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FS\Automobile\Atlas Honda\"/>
    </mc:Choice>
  </mc:AlternateContent>
  <xr:revisionPtr revIDLastSave="0" documentId="13_ncr:1_{526F543C-A7B0-4F6C-990F-45C83A9BAD17}" xr6:coauthVersionLast="47" xr6:coauthVersionMax="47" xr10:uidLastSave="{00000000-0000-0000-0000-000000000000}"/>
  <bookViews>
    <workbookView xWindow="-108" yWindow="-108" windowWidth="23256" windowHeight="12456" tabRatio="639" activeTab="2" xr2:uid="{2789E8E0-5A6B-4EBE-A8FF-79E82F55E8DF}"/>
  </bookViews>
  <sheets>
    <sheet name="Assumption" sheetId="13" r:id="rId1"/>
    <sheet name="Executive Summary" sheetId="27" r:id="rId2"/>
    <sheet name="Overview" sheetId="21" r:id="rId3"/>
    <sheet name="SOFP" sheetId="1" r:id="rId4"/>
    <sheet name="P&amp;L" sheetId="2" r:id="rId5"/>
    <sheet name="CF" sheetId="3" r:id="rId6"/>
    <sheet name="Material Input" sheetId="7" r:id="rId7"/>
    <sheet name="Depreciation" sheetId="20" r:id="rId8"/>
    <sheet name="Human Resource" sheetId="11" r:id="rId9"/>
    <sheet name="CPI" sheetId="12" r:id="rId10"/>
    <sheet name="Sales Proportion" sheetId="10" r:id="rId11"/>
    <sheet name="Product Prices Quarterly" sheetId="9" r:id="rId12"/>
    <sheet name="Price Hikes" sheetId="8" r:id="rId13"/>
    <sheet name="Fuel" sheetId="17" r:id="rId14"/>
    <sheet name="IMF Global CPI" sheetId="15" r:id="rId15"/>
    <sheet name="USD PKR" sheetId="14" r:id="rId16"/>
    <sheet name="National Prod. &amp; Sales" sheetId="4" r:id="rId17"/>
    <sheet name="National Prod. &amp; Sales Pivot" sheetId="5" r:id="rId18"/>
    <sheet name="Beta" sheetId="26" r:id="rId19"/>
    <sheet name="Stock Price Weekly" sheetId="25" r:id="rId20"/>
    <sheet name="Stock Price Daily" sheetId="22" r:id="rId21"/>
    <sheet name="Stock Data" sheetId="23" r:id="rId22"/>
  </sheets>
  <externalReferences>
    <externalReference r:id="rId23"/>
    <externalReference r:id="rId24"/>
  </externalReferences>
  <definedNames>
    <definedName name="_xlnm._FilterDatabase" localSheetId="7" hidden="1">Depreciation!$A$1:$P$84</definedName>
    <definedName name="_xlnm._FilterDatabase" localSheetId="20" hidden="1">'Stock Price Daily'!$A$2:$H$906</definedName>
    <definedName name="_xlnm._FilterDatabase" localSheetId="19" hidden="1">'Stock Price Weekly'!$A$2:$H$181</definedName>
    <definedName name="_Key1" hidden="1">[1]F!#REF!</definedName>
    <definedName name="_Order1" hidden="1">255</definedName>
    <definedName name="_Sort" hidden="1">[1]F!#REF!</definedName>
    <definedName name="_xleta.N" hidden="1" xlm="1">#NAME?</definedName>
    <definedName name="_xleta.SWITCH" hidden="1" xlm="1">#NAME?</definedName>
    <definedName name="_xlpm.arr" hidden="1" xlm="1">#NAME?</definedName>
    <definedName name="_xlpm.nums" hidden="1" xlm="1">#NAME?</definedName>
    <definedName name="_xlpm.parts" hidden="1" xlm="1">#NAME?</definedName>
    <definedName name="_xlpm.txt" hidden="1" xlm="1">#NAME?</definedName>
    <definedName name="Cases">Assumption!$C$2</definedName>
    <definedName name="Electricty_Base_tariff">Assumption!$C$11</definedName>
    <definedName name="EX_Rate">Assumption!$C$9</definedName>
    <definedName name="Fuel_cost">Assumption!$C$10</definedName>
    <definedName name="Global_CPI_Value">Assumption!$C$8</definedName>
    <definedName name="National_Sale_Change_Value">Assumption!$C$5</definedName>
    <definedName name="Pakistan_CPI_Value">Assumption!$C$7</definedName>
    <definedName name="Sale_Price_change_value">Assumption!$C$4</definedName>
    <definedName name="Sale_Proportion_Change_Value">Assumption!$C$6</definedName>
    <definedName name="Six">'[1]6-Months'!$A$17:$S$1334</definedName>
    <definedName name="Sixes2">'[2]MOF 6M'!$A$7:$J$1130</definedName>
    <definedName name="solver_adj" localSheetId="11" hidden="1">'Product Prices Quarterly'!$L$6:$L$14</definedName>
    <definedName name="solver_cvg" localSheetId="11" hidden="1">0.0001</definedName>
    <definedName name="solver_drv" localSheetId="11" hidden="1">1</definedName>
    <definedName name="solver_eng" localSheetId="11" hidden="1">1</definedName>
    <definedName name="solver_est" localSheetId="11" hidden="1">1</definedName>
    <definedName name="solver_itr" localSheetId="11" hidden="1">2147483647</definedName>
    <definedName name="solver_lhs1" localSheetId="11" hidden="1">'Product Prices Quarterly'!$L$12</definedName>
    <definedName name="solver_lhs10" localSheetId="11" hidden="1">'Product Prices Quarterly'!$L$11</definedName>
    <definedName name="solver_lhs2" localSheetId="11" hidden="1">'Product Prices Quarterly'!$L$13</definedName>
    <definedName name="solver_lhs3" localSheetId="11" hidden="1">'Product Prices Quarterly'!$L$14</definedName>
    <definedName name="solver_lhs4" localSheetId="11" hidden="1">'Product Prices Quarterly'!$L$14</definedName>
    <definedName name="solver_lhs5" localSheetId="11" hidden="1">'Product Prices Quarterly'!$L$6</definedName>
    <definedName name="solver_lhs6" localSheetId="11" hidden="1">'Product Prices Quarterly'!$L$7</definedName>
    <definedName name="solver_lhs7" localSheetId="11" hidden="1">'Product Prices Quarterly'!$L$8</definedName>
    <definedName name="solver_lhs8" localSheetId="11" hidden="1">'Product Prices Quarterly'!$L$9</definedName>
    <definedName name="solver_lhs9" localSheetId="11" hidden="1">'Product Prices Quarterly'!$L$10</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10</definedName>
    <definedName name="solver_nwt" localSheetId="11" hidden="1">1</definedName>
    <definedName name="solver_opt" localSheetId="11" hidden="1">'Product Prices Quarterly'!$M$14</definedName>
    <definedName name="solver_pre" localSheetId="11" hidden="1">0.000001</definedName>
    <definedName name="solver_rbv" localSheetId="11" hidden="1">1</definedName>
    <definedName name="solver_rel1" localSheetId="11" hidden="1">3</definedName>
    <definedName name="solver_rel10" localSheetId="11" hidden="1">3</definedName>
    <definedName name="solver_rel2" localSheetId="11" hidden="1">3</definedName>
    <definedName name="solver_rel3" localSheetId="11" hidden="1">2</definedName>
    <definedName name="solver_rel4" localSheetId="11" hidden="1">2</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1" localSheetId="11" hidden="1">0.01</definedName>
    <definedName name="solver_rhs10" localSheetId="11" hidden="1">0.01</definedName>
    <definedName name="solver_rhs2" localSheetId="11" hidden="1">0.01</definedName>
    <definedName name="solver_rhs3" localSheetId="11" hidden="1">1</definedName>
    <definedName name="solver_rhs4" localSheetId="11" hidden="1">SUM('Product Prices Quarterly'!$L$6:$L$13)</definedName>
    <definedName name="solver_rhs5" localSheetId="11" hidden="1">0.01</definedName>
    <definedName name="solver_rhs6" localSheetId="11" hidden="1">0.05</definedName>
    <definedName name="solver_rhs7" localSheetId="11" hidden="1">0.05</definedName>
    <definedName name="solver_rhs8" localSheetId="11" hidden="1">0.05</definedName>
    <definedName name="solver_rhs9" localSheetId="11" hidden="1">0.01</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171.38</definedName>
    <definedName name="solver_ver" localSheetId="11" hidden="1">3</definedName>
    <definedName name="Three">'[1]3-Months'!$A$9:$T$1555</definedName>
    <definedName name="three1">'[2]MOF 3M'!$A$6:$J$288</definedName>
    <definedName name="Twelve">'[1]12-Months'!$A$18:$S$1478</definedName>
    <definedName name="Twelves1">'[2]MOF 12M'!$A$7:$J$1662</definedName>
  </definedNames>
  <calcPr calcId="191029"/>
  <pivotCaches>
    <pivotCache cacheId="0"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0" i="21" l="1"/>
  <c r="G53" i="21"/>
  <c r="E53" i="21"/>
  <c r="C25" i="7"/>
  <c r="C57" i="1"/>
  <c r="E38" i="7"/>
  <c r="B12" i="11"/>
  <c r="D8" i="13"/>
  <c r="D4" i="13"/>
  <c r="D6" i="13"/>
  <c r="D5" i="13"/>
  <c r="D7" i="13"/>
  <c r="M53" i="21"/>
  <c r="K53" i="21"/>
  <c r="I53" i="21"/>
  <c r="M51" i="21"/>
  <c r="K51" i="21"/>
  <c r="I51" i="21"/>
  <c r="I52" i="21" s="1"/>
  <c r="I57" i="21" s="1"/>
  <c r="E51" i="21"/>
  <c r="G51" i="21"/>
  <c r="M50" i="21"/>
  <c r="K50" i="21"/>
  <c r="I50" i="21"/>
  <c r="G50" i="21"/>
  <c r="E50" i="21"/>
  <c r="R14" i="10"/>
  <c r="M14" i="21"/>
  <c r="K14" i="21"/>
  <c r="I14" i="21"/>
  <c r="G14" i="21"/>
  <c r="E14" i="21"/>
  <c r="C14" i="21"/>
  <c r="C33" i="21"/>
  <c r="AS39" i="2"/>
  <c r="M39" i="21" s="1"/>
  <c r="K39" i="21"/>
  <c r="I39" i="21"/>
  <c r="G39" i="21"/>
  <c r="E39" i="21"/>
  <c r="M38" i="21"/>
  <c r="K38" i="21"/>
  <c r="I38" i="21"/>
  <c r="G38" i="21"/>
  <c r="E38" i="21"/>
  <c r="M36" i="21"/>
  <c r="M37" i="21"/>
  <c r="K37" i="21"/>
  <c r="I37" i="21"/>
  <c r="G37" i="21"/>
  <c r="E37" i="21"/>
  <c r="I36" i="21"/>
  <c r="K36" i="21"/>
  <c r="G36" i="21"/>
  <c r="E36" i="21"/>
  <c r="G52" i="21" l="1"/>
  <c r="G57" i="21" s="1"/>
  <c r="E52" i="21"/>
  <c r="E57" i="21" s="1"/>
  <c r="E56" i="21"/>
  <c r="G56" i="21"/>
  <c r="G59" i="21" s="1"/>
  <c r="K52" i="21"/>
  <c r="K57" i="21" s="1"/>
  <c r="I56" i="21"/>
  <c r="I59" i="21" s="1"/>
  <c r="K56" i="21"/>
  <c r="K59" i="21" s="1"/>
  <c r="E59" i="21"/>
  <c r="E42" i="21"/>
  <c r="I40" i="21"/>
  <c r="G48" i="21"/>
  <c r="K48" i="21"/>
  <c r="I48" i="21"/>
  <c r="M40" i="21"/>
  <c r="E40" i="21"/>
  <c r="G40" i="21"/>
  <c r="E48" i="21"/>
  <c r="K40" i="21"/>
  <c r="E43" i="21"/>
  <c r="C32" i="21"/>
  <c r="K42" i="21"/>
  <c r="G42" i="21"/>
  <c r="I42" i="21"/>
  <c r="I43" i="21"/>
  <c r="M43" i="21"/>
  <c r="G43" i="21"/>
  <c r="K43" i="21"/>
  <c r="M42" i="21"/>
  <c r="W23" i="22" l="1"/>
  <c r="W17" i="22"/>
  <c r="X20" i="22"/>
  <c r="W20" i="22"/>
  <c r="W21" i="22" s="1"/>
  <c r="X16" i="22"/>
  <c r="W16" i="22"/>
  <c r="X12" i="22"/>
  <c r="W12" i="22"/>
  <c r="X8" i="22"/>
  <c r="W8" i="22"/>
  <c r="X4" i="22"/>
  <c r="W5" i="22" s="1"/>
  <c r="W4" i="22"/>
  <c r="W13" i="22"/>
  <c r="T20" i="22"/>
  <c r="S21" i="22" s="1"/>
  <c r="S20" i="22"/>
  <c r="T16" i="22"/>
  <c r="S17" i="22" s="1"/>
  <c r="S16" i="22"/>
  <c r="T12" i="22"/>
  <c r="S12" i="22"/>
  <c r="S13" i="22" s="1"/>
  <c r="T8" i="22"/>
  <c r="S8" i="22"/>
  <c r="T4" i="22"/>
  <c r="S4" i="22"/>
  <c r="W9" i="22"/>
  <c r="S9" i="22"/>
  <c r="S7" i="22"/>
  <c r="C14" i="2"/>
  <c r="C29" i="21"/>
  <c r="P906" i="22"/>
  <c r="P905" i="22"/>
  <c r="P904" i="22"/>
  <c r="P903" i="22"/>
  <c r="P902" i="22"/>
  <c r="P901" i="22"/>
  <c r="P900" i="22"/>
  <c r="P899" i="22"/>
  <c r="P898" i="22"/>
  <c r="P897" i="22"/>
  <c r="P896" i="22"/>
  <c r="P895" i="22"/>
  <c r="P894" i="22"/>
  <c r="P893" i="22"/>
  <c r="P892" i="22"/>
  <c r="P891" i="22"/>
  <c r="P890" i="22"/>
  <c r="P889" i="22"/>
  <c r="P888" i="22"/>
  <c r="P887" i="22"/>
  <c r="P886" i="22"/>
  <c r="P885" i="22"/>
  <c r="P884" i="22"/>
  <c r="P883" i="22"/>
  <c r="P882" i="22"/>
  <c r="P881" i="22"/>
  <c r="P880" i="22"/>
  <c r="P879" i="22"/>
  <c r="P878" i="22"/>
  <c r="P877" i="22"/>
  <c r="P876" i="22"/>
  <c r="P875" i="22"/>
  <c r="P874" i="22"/>
  <c r="P873" i="22"/>
  <c r="P872" i="22"/>
  <c r="P871" i="22"/>
  <c r="P870" i="22"/>
  <c r="P869" i="22"/>
  <c r="P868" i="22"/>
  <c r="P867" i="22"/>
  <c r="P866" i="22"/>
  <c r="P865" i="22"/>
  <c r="P864" i="22"/>
  <c r="P863" i="22"/>
  <c r="P862" i="22"/>
  <c r="P861" i="22"/>
  <c r="P860" i="22"/>
  <c r="P859" i="22"/>
  <c r="P858" i="22"/>
  <c r="P857" i="22"/>
  <c r="P856" i="22"/>
  <c r="P855" i="22"/>
  <c r="P854" i="22"/>
  <c r="P853" i="22"/>
  <c r="P852" i="22"/>
  <c r="P851" i="22"/>
  <c r="P850" i="22"/>
  <c r="P849" i="22"/>
  <c r="P848" i="22"/>
  <c r="P847" i="22"/>
  <c r="P846" i="22"/>
  <c r="P845" i="22"/>
  <c r="P844" i="22"/>
  <c r="P843" i="22"/>
  <c r="P842" i="22"/>
  <c r="P841" i="22"/>
  <c r="P840" i="22"/>
  <c r="P839" i="22"/>
  <c r="P838" i="22"/>
  <c r="P837" i="22"/>
  <c r="P836" i="22"/>
  <c r="P835" i="22"/>
  <c r="P834" i="22"/>
  <c r="P833" i="22"/>
  <c r="P832" i="22"/>
  <c r="P831" i="22"/>
  <c r="P830" i="22"/>
  <c r="P829" i="22"/>
  <c r="P828" i="22"/>
  <c r="P827" i="22"/>
  <c r="P826" i="22"/>
  <c r="P825" i="22"/>
  <c r="P824" i="22"/>
  <c r="P823" i="22"/>
  <c r="P822" i="22"/>
  <c r="P821" i="22"/>
  <c r="P820" i="22"/>
  <c r="P819" i="22"/>
  <c r="P818" i="22"/>
  <c r="P817" i="22"/>
  <c r="P816" i="22"/>
  <c r="P815" i="22"/>
  <c r="P814" i="22"/>
  <c r="P813" i="22"/>
  <c r="P812" i="22"/>
  <c r="P811" i="22"/>
  <c r="P810" i="22"/>
  <c r="P809" i="22"/>
  <c r="P808" i="22"/>
  <c r="P807" i="22"/>
  <c r="P806" i="22"/>
  <c r="P805" i="22"/>
  <c r="P804" i="22"/>
  <c r="P803" i="22"/>
  <c r="P802" i="22"/>
  <c r="P801" i="22"/>
  <c r="P800" i="22"/>
  <c r="P799" i="22"/>
  <c r="P798" i="22"/>
  <c r="P797" i="22"/>
  <c r="P796" i="22"/>
  <c r="P795" i="22"/>
  <c r="P794" i="22"/>
  <c r="P793" i="22"/>
  <c r="P792" i="22"/>
  <c r="P791" i="22"/>
  <c r="P790" i="22"/>
  <c r="P789" i="22"/>
  <c r="P788" i="22"/>
  <c r="P787" i="22"/>
  <c r="P786" i="22"/>
  <c r="P785" i="22"/>
  <c r="P784" i="22"/>
  <c r="P783" i="22"/>
  <c r="P782" i="22"/>
  <c r="P781" i="22"/>
  <c r="P780" i="22"/>
  <c r="P779" i="22"/>
  <c r="P778" i="22"/>
  <c r="P777" i="22"/>
  <c r="P776" i="22"/>
  <c r="P775" i="22"/>
  <c r="P774" i="22"/>
  <c r="P773" i="22"/>
  <c r="P772" i="22"/>
  <c r="P771" i="22"/>
  <c r="P770" i="22"/>
  <c r="P769" i="22"/>
  <c r="P768" i="22"/>
  <c r="P767" i="22"/>
  <c r="P766" i="22"/>
  <c r="P765" i="22"/>
  <c r="P764" i="22"/>
  <c r="P763" i="22"/>
  <c r="P762" i="22"/>
  <c r="P761" i="22"/>
  <c r="P760" i="22"/>
  <c r="P759" i="22"/>
  <c r="P758" i="22"/>
  <c r="P757" i="22"/>
  <c r="P756" i="22"/>
  <c r="P755" i="22"/>
  <c r="P754" i="22"/>
  <c r="P753" i="22"/>
  <c r="P752" i="22"/>
  <c r="P751" i="22"/>
  <c r="P750" i="22"/>
  <c r="P749" i="22"/>
  <c r="P748" i="22"/>
  <c r="P747" i="22"/>
  <c r="P746" i="22"/>
  <c r="P745" i="22"/>
  <c r="P744" i="22"/>
  <c r="P743" i="22"/>
  <c r="P742" i="22"/>
  <c r="P741" i="22"/>
  <c r="P740" i="22"/>
  <c r="P739" i="22"/>
  <c r="P738" i="22"/>
  <c r="P737" i="22"/>
  <c r="P736" i="22"/>
  <c r="P735" i="22"/>
  <c r="P734" i="22"/>
  <c r="P733" i="22"/>
  <c r="P732" i="22"/>
  <c r="P731" i="22"/>
  <c r="P730" i="22"/>
  <c r="P729" i="22"/>
  <c r="P728" i="22"/>
  <c r="P727" i="22"/>
  <c r="P726" i="22"/>
  <c r="P725" i="22"/>
  <c r="P724" i="22"/>
  <c r="P723" i="22"/>
  <c r="P722" i="22"/>
  <c r="P721" i="22"/>
  <c r="P720" i="22"/>
  <c r="P719" i="22"/>
  <c r="P718" i="22"/>
  <c r="P717" i="22"/>
  <c r="P716" i="22"/>
  <c r="P715" i="22"/>
  <c r="P714" i="22"/>
  <c r="P713" i="22"/>
  <c r="P712" i="22"/>
  <c r="P711" i="22"/>
  <c r="P710" i="22"/>
  <c r="P709" i="22"/>
  <c r="P708" i="22"/>
  <c r="P707" i="22"/>
  <c r="P706" i="22"/>
  <c r="P705" i="22"/>
  <c r="P704" i="22"/>
  <c r="P703" i="22"/>
  <c r="P702" i="22"/>
  <c r="P701" i="22"/>
  <c r="P700" i="22"/>
  <c r="P699" i="22"/>
  <c r="P698" i="22"/>
  <c r="P697" i="22"/>
  <c r="P696" i="22"/>
  <c r="P695" i="22"/>
  <c r="P694" i="22"/>
  <c r="P693" i="22"/>
  <c r="P692" i="22"/>
  <c r="P691" i="22"/>
  <c r="P690" i="22"/>
  <c r="P689" i="22"/>
  <c r="P688" i="22"/>
  <c r="P687" i="22"/>
  <c r="P686" i="22"/>
  <c r="P685" i="22"/>
  <c r="P684" i="22"/>
  <c r="P683" i="22"/>
  <c r="P682" i="22"/>
  <c r="P681" i="22"/>
  <c r="P680" i="22"/>
  <c r="P679" i="22"/>
  <c r="P678" i="22"/>
  <c r="P677" i="22"/>
  <c r="P676" i="22"/>
  <c r="P675" i="22"/>
  <c r="P674" i="22"/>
  <c r="P673" i="22"/>
  <c r="P672" i="22"/>
  <c r="P671" i="22"/>
  <c r="P670" i="22"/>
  <c r="P669" i="22"/>
  <c r="P668" i="22"/>
  <c r="P667" i="22"/>
  <c r="P666" i="22"/>
  <c r="P665" i="22"/>
  <c r="P664" i="22"/>
  <c r="P663" i="22"/>
  <c r="P662" i="22"/>
  <c r="P661" i="22"/>
  <c r="P660" i="22"/>
  <c r="P659" i="22"/>
  <c r="P658" i="22"/>
  <c r="P657" i="22"/>
  <c r="P656" i="22"/>
  <c r="P655" i="22"/>
  <c r="P654" i="22"/>
  <c r="P653" i="22"/>
  <c r="P652" i="22"/>
  <c r="P651" i="22"/>
  <c r="P650" i="22"/>
  <c r="P649" i="22"/>
  <c r="P648" i="22"/>
  <c r="P647" i="22"/>
  <c r="P646" i="22"/>
  <c r="P645" i="22"/>
  <c r="P644" i="22"/>
  <c r="P643" i="22"/>
  <c r="P642" i="22"/>
  <c r="P641" i="22"/>
  <c r="P640" i="22"/>
  <c r="P639" i="22"/>
  <c r="P638" i="22"/>
  <c r="P637" i="22"/>
  <c r="P636" i="22"/>
  <c r="P635" i="22"/>
  <c r="P634" i="22"/>
  <c r="P633" i="22"/>
  <c r="P632" i="22"/>
  <c r="P631" i="22"/>
  <c r="P630" i="22"/>
  <c r="P629" i="22"/>
  <c r="P628" i="22"/>
  <c r="P627" i="22"/>
  <c r="P626" i="22"/>
  <c r="P625" i="22"/>
  <c r="P624" i="22"/>
  <c r="P623" i="22"/>
  <c r="P622" i="22"/>
  <c r="P621" i="22"/>
  <c r="P620" i="22"/>
  <c r="P619" i="22"/>
  <c r="P618" i="22"/>
  <c r="P617" i="22"/>
  <c r="P616" i="22"/>
  <c r="P615" i="22"/>
  <c r="P614" i="22"/>
  <c r="P613" i="22"/>
  <c r="P612" i="22"/>
  <c r="P611" i="22"/>
  <c r="P610" i="22"/>
  <c r="P609" i="22"/>
  <c r="P608" i="22"/>
  <c r="P607" i="22"/>
  <c r="P606" i="22"/>
  <c r="P605" i="22"/>
  <c r="P604" i="22"/>
  <c r="P603" i="22"/>
  <c r="P602" i="22"/>
  <c r="P601" i="22"/>
  <c r="P600" i="22"/>
  <c r="P599" i="22"/>
  <c r="P598" i="22"/>
  <c r="P597" i="22"/>
  <c r="P596" i="22"/>
  <c r="P595" i="22"/>
  <c r="P594" i="22"/>
  <c r="P593" i="22"/>
  <c r="P592" i="22"/>
  <c r="P591" i="22"/>
  <c r="P590" i="22"/>
  <c r="P589" i="22"/>
  <c r="P588" i="22"/>
  <c r="P587" i="22"/>
  <c r="P586" i="22"/>
  <c r="P585" i="22"/>
  <c r="P584" i="22"/>
  <c r="P583" i="22"/>
  <c r="P582" i="22"/>
  <c r="P581" i="22"/>
  <c r="P580" i="22"/>
  <c r="P579" i="22"/>
  <c r="P578" i="22"/>
  <c r="P577" i="22"/>
  <c r="P576" i="22"/>
  <c r="P575" i="22"/>
  <c r="P574" i="22"/>
  <c r="P573" i="22"/>
  <c r="P572" i="22"/>
  <c r="P571" i="22"/>
  <c r="P570" i="22"/>
  <c r="P569" i="22"/>
  <c r="P568" i="22"/>
  <c r="P567" i="22"/>
  <c r="P566" i="22"/>
  <c r="P565" i="22"/>
  <c r="P564" i="22"/>
  <c r="P563" i="22"/>
  <c r="P562" i="22"/>
  <c r="P561" i="22"/>
  <c r="P560" i="22"/>
  <c r="P559" i="22"/>
  <c r="P558" i="22"/>
  <c r="P557" i="22"/>
  <c r="P556" i="22"/>
  <c r="P555" i="22"/>
  <c r="P554" i="22"/>
  <c r="P553" i="22"/>
  <c r="P552" i="22"/>
  <c r="P551" i="22"/>
  <c r="P550" i="22"/>
  <c r="P549" i="22"/>
  <c r="P548" i="22"/>
  <c r="P547" i="22"/>
  <c r="P546" i="22"/>
  <c r="P545" i="22"/>
  <c r="P544" i="22"/>
  <c r="P543" i="22"/>
  <c r="P542" i="22"/>
  <c r="P541" i="22"/>
  <c r="P540" i="22"/>
  <c r="P539" i="22"/>
  <c r="P538" i="22"/>
  <c r="P537" i="22"/>
  <c r="P536" i="22"/>
  <c r="P535" i="22"/>
  <c r="P534" i="22"/>
  <c r="P533" i="22"/>
  <c r="P532" i="22"/>
  <c r="P531" i="22"/>
  <c r="P530" i="22"/>
  <c r="P529" i="22"/>
  <c r="P528" i="22"/>
  <c r="P527" i="22"/>
  <c r="P526" i="22"/>
  <c r="P525" i="22"/>
  <c r="P524" i="22"/>
  <c r="P523" i="22"/>
  <c r="P522" i="22"/>
  <c r="P521" i="22"/>
  <c r="P520" i="22"/>
  <c r="P519" i="22"/>
  <c r="P518" i="22"/>
  <c r="P517" i="22"/>
  <c r="P516" i="22"/>
  <c r="P515" i="22"/>
  <c r="P514" i="22"/>
  <c r="P513" i="22"/>
  <c r="P512" i="22"/>
  <c r="P511" i="22"/>
  <c r="P510" i="22"/>
  <c r="P509" i="22"/>
  <c r="P508" i="22"/>
  <c r="P507" i="22"/>
  <c r="P506" i="22"/>
  <c r="P505" i="22"/>
  <c r="P504" i="22"/>
  <c r="P503" i="22"/>
  <c r="P502" i="22"/>
  <c r="P501" i="22"/>
  <c r="P500" i="22"/>
  <c r="P499" i="22"/>
  <c r="P498" i="22"/>
  <c r="P497" i="22"/>
  <c r="P496" i="22"/>
  <c r="P495" i="22"/>
  <c r="P494" i="22"/>
  <c r="P493" i="22"/>
  <c r="P492" i="22"/>
  <c r="P491" i="22"/>
  <c r="P490" i="22"/>
  <c r="P489" i="22"/>
  <c r="P488" i="22"/>
  <c r="P487" i="22"/>
  <c r="P486" i="22"/>
  <c r="P485" i="22"/>
  <c r="P484" i="22"/>
  <c r="P483" i="22"/>
  <c r="P482" i="22"/>
  <c r="P481" i="22"/>
  <c r="P480" i="22"/>
  <c r="P479" i="22"/>
  <c r="P478" i="22"/>
  <c r="P477" i="22"/>
  <c r="P476" i="22"/>
  <c r="P475" i="22"/>
  <c r="P474" i="22"/>
  <c r="P473" i="22"/>
  <c r="P472" i="22"/>
  <c r="P471" i="22"/>
  <c r="P470" i="22"/>
  <c r="P469" i="22"/>
  <c r="P468" i="22"/>
  <c r="P467" i="22"/>
  <c r="P466" i="22"/>
  <c r="P465" i="22"/>
  <c r="P464" i="22"/>
  <c r="P463" i="22"/>
  <c r="P462" i="22"/>
  <c r="P461" i="22"/>
  <c r="P460" i="22"/>
  <c r="P459" i="22"/>
  <c r="P458" i="22"/>
  <c r="P457" i="22"/>
  <c r="P456" i="22"/>
  <c r="P455" i="22"/>
  <c r="P454" i="22"/>
  <c r="P453" i="22"/>
  <c r="P452" i="22"/>
  <c r="P451" i="22"/>
  <c r="P450" i="22"/>
  <c r="P449" i="22"/>
  <c r="P448" i="22"/>
  <c r="P447" i="22"/>
  <c r="P446" i="22"/>
  <c r="P445" i="22"/>
  <c r="P444" i="22"/>
  <c r="P443" i="22"/>
  <c r="P442" i="22"/>
  <c r="P441" i="22"/>
  <c r="P440" i="22"/>
  <c r="P439" i="22"/>
  <c r="P438" i="22"/>
  <c r="P437" i="22"/>
  <c r="P436" i="22"/>
  <c r="P435" i="22"/>
  <c r="P434" i="22"/>
  <c r="P433" i="22"/>
  <c r="P432" i="22"/>
  <c r="P431" i="22"/>
  <c r="P430" i="22"/>
  <c r="P429" i="22"/>
  <c r="P428" i="22"/>
  <c r="P427" i="22"/>
  <c r="P426" i="22"/>
  <c r="P425" i="22"/>
  <c r="P424" i="22"/>
  <c r="P423" i="22"/>
  <c r="P422" i="22"/>
  <c r="P421" i="22"/>
  <c r="P420" i="22"/>
  <c r="P419" i="22"/>
  <c r="P418" i="22"/>
  <c r="P417" i="22"/>
  <c r="P416" i="22"/>
  <c r="P415" i="22"/>
  <c r="P414" i="22"/>
  <c r="P413" i="22"/>
  <c r="P412" i="22"/>
  <c r="P411" i="22"/>
  <c r="P410" i="22"/>
  <c r="P409" i="22"/>
  <c r="P408" i="22"/>
  <c r="P407" i="22"/>
  <c r="P406" i="22"/>
  <c r="P405" i="22"/>
  <c r="P404" i="22"/>
  <c r="P403" i="22"/>
  <c r="P402" i="22"/>
  <c r="P401" i="22"/>
  <c r="P400" i="22"/>
  <c r="P399" i="22"/>
  <c r="P398" i="22"/>
  <c r="P397" i="22"/>
  <c r="P396" i="22"/>
  <c r="P395" i="22"/>
  <c r="P394" i="22"/>
  <c r="P393" i="22"/>
  <c r="P392" i="22"/>
  <c r="P391" i="22"/>
  <c r="P390" i="22"/>
  <c r="P389" i="22"/>
  <c r="P388" i="22"/>
  <c r="P387" i="22"/>
  <c r="P386" i="22"/>
  <c r="P385" i="22"/>
  <c r="P384" i="22"/>
  <c r="P383" i="22"/>
  <c r="P382" i="22"/>
  <c r="P381" i="22"/>
  <c r="P380" i="22"/>
  <c r="P379" i="22"/>
  <c r="P378" i="22"/>
  <c r="P377" i="22"/>
  <c r="P376" i="22"/>
  <c r="P375" i="22"/>
  <c r="P374" i="22"/>
  <c r="P373" i="22"/>
  <c r="P372" i="22"/>
  <c r="P371" i="22"/>
  <c r="P370" i="22"/>
  <c r="P369" i="22"/>
  <c r="P368" i="22"/>
  <c r="P367" i="22"/>
  <c r="P366" i="22"/>
  <c r="P365" i="22"/>
  <c r="P364" i="22"/>
  <c r="P363" i="22"/>
  <c r="P362" i="22"/>
  <c r="P361" i="22"/>
  <c r="P360" i="22"/>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P322" i="22"/>
  <c r="P321" i="22"/>
  <c r="P320" i="22"/>
  <c r="P319" i="22"/>
  <c r="P318" i="22"/>
  <c r="P317" i="22"/>
  <c r="P316" i="22"/>
  <c r="P315" i="22"/>
  <c r="P314" i="22"/>
  <c r="P313" i="22"/>
  <c r="P312" i="22"/>
  <c r="P311" i="22"/>
  <c r="P310" i="22"/>
  <c r="P309" i="22"/>
  <c r="P308" i="22"/>
  <c r="P307" i="22"/>
  <c r="P306" i="22"/>
  <c r="P305" i="22"/>
  <c r="P304" i="22"/>
  <c r="P303" i="22"/>
  <c r="P302" i="22"/>
  <c r="P301" i="22"/>
  <c r="P300" i="22"/>
  <c r="P299" i="22"/>
  <c r="P298" i="22"/>
  <c r="P297" i="22"/>
  <c r="P296" i="22"/>
  <c r="P295" i="22"/>
  <c r="P294" i="22"/>
  <c r="P293" i="22"/>
  <c r="P292" i="22"/>
  <c r="P291" i="22"/>
  <c r="P290" i="22"/>
  <c r="P289" i="22"/>
  <c r="P288" i="22"/>
  <c r="P287" i="22"/>
  <c r="P286" i="22"/>
  <c r="P285" i="22"/>
  <c r="P284" i="22"/>
  <c r="P283" i="22"/>
  <c r="P282" i="22"/>
  <c r="P281" i="22"/>
  <c r="P280" i="22"/>
  <c r="P279" i="22"/>
  <c r="P278" i="22"/>
  <c r="P277" i="22"/>
  <c r="P276" i="22"/>
  <c r="P275" i="22"/>
  <c r="P274" i="22"/>
  <c r="P273" i="22"/>
  <c r="P272" i="22"/>
  <c r="P271" i="22"/>
  <c r="P270" i="22"/>
  <c r="P269" i="22"/>
  <c r="P268" i="22"/>
  <c r="P267" i="22"/>
  <c r="P266" i="22"/>
  <c r="P265" i="22"/>
  <c r="P264" i="22"/>
  <c r="P263" i="22"/>
  <c r="P262" i="22"/>
  <c r="P261" i="22"/>
  <c r="P260" i="22"/>
  <c r="P259" i="22"/>
  <c r="P258" i="22"/>
  <c r="P257" i="22"/>
  <c r="P256" i="22"/>
  <c r="P255" i="22"/>
  <c r="P254" i="22"/>
  <c r="P253" i="22"/>
  <c r="P252" i="22"/>
  <c r="P251" i="22"/>
  <c r="P250" i="22"/>
  <c r="P249" i="22"/>
  <c r="P248" i="22"/>
  <c r="P247" i="22"/>
  <c r="P246" i="22"/>
  <c r="P245" i="22"/>
  <c r="P244" i="22"/>
  <c r="P243" i="22"/>
  <c r="P242" i="22"/>
  <c r="P241" i="22"/>
  <c r="P240" i="22"/>
  <c r="P239" i="22"/>
  <c r="P238" i="22"/>
  <c r="P237" i="22"/>
  <c r="P236" i="22"/>
  <c r="P235" i="22"/>
  <c r="P234" i="22"/>
  <c r="P233" i="22"/>
  <c r="P232" i="22"/>
  <c r="P231" i="22"/>
  <c r="P230" i="22"/>
  <c r="P229" i="22"/>
  <c r="P228" i="22"/>
  <c r="P227" i="22"/>
  <c r="P226" i="22"/>
  <c r="P225" i="22"/>
  <c r="P224" i="22"/>
  <c r="P223" i="22"/>
  <c r="P222" i="22"/>
  <c r="P221" i="22"/>
  <c r="P220" i="22"/>
  <c r="P219" i="22"/>
  <c r="P218" i="22"/>
  <c r="P217" i="22"/>
  <c r="P216" i="22"/>
  <c r="P215" i="22"/>
  <c r="P214" i="22"/>
  <c r="P213" i="22"/>
  <c r="P212" i="22"/>
  <c r="P211" i="22"/>
  <c r="P210" i="22"/>
  <c r="P209" i="22"/>
  <c r="P208" i="22"/>
  <c r="P207" i="22"/>
  <c r="P206" i="22"/>
  <c r="P205" i="22"/>
  <c r="P204" i="22"/>
  <c r="P203" i="22"/>
  <c r="P202" i="22"/>
  <c r="P201" i="22"/>
  <c r="P200" i="22"/>
  <c r="P199" i="22"/>
  <c r="P198" i="22"/>
  <c r="P197" i="22"/>
  <c r="P196" i="22"/>
  <c r="P195" i="22"/>
  <c r="P194" i="22"/>
  <c r="P193" i="22"/>
  <c r="P192" i="22"/>
  <c r="P191" i="22"/>
  <c r="P190" i="22"/>
  <c r="P189" i="22"/>
  <c r="P188" i="22"/>
  <c r="P187" i="22"/>
  <c r="P186" i="22"/>
  <c r="P185" i="22"/>
  <c r="P184" i="22"/>
  <c r="P183" i="22"/>
  <c r="P182" i="22"/>
  <c r="P181" i="22"/>
  <c r="P180" i="22"/>
  <c r="P179" i="22"/>
  <c r="P178" i="22"/>
  <c r="P177" i="22"/>
  <c r="P176" i="22"/>
  <c r="P175" i="22"/>
  <c r="P174" i="22"/>
  <c r="P173" i="22"/>
  <c r="P172" i="22"/>
  <c r="P171" i="22"/>
  <c r="P170" i="22"/>
  <c r="P169" i="22"/>
  <c r="P168" i="22"/>
  <c r="P167" i="22"/>
  <c r="P166" i="22"/>
  <c r="P165" i="22"/>
  <c r="P164" i="22"/>
  <c r="P163" i="22"/>
  <c r="P162" i="22"/>
  <c r="P161" i="22"/>
  <c r="P160" i="22"/>
  <c r="P159" i="22"/>
  <c r="P158" i="22"/>
  <c r="P157" i="22"/>
  <c r="P156" i="22"/>
  <c r="P155" i="22"/>
  <c r="P154" i="22"/>
  <c r="P153" i="22"/>
  <c r="P152" i="22"/>
  <c r="P151" i="22"/>
  <c r="P150" i="22"/>
  <c r="P149" i="22"/>
  <c r="P148" i="22"/>
  <c r="P147" i="22"/>
  <c r="P146" i="22"/>
  <c r="P145" i="22"/>
  <c r="P144" i="22"/>
  <c r="P143" i="22"/>
  <c r="P142" i="22"/>
  <c r="P141" i="22"/>
  <c r="P140" i="22"/>
  <c r="P139" i="22"/>
  <c r="P138" i="22"/>
  <c r="P137" i="22"/>
  <c r="P136" i="22"/>
  <c r="P135" i="22"/>
  <c r="P134" i="22"/>
  <c r="P133" i="22"/>
  <c r="P132" i="22"/>
  <c r="P131" i="22"/>
  <c r="P130" i="22"/>
  <c r="P129" i="22"/>
  <c r="P128" i="22"/>
  <c r="P127" i="22"/>
  <c r="P126" i="22"/>
  <c r="P125" i="22"/>
  <c r="P124" i="22"/>
  <c r="P123" i="22"/>
  <c r="P122" i="22"/>
  <c r="P121" i="22"/>
  <c r="P120" i="22"/>
  <c r="P119" i="22"/>
  <c r="P118" i="22"/>
  <c r="P117" i="22"/>
  <c r="P116" i="22"/>
  <c r="P115" i="22"/>
  <c r="P114" i="22"/>
  <c r="P113" i="22"/>
  <c r="P112" i="22"/>
  <c r="P111" i="22"/>
  <c r="P110" i="22"/>
  <c r="P109" i="22"/>
  <c r="P108" i="22"/>
  <c r="P107" i="22"/>
  <c r="P106" i="22"/>
  <c r="P105" i="22"/>
  <c r="P104" i="22"/>
  <c r="P103" i="22"/>
  <c r="P102" i="22"/>
  <c r="P101" i="22"/>
  <c r="P100" i="22"/>
  <c r="P99" i="22"/>
  <c r="P98" i="22"/>
  <c r="P97" i="22"/>
  <c r="P96" i="22"/>
  <c r="P95" i="22"/>
  <c r="P94" i="22"/>
  <c r="P93" i="22"/>
  <c r="P92" i="22"/>
  <c r="P91" i="22"/>
  <c r="P90" i="22"/>
  <c r="P89" i="22"/>
  <c r="P88" i="22"/>
  <c r="P87" i="22"/>
  <c r="P86" i="22"/>
  <c r="P85" i="22"/>
  <c r="P84" i="22"/>
  <c r="P83" i="22"/>
  <c r="P82" i="22"/>
  <c r="P81" i="22"/>
  <c r="P80" i="22"/>
  <c r="P79" i="22"/>
  <c r="P78" i="22"/>
  <c r="P77" i="22"/>
  <c r="P76" i="22"/>
  <c r="P75" i="22"/>
  <c r="P74" i="22"/>
  <c r="P73" i="22"/>
  <c r="P72" i="22"/>
  <c r="P71" i="22"/>
  <c r="P70" i="22"/>
  <c r="P69" i="22"/>
  <c r="P68" i="22"/>
  <c r="P67" i="22"/>
  <c r="P66" i="22"/>
  <c r="P65" i="22"/>
  <c r="P64" i="22"/>
  <c r="P63" i="22"/>
  <c r="P62" i="22"/>
  <c r="P61" i="22"/>
  <c r="P60" i="22"/>
  <c r="P59" i="22"/>
  <c r="P58" i="22"/>
  <c r="P57" i="22"/>
  <c r="P56" i="22"/>
  <c r="P55" i="22"/>
  <c r="P54" i="22"/>
  <c r="P53" i="22"/>
  <c r="P52" i="22"/>
  <c r="P51" i="22"/>
  <c r="P50" i="22"/>
  <c r="P49" i="22"/>
  <c r="P48" i="22"/>
  <c r="P47" i="22"/>
  <c r="P46" i="22"/>
  <c r="P45" i="22"/>
  <c r="P44" i="22"/>
  <c r="P43" i="22"/>
  <c r="P42" i="22"/>
  <c r="P41" i="22"/>
  <c r="P40" i="22"/>
  <c r="P39" i="22"/>
  <c r="P38" i="22"/>
  <c r="P37" i="22"/>
  <c r="P36" i="22"/>
  <c r="P35" i="22"/>
  <c r="P34" i="22"/>
  <c r="P33" i="22"/>
  <c r="P32" i="22"/>
  <c r="P31" i="22"/>
  <c r="P30" i="22"/>
  <c r="P29" i="22"/>
  <c r="P28" i="22"/>
  <c r="P27" i="22"/>
  <c r="P26" i="22"/>
  <c r="P25" i="22"/>
  <c r="P24" i="22"/>
  <c r="P23" i="22"/>
  <c r="P22" i="22"/>
  <c r="P21" i="22"/>
  <c r="P20" i="22"/>
  <c r="P19" i="22"/>
  <c r="P18" i="22"/>
  <c r="P17" i="22"/>
  <c r="P16" i="22"/>
  <c r="P15" i="22"/>
  <c r="P14" i="22"/>
  <c r="P13" i="22"/>
  <c r="P12" i="22"/>
  <c r="P11" i="22"/>
  <c r="P10" i="22"/>
  <c r="P9" i="22"/>
  <c r="P8" i="22"/>
  <c r="P7" i="22"/>
  <c r="P6" i="22"/>
  <c r="P5" i="22"/>
  <c r="P4" i="22"/>
  <c r="P3" i="22"/>
  <c r="H5" i="22"/>
  <c r="H6" i="22"/>
  <c r="H7" i="22"/>
  <c r="H8" i="22"/>
  <c r="H9" i="22"/>
  <c r="H10" i="22"/>
  <c r="H11" i="22"/>
  <c r="H12" i="22"/>
  <c r="H13" i="22"/>
  <c r="H14" i="22"/>
  <c r="H15" i="22"/>
  <c r="H16" i="22"/>
  <c r="H17" i="22"/>
  <c r="H18" i="22"/>
  <c r="H19" i="22"/>
  <c r="H20" i="22"/>
  <c r="H21" i="22"/>
  <c r="H22" i="22"/>
  <c r="H23" i="22"/>
  <c r="H24" i="22"/>
  <c r="H25" i="22"/>
  <c r="H26" i="22"/>
  <c r="H27" i="22"/>
  <c r="H28" i="22"/>
  <c r="H29" i="22"/>
  <c r="H30" i="22"/>
  <c r="H31" i="22"/>
  <c r="H32" i="22"/>
  <c r="H33" i="22"/>
  <c r="H34" i="22"/>
  <c r="H35" i="22"/>
  <c r="H36" i="22"/>
  <c r="H37" i="22"/>
  <c r="H38" i="22"/>
  <c r="H39" i="22"/>
  <c r="H40" i="22"/>
  <c r="H41" i="22"/>
  <c r="H42" i="22"/>
  <c r="H43" i="22"/>
  <c r="H44" i="22"/>
  <c r="H45" i="22"/>
  <c r="H46" i="22"/>
  <c r="H47" i="22"/>
  <c r="H48" i="22"/>
  <c r="H49" i="22"/>
  <c r="H50" i="22"/>
  <c r="H51" i="22"/>
  <c r="H52" i="22"/>
  <c r="H53" i="22"/>
  <c r="H54" i="22"/>
  <c r="H55" i="22"/>
  <c r="H56" i="22"/>
  <c r="H57" i="22"/>
  <c r="H58" i="22"/>
  <c r="H59" i="22"/>
  <c r="H60" i="22"/>
  <c r="H61" i="22"/>
  <c r="H62" i="22"/>
  <c r="H63" i="22"/>
  <c r="H64" i="22"/>
  <c r="H65" i="22"/>
  <c r="H66" i="22"/>
  <c r="H67" i="22"/>
  <c r="H68" i="22"/>
  <c r="H69" i="22"/>
  <c r="H70" i="22"/>
  <c r="H71" i="22"/>
  <c r="H72" i="22"/>
  <c r="H73" i="22"/>
  <c r="H74" i="22"/>
  <c r="H75" i="22"/>
  <c r="H76" i="22"/>
  <c r="H77" i="22"/>
  <c r="H78" i="22"/>
  <c r="H79" i="22"/>
  <c r="H80" i="22"/>
  <c r="H81" i="22"/>
  <c r="H82" i="22"/>
  <c r="H83" i="22"/>
  <c r="H84" i="22"/>
  <c r="H85" i="22"/>
  <c r="H86" i="22"/>
  <c r="H87" i="22"/>
  <c r="H88" i="22"/>
  <c r="H89" i="22"/>
  <c r="H90" i="22"/>
  <c r="H91" i="22"/>
  <c r="H92" i="22"/>
  <c r="H93" i="22"/>
  <c r="H94" i="22"/>
  <c r="H95" i="22"/>
  <c r="H96" i="22"/>
  <c r="H97" i="22"/>
  <c r="H98" i="22"/>
  <c r="H99" i="22"/>
  <c r="H100" i="22"/>
  <c r="H101" i="22"/>
  <c r="H102" i="22"/>
  <c r="H103" i="22"/>
  <c r="H104" i="22"/>
  <c r="H105" i="22"/>
  <c r="H106" i="22"/>
  <c r="H107" i="22"/>
  <c r="H108" i="22"/>
  <c r="H109" i="22"/>
  <c r="H110" i="22"/>
  <c r="H111" i="22"/>
  <c r="H112" i="22"/>
  <c r="H113" i="22"/>
  <c r="H114" i="22"/>
  <c r="H115" i="22"/>
  <c r="H116" i="22"/>
  <c r="H117" i="22"/>
  <c r="H118" i="22"/>
  <c r="H119" i="22"/>
  <c r="H120" i="22"/>
  <c r="H121" i="22"/>
  <c r="H122" i="22"/>
  <c r="H123" i="22"/>
  <c r="H124" i="22"/>
  <c r="H125" i="22"/>
  <c r="H126" i="22"/>
  <c r="H127" i="22"/>
  <c r="H128" i="22"/>
  <c r="H129" i="22"/>
  <c r="H130" i="22"/>
  <c r="H131" i="22"/>
  <c r="H132" i="22"/>
  <c r="H133" i="22"/>
  <c r="H134" i="22"/>
  <c r="H135" i="22"/>
  <c r="H136" i="22"/>
  <c r="H137" i="22"/>
  <c r="H138" i="22"/>
  <c r="H139" i="22"/>
  <c r="H140" i="22"/>
  <c r="H141" i="22"/>
  <c r="H142" i="22"/>
  <c r="H143" i="22"/>
  <c r="H144" i="22"/>
  <c r="H145" i="22"/>
  <c r="H146" i="22"/>
  <c r="H147" i="22"/>
  <c r="H148" i="22"/>
  <c r="H149" i="22"/>
  <c r="H150" i="22"/>
  <c r="H151" i="22"/>
  <c r="H152" i="22"/>
  <c r="H153" i="22"/>
  <c r="H154" i="22"/>
  <c r="H155" i="22"/>
  <c r="H156" i="22"/>
  <c r="H157" i="22"/>
  <c r="H158" i="22"/>
  <c r="H159" i="22"/>
  <c r="H160" i="22"/>
  <c r="H161" i="22"/>
  <c r="H162" i="22"/>
  <c r="H163" i="22"/>
  <c r="H164" i="22"/>
  <c r="H165" i="22"/>
  <c r="H166" i="22"/>
  <c r="H167" i="22"/>
  <c r="H168" i="22"/>
  <c r="H169" i="22"/>
  <c r="H170" i="22"/>
  <c r="H171" i="22"/>
  <c r="H172" i="22"/>
  <c r="H173" i="22"/>
  <c r="H174" i="22"/>
  <c r="H175" i="22"/>
  <c r="H176" i="22"/>
  <c r="H177" i="22"/>
  <c r="H178" i="22"/>
  <c r="H179" i="22"/>
  <c r="H180" i="22"/>
  <c r="H181" i="22"/>
  <c r="H182" i="22"/>
  <c r="H183" i="22"/>
  <c r="H184" i="22"/>
  <c r="H185" i="22"/>
  <c r="H186" i="22"/>
  <c r="H187" i="22"/>
  <c r="H188" i="22"/>
  <c r="H189" i="22"/>
  <c r="H190" i="22"/>
  <c r="H191" i="22"/>
  <c r="H192" i="22"/>
  <c r="H193" i="22"/>
  <c r="H194" i="22"/>
  <c r="H195" i="22"/>
  <c r="H196" i="22"/>
  <c r="H197" i="22"/>
  <c r="H198" i="22"/>
  <c r="H199" i="22"/>
  <c r="H200" i="22"/>
  <c r="H201" i="22"/>
  <c r="H202" i="22"/>
  <c r="H203" i="22"/>
  <c r="H204" i="22"/>
  <c r="H205" i="22"/>
  <c r="H206" i="22"/>
  <c r="H207" i="22"/>
  <c r="H208" i="22"/>
  <c r="H209" i="22"/>
  <c r="H210" i="22"/>
  <c r="H211" i="22"/>
  <c r="H212" i="22"/>
  <c r="H213" i="22"/>
  <c r="H214" i="22"/>
  <c r="H215" i="22"/>
  <c r="H216" i="22"/>
  <c r="H217" i="22"/>
  <c r="H218" i="22"/>
  <c r="H219" i="22"/>
  <c r="H220" i="22"/>
  <c r="H221" i="22"/>
  <c r="H222" i="22"/>
  <c r="H223" i="22"/>
  <c r="H224" i="22"/>
  <c r="H225" i="22"/>
  <c r="H226" i="22"/>
  <c r="H227" i="22"/>
  <c r="H228" i="22"/>
  <c r="H229" i="22"/>
  <c r="H230" i="22"/>
  <c r="H231" i="22"/>
  <c r="H232" i="22"/>
  <c r="H233" i="22"/>
  <c r="H234" i="22"/>
  <c r="H235" i="22"/>
  <c r="H236" i="22"/>
  <c r="H237" i="22"/>
  <c r="H238" i="22"/>
  <c r="H239" i="22"/>
  <c r="H240" i="22"/>
  <c r="H241" i="22"/>
  <c r="H242" i="22"/>
  <c r="H243" i="22"/>
  <c r="H244" i="22"/>
  <c r="H245" i="22"/>
  <c r="H246" i="22"/>
  <c r="H247" i="22"/>
  <c r="H248" i="22"/>
  <c r="H249" i="22"/>
  <c r="H250" i="22"/>
  <c r="H251" i="22"/>
  <c r="H252" i="22"/>
  <c r="H253" i="22"/>
  <c r="H254" i="22"/>
  <c r="H255" i="22"/>
  <c r="H256" i="22"/>
  <c r="H257" i="22"/>
  <c r="H258" i="22"/>
  <c r="H259" i="22"/>
  <c r="H260" i="22"/>
  <c r="H261" i="22"/>
  <c r="H262" i="22"/>
  <c r="H263" i="22"/>
  <c r="H264" i="22"/>
  <c r="H265" i="22"/>
  <c r="H266" i="22"/>
  <c r="H267" i="22"/>
  <c r="H268" i="22"/>
  <c r="H269" i="22"/>
  <c r="H270" i="22"/>
  <c r="H271" i="22"/>
  <c r="H272" i="22"/>
  <c r="H273" i="22"/>
  <c r="H274" i="22"/>
  <c r="H275" i="22"/>
  <c r="H276" i="22"/>
  <c r="H277" i="22"/>
  <c r="H278" i="22"/>
  <c r="H279" i="22"/>
  <c r="H280" i="22"/>
  <c r="H281" i="22"/>
  <c r="H282" i="22"/>
  <c r="H283" i="22"/>
  <c r="H284" i="22"/>
  <c r="H285" i="22"/>
  <c r="H286" i="22"/>
  <c r="H287" i="22"/>
  <c r="H288" i="22"/>
  <c r="H289" i="22"/>
  <c r="H290" i="22"/>
  <c r="H291" i="22"/>
  <c r="H292" i="22"/>
  <c r="H293" i="22"/>
  <c r="H294" i="22"/>
  <c r="H295" i="22"/>
  <c r="H296" i="22"/>
  <c r="H297" i="22"/>
  <c r="H298" i="22"/>
  <c r="H299" i="22"/>
  <c r="H300" i="22"/>
  <c r="H301" i="22"/>
  <c r="H302" i="22"/>
  <c r="H303" i="22"/>
  <c r="H304" i="22"/>
  <c r="H305" i="22"/>
  <c r="H306" i="22"/>
  <c r="H307" i="22"/>
  <c r="H308" i="22"/>
  <c r="H309" i="22"/>
  <c r="H310" i="22"/>
  <c r="H311" i="22"/>
  <c r="H312" i="22"/>
  <c r="H313" i="22"/>
  <c r="H314" i="22"/>
  <c r="H315" i="22"/>
  <c r="H316" i="22"/>
  <c r="H317" i="22"/>
  <c r="H318" i="22"/>
  <c r="H319" i="22"/>
  <c r="H320" i="22"/>
  <c r="H321" i="22"/>
  <c r="H322" i="22"/>
  <c r="H323" i="22"/>
  <c r="H324" i="22"/>
  <c r="H325" i="22"/>
  <c r="H326" i="22"/>
  <c r="H327" i="22"/>
  <c r="H328" i="22"/>
  <c r="H329" i="22"/>
  <c r="H330" i="22"/>
  <c r="H331" i="22"/>
  <c r="H332" i="22"/>
  <c r="H333" i="22"/>
  <c r="H334" i="22"/>
  <c r="H335" i="22"/>
  <c r="H336" i="22"/>
  <c r="H337" i="22"/>
  <c r="H338" i="22"/>
  <c r="H339" i="22"/>
  <c r="H340" i="22"/>
  <c r="H341" i="22"/>
  <c r="H342" i="22"/>
  <c r="H343" i="22"/>
  <c r="H344" i="22"/>
  <c r="H345" i="22"/>
  <c r="H346" i="22"/>
  <c r="H347" i="22"/>
  <c r="H348" i="22"/>
  <c r="H349" i="22"/>
  <c r="H350" i="22"/>
  <c r="H351" i="22"/>
  <c r="H352" i="22"/>
  <c r="H353" i="22"/>
  <c r="H354" i="22"/>
  <c r="H355" i="22"/>
  <c r="H356" i="22"/>
  <c r="H357" i="22"/>
  <c r="H358" i="22"/>
  <c r="H359" i="22"/>
  <c r="H360" i="22"/>
  <c r="H361" i="22"/>
  <c r="H362" i="22"/>
  <c r="H363" i="22"/>
  <c r="H364" i="22"/>
  <c r="H365" i="22"/>
  <c r="H366" i="22"/>
  <c r="H367" i="22"/>
  <c r="H368" i="22"/>
  <c r="H369" i="22"/>
  <c r="H370" i="22"/>
  <c r="H371" i="22"/>
  <c r="H372" i="22"/>
  <c r="H373" i="22"/>
  <c r="H374" i="22"/>
  <c r="H375" i="22"/>
  <c r="H376" i="22"/>
  <c r="H377" i="22"/>
  <c r="H378" i="22"/>
  <c r="H379" i="22"/>
  <c r="H380" i="22"/>
  <c r="H381" i="22"/>
  <c r="H382" i="22"/>
  <c r="H383" i="22"/>
  <c r="H384" i="22"/>
  <c r="H385" i="22"/>
  <c r="H386" i="22"/>
  <c r="H387" i="22"/>
  <c r="H388" i="22"/>
  <c r="H389" i="22"/>
  <c r="H390" i="22"/>
  <c r="H391" i="22"/>
  <c r="H392" i="22"/>
  <c r="H393" i="22"/>
  <c r="H394" i="22"/>
  <c r="H395" i="22"/>
  <c r="H396" i="22"/>
  <c r="H397" i="22"/>
  <c r="H398" i="22"/>
  <c r="H399" i="22"/>
  <c r="H400" i="22"/>
  <c r="H401" i="22"/>
  <c r="H402" i="22"/>
  <c r="H403" i="22"/>
  <c r="H404" i="22"/>
  <c r="H405" i="22"/>
  <c r="H406" i="22"/>
  <c r="H407" i="22"/>
  <c r="H408" i="22"/>
  <c r="H409" i="22"/>
  <c r="H410" i="22"/>
  <c r="H411" i="22"/>
  <c r="H412" i="22"/>
  <c r="H413" i="22"/>
  <c r="H414" i="22"/>
  <c r="H415" i="22"/>
  <c r="H416" i="22"/>
  <c r="H417" i="22"/>
  <c r="H418" i="22"/>
  <c r="H419" i="22"/>
  <c r="H420" i="22"/>
  <c r="H421" i="22"/>
  <c r="H422" i="22"/>
  <c r="H423" i="22"/>
  <c r="H424" i="22"/>
  <c r="H425" i="22"/>
  <c r="H426" i="22"/>
  <c r="H427" i="22"/>
  <c r="H428" i="22"/>
  <c r="H429" i="22"/>
  <c r="H430" i="22"/>
  <c r="H431" i="22"/>
  <c r="H432" i="22"/>
  <c r="H433" i="22"/>
  <c r="H434" i="22"/>
  <c r="H435" i="22"/>
  <c r="H436" i="22"/>
  <c r="H437" i="22"/>
  <c r="H438" i="22"/>
  <c r="H439" i="22"/>
  <c r="H440" i="22"/>
  <c r="H441" i="22"/>
  <c r="H442" i="22"/>
  <c r="H443" i="22"/>
  <c r="H444" i="22"/>
  <c r="H445" i="22"/>
  <c r="H446" i="22"/>
  <c r="H447" i="22"/>
  <c r="H448" i="22"/>
  <c r="H449" i="22"/>
  <c r="H450" i="22"/>
  <c r="H451" i="22"/>
  <c r="H452" i="22"/>
  <c r="H453" i="22"/>
  <c r="H454" i="22"/>
  <c r="H455" i="22"/>
  <c r="H456" i="22"/>
  <c r="H457" i="22"/>
  <c r="H458" i="22"/>
  <c r="H459" i="22"/>
  <c r="H460" i="22"/>
  <c r="H461" i="22"/>
  <c r="H462" i="22"/>
  <c r="H463" i="22"/>
  <c r="H464" i="22"/>
  <c r="H465" i="22"/>
  <c r="H466" i="22"/>
  <c r="H467" i="22"/>
  <c r="H468" i="22"/>
  <c r="H469" i="22"/>
  <c r="H470" i="22"/>
  <c r="H471" i="22"/>
  <c r="H472" i="22"/>
  <c r="H473" i="22"/>
  <c r="H474" i="22"/>
  <c r="H475" i="22"/>
  <c r="H476" i="22"/>
  <c r="H477" i="22"/>
  <c r="H478" i="22"/>
  <c r="H479" i="22"/>
  <c r="H480" i="22"/>
  <c r="H481" i="22"/>
  <c r="H482" i="22"/>
  <c r="H483" i="22"/>
  <c r="H484" i="22"/>
  <c r="H485" i="22"/>
  <c r="H486" i="22"/>
  <c r="H487" i="22"/>
  <c r="H488" i="22"/>
  <c r="H489" i="22"/>
  <c r="H490" i="22"/>
  <c r="H491" i="22"/>
  <c r="H492" i="22"/>
  <c r="H493" i="22"/>
  <c r="H494" i="22"/>
  <c r="H495" i="22"/>
  <c r="H496" i="22"/>
  <c r="H497" i="22"/>
  <c r="H498" i="22"/>
  <c r="H499" i="22"/>
  <c r="H500" i="22"/>
  <c r="H501" i="22"/>
  <c r="H502" i="22"/>
  <c r="H503" i="22"/>
  <c r="H504" i="22"/>
  <c r="H505" i="22"/>
  <c r="H506" i="22"/>
  <c r="H507" i="22"/>
  <c r="H508" i="22"/>
  <c r="H509" i="22"/>
  <c r="H510" i="22"/>
  <c r="H511" i="22"/>
  <c r="H512" i="22"/>
  <c r="H513" i="22"/>
  <c r="H514" i="22"/>
  <c r="H515" i="22"/>
  <c r="H516" i="22"/>
  <c r="H517" i="22"/>
  <c r="H518" i="22"/>
  <c r="H519" i="22"/>
  <c r="H520" i="22"/>
  <c r="H521" i="22"/>
  <c r="H522" i="22"/>
  <c r="H523" i="22"/>
  <c r="H524" i="22"/>
  <c r="H525" i="22"/>
  <c r="H526" i="22"/>
  <c r="H527" i="22"/>
  <c r="H528" i="22"/>
  <c r="H529" i="22"/>
  <c r="H530" i="22"/>
  <c r="H531" i="22"/>
  <c r="H532" i="22"/>
  <c r="H533" i="22"/>
  <c r="H534" i="22"/>
  <c r="H535" i="22"/>
  <c r="H536" i="22"/>
  <c r="H537" i="22"/>
  <c r="H538" i="22"/>
  <c r="H539" i="22"/>
  <c r="H540" i="22"/>
  <c r="H541" i="22"/>
  <c r="H542" i="22"/>
  <c r="H543" i="22"/>
  <c r="H544" i="22"/>
  <c r="H545" i="22"/>
  <c r="H546" i="22"/>
  <c r="H547" i="22"/>
  <c r="H548" i="22"/>
  <c r="H549" i="22"/>
  <c r="H550" i="22"/>
  <c r="H551" i="22"/>
  <c r="H552" i="22"/>
  <c r="H553" i="22"/>
  <c r="H554" i="22"/>
  <c r="H555" i="22"/>
  <c r="H556" i="22"/>
  <c r="H557" i="22"/>
  <c r="H558" i="22"/>
  <c r="H559" i="22"/>
  <c r="H560" i="22"/>
  <c r="H561" i="22"/>
  <c r="H562" i="22"/>
  <c r="H563" i="22"/>
  <c r="H564" i="22"/>
  <c r="H565" i="22"/>
  <c r="H566" i="22"/>
  <c r="H567" i="22"/>
  <c r="H568" i="22"/>
  <c r="H569" i="22"/>
  <c r="H570" i="22"/>
  <c r="H571" i="22"/>
  <c r="H572" i="22"/>
  <c r="H573" i="22"/>
  <c r="H574" i="22"/>
  <c r="H575" i="22"/>
  <c r="H576" i="22"/>
  <c r="H577" i="22"/>
  <c r="H578" i="22"/>
  <c r="H579" i="22"/>
  <c r="H580" i="22"/>
  <c r="H581" i="22"/>
  <c r="H582" i="22"/>
  <c r="H583" i="22"/>
  <c r="H584" i="22"/>
  <c r="H585" i="22"/>
  <c r="H586" i="22"/>
  <c r="H587" i="22"/>
  <c r="H588" i="22"/>
  <c r="H589" i="22"/>
  <c r="H590" i="22"/>
  <c r="H591" i="22"/>
  <c r="H592" i="22"/>
  <c r="H593" i="22"/>
  <c r="H594" i="22"/>
  <c r="H595" i="22"/>
  <c r="H596" i="22"/>
  <c r="H597" i="22"/>
  <c r="H598" i="22"/>
  <c r="H599" i="22"/>
  <c r="H600" i="22"/>
  <c r="H601" i="22"/>
  <c r="H602" i="22"/>
  <c r="H603" i="22"/>
  <c r="H604" i="22"/>
  <c r="H605" i="22"/>
  <c r="H606" i="22"/>
  <c r="H607" i="22"/>
  <c r="H608" i="22"/>
  <c r="H609" i="22"/>
  <c r="H610" i="22"/>
  <c r="H611" i="22"/>
  <c r="H612" i="22"/>
  <c r="H613" i="22"/>
  <c r="H614" i="22"/>
  <c r="H615" i="22"/>
  <c r="H616" i="22"/>
  <c r="H617" i="22"/>
  <c r="H618" i="22"/>
  <c r="H619" i="22"/>
  <c r="H620" i="22"/>
  <c r="H621" i="22"/>
  <c r="H622" i="22"/>
  <c r="H623" i="22"/>
  <c r="H624" i="22"/>
  <c r="H625" i="22"/>
  <c r="H626" i="22"/>
  <c r="H627" i="22"/>
  <c r="H628" i="22"/>
  <c r="H629" i="22"/>
  <c r="H630" i="22"/>
  <c r="H631" i="22"/>
  <c r="H632" i="22"/>
  <c r="H633" i="22"/>
  <c r="H634" i="22"/>
  <c r="H635" i="22"/>
  <c r="H636" i="22"/>
  <c r="H637" i="22"/>
  <c r="H638" i="22"/>
  <c r="H639" i="22"/>
  <c r="H640" i="22"/>
  <c r="H641" i="22"/>
  <c r="H642" i="22"/>
  <c r="H643" i="22"/>
  <c r="H644" i="22"/>
  <c r="H645" i="22"/>
  <c r="H646" i="22"/>
  <c r="H647" i="22"/>
  <c r="H648" i="22"/>
  <c r="H649" i="22"/>
  <c r="H650" i="22"/>
  <c r="H651" i="22"/>
  <c r="H652" i="22"/>
  <c r="H653" i="22"/>
  <c r="H654" i="22"/>
  <c r="H655" i="22"/>
  <c r="H656" i="22"/>
  <c r="H657" i="22"/>
  <c r="H658" i="22"/>
  <c r="H659" i="22"/>
  <c r="H660" i="22"/>
  <c r="H661" i="22"/>
  <c r="H662" i="22"/>
  <c r="H663" i="22"/>
  <c r="H664" i="22"/>
  <c r="H665" i="22"/>
  <c r="H666" i="22"/>
  <c r="H667" i="22"/>
  <c r="H668" i="22"/>
  <c r="H669" i="22"/>
  <c r="H670" i="22"/>
  <c r="H671" i="22"/>
  <c r="H672" i="22"/>
  <c r="H673" i="22"/>
  <c r="H674" i="22"/>
  <c r="H675" i="22"/>
  <c r="H676" i="22"/>
  <c r="H677" i="22"/>
  <c r="H678" i="22"/>
  <c r="H679" i="22"/>
  <c r="H680" i="22"/>
  <c r="H681" i="22"/>
  <c r="H682" i="22"/>
  <c r="H683" i="22"/>
  <c r="H684" i="22"/>
  <c r="H685" i="22"/>
  <c r="H686" i="22"/>
  <c r="H687" i="22"/>
  <c r="H688" i="22"/>
  <c r="H689" i="22"/>
  <c r="H690" i="22"/>
  <c r="H691" i="22"/>
  <c r="H692" i="22"/>
  <c r="H693" i="22"/>
  <c r="H694" i="22"/>
  <c r="H695" i="22"/>
  <c r="H696" i="22"/>
  <c r="H697" i="22"/>
  <c r="H698" i="22"/>
  <c r="H699" i="22"/>
  <c r="H700" i="22"/>
  <c r="H701" i="22"/>
  <c r="H702" i="22"/>
  <c r="H703" i="22"/>
  <c r="H704" i="22"/>
  <c r="H705" i="22"/>
  <c r="H706" i="22"/>
  <c r="H707" i="22"/>
  <c r="H708" i="22"/>
  <c r="H709" i="22"/>
  <c r="H710" i="22"/>
  <c r="H711" i="22"/>
  <c r="H712" i="22"/>
  <c r="H713" i="22"/>
  <c r="H714" i="22"/>
  <c r="H715" i="22"/>
  <c r="H716" i="22"/>
  <c r="H717" i="22"/>
  <c r="H718" i="22"/>
  <c r="H719" i="22"/>
  <c r="H720" i="22"/>
  <c r="H721" i="22"/>
  <c r="H722" i="22"/>
  <c r="H723" i="22"/>
  <c r="H724" i="22"/>
  <c r="H725" i="22"/>
  <c r="H726" i="22"/>
  <c r="H727" i="22"/>
  <c r="H728" i="22"/>
  <c r="H729" i="22"/>
  <c r="H730" i="22"/>
  <c r="H731" i="22"/>
  <c r="H732" i="22"/>
  <c r="H733" i="22"/>
  <c r="H734" i="22"/>
  <c r="H735" i="22"/>
  <c r="H736" i="22"/>
  <c r="H737" i="22"/>
  <c r="H738" i="22"/>
  <c r="H739" i="22"/>
  <c r="H740" i="22"/>
  <c r="H741" i="22"/>
  <c r="H742" i="22"/>
  <c r="H743" i="22"/>
  <c r="H744" i="22"/>
  <c r="H745" i="22"/>
  <c r="H746" i="22"/>
  <c r="H747" i="22"/>
  <c r="H748" i="22"/>
  <c r="H749" i="22"/>
  <c r="H750" i="22"/>
  <c r="H751" i="22"/>
  <c r="H752" i="22"/>
  <c r="H753" i="22"/>
  <c r="H754" i="22"/>
  <c r="H755" i="22"/>
  <c r="H756" i="22"/>
  <c r="H757" i="22"/>
  <c r="H758" i="22"/>
  <c r="H759" i="22"/>
  <c r="H760" i="22"/>
  <c r="H761" i="22"/>
  <c r="H762" i="22"/>
  <c r="H763" i="22"/>
  <c r="H764" i="22"/>
  <c r="H765" i="22"/>
  <c r="H766" i="22"/>
  <c r="H767" i="22"/>
  <c r="H768" i="22"/>
  <c r="H769" i="22"/>
  <c r="H770" i="22"/>
  <c r="H771" i="22"/>
  <c r="H772" i="22"/>
  <c r="H773" i="22"/>
  <c r="H774" i="22"/>
  <c r="H775" i="22"/>
  <c r="H776" i="22"/>
  <c r="H777" i="22"/>
  <c r="H778" i="22"/>
  <c r="H779" i="22"/>
  <c r="H780" i="22"/>
  <c r="H781" i="22"/>
  <c r="H782" i="22"/>
  <c r="H783" i="22"/>
  <c r="H784" i="22"/>
  <c r="H785" i="22"/>
  <c r="H786" i="22"/>
  <c r="H787" i="22"/>
  <c r="H788" i="22"/>
  <c r="H789" i="22"/>
  <c r="H790" i="22"/>
  <c r="H791" i="22"/>
  <c r="H792" i="22"/>
  <c r="H793" i="22"/>
  <c r="H794" i="22"/>
  <c r="H795" i="22"/>
  <c r="H796" i="22"/>
  <c r="H797" i="22"/>
  <c r="H798" i="22"/>
  <c r="H799" i="22"/>
  <c r="H800" i="22"/>
  <c r="H801" i="22"/>
  <c r="H802" i="22"/>
  <c r="H803" i="22"/>
  <c r="H804" i="22"/>
  <c r="H805" i="22"/>
  <c r="H806" i="22"/>
  <c r="H807" i="22"/>
  <c r="H808" i="22"/>
  <c r="H809" i="22"/>
  <c r="H810" i="22"/>
  <c r="H811" i="22"/>
  <c r="H812" i="22"/>
  <c r="H813" i="22"/>
  <c r="H814" i="22"/>
  <c r="H815" i="22"/>
  <c r="H816" i="22"/>
  <c r="H817" i="22"/>
  <c r="H818" i="22"/>
  <c r="H819" i="22"/>
  <c r="H820" i="22"/>
  <c r="H821" i="22"/>
  <c r="H822" i="22"/>
  <c r="H823" i="22"/>
  <c r="H824" i="22"/>
  <c r="H825" i="22"/>
  <c r="H826" i="22"/>
  <c r="H827" i="22"/>
  <c r="H828" i="22"/>
  <c r="H829" i="22"/>
  <c r="H830" i="22"/>
  <c r="H831" i="22"/>
  <c r="H832" i="22"/>
  <c r="H833" i="22"/>
  <c r="H834" i="22"/>
  <c r="H835" i="22"/>
  <c r="H836" i="22"/>
  <c r="H837" i="22"/>
  <c r="H838" i="22"/>
  <c r="H839" i="22"/>
  <c r="H840" i="22"/>
  <c r="H841" i="22"/>
  <c r="H842" i="22"/>
  <c r="H843" i="22"/>
  <c r="H844" i="22"/>
  <c r="H845" i="22"/>
  <c r="H846" i="22"/>
  <c r="H847" i="22"/>
  <c r="H848" i="22"/>
  <c r="H849" i="22"/>
  <c r="H850" i="22"/>
  <c r="H851" i="22"/>
  <c r="H852" i="22"/>
  <c r="H853" i="22"/>
  <c r="H854" i="22"/>
  <c r="H855" i="22"/>
  <c r="H856" i="22"/>
  <c r="H857" i="22"/>
  <c r="H858" i="22"/>
  <c r="H859" i="22"/>
  <c r="H860" i="22"/>
  <c r="H861" i="22"/>
  <c r="H862" i="22"/>
  <c r="H863" i="22"/>
  <c r="H864" i="22"/>
  <c r="H865" i="22"/>
  <c r="H866" i="22"/>
  <c r="H867" i="22"/>
  <c r="H868" i="22"/>
  <c r="H869" i="22"/>
  <c r="H870" i="22"/>
  <c r="H871" i="22"/>
  <c r="H872" i="22"/>
  <c r="H873" i="22"/>
  <c r="H874" i="22"/>
  <c r="H875" i="22"/>
  <c r="H876" i="22"/>
  <c r="H877" i="22"/>
  <c r="H878" i="22"/>
  <c r="H879" i="22"/>
  <c r="H880" i="22"/>
  <c r="H881" i="22"/>
  <c r="H882" i="22"/>
  <c r="H883" i="22"/>
  <c r="H884" i="22"/>
  <c r="H885" i="22"/>
  <c r="H886" i="22"/>
  <c r="H887" i="22"/>
  <c r="H888" i="22"/>
  <c r="H889" i="22"/>
  <c r="H890" i="22"/>
  <c r="H891" i="22"/>
  <c r="H892" i="22"/>
  <c r="H893" i="22"/>
  <c r="H894" i="22"/>
  <c r="H895" i="22"/>
  <c r="H896" i="22"/>
  <c r="H897" i="22"/>
  <c r="H898" i="22"/>
  <c r="H899" i="22"/>
  <c r="H900" i="22"/>
  <c r="H901" i="22"/>
  <c r="H902" i="22"/>
  <c r="H903" i="22"/>
  <c r="H904" i="22"/>
  <c r="H905" i="22"/>
  <c r="H906" i="22"/>
  <c r="H4" i="22"/>
  <c r="P181" i="25"/>
  <c r="P180" i="25"/>
  <c r="P179" i="25"/>
  <c r="P178" i="25"/>
  <c r="P177" i="25"/>
  <c r="P176" i="25"/>
  <c r="P175" i="25"/>
  <c r="P174" i="25"/>
  <c r="P173" i="25"/>
  <c r="P172" i="25"/>
  <c r="P171" i="25"/>
  <c r="P170" i="25"/>
  <c r="P169" i="25"/>
  <c r="P168" i="25"/>
  <c r="P167" i="25"/>
  <c r="P166" i="25"/>
  <c r="P165" i="25"/>
  <c r="P164" i="25"/>
  <c r="P163" i="25"/>
  <c r="P162" i="25"/>
  <c r="P161" i="25"/>
  <c r="P160" i="25"/>
  <c r="P159" i="25"/>
  <c r="P158" i="25"/>
  <c r="P157" i="25"/>
  <c r="P156" i="25"/>
  <c r="P155" i="25"/>
  <c r="P154" i="25"/>
  <c r="P153" i="25"/>
  <c r="P152" i="25"/>
  <c r="P151" i="25"/>
  <c r="P150" i="25"/>
  <c r="P149" i="25"/>
  <c r="P148" i="25"/>
  <c r="P147" i="25"/>
  <c r="P146" i="25"/>
  <c r="P145" i="25"/>
  <c r="P144" i="25"/>
  <c r="P143" i="25"/>
  <c r="P142" i="25"/>
  <c r="P141" i="25"/>
  <c r="P140" i="25"/>
  <c r="P139" i="25"/>
  <c r="P138" i="25"/>
  <c r="P137" i="25"/>
  <c r="P136" i="25"/>
  <c r="P135" i="25"/>
  <c r="P134" i="25"/>
  <c r="P133" i="25"/>
  <c r="P132" i="25"/>
  <c r="P131" i="25"/>
  <c r="P130" i="25"/>
  <c r="P129" i="25"/>
  <c r="P128" i="25"/>
  <c r="P127" i="25"/>
  <c r="P126" i="25"/>
  <c r="P125" i="25"/>
  <c r="P124" i="25"/>
  <c r="P123" i="25"/>
  <c r="P122" i="25"/>
  <c r="P121" i="25"/>
  <c r="P120" i="25"/>
  <c r="P119" i="25"/>
  <c r="P118" i="25"/>
  <c r="P117" i="25"/>
  <c r="P116" i="25"/>
  <c r="P115" i="25"/>
  <c r="P114" i="25"/>
  <c r="P113" i="25"/>
  <c r="P112" i="25"/>
  <c r="P111" i="25"/>
  <c r="P110" i="25"/>
  <c r="P109" i="25"/>
  <c r="P108" i="25"/>
  <c r="P107" i="25"/>
  <c r="P106" i="25"/>
  <c r="P105" i="25"/>
  <c r="P104" i="25"/>
  <c r="P103" i="25"/>
  <c r="P102" i="25"/>
  <c r="P101" i="25"/>
  <c r="P100" i="25"/>
  <c r="P99" i="25"/>
  <c r="P98" i="25"/>
  <c r="P97" i="25"/>
  <c r="P96" i="25"/>
  <c r="P95" i="25"/>
  <c r="P94" i="25"/>
  <c r="P93" i="25"/>
  <c r="P92" i="25"/>
  <c r="P91" i="25"/>
  <c r="P90" i="25"/>
  <c r="P89" i="25"/>
  <c r="P88" i="25"/>
  <c r="P87" i="25"/>
  <c r="P86" i="25"/>
  <c r="P85" i="25"/>
  <c r="P84" i="25"/>
  <c r="P83" i="25"/>
  <c r="P82" i="25"/>
  <c r="P81" i="25"/>
  <c r="P80" i="25"/>
  <c r="P79" i="25"/>
  <c r="P78" i="25"/>
  <c r="P77" i="25"/>
  <c r="P76" i="25"/>
  <c r="P75" i="25"/>
  <c r="P74" i="25"/>
  <c r="P73" i="25"/>
  <c r="P72" i="25"/>
  <c r="P71" i="25"/>
  <c r="P70" i="25"/>
  <c r="P69" i="25"/>
  <c r="P68" i="25"/>
  <c r="P67" i="25"/>
  <c r="P66" i="25"/>
  <c r="P65" i="25"/>
  <c r="P64" i="25"/>
  <c r="P63" i="25"/>
  <c r="P62" i="25"/>
  <c r="P61" i="25"/>
  <c r="P60" i="25"/>
  <c r="P59" i="25"/>
  <c r="P58" i="25"/>
  <c r="P57" i="25"/>
  <c r="P56" i="25"/>
  <c r="P55" i="25"/>
  <c r="P54" i="25"/>
  <c r="P53" i="25"/>
  <c r="P52" i="25"/>
  <c r="P51" i="25"/>
  <c r="P50" i="25"/>
  <c r="P49" i="25"/>
  <c r="P48" i="25"/>
  <c r="P47" i="25"/>
  <c r="P46" i="25"/>
  <c r="P45" i="25"/>
  <c r="P44" i="25"/>
  <c r="P43" i="25"/>
  <c r="P42" i="25"/>
  <c r="P41" i="25"/>
  <c r="P40" i="25"/>
  <c r="P39" i="25"/>
  <c r="P38" i="25"/>
  <c r="P37"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P9" i="25"/>
  <c r="P8" i="25"/>
  <c r="P7" i="25"/>
  <c r="P6" i="25"/>
  <c r="P5" i="25"/>
  <c r="P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104" i="25"/>
  <c r="H105" i="25"/>
  <c r="H106" i="25"/>
  <c r="H107" i="25"/>
  <c r="H108" i="25"/>
  <c r="H109" i="25"/>
  <c r="H110" i="25"/>
  <c r="H111" i="25"/>
  <c r="H112" i="25"/>
  <c r="H113" i="25"/>
  <c r="H114" i="25"/>
  <c r="H115" i="25"/>
  <c r="H116" i="25"/>
  <c r="H117" i="25"/>
  <c r="H118" i="25"/>
  <c r="H119" i="25"/>
  <c r="H120" i="25"/>
  <c r="H121" i="25"/>
  <c r="H122" i="25"/>
  <c r="H123" i="25"/>
  <c r="H124" i="25"/>
  <c r="H125" i="25"/>
  <c r="H126" i="25"/>
  <c r="H127" i="25"/>
  <c r="H128" i="25"/>
  <c r="H129" i="25"/>
  <c r="H130" i="25"/>
  <c r="H131" i="25"/>
  <c r="H132" i="25"/>
  <c r="H133" i="25"/>
  <c r="H134" i="25"/>
  <c r="H135" i="25"/>
  <c r="H136" i="25"/>
  <c r="H137" i="25"/>
  <c r="H138" i="25"/>
  <c r="H139" i="25"/>
  <c r="H140" i="25"/>
  <c r="H141" i="25"/>
  <c r="H142" i="25"/>
  <c r="H143" i="25"/>
  <c r="H144" i="25"/>
  <c r="H145" i="25"/>
  <c r="H146" i="25"/>
  <c r="H147" i="25"/>
  <c r="H148" i="25"/>
  <c r="H149" i="25"/>
  <c r="H150" i="25"/>
  <c r="H151" i="25"/>
  <c r="H152" i="25"/>
  <c r="H153" i="25"/>
  <c r="H154" i="25"/>
  <c r="H155" i="25"/>
  <c r="H156" i="25"/>
  <c r="H157" i="25"/>
  <c r="H158" i="25"/>
  <c r="H159" i="25"/>
  <c r="H160" i="25"/>
  <c r="H161" i="25"/>
  <c r="H162" i="25"/>
  <c r="H163" i="25"/>
  <c r="H164" i="25"/>
  <c r="H165" i="25"/>
  <c r="H166" i="25"/>
  <c r="H167" i="25"/>
  <c r="H168" i="25"/>
  <c r="H169" i="25"/>
  <c r="H170" i="25"/>
  <c r="H171" i="25"/>
  <c r="H172" i="25"/>
  <c r="H173" i="25"/>
  <c r="H174" i="25"/>
  <c r="H175" i="25"/>
  <c r="H176" i="25"/>
  <c r="H177" i="25"/>
  <c r="H178" i="25"/>
  <c r="H179" i="25"/>
  <c r="H180" i="25"/>
  <c r="H181" i="25"/>
  <c r="H4" i="25"/>
  <c r="B181" i="25"/>
  <c r="J181" i="25"/>
  <c r="K181" i="25" s="1"/>
  <c r="M181" i="25"/>
  <c r="N181" i="25"/>
  <c r="O181" i="25"/>
  <c r="B180" i="25"/>
  <c r="J180" i="25"/>
  <c r="B179" i="25"/>
  <c r="J179" i="25"/>
  <c r="N179" i="25" s="1"/>
  <c r="O179" i="25"/>
  <c r="B178" i="25"/>
  <c r="J178" i="25"/>
  <c r="N178" i="25" s="1"/>
  <c r="L178" i="25"/>
  <c r="M178" i="25"/>
  <c r="B177" i="25"/>
  <c r="J177" i="25"/>
  <c r="K177" i="25" s="1"/>
  <c r="B176" i="25"/>
  <c r="J176" i="25"/>
  <c r="L176" i="25" s="1"/>
  <c r="M176" i="25"/>
  <c r="B175" i="25"/>
  <c r="J175" i="25"/>
  <c r="N175" i="25" s="1"/>
  <c r="L175" i="25"/>
  <c r="B174" i="25"/>
  <c r="J174" i="25"/>
  <c r="K174" i="25" s="1"/>
  <c r="L174" i="25"/>
  <c r="N174" i="25"/>
  <c r="O174" i="25"/>
  <c r="B173" i="25"/>
  <c r="J173" i="25"/>
  <c r="K173" i="25" s="1"/>
  <c r="N173" i="25"/>
  <c r="B172" i="25"/>
  <c r="J172" i="25"/>
  <c r="K172" i="25" s="1"/>
  <c r="M172" i="25"/>
  <c r="O172" i="25"/>
  <c r="B171" i="25"/>
  <c r="J171" i="25"/>
  <c r="N171" i="25" s="1"/>
  <c r="B170" i="25"/>
  <c r="J170" i="25"/>
  <c r="M170" i="25" s="1"/>
  <c r="B169" i="25"/>
  <c r="J169" i="25"/>
  <c r="K169" i="25" s="1"/>
  <c r="B168" i="25"/>
  <c r="J168" i="25"/>
  <c r="K168" i="25" s="1"/>
  <c r="M168" i="25"/>
  <c r="O168" i="25"/>
  <c r="B167" i="25"/>
  <c r="J167" i="25"/>
  <c r="N167" i="25" s="1"/>
  <c r="L167" i="25"/>
  <c r="M167" i="25"/>
  <c r="B166" i="25"/>
  <c r="J166" i="25"/>
  <c r="B165" i="25"/>
  <c r="J165" i="25"/>
  <c r="M165" i="25" s="1"/>
  <c r="K165" i="25"/>
  <c r="L165" i="25"/>
  <c r="B164" i="25"/>
  <c r="J164" i="25"/>
  <c r="K164" i="25" s="1"/>
  <c r="O164" i="25"/>
  <c r="B163" i="25"/>
  <c r="J163" i="25"/>
  <c r="O163" i="25" s="1"/>
  <c r="M163" i="25"/>
  <c r="B162" i="25"/>
  <c r="J162" i="25"/>
  <c r="O162" i="25" s="1"/>
  <c r="L162" i="25"/>
  <c r="N162" i="25"/>
  <c r="B161" i="25"/>
  <c r="J161" i="25"/>
  <c r="K161" i="25"/>
  <c r="L161" i="25"/>
  <c r="B160" i="25"/>
  <c r="J160" i="25"/>
  <c r="K160" i="25" s="1"/>
  <c r="M160" i="25"/>
  <c r="B159" i="25"/>
  <c r="J159" i="25"/>
  <c r="K159" i="25" s="1"/>
  <c r="L159" i="25"/>
  <c r="B158" i="25"/>
  <c r="J158" i="25"/>
  <c r="K158" i="25" s="1"/>
  <c r="L158" i="25"/>
  <c r="B157" i="25"/>
  <c r="J157" i="25"/>
  <c r="M157" i="25" s="1"/>
  <c r="L157" i="25"/>
  <c r="B156" i="25"/>
  <c r="J156" i="25"/>
  <c r="B155" i="25"/>
  <c r="J155" i="25"/>
  <c r="K155" i="25" s="1"/>
  <c r="L155" i="25"/>
  <c r="B154" i="25"/>
  <c r="J154" i="25"/>
  <c r="M154" i="25" s="1"/>
  <c r="L154" i="25"/>
  <c r="B153" i="25"/>
  <c r="J153" i="25"/>
  <c r="O153" i="25" s="1"/>
  <c r="K153" i="25"/>
  <c r="L153" i="25"/>
  <c r="M153" i="25"/>
  <c r="N153" i="25"/>
  <c r="B152" i="25"/>
  <c r="J152" i="25"/>
  <c r="L152" i="25" s="1"/>
  <c r="M152" i="25"/>
  <c r="B151" i="25"/>
  <c r="J151" i="25"/>
  <c r="N151" i="25" s="1"/>
  <c r="K151" i="25"/>
  <c r="L151" i="25"/>
  <c r="M151" i="25"/>
  <c r="O151" i="25"/>
  <c r="B150" i="25"/>
  <c r="J150" i="25"/>
  <c r="K150" i="25" s="1"/>
  <c r="O150" i="25"/>
  <c r="B149" i="25"/>
  <c r="J149" i="25"/>
  <c r="K149" i="25"/>
  <c r="B148" i="25"/>
  <c r="J148" i="25"/>
  <c r="K148" i="25" s="1"/>
  <c r="B147" i="25"/>
  <c r="J147" i="25"/>
  <c r="B146" i="25"/>
  <c r="J146" i="25"/>
  <c r="M146" i="25" s="1"/>
  <c r="B145" i="25"/>
  <c r="J145" i="25"/>
  <c r="K145" i="25" s="1"/>
  <c r="B144" i="25"/>
  <c r="J144" i="25"/>
  <c r="L144" i="25" s="1"/>
  <c r="B143" i="25"/>
  <c r="J143" i="25"/>
  <c r="N143" i="25" s="1"/>
  <c r="K143" i="25"/>
  <c r="L143" i="25"/>
  <c r="M143" i="25"/>
  <c r="B142" i="25"/>
  <c r="J142" i="25"/>
  <c r="B141" i="25"/>
  <c r="J141" i="25"/>
  <c r="O141" i="25" s="1"/>
  <c r="L141" i="25"/>
  <c r="M141" i="25"/>
  <c r="N141" i="25"/>
  <c r="B140" i="25"/>
  <c r="J140" i="25"/>
  <c r="B139" i="25"/>
  <c r="J139" i="25"/>
  <c r="B138" i="25"/>
  <c r="J138" i="25"/>
  <c r="O138" i="25" s="1"/>
  <c r="K138" i="25"/>
  <c r="L138" i="25"/>
  <c r="B137" i="25"/>
  <c r="J137" i="25"/>
  <c r="K137" i="25" s="1"/>
  <c r="L137" i="25"/>
  <c r="M137" i="25"/>
  <c r="N137" i="25"/>
  <c r="O137" i="25"/>
  <c r="B136" i="25"/>
  <c r="J136" i="25"/>
  <c r="B135" i="25"/>
  <c r="J135" i="25"/>
  <c r="L135" i="25" s="1"/>
  <c r="K135" i="25"/>
  <c r="B134" i="25"/>
  <c r="J134" i="25"/>
  <c r="B133" i="25"/>
  <c r="J133" i="25"/>
  <c r="K133" i="25" s="1"/>
  <c r="B132" i="25"/>
  <c r="J132" i="25"/>
  <c r="N132" i="25" s="1"/>
  <c r="B131" i="25"/>
  <c r="J131" i="25"/>
  <c r="B130" i="25"/>
  <c r="J130" i="25"/>
  <c r="O130" i="25" s="1"/>
  <c r="K130" i="25"/>
  <c r="B129" i="25"/>
  <c r="J129" i="25"/>
  <c r="K129" i="25" s="1"/>
  <c r="B128" i="25"/>
  <c r="J128" i="25"/>
  <c r="L128" i="25" s="1"/>
  <c r="M128" i="25"/>
  <c r="B127" i="25"/>
  <c r="J127" i="25"/>
  <c r="B126" i="25"/>
  <c r="J126" i="25"/>
  <c r="K126" i="25"/>
  <c r="L126" i="25"/>
  <c r="M126" i="25"/>
  <c r="N126" i="25"/>
  <c r="O126" i="25"/>
  <c r="B125" i="25"/>
  <c r="J125" i="25"/>
  <c r="B124" i="25"/>
  <c r="J124" i="25"/>
  <c r="K124" i="25" s="1"/>
  <c r="B123" i="25"/>
  <c r="J123" i="25"/>
  <c r="B122" i="25"/>
  <c r="J122" i="25"/>
  <c r="M122" i="25"/>
  <c r="N122" i="25"/>
  <c r="B121" i="25"/>
  <c r="J121" i="25"/>
  <c r="B120" i="25"/>
  <c r="J120" i="25"/>
  <c r="B119" i="25"/>
  <c r="J119" i="25"/>
  <c r="N119" i="25" s="1"/>
  <c r="K119" i="25"/>
  <c r="L119" i="25"/>
  <c r="M119" i="25"/>
  <c r="B118" i="25"/>
  <c r="J118" i="25"/>
  <c r="K118" i="25" s="1"/>
  <c r="L118" i="25"/>
  <c r="O118" i="25"/>
  <c r="B117" i="25"/>
  <c r="J117" i="25"/>
  <c r="K117" i="25"/>
  <c r="B116" i="25"/>
  <c r="J116" i="25"/>
  <c r="K116" i="25" s="1"/>
  <c r="B115" i="25"/>
  <c r="J115" i="25"/>
  <c r="O115" i="25" s="1"/>
  <c r="M115" i="25"/>
  <c r="B114" i="25"/>
  <c r="J114" i="25"/>
  <c r="K114" i="25" s="1"/>
  <c r="L114" i="25"/>
  <c r="B113" i="25"/>
  <c r="J113" i="25"/>
  <c r="N113" i="25" s="1"/>
  <c r="K113" i="25"/>
  <c r="B112" i="25"/>
  <c r="J112" i="25"/>
  <c r="K112" i="25" s="1"/>
  <c r="L112" i="25"/>
  <c r="M112" i="25"/>
  <c r="B111" i="25"/>
  <c r="J111" i="25"/>
  <c r="B110" i="25"/>
  <c r="J110" i="25"/>
  <c r="O110" i="25" s="1"/>
  <c r="K110" i="25"/>
  <c r="L110" i="25"/>
  <c r="M110" i="25"/>
  <c r="N110" i="25"/>
  <c r="B109" i="25"/>
  <c r="J109" i="25"/>
  <c r="O109" i="25" s="1"/>
  <c r="B108" i="25"/>
  <c r="J108" i="25"/>
  <c r="N108" i="25"/>
  <c r="B107" i="25"/>
  <c r="J107" i="25"/>
  <c r="N107" i="25" s="1"/>
  <c r="B106" i="25"/>
  <c r="J106" i="25"/>
  <c r="B105" i="25"/>
  <c r="J105" i="25"/>
  <c r="O105" i="25" s="1"/>
  <c r="K105" i="25"/>
  <c r="L105" i="25"/>
  <c r="B104" i="25"/>
  <c r="J104" i="25"/>
  <c r="L104" i="25" s="1"/>
  <c r="M104" i="25"/>
  <c r="B103" i="25"/>
  <c r="J103" i="25"/>
  <c r="K103" i="25"/>
  <c r="L103" i="25"/>
  <c r="B102" i="25"/>
  <c r="J102" i="25"/>
  <c r="K102" i="25" s="1"/>
  <c r="L102" i="25"/>
  <c r="O102" i="25"/>
  <c r="B101" i="25"/>
  <c r="J101" i="25"/>
  <c r="K101" i="25"/>
  <c r="N101" i="25"/>
  <c r="O101" i="25"/>
  <c r="B100" i="25"/>
  <c r="J100" i="25"/>
  <c r="L100" i="25" s="1"/>
  <c r="M100" i="25"/>
  <c r="B99" i="25"/>
  <c r="J99" i="25"/>
  <c r="N99" i="25" s="1"/>
  <c r="L99" i="25"/>
  <c r="M99" i="25"/>
  <c r="B98" i="25"/>
  <c r="J98" i="25"/>
  <c r="M98" i="25" s="1"/>
  <c r="B97" i="25"/>
  <c r="J97" i="25"/>
  <c r="K97" i="25"/>
  <c r="B96" i="25"/>
  <c r="J96" i="25"/>
  <c r="L96" i="25"/>
  <c r="B95" i="25"/>
  <c r="J95" i="25"/>
  <c r="N95" i="25" s="1"/>
  <c r="B94" i="25"/>
  <c r="J94" i="25"/>
  <c r="O94" i="25" s="1"/>
  <c r="K94" i="25"/>
  <c r="L94" i="25"/>
  <c r="B93" i="25"/>
  <c r="J93" i="25"/>
  <c r="L93" i="25" s="1"/>
  <c r="K93" i="25"/>
  <c r="B92" i="25"/>
  <c r="J92" i="25"/>
  <c r="B91" i="25"/>
  <c r="J91" i="25"/>
  <c r="M91" i="25"/>
  <c r="O91" i="25"/>
  <c r="B90" i="25"/>
  <c r="J90" i="25"/>
  <c r="B89" i="25"/>
  <c r="J89" i="25"/>
  <c r="L89" i="25" s="1"/>
  <c r="B88" i="25"/>
  <c r="J88" i="25"/>
  <c r="K88" i="25" s="1"/>
  <c r="L88" i="25"/>
  <c r="M88" i="25"/>
  <c r="B87" i="25"/>
  <c r="J87" i="25"/>
  <c r="B86" i="25"/>
  <c r="J86" i="25"/>
  <c r="N86" i="25" s="1"/>
  <c r="M86" i="25"/>
  <c r="B85" i="25"/>
  <c r="J85" i="25"/>
  <c r="L85" i="25" s="1"/>
  <c r="K85" i="25"/>
  <c r="M85" i="25"/>
  <c r="N85" i="25"/>
  <c r="B84" i="25"/>
  <c r="J84" i="25"/>
  <c r="B83" i="25"/>
  <c r="J83" i="25"/>
  <c r="N83" i="25" s="1"/>
  <c r="K83" i="25"/>
  <c r="L83" i="25"/>
  <c r="O83" i="25"/>
  <c r="B82" i="25"/>
  <c r="J82" i="25"/>
  <c r="K82" i="25" s="1"/>
  <c r="L82" i="25"/>
  <c r="M82" i="25"/>
  <c r="N82" i="25"/>
  <c r="O82" i="25"/>
  <c r="B81" i="25"/>
  <c r="J81" i="25"/>
  <c r="K81" i="25" s="1"/>
  <c r="M81" i="25"/>
  <c r="N81" i="25"/>
  <c r="O81" i="25"/>
  <c r="B80" i="25"/>
  <c r="J80" i="25"/>
  <c r="M80" i="25" s="1"/>
  <c r="L80" i="25"/>
  <c r="B79" i="25"/>
  <c r="J79" i="25"/>
  <c r="N79" i="25" s="1"/>
  <c r="M79" i="25"/>
  <c r="O79" i="25"/>
  <c r="B78" i="25"/>
  <c r="J78" i="25"/>
  <c r="M78" i="25" s="1"/>
  <c r="B77" i="25"/>
  <c r="J77" i="25"/>
  <c r="K77" i="25" s="1"/>
  <c r="B76" i="25"/>
  <c r="J76" i="25"/>
  <c r="B75" i="25"/>
  <c r="J75" i="25"/>
  <c r="N75" i="25" s="1"/>
  <c r="K75" i="25"/>
  <c r="B74" i="25"/>
  <c r="J74" i="25"/>
  <c r="O74" i="25" s="1"/>
  <c r="M74" i="25"/>
  <c r="N74" i="25"/>
  <c r="B73" i="25"/>
  <c r="J73" i="25"/>
  <c r="K73" i="25"/>
  <c r="B72" i="25"/>
  <c r="J72" i="25"/>
  <c r="L72" i="25"/>
  <c r="B71" i="25"/>
  <c r="J71" i="25"/>
  <c r="N71" i="25" s="1"/>
  <c r="L71" i="25"/>
  <c r="M71" i="25"/>
  <c r="O71" i="25"/>
  <c r="B70" i="25"/>
  <c r="J70" i="25"/>
  <c r="B69" i="25"/>
  <c r="J69" i="25"/>
  <c r="K69" i="25"/>
  <c r="L69" i="25"/>
  <c r="M69" i="25"/>
  <c r="N69" i="25"/>
  <c r="O69" i="25"/>
  <c r="B68" i="25"/>
  <c r="J68" i="25"/>
  <c r="B67" i="25"/>
  <c r="J67" i="25"/>
  <c r="M67" i="25" s="1"/>
  <c r="B66" i="25"/>
  <c r="J66" i="25"/>
  <c r="K66" i="25"/>
  <c r="B65" i="25"/>
  <c r="J65" i="25"/>
  <c r="L65" i="25" s="1"/>
  <c r="K65" i="25"/>
  <c r="B64" i="25"/>
  <c r="J64" i="25"/>
  <c r="L64" i="25" s="1"/>
  <c r="B63" i="25"/>
  <c r="J63" i="25"/>
  <c r="K63" i="25"/>
  <c r="L63" i="25"/>
  <c r="B62" i="25"/>
  <c r="J62" i="25"/>
  <c r="B61" i="25"/>
  <c r="J61" i="25"/>
  <c r="K61" i="25" s="1"/>
  <c r="B60" i="25"/>
  <c r="J60" i="25"/>
  <c r="N60" i="25"/>
  <c r="O60" i="25"/>
  <c r="B59" i="25"/>
  <c r="J59" i="25"/>
  <c r="K59" i="25" s="1"/>
  <c r="B58" i="25"/>
  <c r="J58" i="25"/>
  <c r="N58" i="25" s="1"/>
  <c r="K58" i="25"/>
  <c r="L58" i="25"/>
  <c r="M58" i="25"/>
  <c r="B57" i="25"/>
  <c r="J57" i="25"/>
  <c r="K57" i="25" s="1"/>
  <c r="B56" i="25"/>
  <c r="J56" i="25"/>
  <c r="M56" i="25" s="1"/>
  <c r="L56" i="25"/>
  <c r="B55" i="25"/>
  <c r="J55" i="25"/>
  <c r="N55" i="25" s="1"/>
  <c r="K55" i="25"/>
  <c r="L55" i="25"/>
  <c r="M55" i="25"/>
  <c r="O55" i="25"/>
  <c r="B54" i="25"/>
  <c r="J54" i="25"/>
  <c r="M54" i="25" s="1"/>
  <c r="K54" i="25"/>
  <c r="N54" i="25"/>
  <c r="O54" i="25"/>
  <c r="B53" i="25"/>
  <c r="J53" i="25"/>
  <c r="B52" i="25"/>
  <c r="J52" i="25"/>
  <c r="B51" i="25"/>
  <c r="J51" i="25"/>
  <c r="K51" i="25" s="1"/>
  <c r="B50" i="25"/>
  <c r="J50" i="25"/>
  <c r="O50" i="25" s="1"/>
  <c r="B49" i="25"/>
  <c r="J49" i="25"/>
  <c r="K49" i="25"/>
  <c r="L49" i="25"/>
  <c r="M49" i="25"/>
  <c r="B48" i="25"/>
  <c r="J48" i="25"/>
  <c r="N48" i="25" s="1"/>
  <c r="B47" i="25"/>
  <c r="J47" i="25"/>
  <c r="N47" i="25" s="1"/>
  <c r="K47" i="25"/>
  <c r="L47" i="25"/>
  <c r="M47" i="25"/>
  <c r="O47" i="25"/>
  <c r="B46" i="25"/>
  <c r="J46" i="25"/>
  <c r="B45" i="25"/>
  <c r="J45" i="25"/>
  <c r="O45" i="25" s="1"/>
  <c r="L45" i="25"/>
  <c r="M45" i="25"/>
  <c r="N45" i="25"/>
  <c r="B44" i="25"/>
  <c r="J44" i="25"/>
  <c r="L44" i="25"/>
  <c r="B43" i="25"/>
  <c r="J43" i="25"/>
  <c r="B42" i="25"/>
  <c r="J42" i="25"/>
  <c r="O42" i="25" s="1"/>
  <c r="K42" i="25"/>
  <c r="L42" i="25"/>
  <c r="M42" i="25"/>
  <c r="B41" i="25"/>
  <c r="J41" i="25"/>
  <c r="K41" i="25" s="1"/>
  <c r="B40" i="25"/>
  <c r="J40" i="25"/>
  <c r="K40" i="25" s="1"/>
  <c r="L40" i="25"/>
  <c r="M40" i="25"/>
  <c r="B39" i="25"/>
  <c r="J39" i="25"/>
  <c r="K39" i="25"/>
  <c r="L39" i="25"/>
  <c r="B38" i="25"/>
  <c r="J38" i="25"/>
  <c r="O38" i="25" s="1"/>
  <c r="B37" i="25"/>
  <c r="J37" i="25"/>
  <c r="M37" i="25" s="1"/>
  <c r="K37" i="25"/>
  <c r="L37" i="25"/>
  <c r="B36" i="25"/>
  <c r="J36" i="25"/>
  <c r="B35" i="25"/>
  <c r="J35" i="25"/>
  <c r="B34" i="25"/>
  <c r="J34" i="25"/>
  <c r="N34" i="25" s="1"/>
  <c r="K34" i="25"/>
  <c r="L34" i="25"/>
  <c r="B33" i="25"/>
  <c r="J33" i="25"/>
  <c r="N33" i="25" s="1"/>
  <c r="K33" i="25"/>
  <c r="L33" i="25"/>
  <c r="B32" i="25"/>
  <c r="J32" i="25"/>
  <c r="L32" i="25" s="1"/>
  <c r="B31" i="25"/>
  <c r="J31" i="25"/>
  <c r="N31" i="25" s="1"/>
  <c r="K31" i="25"/>
  <c r="L31" i="25"/>
  <c r="M31" i="25"/>
  <c r="O31" i="25"/>
  <c r="B30" i="25"/>
  <c r="J30" i="25"/>
  <c r="L30" i="25" s="1"/>
  <c r="K30" i="25"/>
  <c r="N30" i="25"/>
  <c r="O30" i="25"/>
  <c r="B29" i="25"/>
  <c r="J29" i="25"/>
  <c r="B28" i="25"/>
  <c r="J28" i="25"/>
  <c r="K28" i="25" s="1"/>
  <c r="B27" i="25"/>
  <c r="J27" i="25"/>
  <c r="N27" i="25" s="1"/>
  <c r="K27" i="25"/>
  <c r="L27" i="25"/>
  <c r="M27" i="25"/>
  <c r="O27" i="25"/>
  <c r="B26" i="25"/>
  <c r="J26" i="25"/>
  <c r="M26" i="25" s="1"/>
  <c r="B25" i="25"/>
  <c r="J25" i="25"/>
  <c r="K25" i="25"/>
  <c r="L25" i="25"/>
  <c r="B24" i="25"/>
  <c r="J24" i="25"/>
  <c r="B23" i="25"/>
  <c r="J23" i="25"/>
  <c r="N23" i="25" s="1"/>
  <c r="B22" i="25"/>
  <c r="J22" i="25"/>
  <c r="K22" i="25"/>
  <c r="B21" i="25"/>
  <c r="J21" i="25"/>
  <c r="K21" i="25" s="1"/>
  <c r="B20" i="25"/>
  <c r="J20" i="25"/>
  <c r="K20" i="25" s="1"/>
  <c r="L20" i="25"/>
  <c r="N20" i="25"/>
  <c r="B19" i="25"/>
  <c r="J19" i="25"/>
  <c r="M19" i="25"/>
  <c r="O19" i="25"/>
  <c r="B18" i="25"/>
  <c r="J18" i="25"/>
  <c r="M18" i="25" s="1"/>
  <c r="K18" i="25"/>
  <c r="L18" i="25"/>
  <c r="B17" i="25"/>
  <c r="J17" i="25"/>
  <c r="K17" i="25" s="1"/>
  <c r="M17" i="25"/>
  <c r="N17" i="25"/>
  <c r="O17" i="25"/>
  <c r="B16" i="25"/>
  <c r="J16" i="25"/>
  <c r="L16" i="25"/>
  <c r="B15" i="25"/>
  <c r="J15" i="25"/>
  <c r="K15" i="25"/>
  <c r="L15" i="25"/>
  <c r="B14" i="25"/>
  <c r="J14" i="25"/>
  <c r="K14" i="25" s="1"/>
  <c r="B13" i="25"/>
  <c r="J13" i="25"/>
  <c r="O13" i="25"/>
  <c r="B12" i="25"/>
  <c r="J12" i="25"/>
  <c r="B11" i="25"/>
  <c r="J11" i="25"/>
  <c r="O11" i="25" s="1"/>
  <c r="M11" i="25"/>
  <c r="B10" i="25"/>
  <c r="J10" i="25"/>
  <c r="K10" i="25" s="1"/>
  <c r="B9" i="25"/>
  <c r="J9" i="25"/>
  <c r="L9" i="25" s="1"/>
  <c r="K9" i="25"/>
  <c r="M9" i="25"/>
  <c r="N9" i="25"/>
  <c r="O9" i="25"/>
  <c r="B8" i="25"/>
  <c r="J8" i="25"/>
  <c r="O8" i="25" s="1"/>
  <c r="K8" i="25"/>
  <c r="B7" i="25"/>
  <c r="J7" i="25"/>
  <c r="K7" i="25"/>
  <c r="B6" i="25"/>
  <c r="J6" i="25"/>
  <c r="K6" i="25" s="1"/>
  <c r="B5" i="25"/>
  <c r="J5" i="25"/>
  <c r="K5" i="25" s="1"/>
  <c r="M5" i="25"/>
  <c r="B4" i="25"/>
  <c r="J4" i="25"/>
  <c r="B3" i="25"/>
  <c r="H3" i="25"/>
  <c r="J3" i="25"/>
  <c r="O3" i="25" s="1"/>
  <c r="K3" i="25"/>
  <c r="H3" i="22"/>
  <c r="S23" i="22" l="1"/>
  <c r="K71" i="25"/>
  <c r="L79" i="25"/>
  <c r="K99" i="25"/>
  <c r="M164" i="25"/>
  <c r="K178" i="25"/>
  <c r="L86" i="25"/>
  <c r="M20" i="25"/>
  <c r="O23" i="25"/>
  <c r="M30" i="25"/>
  <c r="L48" i="25"/>
  <c r="L54" i="25"/>
  <c r="O67" i="25"/>
  <c r="K86" i="25"/>
  <c r="O89" i="25"/>
  <c r="N102" i="25"/>
  <c r="K107" i="25"/>
  <c r="N150" i="25"/>
  <c r="K157" i="25"/>
  <c r="O177" i="25"/>
  <c r="L181" i="25"/>
  <c r="N89" i="25"/>
  <c r="N130" i="25"/>
  <c r="O165" i="25"/>
  <c r="N177" i="25"/>
  <c r="O5" i="25"/>
  <c r="L23" i="25"/>
  <c r="M28" i="25"/>
  <c r="M59" i="25"/>
  <c r="M75" i="25"/>
  <c r="L78" i="25"/>
  <c r="M89" i="25"/>
  <c r="N105" i="25"/>
  <c r="M113" i="25"/>
  <c r="M130" i="25"/>
  <c r="M133" i="25"/>
  <c r="K141" i="25"/>
  <c r="N165" i="25"/>
  <c r="K167" i="25"/>
  <c r="O170" i="25"/>
  <c r="O175" i="25"/>
  <c r="M177" i="25"/>
  <c r="M179" i="25"/>
  <c r="M23" i="25"/>
  <c r="O28" i="25"/>
  <c r="N41" i="25"/>
  <c r="N5" i="25"/>
  <c r="N8" i="25"/>
  <c r="L10" i="25"/>
  <c r="K23" i="25"/>
  <c r="L28" i="25"/>
  <c r="M33" i="25"/>
  <c r="M41" i="25"/>
  <c r="L59" i="25"/>
  <c r="L75" i="25"/>
  <c r="K78" i="25"/>
  <c r="O85" i="25"/>
  <c r="K89" i="25"/>
  <c r="K95" i="25"/>
  <c r="N98" i="25"/>
  <c r="M105" i="25"/>
  <c r="L113" i="25"/>
  <c r="L130" i="25"/>
  <c r="L133" i="25"/>
  <c r="M155" i="25"/>
  <c r="N170" i="25"/>
  <c r="O173" i="25"/>
  <c r="M175" i="25"/>
  <c r="L177" i="25"/>
  <c r="O6" i="25"/>
  <c r="N57" i="25"/>
  <c r="O93" i="25"/>
  <c r="O171" i="25"/>
  <c r="N6" i="25"/>
  <c r="K45" i="25"/>
  <c r="M57" i="25"/>
  <c r="O77" i="25"/>
  <c r="L81" i="25"/>
  <c r="N93" i="25"/>
  <c r="O95" i="25"/>
  <c r="O116" i="25"/>
  <c r="O124" i="25"/>
  <c r="M145" i="25"/>
  <c r="L150" i="25"/>
  <c r="K154" i="25"/>
  <c r="M171" i="25"/>
  <c r="N50" i="25"/>
  <c r="L57" i="25"/>
  <c r="N77" i="25"/>
  <c r="M93" i="25"/>
  <c r="M95" i="25"/>
  <c r="M107" i="25"/>
  <c r="O112" i="25"/>
  <c r="N116" i="25"/>
  <c r="N124" i="25"/>
  <c r="L145" i="25"/>
  <c r="O148" i="25"/>
  <c r="L171" i="25"/>
  <c r="K175" i="25"/>
  <c r="K179" i="25"/>
  <c r="O57" i="25"/>
  <c r="M6" i="25"/>
  <c r="O33" i="25"/>
  <c r="L6" i="25"/>
  <c r="N11" i="25"/>
  <c r="O41" i="25"/>
  <c r="M48" i="25"/>
  <c r="M50" i="25"/>
  <c r="O75" i="25"/>
  <c r="L95" i="25"/>
  <c r="L107" i="25"/>
  <c r="N112" i="25"/>
  <c r="M114" i="25"/>
  <c r="L116" i="25"/>
  <c r="M124" i="25"/>
  <c r="O143" i="25"/>
  <c r="M148" i="25"/>
  <c r="O160" i="25"/>
  <c r="O167" i="25"/>
  <c r="K171" i="25"/>
  <c r="K52" i="25"/>
  <c r="L52" i="25"/>
  <c r="M52" i="25"/>
  <c r="N52" i="25"/>
  <c r="O52" i="25"/>
  <c r="K76" i="25"/>
  <c r="M76" i="25"/>
  <c r="N76" i="25"/>
  <c r="O76" i="25"/>
  <c r="N123" i="25"/>
  <c r="K123" i="25"/>
  <c r="L123" i="25"/>
  <c r="M123" i="25"/>
  <c r="O123" i="25"/>
  <c r="K46" i="25"/>
  <c r="O46" i="25"/>
  <c r="K136" i="25"/>
  <c r="L136" i="25"/>
  <c r="M136" i="25"/>
  <c r="N136" i="25"/>
  <c r="O136" i="25"/>
  <c r="L14" i="25"/>
  <c r="M14" i="25"/>
  <c r="N14" i="25"/>
  <c r="O14" i="25"/>
  <c r="K62" i="25"/>
  <c r="L62" i="25"/>
  <c r="M62" i="25"/>
  <c r="K72" i="25"/>
  <c r="M72" i="25"/>
  <c r="N72" i="25"/>
  <c r="K68" i="25"/>
  <c r="M68" i="25"/>
  <c r="N68" i="25"/>
  <c r="O68" i="25"/>
  <c r="K44" i="25"/>
  <c r="M44" i="25"/>
  <c r="N44" i="25"/>
  <c r="O44" i="25"/>
  <c r="N127" i="25"/>
  <c r="K127" i="25"/>
  <c r="L127" i="25"/>
  <c r="M127" i="25"/>
  <c r="O127" i="25"/>
  <c r="L22" i="25"/>
  <c r="O22" i="25"/>
  <c r="O66" i="25"/>
  <c r="L66" i="25"/>
  <c r="M66" i="25"/>
  <c r="N66" i="25"/>
  <c r="K96" i="25"/>
  <c r="M96" i="25"/>
  <c r="N96" i="25"/>
  <c r="O96" i="25"/>
  <c r="N146" i="25"/>
  <c r="O146" i="25"/>
  <c r="K111" i="25"/>
  <c r="L111" i="25"/>
  <c r="M144" i="25"/>
  <c r="N144" i="25"/>
  <c r="N156" i="25"/>
  <c r="O156" i="25"/>
  <c r="K16" i="25"/>
  <c r="M16" i="25"/>
  <c r="N16" i="25"/>
  <c r="O16" i="25"/>
  <c r="K64" i="25"/>
  <c r="M64" i="25"/>
  <c r="N64" i="25"/>
  <c r="O64" i="25"/>
  <c r="K142" i="25"/>
  <c r="L142" i="25"/>
  <c r="O142" i="25"/>
  <c r="K121" i="25"/>
  <c r="L121" i="25"/>
  <c r="M121" i="25"/>
  <c r="L129" i="25"/>
  <c r="M129" i="25"/>
  <c r="N129" i="25"/>
  <c r="O129" i="25"/>
  <c r="K140" i="25"/>
  <c r="L140" i="25"/>
  <c r="M140" i="25"/>
  <c r="N140" i="25"/>
  <c r="O140" i="25"/>
  <c r="L46" i="25"/>
  <c r="K70" i="25"/>
  <c r="L70" i="25"/>
  <c r="L5" i="25"/>
  <c r="L11" i="25"/>
  <c r="L17" i="25"/>
  <c r="N26" i="25"/>
  <c r="L3" i="25"/>
  <c r="K11" i="25"/>
  <c r="N28" i="25"/>
  <c r="M32" i="25"/>
  <c r="M34" i="25"/>
  <c r="L41" i="25"/>
  <c r="M83" i="25"/>
  <c r="O98" i="25"/>
  <c r="M102" i="25"/>
  <c r="M116" i="25"/>
  <c r="N148" i="25"/>
  <c r="M150" i="25"/>
  <c r="M158" i="25"/>
  <c r="N160" i="25"/>
  <c r="M162" i="25"/>
  <c r="N164" i="25"/>
  <c r="N168" i="25"/>
  <c r="N172" i="25"/>
  <c r="M174" i="25"/>
  <c r="L179" i="25"/>
  <c r="O78" i="25"/>
  <c r="O154" i="25"/>
  <c r="O40" i="25"/>
  <c r="O58" i="25"/>
  <c r="N78" i="25"/>
  <c r="O88" i="25"/>
  <c r="O113" i="25"/>
  <c r="N138" i="25"/>
  <c r="L148" i="25"/>
  <c r="N154" i="25"/>
  <c r="L160" i="25"/>
  <c r="K162" i="25"/>
  <c r="L168" i="25"/>
  <c r="O178" i="25"/>
  <c r="O20" i="25"/>
  <c r="N40" i="25"/>
  <c r="N88" i="25"/>
  <c r="O107" i="25"/>
  <c r="O119" i="25"/>
  <c r="M138" i="25"/>
  <c r="K12" i="25"/>
  <c r="L12" i="25"/>
  <c r="M12" i="25"/>
  <c r="N12" i="25"/>
  <c r="O12" i="25"/>
  <c r="L61" i="25"/>
  <c r="O61" i="25"/>
  <c r="M61" i="25"/>
  <c r="N61" i="25"/>
  <c r="K180" i="25"/>
  <c r="L180" i="25"/>
  <c r="M180" i="25"/>
  <c r="N180" i="25"/>
  <c r="O180" i="25"/>
  <c r="K132" i="25"/>
  <c r="L132" i="25"/>
  <c r="M132" i="25"/>
  <c r="O132" i="25"/>
  <c r="L29" i="25"/>
  <c r="M29" i="25"/>
  <c r="K29" i="25"/>
  <c r="N29" i="25"/>
  <c r="O29" i="25"/>
  <c r="N97" i="25"/>
  <c r="O97" i="25"/>
  <c r="L97" i="25"/>
  <c r="M97" i="25"/>
  <c r="L149" i="25"/>
  <c r="M149" i="25"/>
  <c r="N149" i="25"/>
  <c r="O149" i="25"/>
  <c r="N147" i="25"/>
  <c r="L147" i="25"/>
  <c r="M147" i="25"/>
  <c r="O147" i="25"/>
  <c r="K147" i="25"/>
  <c r="K108" i="25"/>
  <c r="L108" i="25"/>
  <c r="M108" i="25"/>
  <c r="O108" i="25"/>
  <c r="K92" i="25"/>
  <c r="N92" i="25"/>
  <c r="O92" i="25"/>
  <c r="L92" i="25"/>
  <c r="M92" i="25"/>
  <c r="M106" i="25"/>
  <c r="N106" i="25"/>
  <c r="O106" i="25"/>
  <c r="K106" i="25"/>
  <c r="L106" i="25"/>
  <c r="L53" i="25"/>
  <c r="M53" i="25"/>
  <c r="K53" i="25"/>
  <c r="N53" i="25"/>
  <c r="O53" i="25"/>
  <c r="L21" i="25"/>
  <c r="M21" i="25"/>
  <c r="N21" i="25"/>
  <c r="O21" i="25"/>
  <c r="K36" i="25"/>
  <c r="L36" i="25"/>
  <c r="M36" i="25"/>
  <c r="N36" i="25"/>
  <c r="O36" i="25"/>
  <c r="M166" i="25"/>
  <c r="N166" i="25"/>
  <c r="O166" i="25"/>
  <c r="K166" i="25"/>
  <c r="L166" i="25"/>
  <c r="O90" i="25"/>
  <c r="K90" i="25"/>
  <c r="L90" i="25"/>
  <c r="M90" i="25"/>
  <c r="N90" i="25"/>
  <c r="K134" i="25"/>
  <c r="L134" i="25"/>
  <c r="M134" i="25"/>
  <c r="N134" i="25"/>
  <c r="O134" i="25"/>
  <c r="L125" i="25"/>
  <c r="M125" i="25"/>
  <c r="K125" i="25"/>
  <c r="N125" i="25"/>
  <c r="O125" i="25"/>
  <c r="O7" i="25"/>
  <c r="L7" i="25"/>
  <c r="M7" i="25"/>
  <c r="N7" i="25"/>
  <c r="K13" i="25"/>
  <c r="N13" i="25"/>
  <c r="L13" i="25"/>
  <c r="M13" i="25"/>
  <c r="K48" i="25"/>
  <c r="O48" i="25"/>
  <c r="N103" i="25"/>
  <c r="M103" i="25"/>
  <c r="O103" i="25"/>
  <c r="N37" i="25"/>
  <c r="O37" i="25"/>
  <c r="N87" i="25"/>
  <c r="M87" i="25"/>
  <c r="O87" i="25"/>
  <c r="K87" i="25"/>
  <c r="L87" i="25"/>
  <c r="K109" i="25"/>
  <c r="L109" i="25"/>
  <c r="M109" i="25"/>
  <c r="N109" i="25"/>
  <c r="K24" i="25"/>
  <c r="L24" i="25"/>
  <c r="M24" i="25"/>
  <c r="N24" i="25"/>
  <c r="O24" i="25"/>
  <c r="N62" i="25"/>
  <c r="O62" i="25"/>
  <c r="N91" i="25"/>
  <c r="K91" i="25"/>
  <c r="L91" i="25"/>
  <c r="N15" i="25"/>
  <c r="M15" i="25"/>
  <c r="O15" i="25"/>
  <c r="O114" i="25"/>
  <c r="N114" i="25"/>
  <c r="K84" i="25"/>
  <c r="L84" i="25"/>
  <c r="M84" i="25"/>
  <c r="N84" i="25"/>
  <c r="O84" i="25"/>
  <c r="N3" i="25"/>
  <c r="O34" i="25"/>
  <c r="K56" i="25"/>
  <c r="N56" i="25"/>
  <c r="O56" i="25"/>
  <c r="N59" i="25"/>
  <c r="O59" i="25"/>
  <c r="L77" i="25"/>
  <c r="M77" i="25"/>
  <c r="O86" i="25"/>
  <c r="L124" i="25"/>
  <c r="N157" i="25"/>
  <c r="N25" i="25"/>
  <c r="O25" i="25"/>
  <c r="M65" i="25"/>
  <c r="N65" i="25"/>
  <c r="O65" i="25"/>
  <c r="L117" i="25"/>
  <c r="M117" i="25"/>
  <c r="N117" i="25"/>
  <c r="O117" i="25"/>
  <c r="N67" i="25"/>
  <c r="K67" i="25"/>
  <c r="L67" i="25"/>
  <c r="M94" i="25"/>
  <c r="N94" i="25"/>
  <c r="N121" i="25"/>
  <c r="O121" i="25"/>
  <c r="M161" i="25"/>
  <c r="N161" i="25"/>
  <c r="O161" i="25"/>
  <c r="N163" i="25"/>
  <c r="K163" i="25"/>
  <c r="L163" i="25"/>
  <c r="L4" i="25"/>
  <c r="M4" i="25"/>
  <c r="K4" i="25"/>
  <c r="N4" i="25"/>
  <c r="O4" i="25"/>
  <c r="N39" i="25"/>
  <c r="M39" i="25"/>
  <c r="O39" i="25"/>
  <c r="N35" i="25"/>
  <c r="K35" i="25"/>
  <c r="L35" i="25"/>
  <c r="M35" i="25"/>
  <c r="O35" i="25"/>
  <c r="N43" i="25"/>
  <c r="K43" i="25"/>
  <c r="L43" i="25"/>
  <c r="M43" i="25"/>
  <c r="O43" i="25"/>
  <c r="N135" i="25"/>
  <c r="M135" i="25"/>
  <c r="O135" i="25"/>
  <c r="K144" i="25"/>
  <c r="O144" i="25"/>
  <c r="O18" i="25"/>
  <c r="N18" i="25"/>
  <c r="K26" i="25"/>
  <c r="L26" i="25"/>
  <c r="O26" i="25"/>
  <c r="K50" i="25"/>
  <c r="L50" i="25"/>
  <c r="N73" i="25"/>
  <c r="O73" i="25"/>
  <c r="L73" i="25"/>
  <c r="M73" i="25"/>
  <c r="K80" i="25"/>
  <c r="N80" i="25"/>
  <c r="O80" i="25"/>
  <c r="N131" i="25"/>
  <c r="K131" i="25"/>
  <c r="O131" i="25"/>
  <c r="L131" i="25"/>
  <c r="M131" i="25"/>
  <c r="N133" i="25"/>
  <c r="O133" i="25"/>
  <c r="N139" i="25"/>
  <c r="K139" i="25"/>
  <c r="L139" i="25"/>
  <c r="M139" i="25"/>
  <c r="O139" i="25"/>
  <c r="K100" i="25"/>
  <c r="N100" i="25"/>
  <c r="O100" i="25"/>
  <c r="K120" i="25"/>
  <c r="L120" i="25"/>
  <c r="M120" i="25"/>
  <c r="N120" i="25"/>
  <c r="O120" i="25"/>
  <c r="K122" i="25"/>
  <c r="L122" i="25"/>
  <c r="O122" i="25"/>
  <c r="K146" i="25"/>
  <c r="L146" i="25"/>
  <c r="N158" i="25"/>
  <c r="O158" i="25"/>
  <c r="N169" i="25"/>
  <c r="O169" i="25"/>
  <c r="L169" i="25"/>
  <c r="M169" i="25"/>
  <c r="N111" i="25"/>
  <c r="M111" i="25"/>
  <c r="O111" i="25"/>
  <c r="O157" i="25"/>
  <c r="K176" i="25"/>
  <c r="N176" i="25"/>
  <c r="O176" i="25"/>
  <c r="M3" i="25"/>
  <c r="M10" i="25"/>
  <c r="N10" i="25"/>
  <c r="O10" i="25"/>
  <c r="M25" i="25"/>
  <c r="K38" i="25"/>
  <c r="L38" i="25"/>
  <c r="M38" i="25"/>
  <c r="N38" i="25"/>
  <c r="N42" i="25"/>
  <c r="N51" i="25"/>
  <c r="L51" i="25"/>
  <c r="M51" i="25"/>
  <c r="O51" i="25"/>
  <c r="M70" i="25"/>
  <c r="N70" i="25"/>
  <c r="O70" i="25"/>
  <c r="O72" i="25"/>
  <c r="O99" i="25"/>
  <c r="K152" i="25"/>
  <c r="N152" i="25"/>
  <c r="O152" i="25"/>
  <c r="N155" i="25"/>
  <c r="O155" i="25"/>
  <c r="L173" i="25"/>
  <c r="M173" i="25"/>
  <c r="L8" i="25"/>
  <c r="M8" i="25"/>
  <c r="M22" i="25"/>
  <c r="N22" i="25"/>
  <c r="K74" i="25"/>
  <c r="L74" i="25"/>
  <c r="K104" i="25"/>
  <c r="N104" i="25"/>
  <c r="O104" i="25"/>
  <c r="M118" i="25"/>
  <c r="N118" i="25"/>
  <c r="K170" i="25"/>
  <c r="L170" i="25"/>
  <c r="N19" i="25"/>
  <c r="K19" i="25"/>
  <c r="L19" i="25"/>
  <c r="K60" i="25"/>
  <c r="L60" i="25"/>
  <c r="M60" i="25"/>
  <c r="N63" i="25"/>
  <c r="M63" i="25"/>
  <c r="O63" i="25"/>
  <c r="L101" i="25"/>
  <c r="M101" i="25"/>
  <c r="N115" i="25"/>
  <c r="K115" i="25"/>
  <c r="L115" i="25"/>
  <c r="K156" i="25"/>
  <c r="L156" i="25"/>
  <c r="M156" i="25"/>
  <c r="N159" i="25"/>
  <c r="M159" i="25"/>
  <c r="O159" i="25"/>
  <c r="N49" i="25"/>
  <c r="O49" i="25"/>
  <c r="L68" i="25"/>
  <c r="L76" i="25"/>
  <c r="K79" i="25"/>
  <c r="N145" i="25"/>
  <c r="O145" i="25"/>
  <c r="L164" i="25"/>
  <c r="L172" i="25"/>
  <c r="K32" i="25"/>
  <c r="N32" i="25"/>
  <c r="O32" i="25"/>
  <c r="M46" i="25"/>
  <c r="N46" i="25"/>
  <c r="K98" i="25"/>
  <c r="L98" i="25"/>
  <c r="K128" i="25"/>
  <c r="N128" i="25"/>
  <c r="O128" i="25"/>
  <c r="M142" i="25"/>
  <c r="N142" i="25"/>
  <c r="P3" i="25" l="1"/>
  <c r="T3" i="22" l="1"/>
  <c r="S3" i="22"/>
  <c r="J4" i="22"/>
  <c r="O4" i="22" s="1"/>
  <c r="M4" i="22"/>
  <c r="J5" i="22"/>
  <c r="K5" i="22"/>
  <c r="L5" i="22"/>
  <c r="O5" i="22"/>
  <c r="J6" i="22"/>
  <c r="J7" i="22"/>
  <c r="O7" i="22" s="1"/>
  <c r="K7" i="22"/>
  <c r="L7" i="22"/>
  <c r="M7" i="22"/>
  <c r="N7" i="22"/>
  <c r="J8" i="22"/>
  <c r="J9" i="22"/>
  <c r="L9" i="22" s="1"/>
  <c r="J10" i="22"/>
  <c r="O10" i="22" s="1"/>
  <c r="J11" i="22"/>
  <c r="K11" i="22"/>
  <c r="L11" i="22"/>
  <c r="M11" i="22"/>
  <c r="J12" i="22"/>
  <c r="J13" i="22"/>
  <c r="M13" i="22" s="1"/>
  <c r="J14" i="22"/>
  <c r="K14" i="22" s="1"/>
  <c r="M14" i="22"/>
  <c r="N14" i="22"/>
  <c r="O14" i="22"/>
  <c r="J15" i="22"/>
  <c r="M15" i="22" s="1"/>
  <c r="J16" i="22"/>
  <c r="O16" i="22" s="1"/>
  <c r="J17" i="22"/>
  <c r="O17" i="22"/>
  <c r="J18" i="22"/>
  <c r="K18" i="22" s="1"/>
  <c r="J19" i="22"/>
  <c r="J20" i="22"/>
  <c r="N20" i="22" s="1"/>
  <c r="M20" i="22"/>
  <c r="J21" i="22"/>
  <c r="K21" i="22"/>
  <c r="M21" i="22"/>
  <c r="J22" i="22"/>
  <c r="O22" i="22" s="1"/>
  <c r="J23" i="22"/>
  <c r="J24" i="22"/>
  <c r="M24" i="22"/>
  <c r="N24" i="22"/>
  <c r="J25" i="22"/>
  <c r="O25" i="22"/>
  <c r="J26" i="22"/>
  <c r="N26" i="22" s="1"/>
  <c r="J27" i="22"/>
  <c r="M27" i="22"/>
  <c r="N27" i="22"/>
  <c r="O27" i="22"/>
  <c r="J28" i="22"/>
  <c r="M28" i="22" s="1"/>
  <c r="J29" i="22"/>
  <c r="J30" i="22"/>
  <c r="M30" i="22" s="1"/>
  <c r="J31" i="22"/>
  <c r="J32" i="22"/>
  <c r="M32" i="22" s="1"/>
  <c r="J33" i="22"/>
  <c r="J34" i="22"/>
  <c r="O34" i="22" s="1"/>
  <c r="J35" i="22"/>
  <c r="J36" i="22"/>
  <c r="J37" i="22"/>
  <c r="J38" i="22"/>
  <c r="J39" i="22"/>
  <c r="K39" i="22" s="1"/>
  <c r="L39" i="22"/>
  <c r="J40" i="22"/>
  <c r="J41" i="22"/>
  <c r="O41" i="22" s="1"/>
  <c r="M41" i="22"/>
  <c r="N41" i="22"/>
  <c r="J42" i="22"/>
  <c r="K42" i="22" s="1"/>
  <c r="J43" i="22"/>
  <c r="J44" i="22"/>
  <c r="K44" i="22" s="1"/>
  <c r="M44" i="22"/>
  <c r="O44" i="22"/>
  <c r="J45" i="22"/>
  <c r="K45" i="22" s="1"/>
  <c r="J46" i="22"/>
  <c r="M46" i="22" s="1"/>
  <c r="J47" i="22"/>
  <c r="M47" i="22" s="1"/>
  <c r="J48" i="22"/>
  <c r="J49" i="22"/>
  <c r="K49" i="22"/>
  <c r="L49" i="22"/>
  <c r="J50" i="22"/>
  <c r="K50" i="22" s="1"/>
  <c r="J51" i="22"/>
  <c r="J52" i="22"/>
  <c r="J53" i="22"/>
  <c r="N53" i="22" s="1"/>
  <c r="O53" i="22"/>
  <c r="J54" i="22"/>
  <c r="J55" i="22"/>
  <c r="J56" i="22"/>
  <c r="O56" i="22" s="1"/>
  <c r="K56" i="22"/>
  <c r="J57" i="22"/>
  <c r="N57" i="22" s="1"/>
  <c r="K57" i="22"/>
  <c r="J58" i="22"/>
  <c r="J59" i="22"/>
  <c r="J60" i="22"/>
  <c r="J61" i="22"/>
  <c r="J62" i="22"/>
  <c r="K62" i="22" s="1"/>
  <c r="M62" i="22"/>
  <c r="J63" i="22"/>
  <c r="J64" i="22"/>
  <c r="J65" i="22"/>
  <c r="J66" i="22"/>
  <c r="J67" i="22"/>
  <c r="K67" i="22"/>
  <c r="J68" i="22"/>
  <c r="L68" i="22"/>
  <c r="M68" i="22"/>
  <c r="J69" i="22"/>
  <c r="K69" i="22" s="1"/>
  <c r="J70" i="22"/>
  <c r="K70" i="22" s="1"/>
  <c r="J71" i="22"/>
  <c r="K71" i="22" s="1"/>
  <c r="J72" i="22"/>
  <c r="O72" i="22" s="1"/>
  <c r="J73" i="22"/>
  <c r="J74" i="22"/>
  <c r="O74" i="22"/>
  <c r="J75" i="22"/>
  <c r="M75" i="22"/>
  <c r="N75" i="22"/>
  <c r="J76" i="22"/>
  <c r="L76" i="22"/>
  <c r="M76" i="22"/>
  <c r="J77" i="22"/>
  <c r="K77" i="22"/>
  <c r="J78" i="22"/>
  <c r="N78" i="22" s="1"/>
  <c r="J79" i="22"/>
  <c r="J80" i="22"/>
  <c r="J81" i="22"/>
  <c r="J82" i="22"/>
  <c r="K82" i="22" s="1"/>
  <c r="J83" i="22"/>
  <c r="M83" i="22" s="1"/>
  <c r="K83" i="22"/>
  <c r="L83" i="22"/>
  <c r="N83" i="22"/>
  <c r="O83" i="22"/>
  <c r="J84" i="22"/>
  <c r="J85" i="22"/>
  <c r="O85" i="22" s="1"/>
  <c r="J86" i="22"/>
  <c r="J87" i="22"/>
  <c r="O87" i="22" s="1"/>
  <c r="J88" i="22"/>
  <c r="J89" i="22"/>
  <c r="K89" i="22" s="1"/>
  <c r="J90" i="22"/>
  <c r="J91" i="22"/>
  <c r="J92" i="22"/>
  <c r="J93" i="22"/>
  <c r="K93" i="22"/>
  <c r="J94" i="22"/>
  <c r="K94" i="22" s="1"/>
  <c r="J95" i="22"/>
  <c r="O95" i="22" s="1"/>
  <c r="J96" i="22"/>
  <c r="L96" i="22" s="1"/>
  <c r="J97" i="22"/>
  <c r="J98" i="22"/>
  <c r="J99" i="22"/>
  <c r="J100" i="22"/>
  <c r="L100" i="22" s="1"/>
  <c r="J101" i="22"/>
  <c r="M101" i="22"/>
  <c r="J102" i="22"/>
  <c r="M102" i="22"/>
  <c r="J103" i="22"/>
  <c r="K103" i="22"/>
  <c r="M103" i="22"/>
  <c r="J104" i="22"/>
  <c r="O104" i="22" s="1"/>
  <c r="J105" i="22"/>
  <c r="J106" i="22"/>
  <c r="K106" i="22" s="1"/>
  <c r="J107" i="22"/>
  <c r="M107" i="22" s="1"/>
  <c r="N107" i="22"/>
  <c r="O107" i="22"/>
  <c r="J108" i="22"/>
  <c r="K108" i="22" s="1"/>
  <c r="J109" i="22"/>
  <c r="N109" i="22" s="1"/>
  <c r="J110" i="22"/>
  <c r="J111" i="22"/>
  <c r="L111" i="22" s="1"/>
  <c r="J112" i="22"/>
  <c r="M112" i="22"/>
  <c r="J113" i="22"/>
  <c r="J114" i="22"/>
  <c r="L114" i="22"/>
  <c r="N114" i="22"/>
  <c r="O114" i="22"/>
  <c r="J115" i="22"/>
  <c r="K115" i="22"/>
  <c r="J116" i="22"/>
  <c r="L116" i="22" s="1"/>
  <c r="J117" i="22"/>
  <c r="L117" i="22"/>
  <c r="J118" i="22"/>
  <c r="K118" i="22" s="1"/>
  <c r="O118" i="22"/>
  <c r="J119" i="22"/>
  <c r="J120" i="22"/>
  <c r="J121" i="22"/>
  <c r="N121" i="22" s="1"/>
  <c r="J122" i="22"/>
  <c r="O122" i="22" s="1"/>
  <c r="J123" i="22"/>
  <c r="M123" i="22" s="1"/>
  <c r="J124" i="22"/>
  <c r="K124" i="22" s="1"/>
  <c r="L124" i="22"/>
  <c r="M124" i="22"/>
  <c r="N124" i="22"/>
  <c r="J125" i="22"/>
  <c r="L125" i="22" s="1"/>
  <c r="J126" i="22"/>
  <c r="J127" i="22"/>
  <c r="M127" i="22" s="1"/>
  <c r="J128" i="22"/>
  <c r="O128" i="22" s="1"/>
  <c r="L128" i="22"/>
  <c r="M128" i="22"/>
  <c r="J129" i="22"/>
  <c r="J130" i="22"/>
  <c r="K130" i="22" s="1"/>
  <c r="J131" i="22"/>
  <c r="J132" i="22"/>
  <c r="J133" i="22"/>
  <c r="M133" i="22" s="1"/>
  <c r="J134" i="22"/>
  <c r="J135" i="22"/>
  <c r="K135" i="22"/>
  <c r="J136" i="22"/>
  <c r="J137" i="22"/>
  <c r="J138" i="22"/>
  <c r="M138" i="22" s="1"/>
  <c r="L138" i="22"/>
  <c r="O138" i="22"/>
  <c r="J139" i="22"/>
  <c r="N139" i="22" s="1"/>
  <c r="J140" i="22"/>
  <c r="J141" i="22"/>
  <c r="J142" i="22"/>
  <c r="J143" i="22"/>
  <c r="J144" i="22"/>
  <c r="J145" i="22"/>
  <c r="L145" i="22" s="1"/>
  <c r="J146" i="22"/>
  <c r="J147" i="22"/>
  <c r="M147" i="22" s="1"/>
  <c r="K147" i="22"/>
  <c r="L147" i="22"/>
  <c r="N147" i="22"/>
  <c r="O147" i="22"/>
  <c r="J148" i="22"/>
  <c r="M148" i="22" s="1"/>
  <c r="J149" i="22"/>
  <c r="M149" i="22" s="1"/>
  <c r="J150" i="22"/>
  <c r="L150" i="22"/>
  <c r="J151" i="22"/>
  <c r="K151" i="22"/>
  <c r="J152" i="22"/>
  <c r="L152" i="22" s="1"/>
  <c r="M152" i="22"/>
  <c r="N152" i="22"/>
  <c r="J153" i="22"/>
  <c r="K153" i="22"/>
  <c r="J154" i="22"/>
  <c r="K154" i="22" s="1"/>
  <c r="J155" i="22"/>
  <c r="K155" i="22"/>
  <c r="M155" i="22"/>
  <c r="N155" i="22"/>
  <c r="J156" i="22"/>
  <c r="K156" i="22" s="1"/>
  <c r="J157" i="22"/>
  <c r="O157" i="22" s="1"/>
  <c r="J158" i="22"/>
  <c r="J159" i="22"/>
  <c r="J160" i="22"/>
  <c r="J161" i="22"/>
  <c r="J162" i="22"/>
  <c r="O162" i="22" s="1"/>
  <c r="J163" i="22"/>
  <c r="K163" i="22"/>
  <c r="J164" i="22"/>
  <c r="L164" i="22" s="1"/>
  <c r="J165" i="22"/>
  <c r="O165" i="22" s="1"/>
  <c r="K165" i="22"/>
  <c r="L165" i="22"/>
  <c r="M165" i="22"/>
  <c r="N165" i="22"/>
  <c r="J166" i="22"/>
  <c r="K166" i="22" s="1"/>
  <c r="J167" i="22"/>
  <c r="K167" i="22"/>
  <c r="L167" i="22"/>
  <c r="J168" i="22"/>
  <c r="K168" i="22" s="1"/>
  <c r="O168" i="22"/>
  <c r="J169" i="22"/>
  <c r="L169" i="22" s="1"/>
  <c r="J170" i="22"/>
  <c r="M170" i="22"/>
  <c r="O170" i="22"/>
  <c r="J171" i="22"/>
  <c r="O171" i="22" s="1"/>
  <c r="L171" i="22"/>
  <c r="M171" i="22"/>
  <c r="N171" i="22"/>
  <c r="J172" i="22"/>
  <c r="J173" i="22"/>
  <c r="L173" i="22" s="1"/>
  <c r="J174" i="22"/>
  <c r="M174" i="22" s="1"/>
  <c r="O174" i="22"/>
  <c r="J175" i="22"/>
  <c r="J176" i="22"/>
  <c r="N176" i="22" s="1"/>
  <c r="L176" i="22"/>
  <c r="M176" i="22"/>
  <c r="J177" i="22"/>
  <c r="K177" i="22" s="1"/>
  <c r="M177" i="22"/>
  <c r="J178" i="22"/>
  <c r="K178" i="22" s="1"/>
  <c r="J179" i="22"/>
  <c r="K179" i="22" s="1"/>
  <c r="J180" i="22"/>
  <c r="J181" i="22"/>
  <c r="M181" i="22"/>
  <c r="J182" i="22"/>
  <c r="L182" i="22" s="1"/>
  <c r="J183" i="22"/>
  <c r="J184" i="22"/>
  <c r="K184" i="22" s="1"/>
  <c r="L184" i="22"/>
  <c r="M184" i="22"/>
  <c r="N184" i="22"/>
  <c r="J185" i="22"/>
  <c r="M185" i="22"/>
  <c r="J186" i="22"/>
  <c r="J187" i="22"/>
  <c r="O187" i="22" s="1"/>
  <c r="J188" i="22"/>
  <c r="J189" i="22"/>
  <c r="N189" i="22" s="1"/>
  <c r="J190" i="22"/>
  <c r="K190" i="22" s="1"/>
  <c r="O190" i="22"/>
  <c r="J191" i="22"/>
  <c r="K191" i="22"/>
  <c r="J192" i="22"/>
  <c r="O192" i="22"/>
  <c r="J193" i="22"/>
  <c r="K193" i="22"/>
  <c r="L193" i="22"/>
  <c r="M193" i="22"/>
  <c r="N193" i="22"/>
  <c r="O193" i="22"/>
  <c r="J194" i="22"/>
  <c r="L194" i="22"/>
  <c r="J195" i="22"/>
  <c r="K195" i="22"/>
  <c r="L195" i="22"/>
  <c r="M195" i="22"/>
  <c r="J196" i="22"/>
  <c r="N196" i="22" s="1"/>
  <c r="J197" i="22"/>
  <c r="M197" i="22"/>
  <c r="J198" i="22"/>
  <c r="J199" i="22"/>
  <c r="J200" i="22"/>
  <c r="L200" i="22"/>
  <c r="J201" i="22"/>
  <c r="L201" i="22" s="1"/>
  <c r="J202" i="22"/>
  <c r="K202" i="22"/>
  <c r="N202" i="22"/>
  <c r="J203" i="22"/>
  <c r="J204" i="22"/>
  <c r="K204" i="22"/>
  <c r="J205" i="22"/>
  <c r="M205" i="22" s="1"/>
  <c r="L205" i="22"/>
  <c r="N205" i="22"/>
  <c r="J206" i="22"/>
  <c r="K206" i="22" s="1"/>
  <c r="J207" i="22"/>
  <c r="J208" i="22"/>
  <c r="N208" i="22" s="1"/>
  <c r="L208" i="22"/>
  <c r="M208" i="22"/>
  <c r="O208" i="22"/>
  <c r="J209" i="22"/>
  <c r="J210" i="22"/>
  <c r="L210" i="22" s="1"/>
  <c r="J211" i="22"/>
  <c r="M211" i="22" s="1"/>
  <c r="O211" i="22"/>
  <c r="J212" i="22"/>
  <c r="J213" i="22"/>
  <c r="L213" i="22"/>
  <c r="O213" i="22"/>
  <c r="J214" i="22"/>
  <c r="N214" i="22" s="1"/>
  <c r="J215" i="22"/>
  <c r="J216" i="22"/>
  <c r="J217" i="22"/>
  <c r="J218" i="22"/>
  <c r="M218" i="22" s="1"/>
  <c r="K218" i="22"/>
  <c r="J219" i="22"/>
  <c r="M219" i="22" s="1"/>
  <c r="J220" i="22"/>
  <c r="K220" i="22" s="1"/>
  <c r="L220" i="22"/>
  <c r="J221" i="22"/>
  <c r="O221" i="22" s="1"/>
  <c r="J222" i="22"/>
  <c r="J223" i="22"/>
  <c r="M223" i="22" s="1"/>
  <c r="J224" i="22"/>
  <c r="K224" i="22"/>
  <c r="J225" i="22"/>
  <c r="O225" i="22" s="1"/>
  <c r="J226" i="22"/>
  <c r="K226" i="22" s="1"/>
  <c r="J227" i="22"/>
  <c r="J228" i="22"/>
  <c r="K228" i="22"/>
  <c r="L228" i="22"/>
  <c r="N228" i="22"/>
  <c r="J229" i="22"/>
  <c r="L229" i="22" s="1"/>
  <c r="J230" i="22"/>
  <c r="O230" i="22" s="1"/>
  <c r="J231" i="22"/>
  <c r="L231" i="22" s="1"/>
  <c r="J232" i="22"/>
  <c r="K232" i="22" s="1"/>
  <c r="N232" i="22"/>
  <c r="O232" i="22"/>
  <c r="J233" i="22"/>
  <c r="J234" i="22"/>
  <c r="J235" i="22"/>
  <c r="L235" i="22"/>
  <c r="J236" i="22"/>
  <c r="O236" i="22" s="1"/>
  <c r="J237" i="22"/>
  <c r="J238" i="22"/>
  <c r="K238" i="22" s="1"/>
  <c r="J239" i="22"/>
  <c r="L239" i="22"/>
  <c r="J240" i="22"/>
  <c r="J241" i="22"/>
  <c r="N241" i="22" s="1"/>
  <c r="L241" i="22"/>
  <c r="J242" i="22"/>
  <c r="K242" i="22" s="1"/>
  <c r="J243" i="22"/>
  <c r="M243" i="22"/>
  <c r="N243" i="22"/>
  <c r="J244" i="22"/>
  <c r="L244" i="22" s="1"/>
  <c r="J245" i="22"/>
  <c r="L245" i="22" s="1"/>
  <c r="M245" i="22"/>
  <c r="J246" i="22"/>
  <c r="L246" i="22" s="1"/>
  <c r="K246" i="22"/>
  <c r="M246" i="22"/>
  <c r="N246" i="22"/>
  <c r="O246" i="22"/>
  <c r="J247" i="22"/>
  <c r="J248" i="22"/>
  <c r="L248" i="22" s="1"/>
  <c r="K248" i="22"/>
  <c r="J249" i="22"/>
  <c r="L249" i="22"/>
  <c r="N249" i="22"/>
  <c r="O249" i="22"/>
  <c r="J250" i="22"/>
  <c r="K250" i="22"/>
  <c r="L250" i="22"/>
  <c r="M250" i="22"/>
  <c r="N250" i="22"/>
  <c r="O250" i="22"/>
  <c r="J251" i="22"/>
  <c r="L251" i="22" s="1"/>
  <c r="J252" i="22"/>
  <c r="K252" i="22" s="1"/>
  <c r="J253" i="22"/>
  <c r="J254" i="22"/>
  <c r="K254" i="22" s="1"/>
  <c r="L254" i="22"/>
  <c r="M254" i="22"/>
  <c r="J255" i="22"/>
  <c r="M255" i="22"/>
  <c r="J256" i="22"/>
  <c r="J257" i="22"/>
  <c r="J258" i="22"/>
  <c r="L258" i="22" s="1"/>
  <c r="J259" i="22"/>
  <c r="K259" i="22" s="1"/>
  <c r="J260" i="22"/>
  <c r="J261" i="22"/>
  <c r="J262" i="22"/>
  <c r="K262" i="22" s="1"/>
  <c r="N262" i="22"/>
  <c r="O262" i="22"/>
  <c r="J263" i="22"/>
  <c r="K263" i="22" s="1"/>
  <c r="J264" i="22"/>
  <c r="J265" i="22"/>
  <c r="K265" i="22" s="1"/>
  <c r="J266" i="22"/>
  <c r="J267" i="22"/>
  <c r="N267" i="22" s="1"/>
  <c r="J268" i="22"/>
  <c r="N268" i="22" s="1"/>
  <c r="J269" i="22"/>
  <c r="J270" i="22"/>
  <c r="K270" i="22"/>
  <c r="L270" i="22"/>
  <c r="M270" i="22"/>
  <c r="N270" i="22"/>
  <c r="O270" i="22"/>
  <c r="J271" i="22"/>
  <c r="K271" i="22"/>
  <c r="L271" i="22"/>
  <c r="J272" i="22"/>
  <c r="M272" i="22" s="1"/>
  <c r="K272" i="22"/>
  <c r="L272" i="22"/>
  <c r="N272" i="22"/>
  <c r="O272" i="22"/>
  <c r="J273" i="22"/>
  <c r="L273" i="22"/>
  <c r="J274" i="22"/>
  <c r="K274" i="22" s="1"/>
  <c r="J275" i="22"/>
  <c r="K275" i="22" s="1"/>
  <c r="J276" i="22"/>
  <c r="O276" i="22" s="1"/>
  <c r="K276" i="22"/>
  <c r="L276" i="22"/>
  <c r="M276" i="22"/>
  <c r="N276" i="22"/>
  <c r="J277" i="22"/>
  <c r="K277" i="22"/>
  <c r="J278" i="22"/>
  <c r="K278" i="22" s="1"/>
  <c r="J279" i="22"/>
  <c r="L279" i="22" s="1"/>
  <c r="K279" i="22"/>
  <c r="M279" i="22"/>
  <c r="J280" i="22"/>
  <c r="M280" i="22"/>
  <c r="J281" i="22"/>
  <c r="N281" i="22"/>
  <c r="J282" i="22"/>
  <c r="K282" i="22" s="1"/>
  <c r="L282" i="22"/>
  <c r="M282" i="22"/>
  <c r="N282" i="22"/>
  <c r="O282" i="22"/>
  <c r="J283" i="22"/>
  <c r="L283" i="22" s="1"/>
  <c r="M283" i="22"/>
  <c r="J284" i="22"/>
  <c r="J285" i="22"/>
  <c r="J286" i="22"/>
  <c r="O286" i="22" s="1"/>
  <c r="J287" i="22"/>
  <c r="L287" i="22" s="1"/>
  <c r="J288" i="22"/>
  <c r="K288" i="22"/>
  <c r="N288" i="22"/>
  <c r="J289" i="22"/>
  <c r="N289" i="22"/>
  <c r="J290" i="22"/>
  <c r="O290" i="22"/>
  <c r="J291" i="22"/>
  <c r="M291" i="22" s="1"/>
  <c r="L291" i="22"/>
  <c r="J292" i="22"/>
  <c r="J293" i="22"/>
  <c r="M293" i="22"/>
  <c r="J294" i="22"/>
  <c r="M294" i="22"/>
  <c r="J295" i="22"/>
  <c r="L295" i="22"/>
  <c r="M295" i="22"/>
  <c r="N295" i="22"/>
  <c r="J296" i="22"/>
  <c r="K296" i="22" s="1"/>
  <c r="J297" i="22"/>
  <c r="N297" i="22" s="1"/>
  <c r="J298" i="22"/>
  <c r="J299" i="22"/>
  <c r="J300" i="22"/>
  <c r="M300" i="22"/>
  <c r="N300" i="22"/>
  <c r="O300" i="22"/>
  <c r="J301" i="22"/>
  <c r="K301" i="22" s="1"/>
  <c r="L301" i="22"/>
  <c r="J302" i="22"/>
  <c r="M302" i="22" s="1"/>
  <c r="O302" i="22"/>
  <c r="J303" i="22"/>
  <c r="K303" i="22"/>
  <c r="L303" i="22"/>
  <c r="M303" i="22"/>
  <c r="J304" i="22"/>
  <c r="O304" i="22" s="1"/>
  <c r="J305" i="22"/>
  <c r="J306" i="22"/>
  <c r="N306" i="22" s="1"/>
  <c r="K306" i="22"/>
  <c r="L306" i="22"/>
  <c r="M306" i="22"/>
  <c r="O306" i="22"/>
  <c r="J307" i="22"/>
  <c r="K307" i="22" s="1"/>
  <c r="J308" i="22"/>
  <c r="M308" i="22" s="1"/>
  <c r="L308" i="22"/>
  <c r="J309" i="22"/>
  <c r="N309" i="22"/>
  <c r="J310" i="22"/>
  <c r="J311" i="22"/>
  <c r="J312" i="22"/>
  <c r="J313" i="22"/>
  <c r="K313" i="22" s="1"/>
  <c r="J314" i="22"/>
  <c r="K314" i="22"/>
  <c r="M314" i="22"/>
  <c r="O314" i="22"/>
  <c r="J315" i="22"/>
  <c r="K315" i="22" s="1"/>
  <c r="J316" i="22"/>
  <c r="L316" i="22"/>
  <c r="J317" i="22"/>
  <c r="L317" i="22" s="1"/>
  <c r="N317" i="22"/>
  <c r="J318" i="22"/>
  <c r="J319" i="22"/>
  <c r="N319" i="22" s="1"/>
  <c r="J320" i="22"/>
  <c r="J321" i="22"/>
  <c r="J322" i="22"/>
  <c r="J323" i="22"/>
  <c r="N323" i="22" s="1"/>
  <c r="K323" i="22"/>
  <c r="J324" i="22"/>
  <c r="K324" i="22" s="1"/>
  <c r="J325" i="22"/>
  <c r="N325" i="22" s="1"/>
  <c r="K325" i="22"/>
  <c r="L325" i="22"/>
  <c r="J326" i="22"/>
  <c r="K326" i="22" s="1"/>
  <c r="J327" i="22"/>
  <c r="K327" i="22" s="1"/>
  <c r="J328" i="22"/>
  <c r="M328" i="22"/>
  <c r="N328" i="22"/>
  <c r="J329" i="22"/>
  <c r="K329" i="22"/>
  <c r="J330" i="22"/>
  <c r="K330" i="22" s="1"/>
  <c r="N330" i="22"/>
  <c r="O330" i="22"/>
  <c r="J331" i="22"/>
  <c r="O331" i="22" s="1"/>
  <c r="L331" i="22"/>
  <c r="M331" i="22"/>
  <c r="J332" i="22"/>
  <c r="L332" i="22"/>
  <c r="N332" i="22"/>
  <c r="O332" i="22"/>
  <c r="J333" i="22"/>
  <c r="K333" i="22"/>
  <c r="M333" i="22"/>
  <c r="N333" i="22"/>
  <c r="J334" i="22"/>
  <c r="J335" i="22"/>
  <c r="N335" i="22" s="1"/>
  <c r="L335" i="22"/>
  <c r="M335" i="22"/>
  <c r="J336" i="22"/>
  <c r="N336" i="22"/>
  <c r="J337" i="22"/>
  <c r="N337" i="22" s="1"/>
  <c r="M337" i="22"/>
  <c r="J338" i="22"/>
  <c r="K338" i="22"/>
  <c r="L338" i="22"/>
  <c r="M338" i="22"/>
  <c r="J339" i="22"/>
  <c r="J340" i="22"/>
  <c r="J341" i="22"/>
  <c r="K341" i="22" s="1"/>
  <c r="L341" i="22"/>
  <c r="J342" i="22"/>
  <c r="L342" i="22"/>
  <c r="M342" i="22"/>
  <c r="J343" i="22"/>
  <c r="K343" i="22" s="1"/>
  <c r="L343" i="22"/>
  <c r="M343" i="22"/>
  <c r="J344" i="22"/>
  <c r="K344" i="22"/>
  <c r="M344" i="22"/>
  <c r="N344" i="22"/>
  <c r="J345" i="22"/>
  <c r="L345" i="22" s="1"/>
  <c r="N345" i="22"/>
  <c r="J346" i="22"/>
  <c r="O346" i="22" s="1"/>
  <c r="J347" i="22"/>
  <c r="K347" i="22"/>
  <c r="J348" i="22"/>
  <c r="L348" i="22" s="1"/>
  <c r="K348" i="22"/>
  <c r="J349" i="22"/>
  <c r="J350" i="22"/>
  <c r="K350" i="22"/>
  <c r="J351" i="22"/>
  <c r="K351" i="22" s="1"/>
  <c r="J352" i="22"/>
  <c r="K352" i="22" s="1"/>
  <c r="J353" i="22"/>
  <c r="J354" i="22"/>
  <c r="K354" i="22" s="1"/>
  <c r="L354" i="22"/>
  <c r="M354" i="22"/>
  <c r="J355" i="22"/>
  <c r="J356" i="22"/>
  <c r="O356" i="22"/>
  <c r="J357" i="22"/>
  <c r="K357" i="22" s="1"/>
  <c r="J358" i="22"/>
  <c r="M358" i="22"/>
  <c r="J359" i="22"/>
  <c r="N359" i="22" s="1"/>
  <c r="L359" i="22"/>
  <c r="M359" i="22"/>
  <c r="J360" i="22"/>
  <c r="J361" i="22"/>
  <c r="J362" i="22"/>
  <c r="L362" i="22" s="1"/>
  <c r="K362" i="22"/>
  <c r="J363" i="22"/>
  <c r="L363" i="22" s="1"/>
  <c r="M363" i="22"/>
  <c r="N363" i="22"/>
  <c r="J364" i="22"/>
  <c r="J365" i="22"/>
  <c r="J366" i="22"/>
  <c r="J367" i="22"/>
  <c r="L367" i="22"/>
  <c r="M367" i="22"/>
  <c r="N367" i="22"/>
  <c r="J368" i="22"/>
  <c r="J369" i="22"/>
  <c r="L369" i="22" s="1"/>
  <c r="J370" i="22"/>
  <c r="L370" i="22"/>
  <c r="M370" i="22"/>
  <c r="N370" i="22"/>
  <c r="J371" i="22"/>
  <c r="K371" i="22" s="1"/>
  <c r="J372" i="22"/>
  <c r="K372" i="22" s="1"/>
  <c r="J373" i="22"/>
  <c r="K373" i="22"/>
  <c r="L373" i="22"/>
  <c r="N373" i="22"/>
  <c r="J374" i="22"/>
  <c r="J375" i="22"/>
  <c r="L375" i="22" s="1"/>
  <c r="M375" i="22"/>
  <c r="J376" i="22"/>
  <c r="K376" i="22" s="1"/>
  <c r="J377" i="22"/>
  <c r="L377" i="22" s="1"/>
  <c r="J378" i="22"/>
  <c r="M378" i="22" s="1"/>
  <c r="L378" i="22"/>
  <c r="N378" i="22"/>
  <c r="J379" i="22"/>
  <c r="K379" i="22"/>
  <c r="J380" i="22"/>
  <c r="L380" i="22"/>
  <c r="O380" i="22"/>
  <c r="J381" i="22"/>
  <c r="J382" i="22"/>
  <c r="L382" i="22" s="1"/>
  <c r="K382" i="22"/>
  <c r="M382" i="22"/>
  <c r="N382" i="22"/>
  <c r="O382" i="22"/>
  <c r="J383" i="22"/>
  <c r="K383" i="22" s="1"/>
  <c r="L383" i="22"/>
  <c r="J384" i="22"/>
  <c r="L384" i="22" s="1"/>
  <c r="J385" i="22"/>
  <c r="M385" i="22" s="1"/>
  <c r="J386" i="22"/>
  <c r="N386" i="22" s="1"/>
  <c r="K386" i="22"/>
  <c r="L386" i="22"/>
  <c r="M386" i="22"/>
  <c r="O386" i="22"/>
  <c r="J387" i="22"/>
  <c r="K387" i="22" s="1"/>
  <c r="J388" i="22"/>
  <c r="J389" i="22"/>
  <c r="K389" i="22"/>
  <c r="L389" i="22"/>
  <c r="N389" i="22"/>
  <c r="J390" i="22"/>
  <c r="K390" i="22" s="1"/>
  <c r="L390" i="22"/>
  <c r="J391" i="22"/>
  <c r="M391" i="22"/>
  <c r="J392" i="22"/>
  <c r="L392" i="22"/>
  <c r="M392" i="22"/>
  <c r="J393" i="22"/>
  <c r="L393" i="22"/>
  <c r="M393" i="22"/>
  <c r="N393" i="22"/>
  <c r="J394" i="22"/>
  <c r="O394" i="22" s="1"/>
  <c r="J395" i="22"/>
  <c r="J396" i="22"/>
  <c r="M396" i="22"/>
  <c r="J397" i="22"/>
  <c r="J398" i="22"/>
  <c r="K398" i="22"/>
  <c r="M398" i="22"/>
  <c r="N398" i="22"/>
  <c r="J399" i="22"/>
  <c r="K399" i="22"/>
  <c r="J400" i="22"/>
  <c r="O400" i="22"/>
  <c r="J401" i="22"/>
  <c r="M401" i="22" s="1"/>
  <c r="L401" i="22"/>
  <c r="J402" i="22"/>
  <c r="M402" i="22" s="1"/>
  <c r="K402" i="22"/>
  <c r="L402" i="22"/>
  <c r="J403" i="22"/>
  <c r="N403" i="22" s="1"/>
  <c r="L403" i="22"/>
  <c r="J404" i="22"/>
  <c r="L404" i="22" s="1"/>
  <c r="M404" i="22"/>
  <c r="J405" i="22"/>
  <c r="M405" i="22" s="1"/>
  <c r="J406" i="22"/>
  <c r="O406" i="22" s="1"/>
  <c r="M406" i="22"/>
  <c r="N406" i="22"/>
  <c r="J407" i="22"/>
  <c r="L407" i="22"/>
  <c r="M407" i="22"/>
  <c r="J408" i="22"/>
  <c r="J409" i="22"/>
  <c r="K409" i="22" s="1"/>
  <c r="J410" i="22"/>
  <c r="O410" i="22" s="1"/>
  <c r="L410" i="22"/>
  <c r="J411" i="22"/>
  <c r="K411" i="22" s="1"/>
  <c r="J412" i="22"/>
  <c r="M412" i="22" s="1"/>
  <c r="J413" i="22"/>
  <c r="J414" i="22"/>
  <c r="O414" i="22" s="1"/>
  <c r="J415" i="22"/>
  <c r="K415" i="22"/>
  <c r="L415" i="22"/>
  <c r="N415" i="22"/>
  <c r="J416" i="22"/>
  <c r="J417" i="22"/>
  <c r="N417" i="22" s="1"/>
  <c r="L417" i="22"/>
  <c r="J418" i="22"/>
  <c r="K418" i="22" s="1"/>
  <c r="J419" i="22"/>
  <c r="N419" i="22" s="1"/>
  <c r="K419" i="22"/>
  <c r="J420" i="22"/>
  <c r="K420" i="22"/>
  <c r="L420" i="22"/>
  <c r="M420" i="22"/>
  <c r="N420" i="22"/>
  <c r="O420" i="22"/>
  <c r="J421" i="22"/>
  <c r="K421" i="22" s="1"/>
  <c r="J422" i="22"/>
  <c r="O422" i="22" s="1"/>
  <c r="J423" i="22"/>
  <c r="J424" i="22"/>
  <c r="N424" i="22" s="1"/>
  <c r="M424" i="22"/>
  <c r="J425" i="22"/>
  <c r="M425" i="22"/>
  <c r="J426" i="22"/>
  <c r="K426" i="22" s="1"/>
  <c r="M426" i="22"/>
  <c r="N426" i="22"/>
  <c r="O426" i="22"/>
  <c r="J427" i="22"/>
  <c r="J428" i="22"/>
  <c r="L428" i="22" s="1"/>
  <c r="N428" i="22"/>
  <c r="J429" i="22"/>
  <c r="J430" i="22"/>
  <c r="K430" i="22"/>
  <c r="J431" i="22"/>
  <c r="K431" i="22"/>
  <c r="N431" i="22"/>
  <c r="J432" i="22"/>
  <c r="K432" i="22" s="1"/>
  <c r="L432" i="22"/>
  <c r="J433" i="22"/>
  <c r="K433" i="22"/>
  <c r="J434" i="22"/>
  <c r="K434" i="22" s="1"/>
  <c r="J435" i="22"/>
  <c r="J436" i="22"/>
  <c r="J437" i="22"/>
  <c r="J438" i="22"/>
  <c r="N438" i="22"/>
  <c r="J439" i="22"/>
  <c r="K439" i="22" s="1"/>
  <c r="L439" i="22"/>
  <c r="J440" i="22"/>
  <c r="L440" i="22"/>
  <c r="M440" i="22"/>
  <c r="J441" i="22"/>
  <c r="M441" i="22" s="1"/>
  <c r="L441" i="22"/>
  <c r="J442" i="22"/>
  <c r="O442" i="22" s="1"/>
  <c r="J443" i="22"/>
  <c r="K443" i="22" s="1"/>
  <c r="J444" i="22"/>
  <c r="J445" i="22"/>
  <c r="L445" i="22"/>
  <c r="J446" i="22"/>
  <c r="K446" i="22"/>
  <c r="J447" i="22"/>
  <c r="K447" i="22" s="1"/>
  <c r="M447" i="22"/>
  <c r="J448" i="22"/>
  <c r="K448" i="22" s="1"/>
  <c r="L448" i="22"/>
  <c r="J449" i="22"/>
  <c r="J450" i="22"/>
  <c r="M450" i="22" s="1"/>
  <c r="K450" i="22"/>
  <c r="J451" i="22"/>
  <c r="J452" i="22"/>
  <c r="K452" i="22" s="1"/>
  <c r="L452" i="22"/>
  <c r="M452" i="22"/>
  <c r="N452" i="22"/>
  <c r="O452" i="22"/>
  <c r="J453" i="22"/>
  <c r="J454" i="22"/>
  <c r="M454" i="22" s="1"/>
  <c r="J455" i="22"/>
  <c r="M455" i="22" s="1"/>
  <c r="J456" i="22"/>
  <c r="J457" i="22"/>
  <c r="O457" i="22" s="1"/>
  <c r="K457" i="22"/>
  <c r="M457" i="22"/>
  <c r="N457" i="22"/>
  <c r="J458" i="22"/>
  <c r="K458" i="22" s="1"/>
  <c r="J459" i="22"/>
  <c r="O459" i="22"/>
  <c r="J460" i="22"/>
  <c r="K460" i="22" s="1"/>
  <c r="J461" i="22"/>
  <c r="K461" i="22" s="1"/>
  <c r="J462" i="22"/>
  <c r="N462" i="22" s="1"/>
  <c r="L462" i="22"/>
  <c r="M462" i="22"/>
  <c r="O462" i="22"/>
  <c r="J463" i="22"/>
  <c r="O463" i="22" s="1"/>
  <c r="K463" i="22"/>
  <c r="M463" i="22"/>
  <c r="J464" i="22"/>
  <c r="J465" i="22"/>
  <c r="O465" i="22" s="1"/>
  <c r="J466" i="22"/>
  <c r="M466" i="22" s="1"/>
  <c r="J467" i="22"/>
  <c r="K467" i="22" s="1"/>
  <c r="J468" i="22"/>
  <c r="O468" i="22"/>
  <c r="J469" i="22"/>
  <c r="K469" i="22" s="1"/>
  <c r="J470" i="22"/>
  <c r="K470" i="22" s="1"/>
  <c r="L470" i="22"/>
  <c r="J471" i="22"/>
  <c r="K471" i="22" s="1"/>
  <c r="J472" i="22"/>
  <c r="K472" i="22"/>
  <c r="J473" i="22"/>
  <c r="K473" i="22" s="1"/>
  <c r="J474" i="22"/>
  <c r="O474" i="22"/>
  <c r="J475" i="22"/>
  <c r="O475" i="22"/>
  <c r="J476" i="22"/>
  <c r="K476" i="22"/>
  <c r="J477" i="22"/>
  <c r="K477" i="22" s="1"/>
  <c r="J478" i="22"/>
  <c r="J479" i="22"/>
  <c r="O479" i="22"/>
  <c r="J480" i="22"/>
  <c r="J481" i="22"/>
  <c r="O481" i="22" s="1"/>
  <c r="J482" i="22"/>
  <c r="K482" i="22"/>
  <c r="L482" i="22"/>
  <c r="J483" i="22"/>
  <c r="N483" i="22" s="1"/>
  <c r="O483" i="22"/>
  <c r="J484" i="22"/>
  <c r="L484" i="22" s="1"/>
  <c r="K484" i="22"/>
  <c r="J485" i="22"/>
  <c r="L485" i="22" s="1"/>
  <c r="K485" i="22"/>
  <c r="J486" i="22"/>
  <c r="M486" i="22"/>
  <c r="J487" i="22"/>
  <c r="J488" i="22"/>
  <c r="N488" i="22" s="1"/>
  <c r="K488" i="22"/>
  <c r="M488" i="22"/>
  <c r="O488" i="22"/>
  <c r="J489" i="22"/>
  <c r="J490" i="22"/>
  <c r="M490" i="22" s="1"/>
  <c r="J491" i="22"/>
  <c r="K491" i="22" s="1"/>
  <c r="J492" i="22"/>
  <c r="K492" i="22"/>
  <c r="M492" i="22"/>
  <c r="J493" i="22"/>
  <c r="L493" i="22" s="1"/>
  <c r="J494" i="22"/>
  <c r="N494" i="22" s="1"/>
  <c r="K494" i="22"/>
  <c r="L494" i="22"/>
  <c r="M494" i="22"/>
  <c r="O494" i="22"/>
  <c r="J495" i="22"/>
  <c r="J496" i="22"/>
  <c r="O496" i="22" s="1"/>
  <c r="J497" i="22"/>
  <c r="L497" i="22" s="1"/>
  <c r="M497" i="22"/>
  <c r="J498" i="22"/>
  <c r="N498" i="22" s="1"/>
  <c r="K498" i="22"/>
  <c r="L498" i="22"/>
  <c r="M498" i="22"/>
  <c r="O498" i="22"/>
  <c r="J499" i="22"/>
  <c r="O499" i="22" s="1"/>
  <c r="J500" i="22"/>
  <c r="M500" i="22"/>
  <c r="O500" i="22"/>
  <c r="J501" i="22"/>
  <c r="K501" i="22" s="1"/>
  <c r="J502" i="22"/>
  <c r="J503" i="22"/>
  <c r="O503" i="22" s="1"/>
  <c r="K503" i="22"/>
  <c r="L503" i="22"/>
  <c r="M503" i="22"/>
  <c r="N503" i="22"/>
  <c r="J504" i="22"/>
  <c r="J505" i="22"/>
  <c r="K505" i="22"/>
  <c r="L505" i="22"/>
  <c r="M505" i="22"/>
  <c r="N505" i="22"/>
  <c r="O505" i="22"/>
  <c r="J506" i="22"/>
  <c r="L506" i="22" s="1"/>
  <c r="K506" i="22"/>
  <c r="J507" i="22"/>
  <c r="L507" i="22"/>
  <c r="J508" i="22"/>
  <c r="M508" i="22" s="1"/>
  <c r="J509" i="22"/>
  <c r="L509" i="22"/>
  <c r="J510" i="22"/>
  <c r="O510" i="22" s="1"/>
  <c r="J511" i="22"/>
  <c r="K511" i="22"/>
  <c r="L511" i="22"/>
  <c r="M511" i="22"/>
  <c r="N511" i="22"/>
  <c r="O511" i="22"/>
  <c r="J512" i="22"/>
  <c r="K512" i="22" s="1"/>
  <c r="O512" i="22"/>
  <c r="J513" i="22"/>
  <c r="O513" i="22" s="1"/>
  <c r="J514" i="22"/>
  <c r="K514" i="22" s="1"/>
  <c r="L514" i="22"/>
  <c r="J515" i="22"/>
  <c r="K515" i="22" s="1"/>
  <c r="J516" i="22"/>
  <c r="K516" i="22"/>
  <c r="J517" i="22"/>
  <c r="K517" i="22"/>
  <c r="L517" i="22"/>
  <c r="J518" i="22"/>
  <c r="K518" i="22" s="1"/>
  <c r="M518" i="22"/>
  <c r="J519" i="22"/>
  <c r="K519" i="22" s="1"/>
  <c r="J520" i="22"/>
  <c r="K520" i="22"/>
  <c r="M520" i="22"/>
  <c r="J521" i="22"/>
  <c r="N521" i="22" s="1"/>
  <c r="J522" i="22"/>
  <c r="O522" i="22" s="1"/>
  <c r="M522" i="22"/>
  <c r="J523" i="22"/>
  <c r="J524" i="22"/>
  <c r="M524" i="22" s="1"/>
  <c r="O524" i="22"/>
  <c r="J525" i="22"/>
  <c r="K525" i="22" s="1"/>
  <c r="J526" i="22"/>
  <c r="J527" i="22"/>
  <c r="M527" i="22" s="1"/>
  <c r="J528" i="22"/>
  <c r="J529" i="22"/>
  <c r="J530" i="22"/>
  <c r="J531" i="22"/>
  <c r="N531" i="22" s="1"/>
  <c r="O531" i="22"/>
  <c r="J532" i="22"/>
  <c r="M532" i="22" s="1"/>
  <c r="K532" i="22"/>
  <c r="J533" i="22"/>
  <c r="L533" i="22" s="1"/>
  <c r="K533" i="22"/>
  <c r="M533" i="22"/>
  <c r="J534" i="22"/>
  <c r="J535" i="22"/>
  <c r="N535" i="22" s="1"/>
  <c r="K535" i="22"/>
  <c r="J536" i="22"/>
  <c r="N536" i="22" s="1"/>
  <c r="K536" i="22"/>
  <c r="L536" i="22"/>
  <c r="M536" i="22"/>
  <c r="O536" i="22"/>
  <c r="J537" i="22"/>
  <c r="O537" i="22" s="1"/>
  <c r="J538" i="22"/>
  <c r="J539" i="22"/>
  <c r="K539" i="22" s="1"/>
  <c r="J540" i="22"/>
  <c r="J541" i="22"/>
  <c r="K541" i="22"/>
  <c r="J542" i="22"/>
  <c r="N542" i="22" s="1"/>
  <c r="J543" i="22"/>
  <c r="J544" i="22"/>
  <c r="K544" i="22" s="1"/>
  <c r="J545" i="22"/>
  <c r="K545" i="22"/>
  <c r="L545" i="22"/>
  <c r="M545" i="22"/>
  <c r="J546" i="22"/>
  <c r="J547" i="22"/>
  <c r="J548" i="22"/>
  <c r="M548" i="22"/>
  <c r="O548" i="22"/>
  <c r="J549" i="22"/>
  <c r="K549" i="22" s="1"/>
  <c r="J550" i="22"/>
  <c r="J551" i="22"/>
  <c r="J552" i="22"/>
  <c r="J553" i="22"/>
  <c r="N553" i="22" s="1"/>
  <c r="J554" i="22"/>
  <c r="J555" i="22"/>
  <c r="K555" i="22" s="1"/>
  <c r="L555" i="22"/>
  <c r="M555" i="22"/>
  <c r="N555" i="22"/>
  <c r="O555" i="22"/>
  <c r="J556" i="22"/>
  <c r="K556" i="22" s="1"/>
  <c r="L556" i="22"/>
  <c r="J557" i="22"/>
  <c r="M557" i="22" s="1"/>
  <c r="N557" i="22"/>
  <c r="J558" i="22"/>
  <c r="N558" i="22" s="1"/>
  <c r="L558" i="22"/>
  <c r="M558" i="22"/>
  <c r="O558" i="22"/>
  <c r="J559" i="22"/>
  <c r="N559" i="22" s="1"/>
  <c r="J560" i="22"/>
  <c r="K560" i="22" s="1"/>
  <c r="L560" i="22"/>
  <c r="J561" i="22"/>
  <c r="J562" i="22"/>
  <c r="J563" i="22"/>
  <c r="K563" i="22" s="1"/>
  <c r="J564" i="22"/>
  <c r="J565" i="22"/>
  <c r="K565" i="22" s="1"/>
  <c r="L565" i="22"/>
  <c r="J566" i="22"/>
  <c r="N566" i="22" s="1"/>
  <c r="K566" i="22"/>
  <c r="L566" i="22"/>
  <c r="M566" i="22"/>
  <c r="O566" i="22"/>
  <c r="J567" i="22"/>
  <c r="M567" i="22" s="1"/>
  <c r="K567" i="22"/>
  <c r="J568" i="22"/>
  <c r="M568" i="22" s="1"/>
  <c r="J569" i="22"/>
  <c r="O569" i="22" s="1"/>
  <c r="K569" i="22"/>
  <c r="L569" i="22"/>
  <c r="M569" i="22"/>
  <c r="N569" i="22"/>
  <c r="J570" i="22"/>
  <c r="K570" i="22"/>
  <c r="L570" i="22"/>
  <c r="M570" i="22"/>
  <c r="J571" i="22"/>
  <c r="O571" i="22" s="1"/>
  <c r="J572" i="22"/>
  <c r="M572" i="22"/>
  <c r="O572" i="22"/>
  <c r="J573" i="22"/>
  <c r="K573" i="22" s="1"/>
  <c r="J574" i="22"/>
  <c r="J575" i="22"/>
  <c r="K575" i="22"/>
  <c r="L575" i="22"/>
  <c r="J576" i="22"/>
  <c r="J577" i="22"/>
  <c r="K577" i="22"/>
  <c r="L577" i="22"/>
  <c r="O577" i="22"/>
  <c r="J578" i="22"/>
  <c r="J579" i="22"/>
  <c r="O579" i="22"/>
  <c r="J580" i="22"/>
  <c r="L580" i="22" s="1"/>
  <c r="J581" i="22"/>
  <c r="K581" i="22"/>
  <c r="M581" i="22"/>
  <c r="N581" i="22"/>
  <c r="J582" i="22"/>
  <c r="M582" i="22" s="1"/>
  <c r="J583" i="22"/>
  <c r="K583" i="22"/>
  <c r="N583" i="22"/>
  <c r="O583" i="22"/>
  <c r="J584" i="22"/>
  <c r="K584" i="22" s="1"/>
  <c r="J585" i="22"/>
  <c r="O585" i="22" s="1"/>
  <c r="J586" i="22"/>
  <c r="J587" i="22"/>
  <c r="K587" i="22"/>
  <c r="J588" i="22"/>
  <c r="L588" i="22" s="1"/>
  <c r="K588" i="22"/>
  <c r="J589" i="22"/>
  <c r="J590" i="22"/>
  <c r="J591" i="22"/>
  <c r="K591" i="22" s="1"/>
  <c r="J592" i="22"/>
  <c r="K592" i="22"/>
  <c r="J593" i="22"/>
  <c r="M593" i="22" s="1"/>
  <c r="J594" i="22"/>
  <c r="O594" i="22" s="1"/>
  <c r="J595" i="22"/>
  <c r="O595" i="22" s="1"/>
  <c r="J596" i="22"/>
  <c r="M596" i="22"/>
  <c r="O596" i="22"/>
  <c r="J597" i="22"/>
  <c r="K597" i="22" s="1"/>
  <c r="J598" i="22"/>
  <c r="O598" i="22" s="1"/>
  <c r="J599" i="22"/>
  <c r="K599" i="22" s="1"/>
  <c r="L599" i="22"/>
  <c r="O599" i="22"/>
  <c r="J600" i="22"/>
  <c r="K600" i="22"/>
  <c r="J601" i="22"/>
  <c r="M601" i="22"/>
  <c r="N601" i="22"/>
  <c r="O601" i="22"/>
  <c r="J602" i="22"/>
  <c r="J603" i="22"/>
  <c r="K603" i="22"/>
  <c r="L603" i="22"/>
  <c r="M603" i="22"/>
  <c r="N603" i="22"/>
  <c r="O603" i="22"/>
  <c r="J604" i="22"/>
  <c r="L604" i="22"/>
  <c r="M604" i="22"/>
  <c r="J605" i="22"/>
  <c r="K605" i="22"/>
  <c r="J606" i="22"/>
  <c r="K606" i="22" s="1"/>
  <c r="M606" i="22"/>
  <c r="J607" i="22"/>
  <c r="K607" i="22" s="1"/>
  <c r="L607" i="22"/>
  <c r="J608" i="22"/>
  <c r="M608" i="22"/>
  <c r="O608" i="22"/>
  <c r="J609" i="22"/>
  <c r="O609" i="22" s="1"/>
  <c r="N609" i="22"/>
  <c r="J610" i="22"/>
  <c r="K610" i="22"/>
  <c r="J611" i="22"/>
  <c r="K611" i="22" s="1"/>
  <c r="J612" i="22"/>
  <c r="J613" i="22"/>
  <c r="J614" i="22"/>
  <c r="L614" i="22" s="1"/>
  <c r="O614" i="22"/>
  <c r="J615" i="22"/>
  <c r="K615" i="22" s="1"/>
  <c r="J616" i="22"/>
  <c r="K616" i="22"/>
  <c r="O616" i="22"/>
  <c r="J617" i="22"/>
  <c r="M617" i="22" s="1"/>
  <c r="J618" i="22"/>
  <c r="K618" i="22"/>
  <c r="O618" i="22"/>
  <c r="J619" i="22"/>
  <c r="K619" i="22" s="1"/>
  <c r="L619" i="22"/>
  <c r="O619" i="22"/>
  <c r="J620" i="22"/>
  <c r="L620" i="22"/>
  <c r="J621" i="22"/>
  <c r="L621" i="22" s="1"/>
  <c r="K621" i="22"/>
  <c r="M621" i="22"/>
  <c r="N621" i="22"/>
  <c r="O621" i="22"/>
  <c r="J622" i="22"/>
  <c r="O622" i="22" s="1"/>
  <c r="J623" i="22"/>
  <c r="K623" i="22" s="1"/>
  <c r="J624" i="22"/>
  <c r="K624" i="22" s="1"/>
  <c r="J625" i="22"/>
  <c r="O625" i="22"/>
  <c r="J626" i="22"/>
  <c r="J627" i="22"/>
  <c r="K627" i="22" s="1"/>
  <c r="J628" i="22"/>
  <c r="K628" i="22" s="1"/>
  <c r="J629" i="22"/>
  <c r="L629" i="22"/>
  <c r="M629" i="22"/>
  <c r="J630" i="22"/>
  <c r="J631" i="22"/>
  <c r="N631" i="22"/>
  <c r="J632" i="22"/>
  <c r="N632" i="22" s="1"/>
  <c r="K632" i="22"/>
  <c r="L632" i="22"/>
  <c r="J633" i="22"/>
  <c r="N633" i="22" s="1"/>
  <c r="J634" i="22"/>
  <c r="N634" i="22" s="1"/>
  <c r="K634" i="22"/>
  <c r="L634" i="22"/>
  <c r="M634" i="22"/>
  <c r="O634" i="22"/>
  <c r="J635" i="22"/>
  <c r="K635" i="22"/>
  <c r="O635" i="22"/>
  <c r="J636" i="22"/>
  <c r="K636" i="22" s="1"/>
  <c r="J637" i="22"/>
  <c r="L637" i="22" s="1"/>
  <c r="J638" i="22"/>
  <c r="K638" i="22" s="1"/>
  <c r="J639" i="22"/>
  <c r="K639" i="22" s="1"/>
  <c r="J640" i="22"/>
  <c r="M640" i="22"/>
  <c r="J641" i="22"/>
  <c r="J642" i="22"/>
  <c r="L642" i="22" s="1"/>
  <c r="O642" i="22"/>
  <c r="J643" i="22"/>
  <c r="N643" i="22" s="1"/>
  <c r="J644" i="22"/>
  <c r="L644" i="22" s="1"/>
  <c r="K644" i="22"/>
  <c r="J645" i="22"/>
  <c r="J646" i="22"/>
  <c r="O646" i="22"/>
  <c r="J647" i="22"/>
  <c r="K647" i="22" s="1"/>
  <c r="M647" i="22"/>
  <c r="J648" i="22"/>
  <c r="J649" i="22"/>
  <c r="L649" i="22" s="1"/>
  <c r="M649" i="22"/>
  <c r="J650" i="22"/>
  <c r="K650" i="22" s="1"/>
  <c r="L650" i="22"/>
  <c r="J651" i="22"/>
  <c r="J652" i="22"/>
  <c r="J653" i="22"/>
  <c r="N653" i="22" s="1"/>
  <c r="O653" i="22"/>
  <c r="J654" i="22"/>
  <c r="K654" i="22"/>
  <c r="L654" i="22"/>
  <c r="J655" i="22"/>
  <c r="M655" i="22"/>
  <c r="O655" i="22"/>
  <c r="J656" i="22"/>
  <c r="K656" i="22" s="1"/>
  <c r="J657" i="22"/>
  <c r="O657" i="22" s="1"/>
  <c r="J658" i="22"/>
  <c r="L658" i="22"/>
  <c r="J659" i="22"/>
  <c r="K659" i="22" s="1"/>
  <c r="J660" i="22"/>
  <c r="K660" i="22"/>
  <c r="L660" i="22"/>
  <c r="M660" i="22"/>
  <c r="J661" i="22"/>
  <c r="L661" i="22" s="1"/>
  <c r="K661" i="22"/>
  <c r="J662" i="22"/>
  <c r="K662" i="22" s="1"/>
  <c r="J663" i="22"/>
  <c r="K663" i="22"/>
  <c r="J664" i="22"/>
  <c r="K664" i="22"/>
  <c r="L664" i="22"/>
  <c r="J665" i="22"/>
  <c r="K665" i="22" s="1"/>
  <c r="J666" i="22"/>
  <c r="K666" i="22"/>
  <c r="J667" i="22"/>
  <c r="L667" i="22"/>
  <c r="M667" i="22"/>
  <c r="J668" i="22"/>
  <c r="K668" i="22"/>
  <c r="M668" i="22"/>
  <c r="J669" i="22"/>
  <c r="M669" i="22" s="1"/>
  <c r="K669" i="22"/>
  <c r="L669" i="22"/>
  <c r="J670" i="22"/>
  <c r="O670" i="22" s="1"/>
  <c r="J671" i="22"/>
  <c r="K671" i="22" s="1"/>
  <c r="J672" i="22"/>
  <c r="K672" i="22" s="1"/>
  <c r="J673" i="22"/>
  <c r="O673" i="22"/>
  <c r="J674" i="22"/>
  <c r="K674" i="22" s="1"/>
  <c r="J675" i="22"/>
  <c r="K675" i="22"/>
  <c r="N675" i="22"/>
  <c r="O675" i="22"/>
  <c r="J676" i="22"/>
  <c r="L676" i="22" s="1"/>
  <c r="J677" i="22"/>
  <c r="K677" i="22"/>
  <c r="J678" i="22"/>
  <c r="J679" i="22"/>
  <c r="J680" i="22"/>
  <c r="J681" i="22"/>
  <c r="N681" i="22"/>
  <c r="J682" i="22"/>
  <c r="J683" i="22"/>
  <c r="K683" i="22" s="1"/>
  <c r="J684" i="22"/>
  <c r="J685" i="22"/>
  <c r="J686" i="22"/>
  <c r="J687" i="22"/>
  <c r="J688" i="22"/>
  <c r="N688" i="22" s="1"/>
  <c r="K688" i="22"/>
  <c r="J689" i="22"/>
  <c r="O689" i="22" s="1"/>
  <c r="L689" i="22"/>
  <c r="M689" i="22"/>
  <c r="N689" i="22"/>
  <c r="J690" i="22"/>
  <c r="O690" i="22"/>
  <c r="J691" i="22"/>
  <c r="O691" i="22" s="1"/>
  <c r="J692" i="22"/>
  <c r="N692" i="22" s="1"/>
  <c r="K692" i="22"/>
  <c r="L692" i="22"/>
  <c r="M692" i="22"/>
  <c r="O692" i="22"/>
  <c r="J693" i="22"/>
  <c r="K693" i="22"/>
  <c r="J694" i="22"/>
  <c r="O694" i="22" s="1"/>
  <c r="J695" i="22"/>
  <c r="J696" i="22"/>
  <c r="K696" i="22" s="1"/>
  <c r="J697" i="22"/>
  <c r="M697" i="22" s="1"/>
  <c r="K697" i="22"/>
  <c r="N697" i="22"/>
  <c r="J698" i="22"/>
  <c r="J699" i="22"/>
  <c r="K699" i="22"/>
  <c r="N699" i="22"/>
  <c r="O699" i="22"/>
  <c r="J700" i="22"/>
  <c r="L700" i="22" s="1"/>
  <c r="K700" i="22"/>
  <c r="J701" i="22"/>
  <c r="J702" i="22"/>
  <c r="N702" i="22" s="1"/>
  <c r="L702" i="22"/>
  <c r="M702" i="22"/>
  <c r="O702" i="22"/>
  <c r="J703" i="22"/>
  <c r="K703" i="22"/>
  <c r="M703" i="22"/>
  <c r="N703" i="22"/>
  <c r="J704" i="22"/>
  <c r="N704" i="22" s="1"/>
  <c r="L704" i="22"/>
  <c r="M704" i="22"/>
  <c r="O704" i="22"/>
  <c r="J705" i="22"/>
  <c r="J706" i="22"/>
  <c r="K706" i="22"/>
  <c r="J707" i="22"/>
  <c r="K707" i="22" s="1"/>
  <c r="J708" i="22"/>
  <c r="J709" i="22"/>
  <c r="J710" i="22"/>
  <c r="O710" i="22" s="1"/>
  <c r="L710" i="22"/>
  <c r="M710" i="22"/>
  <c r="J711" i="22"/>
  <c r="L711" i="22" s="1"/>
  <c r="J712" i="22"/>
  <c r="O712" i="22" s="1"/>
  <c r="M712" i="22"/>
  <c r="J713" i="22"/>
  <c r="L713" i="22" s="1"/>
  <c r="K713" i="22"/>
  <c r="J714" i="22"/>
  <c r="K714" i="22"/>
  <c r="L714" i="22"/>
  <c r="M714" i="22"/>
  <c r="J715" i="22"/>
  <c r="O715" i="22" s="1"/>
  <c r="K715" i="22"/>
  <c r="J716" i="22"/>
  <c r="M716" i="22"/>
  <c r="J717" i="22"/>
  <c r="K717" i="22" s="1"/>
  <c r="L717" i="22"/>
  <c r="M717" i="22"/>
  <c r="N717" i="22"/>
  <c r="O717" i="22"/>
  <c r="J718" i="22"/>
  <c r="J719" i="22"/>
  <c r="L719" i="22" s="1"/>
  <c r="J720" i="22"/>
  <c r="K720" i="22"/>
  <c r="J721" i="22"/>
  <c r="O721" i="22"/>
  <c r="J722" i="22"/>
  <c r="J723" i="22"/>
  <c r="O723" i="22" s="1"/>
  <c r="K723" i="22"/>
  <c r="L723" i="22"/>
  <c r="M723" i="22"/>
  <c r="N723" i="22"/>
  <c r="J724" i="22"/>
  <c r="J725" i="22"/>
  <c r="L725" i="22" s="1"/>
  <c r="K725" i="22"/>
  <c r="J726" i="22"/>
  <c r="O726" i="22" s="1"/>
  <c r="J727" i="22"/>
  <c r="O727" i="22" s="1"/>
  <c r="K727" i="22"/>
  <c r="L727" i="22"/>
  <c r="M727" i="22"/>
  <c r="N727" i="22"/>
  <c r="J728" i="22"/>
  <c r="K728" i="22" s="1"/>
  <c r="J729" i="22"/>
  <c r="N729" i="22" s="1"/>
  <c r="J730" i="22"/>
  <c r="O730" i="22" s="1"/>
  <c r="K730" i="22"/>
  <c r="J731" i="22"/>
  <c r="K731" i="22" s="1"/>
  <c r="J732" i="22"/>
  <c r="K732" i="22" s="1"/>
  <c r="L732" i="22"/>
  <c r="J733" i="22"/>
  <c r="K733" i="22"/>
  <c r="L733" i="22"/>
  <c r="J734" i="22"/>
  <c r="N734" i="22" s="1"/>
  <c r="J735" i="22"/>
  <c r="K735" i="22" s="1"/>
  <c r="J736" i="22"/>
  <c r="J737" i="22"/>
  <c r="O737" i="22" s="1"/>
  <c r="J738" i="22"/>
  <c r="K738" i="22" s="1"/>
  <c r="J739" i="22"/>
  <c r="L739" i="22"/>
  <c r="J740" i="22"/>
  <c r="K740" i="22" s="1"/>
  <c r="J741" i="22"/>
  <c r="K741" i="22"/>
  <c r="M741" i="22"/>
  <c r="J742" i="22"/>
  <c r="O742" i="22" s="1"/>
  <c r="J743" i="22"/>
  <c r="M743" i="22" s="1"/>
  <c r="J744" i="22"/>
  <c r="K744" i="22" s="1"/>
  <c r="J745" i="22"/>
  <c r="K745" i="22" s="1"/>
  <c r="J746" i="22"/>
  <c r="K746" i="22"/>
  <c r="L746" i="22"/>
  <c r="J747" i="22"/>
  <c r="L747" i="22" s="1"/>
  <c r="K747" i="22"/>
  <c r="M747" i="22"/>
  <c r="J748" i="22"/>
  <c r="J749" i="22"/>
  <c r="M749" i="22" s="1"/>
  <c r="N749" i="22"/>
  <c r="J750" i="22"/>
  <c r="K750" i="22" s="1"/>
  <c r="J751" i="22"/>
  <c r="K751" i="22" s="1"/>
  <c r="M751" i="22"/>
  <c r="N751" i="22"/>
  <c r="J752" i="22"/>
  <c r="K752" i="22" s="1"/>
  <c r="L752" i="22"/>
  <c r="M752" i="22"/>
  <c r="J753" i="22"/>
  <c r="O753" i="22" s="1"/>
  <c r="J754" i="22"/>
  <c r="K754" i="22"/>
  <c r="L754" i="22"/>
  <c r="J755" i="22"/>
  <c r="J756" i="22"/>
  <c r="K756" i="22" s="1"/>
  <c r="O756" i="22"/>
  <c r="J757" i="22"/>
  <c r="K757" i="22"/>
  <c r="L757" i="22"/>
  <c r="J758" i="22"/>
  <c r="M758" i="22" s="1"/>
  <c r="K758" i="22"/>
  <c r="L758" i="22"/>
  <c r="J759" i="22"/>
  <c r="K759" i="22"/>
  <c r="L759" i="22"/>
  <c r="M759" i="22"/>
  <c r="J760" i="22"/>
  <c r="L760" i="22" s="1"/>
  <c r="M760" i="22"/>
  <c r="J761" i="22"/>
  <c r="K761" i="22"/>
  <c r="J762" i="22"/>
  <c r="N762" i="22" s="1"/>
  <c r="L762" i="22"/>
  <c r="M762" i="22"/>
  <c r="O762" i="22"/>
  <c r="J763" i="22"/>
  <c r="K763" i="22" s="1"/>
  <c r="L763" i="22"/>
  <c r="M763" i="22"/>
  <c r="J764" i="22"/>
  <c r="L764" i="22" s="1"/>
  <c r="K764" i="22"/>
  <c r="M764" i="22"/>
  <c r="J765" i="22"/>
  <c r="L765" i="22" s="1"/>
  <c r="J766" i="22"/>
  <c r="O766" i="22" s="1"/>
  <c r="J767" i="22"/>
  <c r="K767" i="22" s="1"/>
  <c r="J768" i="22"/>
  <c r="K768" i="22"/>
  <c r="J769" i="22"/>
  <c r="N769" i="22"/>
  <c r="O769" i="22"/>
  <c r="J770" i="22"/>
  <c r="J771" i="22"/>
  <c r="K771" i="22" s="1"/>
  <c r="L771" i="22"/>
  <c r="J772" i="22"/>
  <c r="L772" i="22" s="1"/>
  <c r="M772" i="22"/>
  <c r="J773" i="22"/>
  <c r="N773" i="22" s="1"/>
  <c r="K773" i="22"/>
  <c r="L773" i="22"/>
  <c r="M773" i="22"/>
  <c r="O773" i="22"/>
  <c r="J774" i="22"/>
  <c r="J775" i="22"/>
  <c r="L775" i="22" s="1"/>
  <c r="M775" i="22"/>
  <c r="N775" i="22"/>
  <c r="O775" i="22"/>
  <c r="J776" i="22"/>
  <c r="J777" i="22"/>
  <c r="N777" i="22" s="1"/>
  <c r="J778" i="22"/>
  <c r="J779" i="22"/>
  <c r="J780" i="22"/>
  <c r="N780" i="22" s="1"/>
  <c r="K780" i="22"/>
  <c r="L780" i="22"/>
  <c r="M780" i="22"/>
  <c r="O780" i="22"/>
  <c r="J781" i="22"/>
  <c r="J782" i="22"/>
  <c r="O782" i="22" s="1"/>
  <c r="J783" i="22"/>
  <c r="J784" i="22"/>
  <c r="L784" i="22"/>
  <c r="J785" i="22"/>
  <c r="O785" i="22" s="1"/>
  <c r="K785" i="22"/>
  <c r="L785" i="22"/>
  <c r="M785" i="22"/>
  <c r="J786" i="22"/>
  <c r="K786" i="22"/>
  <c r="L786" i="22"/>
  <c r="M786" i="22"/>
  <c r="J787" i="22"/>
  <c r="J788" i="22"/>
  <c r="M788" i="22" s="1"/>
  <c r="O788" i="22"/>
  <c r="J789" i="22"/>
  <c r="K789" i="22" s="1"/>
  <c r="O789" i="22"/>
  <c r="J790" i="22"/>
  <c r="J791" i="22"/>
  <c r="J792" i="22"/>
  <c r="K792" i="22" s="1"/>
  <c r="J793" i="22"/>
  <c r="K793" i="22" s="1"/>
  <c r="J794" i="22"/>
  <c r="L794" i="22" s="1"/>
  <c r="K794" i="22"/>
  <c r="J795" i="22"/>
  <c r="N795" i="22" s="1"/>
  <c r="K795" i="22"/>
  <c r="L795" i="22"/>
  <c r="M795" i="22"/>
  <c r="O795" i="22"/>
  <c r="J796" i="22"/>
  <c r="M796" i="22" s="1"/>
  <c r="J797" i="22"/>
  <c r="K797" i="22"/>
  <c r="J798" i="22"/>
  <c r="K798" i="22"/>
  <c r="L798" i="22"/>
  <c r="J799" i="22"/>
  <c r="N799" i="22" s="1"/>
  <c r="K799" i="22"/>
  <c r="L799" i="22"/>
  <c r="M799" i="22"/>
  <c r="O799" i="22"/>
  <c r="J800" i="22"/>
  <c r="O800" i="22"/>
  <c r="J801" i="22"/>
  <c r="N801" i="22" s="1"/>
  <c r="O801" i="22"/>
  <c r="J802" i="22"/>
  <c r="K802" i="22" s="1"/>
  <c r="J803" i="22"/>
  <c r="K803" i="22"/>
  <c r="O803" i="22"/>
  <c r="J804" i="22"/>
  <c r="K804" i="22" s="1"/>
  <c r="L804" i="22"/>
  <c r="J805" i="22"/>
  <c r="J806" i="22"/>
  <c r="K806" i="22"/>
  <c r="M806" i="22"/>
  <c r="O806" i="22"/>
  <c r="J807" i="22"/>
  <c r="M807" i="22" s="1"/>
  <c r="J808" i="22"/>
  <c r="N808" i="22" s="1"/>
  <c r="K808" i="22"/>
  <c r="M808" i="22"/>
  <c r="J809" i="22"/>
  <c r="N809" i="22" s="1"/>
  <c r="J810" i="22"/>
  <c r="K810" i="22"/>
  <c r="J811" i="22"/>
  <c r="O811" i="22" s="1"/>
  <c r="K811" i="22"/>
  <c r="M811" i="22"/>
  <c r="J812" i="22"/>
  <c r="N812" i="22" s="1"/>
  <c r="J813" i="22"/>
  <c r="K813" i="22"/>
  <c r="L813" i="22"/>
  <c r="M813" i="22"/>
  <c r="N813" i="22"/>
  <c r="O813" i="22"/>
  <c r="J814" i="22"/>
  <c r="O814" i="22"/>
  <c r="J815" i="22"/>
  <c r="K815" i="22"/>
  <c r="J816" i="22"/>
  <c r="K816" i="22"/>
  <c r="J817" i="22"/>
  <c r="M817" i="22" s="1"/>
  <c r="K817" i="22"/>
  <c r="L817" i="22"/>
  <c r="N817" i="22"/>
  <c r="J818" i="22"/>
  <c r="J819" i="22"/>
  <c r="K819" i="22" s="1"/>
  <c r="M819" i="22"/>
  <c r="N819" i="22"/>
  <c r="J820" i="22"/>
  <c r="M820" i="22" s="1"/>
  <c r="J821" i="22"/>
  <c r="L821" i="22"/>
  <c r="O821" i="22"/>
  <c r="J822" i="22"/>
  <c r="K822" i="22" s="1"/>
  <c r="J823" i="22"/>
  <c r="O823" i="22" s="1"/>
  <c r="K823" i="22"/>
  <c r="L823" i="22"/>
  <c r="M823" i="22"/>
  <c r="N823" i="22"/>
  <c r="J824" i="22"/>
  <c r="O824" i="22" s="1"/>
  <c r="K824" i="22"/>
  <c r="L824" i="22"/>
  <c r="J825" i="22"/>
  <c r="N825" i="22" s="1"/>
  <c r="J826" i="22"/>
  <c r="K826" i="22"/>
  <c r="O826" i="22"/>
  <c r="J827" i="22"/>
  <c r="K827" i="22"/>
  <c r="O827" i="22"/>
  <c r="J828" i="22"/>
  <c r="K828" i="22" s="1"/>
  <c r="J829" i="22"/>
  <c r="L829" i="22" s="1"/>
  <c r="J830" i="22"/>
  <c r="J831" i="22"/>
  <c r="K831" i="22"/>
  <c r="J832" i="22"/>
  <c r="N832" i="22" s="1"/>
  <c r="K832" i="22"/>
  <c r="J833" i="22"/>
  <c r="K833" i="22"/>
  <c r="N833" i="22"/>
  <c r="J834" i="22"/>
  <c r="K834" i="22"/>
  <c r="L834" i="22"/>
  <c r="J835" i="22"/>
  <c r="K835" i="22" s="1"/>
  <c r="J836" i="22"/>
  <c r="O836" i="22"/>
  <c r="J837" i="22"/>
  <c r="O837" i="22" s="1"/>
  <c r="K837" i="22"/>
  <c r="M837" i="22"/>
  <c r="J838" i="22"/>
  <c r="O838" i="22"/>
  <c r="J839" i="22"/>
  <c r="J840" i="22"/>
  <c r="K840" i="22" s="1"/>
  <c r="J841" i="22"/>
  <c r="M841" i="22" s="1"/>
  <c r="J842" i="22"/>
  <c r="K842" i="22"/>
  <c r="L842" i="22"/>
  <c r="J843" i="22"/>
  <c r="N843" i="22" s="1"/>
  <c r="K843" i="22"/>
  <c r="L843" i="22"/>
  <c r="J844" i="22"/>
  <c r="J845" i="22"/>
  <c r="L845" i="22"/>
  <c r="O845" i="22"/>
  <c r="J846" i="22"/>
  <c r="J847" i="22"/>
  <c r="L847" i="22" s="1"/>
  <c r="K847" i="22"/>
  <c r="J848" i="22"/>
  <c r="K848" i="22" s="1"/>
  <c r="J849" i="22"/>
  <c r="N849" i="22"/>
  <c r="O849" i="22"/>
  <c r="J850" i="22"/>
  <c r="O850" i="22" s="1"/>
  <c r="M850" i="22"/>
  <c r="J851" i="22"/>
  <c r="K851" i="22" s="1"/>
  <c r="J852" i="22"/>
  <c r="K852" i="22"/>
  <c r="O852" i="22"/>
  <c r="J853" i="22"/>
  <c r="K853" i="22" s="1"/>
  <c r="L853" i="22"/>
  <c r="J854" i="22"/>
  <c r="L854" i="22" s="1"/>
  <c r="K854" i="22"/>
  <c r="J855" i="22"/>
  <c r="L855" i="22" s="1"/>
  <c r="K855" i="22"/>
  <c r="J856" i="22"/>
  <c r="N856" i="22" s="1"/>
  <c r="K856" i="22"/>
  <c r="M856" i="22"/>
  <c r="J857" i="22"/>
  <c r="K857" i="22"/>
  <c r="J858" i="22"/>
  <c r="N858" i="22" s="1"/>
  <c r="J859" i="22"/>
  <c r="M859" i="22"/>
  <c r="J860" i="22"/>
  <c r="N860" i="22" s="1"/>
  <c r="K860" i="22"/>
  <c r="M860" i="22"/>
  <c r="O860" i="22"/>
  <c r="J861" i="22"/>
  <c r="K861" i="22" s="1"/>
  <c r="J862" i="22"/>
  <c r="O862" i="22" s="1"/>
  <c r="J863" i="22"/>
  <c r="M863" i="22" s="1"/>
  <c r="J864" i="22"/>
  <c r="K864" i="22"/>
  <c r="J865" i="22"/>
  <c r="J866" i="22"/>
  <c r="J867" i="22"/>
  <c r="K867" i="22"/>
  <c r="O867" i="22"/>
  <c r="J868" i="22"/>
  <c r="M868" i="22" s="1"/>
  <c r="K868" i="22"/>
  <c r="L868" i="22"/>
  <c r="J869" i="22"/>
  <c r="K869" i="22" s="1"/>
  <c r="O869" i="22"/>
  <c r="J870" i="22"/>
  <c r="J871" i="22"/>
  <c r="O871" i="22" s="1"/>
  <c r="K871" i="22"/>
  <c r="M871" i="22"/>
  <c r="J872" i="22"/>
  <c r="O872" i="22"/>
  <c r="J873" i="22"/>
  <c r="N873" i="22"/>
  <c r="J874" i="22"/>
  <c r="O874" i="22" s="1"/>
  <c r="J875" i="22"/>
  <c r="O875" i="22" s="1"/>
  <c r="J876" i="22"/>
  <c r="K876" i="22"/>
  <c r="L876" i="22"/>
  <c r="O876" i="22"/>
  <c r="J877" i="22"/>
  <c r="N877" i="22" s="1"/>
  <c r="J878" i="22"/>
  <c r="K878" i="22" s="1"/>
  <c r="J879" i="22"/>
  <c r="J880" i="22"/>
  <c r="O880" i="22" s="1"/>
  <c r="K880" i="22"/>
  <c r="J881" i="22"/>
  <c r="O881" i="22" s="1"/>
  <c r="J882" i="22"/>
  <c r="J883" i="22"/>
  <c r="O883" i="22" s="1"/>
  <c r="N883" i="22"/>
  <c r="J884" i="22"/>
  <c r="L884" i="22" s="1"/>
  <c r="K884" i="22"/>
  <c r="M884" i="22"/>
  <c r="N884" i="22"/>
  <c r="J885" i="22"/>
  <c r="N885" i="22"/>
  <c r="J886" i="22"/>
  <c r="K886" i="22" s="1"/>
  <c r="J887" i="22"/>
  <c r="O887" i="22" s="1"/>
  <c r="J888" i="22"/>
  <c r="K888" i="22" s="1"/>
  <c r="O888" i="22"/>
  <c r="J889" i="22"/>
  <c r="O889" i="22" s="1"/>
  <c r="N889" i="22"/>
  <c r="J890" i="22"/>
  <c r="K890" i="22" s="1"/>
  <c r="L890" i="22"/>
  <c r="N890" i="22"/>
  <c r="J891" i="22"/>
  <c r="J892" i="22"/>
  <c r="M892" i="22"/>
  <c r="J893" i="22"/>
  <c r="J894" i="22"/>
  <c r="O894" i="22" s="1"/>
  <c r="J895" i="22"/>
  <c r="O895" i="22" s="1"/>
  <c r="J896" i="22"/>
  <c r="K896" i="22"/>
  <c r="J897" i="22"/>
  <c r="J898" i="22"/>
  <c r="N898" i="22" s="1"/>
  <c r="K898" i="22"/>
  <c r="J899" i="22"/>
  <c r="J900" i="22"/>
  <c r="K900" i="22" s="1"/>
  <c r="L900" i="22"/>
  <c r="N900" i="22"/>
  <c r="J901" i="22"/>
  <c r="N901" i="22" s="1"/>
  <c r="J902" i="22"/>
  <c r="M902" i="22" s="1"/>
  <c r="J903" i="22"/>
  <c r="N903" i="22" s="1"/>
  <c r="J904" i="22"/>
  <c r="J905" i="22"/>
  <c r="N905" i="22" s="1"/>
  <c r="O905" i="22"/>
  <c r="J906" i="22"/>
  <c r="L906" i="22" s="1"/>
  <c r="J3" i="22"/>
  <c r="L3" i="22" s="1"/>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49" i="22"/>
  <c r="B250" i="22"/>
  <c r="B251" i="22"/>
  <c r="B252" i="22"/>
  <c r="B253" i="22"/>
  <c r="B254" i="22"/>
  <c r="B255" i="22"/>
  <c r="B256" i="22"/>
  <c r="B257" i="22"/>
  <c r="B258" i="22"/>
  <c r="B259" i="22"/>
  <c r="B260" i="22"/>
  <c r="B261" i="22"/>
  <c r="B262" i="22"/>
  <c r="B263" i="22"/>
  <c r="B264" i="22"/>
  <c r="B265" i="22"/>
  <c r="B266" i="22"/>
  <c r="B267" i="22"/>
  <c r="B268" i="22"/>
  <c r="B269" i="22"/>
  <c r="B270" i="22"/>
  <c r="B271" i="22"/>
  <c r="B272" i="22"/>
  <c r="B273" i="22"/>
  <c r="B274" i="22"/>
  <c r="B275" i="22"/>
  <c r="B276" i="22"/>
  <c r="B277" i="22"/>
  <c r="B278" i="22"/>
  <c r="B279" i="22"/>
  <c r="B280" i="22"/>
  <c r="B281" i="22"/>
  <c r="B282" i="22"/>
  <c r="B283" i="22"/>
  <c r="B284" i="22"/>
  <c r="B285" i="22"/>
  <c r="B286" i="22"/>
  <c r="B287" i="22"/>
  <c r="B288" i="22"/>
  <c r="B289" i="22"/>
  <c r="B290" i="22"/>
  <c r="B291" i="22"/>
  <c r="B292" i="22"/>
  <c r="B293" i="22"/>
  <c r="B294" i="22"/>
  <c r="B295" i="22"/>
  <c r="B296" i="22"/>
  <c r="B297" i="22"/>
  <c r="B298" i="22"/>
  <c r="B299" i="22"/>
  <c r="B300" i="22"/>
  <c r="B301" i="22"/>
  <c r="B302" i="22"/>
  <c r="B303" i="22"/>
  <c r="B304" i="22"/>
  <c r="B305" i="22"/>
  <c r="B306" i="22"/>
  <c r="B307" i="22"/>
  <c r="B308" i="22"/>
  <c r="B309" i="22"/>
  <c r="B310" i="22"/>
  <c r="B311" i="22"/>
  <c r="B312" i="22"/>
  <c r="B313" i="22"/>
  <c r="B314" i="22"/>
  <c r="B315" i="22"/>
  <c r="B316" i="22"/>
  <c r="B317" i="22"/>
  <c r="B318" i="22"/>
  <c r="B319" i="22"/>
  <c r="B320" i="22"/>
  <c r="B321" i="22"/>
  <c r="B322" i="22"/>
  <c r="B323" i="22"/>
  <c r="B324" i="22"/>
  <c r="B325" i="22"/>
  <c r="B326" i="22"/>
  <c r="B327" i="22"/>
  <c r="B328" i="22"/>
  <c r="B329" i="22"/>
  <c r="B330" i="22"/>
  <c r="B331" i="22"/>
  <c r="B332" i="22"/>
  <c r="B333" i="22"/>
  <c r="B334" i="22"/>
  <c r="B335" i="22"/>
  <c r="B336" i="22"/>
  <c r="B337" i="22"/>
  <c r="B338" i="22"/>
  <c r="B339" i="22"/>
  <c r="B340" i="22"/>
  <c r="B341" i="22"/>
  <c r="B342" i="22"/>
  <c r="B343" i="22"/>
  <c r="B344" i="22"/>
  <c r="B345" i="22"/>
  <c r="B346" i="22"/>
  <c r="B347" i="22"/>
  <c r="B348" i="22"/>
  <c r="B349" i="22"/>
  <c r="B350" i="22"/>
  <c r="B351" i="22"/>
  <c r="B352" i="22"/>
  <c r="B353" i="22"/>
  <c r="B354" i="22"/>
  <c r="B355" i="22"/>
  <c r="B356" i="22"/>
  <c r="B357" i="22"/>
  <c r="B358" i="22"/>
  <c r="B359" i="22"/>
  <c r="B360" i="22"/>
  <c r="B361" i="22"/>
  <c r="B362" i="22"/>
  <c r="B363" i="22"/>
  <c r="B364" i="22"/>
  <c r="B365" i="22"/>
  <c r="B366" i="22"/>
  <c r="B367" i="22"/>
  <c r="B368" i="22"/>
  <c r="B369" i="22"/>
  <c r="B370" i="22"/>
  <c r="B371" i="22"/>
  <c r="B372" i="22"/>
  <c r="B373" i="22"/>
  <c r="B374" i="22"/>
  <c r="B375" i="22"/>
  <c r="B376" i="22"/>
  <c r="B377" i="22"/>
  <c r="B378" i="22"/>
  <c r="B379" i="22"/>
  <c r="B380" i="22"/>
  <c r="B381" i="22"/>
  <c r="B382" i="22"/>
  <c r="B383" i="22"/>
  <c r="B384" i="22"/>
  <c r="B385" i="22"/>
  <c r="B386" i="22"/>
  <c r="B387" i="22"/>
  <c r="B388" i="22"/>
  <c r="B389" i="22"/>
  <c r="B390" i="22"/>
  <c r="B391" i="22"/>
  <c r="B392" i="22"/>
  <c r="B393" i="22"/>
  <c r="B394" i="22"/>
  <c r="B395" i="22"/>
  <c r="B396" i="22"/>
  <c r="B397" i="22"/>
  <c r="B398" i="22"/>
  <c r="B399" i="22"/>
  <c r="B400" i="22"/>
  <c r="B401" i="22"/>
  <c r="B402" i="22"/>
  <c r="B403" i="22"/>
  <c r="B404" i="22"/>
  <c r="B405" i="22"/>
  <c r="B406" i="22"/>
  <c r="B407" i="22"/>
  <c r="B408" i="22"/>
  <c r="B409" i="22"/>
  <c r="B410" i="22"/>
  <c r="B411" i="22"/>
  <c r="B412" i="22"/>
  <c r="B413" i="22"/>
  <c r="B414" i="22"/>
  <c r="B415" i="22"/>
  <c r="B416" i="22"/>
  <c r="B417" i="22"/>
  <c r="B418" i="22"/>
  <c r="B419" i="22"/>
  <c r="B420" i="22"/>
  <c r="B421" i="22"/>
  <c r="B422" i="22"/>
  <c r="B423" i="22"/>
  <c r="B424" i="22"/>
  <c r="B425" i="22"/>
  <c r="B426" i="22"/>
  <c r="B427" i="22"/>
  <c r="B428" i="22"/>
  <c r="B429" i="22"/>
  <c r="B430" i="22"/>
  <c r="B431" i="22"/>
  <c r="B432" i="22"/>
  <c r="B433" i="22"/>
  <c r="B434" i="22"/>
  <c r="B435" i="22"/>
  <c r="B436" i="22"/>
  <c r="B437" i="22"/>
  <c r="B438" i="22"/>
  <c r="B439" i="22"/>
  <c r="B440" i="22"/>
  <c r="B441" i="22"/>
  <c r="B442" i="22"/>
  <c r="B443" i="22"/>
  <c r="B444" i="22"/>
  <c r="B445" i="22"/>
  <c r="B446" i="22"/>
  <c r="B447" i="22"/>
  <c r="B448" i="22"/>
  <c r="B449" i="22"/>
  <c r="B450" i="22"/>
  <c r="B451" i="22"/>
  <c r="B452" i="22"/>
  <c r="B453" i="22"/>
  <c r="B454" i="22"/>
  <c r="B455" i="22"/>
  <c r="B456" i="22"/>
  <c r="B457" i="22"/>
  <c r="B458" i="22"/>
  <c r="B459" i="22"/>
  <c r="B460" i="22"/>
  <c r="B461" i="22"/>
  <c r="B462" i="22"/>
  <c r="B463" i="22"/>
  <c r="B464" i="22"/>
  <c r="B465" i="22"/>
  <c r="B466" i="22"/>
  <c r="B467" i="22"/>
  <c r="B468" i="22"/>
  <c r="B469" i="22"/>
  <c r="B470" i="22"/>
  <c r="B471" i="22"/>
  <c r="B472" i="22"/>
  <c r="B473" i="22"/>
  <c r="B474" i="22"/>
  <c r="B475" i="22"/>
  <c r="B476" i="22"/>
  <c r="B477" i="22"/>
  <c r="B478" i="22"/>
  <c r="B479" i="22"/>
  <c r="B480" i="22"/>
  <c r="B481" i="22"/>
  <c r="B482" i="22"/>
  <c r="B483" i="22"/>
  <c r="B484" i="22"/>
  <c r="B485" i="22"/>
  <c r="B486" i="22"/>
  <c r="B487" i="22"/>
  <c r="B488" i="22"/>
  <c r="B489" i="22"/>
  <c r="B490" i="22"/>
  <c r="B491" i="22"/>
  <c r="B492" i="22"/>
  <c r="B493" i="22"/>
  <c r="B494" i="22"/>
  <c r="B495" i="22"/>
  <c r="B496" i="22"/>
  <c r="B497" i="22"/>
  <c r="B498" i="22"/>
  <c r="B499" i="22"/>
  <c r="B500" i="22"/>
  <c r="B501" i="22"/>
  <c r="B502" i="22"/>
  <c r="B503" i="22"/>
  <c r="B504" i="22"/>
  <c r="B505" i="22"/>
  <c r="B506" i="22"/>
  <c r="B507" i="22"/>
  <c r="B508" i="22"/>
  <c r="B509" i="22"/>
  <c r="B510" i="22"/>
  <c r="B511" i="22"/>
  <c r="B512" i="22"/>
  <c r="B513" i="22"/>
  <c r="B514" i="22"/>
  <c r="B515" i="22"/>
  <c r="B516" i="22"/>
  <c r="B517" i="22"/>
  <c r="B518" i="22"/>
  <c r="B519" i="22"/>
  <c r="B520" i="22"/>
  <c r="B521" i="22"/>
  <c r="B522" i="22"/>
  <c r="B523" i="22"/>
  <c r="B524" i="22"/>
  <c r="B525" i="22"/>
  <c r="B526" i="22"/>
  <c r="B527" i="22"/>
  <c r="B528" i="22"/>
  <c r="B529" i="22"/>
  <c r="B530" i="22"/>
  <c r="B531" i="22"/>
  <c r="B532" i="22"/>
  <c r="B533" i="22"/>
  <c r="B534" i="22"/>
  <c r="B535" i="22"/>
  <c r="B536" i="22"/>
  <c r="B537" i="22"/>
  <c r="B538" i="22"/>
  <c r="B539" i="22"/>
  <c r="B540" i="22"/>
  <c r="B541" i="22"/>
  <c r="B542" i="22"/>
  <c r="B543" i="22"/>
  <c r="B544" i="22"/>
  <c r="B545" i="22"/>
  <c r="B546" i="22"/>
  <c r="B547" i="22"/>
  <c r="B548" i="22"/>
  <c r="B549" i="22"/>
  <c r="B550" i="22"/>
  <c r="B551" i="22"/>
  <c r="B552" i="22"/>
  <c r="B553" i="22"/>
  <c r="B554" i="22"/>
  <c r="B555" i="22"/>
  <c r="B556" i="22"/>
  <c r="B557" i="22"/>
  <c r="B558" i="22"/>
  <c r="B559" i="22"/>
  <c r="B560" i="22"/>
  <c r="B561" i="22"/>
  <c r="B562" i="22"/>
  <c r="B563" i="22"/>
  <c r="B564" i="22"/>
  <c r="B565" i="22"/>
  <c r="B566" i="22"/>
  <c r="B567" i="22"/>
  <c r="B568" i="22"/>
  <c r="B569" i="22"/>
  <c r="B570" i="22"/>
  <c r="B571" i="22"/>
  <c r="B572" i="22"/>
  <c r="B573" i="22"/>
  <c r="B574" i="22"/>
  <c r="B575" i="22"/>
  <c r="B576" i="22"/>
  <c r="B577" i="22"/>
  <c r="B578" i="22"/>
  <c r="B579" i="22"/>
  <c r="B580" i="22"/>
  <c r="B581" i="22"/>
  <c r="B582" i="22"/>
  <c r="B583" i="22"/>
  <c r="B584" i="22"/>
  <c r="B585" i="22"/>
  <c r="B586" i="22"/>
  <c r="B587" i="22"/>
  <c r="B588" i="22"/>
  <c r="B589" i="22"/>
  <c r="B590" i="22"/>
  <c r="B591" i="22"/>
  <c r="B592" i="22"/>
  <c r="B593" i="22"/>
  <c r="B594" i="22"/>
  <c r="B595" i="22"/>
  <c r="B596" i="22"/>
  <c r="B597" i="22"/>
  <c r="B598" i="22"/>
  <c r="B599" i="22"/>
  <c r="B600" i="22"/>
  <c r="B601" i="22"/>
  <c r="B602" i="22"/>
  <c r="B603" i="22"/>
  <c r="B604" i="22"/>
  <c r="B605" i="22"/>
  <c r="B606" i="22"/>
  <c r="B607" i="22"/>
  <c r="B608" i="22"/>
  <c r="B609" i="22"/>
  <c r="B610" i="22"/>
  <c r="B611" i="22"/>
  <c r="B612" i="22"/>
  <c r="B613" i="22"/>
  <c r="B614" i="22"/>
  <c r="B615" i="22"/>
  <c r="B616" i="22"/>
  <c r="B617" i="22"/>
  <c r="B618" i="22"/>
  <c r="B619" i="22"/>
  <c r="B620" i="22"/>
  <c r="B621" i="22"/>
  <c r="B622" i="22"/>
  <c r="B623" i="22"/>
  <c r="B624" i="22"/>
  <c r="B625" i="22"/>
  <c r="B626" i="22"/>
  <c r="B627" i="22"/>
  <c r="B628" i="22"/>
  <c r="B629" i="22"/>
  <c r="B630" i="22"/>
  <c r="B631" i="22"/>
  <c r="B632" i="22"/>
  <c r="B633" i="22"/>
  <c r="B634" i="22"/>
  <c r="B635" i="22"/>
  <c r="B636" i="22"/>
  <c r="B637" i="22"/>
  <c r="B638" i="22"/>
  <c r="B639" i="22"/>
  <c r="B640" i="22"/>
  <c r="B641" i="22"/>
  <c r="B642" i="22"/>
  <c r="B643" i="22"/>
  <c r="B644" i="22"/>
  <c r="B645" i="22"/>
  <c r="B646" i="22"/>
  <c r="B647" i="22"/>
  <c r="B648" i="22"/>
  <c r="B649" i="22"/>
  <c r="B650" i="22"/>
  <c r="B651" i="22"/>
  <c r="B652" i="22"/>
  <c r="B653" i="22"/>
  <c r="B654" i="22"/>
  <c r="B655" i="22"/>
  <c r="B656" i="22"/>
  <c r="B657" i="22"/>
  <c r="B658" i="22"/>
  <c r="B659" i="22"/>
  <c r="B660" i="22"/>
  <c r="B661" i="22"/>
  <c r="B662" i="22"/>
  <c r="B663" i="22"/>
  <c r="B664" i="22"/>
  <c r="B665" i="22"/>
  <c r="B666" i="22"/>
  <c r="B667" i="22"/>
  <c r="B668" i="22"/>
  <c r="B669" i="22"/>
  <c r="B670" i="22"/>
  <c r="B671" i="22"/>
  <c r="B672" i="22"/>
  <c r="B673" i="22"/>
  <c r="B674" i="22"/>
  <c r="B675" i="22"/>
  <c r="B676" i="22"/>
  <c r="B677" i="22"/>
  <c r="B678" i="22"/>
  <c r="B679" i="22"/>
  <c r="B680" i="22"/>
  <c r="B681" i="22"/>
  <c r="B682" i="22"/>
  <c r="B683" i="22"/>
  <c r="B684" i="22"/>
  <c r="B685" i="22"/>
  <c r="B686" i="22"/>
  <c r="B687" i="22"/>
  <c r="B688" i="22"/>
  <c r="B689" i="22"/>
  <c r="B690" i="22"/>
  <c r="B691" i="22"/>
  <c r="B692" i="22"/>
  <c r="B693" i="22"/>
  <c r="B694" i="22"/>
  <c r="B695" i="22"/>
  <c r="B696" i="22"/>
  <c r="B697" i="22"/>
  <c r="B698" i="22"/>
  <c r="B699" i="22"/>
  <c r="B700" i="22"/>
  <c r="B701" i="22"/>
  <c r="B702" i="22"/>
  <c r="B703" i="22"/>
  <c r="B704" i="22"/>
  <c r="B705" i="22"/>
  <c r="B706" i="22"/>
  <c r="B707" i="22"/>
  <c r="B708" i="22"/>
  <c r="B709" i="22"/>
  <c r="B710" i="22"/>
  <c r="B711" i="22"/>
  <c r="B712" i="22"/>
  <c r="B713" i="22"/>
  <c r="B714" i="22"/>
  <c r="B715" i="22"/>
  <c r="B716" i="22"/>
  <c r="B717" i="22"/>
  <c r="B718" i="22"/>
  <c r="B719" i="22"/>
  <c r="B720" i="22"/>
  <c r="B721" i="22"/>
  <c r="B722" i="22"/>
  <c r="B723" i="22"/>
  <c r="B724" i="22"/>
  <c r="B725" i="22"/>
  <c r="B726" i="22"/>
  <c r="B727" i="22"/>
  <c r="B728" i="22"/>
  <c r="B729" i="22"/>
  <c r="B730" i="22"/>
  <c r="B731" i="22"/>
  <c r="B732" i="22"/>
  <c r="B733" i="22"/>
  <c r="B734" i="22"/>
  <c r="B735" i="22"/>
  <c r="B736" i="22"/>
  <c r="B737" i="22"/>
  <c r="B738" i="22"/>
  <c r="B739" i="22"/>
  <c r="B740" i="22"/>
  <c r="B741" i="22"/>
  <c r="B742" i="22"/>
  <c r="B743" i="22"/>
  <c r="B744" i="22"/>
  <c r="B745" i="22"/>
  <c r="B746" i="22"/>
  <c r="B747" i="22"/>
  <c r="B748" i="22"/>
  <c r="B749" i="22"/>
  <c r="B750" i="22"/>
  <c r="B751" i="22"/>
  <c r="B752" i="22"/>
  <c r="B753" i="22"/>
  <c r="B754" i="22"/>
  <c r="B755" i="22"/>
  <c r="B756" i="22"/>
  <c r="B757" i="22"/>
  <c r="B758" i="22"/>
  <c r="B759" i="22"/>
  <c r="B760" i="22"/>
  <c r="B761" i="22"/>
  <c r="B762" i="22"/>
  <c r="B763" i="22"/>
  <c r="B764" i="22"/>
  <c r="B765" i="22"/>
  <c r="B766" i="22"/>
  <c r="B767" i="22"/>
  <c r="B768" i="22"/>
  <c r="B769" i="22"/>
  <c r="B770" i="22"/>
  <c r="B771" i="22"/>
  <c r="B772" i="22"/>
  <c r="B773" i="22"/>
  <c r="B774" i="22"/>
  <c r="B775" i="22"/>
  <c r="B776" i="22"/>
  <c r="B777" i="22"/>
  <c r="B778" i="22"/>
  <c r="B779" i="22"/>
  <c r="B780" i="22"/>
  <c r="B781" i="22"/>
  <c r="B782" i="22"/>
  <c r="B783" i="22"/>
  <c r="B784" i="22"/>
  <c r="B785" i="22"/>
  <c r="B786" i="22"/>
  <c r="B787" i="22"/>
  <c r="B788" i="22"/>
  <c r="B789" i="22"/>
  <c r="B790" i="22"/>
  <c r="B791" i="22"/>
  <c r="B792" i="22"/>
  <c r="B793" i="22"/>
  <c r="B794" i="22"/>
  <c r="B795" i="22"/>
  <c r="B796" i="22"/>
  <c r="B797" i="22"/>
  <c r="B798" i="22"/>
  <c r="B799" i="22"/>
  <c r="B800" i="22"/>
  <c r="B801" i="22"/>
  <c r="B802" i="22"/>
  <c r="B803" i="22"/>
  <c r="B804" i="22"/>
  <c r="B805" i="22"/>
  <c r="B806" i="22"/>
  <c r="B807" i="22"/>
  <c r="B808" i="22"/>
  <c r="B809" i="22"/>
  <c r="B810" i="22"/>
  <c r="B811" i="22"/>
  <c r="B812" i="22"/>
  <c r="B813" i="22"/>
  <c r="B814" i="22"/>
  <c r="B815" i="22"/>
  <c r="B816" i="22"/>
  <c r="B817" i="22"/>
  <c r="B818" i="22"/>
  <c r="B819" i="22"/>
  <c r="B820" i="22"/>
  <c r="B821" i="22"/>
  <c r="B822" i="22"/>
  <c r="B823" i="22"/>
  <c r="B824" i="22"/>
  <c r="B825" i="22"/>
  <c r="B826" i="22"/>
  <c r="B827" i="22"/>
  <c r="B828" i="22"/>
  <c r="B829" i="22"/>
  <c r="B830" i="22"/>
  <c r="B831" i="22"/>
  <c r="B832" i="22"/>
  <c r="B833" i="22"/>
  <c r="B834" i="22"/>
  <c r="B835" i="22"/>
  <c r="B836" i="22"/>
  <c r="B837" i="22"/>
  <c r="B838" i="22"/>
  <c r="B839" i="22"/>
  <c r="B840" i="22"/>
  <c r="B841" i="22"/>
  <c r="B842" i="22"/>
  <c r="B843" i="22"/>
  <c r="B844" i="22"/>
  <c r="B845" i="22"/>
  <c r="B846" i="22"/>
  <c r="B847" i="22"/>
  <c r="B848" i="22"/>
  <c r="B849" i="22"/>
  <c r="B850" i="22"/>
  <c r="B851" i="22"/>
  <c r="B852" i="22"/>
  <c r="B853" i="22"/>
  <c r="B854" i="22"/>
  <c r="B855" i="22"/>
  <c r="B856" i="22"/>
  <c r="B857" i="22"/>
  <c r="B858" i="22"/>
  <c r="B859" i="22"/>
  <c r="B860" i="22"/>
  <c r="B861" i="22"/>
  <c r="B862" i="22"/>
  <c r="B863" i="22"/>
  <c r="B864" i="22"/>
  <c r="B865" i="22"/>
  <c r="B866" i="22"/>
  <c r="B867" i="22"/>
  <c r="B868" i="22"/>
  <c r="B869" i="22"/>
  <c r="B870" i="22"/>
  <c r="B871" i="22"/>
  <c r="B872" i="22"/>
  <c r="B873" i="22"/>
  <c r="B874" i="22"/>
  <c r="B875" i="22"/>
  <c r="B876" i="22"/>
  <c r="B877" i="22"/>
  <c r="B878" i="22"/>
  <c r="B879" i="22"/>
  <c r="B880" i="22"/>
  <c r="B881" i="22"/>
  <c r="B882" i="22"/>
  <c r="B883" i="22"/>
  <c r="B884" i="22"/>
  <c r="B885" i="22"/>
  <c r="B886" i="22"/>
  <c r="B887" i="22"/>
  <c r="B888" i="22"/>
  <c r="B889" i="22"/>
  <c r="B890" i="22"/>
  <c r="B891" i="22"/>
  <c r="B892" i="22"/>
  <c r="B893" i="22"/>
  <c r="B894" i="22"/>
  <c r="B895" i="22"/>
  <c r="B896" i="22"/>
  <c r="B897" i="22"/>
  <c r="B898" i="22"/>
  <c r="B899" i="22"/>
  <c r="B900" i="22"/>
  <c r="B901" i="22"/>
  <c r="B902" i="22"/>
  <c r="B903" i="22"/>
  <c r="B904" i="22"/>
  <c r="B905" i="22"/>
  <c r="B906" i="22"/>
  <c r="B4" i="22"/>
  <c r="B5" i="22"/>
  <c r="B6" i="22"/>
  <c r="B7" i="22"/>
  <c r="B8" i="22"/>
  <c r="B9" i="22"/>
  <c r="B10" i="22"/>
  <c r="B11" i="22"/>
  <c r="B12" i="22"/>
  <c r="B3" i="22"/>
  <c r="M7" i="21"/>
  <c r="K7" i="21"/>
  <c r="I7" i="21"/>
  <c r="G7" i="21"/>
  <c r="E7" i="21"/>
  <c r="K10" i="21"/>
  <c r="K17" i="21" s="1"/>
  <c r="M10" i="21"/>
  <c r="M17" i="21" s="1"/>
  <c r="F16" i="2"/>
  <c r="D16" i="2"/>
  <c r="F19" i="2"/>
  <c r="D19" i="2" s="1"/>
  <c r="I10" i="21"/>
  <c r="I17" i="21" s="1"/>
  <c r="G10" i="21"/>
  <c r="G17" i="21" s="1"/>
  <c r="E10" i="21"/>
  <c r="E17" i="21" s="1"/>
  <c r="M18" i="21"/>
  <c r="K18" i="21"/>
  <c r="I18" i="21"/>
  <c r="G18" i="21"/>
  <c r="E18" i="21"/>
  <c r="C18" i="21"/>
  <c r="M16" i="21"/>
  <c r="K16" i="21"/>
  <c r="I16" i="21"/>
  <c r="G16" i="21"/>
  <c r="E16" i="21"/>
  <c r="M13" i="21"/>
  <c r="M12" i="21"/>
  <c r="K13" i="21"/>
  <c r="K12" i="21"/>
  <c r="G13" i="21"/>
  <c r="G12" i="21"/>
  <c r="I13" i="21"/>
  <c r="I12" i="21"/>
  <c r="E13" i="21"/>
  <c r="E12" i="21"/>
  <c r="K44" i="21" l="1"/>
  <c r="K45" i="21"/>
  <c r="M44" i="21"/>
  <c r="M45" i="21"/>
  <c r="E44" i="21"/>
  <c r="E45" i="21"/>
  <c r="I44" i="21"/>
  <c r="I45" i="21"/>
  <c r="G45" i="21"/>
  <c r="G44" i="21"/>
  <c r="K26" i="21"/>
  <c r="G26" i="21"/>
  <c r="E26" i="21"/>
  <c r="M26" i="21"/>
  <c r="I26" i="21"/>
  <c r="K791" i="22"/>
  <c r="N791" i="22"/>
  <c r="O695" i="22"/>
  <c r="K695" i="22"/>
  <c r="K845" i="22"/>
  <c r="N845" i="22"/>
  <c r="O708" i="22"/>
  <c r="M708" i="22"/>
  <c r="L156" i="22"/>
  <c r="O15" i="22"/>
  <c r="L651" i="22"/>
  <c r="M651" i="22"/>
  <c r="O645" i="22"/>
  <c r="K645" i="22"/>
  <c r="N645" i="22"/>
  <c r="N564" i="22"/>
  <c r="K564" i="22"/>
  <c r="K233" i="22"/>
  <c r="M233" i="22"/>
  <c r="L280" i="22"/>
  <c r="K280" i="22"/>
  <c r="N852" i="22"/>
  <c r="L852" i="22"/>
  <c r="M852" i="22"/>
  <c r="N572" i="22"/>
  <c r="L572" i="22"/>
  <c r="K572" i="22"/>
  <c r="L322" i="22"/>
  <c r="K322" i="22"/>
  <c r="M322" i="22"/>
  <c r="L867" i="22"/>
  <c r="M867" i="22"/>
  <c r="N867" i="22"/>
  <c r="N810" i="22"/>
  <c r="L810" i="22"/>
  <c r="N784" i="22"/>
  <c r="O784" i="22"/>
  <c r="O707" i="22"/>
  <c r="L703" i="22"/>
  <c r="O703" i="22"/>
  <c r="O679" i="22"/>
  <c r="L679" i="22"/>
  <c r="K630" i="22"/>
  <c r="L630" i="22"/>
  <c r="O611" i="22"/>
  <c r="K589" i="22"/>
  <c r="L589" i="22"/>
  <c r="M577" i="22"/>
  <c r="N577" i="22"/>
  <c r="M487" i="22"/>
  <c r="N487" i="22"/>
  <c r="O487" i="22"/>
  <c r="O446" i="22"/>
  <c r="L446" i="22"/>
  <c r="M446" i="22"/>
  <c r="O398" i="22"/>
  <c r="L398" i="22"/>
  <c r="M365" i="22"/>
  <c r="N365" i="22"/>
  <c r="K340" i="22"/>
  <c r="L340" i="22"/>
  <c r="M319" i="22"/>
  <c r="N314" i="22"/>
  <c r="L314" i="22"/>
  <c r="K289" i="22"/>
  <c r="M289" i="22"/>
  <c r="K208" i="22"/>
  <c r="N195" i="22"/>
  <c r="O195" i="22"/>
  <c r="K96" i="22"/>
  <c r="O96" i="22"/>
  <c r="K46" i="22"/>
  <c r="N15" i="22"/>
  <c r="K774" i="22"/>
  <c r="L774" i="22"/>
  <c r="N546" i="22"/>
  <c r="M546" i="22"/>
  <c r="M240" i="22"/>
  <c r="L240" i="22"/>
  <c r="N153" i="22"/>
  <c r="M153" i="22"/>
  <c r="O153" i="22"/>
  <c r="N892" i="22"/>
  <c r="O892" i="22"/>
  <c r="N839" i="22"/>
  <c r="K839" i="22"/>
  <c r="N472" i="22"/>
  <c r="L472" i="22"/>
  <c r="M472" i="22"/>
  <c r="O472" i="22"/>
  <c r="K625" i="22"/>
  <c r="L625" i="22"/>
  <c r="N788" i="22"/>
  <c r="K788" i="22"/>
  <c r="L788" i="22"/>
  <c r="M740" i="22"/>
  <c r="O740" i="22"/>
  <c r="N524" i="22"/>
  <c r="L524" i="22"/>
  <c r="L483" i="22"/>
  <c r="M483" i="22"/>
  <c r="K483" i="22"/>
  <c r="O377" i="22"/>
  <c r="M377" i="22"/>
  <c r="N377" i="22"/>
  <c r="K84" i="22"/>
  <c r="L84" i="22"/>
  <c r="N870" i="22"/>
  <c r="K870" i="22"/>
  <c r="L870" i="22"/>
  <c r="L666" i="22"/>
  <c r="M666" i="22"/>
  <c r="K445" i="22"/>
  <c r="N445" i="22"/>
  <c r="K425" i="22"/>
  <c r="L425" i="22"/>
  <c r="K294" i="22"/>
  <c r="L294" i="22"/>
  <c r="O858" i="22"/>
  <c r="M721" i="22"/>
  <c r="N721" i="22"/>
  <c r="M677" i="22"/>
  <c r="L677" i="22"/>
  <c r="K110" i="22"/>
  <c r="L110" i="22"/>
  <c r="M110" i="22"/>
  <c r="N895" i="22"/>
  <c r="N875" i="22"/>
  <c r="M858" i="22"/>
  <c r="M848" i="22"/>
  <c r="K836" i="22"/>
  <c r="L836" i="22"/>
  <c r="K820" i="22"/>
  <c r="M812" i="22"/>
  <c r="K775" i="22"/>
  <c r="M738" i="22"/>
  <c r="N715" i="22"/>
  <c r="K702" i="22"/>
  <c r="K676" i="22"/>
  <c r="L653" i="22"/>
  <c r="N640" i="22"/>
  <c r="O640" i="22"/>
  <c r="K601" i="22"/>
  <c r="L601" i="22"/>
  <c r="K594" i="22"/>
  <c r="L581" i="22"/>
  <c r="O581" i="22"/>
  <c r="K554" i="22"/>
  <c r="L554" i="22"/>
  <c r="O546" i="22"/>
  <c r="M542" i="22"/>
  <c r="N485" i="22"/>
  <c r="N454" i="22"/>
  <c r="O448" i="22"/>
  <c r="K391" i="22"/>
  <c r="L391" i="22"/>
  <c r="K375" i="22"/>
  <c r="K370" i="22"/>
  <c r="O370" i="22"/>
  <c r="L349" i="22"/>
  <c r="K349" i="22"/>
  <c r="N349" i="22"/>
  <c r="M317" i="22"/>
  <c r="K300" i="22"/>
  <c r="L300" i="22"/>
  <c r="K287" i="22"/>
  <c r="M267" i="22"/>
  <c r="L181" i="22"/>
  <c r="O181" i="22"/>
  <c r="N181" i="22"/>
  <c r="K150" i="22"/>
  <c r="M150" i="22"/>
  <c r="N150" i="22"/>
  <c r="O150" i="22"/>
  <c r="L93" i="22"/>
  <c r="M93" i="22"/>
  <c r="N93" i="22"/>
  <c r="O93" i="22"/>
  <c r="K724" i="22"/>
  <c r="M724" i="22"/>
  <c r="N800" i="22"/>
  <c r="K800" i="22"/>
  <c r="M800" i="22"/>
  <c r="K361" i="22"/>
  <c r="L361" i="22"/>
  <c r="L736" i="22"/>
  <c r="K736" i="22"/>
  <c r="M736" i="22"/>
  <c r="L534" i="22"/>
  <c r="O534" i="22"/>
  <c r="N520" i="22"/>
  <c r="L520" i="22"/>
  <c r="O509" i="22"/>
  <c r="K509" i="22"/>
  <c r="L284" i="22"/>
  <c r="M284" i="22"/>
  <c r="N284" i="22"/>
  <c r="M98" i="22"/>
  <c r="O98" i="22"/>
  <c r="K80" i="22"/>
  <c r="L80" i="22"/>
  <c r="M80" i="22"/>
  <c r="N80" i="22"/>
  <c r="O80" i="22"/>
  <c r="K440" i="22"/>
  <c r="N440" i="22"/>
  <c r="O440" i="22"/>
  <c r="O389" i="22"/>
  <c r="M389" i="22"/>
  <c r="K655" i="22"/>
  <c r="N655" i="22"/>
  <c r="L655" i="22"/>
  <c r="K629" i="22"/>
  <c r="N629" i="22"/>
  <c r="O629" i="22"/>
  <c r="O485" i="22"/>
  <c r="O260" i="22"/>
  <c r="L260" i="22"/>
  <c r="K200" i="22"/>
  <c r="O200" i="22"/>
  <c r="N869" i="22"/>
  <c r="M869" i="22"/>
  <c r="L812" i="22"/>
  <c r="O791" i="22"/>
  <c r="L751" i="22"/>
  <c r="O751" i="22"/>
  <c r="L738" i="22"/>
  <c r="M645" i="22"/>
  <c r="O553" i="22"/>
  <c r="L546" i="22"/>
  <c r="L542" i="22"/>
  <c r="O497" i="22"/>
  <c r="K497" i="22"/>
  <c r="N497" i="22"/>
  <c r="M485" i="22"/>
  <c r="N473" i="22"/>
  <c r="L461" i="22"/>
  <c r="O461" i="22"/>
  <c r="M461" i="22"/>
  <c r="N461" i="22"/>
  <c r="N448" i="22"/>
  <c r="K436" i="22"/>
  <c r="N436" i="22"/>
  <c r="L418" i="22"/>
  <c r="M418" i="22"/>
  <c r="K412" i="22"/>
  <c r="N412" i="22"/>
  <c r="M330" i="22"/>
  <c r="L330" i="22"/>
  <c r="N233" i="22"/>
  <c r="K198" i="22"/>
  <c r="O198" i="22"/>
  <c r="O141" i="22"/>
  <c r="N141" i="22"/>
  <c r="M35" i="22"/>
  <c r="L35" i="22"/>
  <c r="L394" i="22"/>
  <c r="M394" i="22"/>
  <c r="N394" i="22"/>
  <c r="L578" i="22"/>
  <c r="K578" i="22"/>
  <c r="L209" i="22"/>
  <c r="M209" i="22"/>
  <c r="L185" i="22"/>
  <c r="N185" i="22"/>
  <c r="N834" i="22"/>
  <c r="O834" i="22"/>
  <c r="K779" i="22"/>
  <c r="O779" i="22"/>
  <c r="O899" i="22"/>
  <c r="N899" i="22"/>
  <c r="N891" i="22"/>
  <c r="O891" i="22"/>
  <c r="M540" i="22"/>
  <c r="O540" i="22"/>
  <c r="K332" i="22"/>
  <c r="M332" i="22"/>
  <c r="L216" i="22"/>
  <c r="K216" i="22"/>
  <c r="M216" i="22"/>
  <c r="K120" i="22"/>
  <c r="O120" i="22"/>
  <c r="L583" i="22"/>
  <c r="M583" i="22"/>
  <c r="L866" i="22"/>
  <c r="K866" i="22"/>
  <c r="K783" i="22"/>
  <c r="M783" i="22"/>
  <c r="M687" i="22"/>
  <c r="K687" i="22"/>
  <c r="L687" i="22"/>
  <c r="N544" i="22"/>
  <c r="O544" i="22"/>
  <c r="L544" i="22"/>
  <c r="M544" i="22"/>
  <c r="N518" i="22"/>
  <c r="O518" i="22"/>
  <c r="N326" i="22"/>
  <c r="L326" i="22"/>
  <c r="L262" i="22"/>
  <c r="M262" i="22"/>
  <c r="N826" i="22"/>
  <c r="L826" i="22"/>
  <c r="M826" i="22"/>
  <c r="N596" i="22"/>
  <c r="K596" i="22"/>
  <c r="L596" i="22"/>
  <c r="N486" i="22"/>
  <c r="K486" i="22"/>
  <c r="L486" i="22"/>
  <c r="O407" i="22"/>
  <c r="K407" i="22"/>
  <c r="N407" i="22"/>
  <c r="O135" i="22"/>
  <c r="N135" i="22"/>
  <c r="L103" i="22"/>
  <c r="O103" i="22"/>
  <c r="N103" i="22"/>
  <c r="N821" i="22"/>
  <c r="K821" i="22"/>
  <c r="O812" i="22"/>
  <c r="K739" i="22"/>
  <c r="M739" i="22"/>
  <c r="N716" i="22"/>
  <c r="O716" i="22"/>
  <c r="N660" i="22"/>
  <c r="O660" i="22"/>
  <c r="O542" i="22"/>
  <c r="M288" i="22"/>
  <c r="O288" i="22"/>
  <c r="L288" i="22"/>
  <c r="K243" i="22"/>
  <c r="L243" i="22"/>
  <c r="O243" i="22"/>
  <c r="L882" i="22"/>
  <c r="K882" i="22"/>
  <c r="L858" i="22"/>
  <c r="N756" i="22"/>
  <c r="L756" i="22"/>
  <c r="M756" i="22"/>
  <c r="M715" i="22"/>
  <c r="O683" i="22"/>
  <c r="O900" i="22"/>
  <c r="N887" i="22"/>
  <c r="K858" i="22"/>
  <c r="M834" i="22"/>
  <c r="K829" i="22"/>
  <c r="O819" i="22"/>
  <c r="K812" i="22"/>
  <c r="M797" i="22"/>
  <c r="L797" i="22"/>
  <c r="N797" i="22"/>
  <c r="L791" i="22"/>
  <c r="N786" i="22"/>
  <c r="O786" i="22"/>
  <c r="M774" i="22"/>
  <c r="O755" i="22"/>
  <c r="K755" i="22"/>
  <c r="K743" i="22"/>
  <c r="L724" i="22"/>
  <c r="K719" i="22"/>
  <c r="L715" i="22"/>
  <c r="O701" i="22"/>
  <c r="K701" i="22"/>
  <c r="M701" i="22"/>
  <c r="L695" i="22"/>
  <c r="L690" i="22"/>
  <c r="M690" i="22"/>
  <c r="L645" i="22"/>
  <c r="O627" i="22"/>
  <c r="L593" i="22"/>
  <c r="M564" i="22"/>
  <c r="L553" i="22"/>
  <c r="K546" i="22"/>
  <c r="K542" i="22"/>
  <c r="N529" i="22"/>
  <c r="K529" i="22"/>
  <c r="O529" i="22"/>
  <c r="O520" i="22"/>
  <c r="M448" i="22"/>
  <c r="M417" i="22"/>
  <c r="L411" i="22"/>
  <c r="K394" i="22"/>
  <c r="K380" i="22"/>
  <c r="M380" i="22"/>
  <c r="N380" i="22"/>
  <c r="O333" i="22"/>
  <c r="L333" i="22"/>
  <c r="M323" i="22"/>
  <c r="K309" i="22"/>
  <c r="M309" i="22"/>
  <c r="K286" i="22"/>
  <c r="O281" i="22"/>
  <c r="L281" i="22"/>
  <c r="K281" i="22"/>
  <c r="M281" i="22"/>
  <c r="L233" i="22"/>
  <c r="O228" i="22"/>
  <c r="M228" i="22"/>
  <c r="N218" i="22"/>
  <c r="M186" i="22"/>
  <c r="O186" i="22"/>
  <c r="L153" i="22"/>
  <c r="L115" i="22"/>
  <c r="M115" i="22"/>
  <c r="K43" i="22"/>
  <c r="N43" i="22"/>
  <c r="K38" i="22"/>
  <c r="N38" i="22"/>
  <c r="O38" i="22"/>
  <c r="K641" i="22"/>
  <c r="N641" i="22"/>
  <c r="O415" i="22"/>
  <c r="M415" i="22"/>
  <c r="N548" i="22"/>
  <c r="K548" i="22"/>
  <c r="O344" i="22"/>
  <c r="L344" i="22"/>
  <c r="L476" i="22"/>
  <c r="M476" i="22"/>
  <c r="K293" i="22"/>
  <c r="L293" i="22"/>
  <c r="O210" i="22"/>
  <c r="O201" i="22"/>
  <c r="M196" i="22"/>
  <c r="L177" i="22"/>
  <c r="L162" i="22"/>
  <c r="N201" i="22"/>
  <c r="O166" i="22"/>
  <c r="O123" i="22"/>
  <c r="L13" i="22"/>
  <c r="N682" i="22"/>
  <c r="L682" i="22"/>
  <c r="O316" i="22"/>
  <c r="N316" i="22"/>
  <c r="K316" i="22"/>
  <c r="M316" i="22"/>
  <c r="O593" i="22"/>
  <c r="K593" i="22"/>
  <c r="O535" i="22"/>
  <c r="L535" i="22"/>
  <c r="M535" i="22"/>
  <c r="K490" i="22"/>
  <c r="L490" i="22"/>
  <c r="L236" i="22"/>
  <c r="M236" i="22"/>
  <c r="K236" i="22"/>
  <c r="N236" i="22"/>
  <c r="M479" i="22"/>
  <c r="N479" i="22"/>
  <c r="O117" i="22"/>
  <c r="N117" i="22"/>
  <c r="N11" i="22"/>
  <c r="O11" i="22"/>
  <c r="L809" i="22"/>
  <c r="M809" i="22"/>
  <c r="N806" i="22"/>
  <c r="L806" i="22"/>
  <c r="N738" i="22"/>
  <c r="O738" i="22"/>
  <c r="L716" i="22"/>
  <c r="N714" i="22"/>
  <c r="O714" i="22"/>
  <c r="N690" i="22"/>
  <c r="K690" i="22"/>
  <c r="N679" i="22"/>
  <c r="N677" i="22"/>
  <c r="O677" i="22"/>
  <c r="L671" i="22"/>
  <c r="L663" i="22"/>
  <c r="M663" i="22"/>
  <c r="L640" i="22"/>
  <c r="K631" i="22"/>
  <c r="L631" i="22"/>
  <c r="M631" i="22"/>
  <c r="O631" i="22"/>
  <c r="N627" i="22"/>
  <c r="N614" i="22"/>
  <c r="K614" i="22"/>
  <c r="M614" i="22"/>
  <c r="N608" i="22"/>
  <c r="K608" i="22"/>
  <c r="L608" i="22"/>
  <c r="N592" i="22"/>
  <c r="M592" i="22"/>
  <c r="O592" i="22"/>
  <c r="L592" i="22"/>
  <c r="O584" i="22"/>
  <c r="O559" i="22"/>
  <c r="K553" i="22"/>
  <c r="M553" i="22"/>
  <c r="K543" i="22"/>
  <c r="L543" i="22"/>
  <c r="M543" i="22"/>
  <c r="M534" i="22"/>
  <c r="L531" i="22"/>
  <c r="M531" i="22"/>
  <c r="K531" i="22"/>
  <c r="O473" i="22"/>
  <c r="L473" i="22"/>
  <c r="M473" i="22"/>
  <c r="L463" i="22"/>
  <c r="N463" i="22"/>
  <c r="K459" i="22"/>
  <c r="L459" i="22"/>
  <c r="M459" i="22"/>
  <c r="N459" i="22"/>
  <c r="L454" i="22"/>
  <c r="K454" i="22"/>
  <c r="O454" i="22"/>
  <c r="O403" i="22"/>
  <c r="M403" i="22"/>
  <c r="K403" i="22"/>
  <c r="O367" i="22"/>
  <c r="K367" i="22"/>
  <c r="K356" i="22"/>
  <c r="L356" i="22"/>
  <c r="M356" i="22"/>
  <c r="N356" i="22"/>
  <c r="K336" i="22"/>
  <c r="L336" i="22"/>
  <c r="O295" i="22"/>
  <c r="K295" i="22"/>
  <c r="M261" i="22"/>
  <c r="K261" i="22"/>
  <c r="L261" i="22"/>
  <c r="K235" i="22"/>
  <c r="N235" i="22"/>
  <c r="O235" i="22"/>
  <c r="M235" i="22"/>
  <c r="O189" i="22"/>
  <c r="K170" i="22"/>
  <c r="L170" i="22"/>
  <c r="O159" i="22"/>
  <c r="L159" i="22"/>
  <c r="M159" i="22"/>
  <c r="N159" i="22"/>
  <c r="K159" i="22"/>
  <c r="K144" i="22"/>
  <c r="L144" i="22"/>
  <c r="O144" i="22"/>
  <c r="K136" i="22"/>
  <c r="L136" i="22"/>
  <c r="M136" i="22"/>
  <c r="N136" i="22"/>
  <c r="N101" i="22"/>
  <c r="O101" i="22"/>
  <c r="K101" i="22"/>
  <c r="L101" i="22"/>
  <c r="L64" i="22"/>
  <c r="M64" i="22"/>
  <c r="L21" i="22"/>
  <c r="N21" i="22"/>
  <c r="O21" i="22"/>
  <c r="M900" i="22"/>
  <c r="N871" i="22"/>
  <c r="L869" i="22"/>
  <c r="L860" i="22"/>
  <c r="O856" i="22"/>
  <c r="M845" i="22"/>
  <c r="L837" i="22"/>
  <c r="L819" i="22"/>
  <c r="N811" i="22"/>
  <c r="O808" i="22"/>
  <c r="L800" i="22"/>
  <c r="O797" i="22"/>
  <c r="M791" i="22"/>
  <c r="M784" i="22"/>
  <c r="O760" i="22"/>
  <c r="N753" i="22"/>
  <c r="O749" i="22"/>
  <c r="L741" i="22"/>
  <c r="N741" i="22"/>
  <c r="O741" i="22"/>
  <c r="K716" i="22"/>
  <c r="M713" i="22"/>
  <c r="N701" i="22"/>
  <c r="O697" i="22"/>
  <c r="M679" i="22"/>
  <c r="M676" i="22"/>
  <c r="L662" i="22"/>
  <c r="N657" i="22"/>
  <c r="K640" i="22"/>
  <c r="O607" i="22"/>
  <c r="O564" i="22"/>
  <c r="N468" i="22"/>
  <c r="L468" i="22"/>
  <c r="M468" i="22"/>
  <c r="K468" i="22"/>
  <c r="O436" i="22"/>
  <c r="L436" i="22"/>
  <c r="M436" i="22"/>
  <c r="M411" i="22"/>
  <c r="O379" i="22"/>
  <c r="L379" i="22"/>
  <c r="M379" i="22"/>
  <c r="N379" i="22"/>
  <c r="N290" i="22"/>
  <c r="L290" i="22"/>
  <c r="M290" i="22"/>
  <c r="K290" i="22"/>
  <c r="O267" i="22"/>
  <c r="K267" i="22"/>
  <c r="L267" i="22"/>
  <c r="O202" i="22"/>
  <c r="L202" i="22"/>
  <c r="M202" i="22"/>
  <c r="K197" i="22"/>
  <c r="N197" i="22"/>
  <c r="O197" i="22"/>
  <c r="L197" i="22"/>
  <c r="K158" i="22"/>
  <c r="L158" i="22"/>
  <c r="M158" i="22"/>
  <c r="N678" i="22"/>
  <c r="O678" i="22"/>
  <c r="O311" i="22"/>
  <c r="L311" i="22"/>
  <c r="N311" i="22"/>
  <c r="M408" i="22"/>
  <c r="N408" i="22"/>
  <c r="O408" i="22"/>
  <c r="K408" i="22"/>
  <c r="L408" i="22"/>
  <c r="L358" i="22"/>
  <c r="N358" i="22"/>
  <c r="O358" i="22"/>
  <c r="K358" i="22"/>
  <c r="N668" i="22"/>
  <c r="L668" i="22"/>
  <c r="N664" i="22"/>
  <c r="O664" i="22"/>
  <c r="N582" i="22"/>
  <c r="K582" i="22"/>
  <c r="L582" i="22"/>
  <c r="O582" i="22"/>
  <c r="M507" i="22"/>
  <c r="N507" i="22"/>
  <c r="K507" i="22"/>
  <c r="O507" i="22"/>
  <c r="N470" i="22"/>
  <c r="M470" i="22"/>
  <c r="O470" i="22"/>
  <c r="O431" i="22"/>
  <c r="L431" i="22"/>
  <c r="M431" i="22"/>
  <c r="K721" i="22"/>
  <c r="L721" i="22"/>
  <c r="N710" i="22"/>
  <c r="K710" i="22"/>
  <c r="M619" i="22"/>
  <c r="N619" i="22"/>
  <c r="L224" i="22"/>
  <c r="M224" i="22"/>
  <c r="L107" i="22"/>
  <c r="K107" i="22"/>
  <c r="L627" i="22"/>
  <c r="M627" i="22"/>
  <c r="L591" i="22"/>
  <c r="M591" i="22"/>
  <c r="N584" i="22"/>
  <c r="L584" i="22"/>
  <c r="M584" i="22"/>
  <c r="N568" i="22"/>
  <c r="O568" i="22"/>
  <c r="K568" i="22"/>
  <c r="L568" i="22"/>
  <c r="L559" i="22"/>
  <c r="M559" i="22"/>
  <c r="K559" i="22"/>
  <c r="K551" i="22"/>
  <c r="L551" i="22"/>
  <c r="M551" i="22"/>
  <c r="N510" i="22"/>
  <c r="K510" i="22"/>
  <c r="L510" i="22"/>
  <c r="M510" i="22"/>
  <c r="N464" i="22"/>
  <c r="K464" i="22"/>
  <c r="L464" i="22"/>
  <c r="K237" i="22"/>
  <c r="N237" i="22"/>
  <c r="O237" i="22"/>
  <c r="L237" i="22"/>
  <c r="O269" i="22"/>
  <c r="N269" i="22"/>
  <c r="K269" i="22"/>
  <c r="L269" i="22"/>
  <c r="M269" i="22"/>
  <c r="K557" i="22"/>
  <c r="L557" i="22"/>
  <c r="L699" i="22"/>
  <c r="M699" i="22"/>
  <c r="N560" i="22"/>
  <c r="M560" i="22"/>
  <c r="O560" i="22"/>
  <c r="N516" i="22"/>
  <c r="L516" i="22"/>
  <c r="M516" i="22"/>
  <c r="O516" i="22"/>
  <c r="O350" i="22"/>
  <c r="M350" i="22"/>
  <c r="N350" i="22"/>
  <c r="L350" i="22"/>
  <c r="M321" i="22"/>
  <c r="L321" i="22"/>
  <c r="N321" i="22"/>
  <c r="K685" i="22"/>
  <c r="L685" i="22"/>
  <c r="K612" i="22"/>
  <c r="L612" i="22"/>
  <c r="O612" i="22"/>
  <c r="N534" i="22"/>
  <c r="K534" i="22"/>
  <c r="N253" i="22"/>
  <c r="L253" i="22"/>
  <c r="M244" i="22"/>
  <c r="M189" i="22"/>
  <c r="K189" i="22"/>
  <c r="L189" i="22"/>
  <c r="N173" i="22"/>
  <c r="M169" i="22"/>
  <c r="K169" i="22"/>
  <c r="N169" i="22"/>
  <c r="O169" i="22"/>
  <c r="K142" i="22"/>
  <c r="O142" i="22"/>
  <c r="O111" i="22"/>
  <c r="N111" i="22"/>
  <c r="K111" i="22"/>
  <c r="M111" i="22"/>
  <c r="L69" i="22"/>
  <c r="N40" i="22"/>
  <c r="M40" i="22"/>
  <c r="O886" i="22"/>
  <c r="O878" i="22"/>
  <c r="L871" i="22"/>
  <c r="L856" i="22"/>
  <c r="M821" i="22"/>
  <c r="L811" i="22"/>
  <c r="L808" i="22"/>
  <c r="K784" i="22"/>
  <c r="K772" i="22"/>
  <c r="N764" i="22"/>
  <c r="O764" i="22"/>
  <c r="M726" i="22"/>
  <c r="N708" i="22"/>
  <c r="K708" i="22"/>
  <c r="L708" i="22"/>
  <c r="L701" i="22"/>
  <c r="L697" i="22"/>
  <c r="K679" i="22"/>
  <c r="K653" i="22"/>
  <c r="M653" i="22"/>
  <c r="N644" i="22"/>
  <c r="M644" i="22"/>
  <c r="O644" i="22"/>
  <c r="N617" i="22"/>
  <c r="L567" i="22"/>
  <c r="L564" i="22"/>
  <c r="K493" i="22"/>
  <c r="K424" i="22"/>
  <c r="L424" i="22"/>
  <c r="O424" i="22"/>
  <c r="M419" i="22"/>
  <c r="O319" i="22"/>
  <c r="K319" i="22"/>
  <c r="L319" i="22"/>
  <c r="L286" i="22"/>
  <c r="N286" i="22"/>
  <c r="M286" i="22"/>
  <c r="K260" i="22"/>
  <c r="M260" i="22"/>
  <c r="N260" i="22"/>
  <c r="N240" i="22"/>
  <c r="K240" i="22"/>
  <c r="O240" i="22"/>
  <c r="L206" i="22"/>
  <c r="O206" i="22"/>
  <c r="M188" i="22"/>
  <c r="L188" i="22"/>
  <c r="N85" i="22"/>
  <c r="L605" i="22"/>
  <c r="M605" i="22"/>
  <c r="N605" i="22"/>
  <c r="O605" i="22"/>
  <c r="K396" i="22"/>
  <c r="L396" i="22"/>
  <c r="L437" i="22"/>
  <c r="K437" i="22"/>
  <c r="K255" i="22"/>
  <c r="L255" i="22"/>
  <c r="K230" i="22"/>
  <c r="L230" i="22"/>
  <c r="M230" i="22"/>
  <c r="N230" i="22"/>
  <c r="N894" i="22"/>
  <c r="N886" i="22"/>
  <c r="N874" i="22"/>
  <c r="O793" i="22"/>
  <c r="O767" i="22"/>
  <c r="L647" i="22"/>
  <c r="N647" i="22"/>
  <c r="O647" i="22"/>
  <c r="M607" i="22"/>
  <c r="N607" i="22"/>
  <c r="N481" i="22"/>
  <c r="K221" i="22"/>
  <c r="M221" i="22"/>
  <c r="L221" i="22"/>
  <c r="N221" i="22"/>
  <c r="K173" i="22"/>
  <c r="M173" i="22"/>
  <c r="O173" i="22"/>
  <c r="K126" i="22"/>
  <c r="M126" i="22"/>
  <c r="N126" i="22"/>
  <c r="L126" i="22"/>
  <c r="O126" i="22"/>
  <c r="K121" i="22"/>
  <c r="L121" i="22"/>
  <c r="M121" i="22"/>
  <c r="O121" i="22"/>
  <c r="N902" i="22"/>
  <c r="M894" i="22"/>
  <c r="M886" i="22"/>
  <c r="M874" i="22"/>
  <c r="O839" i="22"/>
  <c r="O832" i="22"/>
  <c r="K778" i="22"/>
  <c r="O778" i="22"/>
  <c r="O688" i="22"/>
  <c r="N666" i="22"/>
  <c r="O666" i="22"/>
  <c r="N522" i="22"/>
  <c r="K522" i="22"/>
  <c r="L522" i="22"/>
  <c r="L902" i="22"/>
  <c r="M882" i="22"/>
  <c r="L874" i="22"/>
  <c r="O870" i="22"/>
  <c r="M839" i="22"/>
  <c r="M832" i="22"/>
  <c r="L807" i="22"/>
  <c r="M793" i="22"/>
  <c r="O747" i="22"/>
  <c r="N743" i="22"/>
  <c r="N725" i="22"/>
  <c r="N712" i="22"/>
  <c r="K712" i="22"/>
  <c r="L712" i="22"/>
  <c r="M688" i="22"/>
  <c r="L678" i="22"/>
  <c r="O632" i="22"/>
  <c r="N594" i="22"/>
  <c r="L594" i="22"/>
  <c r="M594" i="22"/>
  <c r="L579" i="22"/>
  <c r="M579" i="22"/>
  <c r="K579" i="22"/>
  <c r="N579" i="22"/>
  <c r="M509" i="22"/>
  <c r="N509" i="22"/>
  <c r="N500" i="22"/>
  <c r="K500" i="22"/>
  <c r="L500" i="22"/>
  <c r="L481" i="22"/>
  <c r="O464" i="22"/>
  <c r="N441" i="22"/>
  <c r="O439" i="22"/>
  <c r="M439" i="22"/>
  <c r="N439" i="22"/>
  <c r="N421" i="22"/>
  <c r="O396" i="22"/>
  <c r="L385" i="22"/>
  <c r="O326" i="22"/>
  <c r="M311" i="22"/>
  <c r="L277" i="22"/>
  <c r="N277" i="22"/>
  <c r="M258" i="22"/>
  <c r="N258" i="22"/>
  <c r="K258" i="22"/>
  <c r="O258" i="22"/>
  <c r="N125" i="22"/>
  <c r="O125" i="22"/>
  <c r="K125" i="22"/>
  <c r="M125" i="22"/>
  <c r="O521" i="22"/>
  <c r="K521" i="22"/>
  <c r="M521" i="22"/>
  <c r="N496" i="22"/>
  <c r="K496" i="22"/>
  <c r="M496" i="22"/>
  <c r="L368" i="22"/>
  <c r="N368" i="22"/>
  <c r="N256" i="22"/>
  <c r="K256" i="22"/>
  <c r="L256" i="22"/>
  <c r="M256" i="22"/>
  <c r="O256" i="22"/>
  <c r="N23" i="22"/>
  <c r="K23" i="22"/>
  <c r="L23" i="22"/>
  <c r="M23" i="22"/>
  <c r="O23" i="22"/>
  <c r="N474" i="22"/>
  <c r="K474" i="22"/>
  <c r="L474" i="22"/>
  <c r="M474" i="22"/>
  <c r="K438" i="22"/>
  <c r="L438" i="22"/>
  <c r="M438" i="22"/>
  <c r="K90" i="22"/>
  <c r="N90" i="22"/>
  <c r="O90" i="22"/>
  <c r="L90" i="22"/>
  <c r="M90" i="22"/>
  <c r="L37" i="22"/>
  <c r="M37" i="22"/>
  <c r="K37" i="22"/>
  <c r="N37" i="22"/>
  <c r="O37" i="22"/>
  <c r="K586" i="22"/>
  <c r="L586" i="22"/>
  <c r="L450" i="22"/>
  <c r="N450" i="22"/>
  <c r="O450" i="22"/>
  <c r="O392" i="22"/>
  <c r="N392" i="22"/>
  <c r="K392" i="22"/>
  <c r="M384" i="22"/>
  <c r="O384" i="22"/>
  <c r="K384" i="22"/>
  <c r="N384" i="22"/>
  <c r="M372" i="22"/>
  <c r="O372" i="22"/>
  <c r="L372" i="22"/>
  <c r="N372" i="22"/>
  <c r="N342" i="22"/>
  <c r="K342" i="22"/>
  <c r="O342" i="22"/>
  <c r="O337" i="22"/>
  <c r="K337" i="22"/>
  <c r="L337" i="22"/>
  <c r="O291" i="22"/>
  <c r="N291" i="22"/>
  <c r="K291" i="22"/>
  <c r="L198" i="22"/>
  <c r="M198" i="22"/>
  <c r="N198" i="22"/>
  <c r="M160" i="22"/>
  <c r="N160" i="22"/>
  <c r="L77" i="22"/>
  <c r="O77" i="22"/>
  <c r="M77" i="22"/>
  <c r="N77" i="22"/>
  <c r="O902" i="22"/>
  <c r="N878" i="22"/>
  <c r="N760" i="22"/>
  <c r="K760" i="22"/>
  <c r="K749" i="22"/>
  <c r="L749" i="22"/>
  <c r="K428" i="22"/>
  <c r="M428" i="22"/>
  <c r="O428" i="22"/>
  <c r="O365" i="22"/>
  <c r="K365" i="22"/>
  <c r="L365" i="22"/>
  <c r="K61" i="22"/>
  <c r="N61" i="22"/>
  <c r="M878" i="22"/>
  <c r="O847" i="22"/>
  <c r="N793" i="22"/>
  <c r="O771" i="22"/>
  <c r="N767" i="22"/>
  <c r="O743" i="22"/>
  <c r="N740" i="22"/>
  <c r="L740" i="22"/>
  <c r="N736" i="22"/>
  <c r="O736" i="22"/>
  <c r="N730" i="22"/>
  <c r="L730" i="22"/>
  <c r="M730" i="22"/>
  <c r="O725" i="22"/>
  <c r="M678" i="22"/>
  <c r="O638" i="22"/>
  <c r="M638" i="22"/>
  <c r="L529" i="22"/>
  <c r="M529" i="22"/>
  <c r="M481" i="22"/>
  <c r="N476" i="22"/>
  <c r="O476" i="22"/>
  <c r="K397" i="22"/>
  <c r="L397" i="22"/>
  <c r="O378" i="22"/>
  <c r="K378" i="22"/>
  <c r="N248" i="22"/>
  <c r="M248" i="22"/>
  <c r="O248" i="22"/>
  <c r="K215" i="22"/>
  <c r="L215" i="22"/>
  <c r="O215" i="22"/>
  <c r="M215" i="22"/>
  <c r="N215" i="22"/>
  <c r="L141" i="22"/>
  <c r="M141" i="22"/>
  <c r="K141" i="22"/>
  <c r="M52" i="22"/>
  <c r="O52" i="22"/>
  <c r="K52" i="22"/>
  <c r="L894" i="22"/>
  <c r="L886" i="22"/>
  <c r="L878" i="22"/>
  <c r="M855" i="22"/>
  <c r="N847" i="22"/>
  <c r="O843" i="22"/>
  <c r="N824" i="22"/>
  <c r="M824" i="22"/>
  <c r="O810" i="22"/>
  <c r="O777" i="22"/>
  <c r="N771" i="22"/>
  <c r="M767" i="22"/>
  <c r="K902" i="22"/>
  <c r="K894" i="22"/>
  <c r="K874" i="22"/>
  <c r="M870" i="22"/>
  <c r="M847" i="22"/>
  <c r="M843" i="22"/>
  <c r="L839" i="22"/>
  <c r="N836" i="22"/>
  <c r="M836" i="22"/>
  <c r="L832" i="22"/>
  <c r="M810" i="22"/>
  <c r="K807" i="22"/>
  <c r="L793" i="22"/>
  <c r="N785" i="22"/>
  <c r="N774" i="22"/>
  <c r="O774" i="22"/>
  <c r="M771" i="22"/>
  <c r="L767" i="22"/>
  <c r="N747" i="22"/>
  <c r="L743" i="22"/>
  <c r="M725" i="22"/>
  <c r="N691" i="22"/>
  <c r="L688" i="22"/>
  <c r="K682" i="22"/>
  <c r="K678" i="22"/>
  <c r="L675" i="22"/>
  <c r="M675" i="22"/>
  <c r="O668" i="22"/>
  <c r="M664" i="22"/>
  <c r="K651" i="22"/>
  <c r="N651" i="22"/>
  <c r="O651" i="22"/>
  <c r="N642" i="22"/>
  <c r="K642" i="22"/>
  <c r="M642" i="22"/>
  <c r="M632" i="22"/>
  <c r="N620" i="22"/>
  <c r="M620" i="22"/>
  <c r="O620" i="22"/>
  <c r="K620" i="22"/>
  <c r="N616" i="22"/>
  <c r="L616" i="22"/>
  <c r="M616" i="22"/>
  <c r="N606" i="22"/>
  <c r="L606" i="22"/>
  <c r="O606" i="22"/>
  <c r="N593" i="22"/>
  <c r="O575" i="22"/>
  <c r="M575" i="22"/>
  <c r="N570" i="22"/>
  <c r="O570" i="22"/>
  <c r="L562" i="22"/>
  <c r="M562" i="22"/>
  <c r="K562" i="22"/>
  <c r="O557" i="22"/>
  <c r="L532" i="22"/>
  <c r="L521" i="22"/>
  <c r="L496" i="22"/>
  <c r="N492" i="22"/>
  <c r="L492" i="22"/>
  <c r="O492" i="22"/>
  <c r="O486" i="22"/>
  <c r="K481" i="22"/>
  <c r="M471" i="22"/>
  <c r="L471" i="22"/>
  <c r="M464" i="22"/>
  <c r="N446" i="22"/>
  <c r="O438" i="22"/>
  <c r="L421" i="22"/>
  <c r="N410" i="22"/>
  <c r="K410" i="22"/>
  <c r="M410" i="22"/>
  <c r="O405" i="22"/>
  <c r="N405" i="22"/>
  <c r="K405" i="22"/>
  <c r="L405" i="22"/>
  <c r="N396" i="22"/>
  <c r="K385" i="22"/>
  <c r="K368" i="22"/>
  <c r="O359" i="22"/>
  <c r="K359" i="22"/>
  <c r="M347" i="22"/>
  <c r="N347" i="22"/>
  <c r="M326" i="22"/>
  <c r="K311" i="22"/>
  <c r="K302" i="22"/>
  <c r="L302" i="22"/>
  <c r="N302" i="22"/>
  <c r="L297" i="22"/>
  <c r="M297" i="22"/>
  <c r="M237" i="22"/>
  <c r="L219" i="22"/>
  <c r="K214" i="22"/>
  <c r="L214" i="22"/>
  <c r="M92" i="22"/>
  <c r="N92" i="22"/>
  <c r="N618" i="22"/>
  <c r="L618" i="22"/>
  <c r="M618" i="22"/>
  <c r="L548" i="22"/>
  <c r="O545" i="22"/>
  <c r="N545" i="22"/>
  <c r="L518" i="22"/>
  <c r="L488" i="22"/>
  <c r="L457" i="22"/>
  <c r="O433" i="22"/>
  <c r="L433" i="22"/>
  <c r="M433" i="22"/>
  <c r="N433" i="22"/>
  <c r="N354" i="22"/>
  <c r="O354" i="22"/>
  <c r="N340" i="22"/>
  <c r="O283" i="22"/>
  <c r="K283" i="22"/>
  <c r="N283" i="22"/>
  <c r="O155" i="22"/>
  <c r="L155" i="22"/>
  <c r="M116" i="22"/>
  <c r="O116" i="22"/>
  <c r="N102" i="22"/>
  <c r="O102" i="22"/>
  <c r="M39" i="22"/>
  <c r="N588" i="22"/>
  <c r="M588" i="22"/>
  <c r="O588" i="22"/>
  <c r="L366" i="22"/>
  <c r="K366" i="22"/>
  <c r="M366" i="22"/>
  <c r="L298" i="22"/>
  <c r="K298" i="22"/>
  <c r="L95" i="22"/>
  <c r="M95" i="22"/>
  <c r="N95" i="22"/>
  <c r="K95" i="22"/>
  <c r="M58" i="22"/>
  <c r="K58" i="22"/>
  <c r="N33" i="22"/>
  <c r="O33" i="22"/>
  <c r="N39" i="22"/>
  <c r="O39" i="22"/>
  <c r="L50" i="22"/>
  <c r="M50" i="22"/>
  <c r="N50" i="22"/>
  <c r="O50" i="22"/>
  <c r="K762" i="22"/>
  <c r="K704" i="22"/>
  <c r="K689" i="22"/>
  <c r="M641" i="22"/>
  <c r="K637" i="22"/>
  <c r="K558" i="22"/>
  <c r="N540" i="22"/>
  <c r="K540" i="22"/>
  <c r="L540" i="22"/>
  <c r="N533" i="22"/>
  <c r="O533" i="22"/>
  <c r="K524" i="22"/>
  <c r="K455" i="22"/>
  <c r="L455" i="22"/>
  <c r="L447" i="22"/>
  <c r="N402" i="22"/>
  <c r="O402" i="22"/>
  <c r="O391" i="22"/>
  <c r="N391" i="22"/>
  <c r="M351" i="22"/>
  <c r="L351" i="22"/>
  <c r="O343" i="22"/>
  <c r="N343" i="22"/>
  <c r="O335" i="22"/>
  <c r="K335" i="22"/>
  <c r="K328" i="22"/>
  <c r="L328" i="22"/>
  <c r="O328" i="22"/>
  <c r="L324" i="22"/>
  <c r="M324" i="22"/>
  <c r="O289" i="22"/>
  <c r="L289" i="22"/>
  <c r="O271" i="22"/>
  <c r="M271" i="22"/>
  <c r="N271" i="22"/>
  <c r="K137" i="22"/>
  <c r="L137" i="22"/>
  <c r="L104" i="22"/>
  <c r="N104" i="22"/>
  <c r="L71" i="22"/>
  <c r="O71" i="22"/>
  <c r="K602" i="22"/>
  <c r="L602" i="22"/>
  <c r="M599" i="22"/>
  <c r="N599" i="22"/>
  <c r="N512" i="22"/>
  <c r="L512" i="22"/>
  <c r="M512" i="22"/>
  <c r="K487" i="22"/>
  <c r="L487" i="22"/>
  <c r="O293" i="22"/>
  <c r="N293" i="22"/>
  <c r="N274" i="22"/>
  <c r="O274" i="22"/>
  <c r="L274" i="22"/>
  <c r="M274" i="22"/>
  <c r="M251" i="22"/>
  <c r="O251" i="22"/>
  <c r="K245" i="22"/>
  <c r="O245" i="22"/>
  <c r="N245" i="22"/>
  <c r="L232" i="22"/>
  <c r="M232" i="22"/>
  <c r="K210" i="22"/>
  <c r="M210" i="22"/>
  <c r="N210" i="22"/>
  <c r="L157" i="22"/>
  <c r="M157" i="22"/>
  <c r="L87" i="22"/>
  <c r="M87" i="22"/>
  <c r="N338" i="22"/>
  <c r="O338" i="22"/>
  <c r="K266" i="22"/>
  <c r="L266" i="22"/>
  <c r="N177" i="22"/>
  <c r="O177" i="22"/>
  <c r="K152" i="22"/>
  <c r="O152" i="22"/>
  <c r="N115" i="22"/>
  <c r="O115" i="22"/>
  <c r="K105" i="22"/>
  <c r="L105" i="22"/>
  <c r="N79" i="22"/>
  <c r="O79" i="22"/>
  <c r="K75" i="22"/>
  <c r="L75" i="22"/>
  <c r="O75" i="22"/>
  <c r="O49" i="22"/>
  <c r="M49" i="22"/>
  <c r="N49" i="22"/>
  <c r="K25" i="22"/>
  <c r="L25" i="22"/>
  <c r="K462" i="22"/>
  <c r="L426" i="22"/>
  <c r="K377" i="22"/>
  <c r="O363" i="22"/>
  <c r="K363" i="22"/>
  <c r="K331" i="22"/>
  <c r="O309" i="22"/>
  <c r="L309" i="22"/>
  <c r="N225" i="22"/>
  <c r="N216" i="22"/>
  <c r="O216" i="22"/>
  <c r="N211" i="22"/>
  <c r="L196" i="22"/>
  <c r="K181" i="22"/>
  <c r="K139" i="22"/>
  <c r="K109" i="22"/>
  <c r="O412" i="22"/>
  <c r="L412" i="22"/>
  <c r="N220" i="22"/>
  <c r="M220" i="22"/>
  <c r="O220" i="22"/>
  <c r="M200" i="22"/>
  <c r="N200" i="22"/>
  <c r="N123" i="22"/>
  <c r="K123" i="22"/>
  <c r="L123" i="22"/>
  <c r="M99" i="22"/>
  <c r="N99" i="22"/>
  <c r="K88" i="22"/>
  <c r="L88" i="22"/>
  <c r="M88" i="22"/>
  <c r="N88" i="22"/>
  <c r="M67" i="22"/>
  <c r="O67" i="22"/>
  <c r="K171" i="22"/>
  <c r="L168" i="22"/>
  <c r="L120" i="22"/>
  <c r="L108" i="22"/>
  <c r="O94" i="22"/>
  <c r="O70" i="22"/>
  <c r="M16" i="22"/>
  <c r="K897" i="22"/>
  <c r="L897" i="22"/>
  <c r="M897" i="22"/>
  <c r="K893" i="22"/>
  <c r="L893" i="22"/>
  <c r="M893" i="22"/>
  <c r="O893" i="22"/>
  <c r="N893" i="22"/>
  <c r="N846" i="22"/>
  <c r="M846" i="22"/>
  <c r="O846" i="22"/>
  <c r="N830" i="22"/>
  <c r="L830" i="22"/>
  <c r="M830" i="22"/>
  <c r="N790" i="22"/>
  <c r="K790" i="22"/>
  <c r="L790" i="22"/>
  <c r="M790" i="22"/>
  <c r="M709" i="22"/>
  <c r="N709" i="22"/>
  <c r="O709" i="22"/>
  <c r="K709" i="22"/>
  <c r="L709" i="22"/>
  <c r="K705" i="22"/>
  <c r="L705" i="22"/>
  <c r="M705" i="22"/>
  <c r="O705" i="22"/>
  <c r="N648" i="22"/>
  <c r="L648" i="22"/>
  <c r="M648" i="22"/>
  <c r="O648" i="22"/>
  <c r="K547" i="22"/>
  <c r="M547" i="22"/>
  <c r="N547" i="22"/>
  <c r="L547" i="22"/>
  <c r="N495" i="22"/>
  <c r="O495" i="22"/>
  <c r="O451" i="22"/>
  <c r="L451" i="22"/>
  <c r="M451" i="22"/>
  <c r="N451" i="22"/>
  <c r="K451" i="22"/>
  <c r="L320" i="22"/>
  <c r="M320" i="22"/>
  <c r="N320" i="22"/>
  <c r="O320" i="22"/>
  <c r="L175" i="22"/>
  <c r="M175" i="22"/>
  <c r="O175" i="22"/>
  <c r="N175" i="22"/>
  <c r="K172" i="22"/>
  <c r="M172" i="22"/>
  <c r="O172" i="22"/>
  <c r="K161" i="22"/>
  <c r="O161" i="22"/>
  <c r="M161" i="22"/>
  <c r="N161" i="22"/>
  <c r="L161" i="22"/>
  <c r="M97" i="22"/>
  <c r="N97" i="22"/>
  <c r="O97" i="22"/>
  <c r="K97" i="22"/>
  <c r="L97" i="22"/>
  <c r="N859" i="22"/>
  <c r="O859" i="22"/>
  <c r="K859" i="22"/>
  <c r="L859" i="22"/>
  <c r="N745" i="22"/>
  <c r="O745" i="22"/>
  <c r="L693" i="22"/>
  <c r="M693" i="22"/>
  <c r="N693" i="22"/>
  <c r="O693" i="22"/>
  <c r="M623" i="22"/>
  <c r="N623" i="22"/>
  <c r="O623" i="22"/>
  <c r="L623" i="22"/>
  <c r="N615" i="22"/>
  <c r="O615" i="22"/>
  <c r="N480" i="22"/>
  <c r="L480" i="22"/>
  <c r="M480" i="22"/>
  <c r="O480" i="22"/>
  <c r="K480" i="22"/>
  <c r="O329" i="22"/>
  <c r="N329" i="22"/>
  <c r="L329" i="22"/>
  <c r="L896" i="22"/>
  <c r="M896" i="22"/>
  <c r="N896" i="22"/>
  <c r="O896" i="22"/>
  <c r="O833" i="22"/>
  <c r="L833" i="22"/>
  <c r="M833" i="22"/>
  <c r="M805" i="22"/>
  <c r="N805" i="22"/>
  <c r="O805" i="22"/>
  <c r="K805" i="22"/>
  <c r="L805" i="22"/>
  <c r="N754" i="22"/>
  <c r="O754" i="22"/>
  <c r="N630" i="22"/>
  <c r="O630" i="22"/>
  <c r="M541" i="22"/>
  <c r="N541" i="22"/>
  <c r="O541" i="22"/>
  <c r="L541" i="22"/>
  <c r="K537" i="22"/>
  <c r="L537" i="22"/>
  <c r="M537" i="22"/>
  <c r="N537" i="22"/>
  <c r="N504" i="22"/>
  <c r="L504" i="22"/>
  <c r="M504" i="22"/>
  <c r="O504" i="22"/>
  <c r="K504" i="22"/>
  <c r="N466" i="22"/>
  <c r="O466" i="22"/>
  <c r="K466" i="22"/>
  <c r="L466" i="22"/>
  <c r="N458" i="22"/>
  <c r="M458" i="22"/>
  <c r="O458" i="22"/>
  <c r="L458" i="22"/>
  <c r="O435" i="22"/>
  <c r="K435" i="22"/>
  <c r="L435" i="22"/>
  <c r="M435" i="22"/>
  <c r="N435" i="22"/>
  <c r="M312" i="22"/>
  <c r="N312" i="22"/>
  <c r="O312" i="22"/>
  <c r="K312" i="22"/>
  <c r="L312" i="22"/>
  <c r="N266" i="22"/>
  <c r="M266" i="22"/>
  <c r="O266" i="22"/>
  <c r="K239" i="22"/>
  <c r="M239" i="22"/>
  <c r="O239" i="22"/>
  <c r="N239" i="22"/>
  <c r="N906" i="22"/>
  <c r="M861" i="22"/>
  <c r="M835" i="22"/>
  <c r="M822" i="22"/>
  <c r="N820" i="22"/>
  <c r="O820" i="22"/>
  <c r="L820" i="22"/>
  <c r="N798" i="22"/>
  <c r="M798" i="22"/>
  <c r="O798" i="22"/>
  <c r="L789" i="22"/>
  <c r="M789" i="22"/>
  <c r="N789" i="22"/>
  <c r="N765" i="22"/>
  <c r="N763" i="22"/>
  <c r="O763" i="22"/>
  <c r="K729" i="22"/>
  <c r="L729" i="22"/>
  <c r="M729" i="22"/>
  <c r="O729" i="22"/>
  <c r="N726" i="22"/>
  <c r="K726" i="22"/>
  <c r="L726" i="22"/>
  <c r="N622" i="22"/>
  <c r="K622" i="22"/>
  <c r="L622" i="22"/>
  <c r="M622" i="22"/>
  <c r="N586" i="22"/>
  <c r="O586" i="22"/>
  <c r="M586" i="22"/>
  <c r="N578" i="22"/>
  <c r="M578" i="22"/>
  <c r="O578" i="22"/>
  <c r="O238" i="22"/>
  <c r="N206" i="22"/>
  <c r="M206" i="22"/>
  <c r="O133" i="22"/>
  <c r="M906" i="22"/>
  <c r="K892" i="22"/>
  <c r="L892" i="22"/>
  <c r="K885" i="22"/>
  <c r="L885" i="22"/>
  <c r="M885" i="22"/>
  <c r="O885" i="22"/>
  <c r="O882" i="22"/>
  <c r="N882" i="22"/>
  <c r="N866" i="22"/>
  <c r="M866" i="22"/>
  <c r="O866" i="22"/>
  <c r="L861" i="22"/>
  <c r="L835" i="22"/>
  <c r="L822" i="22"/>
  <c r="K769" i="22"/>
  <c r="L769" i="22"/>
  <c r="M769" i="22"/>
  <c r="M765" i="22"/>
  <c r="O728" i="22"/>
  <c r="N720" i="22"/>
  <c r="L720" i="22"/>
  <c r="M720" i="22"/>
  <c r="O720" i="22"/>
  <c r="M711" i="22"/>
  <c r="O682" i="22"/>
  <c r="L674" i="22"/>
  <c r="N667" i="22"/>
  <c r="O667" i="22"/>
  <c r="K667" i="22"/>
  <c r="N639" i="22"/>
  <c r="O639" i="22"/>
  <c r="L639" i="22"/>
  <c r="M639" i="22"/>
  <c r="L635" i="22"/>
  <c r="M635" i="22"/>
  <c r="N635" i="22"/>
  <c r="O617" i="22"/>
  <c r="K617" i="22"/>
  <c r="L617" i="22"/>
  <c r="N610" i="22"/>
  <c r="L610" i="22"/>
  <c r="O610" i="22"/>
  <c r="M610" i="22"/>
  <c r="M580" i="22"/>
  <c r="K561" i="22"/>
  <c r="L561" i="22"/>
  <c r="M561" i="22"/>
  <c r="N561" i="22"/>
  <c r="O561" i="22"/>
  <c r="K465" i="22"/>
  <c r="L465" i="22"/>
  <c r="M465" i="22"/>
  <c r="N465" i="22"/>
  <c r="L460" i="22"/>
  <c r="N443" i="22"/>
  <c r="L434" i="22"/>
  <c r="N387" i="22"/>
  <c r="N376" i="22"/>
  <c r="O376" i="22"/>
  <c r="L376" i="22"/>
  <c r="M376" i="22"/>
  <c r="L315" i="22"/>
  <c r="O301" i="22"/>
  <c r="M301" i="22"/>
  <c r="N301" i="22"/>
  <c r="O265" i="22"/>
  <c r="L265" i="22"/>
  <c r="N265" i="22"/>
  <c r="M265" i="22"/>
  <c r="O242" i="22"/>
  <c r="L242" i="22"/>
  <c r="M242" i="22"/>
  <c r="N242" i="22"/>
  <c r="N238" i="22"/>
  <c r="L226" i="22"/>
  <c r="O222" i="22"/>
  <c r="K222" i="22"/>
  <c r="L222" i="22"/>
  <c r="M222" i="22"/>
  <c r="N222" i="22"/>
  <c r="L212" i="22"/>
  <c r="K212" i="22"/>
  <c r="M212" i="22"/>
  <c r="N212" i="22"/>
  <c r="O212" i="22"/>
  <c r="K209" i="22"/>
  <c r="N209" i="22"/>
  <c r="O209" i="22"/>
  <c r="K182" i="22"/>
  <c r="M182" i="22"/>
  <c r="N133" i="22"/>
  <c r="K127" i="22"/>
  <c r="L127" i="22"/>
  <c r="N127" i="22"/>
  <c r="O127" i="22"/>
  <c r="N748" i="22"/>
  <c r="O748" i="22"/>
  <c r="K748" i="22"/>
  <c r="M748" i="22"/>
  <c r="L748" i="22"/>
  <c r="N684" i="22"/>
  <c r="M684" i="22"/>
  <c r="N680" i="22"/>
  <c r="K680" i="22"/>
  <c r="L680" i="22"/>
  <c r="M680" i="22"/>
  <c r="N538" i="22"/>
  <c r="O538" i="22"/>
  <c r="K538" i="22"/>
  <c r="N530" i="22"/>
  <c r="M530" i="22"/>
  <c r="O530" i="22"/>
  <c r="L530" i="22"/>
  <c r="O429" i="22"/>
  <c r="M429" i="22"/>
  <c r="N429" i="22"/>
  <c r="O423" i="22"/>
  <c r="N423" i="22"/>
  <c r="L423" i="22"/>
  <c r="M423" i="22"/>
  <c r="O364" i="22"/>
  <c r="L364" i="22"/>
  <c r="N364" i="22"/>
  <c r="M364" i="22"/>
  <c r="K364" i="22"/>
  <c r="M360" i="22"/>
  <c r="K360" i="22"/>
  <c r="L360" i="22"/>
  <c r="N360" i="22"/>
  <c r="O360" i="22"/>
  <c r="K203" i="22"/>
  <c r="N203" i="22"/>
  <c r="L203" i="22"/>
  <c r="N81" i="22"/>
  <c r="M81" i="22"/>
  <c r="O81" i="22"/>
  <c r="K81" i="22"/>
  <c r="L81" i="22"/>
  <c r="K6" i="22"/>
  <c r="M6" i="22"/>
  <c r="K903" i="22"/>
  <c r="L903" i="22"/>
  <c r="M903" i="22"/>
  <c r="N770" i="22"/>
  <c r="M770" i="22"/>
  <c r="O770" i="22"/>
  <c r="K770" i="22"/>
  <c r="L770" i="22"/>
  <c r="N658" i="22"/>
  <c r="K658" i="22"/>
  <c r="N636" i="22"/>
  <c r="M636" i="22"/>
  <c r="O636" i="22"/>
  <c r="L636" i="22"/>
  <c r="K571" i="22"/>
  <c r="L571" i="22"/>
  <c r="M571" i="22"/>
  <c r="N571" i="22"/>
  <c r="N526" i="22"/>
  <c r="K526" i="22"/>
  <c r="L526" i="22"/>
  <c r="M526" i="22"/>
  <c r="O526" i="22"/>
  <c r="L416" i="22"/>
  <c r="M416" i="22"/>
  <c r="N416" i="22"/>
  <c r="O416" i="22"/>
  <c r="K416" i="22"/>
  <c r="O409" i="22"/>
  <c r="L409" i="22"/>
  <c r="M409" i="22"/>
  <c r="N409" i="22"/>
  <c r="O357" i="22"/>
  <c r="N357" i="22"/>
  <c r="M357" i="22"/>
  <c r="K231" i="22"/>
  <c r="O231" i="22"/>
  <c r="M151" i="22"/>
  <c r="O151" i="22"/>
  <c r="N151" i="22"/>
  <c r="M757" i="22"/>
  <c r="N757" i="22"/>
  <c r="O757" i="22"/>
  <c r="N700" i="22"/>
  <c r="O700" i="22"/>
  <c r="M671" i="22"/>
  <c r="N671" i="22"/>
  <c r="N590" i="22"/>
  <c r="K590" i="22"/>
  <c r="M590" i="22"/>
  <c r="O590" i="22"/>
  <c r="L590" i="22"/>
  <c r="N519" i="22"/>
  <c r="O519" i="22"/>
  <c r="L519" i="22"/>
  <c r="M519" i="22"/>
  <c r="M432" i="22"/>
  <c r="O432" i="22"/>
  <c r="N432" i="22"/>
  <c r="K422" i="22"/>
  <c r="M422" i="22"/>
  <c r="N422" i="22"/>
  <c r="L422" i="22"/>
  <c r="O401" i="22"/>
  <c r="K401" i="22"/>
  <c r="O353" i="22"/>
  <c r="K353" i="22"/>
  <c r="L353" i="22"/>
  <c r="M353" i="22"/>
  <c r="N353" i="22"/>
  <c r="L334" i="22"/>
  <c r="M334" i="22"/>
  <c r="N334" i="22"/>
  <c r="O334" i="22"/>
  <c r="K334" i="22"/>
  <c r="O298" i="22"/>
  <c r="M298" i="22"/>
  <c r="N298" i="22"/>
  <c r="L187" i="22"/>
  <c r="K187" i="22"/>
  <c r="N187" i="22"/>
  <c r="M187" i="22"/>
  <c r="N183" i="22"/>
  <c r="K183" i="22"/>
  <c r="L183" i="22"/>
  <c r="M183" i="22"/>
  <c r="O183" i="22"/>
  <c r="N36" i="22"/>
  <c r="M36" i="22"/>
  <c r="N848" i="22"/>
  <c r="O848" i="22"/>
  <c r="L848" i="22"/>
  <c r="N783" i="22"/>
  <c r="O783" i="22"/>
  <c r="L783" i="22"/>
  <c r="N562" i="22"/>
  <c r="O562" i="22"/>
  <c r="N550" i="22"/>
  <c r="K550" i="22"/>
  <c r="L550" i="22"/>
  <c r="M550" i="22"/>
  <c r="O550" i="22"/>
  <c r="M460" i="22"/>
  <c r="M444" i="22"/>
  <c r="N444" i="22"/>
  <c r="O444" i="22"/>
  <c r="K444" i="22"/>
  <c r="L444" i="22"/>
  <c r="O434" i="22"/>
  <c r="L406" i="22"/>
  <c r="K406" i="22"/>
  <c r="O388" i="22"/>
  <c r="L388" i="22"/>
  <c r="M388" i="22"/>
  <c r="N388" i="22"/>
  <c r="K388" i="22"/>
  <c r="K304" i="22"/>
  <c r="L304" i="22"/>
  <c r="M304" i="22"/>
  <c r="N304" i="22"/>
  <c r="K213" i="22"/>
  <c r="N213" i="22"/>
  <c r="M213" i="22"/>
  <c r="L888" i="22"/>
  <c r="M888" i="22"/>
  <c r="N888" i="22"/>
  <c r="O884" i="22"/>
  <c r="K865" i="22"/>
  <c r="L865" i="22"/>
  <c r="M865" i="22"/>
  <c r="N865" i="22"/>
  <c r="O865" i="22"/>
  <c r="N837" i="22"/>
  <c r="N828" i="22"/>
  <c r="M828" i="22"/>
  <c r="O828" i="22"/>
  <c r="L828" i="22"/>
  <c r="N804" i="22"/>
  <c r="M804" i="22"/>
  <c r="O804" i="22"/>
  <c r="N782" i="22"/>
  <c r="K782" i="22"/>
  <c r="L782" i="22"/>
  <c r="M782" i="22"/>
  <c r="N778" i="22"/>
  <c r="L778" i="22"/>
  <c r="M778" i="22"/>
  <c r="N750" i="22"/>
  <c r="M750" i="22"/>
  <c r="O750" i="22"/>
  <c r="L750" i="22"/>
  <c r="N686" i="22"/>
  <c r="K686" i="22"/>
  <c r="L686" i="22"/>
  <c r="M686" i="22"/>
  <c r="O686" i="22"/>
  <c r="M682" i="22"/>
  <c r="N626" i="22"/>
  <c r="M626" i="22"/>
  <c r="O626" i="22"/>
  <c r="K626" i="22"/>
  <c r="L626" i="22"/>
  <c r="N602" i="22"/>
  <c r="M602" i="22"/>
  <c r="O602" i="22"/>
  <c r="M589" i="22"/>
  <c r="N589" i="22"/>
  <c r="O589" i="22"/>
  <c r="K585" i="22"/>
  <c r="L585" i="22"/>
  <c r="M585" i="22"/>
  <c r="N585" i="22"/>
  <c r="N556" i="22"/>
  <c r="O556" i="22"/>
  <c r="M556" i="22"/>
  <c r="L549" i="22"/>
  <c r="N549" i="22"/>
  <c r="M549" i="22"/>
  <c r="O549" i="22"/>
  <c r="K499" i="22"/>
  <c r="M499" i="22"/>
  <c r="L499" i="22"/>
  <c r="N499" i="22"/>
  <c r="K479" i="22"/>
  <c r="L479" i="22"/>
  <c r="M469" i="22"/>
  <c r="N469" i="22"/>
  <c r="O469" i="22"/>
  <c r="L469" i="22"/>
  <c r="O381" i="22"/>
  <c r="K381" i="22"/>
  <c r="L381" i="22"/>
  <c r="N381" i="22"/>
  <c r="M381" i="22"/>
  <c r="O345" i="22"/>
  <c r="K345" i="22"/>
  <c r="M345" i="22"/>
  <c r="O340" i="22"/>
  <c r="M340" i="22"/>
  <c r="K219" i="22"/>
  <c r="O219" i="22"/>
  <c r="N219" i="22"/>
  <c r="N137" i="22"/>
  <c r="M137" i="22"/>
  <c r="O137" i="22"/>
  <c r="O906" i="22"/>
  <c r="K906" i="22"/>
  <c r="K881" i="22"/>
  <c r="L881" i="22"/>
  <c r="M881" i="22"/>
  <c r="N881" i="22"/>
  <c r="K877" i="22"/>
  <c r="L877" i="22"/>
  <c r="M877" i="22"/>
  <c r="O877" i="22"/>
  <c r="L851" i="22"/>
  <c r="M851" i="22"/>
  <c r="N851" i="22"/>
  <c r="O851" i="22"/>
  <c r="N841" i="22"/>
  <c r="O841" i="22"/>
  <c r="K841" i="22"/>
  <c r="L841" i="22"/>
  <c r="N728" i="22"/>
  <c r="L728" i="22"/>
  <c r="M728" i="22"/>
  <c r="N711" i="22"/>
  <c r="O711" i="22"/>
  <c r="K711" i="22"/>
  <c r="N674" i="22"/>
  <c r="M674" i="22"/>
  <c r="O674" i="22"/>
  <c r="L573" i="22"/>
  <c r="N573" i="22"/>
  <c r="O573" i="22"/>
  <c r="M573" i="22"/>
  <c r="N460" i="22"/>
  <c r="O460" i="22"/>
  <c r="O443" i="22"/>
  <c r="L443" i="22"/>
  <c r="M443" i="22"/>
  <c r="N434" i="22"/>
  <c r="M434" i="22"/>
  <c r="O427" i="22"/>
  <c r="K427" i="22"/>
  <c r="M427" i="22"/>
  <c r="N427" i="22"/>
  <c r="L427" i="22"/>
  <c r="O307" i="22"/>
  <c r="L307" i="22"/>
  <c r="M307" i="22"/>
  <c r="N307" i="22"/>
  <c r="M238" i="22"/>
  <c r="L238" i="22"/>
  <c r="K164" i="22"/>
  <c r="O164" i="22"/>
  <c r="N164" i="22"/>
  <c r="M164" i="22"/>
  <c r="K145" i="22"/>
  <c r="M145" i="22"/>
  <c r="N145" i="22"/>
  <c r="O145" i="22"/>
  <c r="L133" i="22"/>
  <c r="K133" i="22"/>
  <c r="O19" i="22"/>
  <c r="K19" i="22"/>
  <c r="L19" i="22"/>
  <c r="M19" i="22"/>
  <c r="N19" i="22"/>
  <c r="K8" i="22"/>
  <c r="M8" i="22"/>
  <c r="N8" i="22"/>
  <c r="O8" i="22"/>
  <c r="M815" i="22"/>
  <c r="O815" i="22"/>
  <c r="N815" i="22"/>
  <c r="L815" i="22"/>
  <c r="N528" i="22"/>
  <c r="L528" i="22"/>
  <c r="M528" i="22"/>
  <c r="O528" i="22"/>
  <c r="K528" i="22"/>
  <c r="N506" i="22"/>
  <c r="M506" i="22"/>
  <c r="O506" i="22"/>
  <c r="K873" i="22"/>
  <c r="L873" i="22"/>
  <c r="M873" i="22"/>
  <c r="O873" i="22"/>
  <c r="O863" i="22"/>
  <c r="O857" i="22"/>
  <c r="L857" i="22"/>
  <c r="M857" i="22"/>
  <c r="N857" i="22"/>
  <c r="N854" i="22"/>
  <c r="O854" i="22"/>
  <c r="M854" i="22"/>
  <c r="N840" i="22"/>
  <c r="L840" i="22"/>
  <c r="M840" i="22"/>
  <c r="O840" i="22"/>
  <c r="O734" i="22"/>
  <c r="N718" i="22"/>
  <c r="K718" i="22"/>
  <c r="L718" i="22"/>
  <c r="M718" i="22"/>
  <c r="O718" i="22"/>
  <c r="K673" i="22"/>
  <c r="L673" i="22"/>
  <c r="M673" i="22"/>
  <c r="N673" i="22"/>
  <c r="O669" i="22"/>
  <c r="N669" i="22"/>
  <c r="N646" i="22"/>
  <c r="K646" i="22"/>
  <c r="L646" i="22"/>
  <c r="M646" i="22"/>
  <c r="N638" i="22"/>
  <c r="L638" i="22"/>
  <c r="O527" i="22"/>
  <c r="N514" i="22"/>
  <c r="O514" i="22"/>
  <c r="M514" i="22"/>
  <c r="K489" i="22"/>
  <c r="L489" i="22"/>
  <c r="M489" i="22"/>
  <c r="N489" i="22"/>
  <c r="O489" i="22"/>
  <c r="L310" i="22"/>
  <c r="K310" i="22"/>
  <c r="N310" i="22"/>
  <c r="O310" i="22"/>
  <c r="M310" i="22"/>
  <c r="K247" i="22"/>
  <c r="L247" i="22"/>
  <c r="M247" i="22"/>
  <c r="N247" i="22"/>
  <c r="O247" i="22"/>
  <c r="K244" i="22"/>
  <c r="O244" i="22"/>
  <c r="N244" i="22"/>
  <c r="L204" i="22"/>
  <c r="O204" i="22"/>
  <c r="M204" i="22"/>
  <c r="N204" i="22"/>
  <c r="L109" i="22"/>
  <c r="M109" i="22"/>
  <c r="O109" i="22"/>
  <c r="N835" i="22"/>
  <c r="O835" i="22"/>
  <c r="N822" i="22"/>
  <c r="O822" i="22"/>
  <c r="M781" i="22"/>
  <c r="N781" i="22"/>
  <c r="O781" i="22"/>
  <c r="K781" i="22"/>
  <c r="L781" i="22"/>
  <c r="N656" i="22"/>
  <c r="O656" i="22"/>
  <c r="L656" i="22"/>
  <c r="M656" i="22"/>
  <c r="K595" i="22"/>
  <c r="N595" i="22"/>
  <c r="L595" i="22"/>
  <c r="M595" i="22"/>
  <c r="O387" i="22"/>
  <c r="L387" i="22"/>
  <c r="M387" i="22"/>
  <c r="K318" i="22"/>
  <c r="L318" i="22"/>
  <c r="M318" i="22"/>
  <c r="N318" i="22"/>
  <c r="O318" i="22"/>
  <c r="O315" i="22"/>
  <c r="N315" i="22"/>
  <c r="M315" i="22"/>
  <c r="O268" i="22"/>
  <c r="K268" i="22"/>
  <c r="M268" i="22"/>
  <c r="L268" i="22"/>
  <c r="N864" i="22"/>
  <c r="L864" i="22"/>
  <c r="M864" i="22"/>
  <c r="O864" i="22"/>
  <c r="O449" i="22"/>
  <c r="K449" i="22"/>
  <c r="L449" i="22"/>
  <c r="N449" i="22"/>
  <c r="M449" i="22"/>
  <c r="O355" i="22"/>
  <c r="L355" i="22"/>
  <c r="M355" i="22"/>
  <c r="N355" i="22"/>
  <c r="K355" i="22"/>
  <c r="K140" i="22"/>
  <c r="N140" i="22"/>
  <c r="L140" i="22"/>
  <c r="M140" i="22"/>
  <c r="O140" i="22"/>
  <c r="N807" i="22"/>
  <c r="O807" i="22"/>
  <c r="K777" i="22"/>
  <c r="L777" i="22"/>
  <c r="M777" i="22"/>
  <c r="N737" i="22"/>
  <c r="L707" i="22"/>
  <c r="M707" i="22"/>
  <c r="N707" i="22"/>
  <c r="M685" i="22"/>
  <c r="N685" i="22"/>
  <c r="O685" i="22"/>
  <c r="L477" i="22"/>
  <c r="N477" i="22"/>
  <c r="O477" i="22"/>
  <c r="M477" i="22"/>
  <c r="M113" i="22"/>
  <c r="N113" i="22"/>
  <c r="O113" i="22"/>
  <c r="L113" i="22"/>
  <c r="K113" i="22"/>
  <c r="K905" i="22"/>
  <c r="L905" i="22"/>
  <c r="M905" i="22"/>
  <c r="N831" i="22"/>
  <c r="O831" i="22"/>
  <c r="L831" i="22"/>
  <c r="M831" i="22"/>
  <c r="O684" i="22"/>
  <c r="N527" i="22"/>
  <c r="K523" i="22"/>
  <c r="M523" i="22"/>
  <c r="L523" i="22"/>
  <c r="N523" i="22"/>
  <c r="O523" i="22"/>
  <c r="M495" i="22"/>
  <c r="L904" i="22"/>
  <c r="N904" i="22"/>
  <c r="M904" i="22"/>
  <c r="K904" i="22"/>
  <c r="O904" i="22"/>
  <c r="O897" i="22"/>
  <c r="K879" i="22"/>
  <c r="L879" i="22"/>
  <c r="M879" i="22"/>
  <c r="N879" i="22"/>
  <c r="O879" i="22"/>
  <c r="M876" i="22"/>
  <c r="N876" i="22"/>
  <c r="N872" i="22"/>
  <c r="K872" i="22"/>
  <c r="L872" i="22"/>
  <c r="M872" i="22"/>
  <c r="L863" i="22"/>
  <c r="L846" i="22"/>
  <c r="O830" i="22"/>
  <c r="N818" i="22"/>
  <c r="M818" i="22"/>
  <c r="O818" i="22"/>
  <c r="K818" i="22"/>
  <c r="L818" i="22"/>
  <c r="N802" i="22"/>
  <c r="L802" i="22"/>
  <c r="M802" i="22"/>
  <c r="O802" i="22"/>
  <c r="M745" i="22"/>
  <c r="O739" i="22"/>
  <c r="L737" i="22"/>
  <c r="L734" i="22"/>
  <c r="O713" i="22"/>
  <c r="N713" i="22"/>
  <c r="L684" i="22"/>
  <c r="K681" i="22"/>
  <c r="L681" i="22"/>
  <c r="M681" i="22"/>
  <c r="O681" i="22"/>
  <c r="N672" i="22"/>
  <c r="L672" i="22"/>
  <c r="M672" i="22"/>
  <c r="O672" i="22"/>
  <c r="O658" i="22"/>
  <c r="N649" i="22"/>
  <c r="O649" i="22"/>
  <c r="K649" i="22"/>
  <c r="L643" i="22"/>
  <c r="N628" i="22"/>
  <c r="O628" i="22"/>
  <c r="L628" i="22"/>
  <c r="M628" i="22"/>
  <c r="M615" i="22"/>
  <c r="O551" i="22"/>
  <c r="M538" i="22"/>
  <c r="L527" i="22"/>
  <c r="M517" i="22"/>
  <c r="N517" i="22"/>
  <c r="O517" i="22"/>
  <c r="N508" i="22"/>
  <c r="O508" i="22"/>
  <c r="K508" i="22"/>
  <c r="L508" i="22"/>
  <c r="L501" i="22"/>
  <c r="N501" i="22"/>
  <c r="O501" i="22"/>
  <c r="M501" i="22"/>
  <c r="L495" i="22"/>
  <c r="L429" i="22"/>
  <c r="O395" i="22"/>
  <c r="L395" i="22"/>
  <c r="K395" i="22"/>
  <c r="M395" i="22"/>
  <c r="N395" i="22"/>
  <c r="O317" i="22"/>
  <c r="K317" i="22"/>
  <c r="O275" i="22"/>
  <c r="L275" i="22"/>
  <c r="M275" i="22"/>
  <c r="N275" i="22"/>
  <c r="K253" i="22"/>
  <c r="O253" i="22"/>
  <c r="M253" i="22"/>
  <c r="N231" i="22"/>
  <c r="O203" i="22"/>
  <c r="K201" i="22"/>
  <c r="M201" i="22"/>
  <c r="N172" i="22"/>
  <c r="K148" i="22"/>
  <c r="N148" i="22"/>
  <c r="L148" i="22"/>
  <c r="N143" i="22"/>
  <c r="L143" i="22"/>
  <c r="K143" i="22"/>
  <c r="M143" i="22"/>
  <c r="O143" i="22"/>
  <c r="O139" i="22"/>
  <c r="M139" i="22"/>
  <c r="L139" i="22"/>
  <c r="L129" i="22"/>
  <c r="N129" i="22"/>
  <c r="K129" i="22"/>
  <c r="M129" i="22"/>
  <c r="O129" i="22"/>
  <c r="K112" i="22"/>
  <c r="N112" i="22"/>
  <c r="L112" i="22"/>
  <c r="O861" i="22"/>
  <c r="N861" i="22"/>
  <c r="O765" i="22"/>
  <c r="K765" i="22"/>
  <c r="N580" i="22"/>
  <c r="O580" i="22"/>
  <c r="K580" i="22"/>
  <c r="N478" i="22"/>
  <c r="K478" i="22"/>
  <c r="L478" i="22"/>
  <c r="M478" i="22"/>
  <c r="O478" i="22"/>
  <c r="O257" i="22"/>
  <c r="K257" i="22"/>
  <c r="L257" i="22"/>
  <c r="M257" i="22"/>
  <c r="N257" i="22"/>
  <c r="M226" i="22"/>
  <c r="O226" i="22"/>
  <c r="N226" i="22"/>
  <c r="M719" i="22"/>
  <c r="N719" i="22"/>
  <c r="O719" i="22"/>
  <c r="M613" i="22"/>
  <c r="N613" i="22"/>
  <c r="O613" i="22"/>
  <c r="K613" i="22"/>
  <c r="L613" i="22"/>
  <c r="K609" i="22"/>
  <c r="L609" i="22"/>
  <c r="M609" i="22"/>
  <c r="O263" i="22"/>
  <c r="L263" i="22"/>
  <c r="N263" i="22"/>
  <c r="M263" i="22"/>
  <c r="K241" i="22"/>
  <c r="O241" i="22"/>
  <c r="M241" i="22"/>
  <c r="K132" i="22"/>
  <c r="L132" i="22"/>
  <c r="N794" i="22"/>
  <c r="M794" i="22"/>
  <c r="O794" i="22"/>
  <c r="L731" i="22"/>
  <c r="M731" i="22"/>
  <c r="N731" i="22"/>
  <c r="O731" i="22"/>
  <c r="O643" i="22"/>
  <c r="N604" i="22"/>
  <c r="O604" i="22"/>
  <c r="K604" i="22"/>
  <c r="N567" i="22"/>
  <c r="O567" i="22"/>
  <c r="K442" i="22"/>
  <c r="L442" i="22"/>
  <c r="M442" i="22"/>
  <c r="N442" i="22"/>
  <c r="O437" i="22"/>
  <c r="M437" i="22"/>
  <c r="N437" i="22"/>
  <c r="O296" i="22"/>
  <c r="L296" i="22"/>
  <c r="N296" i="22"/>
  <c r="M296" i="22"/>
  <c r="K196" i="22"/>
  <c r="O196" i="22"/>
  <c r="N163" i="22"/>
  <c r="L163" i="22"/>
  <c r="O163" i="22"/>
  <c r="M163" i="22"/>
  <c r="N105" i="22"/>
  <c r="M105" i="22"/>
  <c r="O105" i="22"/>
  <c r="O99" i="22"/>
  <c r="K99" i="22"/>
  <c r="L99" i="22"/>
  <c r="O898" i="22"/>
  <c r="L898" i="22"/>
  <c r="M898" i="22"/>
  <c r="L880" i="22"/>
  <c r="M880" i="22"/>
  <c r="N880" i="22"/>
  <c r="N863" i="22"/>
  <c r="N850" i="22"/>
  <c r="K850" i="22"/>
  <c r="L850" i="22"/>
  <c r="N814" i="22"/>
  <c r="K814" i="22"/>
  <c r="L814" i="22"/>
  <c r="M814" i="22"/>
  <c r="K787" i="22"/>
  <c r="L787" i="22"/>
  <c r="M787" i="22"/>
  <c r="N787" i="22"/>
  <c r="O787" i="22"/>
  <c r="N776" i="22"/>
  <c r="K776" i="22"/>
  <c r="L776" i="22"/>
  <c r="M776" i="22"/>
  <c r="O776" i="22"/>
  <c r="M737" i="22"/>
  <c r="M734" i="22"/>
  <c r="N698" i="22"/>
  <c r="M698" i="22"/>
  <c r="O698" i="22"/>
  <c r="K698" i="22"/>
  <c r="L698" i="22"/>
  <c r="M695" i="22"/>
  <c r="N695" i="22"/>
  <c r="K691" i="22"/>
  <c r="L691" i="22"/>
  <c r="M691" i="22"/>
  <c r="L659" i="22"/>
  <c r="M659" i="22"/>
  <c r="N659" i="22"/>
  <c r="O659" i="22"/>
  <c r="M643" i="22"/>
  <c r="O641" i="22"/>
  <c r="L641" i="22"/>
  <c r="M625" i="22"/>
  <c r="N625" i="22"/>
  <c r="N598" i="22"/>
  <c r="K598" i="22"/>
  <c r="L598" i="22"/>
  <c r="M598" i="22"/>
  <c r="N552" i="22"/>
  <c r="L552" i="22"/>
  <c r="M552" i="22"/>
  <c r="O552" i="22"/>
  <c r="K552" i="22"/>
  <c r="N484" i="22"/>
  <c r="O484" i="22"/>
  <c r="M484" i="22"/>
  <c r="N390" i="22"/>
  <c r="O390" i="22"/>
  <c r="M390" i="22"/>
  <c r="L374" i="22"/>
  <c r="M374" i="22"/>
  <c r="N374" i="22"/>
  <c r="O374" i="22"/>
  <c r="K374" i="22"/>
  <c r="O371" i="22"/>
  <c r="L371" i="22"/>
  <c r="N371" i="22"/>
  <c r="M371" i="22"/>
  <c r="O368" i="22"/>
  <c r="M368" i="22"/>
  <c r="O903" i="22"/>
  <c r="N897" i="22"/>
  <c r="O890" i="22"/>
  <c r="M890" i="22"/>
  <c r="K863" i="22"/>
  <c r="K846" i="22"/>
  <c r="K830" i="22"/>
  <c r="O817" i="22"/>
  <c r="O809" i="22"/>
  <c r="K809" i="22"/>
  <c r="N796" i="22"/>
  <c r="O796" i="22"/>
  <c r="K796" i="22"/>
  <c r="L796" i="22"/>
  <c r="O790" i="22"/>
  <c r="M754" i="22"/>
  <c r="L745" i="22"/>
  <c r="N742" i="22"/>
  <c r="K742" i="22"/>
  <c r="L742" i="22"/>
  <c r="M742" i="22"/>
  <c r="N739" i="22"/>
  <c r="K737" i="22"/>
  <c r="K734" i="22"/>
  <c r="N705" i="22"/>
  <c r="M700" i="22"/>
  <c r="N694" i="22"/>
  <c r="K694" i="22"/>
  <c r="L694" i="22"/>
  <c r="M694" i="22"/>
  <c r="K684" i="22"/>
  <c r="O680" i="22"/>
  <c r="O671" i="22"/>
  <c r="O665" i="22"/>
  <c r="L665" i="22"/>
  <c r="M665" i="22"/>
  <c r="N665" i="22"/>
  <c r="N662" i="22"/>
  <c r="O662" i="22"/>
  <c r="M662" i="22"/>
  <c r="M658" i="22"/>
  <c r="K648" i="22"/>
  <c r="K643" i="22"/>
  <c r="M630" i="22"/>
  <c r="N624" i="22"/>
  <c r="L624" i="22"/>
  <c r="M624" i="22"/>
  <c r="O624" i="22"/>
  <c r="L615" i="22"/>
  <c r="N612" i="22"/>
  <c r="M612" i="22"/>
  <c r="L597" i="22"/>
  <c r="N597" i="22"/>
  <c r="O597" i="22"/>
  <c r="M597" i="22"/>
  <c r="N575" i="22"/>
  <c r="N551" i="22"/>
  <c r="O547" i="22"/>
  <c r="L538" i="22"/>
  <c r="K530" i="22"/>
  <c r="K527" i="22"/>
  <c r="K495" i="22"/>
  <c r="K429" i="22"/>
  <c r="K423" i="22"/>
  <c r="K404" i="22"/>
  <c r="N404" i="22"/>
  <c r="O404" i="22"/>
  <c r="N401" i="22"/>
  <c r="L357" i="22"/>
  <c r="M329" i="22"/>
  <c r="K320" i="22"/>
  <c r="O292" i="22"/>
  <c r="L292" i="22"/>
  <c r="M292" i="22"/>
  <c r="N292" i="22"/>
  <c r="K292" i="22"/>
  <c r="O259" i="22"/>
  <c r="L259" i="22"/>
  <c r="M259" i="22"/>
  <c r="N259" i="22"/>
  <c r="O233" i="22"/>
  <c r="M231" i="22"/>
  <c r="K207" i="22"/>
  <c r="M207" i="22"/>
  <c r="N207" i="22"/>
  <c r="O207" i="22"/>
  <c r="L207" i="22"/>
  <c r="M203" i="22"/>
  <c r="K175" i="22"/>
  <c r="L172" i="22"/>
  <c r="L151" i="22"/>
  <c r="L73" i="22"/>
  <c r="M73" i="22"/>
  <c r="N73" i="22"/>
  <c r="O73" i="22"/>
  <c r="K73" i="22"/>
  <c r="L48" i="22"/>
  <c r="O48" i="22"/>
  <c r="K887" i="22"/>
  <c r="L887" i="22"/>
  <c r="M887" i="22"/>
  <c r="K825" i="22"/>
  <c r="L825" i="22"/>
  <c r="M825" i="22"/>
  <c r="O825" i="22"/>
  <c r="L803" i="22"/>
  <c r="M803" i="22"/>
  <c r="N803" i="22"/>
  <c r="N768" i="22"/>
  <c r="L768" i="22"/>
  <c r="M768" i="22"/>
  <c r="O768" i="22"/>
  <c r="N744" i="22"/>
  <c r="L744" i="22"/>
  <c r="M744" i="22"/>
  <c r="O744" i="22"/>
  <c r="N722" i="22"/>
  <c r="M722" i="22"/>
  <c r="O722" i="22"/>
  <c r="K722" i="22"/>
  <c r="L722" i="22"/>
  <c r="M661" i="22"/>
  <c r="N661" i="22"/>
  <c r="O661" i="22"/>
  <c r="N652" i="22"/>
  <c r="O652" i="22"/>
  <c r="K652" i="22"/>
  <c r="L652" i="22"/>
  <c r="M652" i="22"/>
  <c r="N574" i="22"/>
  <c r="K574" i="22"/>
  <c r="L574" i="22"/>
  <c r="M574" i="22"/>
  <c r="O574" i="22"/>
  <c r="M565" i="22"/>
  <c r="N565" i="22"/>
  <c r="O565" i="22"/>
  <c r="N554" i="22"/>
  <c r="M554" i="22"/>
  <c r="O554" i="22"/>
  <c r="N471" i="22"/>
  <c r="O471" i="22"/>
  <c r="O453" i="22"/>
  <c r="N453" i="22"/>
  <c r="K453" i="22"/>
  <c r="M453" i="22"/>
  <c r="L453" i="22"/>
  <c r="N366" i="22"/>
  <c r="O366" i="22"/>
  <c r="L352" i="22"/>
  <c r="N352" i="22"/>
  <c r="O352" i="22"/>
  <c r="M352" i="22"/>
  <c r="N331" i="22"/>
  <c r="N324" i="22"/>
  <c r="O324" i="22"/>
  <c r="O321" i="22"/>
  <c r="K321" i="22"/>
  <c r="O303" i="22"/>
  <c r="N303" i="22"/>
  <c r="O254" i="22"/>
  <c r="N254" i="22"/>
  <c r="K223" i="22"/>
  <c r="L223" i="22"/>
  <c r="N223" i="22"/>
  <c r="O223" i="22"/>
  <c r="O131" i="22"/>
  <c r="K131" i="22"/>
  <c r="L131" i="22"/>
  <c r="M131" i="22"/>
  <c r="N131" i="22"/>
  <c r="K100" i="22"/>
  <c r="M100" i="22"/>
  <c r="N100" i="22"/>
  <c r="K72" i="22"/>
  <c r="L72" i="22"/>
  <c r="K68" i="22"/>
  <c r="N68" i="22"/>
  <c r="O68" i="22"/>
  <c r="M348" i="22"/>
  <c r="N348" i="22"/>
  <c r="O348" i="22"/>
  <c r="K284" i="22"/>
  <c r="O284" i="22"/>
  <c r="N724" i="22"/>
  <c r="O724" i="22"/>
  <c r="N654" i="22"/>
  <c r="M654" i="22"/>
  <c r="O654" i="22"/>
  <c r="N576" i="22"/>
  <c r="L576" i="22"/>
  <c r="M576" i="22"/>
  <c r="O576" i="22"/>
  <c r="K576" i="22"/>
  <c r="N532" i="22"/>
  <c r="O532" i="22"/>
  <c r="N490" i="22"/>
  <c r="O490" i="22"/>
  <c r="K475" i="22"/>
  <c r="M475" i="22"/>
  <c r="L475" i="22"/>
  <c r="N475" i="22"/>
  <c r="N418" i="22"/>
  <c r="O418" i="22"/>
  <c r="K414" i="22"/>
  <c r="L414" i="22"/>
  <c r="N414" i="22"/>
  <c r="M414" i="22"/>
  <c r="O399" i="22"/>
  <c r="N399" i="22"/>
  <c r="L399" i="22"/>
  <c r="M399" i="22"/>
  <c r="O385" i="22"/>
  <c r="N385" i="22"/>
  <c r="O373" i="22"/>
  <c r="M373" i="22"/>
  <c r="K229" i="22"/>
  <c r="O229" i="22"/>
  <c r="M229" i="22"/>
  <c r="N229" i="22"/>
  <c r="N179" i="22"/>
  <c r="L179" i="22"/>
  <c r="M179" i="22"/>
  <c r="O179" i="22"/>
  <c r="M167" i="22"/>
  <c r="O167" i="22"/>
  <c r="N167" i="22"/>
  <c r="K78" i="22"/>
  <c r="O78" i="22"/>
  <c r="L78" i="22"/>
  <c r="M78" i="22"/>
  <c r="O59" i="22"/>
  <c r="N59" i="22"/>
  <c r="K59" i="22"/>
  <c r="L59" i="22"/>
  <c r="M59" i="22"/>
  <c r="O339" i="22"/>
  <c r="K339" i="22"/>
  <c r="L339" i="22"/>
  <c r="M339" i="22"/>
  <c r="N339" i="22"/>
  <c r="O279" i="22"/>
  <c r="N279" i="22"/>
  <c r="O273" i="22"/>
  <c r="K273" i="22"/>
  <c r="M273" i="22"/>
  <c r="N273" i="22"/>
  <c r="O191" i="22"/>
  <c r="N191" i="22"/>
  <c r="L191" i="22"/>
  <c r="M191" i="22"/>
  <c r="K160" i="22"/>
  <c r="L160" i="22"/>
  <c r="N157" i="22"/>
  <c r="K157" i="22"/>
  <c r="O119" i="22"/>
  <c r="M119" i="22"/>
  <c r="K119" i="22"/>
  <c r="L119" i="22"/>
  <c r="N119" i="22"/>
  <c r="O91" i="22"/>
  <c r="N91" i="22"/>
  <c r="K91" i="22"/>
  <c r="M91" i="22"/>
  <c r="L91" i="22"/>
  <c r="K895" i="22"/>
  <c r="L895" i="22"/>
  <c r="M895" i="22"/>
  <c r="N838" i="22"/>
  <c r="K838" i="22"/>
  <c r="L838" i="22"/>
  <c r="M838" i="22"/>
  <c r="L827" i="22"/>
  <c r="M827" i="22"/>
  <c r="N827" i="22"/>
  <c r="N816" i="22"/>
  <c r="L816" i="22"/>
  <c r="M816" i="22"/>
  <c r="O816" i="22"/>
  <c r="K801" i="22"/>
  <c r="L801" i="22"/>
  <c r="M801" i="22"/>
  <c r="O761" i="22"/>
  <c r="L761" i="22"/>
  <c r="M761" i="22"/>
  <c r="N761" i="22"/>
  <c r="L755" i="22"/>
  <c r="M755" i="22"/>
  <c r="N755" i="22"/>
  <c r="N752" i="22"/>
  <c r="O752" i="22"/>
  <c r="N732" i="22"/>
  <c r="M732" i="22"/>
  <c r="O732" i="22"/>
  <c r="N706" i="22"/>
  <c r="L706" i="22"/>
  <c r="M706" i="22"/>
  <c r="O706" i="22"/>
  <c r="N687" i="22"/>
  <c r="O687" i="22"/>
  <c r="K513" i="22"/>
  <c r="L513" i="22"/>
  <c r="M513" i="22"/>
  <c r="N513" i="22"/>
  <c r="K901" i="22"/>
  <c r="L901" i="22"/>
  <c r="M901" i="22"/>
  <c r="O901" i="22"/>
  <c r="K889" i="22"/>
  <c r="L889" i="22"/>
  <c r="M889" i="22"/>
  <c r="M853" i="22"/>
  <c r="N853" i="22"/>
  <c r="O853" i="22"/>
  <c r="N844" i="22"/>
  <c r="O844" i="22"/>
  <c r="K844" i="22"/>
  <c r="M844" i="22"/>
  <c r="L844" i="22"/>
  <c r="N758" i="22"/>
  <c r="O758" i="22"/>
  <c r="N735" i="22"/>
  <c r="O735" i="22"/>
  <c r="L735" i="22"/>
  <c r="M735" i="22"/>
  <c r="K633" i="22"/>
  <c r="L633" i="22"/>
  <c r="M633" i="22"/>
  <c r="O633" i="22"/>
  <c r="N591" i="22"/>
  <c r="O591" i="22"/>
  <c r="N543" i="22"/>
  <c r="O543" i="22"/>
  <c r="L525" i="22"/>
  <c r="O525" i="22"/>
  <c r="M525" i="22"/>
  <c r="N525" i="22"/>
  <c r="N502" i="22"/>
  <c r="K502" i="22"/>
  <c r="L502" i="22"/>
  <c r="M502" i="22"/>
  <c r="O502" i="22"/>
  <c r="M493" i="22"/>
  <c r="N493" i="22"/>
  <c r="O493" i="22"/>
  <c r="N482" i="22"/>
  <c r="M482" i="22"/>
  <c r="O482" i="22"/>
  <c r="O455" i="22"/>
  <c r="N455" i="22"/>
  <c r="O413" i="22"/>
  <c r="K413" i="22"/>
  <c r="M413" i="22"/>
  <c r="N413" i="22"/>
  <c r="L413" i="22"/>
  <c r="O361" i="22"/>
  <c r="M361" i="22"/>
  <c r="N361" i="22"/>
  <c r="M336" i="22"/>
  <c r="O336" i="22"/>
  <c r="O305" i="22"/>
  <c r="K305" i="22"/>
  <c r="M305" i="22"/>
  <c r="N305" i="22"/>
  <c r="L305" i="22"/>
  <c r="O287" i="22"/>
  <c r="M287" i="22"/>
  <c r="N287" i="22"/>
  <c r="L278" i="22"/>
  <c r="M278" i="22"/>
  <c r="N278" i="22"/>
  <c r="O278" i="22"/>
  <c r="K234" i="22"/>
  <c r="N234" i="22"/>
  <c r="O234" i="22"/>
  <c r="L234" i="22"/>
  <c r="M234" i="22"/>
  <c r="K199" i="22"/>
  <c r="L199" i="22"/>
  <c r="N199" i="22"/>
  <c r="M199" i="22"/>
  <c r="O199" i="22"/>
  <c r="K194" i="22"/>
  <c r="O194" i="22"/>
  <c r="M194" i="22"/>
  <c r="K134" i="22"/>
  <c r="M134" i="22"/>
  <c r="L134" i="22"/>
  <c r="K65" i="22"/>
  <c r="L65" i="22"/>
  <c r="N65" i="22"/>
  <c r="O65" i="22"/>
  <c r="M65" i="22"/>
  <c r="O31" i="22"/>
  <c r="K31" i="22"/>
  <c r="N31" i="22"/>
  <c r="L31" i="22"/>
  <c r="M31" i="22"/>
  <c r="K102" i="22"/>
  <c r="L102" i="22"/>
  <c r="K86" i="22"/>
  <c r="L86" i="22"/>
  <c r="M86" i="22"/>
  <c r="N63" i="22"/>
  <c r="O63" i="22"/>
  <c r="K63" i="22"/>
  <c r="L63" i="22"/>
  <c r="M63" i="22"/>
  <c r="K26" i="22"/>
  <c r="O26" i="22"/>
  <c r="M26" i="22"/>
  <c r="N13" i="22"/>
  <c r="N62" i="22"/>
  <c r="K17" i="22"/>
  <c r="L17" i="22"/>
  <c r="N89" i="22"/>
  <c r="L89" i="22"/>
  <c r="M89" i="22"/>
  <c r="O89" i="22"/>
  <c r="K85" i="22"/>
  <c r="L85" i="22"/>
  <c r="M85" i="22"/>
  <c r="K66" i="22"/>
  <c r="L66" i="22"/>
  <c r="M66" i="22"/>
  <c r="N66" i="22"/>
  <c r="O66" i="22"/>
  <c r="K51" i="22"/>
  <c r="L51" i="22"/>
  <c r="M51" i="22"/>
  <c r="N51" i="22"/>
  <c r="O13" i="22"/>
  <c r="K13" i="22"/>
  <c r="L611" i="22"/>
  <c r="M611" i="22"/>
  <c r="N611" i="22"/>
  <c r="L252" i="22"/>
  <c r="M252" i="22"/>
  <c r="N252" i="22"/>
  <c r="O252" i="22"/>
  <c r="M733" i="22"/>
  <c r="N733" i="22"/>
  <c r="O733" i="22"/>
  <c r="O277" i="22"/>
  <c r="M277" i="22"/>
  <c r="K875" i="22"/>
  <c r="L875" i="22"/>
  <c r="M875" i="22"/>
  <c r="N759" i="22"/>
  <c r="O759" i="22"/>
  <c r="L587" i="22"/>
  <c r="M587" i="22"/>
  <c r="N587" i="22"/>
  <c r="O587" i="22"/>
  <c r="L563" i="22"/>
  <c r="M563" i="22"/>
  <c r="N563" i="22"/>
  <c r="O563" i="22"/>
  <c r="L539" i="22"/>
  <c r="M539" i="22"/>
  <c r="N539" i="22"/>
  <c r="O539" i="22"/>
  <c r="L515" i="22"/>
  <c r="M515" i="22"/>
  <c r="N515" i="22"/>
  <c r="O515" i="22"/>
  <c r="L491" i="22"/>
  <c r="M491" i="22"/>
  <c r="N491" i="22"/>
  <c r="O491" i="22"/>
  <c r="L467" i="22"/>
  <c r="M467" i="22"/>
  <c r="N467" i="22"/>
  <c r="O467" i="22"/>
  <c r="M456" i="22"/>
  <c r="K456" i="22"/>
  <c r="L456" i="22"/>
  <c r="O456" i="22"/>
  <c r="N456" i="22"/>
  <c r="O441" i="22"/>
  <c r="K441" i="22"/>
  <c r="O425" i="22"/>
  <c r="N425" i="22"/>
  <c r="O417" i="22"/>
  <c r="K417" i="22"/>
  <c r="O397" i="22"/>
  <c r="M397" i="22"/>
  <c r="N397" i="22"/>
  <c r="O375" i="22"/>
  <c r="N375" i="22"/>
  <c r="O369" i="22"/>
  <c r="K369" i="22"/>
  <c r="M369" i="22"/>
  <c r="N369" i="22"/>
  <c r="O299" i="22"/>
  <c r="L299" i="22"/>
  <c r="K299" i="22"/>
  <c r="M299" i="22"/>
  <c r="N299" i="22"/>
  <c r="N294" i="22"/>
  <c r="O294" i="22"/>
  <c r="O285" i="22"/>
  <c r="K285" i="22"/>
  <c r="L285" i="22"/>
  <c r="M285" i="22"/>
  <c r="N285" i="22"/>
  <c r="O261" i="22"/>
  <c r="N261" i="22"/>
  <c r="K249" i="22"/>
  <c r="M249" i="22"/>
  <c r="O149" i="22"/>
  <c r="K149" i="22"/>
  <c r="L149" i="22"/>
  <c r="N149" i="22"/>
  <c r="M55" i="22"/>
  <c r="K55" i="22"/>
  <c r="L55" i="22"/>
  <c r="N55" i="22"/>
  <c r="K308" i="22"/>
  <c r="N308" i="22"/>
  <c r="O308" i="22"/>
  <c r="M264" i="22"/>
  <c r="K264" i="22"/>
  <c r="L264" i="22"/>
  <c r="N264" i="22"/>
  <c r="O264" i="22"/>
  <c r="K227" i="22"/>
  <c r="N227" i="22"/>
  <c r="O227" i="22"/>
  <c r="L227" i="22"/>
  <c r="M227" i="22"/>
  <c r="O218" i="22"/>
  <c r="L218" i="22"/>
  <c r="K211" i="22"/>
  <c r="L211" i="22"/>
  <c r="K174" i="22"/>
  <c r="N174" i="22"/>
  <c r="L174" i="22"/>
  <c r="K146" i="22"/>
  <c r="M146" i="22"/>
  <c r="L146" i="22"/>
  <c r="O146" i="22"/>
  <c r="K117" i="22"/>
  <c r="M117" i="22"/>
  <c r="L62" i="22"/>
  <c r="O62" i="22"/>
  <c r="K47" i="22"/>
  <c r="L47" i="22"/>
  <c r="K30" i="22"/>
  <c r="N30" i="22"/>
  <c r="O30" i="22"/>
  <c r="N868" i="22"/>
  <c r="O868" i="22"/>
  <c r="N842" i="22"/>
  <c r="M842" i="22"/>
  <c r="O842" i="22"/>
  <c r="M829" i="22"/>
  <c r="N829" i="22"/>
  <c r="O829" i="22"/>
  <c r="N772" i="22"/>
  <c r="O772" i="22"/>
  <c r="N746" i="22"/>
  <c r="M746" i="22"/>
  <c r="O746" i="22"/>
  <c r="N676" i="22"/>
  <c r="O676" i="22"/>
  <c r="N650" i="22"/>
  <c r="M650" i="22"/>
  <c r="O650" i="22"/>
  <c r="M637" i="22"/>
  <c r="N637" i="22"/>
  <c r="O637" i="22"/>
  <c r="L430" i="22"/>
  <c r="M430" i="22"/>
  <c r="N430" i="22"/>
  <c r="O430" i="22"/>
  <c r="O411" i="22"/>
  <c r="N411" i="22"/>
  <c r="K400" i="22"/>
  <c r="L400" i="22"/>
  <c r="M400" i="22"/>
  <c r="N400" i="22"/>
  <c r="N362" i="22"/>
  <c r="M362" i="22"/>
  <c r="O362" i="22"/>
  <c r="O347" i="22"/>
  <c r="L347" i="22"/>
  <c r="O313" i="22"/>
  <c r="L313" i="22"/>
  <c r="M313" i="22"/>
  <c r="N313" i="22"/>
  <c r="N224" i="22"/>
  <c r="O224" i="22"/>
  <c r="K217" i="22"/>
  <c r="L217" i="22"/>
  <c r="M217" i="22"/>
  <c r="N217" i="22"/>
  <c r="O217" i="22"/>
  <c r="N35" i="22"/>
  <c r="K35" i="22"/>
  <c r="K29" i="22"/>
  <c r="L29" i="22"/>
  <c r="O29" i="22"/>
  <c r="K899" i="22"/>
  <c r="L899" i="22"/>
  <c r="M899" i="22"/>
  <c r="K891" i="22"/>
  <c r="L891" i="22"/>
  <c r="M891" i="22"/>
  <c r="K883" i="22"/>
  <c r="L883" i="22"/>
  <c r="M883" i="22"/>
  <c r="N862" i="22"/>
  <c r="K862" i="22"/>
  <c r="L862" i="22"/>
  <c r="M862" i="22"/>
  <c r="N855" i="22"/>
  <c r="O855" i="22"/>
  <c r="K849" i="22"/>
  <c r="L849" i="22"/>
  <c r="M849" i="22"/>
  <c r="N766" i="22"/>
  <c r="K766" i="22"/>
  <c r="L766" i="22"/>
  <c r="M766" i="22"/>
  <c r="K753" i="22"/>
  <c r="L753" i="22"/>
  <c r="M753" i="22"/>
  <c r="N670" i="22"/>
  <c r="K670" i="22"/>
  <c r="L670" i="22"/>
  <c r="M670" i="22"/>
  <c r="N663" i="22"/>
  <c r="O663" i="22"/>
  <c r="K657" i="22"/>
  <c r="L657" i="22"/>
  <c r="M657" i="22"/>
  <c r="N792" i="22"/>
  <c r="L792" i="22"/>
  <c r="M792" i="22"/>
  <c r="O792" i="22"/>
  <c r="L779" i="22"/>
  <c r="M779" i="22"/>
  <c r="N779" i="22"/>
  <c r="N696" i="22"/>
  <c r="L696" i="22"/>
  <c r="M696" i="22"/>
  <c r="O696" i="22"/>
  <c r="L683" i="22"/>
  <c r="M683" i="22"/>
  <c r="N683" i="22"/>
  <c r="N600" i="22"/>
  <c r="L600" i="22"/>
  <c r="M600" i="22"/>
  <c r="O600" i="22"/>
  <c r="O383" i="22"/>
  <c r="M383" i="22"/>
  <c r="N383" i="22"/>
  <c r="K346" i="22"/>
  <c r="L346" i="22"/>
  <c r="M346" i="22"/>
  <c r="N346" i="22"/>
  <c r="O341" i="22"/>
  <c r="M341" i="22"/>
  <c r="N341" i="22"/>
  <c r="O327" i="22"/>
  <c r="N327" i="22"/>
  <c r="L327" i="22"/>
  <c r="M327" i="22"/>
  <c r="N322" i="22"/>
  <c r="O322" i="22"/>
  <c r="N280" i="22"/>
  <c r="O280" i="22"/>
  <c r="M214" i="22"/>
  <c r="O214" i="22"/>
  <c r="K188" i="22"/>
  <c r="O188" i="22"/>
  <c r="N188" i="22"/>
  <c r="K185" i="22"/>
  <c r="O185" i="22"/>
  <c r="M69" i="22"/>
  <c r="N69" i="22"/>
  <c r="O69" i="22"/>
  <c r="L38" i="22"/>
  <c r="M38" i="22"/>
  <c r="M25" i="22"/>
  <c r="N25" i="22"/>
  <c r="L61" i="22"/>
  <c r="M61" i="22"/>
  <c r="O61" i="22"/>
  <c r="O419" i="22"/>
  <c r="L419" i="22"/>
  <c r="O445" i="22"/>
  <c r="M445" i="22"/>
  <c r="O349" i="22"/>
  <c r="M349" i="22"/>
  <c r="K180" i="22"/>
  <c r="L180" i="22"/>
  <c r="K114" i="22"/>
  <c r="M114" i="22"/>
  <c r="K104" i="22"/>
  <c r="M104" i="22"/>
  <c r="K64" i="22"/>
  <c r="N64" i="22"/>
  <c r="L52" i="22"/>
  <c r="N52" i="22"/>
  <c r="L33" i="22"/>
  <c r="K33" i="22"/>
  <c r="M33" i="22"/>
  <c r="O323" i="22"/>
  <c r="L323" i="22"/>
  <c r="K225" i="22"/>
  <c r="M225" i="22"/>
  <c r="L225" i="22"/>
  <c r="K128" i="22"/>
  <c r="N128" i="22"/>
  <c r="N87" i="22"/>
  <c r="K87" i="22"/>
  <c r="L67" i="22"/>
  <c r="N67" i="22"/>
  <c r="O447" i="22"/>
  <c r="N447" i="22"/>
  <c r="O393" i="22"/>
  <c r="K393" i="22"/>
  <c r="O351" i="22"/>
  <c r="N351" i="22"/>
  <c r="O297" i="22"/>
  <c r="K297" i="22"/>
  <c r="O255" i="22"/>
  <c r="N255" i="22"/>
  <c r="K205" i="22"/>
  <c r="O205" i="22"/>
  <c r="K186" i="22"/>
  <c r="N186" i="22"/>
  <c r="L186" i="22"/>
  <c r="K162" i="22"/>
  <c r="N162" i="22"/>
  <c r="M162" i="22"/>
  <c r="L135" i="22"/>
  <c r="M135" i="22"/>
  <c r="K116" i="22"/>
  <c r="N116" i="22"/>
  <c r="K98" i="22"/>
  <c r="L98" i="22"/>
  <c r="K92" i="22"/>
  <c r="L92" i="22"/>
  <c r="O92" i="22"/>
  <c r="M79" i="22"/>
  <c r="K79" i="22"/>
  <c r="L79" i="22"/>
  <c r="K32" i="22"/>
  <c r="N32" i="22"/>
  <c r="O32" i="22"/>
  <c r="K20" i="22"/>
  <c r="O20" i="22"/>
  <c r="O421" i="22"/>
  <c r="M421" i="22"/>
  <c r="O325" i="22"/>
  <c r="M325" i="22"/>
  <c r="K192" i="22"/>
  <c r="L192" i="22"/>
  <c r="K176" i="22"/>
  <c r="O176" i="22"/>
  <c r="K122" i="22"/>
  <c r="M122" i="22"/>
  <c r="L122" i="22"/>
  <c r="K76" i="22"/>
  <c r="N76" i="22"/>
  <c r="K251" i="22"/>
  <c r="N251" i="22"/>
  <c r="K138" i="22"/>
  <c r="N138" i="22"/>
  <c r="K74" i="22"/>
  <c r="L74" i="22"/>
  <c r="M74" i="22"/>
  <c r="M71" i="22"/>
  <c r="N71" i="22"/>
  <c r="L53" i="22"/>
  <c r="K53" i="22"/>
  <c r="M53" i="22"/>
  <c r="K3" i="22"/>
  <c r="O3" i="22"/>
  <c r="N190" i="22"/>
  <c r="N166" i="22"/>
  <c r="N142" i="22"/>
  <c r="N118" i="22"/>
  <c r="N94" i="22"/>
  <c r="N70" i="22"/>
  <c r="N48" i="22"/>
  <c r="O45" i="22"/>
  <c r="O42" i="22"/>
  <c r="M29" i="22"/>
  <c r="N29" i="22"/>
  <c r="M3" i="22"/>
  <c r="N192" i="22"/>
  <c r="M190" i="22"/>
  <c r="N168" i="22"/>
  <c r="M166" i="22"/>
  <c r="N144" i="22"/>
  <c r="M142" i="22"/>
  <c r="N120" i="22"/>
  <c r="M118" i="22"/>
  <c r="N96" i="22"/>
  <c r="M94" i="22"/>
  <c r="N72" i="22"/>
  <c r="M70" i="22"/>
  <c r="L56" i="22"/>
  <c r="M56" i="22"/>
  <c r="N56" i="22"/>
  <c r="M48" i="22"/>
  <c r="L45" i="22"/>
  <c r="N42" i="22"/>
  <c r="O28" i="22"/>
  <c r="M17" i="22"/>
  <c r="N17" i="22"/>
  <c r="N194" i="22"/>
  <c r="M192" i="22"/>
  <c r="L190" i="22"/>
  <c r="N170" i="22"/>
  <c r="M168" i="22"/>
  <c r="L166" i="22"/>
  <c r="O148" i="22"/>
  <c r="N146" i="22"/>
  <c r="M144" i="22"/>
  <c r="L142" i="22"/>
  <c r="O124" i="22"/>
  <c r="N122" i="22"/>
  <c r="M120" i="22"/>
  <c r="L118" i="22"/>
  <c r="O100" i="22"/>
  <c r="N98" i="22"/>
  <c r="M96" i="22"/>
  <c r="L94" i="22"/>
  <c r="O76" i="22"/>
  <c r="N74" i="22"/>
  <c r="M72" i="22"/>
  <c r="L70" i="22"/>
  <c r="O55" i="22"/>
  <c r="K48" i="22"/>
  <c r="K34" i="22"/>
  <c r="M34" i="22"/>
  <c r="N34" i="22"/>
  <c r="M5" i="22"/>
  <c r="N5" i="22"/>
  <c r="L60" i="22"/>
  <c r="O60" i="22"/>
  <c r="K12" i="22"/>
  <c r="O12" i="22"/>
  <c r="O178" i="22"/>
  <c r="O130" i="22"/>
  <c r="O106" i="22"/>
  <c r="L58" i="22"/>
  <c r="N58" i="22"/>
  <c r="O58" i="22"/>
  <c r="K4" i="22"/>
  <c r="N4" i="22"/>
  <c r="L54" i="22"/>
  <c r="K54" i="22"/>
  <c r="M54" i="22"/>
  <c r="L46" i="22"/>
  <c r="O46" i="22"/>
  <c r="L43" i="22"/>
  <c r="M43" i="22"/>
  <c r="L40" i="22"/>
  <c r="K40" i="22"/>
  <c r="N3" i="22"/>
  <c r="M45" i="22"/>
  <c r="N45" i="22"/>
  <c r="L42" i="22"/>
  <c r="M42" i="22"/>
  <c r="K28" i="22"/>
  <c r="N28" i="22"/>
  <c r="K22" i="22"/>
  <c r="M22" i="22"/>
  <c r="N22" i="22"/>
  <c r="K16" i="22"/>
  <c r="N16" i="22"/>
  <c r="K10" i="22"/>
  <c r="M10" i="22"/>
  <c r="N10" i="22"/>
  <c r="O154" i="22"/>
  <c r="O82" i="22"/>
  <c r="O9" i="22"/>
  <c r="O180" i="22"/>
  <c r="N178" i="22"/>
  <c r="O156" i="22"/>
  <c r="N154" i="22"/>
  <c r="O132" i="22"/>
  <c r="N130" i="22"/>
  <c r="O108" i="22"/>
  <c r="N106" i="22"/>
  <c r="O84" i="22"/>
  <c r="N82" i="22"/>
  <c r="N60" i="22"/>
  <c r="O57" i="22"/>
  <c r="O18" i="22"/>
  <c r="N9" i="22"/>
  <c r="O182" i="22"/>
  <c r="N180" i="22"/>
  <c r="M178" i="22"/>
  <c r="O158" i="22"/>
  <c r="N156" i="22"/>
  <c r="M154" i="22"/>
  <c r="O134" i="22"/>
  <c r="N132" i="22"/>
  <c r="M130" i="22"/>
  <c r="O110" i="22"/>
  <c r="N108" i="22"/>
  <c r="M106" i="22"/>
  <c r="O86" i="22"/>
  <c r="N84" i="22"/>
  <c r="M82" i="22"/>
  <c r="M60" i="22"/>
  <c r="M57" i="22"/>
  <c r="O54" i="22"/>
  <c r="N47" i="22"/>
  <c r="O47" i="22"/>
  <c r="L44" i="22"/>
  <c r="N44" i="22"/>
  <c r="K41" i="22"/>
  <c r="L41" i="22"/>
  <c r="K36" i="22"/>
  <c r="O36" i="22"/>
  <c r="K27" i="22"/>
  <c r="L27" i="22"/>
  <c r="N18" i="22"/>
  <c r="N12" i="22"/>
  <c r="M9" i="22"/>
  <c r="O6" i="22"/>
  <c r="O184" i="22"/>
  <c r="N182" i="22"/>
  <c r="M180" i="22"/>
  <c r="L178" i="22"/>
  <c r="O160" i="22"/>
  <c r="N158" i="22"/>
  <c r="M156" i="22"/>
  <c r="L154" i="22"/>
  <c r="O136" i="22"/>
  <c r="N134" i="22"/>
  <c r="M132" i="22"/>
  <c r="L130" i="22"/>
  <c r="O112" i="22"/>
  <c r="N110" i="22"/>
  <c r="M108" i="22"/>
  <c r="L106" i="22"/>
  <c r="O88" i="22"/>
  <c r="N86" i="22"/>
  <c r="M84" i="22"/>
  <c r="L82" i="22"/>
  <c r="O64" i="22"/>
  <c r="K60" i="22"/>
  <c r="L57" i="22"/>
  <c r="N54" i="22"/>
  <c r="O51" i="22"/>
  <c r="N46" i="22"/>
  <c r="O43" i="22"/>
  <c r="O40" i="22"/>
  <c r="O35" i="22"/>
  <c r="K24" i="22"/>
  <c r="O24" i="22"/>
  <c r="M18" i="22"/>
  <c r="K15" i="22"/>
  <c r="L15" i="22"/>
  <c r="M12" i="22"/>
  <c r="K9" i="22"/>
  <c r="N6" i="22"/>
  <c r="L36" i="22"/>
  <c r="L34" i="22"/>
  <c r="L32" i="22"/>
  <c r="L30" i="22"/>
  <c r="L28" i="22"/>
  <c r="L26" i="22"/>
  <c r="L24" i="22"/>
  <c r="L22" i="22"/>
  <c r="L20" i="22"/>
  <c r="L18" i="22"/>
  <c r="L16" i="22"/>
  <c r="L14" i="22"/>
  <c r="L12" i="22"/>
  <c r="L10" i="22"/>
  <c r="L8" i="22"/>
  <c r="L6" i="22"/>
  <c r="L4" i="22"/>
  <c r="G19" i="21"/>
  <c r="E19" i="21"/>
  <c r="I19" i="21"/>
  <c r="K19" i="21"/>
  <c r="M19" i="21"/>
  <c r="S5" i="22" l="1"/>
  <c r="C30" i="21" s="1"/>
  <c r="C31" i="21" s="1"/>
  <c r="M8" i="21" l="1"/>
  <c r="K8" i="21"/>
  <c r="K22" i="21" s="1"/>
  <c r="I8" i="21"/>
  <c r="I22" i="21" s="1"/>
  <c r="G8" i="21"/>
  <c r="G22" i="21" s="1"/>
  <c r="E8" i="21"/>
  <c r="E22" i="21" s="1"/>
  <c r="M6" i="21"/>
  <c r="K6" i="21"/>
  <c r="I6" i="21"/>
  <c r="G6" i="21"/>
  <c r="E6" i="21"/>
  <c r="M5" i="21"/>
  <c r="K5" i="21"/>
  <c r="I5" i="21"/>
  <c r="G5" i="21"/>
  <c r="E5" i="21"/>
  <c r="M3" i="21"/>
  <c r="K3" i="21"/>
  <c r="I3" i="21"/>
  <c r="G3" i="21"/>
  <c r="E3" i="21"/>
  <c r="E4" i="21" l="1"/>
  <c r="E46" i="21"/>
  <c r="E47" i="21"/>
  <c r="G25" i="21"/>
  <c r="G54" i="21"/>
  <c r="G58" i="21" s="1"/>
  <c r="G60" i="21" s="1"/>
  <c r="G4" i="21"/>
  <c r="G46" i="21"/>
  <c r="G47" i="21"/>
  <c r="I25" i="21"/>
  <c r="I54" i="21"/>
  <c r="I58" i="21" s="1"/>
  <c r="I60" i="21" s="1"/>
  <c r="I4" i="21"/>
  <c r="I46" i="21"/>
  <c r="I47" i="21"/>
  <c r="K25" i="21"/>
  <c r="K4" i="21"/>
  <c r="K46" i="21"/>
  <c r="K54" i="21"/>
  <c r="K58" i="21" s="1"/>
  <c r="K60" i="21" s="1"/>
  <c r="K47" i="21"/>
  <c r="M25" i="21"/>
  <c r="M4" i="21"/>
  <c r="M47" i="21"/>
  <c r="M46" i="21"/>
  <c r="M22" i="21"/>
  <c r="M9" i="21"/>
  <c r="E25" i="21"/>
  <c r="M24" i="21"/>
  <c r="M23" i="21"/>
  <c r="K24" i="21"/>
  <c r="K23" i="21"/>
  <c r="K27" i="21" s="1"/>
  <c r="K41" i="21" s="1"/>
  <c r="E24" i="21"/>
  <c r="E23" i="21"/>
  <c r="G24" i="21"/>
  <c r="G23" i="21"/>
  <c r="I24" i="21"/>
  <c r="I23" i="21"/>
  <c r="E9" i="21"/>
  <c r="G9" i="21"/>
  <c r="I9" i="21"/>
  <c r="K9" i="21"/>
  <c r="C45" i="3"/>
  <c r="C47" i="3"/>
  <c r="C8" i="3"/>
  <c r="C7" i="3"/>
  <c r="D8" i="3"/>
  <c r="L8" i="3"/>
  <c r="J8" i="3"/>
  <c r="H8" i="3"/>
  <c r="F8" i="3"/>
  <c r="D7" i="3"/>
  <c r="L7" i="3"/>
  <c r="J7" i="3"/>
  <c r="H7" i="3"/>
  <c r="F7" i="3"/>
  <c r="C46" i="3"/>
  <c r="C129" i="2"/>
  <c r="D129" i="2"/>
  <c r="F129" i="2"/>
  <c r="P129" i="2"/>
  <c r="Z129" i="2"/>
  <c r="AJ129" i="2"/>
  <c r="C44" i="3"/>
  <c r="C43" i="3"/>
  <c r="C22" i="3"/>
  <c r="C19" i="3"/>
  <c r="C17" i="3"/>
  <c r="C32" i="3"/>
  <c r="C13" i="3"/>
  <c r="C12" i="3"/>
  <c r="A41" i="3"/>
  <c r="C42" i="3"/>
  <c r="A42" i="3"/>
  <c r="C37" i="3"/>
  <c r="A38" i="3"/>
  <c r="A39" i="3"/>
  <c r="A40" i="3"/>
  <c r="A37" i="3"/>
  <c r="C9" i="3"/>
  <c r="L42" i="11"/>
  <c r="L41" i="11"/>
  <c r="J41" i="11"/>
  <c r="J42" i="11" s="1"/>
  <c r="H41" i="11"/>
  <c r="H42" i="11" s="1"/>
  <c r="F41" i="11"/>
  <c r="F42" i="11" s="1"/>
  <c r="D41" i="11"/>
  <c r="D42" i="11" s="1"/>
  <c r="L39" i="11"/>
  <c r="L37" i="11"/>
  <c r="D39" i="11"/>
  <c r="D37" i="11"/>
  <c r="C11" i="2"/>
  <c r="C9" i="2"/>
  <c r="C18" i="1"/>
  <c r="C43" i="1"/>
  <c r="C29" i="2"/>
  <c r="C28" i="2"/>
  <c r="C27" i="2"/>
  <c r="C44" i="1"/>
  <c r="R43" i="1"/>
  <c r="P43" i="1"/>
  <c r="D43" i="1" s="1"/>
  <c r="N43" i="1"/>
  <c r="F43" i="1"/>
  <c r="AT19" i="2"/>
  <c r="AJ19" i="2"/>
  <c r="Z19" i="2"/>
  <c r="P19" i="2"/>
  <c r="D17" i="2"/>
  <c r="P17" i="2"/>
  <c r="P16" i="2"/>
  <c r="F17" i="2"/>
  <c r="C46" i="1"/>
  <c r="L33" i="11"/>
  <c r="L34" i="11" s="1"/>
  <c r="J33" i="11"/>
  <c r="H33" i="11"/>
  <c r="F33" i="11"/>
  <c r="D33" i="11"/>
  <c r="D34" i="11" s="1"/>
  <c r="R37" i="1"/>
  <c r="P37" i="1"/>
  <c r="N37" i="1"/>
  <c r="F37" i="1"/>
  <c r="D37" i="1"/>
  <c r="C37" i="1" s="1"/>
  <c r="R33" i="1"/>
  <c r="P33" i="1"/>
  <c r="N33" i="1"/>
  <c r="F33" i="1"/>
  <c r="D33" i="1" s="1"/>
  <c r="C33" i="1" s="1"/>
  <c r="N8" i="1"/>
  <c r="F8" i="1"/>
  <c r="D8" i="1" s="1"/>
  <c r="C8" i="1" s="1"/>
  <c r="R7" i="1"/>
  <c r="P7" i="1"/>
  <c r="N7" i="1"/>
  <c r="F7" i="1"/>
  <c r="D7" i="1" s="1"/>
  <c r="C7" i="1" s="1"/>
  <c r="D6" i="1"/>
  <c r="C6" i="1" s="1"/>
  <c r="R6" i="1"/>
  <c r="P6" i="1"/>
  <c r="N6" i="1"/>
  <c r="F6" i="1"/>
  <c r="C12" i="1"/>
  <c r="D10" i="13"/>
  <c r="D9" i="13"/>
  <c r="D11" i="13"/>
  <c r="C5" i="1"/>
  <c r="AJ38" i="2"/>
  <c r="AJ37" i="2"/>
  <c r="Z38" i="2"/>
  <c r="Z37" i="2"/>
  <c r="P38" i="2"/>
  <c r="P37" i="2"/>
  <c r="F38" i="2"/>
  <c r="F37" i="2"/>
  <c r="D58" i="1"/>
  <c r="C58" i="1" s="1"/>
  <c r="R58" i="1"/>
  <c r="R57" i="1"/>
  <c r="P58" i="1"/>
  <c r="P57" i="1"/>
  <c r="N58" i="1"/>
  <c r="N57" i="1"/>
  <c r="F57" i="1"/>
  <c r="D57" i="1" s="1"/>
  <c r="F58" i="1"/>
  <c r="C27" i="1"/>
  <c r="C108" i="2"/>
  <c r="C128" i="2"/>
  <c r="AJ108" i="2"/>
  <c r="Z108" i="2"/>
  <c r="P108" i="2"/>
  <c r="F108" i="2"/>
  <c r="D108" i="2"/>
  <c r="C83" i="2"/>
  <c r="O82" i="20"/>
  <c r="O67" i="20"/>
  <c r="O53" i="20"/>
  <c r="O38" i="20"/>
  <c r="O23" i="20"/>
  <c r="D8" i="20"/>
  <c r="E8" i="20"/>
  <c r="F8" i="20"/>
  <c r="G8" i="20"/>
  <c r="H8" i="20"/>
  <c r="I8" i="20"/>
  <c r="J8" i="20"/>
  <c r="K8" i="20"/>
  <c r="L8" i="20"/>
  <c r="M8" i="20"/>
  <c r="N8" i="20"/>
  <c r="D9" i="20"/>
  <c r="D2" i="20"/>
  <c r="E2" i="20"/>
  <c r="F2" i="20"/>
  <c r="G2" i="20"/>
  <c r="H2" i="20"/>
  <c r="I2" i="20"/>
  <c r="J2" i="20"/>
  <c r="K2" i="20"/>
  <c r="L2" i="20"/>
  <c r="M2" i="20"/>
  <c r="N2" i="20"/>
  <c r="O2" i="20"/>
  <c r="D3" i="20"/>
  <c r="D13" i="20" s="1"/>
  <c r="E3" i="20"/>
  <c r="F3" i="20"/>
  <c r="G3" i="20"/>
  <c r="H3" i="20"/>
  <c r="I3" i="20"/>
  <c r="J3" i="20"/>
  <c r="K3" i="20"/>
  <c r="L3" i="20"/>
  <c r="M3" i="20"/>
  <c r="N3" i="20"/>
  <c r="O3" i="20"/>
  <c r="D4" i="20"/>
  <c r="E4" i="20"/>
  <c r="E9" i="20" s="1"/>
  <c r="F4" i="20"/>
  <c r="G4" i="20"/>
  <c r="H4" i="20"/>
  <c r="I4" i="20"/>
  <c r="J4" i="20"/>
  <c r="K4" i="20"/>
  <c r="K9" i="20" s="1"/>
  <c r="L4" i="20"/>
  <c r="M4" i="20"/>
  <c r="N4" i="20"/>
  <c r="O4" i="20"/>
  <c r="D5" i="20"/>
  <c r="E5" i="20"/>
  <c r="F5" i="20"/>
  <c r="G5" i="20"/>
  <c r="H5" i="20"/>
  <c r="I5" i="20"/>
  <c r="J5" i="20"/>
  <c r="K5" i="20"/>
  <c r="L5" i="20"/>
  <c r="M5" i="20"/>
  <c r="N5" i="20"/>
  <c r="C3" i="20"/>
  <c r="C2" i="20"/>
  <c r="C9" i="20" s="1"/>
  <c r="C8" i="20"/>
  <c r="C5" i="20"/>
  <c r="C4" i="20"/>
  <c r="M27" i="21" l="1"/>
  <c r="M41" i="21" s="1"/>
  <c r="G27" i="21"/>
  <c r="G41" i="21" s="1"/>
  <c r="C42" i="11"/>
  <c r="B42" i="11" s="1"/>
  <c r="I27" i="21"/>
  <c r="I41" i="21" s="1"/>
  <c r="L9" i="20"/>
  <c r="N12" i="20"/>
  <c r="C34" i="11"/>
  <c r="F9" i="20"/>
  <c r="F13" i="20" s="1"/>
  <c r="H9" i="20"/>
  <c r="M12" i="20"/>
  <c r="D12" i="20"/>
  <c r="C13" i="20"/>
  <c r="O5" i="20"/>
  <c r="O12" i="20" s="1"/>
  <c r="E12" i="20"/>
  <c r="L12" i="20"/>
  <c r="F12" i="20"/>
  <c r="O8" i="20"/>
  <c r="K12" i="20"/>
  <c r="J12" i="20"/>
  <c r="I12" i="20"/>
  <c r="H12" i="20"/>
  <c r="C10" i="20"/>
  <c r="C14" i="20" s="1"/>
  <c r="G12" i="20"/>
  <c r="E13" i="20"/>
  <c r="D10" i="20"/>
  <c r="D14" i="20" s="1"/>
  <c r="C12" i="20"/>
  <c r="F10" i="20"/>
  <c r="F14" i="20" s="1"/>
  <c r="E10" i="20"/>
  <c r="E14" i="20" s="1"/>
  <c r="H10" i="20"/>
  <c r="H14" i="20" s="1"/>
  <c r="N9" i="20"/>
  <c r="M9" i="20"/>
  <c r="K10" i="20"/>
  <c r="K14" i="20" s="1"/>
  <c r="J9" i="20"/>
  <c r="G9" i="20"/>
  <c r="G10" i="20" s="1"/>
  <c r="G14" i="20" s="1"/>
  <c r="I9" i="20"/>
  <c r="I10" i="20" s="1"/>
  <c r="I14" i="20" s="1"/>
  <c r="C38" i="7"/>
  <c r="D38" i="7" s="1"/>
  <c r="M40" i="7"/>
  <c r="K40" i="7"/>
  <c r="I40" i="7"/>
  <c r="J40" i="7" s="1"/>
  <c r="G40" i="7"/>
  <c r="H40" i="7" s="1"/>
  <c r="E40" i="7"/>
  <c r="L40" i="7"/>
  <c r="F39" i="7"/>
  <c r="H38" i="7"/>
  <c r="J38" i="7"/>
  <c r="L38" i="7"/>
  <c r="E39" i="7"/>
  <c r="B39" i="7" s="1"/>
  <c r="G39" i="7"/>
  <c r="H39" i="7" s="1"/>
  <c r="I39" i="7"/>
  <c r="J39" i="7" s="1"/>
  <c r="K39" i="7"/>
  <c r="L39" i="7" s="1"/>
  <c r="M39" i="7"/>
  <c r="G38" i="7"/>
  <c r="F38" i="7" s="1"/>
  <c r="I38" i="7"/>
  <c r="K38" i="7"/>
  <c r="M38" i="7"/>
  <c r="B38" i="7" s="1"/>
  <c r="C3" i="9"/>
  <c r="I20" i="7"/>
  <c r="G20" i="7"/>
  <c r="E20" i="7"/>
  <c r="M19" i="7"/>
  <c r="M20" i="7" s="1"/>
  <c r="K19" i="7"/>
  <c r="K20" i="7" s="1"/>
  <c r="I19" i="7"/>
  <c r="G19" i="7"/>
  <c r="E19" i="7"/>
  <c r="M36" i="7"/>
  <c r="K36" i="7"/>
  <c r="I36" i="7"/>
  <c r="G36" i="7"/>
  <c r="E36" i="7"/>
  <c r="M33" i="7"/>
  <c r="K33" i="7"/>
  <c r="I33" i="7"/>
  <c r="G33" i="7"/>
  <c r="E33" i="7"/>
  <c r="M35" i="7"/>
  <c r="K35" i="7"/>
  <c r="I35" i="7"/>
  <c r="G35" i="7"/>
  <c r="E35" i="7"/>
  <c r="AJ77" i="2"/>
  <c r="Z77" i="2"/>
  <c r="P77" i="2"/>
  <c r="F77" i="2"/>
  <c r="D77" i="2"/>
  <c r="C77" i="2"/>
  <c r="AJ125" i="2"/>
  <c r="Z125" i="2"/>
  <c r="P125" i="2"/>
  <c r="F125" i="2"/>
  <c r="AJ121" i="2"/>
  <c r="Z121" i="2"/>
  <c r="AA120" i="2"/>
  <c r="AB120" i="2" s="1"/>
  <c r="AC120" i="2" s="1"/>
  <c r="AD120" i="2" s="1"/>
  <c r="AE120" i="2" s="1"/>
  <c r="AF120" i="2" s="1"/>
  <c r="AG120" i="2" s="1"/>
  <c r="AH120" i="2" s="1"/>
  <c r="P121" i="2"/>
  <c r="F121" i="2"/>
  <c r="M7" i="7"/>
  <c r="K7" i="7"/>
  <c r="I7" i="7"/>
  <c r="G7" i="7"/>
  <c r="E7" i="7"/>
  <c r="C90" i="2"/>
  <c r="E93" i="2"/>
  <c r="AI93" i="2"/>
  <c r="Y93" i="2"/>
  <c r="O93" i="2"/>
  <c r="AS93" i="2"/>
  <c r="AJ101" i="2"/>
  <c r="Z101" i="2"/>
  <c r="P101" i="2"/>
  <c r="F101" i="2"/>
  <c r="AJ99" i="2"/>
  <c r="Z99" i="2"/>
  <c r="Z100" i="2"/>
  <c r="P99" i="2"/>
  <c r="F99" i="2"/>
  <c r="AJ118" i="2"/>
  <c r="AJ117" i="2"/>
  <c r="AJ116" i="2"/>
  <c r="AJ114" i="2"/>
  <c r="Z118" i="2"/>
  <c r="Z117" i="2"/>
  <c r="Z116" i="2"/>
  <c r="Z114" i="2"/>
  <c r="P118" i="2"/>
  <c r="P117" i="2"/>
  <c r="P116" i="2"/>
  <c r="P114" i="2"/>
  <c r="F114" i="2"/>
  <c r="F118" i="2"/>
  <c r="F117" i="2"/>
  <c r="F116" i="2"/>
  <c r="AJ119" i="2"/>
  <c r="Z119" i="2"/>
  <c r="P119" i="2"/>
  <c r="F119" i="2"/>
  <c r="AJ120" i="2"/>
  <c r="Z120" i="2"/>
  <c r="P120" i="2"/>
  <c r="F120" i="2"/>
  <c r="C122" i="2"/>
  <c r="C123" i="2"/>
  <c r="C124" i="2"/>
  <c r="AJ75" i="2"/>
  <c r="Z75" i="2"/>
  <c r="P75" i="2"/>
  <c r="F75" i="2"/>
  <c r="C84" i="2"/>
  <c r="C126" i="2"/>
  <c r="C130" i="2"/>
  <c r="M17" i="7"/>
  <c r="K17" i="7"/>
  <c r="I17" i="7"/>
  <c r="G17" i="7"/>
  <c r="E17" i="7"/>
  <c r="M15" i="7"/>
  <c r="K15" i="7"/>
  <c r="I15" i="7"/>
  <c r="G15" i="7"/>
  <c r="E15" i="7"/>
  <c r="AJ72" i="2"/>
  <c r="Z72" i="2"/>
  <c r="P72" i="2"/>
  <c r="F72" i="2"/>
  <c r="M13" i="7"/>
  <c r="K13" i="7"/>
  <c r="I13" i="7"/>
  <c r="G13" i="7"/>
  <c r="E13" i="7"/>
  <c r="AJ100" i="2"/>
  <c r="P100" i="2"/>
  <c r="F100" i="2"/>
  <c r="AJ104" i="2"/>
  <c r="Z104" i="2"/>
  <c r="P104" i="2"/>
  <c r="F104" i="2"/>
  <c r="AJ109" i="2"/>
  <c r="Z109" i="2"/>
  <c r="P109" i="2"/>
  <c r="F109" i="2"/>
  <c r="D109" i="2" s="1"/>
  <c r="C109" i="2" s="1"/>
  <c r="AJ110" i="2"/>
  <c r="Z110" i="2"/>
  <c r="P110" i="2"/>
  <c r="F110" i="2"/>
  <c r="C111" i="2"/>
  <c r="M3" i="7"/>
  <c r="I3" i="7"/>
  <c r="K3" i="7"/>
  <c r="E3" i="7"/>
  <c r="G3" i="7"/>
  <c r="M31" i="7"/>
  <c r="M30" i="7"/>
  <c r="M28" i="7"/>
  <c r="M26" i="7"/>
  <c r="K31" i="7"/>
  <c r="K30" i="7"/>
  <c r="K28" i="7"/>
  <c r="K26" i="7"/>
  <c r="I31" i="7"/>
  <c r="I30" i="7"/>
  <c r="I28" i="7"/>
  <c r="I26" i="7"/>
  <c r="G31" i="7"/>
  <c r="G30" i="7"/>
  <c r="G28" i="7"/>
  <c r="G26" i="7"/>
  <c r="E30" i="7"/>
  <c r="E31" i="7"/>
  <c r="E28" i="7"/>
  <c r="E26" i="7"/>
  <c r="C82" i="2"/>
  <c r="C86" i="2"/>
  <c r="AJ85" i="2"/>
  <c r="Z85" i="2"/>
  <c r="P85" i="2"/>
  <c r="F85" i="2"/>
  <c r="D85" i="2" s="1"/>
  <c r="C85" i="2" s="1"/>
  <c r="F69" i="2"/>
  <c r="AJ95" i="2"/>
  <c r="Z95" i="2"/>
  <c r="P95" i="2"/>
  <c r="F95" i="2"/>
  <c r="E4" i="7"/>
  <c r="M23" i="7"/>
  <c r="K23" i="7"/>
  <c r="I23" i="7"/>
  <c r="G23" i="7"/>
  <c r="E23" i="7"/>
  <c r="C22" i="7"/>
  <c r="E22" i="7"/>
  <c r="G22" i="7"/>
  <c r="I22" i="7"/>
  <c r="K22" i="7"/>
  <c r="M22" i="7"/>
  <c r="AJ68" i="2"/>
  <c r="Z68" i="2"/>
  <c r="P68" i="2"/>
  <c r="F68" i="2"/>
  <c r="C81" i="2"/>
  <c r="C87" i="2"/>
  <c r="C12" i="7"/>
  <c r="M12" i="7"/>
  <c r="K12" i="7"/>
  <c r="I12" i="7"/>
  <c r="E12" i="7"/>
  <c r="G12" i="7"/>
  <c r="M9" i="7"/>
  <c r="K9" i="7"/>
  <c r="I9" i="7"/>
  <c r="G9" i="7"/>
  <c r="E9" i="7"/>
  <c r="C9" i="7"/>
  <c r="C74" i="2"/>
  <c r="F70" i="2"/>
  <c r="F66" i="2"/>
  <c r="E5" i="7" s="1"/>
  <c r="X5" i="9"/>
  <c r="W5" i="9"/>
  <c r="X50" i="9"/>
  <c r="W50" i="9"/>
  <c r="X39" i="9"/>
  <c r="W39" i="9"/>
  <c r="X28" i="9"/>
  <c r="X17" i="9"/>
  <c r="W17" i="9"/>
  <c r="T5" i="9"/>
  <c r="S5" i="9"/>
  <c r="U5" i="9" s="1"/>
  <c r="T50" i="9"/>
  <c r="T39" i="9"/>
  <c r="S39" i="9"/>
  <c r="T28" i="9"/>
  <c r="S28" i="9"/>
  <c r="T17" i="9"/>
  <c r="S17" i="9"/>
  <c r="D10" i="11"/>
  <c r="D11" i="11" s="1"/>
  <c r="B31" i="11"/>
  <c r="J14" i="10"/>
  <c r="L31" i="11"/>
  <c r="M11" i="7" s="1"/>
  <c r="J31" i="11" a="1"/>
  <c r="J31" i="11" s="1"/>
  <c r="K11" i="7" s="1"/>
  <c r="H31" i="11"/>
  <c r="O4" i="9" s="1"/>
  <c r="F31" i="11" a="1"/>
  <c r="F31" i="11" s="1"/>
  <c r="G11" i="7" s="1"/>
  <c r="D31" i="11"/>
  <c r="E11" i="7" s="1"/>
  <c r="J29" i="11"/>
  <c r="K29" i="11" s="1"/>
  <c r="F29" i="11"/>
  <c r="G29" i="11" s="1"/>
  <c r="D29" i="11"/>
  <c r="C29" i="11" s="1"/>
  <c r="J12" i="11"/>
  <c r="H12" i="11"/>
  <c r="F12" i="11"/>
  <c r="D14" i="11"/>
  <c r="D13" i="11" s="1"/>
  <c r="D8" i="11" s="1"/>
  <c r="L23" i="11"/>
  <c r="L20" i="11"/>
  <c r="L17" i="11"/>
  <c r="J23" i="11"/>
  <c r="J20" i="11"/>
  <c r="J17" i="11"/>
  <c r="H23" i="11"/>
  <c r="H20" i="11"/>
  <c r="H17" i="11"/>
  <c r="F23" i="11"/>
  <c r="F20" i="11"/>
  <c r="F17" i="11"/>
  <c r="D23" i="11"/>
  <c r="D20" i="11"/>
  <c r="B39" i="11" l="1"/>
  <c r="B27" i="11"/>
  <c r="B25" i="11" s="1"/>
  <c r="C39" i="7"/>
  <c r="C102" i="2" s="1"/>
  <c r="E34" i="7"/>
  <c r="C34" i="7" s="1"/>
  <c r="B40" i="7"/>
  <c r="C40" i="7" s="1"/>
  <c r="C121" i="2" s="1"/>
  <c r="Y5" i="9"/>
  <c r="V5" i="9" s="1"/>
  <c r="E12" i="11"/>
  <c r="F39" i="11"/>
  <c r="F37" i="11"/>
  <c r="H34" i="11"/>
  <c r="H39" i="11"/>
  <c r="H37" i="11"/>
  <c r="K12" i="11"/>
  <c r="J39" i="11"/>
  <c r="J37" i="11"/>
  <c r="G4" i="9"/>
  <c r="F4" i="9" s="1"/>
  <c r="J34" i="11"/>
  <c r="F34" i="11"/>
  <c r="C11" i="7"/>
  <c r="C80" i="2"/>
  <c r="J10" i="20"/>
  <c r="J14" i="20" s="1"/>
  <c r="C127" i="2"/>
  <c r="N13" i="20"/>
  <c r="C107" i="2"/>
  <c r="I13" i="20"/>
  <c r="N10" i="20"/>
  <c r="N14" i="20" s="1"/>
  <c r="K13" i="20"/>
  <c r="J13" i="20"/>
  <c r="O9" i="20"/>
  <c r="O13" i="20" s="1"/>
  <c r="G13" i="20"/>
  <c r="L13" i="20"/>
  <c r="L10" i="20"/>
  <c r="L14" i="20" s="1"/>
  <c r="H13" i="20"/>
  <c r="M13" i="20"/>
  <c r="M10" i="20"/>
  <c r="M14" i="20" s="1"/>
  <c r="F40" i="7"/>
  <c r="C35" i="7"/>
  <c r="C97" i="2" s="1"/>
  <c r="C36" i="7"/>
  <c r="C116" i="2" s="1"/>
  <c r="C30" i="7"/>
  <c r="C125" i="2" s="1"/>
  <c r="E27" i="7"/>
  <c r="C27" i="7" s="1"/>
  <c r="E29" i="7"/>
  <c r="C29" i="7" s="1"/>
  <c r="E8" i="7"/>
  <c r="G10" i="7"/>
  <c r="I11" i="7"/>
  <c r="D11" i="7" s="1"/>
  <c r="K4" i="9"/>
  <c r="W4" i="9"/>
  <c r="S4" i="9"/>
  <c r="G32" i="7"/>
  <c r="D75" i="2"/>
  <c r="C75" i="2" s="1"/>
  <c r="D68" i="2"/>
  <c r="C68" i="2" s="1"/>
  <c r="D119" i="2"/>
  <c r="C119" i="2" s="1"/>
  <c r="D95" i="2"/>
  <c r="C95" i="2" s="1"/>
  <c r="E18" i="7"/>
  <c r="D110" i="2"/>
  <c r="C110" i="2" s="1"/>
  <c r="D120" i="2"/>
  <c r="C120" i="2" s="1"/>
  <c r="E16" i="7"/>
  <c r="D118" i="2"/>
  <c r="C118" i="2" s="1"/>
  <c r="D117" i="2"/>
  <c r="C117" i="2" s="1"/>
  <c r="D104" i="2"/>
  <c r="C104" i="2" s="1"/>
  <c r="D72" i="2"/>
  <c r="C72" i="2" s="1"/>
  <c r="C26" i="3" s="1"/>
  <c r="D101" i="2"/>
  <c r="C101" i="2" s="1"/>
  <c r="D100" i="2"/>
  <c r="C100" i="2" s="1"/>
  <c r="D99" i="2"/>
  <c r="C99" i="2" s="1"/>
  <c r="E14" i="7"/>
  <c r="D114" i="2"/>
  <c r="C114" i="2" s="1"/>
  <c r="K10" i="7"/>
  <c r="I32" i="7"/>
  <c r="E32" i="7"/>
  <c r="C32" i="7" s="1"/>
  <c r="K32" i="7"/>
  <c r="M32" i="7"/>
  <c r="K24" i="7"/>
  <c r="I24" i="7"/>
  <c r="D10" i="7"/>
  <c r="M24" i="7"/>
  <c r="G24" i="7"/>
  <c r="I10" i="7"/>
  <c r="E24" i="7"/>
  <c r="E25" i="7" s="1"/>
  <c r="E10" i="7"/>
  <c r="C10" i="7"/>
  <c r="C5" i="7" s="1"/>
  <c r="D12" i="7"/>
  <c r="B14" i="10"/>
  <c r="C3" i="7" s="1"/>
  <c r="I12" i="11"/>
  <c r="C31" i="11"/>
  <c r="B34" i="11" s="1"/>
  <c r="I29" i="11"/>
  <c r="E29" i="11"/>
  <c r="D7" i="11"/>
  <c r="G12" i="11"/>
  <c r="H25" i="11"/>
  <c r="H27" i="11" s="1"/>
  <c r="F25" i="11"/>
  <c r="F27" i="11" s="1"/>
  <c r="L25" i="11"/>
  <c r="L27" i="11" s="1"/>
  <c r="J25" i="11"/>
  <c r="J27" i="11" s="1"/>
  <c r="D17" i="11"/>
  <c r="AS88" i="2"/>
  <c r="AI88" i="2"/>
  <c r="Y88" i="2"/>
  <c r="AS64" i="2"/>
  <c r="AI64" i="2"/>
  <c r="Y64" i="2"/>
  <c r="O64" i="2"/>
  <c r="O88" i="2"/>
  <c r="E88" i="2"/>
  <c r="C8" i="7" l="1"/>
  <c r="B37" i="11"/>
  <c r="B36" i="11" s="1"/>
  <c r="C10" i="3" s="1"/>
  <c r="C16" i="7"/>
  <c r="C15" i="7" s="1"/>
  <c r="C71" i="2" s="1"/>
  <c r="C41" i="1"/>
  <c r="C17" i="1"/>
  <c r="C92" i="2"/>
  <c r="C13" i="1" s="1"/>
  <c r="C16" i="1"/>
  <c r="C15" i="1"/>
  <c r="C14" i="1"/>
  <c r="E54" i="21" s="1"/>
  <c r="E58" i="21" s="1"/>
  <c r="C14" i="7"/>
  <c r="C13" i="7" s="1"/>
  <c r="C69" i="2" s="1"/>
  <c r="C18" i="7"/>
  <c r="C17" i="7" s="1"/>
  <c r="C73" i="2" s="1"/>
  <c r="C12" i="11"/>
  <c r="O10" i="20"/>
  <c r="C31" i="7"/>
  <c r="C103" i="2" s="1"/>
  <c r="K27" i="11"/>
  <c r="I4" i="7"/>
  <c r="I34" i="7" s="1"/>
  <c r="Z70" i="2"/>
  <c r="Z69" i="2"/>
  <c r="AT70" i="2"/>
  <c r="M4" i="7"/>
  <c r="M34" i="7" s="1"/>
  <c r="AT69" i="2"/>
  <c r="AJ69" i="2"/>
  <c r="K4" i="7"/>
  <c r="K34" i="7" s="1"/>
  <c r="AJ70" i="2"/>
  <c r="P70" i="2"/>
  <c r="P69" i="2"/>
  <c r="G4" i="7"/>
  <c r="G34" i="7" s="1"/>
  <c r="D66" i="2"/>
  <c r="C6" i="7"/>
  <c r="B10" i="11"/>
  <c r="C64" i="2"/>
  <c r="C4" i="7" s="1"/>
  <c r="D5" i="9"/>
  <c r="P66" i="2"/>
  <c r="G5" i="7" s="1"/>
  <c r="F10" i="11"/>
  <c r="F11" i="11" s="1"/>
  <c r="Z66" i="2"/>
  <c r="I5" i="7" s="1"/>
  <c r="H10" i="11"/>
  <c r="H11" i="11" s="1"/>
  <c r="AJ66" i="2"/>
  <c r="K5" i="7" s="1"/>
  <c r="J10" i="11"/>
  <c r="J11" i="11" s="1"/>
  <c r="AT66" i="2"/>
  <c r="M5" i="7" s="1"/>
  <c r="D6" i="7" s="1"/>
  <c r="L10" i="11"/>
  <c r="L11" i="11" s="1"/>
  <c r="G27" i="11"/>
  <c r="M23" i="11"/>
  <c r="M20" i="11"/>
  <c r="I23" i="11"/>
  <c r="K23" i="11"/>
  <c r="M17" i="11"/>
  <c r="K20" i="11"/>
  <c r="I20" i="11"/>
  <c r="I17" i="11"/>
  <c r="G23" i="11"/>
  <c r="G17" i="11"/>
  <c r="D25" i="11"/>
  <c r="E17" i="11" s="1"/>
  <c r="G20" i="11"/>
  <c r="K17" i="11"/>
  <c r="I27" i="11"/>
  <c r="G13" i="9"/>
  <c r="G12" i="9"/>
  <c r="G11" i="9"/>
  <c r="G10" i="9"/>
  <c r="G9" i="9"/>
  <c r="G8" i="9"/>
  <c r="G7" i="9"/>
  <c r="G6" i="9"/>
  <c r="P50" i="9"/>
  <c r="L50" i="9"/>
  <c r="P39" i="9"/>
  <c r="L39" i="9"/>
  <c r="P28" i="9"/>
  <c r="L28" i="9"/>
  <c r="P17" i="9"/>
  <c r="L17" i="9"/>
  <c r="F14" i="10"/>
  <c r="G14" i="10"/>
  <c r="K5" i="10"/>
  <c r="M5" i="10"/>
  <c r="L5" i="10"/>
  <c r="N5" i="10"/>
  <c r="O5" i="10"/>
  <c r="C7" i="7" l="1"/>
  <c r="B38" i="11"/>
  <c r="B33" i="11"/>
  <c r="C36" i="1" s="1"/>
  <c r="C38" i="1" s="1"/>
  <c r="B11" i="11"/>
  <c r="O14" i="20"/>
  <c r="C56" i="1"/>
  <c r="C59" i="1" s="1"/>
  <c r="C4" i="1" s="1"/>
  <c r="C9" i="1" s="1"/>
  <c r="C105" i="2"/>
  <c r="C78" i="2"/>
  <c r="K8" i="7"/>
  <c r="K29" i="7"/>
  <c r="K27" i="7"/>
  <c r="M8" i="7"/>
  <c r="M29" i="7"/>
  <c r="M27" i="7"/>
  <c r="I27" i="7"/>
  <c r="I29" i="7"/>
  <c r="G8" i="7"/>
  <c r="G29" i="7"/>
  <c r="G27" i="7"/>
  <c r="G25" i="7"/>
  <c r="I25" i="7"/>
  <c r="I8" i="7"/>
  <c r="C16" i="11"/>
  <c r="I6" i="7"/>
  <c r="G6" i="7"/>
  <c r="E6" i="7"/>
  <c r="M18" i="7"/>
  <c r="M16" i="7"/>
  <c r="M14" i="7"/>
  <c r="K18" i="7"/>
  <c r="K16" i="7"/>
  <c r="K25" i="7"/>
  <c r="K14" i="7"/>
  <c r="M25" i="7"/>
  <c r="G16" i="7"/>
  <c r="G18" i="7"/>
  <c r="G14" i="7"/>
  <c r="I16" i="7"/>
  <c r="I18" i="7"/>
  <c r="I14" i="7"/>
  <c r="K6" i="7"/>
  <c r="C66" i="2"/>
  <c r="W36" i="9"/>
  <c r="W35" i="9"/>
  <c r="W34" i="9"/>
  <c r="W29" i="9"/>
  <c r="W33" i="9"/>
  <c r="W32" i="9"/>
  <c r="W31" i="9"/>
  <c r="W30" i="9"/>
  <c r="W25" i="9"/>
  <c r="W23" i="9"/>
  <c r="W22" i="9"/>
  <c r="W21" i="9"/>
  <c r="W18" i="9"/>
  <c r="W20" i="9"/>
  <c r="W19" i="9"/>
  <c r="W24" i="9"/>
  <c r="K41" i="9"/>
  <c r="W45" i="9"/>
  <c r="W47" i="9"/>
  <c r="W43" i="9"/>
  <c r="W41" i="9"/>
  <c r="W40" i="9"/>
  <c r="W46" i="9"/>
  <c r="W44" i="9"/>
  <c r="W42" i="9"/>
  <c r="K52" i="9"/>
  <c r="W52" i="9"/>
  <c r="W7" i="9" s="1"/>
  <c r="W51" i="9"/>
  <c r="W6" i="9" s="1"/>
  <c r="W55" i="9"/>
  <c r="W54" i="9"/>
  <c r="W53" i="9"/>
  <c r="W58" i="9"/>
  <c r="W57" i="9"/>
  <c r="W56" i="9"/>
  <c r="S23" i="9"/>
  <c r="S22" i="9"/>
  <c r="S21" i="9"/>
  <c r="S20" i="9"/>
  <c r="S19" i="9"/>
  <c r="S18" i="9"/>
  <c r="S25" i="9"/>
  <c r="S24" i="9"/>
  <c r="O30" i="9"/>
  <c r="S36" i="9"/>
  <c r="S35" i="9"/>
  <c r="S34" i="9"/>
  <c r="S33" i="9"/>
  <c r="S32" i="9"/>
  <c r="S31" i="9"/>
  <c r="S30" i="9"/>
  <c r="S29" i="9"/>
  <c r="O41" i="9"/>
  <c r="S47" i="9"/>
  <c r="S46" i="9"/>
  <c r="S45" i="9"/>
  <c r="S44" i="9"/>
  <c r="S43" i="9"/>
  <c r="S42" i="9"/>
  <c r="S41" i="9"/>
  <c r="S40" i="9"/>
  <c r="O56" i="9"/>
  <c r="S58" i="9"/>
  <c r="S57" i="9"/>
  <c r="S56" i="9"/>
  <c r="S55" i="9"/>
  <c r="S54" i="9"/>
  <c r="S53" i="9"/>
  <c r="S52" i="9"/>
  <c r="S51" i="9"/>
  <c r="D27" i="11"/>
  <c r="E20" i="11"/>
  <c r="C19" i="11" s="1"/>
  <c r="E23" i="11"/>
  <c r="P5" i="9"/>
  <c r="O54" i="9"/>
  <c r="O53" i="9"/>
  <c r="O52" i="9"/>
  <c r="O47" i="9"/>
  <c r="O55" i="9"/>
  <c r="K57" i="9"/>
  <c r="K56" i="9"/>
  <c r="O25" i="9"/>
  <c r="K40" i="9"/>
  <c r="O33" i="9"/>
  <c r="O40" i="9"/>
  <c r="O51" i="9"/>
  <c r="O58" i="9"/>
  <c r="K51" i="9"/>
  <c r="O45" i="9"/>
  <c r="K43" i="9"/>
  <c r="K42" i="9"/>
  <c r="O46" i="9"/>
  <c r="K58" i="9"/>
  <c r="O44" i="9"/>
  <c r="K55" i="9"/>
  <c r="O57" i="9"/>
  <c r="K54" i="9"/>
  <c r="K46" i="9"/>
  <c r="K53" i="9"/>
  <c r="O36" i="9"/>
  <c r="O43" i="9"/>
  <c r="K47" i="9"/>
  <c r="K45" i="9"/>
  <c r="O35" i="9"/>
  <c r="O42" i="9"/>
  <c r="O29" i="9"/>
  <c r="K44" i="9"/>
  <c r="O18" i="9"/>
  <c r="O34" i="9"/>
  <c r="O24" i="9"/>
  <c r="O32" i="9"/>
  <c r="O23" i="9"/>
  <c r="O31" i="9"/>
  <c r="O22" i="9"/>
  <c r="O21" i="9"/>
  <c r="O20" i="9"/>
  <c r="O19" i="9"/>
  <c r="W5" i="10"/>
  <c r="V5" i="10"/>
  <c r="X48" i="2"/>
  <c r="N48" i="2"/>
  <c r="O5" i="9" s="1"/>
  <c r="O39" i="2"/>
  <c r="O41" i="2" s="1"/>
  <c r="E39" i="2"/>
  <c r="E41" i="2" s="1"/>
  <c r="AI39" i="2"/>
  <c r="AI41" i="2" s="1"/>
  <c r="Y39" i="2"/>
  <c r="Y41" i="2" s="1"/>
  <c r="D14" i="10"/>
  <c r="E14" i="10"/>
  <c r="C14" i="10"/>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362" i="4"/>
  <c r="D2363" i="4"/>
  <c r="D2364" i="4"/>
  <c r="D2365" i="4"/>
  <c r="D2366" i="4"/>
  <c r="D2367" i="4"/>
  <c r="D2368" i="4"/>
  <c r="D2369" i="4"/>
  <c r="D2370" i="4"/>
  <c r="D2371" i="4"/>
  <c r="D2372" i="4"/>
  <c r="D2373" i="4"/>
  <c r="D2374" i="4"/>
  <c r="D2375" i="4"/>
  <c r="D2376" i="4"/>
  <c r="D2377" i="4"/>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434" i="4"/>
  <c r="D2435" i="4"/>
  <c r="D2436" i="4"/>
  <c r="D2437" i="4"/>
  <c r="D2438" i="4"/>
  <c r="D2439" i="4"/>
  <c r="D2440" i="4"/>
  <c r="D2441" i="4"/>
  <c r="D2442" i="4"/>
  <c r="D2443" i="4"/>
  <c r="D2444" i="4"/>
  <c r="D2445" i="4"/>
  <c r="D2446" i="4"/>
  <c r="D2447" i="4"/>
  <c r="D2448" i="4"/>
  <c r="D2449" i="4"/>
  <c r="D2450" i="4"/>
  <c r="D2451" i="4"/>
  <c r="D2452" i="4"/>
  <c r="D2453" i="4"/>
  <c r="D2454" i="4"/>
  <c r="D2455"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D2576" i="4"/>
  <c r="D2577" i="4"/>
  <c r="D2578" i="4"/>
  <c r="D2579" i="4"/>
  <c r="D2580" i="4"/>
  <c r="D2581" i="4"/>
  <c r="D2582" i="4"/>
  <c r="D2583" i="4"/>
  <c r="D2584" i="4"/>
  <c r="D2585" i="4"/>
  <c r="D2586" i="4"/>
  <c r="D2587" i="4"/>
  <c r="D2588" i="4"/>
  <c r="D2589" i="4"/>
  <c r="D2590" i="4"/>
  <c r="D2591" i="4"/>
  <c r="D2592" i="4"/>
  <c r="D2593" i="4"/>
  <c r="D2594" i="4"/>
  <c r="D2595" i="4"/>
  <c r="D2596" i="4"/>
  <c r="D2597" i="4"/>
  <c r="D2598" i="4"/>
  <c r="D2599" i="4"/>
  <c r="D2600" i="4"/>
  <c r="D2601" i="4"/>
  <c r="D2602" i="4"/>
  <c r="D2603" i="4"/>
  <c r="D2604" i="4"/>
  <c r="D2605" i="4"/>
  <c r="D2606" i="4"/>
  <c r="D2607" i="4"/>
  <c r="D2608" i="4"/>
  <c r="D2609" i="4"/>
  <c r="D2610" i="4"/>
  <c r="D2611" i="4"/>
  <c r="D2612" i="4"/>
  <c r="D2613" i="4"/>
  <c r="D2614" i="4"/>
  <c r="D2615" i="4"/>
  <c r="D2616" i="4"/>
  <c r="D2617" i="4"/>
  <c r="D2618" i="4"/>
  <c r="D2619" i="4"/>
  <c r="D2620" i="4"/>
  <c r="D2621" i="4"/>
  <c r="D2622" i="4"/>
  <c r="D2623" i="4"/>
  <c r="D2624" i="4"/>
  <c r="D2625" i="4"/>
  <c r="D2626" i="4"/>
  <c r="D2627" i="4"/>
  <c r="D2628" i="4"/>
  <c r="D2629" i="4"/>
  <c r="D2630" i="4"/>
  <c r="D2631" i="4"/>
  <c r="D2632" i="4"/>
  <c r="D2633" i="4"/>
  <c r="D2634" i="4"/>
  <c r="D2635" i="4"/>
  <c r="D2636" i="4"/>
  <c r="D2637" i="4"/>
  <c r="D2638" i="4"/>
  <c r="D2639" i="4"/>
  <c r="D2640" i="4"/>
  <c r="D2641" i="4"/>
  <c r="D2642" i="4"/>
  <c r="D2643" i="4"/>
  <c r="D2644" i="4"/>
  <c r="D2645" i="4"/>
  <c r="D2646" i="4"/>
  <c r="D2647" i="4"/>
  <c r="D2648" i="4"/>
  <c r="D2649" i="4"/>
  <c r="D2650" i="4"/>
  <c r="D2651" i="4"/>
  <c r="D2652" i="4"/>
  <c r="D2653" i="4"/>
  <c r="D2654" i="4"/>
  <c r="D2655" i="4"/>
  <c r="D2656" i="4"/>
  <c r="D2657" i="4"/>
  <c r="D2658" i="4"/>
  <c r="D2659" i="4"/>
  <c r="D2660" i="4"/>
  <c r="D2661" i="4"/>
  <c r="D2662" i="4"/>
  <c r="D2663" i="4"/>
  <c r="D2664" i="4"/>
  <c r="D2665" i="4"/>
  <c r="D2666" i="4"/>
  <c r="D2667" i="4"/>
  <c r="D2668" i="4"/>
  <c r="D2669" i="4"/>
  <c r="D2670" i="4"/>
  <c r="D2671" i="4"/>
  <c r="D2672" i="4"/>
  <c r="D2673" i="4"/>
  <c r="D2674" i="4"/>
  <c r="D2675" i="4"/>
  <c r="D2676" i="4"/>
  <c r="D2677" i="4"/>
  <c r="D2678" i="4"/>
  <c r="D2679" i="4"/>
  <c r="D2680" i="4"/>
  <c r="D2681" i="4"/>
  <c r="D2682" i="4"/>
  <c r="D2683" i="4"/>
  <c r="D2684" i="4"/>
  <c r="D2685" i="4"/>
  <c r="D2686" i="4"/>
  <c r="D2687" i="4"/>
  <c r="D2688" i="4"/>
  <c r="D2689" i="4"/>
  <c r="D2690" i="4"/>
  <c r="D2691" i="4"/>
  <c r="D2692" i="4"/>
  <c r="D2693" i="4"/>
  <c r="D2694" i="4"/>
  <c r="D2695" i="4"/>
  <c r="D2696" i="4"/>
  <c r="D2697" i="4"/>
  <c r="D2698" i="4"/>
  <c r="D2699" i="4"/>
  <c r="D2700" i="4"/>
  <c r="D2701" i="4"/>
  <c r="D2702" i="4"/>
  <c r="D2703" i="4"/>
  <c r="D2704" i="4"/>
  <c r="D2705" i="4"/>
  <c r="D2706" i="4"/>
  <c r="D2707" i="4"/>
  <c r="D2708" i="4"/>
  <c r="D2709" i="4"/>
  <c r="D2710" i="4"/>
  <c r="D2711" i="4"/>
  <c r="D2712" i="4"/>
  <c r="D2713" i="4"/>
  <c r="D2714" i="4"/>
  <c r="D2715" i="4"/>
  <c r="D2716" i="4"/>
  <c r="D2717" i="4"/>
  <c r="D2718" i="4"/>
  <c r="D2719" i="4"/>
  <c r="D2720" i="4"/>
  <c r="D2721" i="4"/>
  <c r="D2722" i="4"/>
  <c r="D2723" i="4"/>
  <c r="D2724" i="4"/>
  <c r="D2725" i="4"/>
  <c r="D2726" i="4"/>
  <c r="D2727" i="4"/>
  <c r="D2728" i="4"/>
  <c r="D2729" i="4"/>
  <c r="D2730" i="4"/>
  <c r="D2731" i="4"/>
  <c r="D2732" i="4"/>
  <c r="D2733" i="4"/>
  <c r="D2734" i="4"/>
  <c r="D2735" i="4"/>
  <c r="D2736" i="4"/>
  <c r="D2737" i="4"/>
  <c r="D2738" i="4"/>
  <c r="D2739" i="4"/>
  <c r="D2740" i="4"/>
  <c r="D2741" i="4"/>
  <c r="D2742" i="4"/>
  <c r="D2743" i="4"/>
  <c r="D2744" i="4"/>
  <c r="D2745" i="4"/>
  <c r="D2746" i="4"/>
  <c r="D2747" i="4"/>
  <c r="D2748" i="4"/>
  <c r="D2749" i="4"/>
  <c r="D2750" i="4"/>
  <c r="D2751" i="4"/>
  <c r="D2752" i="4"/>
  <c r="D2753" i="4"/>
  <c r="D2754" i="4"/>
  <c r="D2755" i="4"/>
  <c r="D2756" i="4"/>
  <c r="D2757" i="4"/>
  <c r="D2758" i="4"/>
  <c r="D2759" i="4"/>
  <c r="D2760" i="4"/>
  <c r="D2761" i="4"/>
  <c r="D2762" i="4"/>
  <c r="D2763" i="4"/>
  <c r="D2764" i="4"/>
  <c r="D2765" i="4"/>
  <c r="D2766" i="4"/>
  <c r="D2767" i="4"/>
  <c r="D2768" i="4"/>
  <c r="D2769" i="4"/>
  <c r="D2770" i="4"/>
  <c r="D2771" i="4"/>
  <c r="D2772" i="4"/>
  <c r="D2773" i="4"/>
  <c r="D2774" i="4"/>
  <c r="D2775" i="4"/>
  <c r="D2776" i="4"/>
  <c r="D2777" i="4"/>
  <c r="D2778" i="4"/>
  <c r="D2779" i="4"/>
  <c r="D2780" i="4"/>
  <c r="D2781" i="4"/>
  <c r="D2782" i="4"/>
  <c r="D2783" i="4"/>
  <c r="D2784" i="4"/>
  <c r="D2785" i="4"/>
  <c r="D2786" i="4"/>
  <c r="D2787" i="4"/>
  <c r="D2788" i="4"/>
  <c r="D2789" i="4"/>
  <c r="D2790" i="4"/>
  <c r="D2791" i="4"/>
  <c r="D2792" i="4"/>
  <c r="D2793" i="4"/>
  <c r="D2794" i="4"/>
  <c r="D2795" i="4"/>
  <c r="D2796" i="4"/>
  <c r="D2797" i="4"/>
  <c r="D2798" i="4"/>
  <c r="D2799" i="4"/>
  <c r="D2800" i="4"/>
  <c r="D2801" i="4"/>
  <c r="D2802" i="4"/>
  <c r="D2803" i="4"/>
  <c r="D2804" i="4"/>
  <c r="D2805" i="4"/>
  <c r="D2806" i="4"/>
  <c r="D2807" i="4"/>
  <c r="D2808" i="4"/>
  <c r="D2809" i="4"/>
  <c r="D2810" i="4"/>
  <c r="D2811" i="4"/>
  <c r="D2812" i="4"/>
  <c r="D2813" i="4"/>
  <c r="D2814" i="4"/>
  <c r="D2815" i="4"/>
  <c r="D2816" i="4"/>
  <c r="D2817" i="4"/>
  <c r="D2818" i="4"/>
  <c r="D2819" i="4"/>
  <c r="D2820" i="4"/>
  <c r="D2821" i="4"/>
  <c r="D2822" i="4"/>
  <c r="D2823" i="4"/>
  <c r="D2824" i="4"/>
  <c r="D2825" i="4"/>
  <c r="D2826" i="4"/>
  <c r="D2827" i="4"/>
  <c r="D2828" i="4"/>
  <c r="D2829" i="4"/>
  <c r="D2830" i="4"/>
  <c r="D2831" i="4"/>
  <c r="D2832" i="4"/>
  <c r="D2833" i="4"/>
  <c r="D2834" i="4"/>
  <c r="D2835" i="4"/>
  <c r="D2836" i="4"/>
  <c r="D2837" i="4"/>
  <c r="D2838" i="4"/>
  <c r="D2839" i="4"/>
  <c r="D2840" i="4"/>
  <c r="D2841" i="4"/>
  <c r="D2842" i="4"/>
  <c r="D2843" i="4"/>
  <c r="D2844" i="4"/>
  <c r="D2845" i="4"/>
  <c r="D2846" i="4"/>
  <c r="D2847" i="4"/>
  <c r="D2848" i="4"/>
  <c r="D2849" i="4"/>
  <c r="D2850" i="4"/>
  <c r="D2851" i="4"/>
  <c r="D2852" i="4"/>
  <c r="D2853" i="4"/>
  <c r="D2854" i="4"/>
  <c r="D2855" i="4"/>
  <c r="D2856" i="4"/>
  <c r="D2857" i="4"/>
  <c r="D2858" i="4"/>
  <c r="D2859" i="4"/>
  <c r="D2860" i="4"/>
  <c r="D2861" i="4"/>
  <c r="D2862" i="4"/>
  <c r="D2863" i="4"/>
  <c r="D2864" i="4"/>
  <c r="D2865" i="4"/>
  <c r="D2866" i="4"/>
  <c r="D2867" i="4"/>
  <c r="D2868" i="4"/>
  <c r="D2869" i="4"/>
  <c r="D2870" i="4"/>
  <c r="D2871" i="4"/>
  <c r="D2872" i="4"/>
  <c r="D2873" i="4"/>
  <c r="D2874" i="4"/>
  <c r="D2875" i="4"/>
  <c r="D2876" i="4"/>
  <c r="D2877" i="4"/>
  <c r="D2878" i="4"/>
  <c r="D2879" i="4"/>
  <c r="D2880" i="4"/>
  <c r="D2881" i="4"/>
  <c r="D2882" i="4"/>
  <c r="D2883" i="4"/>
  <c r="D2884" i="4"/>
  <c r="D2885" i="4"/>
  <c r="D2886" i="4"/>
  <c r="D2887" i="4"/>
  <c r="D2888" i="4"/>
  <c r="D2889" i="4"/>
  <c r="D2890" i="4"/>
  <c r="D2891" i="4"/>
  <c r="D2892" i="4"/>
  <c r="D2893" i="4"/>
  <c r="D2894" i="4"/>
  <c r="D2895" i="4"/>
  <c r="D2896" i="4"/>
  <c r="D2897" i="4"/>
  <c r="D2898" i="4"/>
  <c r="D2899" i="4"/>
  <c r="D2900" i="4"/>
  <c r="D2901" i="4"/>
  <c r="D2902" i="4"/>
  <c r="D2903" i="4"/>
  <c r="D2904" i="4"/>
  <c r="D2905" i="4"/>
  <c r="D2906" i="4"/>
  <c r="D2907" i="4"/>
  <c r="D2908" i="4"/>
  <c r="D2909" i="4"/>
  <c r="D2910" i="4"/>
  <c r="D2911" i="4"/>
  <c r="D2912" i="4"/>
  <c r="D2913" i="4"/>
  <c r="D2914" i="4"/>
  <c r="D2915" i="4"/>
  <c r="D2916" i="4"/>
  <c r="D2917" i="4"/>
  <c r="D2918" i="4"/>
  <c r="D2919" i="4"/>
  <c r="D2920" i="4"/>
  <c r="D2921" i="4"/>
  <c r="D2922" i="4"/>
  <c r="D2923" i="4"/>
  <c r="D2924" i="4"/>
  <c r="D2925" i="4"/>
  <c r="D2926" i="4"/>
  <c r="D2927" i="4"/>
  <c r="D2928" i="4"/>
  <c r="D2929" i="4"/>
  <c r="D2930" i="4"/>
  <c r="D2931" i="4"/>
  <c r="D2932" i="4"/>
  <c r="D2933" i="4"/>
  <c r="D2934" i="4"/>
  <c r="D2935" i="4"/>
  <c r="D2936" i="4"/>
  <c r="D2937" i="4"/>
  <c r="D2938" i="4"/>
  <c r="D2939" i="4"/>
  <c r="D2940" i="4"/>
  <c r="D2941" i="4"/>
  <c r="D2942" i="4"/>
  <c r="D2943" i="4"/>
  <c r="D2944" i="4"/>
  <c r="D2945" i="4"/>
  <c r="D2946" i="4"/>
  <c r="D2947" i="4"/>
  <c r="D2948" i="4"/>
  <c r="D2949" i="4"/>
  <c r="D2950" i="4"/>
  <c r="D2951" i="4"/>
  <c r="D2952" i="4"/>
  <c r="D2953" i="4"/>
  <c r="D2954" i="4"/>
  <c r="D2955" i="4"/>
  <c r="D2956" i="4"/>
  <c r="D2957" i="4"/>
  <c r="D2958" i="4"/>
  <c r="D2959" i="4"/>
  <c r="D2960" i="4"/>
  <c r="D2961" i="4"/>
  <c r="D2962" i="4"/>
  <c r="D2963" i="4"/>
  <c r="D2964" i="4"/>
  <c r="D2965" i="4"/>
  <c r="D2966" i="4"/>
  <c r="D2967" i="4"/>
  <c r="D2968" i="4"/>
  <c r="D2969" i="4"/>
  <c r="D2970" i="4"/>
  <c r="D2971" i="4"/>
  <c r="D2972" i="4"/>
  <c r="D2973" i="4"/>
  <c r="D2974" i="4"/>
  <c r="D2975" i="4"/>
  <c r="D2976" i="4"/>
  <c r="D2977" i="4"/>
  <c r="D2978" i="4"/>
  <c r="D2979" i="4"/>
  <c r="D2980" i="4"/>
  <c r="D2981" i="4"/>
  <c r="D2982" i="4"/>
  <c r="D2983" i="4"/>
  <c r="D2984" i="4"/>
  <c r="D2985" i="4"/>
  <c r="D2986" i="4"/>
  <c r="D2987" i="4"/>
  <c r="D2988" i="4"/>
  <c r="D2989" i="4"/>
  <c r="D2990" i="4"/>
  <c r="D2991" i="4"/>
  <c r="D2992" i="4"/>
  <c r="D2993" i="4"/>
  <c r="D2994" i="4"/>
  <c r="D2995" i="4"/>
  <c r="D2996" i="4"/>
  <c r="D2997" i="4"/>
  <c r="D2998" i="4"/>
  <c r="D2999" i="4"/>
  <c r="D3000" i="4"/>
  <c r="D3001" i="4"/>
  <c r="D3002" i="4"/>
  <c r="D3003" i="4"/>
  <c r="D3004" i="4"/>
  <c r="D3005" i="4"/>
  <c r="D3006" i="4"/>
  <c r="D3007" i="4"/>
  <c r="D3008" i="4"/>
  <c r="D3009" i="4"/>
  <c r="D3010" i="4"/>
  <c r="D3011" i="4"/>
  <c r="D3012" i="4"/>
  <c r="D3013" i="4"/>
  <c r="D3014" i="4"/>
  <c r="D3015" i="4"/>
  <c r="D3016" i="4"/>
  <c r="D3017" i="4"/>
  <c r="D3018" i="4"/>
  <c r="D3019" i="4"/>
  <c r="D3020" i="4"/>
  <c r="D3021" i="4"/>
  <c r="D3022" i="4"/>
  <c r="D3023" i="4"/>
  <c r="D3024" i="4"/>
  <c r="D3025" i="4"/>
  <c r="D3026" i="4"/>
  <c r="D3027" i="4"/>
  <c r="D3028" i="4"/>
  <c r="D3029" i="4"/>
  <c r="D3030" i="4"/>
  <c r="D3031" i="4"/>
  <c r="D3032" i="4"/>
  <c r="D3033" i="4"/>
  <c r="D3034" i="4"/>
  <c r="D3035" i="4"/>
  <c r="D3036" i="4"/>
  <c r="D3037" i="4"/>
  <c r="D3038" i="4"/>
  <c r="D3039" i="4"/>
  <c r="D3040" i="4"/>
  <c r="D3041" i="4"/>
  <c r="D3042" i="4"/>
  <c r="D3043" i="4"/>
  <c r="D3044" i="4"/>
  <c r="D3045" i="4"/>
  <c r="D3046" i="4"/>
  <c r="D3047" i="4"/>
  <c r="D3048" i="4"/>
  <c r="D3049" i="4"/>
  <c r="D3050" i="4"/>
  <c r="D3051" i="4"/>
  <c r="D3052" i="4"/>
  <c r="D3053" i="4"/>
  <c r="D3054" i="4"/>
  <c r="D3055" i="4"/>
  <c r="D3056" i="4"/>
  <c r="D3057" i="4"/>
  <c r="D3058" i="4"/>
  <c r="D3059" i="4"/>
  <c r="D3060" i="4"/>
  <c r="D3061" i="4"/>
  <c r="D3062" i="4"/>
  <c r="D3063" i="4"/>
  <c r="D3064" i="4"/>
  <c r="D3065" i="4"/>
  <c r="D3066" i="4"/>
  <c r="D3067" i="4"/>
  <c r="D3068" i="4"/>
  <c r="D3069" i="4"/>
  <c r="D3070" i="4"/>
  <c r="D3071" i="4"/>
  <c r="D3072" i="4"/>
  <c r="D3073" i="4"/>
  <c r="D3074" i="4"/>
  <c r="D3075" i="4"/>
  <c r="D3076" i="4"/>
  <c r="D3077" i="4"/>
  <c r="D3078" i="4"/>
  <c r="D3079" i="4"/>
  <c r="D3080" i="4"/>
  <c r="D3081" i="4"/>
  <c r="D3082" i="4"/>
  <c r="D3083" i="4"/>
  <c r="D3084" i="4"/>
  <c r="D3085" i="4"/>
  <c r="D3086" i="4"/>
  <c r="D3087" i="4"/>
  <c r="D3088" i="4"/>
  <c r="D3089" i="4"/>
  <c r="D3090" i="4"/>
  <c r="D3091" i="4"/>
  <c r="D3092" i="4"/>
  <c r="D3093" i="4"/>
  <c r="D3094" i="4"/>
  <c r="D3095" i="4"/>
  <c r="D3096" i="4"/>
  <c r="D3097" i="4"/>
  <c r="D3098" i="4"/>
  <c r="D3099" i="4"/>
  <c r="D3100" i="4"/>
  <c r="D3101" i="4"/>
  <c r="D3102" i="4"/>
  <c r="D3103" i="4"/>
  <c r="D3104" i="4"/>
  <c r="D3105" i="4"/>
  <c r="D3106" i="4"/>
  <c r="D3107" i="4"/>
  <c r="D3108" i="4"/>
  <c r="D3109" i="4"/>
  <c r="D3110" i="4"/>
  <c r="D3111" i="4"/>
  <c r="D3112" i="4"/>
  <c r="D3113" i="4"/>
  <c r="D3114" i="4"/>
  <c r="D3115" i="4"/>
  <c r="D3116" i="4"/>
  <c r="D3117" i="4"/>
  <c r="D3118" i="4"/>
  <c r="D3119" i="4"/>
  <c r="D3120" i="4"/>
  <c r="D3121" i="4"/>
  <c r="D3122" i="4"/>
  <c r="D3123" i="4"/>
  <c r="D3124" i="4"/>
  <c r="D3125" i="4"/>
  <c r="D3126" i="4"/>
  <c r="D3127" i="4"/>
  <c r="D3128" i="4"/>
  <c r="D3129" i="4"/>
  <c r="D3130" i="4"/>
  <c r="D3131" i="4"/>
  <c r="D3132" i="4"/>
  <c r="D3133" i="4"/>
  <c r="D3134" i="4"/>
  <c r="D3135" i="4"/>
  <c r="D3136" i="4"/>
  <c r="D3137" i="4"/>
  <c r="D3138" i="4"/>
  <c r="D3139" i="4"/>
  <c r="D3140" i="4"/>
  <c r="D3141" i="4"/>
  <c r="D3142" i="4"/>
  <c r="D3143" i="4"/>
  <c r="D3144" i="4"/>
  <c r="D3145" i="4"/>
  <c r="D3146" i="4"/>
  <c r="D3147" i="4"/>
  <c r="D3148" i="4"/>
  <c r="D3149" i="4"/>
  <c r="D3150" i="4"/>
  <c r="D3151" i="4"/>
  <c r="D3152" i="4"/>
  <c r="D3153" i="4"/>
  <c r="D3154" i="4"/>
  <c r="D3155" i="4"/>
  <c r="D3156" i="4"/>
  <c r="D3157" i="4"/>
  <c r="D3158" i="4"/>
  <c r="D3159" i="4"/>
  <c r="D3160" i="4"/>
  <c r="D3161" i="4"/>
  <c r="D3162" i="4"/>
  <c r="D3163" i="4"/>
  <c r="D3164" i="4"/>
  <c r="D3165" i="4"/>
  <c r="D3166" i="4"/>
  <c r="D3167" i="4"/>
  <c r="D3168" i="4"/>
  <c r="D3169" i="4"/>
  <c r="D3170" i="4"/>
  <c r="D3171" i="4"/>
  <c r="D3172" i="4"/>
  <c r="D3173" i="4"/>
  <c r="D3174" i="4"/>
  <c r="D3175" i="4"/>
  <c r="D3176" i="4"/>
  <c r="D3177" i="4"/>
  <c r="D3178" i="4"/>
  <c r="D3179" i="4"/>
  <c r="D3180" i="4"/>
  <c r="D3181" i="4"/>
  <c r="D3182" i="4"/>
  <c r="D3183" i="4"/>
  <c r="D3184" i="4"/>
  <c r="D3185" i="4"/>
  <c r="D3186" i="4"/>
  <c r="D3187" i="4"/>
  <c r="D3188" i="4"/>
  <c r="D3189" i="4"/>
  <c r="D3190" i="4"/>
  <c r="D3191" i="4"/>
  <c r="D3192" i="4"/>
  <c r="D3193" i="4"/>
  <c r="D3194" i="4"/>
  <c r="D3195" i="4"/>
  <c r="D3196" i="4"/>
  <c r="D3197" i="4"/>
  <c r="D3198" i="4"/>
  <c r="D3199" i="4"/>
  <c r="D3200" i="4"/>
  <c r="D3201" i="4"/>
  <c r="D3202" i="4"/>
  <c r="D3203" i="4"/>
  <c r="D3204" i="4"/>
  <c r="D3205" i="4"/>
  <c r="D3206" i="4"/>
  <c r="D3207" i="4"/>
  <c r="D3208" i="4"/>
  <c r="D3209" i="4"/>
  <c r="D3210" i="4"/>
  <c r="D3211" i="4"/>
  <c r="D3212" i="4"/>
  <c r="D3213" i="4"/>
  <c r="D3214" i="4"/>
  <c r="D3215" i="4"/>
  <c r="D3216" i="4"/>
  <c r="D3217" i="4"/>
  <c r="D3218" i="4"/>
  <c r="D3219" i="4"/>
  <c r="D3220" i="4"/>
  <c r="D3221" i="4"/>
  <c r="D3222" i="4"/>
  <c r="D3223" i="4"/>
  <c r="D3224" i="4"/>
  <c r="D3225" i="4"/>
  <c r="D3226" i="4"/>
  <c r="D3227" i="4"/>
  <c r="D3228" i="4"/>
  <c r="D3229" i="4"/>
  <c r="D3230" i="4"/>
  <c r="D3231" i="4"/>
  <c r="D3232" i="4"/>
  <c r="D3233" i="4"/>
  <c r="D3234" i="4"/>
  <c r="D3235" i="4"/>
  <c r="D3236" i="4"/>
  <c r="D3237" i="4"/>
  <c r="D3238" i="4"/>
  <c r="D3239" i="4"/>
  <c r="D3240" i="4"/>
  <c r="D3241" i="4"/>
  <c r="D3242" i="4"/>
  <c r="D3243" i="4"/>
  <c r="D3244" i="4"/>
  <c r="D3245" i="4"/>
  <c r="D3246" i="4"/>
  <c r="D3247" i="4"/>
  <c r="D3248" i="4"/>
  <c r="D3249" i="4"/>
  <c r="D3250" i="4"/>
  <c r="D3251" i="4"/>
  <c r="D3252" i="4"/>
  <c r="D3253" i="4"/>
  <c r="D3254" i="4"/>
  <c r="D3255" i="4"/>
  <c r="D3256" i="4"/>
  <c r="D3257" i="4"/>
  <c r="D3258" i="4"/>
  <c r="D3259" i="4"/>
  <c r="D3260" i="4"/>
  <c r="D3261" i="4"/>
  <c r="D3262" i="4"/>
  <c r="D3263" i="4"/>
  <c r="D3264" i="4"/>
  <c r="D3265" i="4"/>
  <c r="D3266" i="4"/>
  <c r="D3267" i="4"/>
  <c r="D3268" i="4"/>
  <c r="D3269" i="4"/>
  <c r="D3270" i="4"/>
  <c r="D3271" i="4"/>
  <c r="D3272" i="4"/>
  <c r="D3273" i="4"/>
  <c r="D3274" i="4"/>
  <c r="D3275" i="4"/>
  <c r="D3276" i="4"/>
  <c r="D3277" i="4"/>
  <c r="D3278" i="4"/>
  <c r="D3279" i="4"/>
  <c r="D3280" i="4"/>
  <c r="D3281" i="4"/>
  <c r="D3282" i="4"/>
  <c r="D3283" i="4"/>
  <c r="D3284" i="4"/>
  <c r="D3285" i="4"/>
  <c r="D3286" i="4"/>
  <c r="D3287" i="4"/>
  <c r="D3288" i="4"/>
  <c r="D3289" i="4"/>
  <c r="D3290" i="4"/>
  <c r="D3291" i="4"/>
  <c r="D3292" i="4"/>
  <c r="D3293" i="4"/>
  <c r="D3294" i="4"/>
  <c r="D3295" i="4"/>
  <c r="D3296" i="4"/>
  <c r="D3297" i="4"/>
  <c r="D3298" i="4"/>
  <c r="D3299" i="4"/>
  <c r="D3300" i="4"/>
  <c r="D3301" i="4"/>
  <c r="D3302" i="4"/>
  <c r="D3303" i="4"/>
  <c r="D3304" i="4"/>
  <c r="D3305" i="4"/>
  <c r="D3306" i="4"/>
  <c r="D3307" i="4"/>
  <c r="D3308" i="4"/>
  <c r="D3309" i="4"/>
  <c r="D3310" i="4"/>
  <c r="D3311" i="4"/>
  <c r="D3312" i="4"/>
  <c r="D3313" i="4"/>
  <c r="D3314" i="4"/>
  <c r="D3315" i="4"/>
  <c r="D3316" i="4"/>
  <c r="D3317" i="4"/>
  <c r="D3318" i="4"/>
  <c r="D3319" i="4"/>
  <c r="D3320" i="4"/>
  <c r="D3321" i="4"/>
  <c r="D3322" i="4"/>
  <c r="D3323" i="4"/>
  <c r="D3324" i="4"/>
  <c r="D3325" i="4"/>
  <c r="D3326" i="4"/>
  <c r="D3327" i="4"/>
  <c r="D3328" i="4"/>
  <c r="D3329" i="4"/>
  <c r="D3330" i="4"/>
  <c r="D3331" i="4"/>
  <c r="D3332" i="4"/>
  <c r="D3333" i="4"/>
  <c r="D3334" i="4"/>
  <c r="D3335" i="4"/>
  <c r="D3336" i="4"/>
  <c r="D3337" i="4"/>
  <c r="D3338" i="4"/>
  <c r="D3339" i="4"/>
  <c r="D3340" i="4"/>
  <c r="D3341" i="4"/>
  <c r="D3342" i="4"/>
  <c r="D3343" i="4"/>
  <c r="D3344" i="4"/>
  <c r="D3345" i="4"/>
  <c r="D3346" i="4"/>
  <c r="D3347" i="4"/>
  <c r="D3348" i="4"/>
  <c r="D3349" i="4"/>
  <c r="D3350" i="4"/>
  <c r="D3351" i="4"/>
  <c r="D3352" i="4"/>
  <c r="D3353" i="4"/>
  <c r="D3354" i="4"/>
  <c r="D3355" i="4"/>
  <c r="D3356" i="4"/>
  <c r="D3357" i="4"/>
  <c r="D3358" i="4"/>
  <c r="D3359" i="4"/>
  <c r="D3360" i="4"/>
  <c r="D3361" i="4"/>
  <c r="D3362" i="4"/>
  <c r="D3363" i="4"/>
  <c r="D3364" i="4"/>
  <c r="D3365" i="4"/>
  <c r="D3366" i="4"/>
  <c r="D3367" i="4"/>
  <c r="D3368" i="4"/>
  <c r="D3369" i="4"/>
  <c r="D3370" i="4"/>
  <c r="D3371" i="4"/>
  <c r="D3372" i="4"/>
  <c r="D3373" i="4"/>
  <c r="D3374" i="4"/>
  <c r="D3375" i="4"/>
  <c r="D3376" i="4"/>
  <c r="D3377" i="4"/>
  <c r="D3378" i="4"/>
  <c r="D3379" i="4"/>
  <c r="D3380" i="4"/>
  <c r="D3381" i="4"/>
  <c r="D3382" i="4"/>
  <c r="D3383" i="4"/>
  <c r="D3384" i="4"/>
  <c r="D3385" i="4"/>
  <c r="D3386" i="4"/>
  <c r="D3387" i="4"/>
  <c r="D3388" i="4"/>
  <c r="D3389" i="4"/>
  <c r="D3390" i="4"/>
  <c r="D3391" i="4"/>
  <c r="D3392" i="4"/>
  <c r="D3393" i="4"/>
  <c r="D3394" i="4"/>
  <c r="D3395" i="4"/>
  <c r="D3396" i="4"/>
  <c r="D3397" i="4"/>
  <c r="D3398" i="4"/>
  <c r="D3399" i="4"/>
  <c r="D3400" i="4"/>
  <c r="D3401" i="4"/>
  <c r="D3402" i="4"/>
  <c r="D3403" i="4"/>
  <c r="D3404" i="4"/>
  <c r="D3405" i="4"/>
  <c r="D3406" i="4"/>
  <c r="D3407" i="4"/>
  <c r="D3408" i="4"/>
  <c r="D3409" i="4"/>
  <c r="D3410" i="4"/>
  <c r="D3411" i="4"/>
  <c r="D3412" i="4"/>
  <c r="D3413" i="4"/>
  <c r="D3414" i="4"/>
  <c r="D3415" i="4"/>
  <c r="D3416" i="4"/>
  <c r="D3417" i="4"/>
  <c r="D3418" i="4"/>
  <c r="D3419" i="4"/>
  <c r="D3420" i="4"/>
  <c r="D3421" i="4"/>
  <c r="D3422" i="4"/>
  <c r="D3423" i="4"/>
  <c r="D3424" i="4"/>
  <c r="D3425" i="4"/>
  <c r="D3426" i="4"/>
  <c r="D3427" i="4"/>
  <c r="D3428" i="4"/>
  <c r="D3429" i="4"/>
  <c r="D3430" i="4"/>
  <c r="D3431" i="4"/>
  <c r="D3432" i="4"/>
  <c r="D3433" i="4"/>
  <c r="D3434" i="4"/>
  <c r="D3435" i="4"/>
  <c r="D3436" i="4"/>
  <c r="D3437" i="4"/>
  <c r="D3438" i="4"/>
  <c r="D3439" i="4"/>
  <c r="D3440" i="4"/>
  <c r="D3441" i="4"/>
  <c r="D3442" i="4"/>
  <c r="D3443" i="4"/>
  <c r="D3444" i="4"/>
  <c r="D3445" i="4"/>
  <c r="D3446" i="4"/>
  <c r="D3447" i="4"/>
  <c r="D3448" i="4"/>
  <c r="D3449" i="4"/>
  <c r="D3450" i="4"/>
  <c r="D3451" i="4"/>
  <c r="D3452" i="4"/>
  <c r="D3453" i="4"/>
  <c r="D3454" i="4"/>
  <c r="D3455" i="4"/>
  <c r="D3456" i="4"/>
  <c r="D3457" i="4"/>
  <c r="D3458" i="4"/>
  <c r="D3459" i="4"/>
  <c r="D3460" i="4"/>
  <c r="D3461" i="4"/>
  <c r="D3462" i="4"/>
  <c r="D3463" i="4"/>
  <c r="D3464" i="4"/>
  <c r="D3465" i="4"/>
  <c r="D3466" i="4"/>
  <c r="D3467" i="4"/>
  <c r="D3468" i="4"/>
  <c r="D3469" i="4"/>
  <c r="D3470" i="4"/>
  <c r="D3471" i="4"/>
  <c r="D3472" i="4"/>
  <c r="D3473" i="4"/>
  <c r="D3474" i="4"/>
  <c r="D3475" i="4"/>
  <c r="D3476" i="4"/>
  <c r="D3477" i="4"/>
  <c r="D3478" i="4"/>
  <c r="D3479" i="4"/>
  <c r="D3480" i="4"/>
  <c r="D3481" i="4"/>
  <c r="D3482" i="4"/>
  <c r="D3483" i="4"/>
  <c r="D3484" i="4"/>
  <c r="D3485" i="4"/>
  <c r="D3486" i="4"/>
  <c r="D3487" i="4"/>
  <c r="D3488" i="4"/>
  <c r="D3489" i="4"/>
  <c r="D3490" i="4"/>
  <c r="D3491" i="4"/>
  <c r="D3492" i="4"/>
  <c r="D3493" i="4"/>
  <c r="D3494" i="4"/>
  <c r="D3495" i="4"/>
  <c r="D3496" i="4"/>
  <c r="D3497" i="4"/>
  <c r="D3498" i="4"/>
  <c r="D3499" i="4"/>
  <c r="D3500" i="4"/>
  <c r="D3501" i="4"/>
  <c r="D3502" i="4"/>
  <c r="D3503" i="4"/>
  <c r="D3504" i="4"/>
  <c r="D3505" i="4"/>
  <c r="D3506" i="4"/>
  <c r="D3507" i="4"/>
  <c r="D3508" i="4"/>
  <c r="D3509" i="4"/>
  <c r="D3510" i="4"/>
  <c r="D3511" i="4"/>
  <c r="D3512" i="4"/>
  <c r="D3513" i="4"/>
  <c r="D3514" i="4"/>
  <c r="D3515" i="4"/>
  <c r="D3516" i="4"/>
  <c r="D3517" i="4"/>
  <c r="D3518" i="4"/>
  <c r="D3519" i="4"/>
  <c r="D3520" i="4"/>
  <c r="D3521" i="4"/>
  <c r="D3522" i="4"/>
  <c r="D3523" i="4"/>
  <c r="D3524" i="4"/>
  <c r="D3525" i="4"/>
  <c r="D3526" i="4"/>
  <c r="D3527" i="4"/>
  <c r="D3528" i="4"/>
  <c r="D3529" i="4"/>
  <c r="D3530" i="4"/>
  <c r="D3531" i="4"/>
  <c r="D3532" i="4"/>
  <c r="D3533" i="4"/>
  <c r="D3534" i="4"/>
  <c r="D3535" i="4"/>
  <c r="D3536" i="4"/>
  <c r="D3537" i="4"/>
  <c r="D3538" i="4"/>
  <c r="D3539" i="4"/>
  <c r="D3540" i="4"/>
  <c r="D3541" i="4"/>
  <c r="D3542" i="4"/>
  <c r="D3543" i="4"/>
  <c r="D3544" i="4"/>
  <c r="D3545" i="4"/>
  <c r="D3546" i="4"/>
  <c r="D3547" i="4"/>
  <c r="D3548" i="4"/>
  <c r="D3549" i="4"/>
  <c r="D3550" i="4"/>
  <c r="D3551" i="4"/>
  <c r="D3552" i="4"/>
  <c r="D3553" i="4"/>
  <c r="D3554" i="4"/>
  <c r="D3555" i="4"/>
  <c r="D3556" i="4"/>
  <c r="D3557" i="4"/>
  <c r="D2"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001" i="4"/>
  <c r="C2002" i="4"/>
  <c r="C2003" i="4"/>
  <c r="C2004" i="4"/>
  <c r="C2005" i="4"/>
  <c r="C2006" i="4"/>
  <c r="C2007" i="4"/>
  <c r="C2008" i="4"/>
  <c r="C2009" i="4"/>
  <c r="C2010" i="4"/>
  <c r="C2011" i="4"/>
  <c r="C2012" i="4"/>
  <c r="C2013" i="4"/>
  <c r="C2014" i="4"/>
  <c r="C2015" i="4"/>
  <c r="C2016" i="4"/>
  <c r="C2017" i="4"/>
  <c r="C2018" i="4"/>
  <c r="C2019" i="4"/>
  <c r="C2020" i="4"/>
  <c r="C2021" i="4"/>
  <c r="C2022" i="4"/>
  <c r="C2023" i="4"/>
  <c r="C2024" i="4"/>
  <c r="C2025" i="4"/>
  <c r="C2026" i="4"/>
  <c r="C2027" i="4"/>
  <c r="C2028" i="4"/>
  <c r="C2029" i="4"/>
  <c r="C2030" i="4"/>
  <c r="C2031" i="4"/>
  <c r="C2032" i="4"/>
  <c r="C2033" i="4"/>
  <c r="C2034" i="4"/>
  <c r="C2035" i="4"/>
  <c r="C2036" i="4"/>
  <c r="C2037" i="4"/>
  <c r="C2038" i="4"/>
  <c r="C2039" i="4"/>
  <c r="C2040" i="4"/>
  <c r="C2041" i="4"/>
  <c r="C2042" i="4"/>
  <c r="C2043" i="4"/>
  <c r="C2044" i="4"/>
  <c r="C2045" i="4"/>
  <c r="C2046" i="4"/>
  <c r="C2047" i="4"/>
  <c r="C2048" i="4"/>
  <c r="C2049" i="4"/>
  <c r="C2050" i="4"/>
  <c r="C2051" i="4"/>
  <c r="C2052" i="4"/>
  <c r="C2053" i="4"/>
  <c r="C2054" i="4"/>
  <c r="C2055" i="4"/>
  <c r="C2056" i="4"/>
  <c r="C2057" i="4"/>
  <c r="C2058" i="4"/>
  <c r="C2059" i="4"/>
  <c r="C2060" i="4"/>
  <c r="C2061" i="4"/>
  <c r="C2062" i="4"/>
  <c r="C2063" i="4"/>
  <c r="C2064" i="4"/>
  <c r="C2065" i="4"/>
  <c r="C2066" i="4"/>
  <c r="C2067" i="4"/>
  <c r="C2068" i="4"/>
  <c r="C2069" i="4"/>
  <c r="C2070" i="4"/>
  <c r="C2071" i="4"/>
  <c r="C2072" i="4"/>
  <c r="C2073" i="4"/>
  <c r="C2074" i="4"/>
  <c r="C2075" i="4"/>
  <c r="C2076" i="4"/>
  <c r="C2077" i="4"/>
  <c r="C2078" i="4"/>
  <c r="C2079" i="4"/>
  <c r="C2080" i="4"/>
  <c r="C2081" i="4"/>
  <c r="C2082" i="4"/>
  <c r="C2083" i="4"/>
  <c r="C2084" i="4"/>
  <c r="C2085" i="4"/>
  <c r="C2086" i="4"/>
  <c r="C2087" i="4"/>
  <c r="C2088" i="4"/>
  <c r="C2089" i="4"/>
  <c r="C2090" i="4"/>
  <c r="C2091" i="4"/>
  <c r="C2092" i="4"/>
  <c r="C2093" i="4"/>
  <c r="C2094" i="4"/>
  <c r="C2095" i="4"/>
  <c r="C2096" i="4"/>
  <c r="C2097" i="4"/>
  <c r="C2098" i="4"/>
  <c r="C2099" i="4"/>
  <c r="C2100" i="4"/>
  <c r="C2101" i="4"/>
  <c r="C2102" i="4"/>
  <c r="C2103" i="4"/>
  <c r="C2104" i="4"/>
  <c r="C2105" i="4"/>
  <c r="C2106" i="4"/>
  <c r="C2107" i="4"/>
  <c r="C2108" i="4"/>
  <c r="C2109" i="4"/>
  <c r="C2110" i="4"/>
  <c r="C2111" i="4"/>
  <c r="C2112" i="4"/>
  <c r="C2113" i="4"/>
  <c r="C2114" i="4"/>
  <c r="C2115" i="4"/>
  <c r="C2116" i="4"/>
  <c r="C2117" i="4"/>
  <c r="C2118" i="4"/>
  <c r="C2119" i="4"/>
  <c r="C2120" i="4"/>
  <c r="C2121" i="4"/>
  <c r="C2122" i="4"/>
  <c r="C2123" i="4"/>
  <c r="C2124" i="4"/>
  <c r="C2125" i="4"/>
  <c r="C2126" i="4"/>
  <c r="C2127" i="4"/>
  <c r="C2128" i="4"/>
  <c r="C2129" i="4"/>
  <c r="C2130" i="4"/>
  <c r="C2131" i="4"/>
  <c r="C2132" i="4"/>
  <c r="C2133" i="4"/>
  <c r="C2134" i="4"/>
  <c r="C2135" i="4"/>
  <c r="C2136" i="4"/>
  <c r="C2137" i="4"/>
  <c r="C2138" i="4"/>
  <c r="C2139" i="4"/>
  <c r="C2140" i="4"/>
  <c r="C2141" i="4"/>
  <c r="C2142" i="4"/>
  <c r="C2143" i="4"/>
  <c r="C2144" i="4"/>
  <c r="C2145" i="4"/>
  <c r="C2146" i="4"/>
  <c r="C2147" i="4"/>
  <c r="C2148" i="4"/>
  <c r="C2149" i="4"/>
  <c r="C2150" i="4"/>
  <c r="C2151" i="4"/>
  <c r="C2152" i="4"/>
  <c r="C2153" i="4"/>
  <c r="C2154" i="4"/>
  <c r="C2155" i="4"/>
  <c r="C2156" i="4"/>
  <c r="C2157" i="4"/>
  <c r="C2158" i="4"/>
  <c r="C2159" i="4"/>
  <c r="C2160" i="4"/>
  <c r="C2161" i="4"/>
  <c r="C2162" i="4"/>
  <c r="C2163" i="4"/>
  <c r="C2164" i="4"/>
  <c r="C2165" i="4"/>
  <c r="C2166" i="4"/>
  <c r="C2167" i="4"/>
  <c r="C2168" i="4"/>
  <c r="C2169" i="4"/>
  <c r="C2170" i="4"/>
  <c r="C2171" i="4"/>
  <c r="C2172" i="4"/>
  <c r="C2173" i="4"/>
  <c r="C2174" i="4"/>
  <c r="C2175" i="4"/>
  <c r="C2176" i="4"/>
  <c r="C2177" i="4"/>
  <c r="C2178" i="4"/>
  <c r="C2179" i="4"/>
  <c r="C2180" i="4"/>
  <c r="C2181" i="4"/>
  <c r="C2182" i="4"/>
  <c r="C2183" i="4"/>
  <c r="C2184" i="4"/>
  <c r="C2185" i="4"/>
  <c r="C2186" i="4"/>
  <c r="C2187" i="4"/>
  <c r="C2188" i="4"/>
  <c r="C2189" i="4"/>
  <c r="C2190" i="4"/>
  <c r="C2191" i="4"/>
  <c r="C2192" i="4"/>
  <c r="C2193" i="4"/>
  <c r="C2194" i="4"/>
  <c r="C2195" i="4"/>
  <c r="C2196" i="4"/>
  <c r="C2197" i="4"/>
  <c r="C2198" i="4"/>
  <c r="C2199" i="4"/>
  <c r="C2200" i="4"/>
  <c r="C2201" i="4"/>
  <c r="C2202" i="4"/>
  <c r="C2203" i="4"/>
  <c r="C2204" i="4"/>
  <c r="C2205" i="4"/>
  <c r="C2206" i="4"/>
  <c r="C2207" i="4"/>
  <c r="C2208" i="4"/>
  <c r="C2209" i="4"/>
  <c r="C2210" i="4"/>
  <c r="C2211" i="4"/>
  <c r="C2212" i="4"/>
  <c r="C2213" i="4"/>
  <c r="C2214" i="4"/>
  <c r="C2215" i="4"/>
  <c r="C2216" i="4"/>
  <c r="C2217" i="4"/>
  <c r="C2218" i="4"/>
  <c r="C2219" i="4"/>
  <c r="C2220" i="4"/>
  <c r="C2221" i="4"/>
  <c r="C2222" i="4"/>
  <c r="C2223" i="4"/>
  <c r="C2224" i="4"/>
  <c r="C2225" i="4"/>
  <c r="C2226" i="4"/>
  <c r="C2227" i="4"/>
  <c r="C2228" i="4"/>
  <c r="C2229" i="4"/>
  <c r="C2230" i="4"/>
  <c r="C2231" i="4"/>
  <c r="C2232" i="4"/>
  <c r="C2233" i="4"/>
  <c r="C2234" i="4"/>
  <c r="C2235" i="4"/>
  <c r="C2236" i="4"/>
  <c r="C2237" i="4"/>
  <c r="C2238" i="4"/>
  <c r="C2239" i="4"/>
  <c r="C2240" i="4"/>
  <c r="C2241" i="4"/>
  <c r="C2242" i="4"/>
  <c r="C2243" i="4"/>
  <c r="C2244" i="4"/>
  <c r="C2245" i="4"/>
  <c r="C2246" i="4"/>
  <c r="C2247" i="4"/>
  <c r="C2248" i="4"/>
  <c r="C2249" i="4"/>
  <c r="C2250" i="4"/>
  <c r="C2251" i="4"/>
  <c r="C2252" i="4"/>
  <c r="C2253" i="4"/>
  <c r="C2254" i="4"/>
  <c r="C2255" i="4"/>
  <c r="C2256" i="4"/>
  <c r="C2257" i="4"/>
  <c r="C2258" i="4"/>
  <c r="C2259" i="4"/>
  <c r="C2260" i="4"/>
  <c r="C2261" i="4"/>
  <c r="C2262" i="4"/>
  <c r="C2263" i="4"/>
  <c r="C2264" i="4"/>
  <c r="C2265" i="4"/>
  <c r="C2266" i="4"/>
  <c r="C2267" i="4"/>
  <c r="C2268" i="4"/>
  <c r="C2269" i="4"/>
  <c r="C2270" i="4"/>
  <c r="C2271" i="4"/>
  <c r="C2272" i="4"/>
  <c r="C2273" i="4"/>
  <c r="C2274" i="4"/>
  <c r="C2275" i="4"/>
  <c r="C2276" i="4"/>
  <c r="C2277" i="4"/>
  <c r="C2278" i="4"/>
  <c r="C2279" i="4"/>
  <c r="C2280" i="4"/>
  <c r="C2281" i="4"/>
  <c r="C2282" i="4"/>
  <c r="C2283" i="4"/>
  <c r="C2284" i="4"/>
  <c r="C2285" i="4"/>
  <c r="C2286" i="4"/>
  <c r="C2287" i="4"/>
  <c r="C2288" i="4"/>
  <c r="C2289" i="4"/>
  <c r="C2290" i="4"/>
  <c r="C2291" i="4"/>
  <c r="C2292" i="4"/>
  <c r="C2293" i="4"/>
  <c r="C2294" i="4"/>
  <c r="C2295" i="4"/>
  <c r="C2296" i="4"/>
  <c r="C2297" i="4"/>
  <c r="C2298" i="4"/>
  <c r="C2299" i="4"/>
  <c r="C2300" i="4"/>
  <c r="C2301" i="4"/>
  <c r="C2302" i="4"/>
  <c r="C2303" i="4"/>
  <c r="C2304" i="4"/>
  <c r="C2305" i="4"/>
  <c r="C2306" i="4"/>
  <c r="C2307" i="4"/>
  <c r="C2308" i="4"/>
  <c r="C2309" i="4"/>
  <c r="C2310" i="4"/>
  <c r="C2311" i="4"/>
  <c r="C2312" i="4"/>
  <c r="C2313" i="4"/>
  <c r="C2314" i="4"/>
  <c r="C2315" i="4"/>
  <c r="C2316" i="4"/>
  <c r="C2317" i="4"/>
  <c r="C2318" i="4"/>
  <c r="C2319" i="4"/>
  <c r="C2320" i="4"/>
  <c r="C2321" i="4"/>
  <c r="C2322" i="4"/>
  <c r="C2323" i="4"/>
  <c r="C2324" i="4"/>
  <c r="C2325" i="4"/>
  <c r="C2326" i="4"/>
  <c r="C2327" i="4"/>
  <c r="C2328" i="4"/>
  <c r="C2329" i="4"/>
  <c r="C2330" i="4"/>
  <c r="C2331" i="4"/>
  <c r="C2332" i="4"/>
  <c r="C2333" i="4"/>
  <c r="C2334" i="4"/>
  <c r="C2335" i="4"/>
  <c r="C2336" i="4"/>
  <c r="C2337" i="4"/>
  <c r="C2338" i="4"/>
  <c r="C2339" i="4"/>
  <c r="C2340" i="4"/>
  <c r="C2341" i="4"/>
  <c r="C2342" i="4"/>
  <c r="C2343" i="4"/>
  <c r="C2344" i="4"/>
  <c r="C2345" i="4"/>
  <c r="C2346" i="4"/>
  <c r="C2347" i="4"/>
  <c r="C2348" i="4"/>
  <c r="C2349" i="4"/>
  <c r="C2350" i="4"/>
  <c r="C2351" i="4"/>
  <c r="C2352" i="4"/>
  <c r="C2353" i="4"/>
  <c r="C2354" i="4"/>
  <c r="C2355" i="4"/>
  <c r="C2356" i="4"/>
  <c r="C2357" i="4"/>
  <c r="C2358" i="4"/>
  <c r="C2359" i="4"/>
  <c r="C2360" i="4"/>
  <c r="C2361" i="4"/>
  <c r="C2362" i="4"/>
  <c r="C2363" i="4"/>
  <c r="C2364" i="4"/>
  <c r="C2365" i="4"/>
  <c r="C2366" i="4"/>
  <c r="C2367" i="4"/>
  <c r="C2368" i="4"/>
  <c r="C2369" i="4"/>
  <c r="C2370" i="4"/>
  <c r="C2371" i="4"/>
  <c r="C2372" i="4"/>
  <c r="C2373" i="4"/>
  <c r="C2374" i="4"/>
  <c r="C2375" i="4"/>
  <c r="C2376" i="4"/>
  <c r="C2377" i="4"/>
  <c r="C2378" i="4"/>
  <c r="C2379" i="4"/>
  <c r="C2380" i="4"/>
  <c r="C2381" i="4"/>
  <c r="C2382" i="4"/>
  <c r="C2383" i="4"/>
  <c r="C2384" i="4"/>
  <c r="C2385" i="4"/>
  <c r="C2386" i="4"/>
  <c r="C2387" i="4"/>
  <c r="C2388" i="4"/>
  <c r="C2389" i="4"/>
  <c r="C2390" i="4"/>
  <c r="C2391" i="4"/>
  <c r="C2392" i="4"/>
  <c r="C2393" i="4"/>
  <c r="C2394" i="4"/>
  <c r="C2395" i="4"/>
  <c r="C2396" i="4"/>
  <c r="C2397" i="4"/>
  <c r="C2398" i="4"/>
  <c r="C2399" i="4"/>
  <c r="C2400" i="4"/>
  <c r="C2401" i="4"/>
  <c r="C2402" i="4"/>
  <c r="C2403" i="4"/>
  <c r="C2404" i="4"/>
  <c r="C2405" i="4"/>
  <c r="C2406" i="4"/>
  <c r="C2407" i="4"/>
  <c r="C2408" i="4"/>
  <c r="C2409" i="4"/>
  <c r="C2410" i="4"/>
  <c r="C2411" i="4"/>
  <c r="C2412" i="4"/>
  <c r="C2413" i="4"/>
  <c r="C2414" i="4"/>
  <c r="C2415" i="4"/>
  <c r="C2416" i="4"/>
  <c r="C2417" i="4"/>
  <c r="C2418" i="4"/>
  <c r="C2419" i="4"/>
  <c r="C2420" i="4"/>
  <c r="C2421" i="4"/>
  <c r="C2422" i="4"/>
  <c r="C2423" i="4"/>
  <c r="C2424" i="4"/>
  <c r="C2425" i="4"/>
  <c r="C2426" i="4"/>
  <c r="C2427" i="4"/>
  <c r="C2428" i="4"/>
  <c r="C2429" i="4"/>
  <c r="C2430" i="4"/>
  <c r="C2431" i="4"/>
  <c r="C2432" i="4"/>
  <c r="C2433" i="4"/>
  <c r="C2434" i="4"/>
  <c r="C2435" i="4"/>
  <c r="C2436" i="4"/>
  <c r="C2437" i="4"/>
  <c r="C2438" i="4"/>
  <c r="C2439" i="4"/>
  <c r="C2440" i="4"/>
  <c r="C2441" i="4"/>
  <c r="C2442" i="4"/>
  <c r="C2443" i="4"/>
  <c r="C2444" i="4"/>
  <c r="C2445" i="4"/>
  <c r="C2446" i="4"/>
  <c r="C2447" i="4"/>
  <c r="C2448" i="4"/>
  <c r="C2449" i="4"/>
  <c r="C2450" i="4"/>
  <c r="C2451" i="4"/>
  <c r="C2452" i="4"/>
  <c r="C2453" i="4"/>
  <c r="C2454" i="4"/>
  <c r="C2455" i="4"/>
  <c r="C2456" i="4"/>
  <c r="C2457" i="4"/>
  <c r="C2458" i="4"/>
  <c r="C2459" i="4"/>
  <c r="C2460" i="4"/>
  <c r="C2461" i="4"/>
  <c r="C2462" i="4"/>
  <c r="C2463" i="4"/>
  <c r="C2464" i="4"/>
  <c r="C2465" i="4"/>
  <c r="C2466" i="4"/>
  <c r="C2467" i="4"/>
  <c r="C2468" i="4"/>
  <c r="C2469" i="4"/>
  <c r="C2470" i="4"/>
  <c r="C2471" i="4"/>
  <c r="C2472" i="4"/>
  <c r="C2473" i="4"/>
  <c r="C2474" i="4"/>
  <c r="C2475" i="4"/>
  <c r="C2476" i="4"/>
  <c r="C2477" i="4"/>
  <c r="C2478" i="4"/>
  <c r="C2479" i="4"/>
  <c r="C2480" i="4"/>
  <c r="C2481" i="4"/>
  <c r="C2482" i="4"/>
  <c r="C2483" i="4"/>
  <c r="C2484" i="4"/>
  <c r="C2485" i="4"/>
  <c r="C2486" i="4"/>
  <c r="C2487" i="4"/>
  <c r="C2488" i="4"/>
  <c r="C2489" i="4"/>
  <c r="C2490" i="4"/>
  <c r="C2491" i="4"/>
  <c r="C2492" i="4"/>
  <c r="C2493" i="4"/>
  <c r="C2494" i="4"/>
  <c r="C2495" i="4"/>
  <c r="C2496" i="4"/>
  <c r="C2497" i="4"/>
  <c r="C2498" i="4"/>
  <c r="C2499" i="4"/>
  <c r="C2500" i="4"/>
  <c r="C2501" i="4"/>
  <c r="C2502" i="4"/>
  <c r="C2503" i="4"/>
  <c r="C2504" i="4"/>
  <c r="C2505" i="4"/>
  <c r="C2506" i="4"/>
  <c r="C2507" i="4"/>
  <c r="C2508" i="4"/>
  <c r="C2509" i="4"/>
  <c r="C2510" i="4"/>
  <c r="C2511" i="4"/>
  <c r="C2512" i="4"/>
  <c r="C2513" i="4"/>
  <c r="C2514" i="4"/>
  <c r="C2515" i="4"/>
  <c r="C2516" i="4"/>
  <c r="C2517" i="4"/>
  <c r="C2518" i="4"/>
  <c r="C2519" i="4"/>
  <c r="C2520" i="4"/>
  <c r="C2521" i="4"/>
  <c r="C2522" i="4"/>
  <c r="C2523" i="4"/>
  <c r="C2524" i="4"/>
  <c r="C2525" i="4"/>
  <c r="C2526" i="4"/>
  <c r="C2527" i="4"/>
  <c r="C2528" i="4"/>
  <c r="C2529" i="4"/>
  <c r="C2530" i="4"/>
  <c r="C2531" i="4"/>
  <c r="C2532" i="4"/>
  <c r="C2533" i="4"/>
  <c r="C2534" i="4"/>
  <c r="C2535" i="4"/>
  <c r="C2536" i="4"/>
  <c r="C2537" i="4"/>
  <c r="C2538" i="4"/>
  <c r="C2539" i="4"/>
  <c r="C2540" i="4"/>
  <c r="C2541" i="4"/>
  <c r="C2542" i="4"/>
  <c r="C2543" i="4"/>
  <c r="C2544" i="4"/>
  <c r="C2545" i="4"/>
  <c r="C2546" i="4"/>
  <c r="C2547" i="4"/>
  <c r="C2548" i="4"/>
  <c r="C2549" i="4"/>
  <c r="C2550" i="4"/>
  <c r="C2551" i="4"/>
  <c r="C2552" i="4"/>
  <c r="C2553" i="4"/>
  <c r="C2554" i="4"/>
  <c r="C2555" i="4"/>
  <c r="C2556" i="4"/>
  <c r="C2557" i="4"/>
  <c r="C2558" i="4"/>
  <c r="C2559" i="4"/>
  <c r="C2560" i="4"/>
  <c r="C2561" i="4"/>
  <c r="C2562" i="4"/>
  <c r="C2563" i="4"/>
  <c r="C2564" i="4"/>
  <c r="C2565" i="4"/>
  <c r="C2566" i="4"/>
  <c r="C2567" i="4"/>
  <c r="C2568" i="4"/>
  <c r="C2569" i="4"/>
  <c r="C2570" i="4"/>
  <c r="C2571" i="4"/>
  <c r="C2572" i="4"/>
  <c r="C2573" i="4"/>
  <c r="C2574" i="4"/>
  <c r="C2575" i="4"/>
  <c r="C2576" i="4"/>
  <c r="C2577" i="4"/>
  <c r="C2578" i="4"/>
  <c r="C2579" i="4"/>
  <c r="C2580" i="4"/>
  <c r="C2581" i="4"/>
  <c r="C2582" i="4"/>
  <c r="C2583" i="4"/>
  <c r="C2584" i="4"/>
  <c r="C2585" i="4"/>
  <c r="C2586" i="4"/>
  <c r="C2587" i="4"/>
  <c r="C2588" i="4"/>
  <c r="C2589" i="4"/>
  <c r="C2590" i="4"/>
  <c r="C2591" i="4"/>
  <c r="C2592" i="4"/>
  <c r="C2593" i="4"/>
  <c r="C2594" i="4"/>
  <c r="C2595" i="4"/>
  <c r="C2596" i="4"/>
  <c r="C2597" i="4"/>
  <c r="C2598" i="4"/>
  <c r="C2599" i="4"/>
  <c r="C2600" i="4"/>
  <c r="C2601" i="4"/>
  <c r="C2602" i="4"/>
  <c r="C2603" i="4"/>
  <c r="C2604" i="4"/>
  <c r="C2605" i="4"/>
  <c r="C2606" i="4"/>
  <c r="C2607" i="4"/>
  <c r="C2608" i="4"/>
  <c r="C2609" i="4"/>
  <c r="C2610" i="4"/>
  <c r="C2611" i="4"/>
  <c r="C2612" i="4"/>
  <c r="C2613" i="4"/>
  <c r="C2614" i="4"/>
  <c r="C2615" i="4"/>
  <c r="C2616" i="4"/>
  <c r="C2617" i="4"/>
  <c r="C2618" i="4"/>
  <c r="C2619" i="4"/>
  <c r="C2620" i="4"/>
  <c r="C2621" i="4"/>
  <c r="C2622" i="4"/>
  <c r="C2623" i="4"/>
  <c r="C2624" i="4"/>
  <c r="C2625" i="4"/>
  <c r="C2626" i="4"/>
  <c r="C2627" i="4"/>
  <c r="C2628" i="4"/>
  <c r="C2629" i="4"/>
  <c r="C2630" i="4"/>
  <c r="C2631" i="4"/>
  <c r="C2632" i="4"/>
  <c r="C2633" i="4"/>
  <c r="C2634" i="4"/>
  <c r="C2635" i="4"/>
  <c r="C2636" i="4"/>
  <c r="C2637" i="4"/>
  <c r="C2638" i="4"/>
  <c r="C2639" i="4"/>
  <c r="C2640" i="4"/>
  <c r="C2641" i="4"/>
  <c r="C2642" i="4"/>
  <c r="C2643" i="4"/>
  <c r="C2644" i="4"/>
  <c r="C2645" i="4"/>
  <c r="C2646" i="4"/>
  <c r="C2647" i="4"/>
  <c r="C2648" i="4"/>
  <c r="C2649" i="4"/>
  <c r="C2650" i="4"/>
  <c r="C2651" i="4"/>
  <c r="C2652" i="4"/>
  <c r="C2653" i="4"/>
  <c r="C2654" i="4"/>
  <c r="C2655" i="4"/>
  <c r="C2656" i="4"/>
  <c r="C2657" i="4"/>
  <c r="C2658" i="4"/>
  <c r="C2659" i="4"/>
  <c r="C2660" i="4"/>
  <c r="C2661" i="4"/>
  <c r="C2662" i="4"/>
  <c r="C2663" i="4"/>
  <c r="C2664" i="4"/>
  <c r="C2665" i="4"/>
  <c r="C2666" i="4"/>
  <c r="C2667" i="4"/>
  <c r="C2668" i="4"/>
  <c r="C2669" i="4"/>
  <c r="C2670" i="4"/>
  <c r="C2671" i="4"/>
  <c r="C2672" i="4"/>
  <c r="C2673" i="4"/>
  <c r="C2674" i="4"/>
  <c r="C2675" i="4"/>
  <c r="C2676" i="4"/>
  <c r="C2677" i="4"/>
  <c r="C2678" i="4"/>
  <c r="C2679" i="4"/>
  <c r="C2680" i="4"/>
  <c r="C2681" i="4"/>
  <c r="C2682" i="4"/>
  <c r="C2683" i="4"/>
  <c r="C2684" i="4"/>
  <c r="C2685" i="4"/>
  <c r="C2686" i="4"/>
  <c r="C2687" i="4"/>
  <c r="C2688" i="4"/>
  <c r="C2689" i="4"/>
  <c r="C2690" i="4"/>
  <c r="C2691" i="4"/>
  <c r="C2692" i="4"/>
  <c r="C2693" i="4"/>
  <c r="C2694" i="4"/>
  <c r="C2695" i="4"/>
  <c r="C2696" i="4"/>
  <c r="C2697" i="4"/>
  <c r="C2698" i="4"/>
  <c r="C2699" i="4"/>
  <c r="C2700" i="4"/>
  <c r="C2701" i="4"/>
  <c r="C2702" i="4"/>
  <c r="C2703" i="4"/>
  <c r="C2704" i="4"/>
  <c r="C2705" i="4"/>
  <c r="C2706" i="4"/>
  <c r="C2707" i="4"/>
  <c r="C2708" i="4"/>
  <c r="C2709" i="4"/>
  <c r="C2710" i="4"/>
  <c r="C2711" i="4"/>
  <c r="C2712" i="4"/>
  <c r="C2713" i="4"/>
  <c r="C2714" i="4"/>
  <c r="C2715" i="4"/>
  <c r="C2716" i="4"/>
  <c r="C2717" i="4"/>
  <c r="C2718" i="4"/>
  <c r="C2719" i="4"/>
  <c r="C2720" i="4"/>
  <c r="C2721" i="4"/>
  <c r="C2722" i="4"/>
  <c r="C2723" i="4"/>
  <c r="C2724" i="4"/>
  <c r="C2725" i="4"/>
  <c r="C2726" i="4"/>
  <c r="C2727" i="4"/>
  <c r="C2728" i="4"/>
  <c r="C2729" i="4"/>
  <c r="C2730" i="4"/>
  <c r="C2731" i="4"/>
  <c r="C2732" i="4"/>
  <c r="C2733" i="4"/>
  <c r="C2734" i="4"/>
  <c r="C2735" i="4"/>
  <c r="C2736" i="4"/>
  <c r="C2737" i="4"/>
  <c r="C2738" i="4"/>
  <c r="C2739" i="4"/>
  <c r="C2740" i="4"/>
  <c r="C2741" i="4"/>
  <c r="C2742" i="4"/>
  <c r="C2743" i="4"/>
  <c r="C2744" i="4"/>
  <c r="C2745" i="4"/>
  <c r="C2746" i="4"/>
  <c r="C2747" i="4"/>
  <c r="C2748" i="4"/>
  <c r="C2749" i="4"/>
  <c r="C2750" i="4"/>
  <c r="C2751" i="4"/>
  <c r="C2752" i="4"/>
  <c r="C2753" i="4"/>
  <c r="C2754" i="4"/>
  <c r="C2755" i="4"/>
  <c r="C2756" i="4"/>
  <c r="C2757" i="4"/>
  <c r="C2758" i="4"/>
  <c r="C2759" i="4"/>
  <c r="C2760" i="4"/>
  <c r="C2761" i="4"/>
  <c r="C2762" i="4"/>
  <c r="C2763" i="4"/>
  <c r="C2764" i="4"/>
  <c r="C2765" i="4"/>
  <c r="C2766" i="4"/>
  <c r="C2767" i="4"/>
  <c r="C2768" i="4"/>
  <c r="C2769" i="4"/>
  <c r="C2770" i="4"/>
  <c r="C2771" i="4"/>
  <c r="C2772" i="4"/>
  <c r="C2773" i="4"/>
  <c r="C2774" i="4"/>
  <c r="C2775" i="4"/>
  <c r="C2776" i="4"/>
  <c r="C2777" i="4"/>
  <c r="C2778" i="4"/>
  <c r="C2779" i="4"/>
  <c r="C2780" i="4"/>
  <c r="C2781" i="4"/>
  <c r="C2782" i="4"/>
  <c r="C2783" i="4"/>
  <c r="C2784" i="4"/>
  <c r="C2785" i="4"/>
  <c r="C2786" i="4"/>
  <c r="C2787" i="4"/>
  <c r="C2788" i="4"/>
  <c r="C2789" i="4"/>
  <c r="C2790" i="4"/>
  <c r="C2791" i="4"/>
  <c r="C2792" i="4"/>
  <c r="C2793" i="4"/>
  <c r="C2794" i="4"/>
  <c r="C2795" i="4"/>
  <c r="C2796" i="4"/>
  <c r="C2797" i="4"/>
  <c r="C2798" i="4"/>
  <c r="C2799" i="4"/>
  <c r="C2800" i="4"/>
  <c r="C2801" i="4"/>
  <c r="C2802" i="4"/>
  <c r="C2803" i="4"/>
  <c r="C2804" i="4"/>
  <c r="C2805" i="4"/>
  <c r="C2806" i="4"/>
  <c r="C2807" i="4"/>
  <c r="C2808" i="4"/>
  <c r="C2809" i="4"/>
  <c r="C2810" i="4"/>
  <c r="C2811" i="4"/>
  <c r="C2812" i="4"/>
  <c r="C2813" i="4"/>
  <c r="C2814" i="4"/>
  <c r="C2815" i="4"/>
  <c r="C2816" i="4"/>
  <c r="C2817" i="4"/>
  <c r="C2818" i="4"/>
  <c r="C2819" i="4"/>
  <c r="C2820" i="4"/>
  <c r="C2821" i="4"/>
  <c r="C2822" i="4"/>
  <c r="C2823" i="4"/>
  <c r="C2824" i="4"/>
  <c r="C2825" i="4"/>
  <c r="C2826" i="4"/>
  <c r="C2827" i="4"/>
  <c r="C2828" i="4"/>
  <c r="C2829" i="4"/>
  <c r="C2830" i="4"/>
  <c r="C2831" i="4"/>
  <c r="C2832" i="4"/>
  <c r="C2833" i="4"/>
  <c r="C2834" i="4"/>
  <c r="C2835" i="4"/>
  <c r="C2836" i="4"/>
  <c r="C2837" i="4"/>
  <c r="C2838" i="4"/>
  <c r="C2839" i="4"/>
  <c r="C2840" i="4"/>
  <c r="C2841" i="4"/>
  <c r="C2842" i="4"/>
  <c r="C2843" i="4"/>
  <c r="C2844" i="4"/>
  <c r="C2845" i="4"/>
  <c r="C2846" i="4"/>
  <c r="C2847" i="4"/>
  <c r="C2848" i="4"/>
  <c r="C2849" i="4"/>
  <c r="C2850" i="4"/>
  <c r="C2851" i="4"/>
  <c r="C2852" i="4"/>
  <c r="C2853" i="4"/>
  <c r="C2854" i="4"/>
  <c r="C2855" i="4"/>
  <c r="C2856" i="4"/>
  <c r="C2857" i="4"/>
  <c r="C2858" i="4"/>
  <c r="C2859" i="4"/>
  <c r="C2860" i="4"/>
  <c r="C2861" i="4"/>
  <c r="C2862" i="4"/>
  <c r="C2863" i="4"/>
  <c r="C2864" i="4"/>
  <c r="C2865" i="4"/>
  <c r="C2866" i="4"/>
  <c r="C2867" i="4"/>
  <c r="C2868" i="4"/>
  <c r="C2869" i="4"/>
  <c r="C2870" i="4"/>
  <c r="C2871" i="4"/>
  <c r="C2872" i="4"/>
  <c r="C2873" i="4"/>
  <c r="C2874" i="4"/>
  <c r="C2875" i="4"/>
  <c r="C2876" i="4"/>
  <c r="C2877" i="4"/>
  <c r="C2878" i="4"/>
  <c r="C2879" i="4"/>
  <c r="C2880" i="4"/>
  <c r="C2881" i="4"/>
  <c r="C2882" i="4"/>
  <c r="C2883" i="4"/>
  <c r="C2884" i="4"/>
  <c r="C2885" i="4"/>
  <c r="C2886" i="4"/>
  <c r="C2887" i="4"/>
  <c r="C2888" i="4"/>
  <c r="C2889" i="4"/>
  <c r="C2890" i="4"/>
  <c r="C2891" i="4"/>
  <c r="C2892" i="4"/>
  <c r="C2893" i="4"/>
  <c r="C2894" i="4"/>
  <c r="C2895" i="4"/>
  <c r="C2896" i="4"/>
  <c r="C2897" i="4"/>
  <c r="C2898" i="4"/>
  <c r="C2899" i="4"/>
  <c r="C2900" i="4"/>
  <c r="C2901" i="4"/>
  <c r="C2902" i="4"/>
  <c r="C2903" i="4"/>
  <c r="C2904" i="4"/>
  <c r="C2905" i="4"/>
  <c r="C2906" i="4"/>
  <c r="C2907" i="4"/>
  <c r="C2908" i="4"/>
  <c r="C2909" i="4"/>
  <c r="C2910" i="4"/>
  <c r="C2911" i="4"/>
  <c r="C2912" i="4"/>
  <c r="C2913" i="4"/>
  <c r="C2914" i="4"/>
  <c r="C2915" i="4"/>
  <c r="C2916" i="4"/>
  <c r="C2917" i="4"/>
  <c r="C2918" i="4"/>
  <c r="C2919" i="4"/>
  <c r="C2920" i="4"/>
  <c r="C2921" i="4"/>
  <c r="C2922" i="4"/>
  <c r="C2923" i="4"/>
  <c r="C2924" i="4"/>
  <c r="C2925" i="4"/>
  <c r="C2926" i="4"/>
  <c r="C2927" i="4"/>
  <c r="C2928" i="4"/>
  <c r="C2929" i="4"/>
  <c r="C2930" i="4"/>
  <c r="C2931" i="4"/>
  <c r="C2932" i="4"/>
  <c r="C2933" i="4"/>
  <c r="C2934" i="4"/>
  <c r="C2935" i="4"/>
  <c r="C2936" i="4"/>
  <c r="C2937" i="4"/>
  <c r="C2938" i="4"/>
  <c r="C2939" i="4"/>
  <c r="C2940" i="4"/>
  <c r="C2941" i="4"/>
  <c r="C2942" i="4"/>
  <c r="C2943" i="4"/>
  <c r="C2944" i="4"/>
  <c r="C2945" i="4"/>
  <c r="C2946" i="4"/>
  <c r="C2947" i="4"/>
  <c r="C2948" i="4"/>
  <c r="C2949" i="4"/>
  <c r="C2950" i="4"/>
  <c r="C2951" i="4"/>
  <c r="C2952" i="4"/>
  <c r="C2953" i="4"/>
  <c r="C2954" i="4"/>
  <c r="C2955" i="4"/>
  <c r="C2956" i="4"/>
  <c r="C2957" i="4"/>
  <c r="C2958" i="4"/>
  <c r="C2959" i="4"/>
  <c r="C2960" i="4"/>
  <c r="C2961" i="4"/>
  <c r="C2962" i="4"/>
  <c r="C2963" i="4"/>
  <c r="C2964" i="4"/>
  <c r="C2965" i="4"/>
  <c r="C2966" i="4"/>
  <c r="C2967" i="4"/>
  <c r="C2968" i="4"/>
  <c r="C2969" i="4"/>
  <c r="C2970" i="4"/>
  <c r="C2971" i="4"/>
  <c r="C2972" i="4"/>
  <c r="C2973" i="4"/>
  <c r="C2974" i="4"/>
  <c r="C2975" i="4"/>
  <c r="C2976" i="4"/>
  <c r="C2977" i="4"/>
  <c r="C2978" i="4"/>
  <c r="C2979" i="4"/>
  <c r="C2980" i="4"/>
  <c r="C2981" i="4"/>
  <c r="C2982" i="4"/>
  <c r="C2983" i="4"/>
  <c r="C2984" i="4"/>
  <c r="C2985" i="4"/>
  <c r="C2986" i="4"/>
  <c r="C2987" i="4"/>
  <c r="C2988" i="4"/>
  <c r="C2989" i="4"/>
  <c r="C2990" i="4"/>
  <c r="C2991" i="4"/>
  <c r="C2992" i="4"/>
  <c r="C2993" i="4"/>
  <c r="C2994" i="4"/>
  <c r="C2995" i="4"/>
  <c r="C2996" i="4"/>
  <c r="C2997" i="4"/>
  <c r="C2998" i="4"/>
  <c r="C2999" i="4"/>
  <c r="C3000" i="4"/>
  <c r="C3001" i="4"/>
  <c r="C3002" i="4"/>
  <c r="C3003" i="4"/>
  <c r="C3004" i="4"/>
  <c r="C3005" i="4"/>
  <c r="C3006" i="4"/>
  <c r="C3007" i="4"/>
  <c r="C3008" i="4"/>
  <c r="C3009" i="4"/>
  <c r="C3010" i="4"/>
  <c r="C3011" i="4"/>
  <c r="C3012" i="4"/>
  <c r="C3013" i="4"/>
  <c r="C3014" i="4"/>
  <c r="C3015" i="4"/>
  <c r="C3016" i="4"/>
  <c r="C3017" i="4"/>
  <c r="C3018" i="4"/>
  <c r="C3019" i="4"/>
  <c r="C3020" i="4"/>
  <c r="C3021" i="4"/>
  <c r="C3022" i="4"/>
  <c r="C3023" i="4"/>
  <c r="C3024" i="4"/>
  <c r="C3025" i="4"/>
  <c r="C3026" i="4"/>
  <c r="C3027" i="4"/>
  <c r="C3028" i="4"/>
  <c r="C3029" i="4"/>
  <c r="C3030" i="4"/>
  <c r="C3031" i="4"/>
  <c r="C3032" i="4"/>
  <c r="C3033" i="4"/>
  <c r="C3034" i="4"/>
  <c r="C3035" i="4"/>
  <c r="C3036" i="4"/>
  <c r="C3037" i="4"/>
  <c r="C3038" i="4"/>
  <c r="C3039" i="4"/>
  <c r="C3040" i="4"/>
  <c r="C3041" i="4"/>
  <c r="C3042" i="4"/>
  <c r="C3043" i="4"/>
  <c r="C3044" i="4"/>
  <c r="C3045" i="4"/>
  <c r="C3046" i="4"/>
  <c r="C3047" i="4"/>
  <c r="C3048" i="4"/>
  <c r="C3049" i="4"/>
  <c r="C3050" i="4"/>
  <c r="C3051" i="4"/>
  <c r="C3052" i="4"/>
  <c r="C3053" i="4"/>
  <c r="C3054" i="4"/>
  <c r="C3055" i="4"/>
  <c r="C3056" i="4"/>
  <c r="C3057" i="4"/>
  <c r="C3058" i="4"/>
  <c r="C3059" i="4"/>
  <c r="C3060" i="4"/>
  <c r="C3061" i="4"/>
  <c r="C3062" i="4"/>
  <c r="C3063" i="4"/>
  <c r="C3064" i="4"/>
  <c r="C3065" i="4"/>
  <c r="C3066" i="4"/>
  <c r="C3067" i="4"/>
  <c r="C3068" i="4"/>
  <c r="C3069" i="4"/>
  <c r="C3070" i="4"/>
  <c r="C3071" i="4"/>
  <c r="C3072" i="4"/>
  <c r="C3073" i="4"/>
  <c r="C3074" i="4"/>
  <c r="C3075" i="4"/>
  <c r="C3076" i="4"/>
  <c r="C3077" i="4"/>
  <c r="C3078" i="4"/>
  <c r="C3079" i="4"/>
  <c r="C3080" i="4"/>
  <c r="C3081" i="4"/>
  <c r="C3082" i="4"/>
  <c r="C3083" i="4"/>
  <c r="C3084" i="4"/>
  <c r="C3085" i="4"/>
  <c r="C3086" i="4"/>
  <c r="C3087" i="4"/>
  <c r="C3088" i="4"/>
  <c r="C3089" i="4"/>
  <c r="C3090" i="4"/>
  <c r="C3091" i="4"/>
  <c r="C3092" i="4"/>
  <c r="C3093" i="4"/>
  <c r="C3094" i="4"/>
  <c r="C3095" i="4"/>
  <c r="C3096" i="4"/>
  <c r="C3097" i="4"/>
  <c r="C3098" i="4"/>
  <c r="C3099" i="4"/>
  <c r="C3100" i="4"/>
  <c r="C3101" i="4"/>
  <c r="C3102" i="4"/>
  <c r="C3103" i="4"/>
  <c r="C3104" i="4"/>
  <c r="C3105" i="4"/>
  <c r="C3106" i="4"/>
  <c r="C3107" i="4"/>
  <c r="C3108" i="4"/>
  <c r="C3109" i="4"/>
  <c r="C3110" i="4"/>
  <c r="C3111" i="4"/>
  <c r="C3112" i="4"/>
  <c r="C3113" i="4"/>
  <c r="C3114" i="4"/>
  <c r="C3115" i="4"/>
  <c r="C3116" i="4"/>
  <c r="C3117" i="4"/>
  <c r="C3118" i="4"/>
  <c r="C3119" i="4"/>
  <c r="C3120" i="4"/>
  <c r="C3121" i="4"/>
  <c r="C3122" i="4"/>
  <c r="C3123" i="4"/>
  <c r="C3124" i="4"/>
  <c r="C3125" i="4"/>
  <c r="C3126" i="4"/>
  <c r="C3127" i="4"/>
  <c r="C3128" i="4"/>
  <c r="C3129" i="4"/>
  <c r="C3130" i="4"/>
  <c r="C3131" i="4"/>
  <c r="C3132" i="4"/>
  <c r="C3133" i="4"/>
  <c r="C3134" i="4"/>
  <c r="C3135" i="4"/>
  <c r="C3136" i="4"/>
  <c r="C3137" i="4"/>
  <c r="C3138" i="4"/>
  <c r="C3139" i="4"/>
  <c r="C3140" i="4"/>
  <c r="C3141" i="4"/>
  <c r="C3142" i="4"/>
  <c r="C3143" i="4"/>
  <c r="C3144" i="4"/>
  <c r="C3145" i="4"/>
  <c r="C3146" i="4"/>
  <c r="C3147" i="4"/>
  <c r="C3148" i="4"/>
  <c r="C3149" i="4"/>
  <c r="C3150" i="4"/>
  <c r="C3151" i="4"/>
  <c r="C3152" i="4"/>
  <c r="C3153" i="4"/>
  <c r="C3154" i="4"/>
  <c r="C3155" i="4"/>
  <c r="C3156" i="4"/>
  <c r="C3157" i="4"/>
  <c r="C3158" i="4"/>
  <c r="C3159" i="4"/>
  <c r="C3160" i="4"/>
  <c r="C3161" i="4"/>
  <c r="C3162" i="4"/>
  <c r="C3163" i="4"/>
  <c r="C3164" i="4"/>
  <c r="C3165" i="4"/>
  <c r="C3166" i="4"/>
  <c r="C3167" i="4"/>
  <c r="C3168" i="4"/>
  <c r="C3169" i="4"/>
  <c r="C3170" i="4"/>
  <c r="C3171" i="4"/>
  <c r="C3172" i="4"/>
  <c r="C3173" i="4"/>
  <c r="C3174" i="4"/>
  <c r="C3175" i="4"/>
  <c r="C3176" i="4"/>
  <c r="C3177" i="4"/>
  <c r="C3178" i="4"/>
  <c r="C3179" i="4"/>
  <c r="C3180" i="4"/>
  <c r="C3181" i="4"/>
  <c r="C3182" i="4"/>
  <c r="C3183" i="4"/>
  <c r="C3184" i="4"/>
  <c r="C3185" i="4"/>
  <c r="C3186" i="4"/>
  <c r="C3187" i="4"/>
  <c r="C3188" i="4"/>
  <c r="C3189" i="4"/>
  <c r="C3190" i="4"/>
  <c r="C3191" i="4"/>
  <c r="C3192" i="4"/>
  <c r="C3193" i="4"/>
  <c r="C3194" i="4"/>
  <c r="C3195" i="4"/>
  <c r="C3196" i="4"/>
  <c r="C3197" i="4"/>
  <c r="C3198" i="4"/>
  <c r="C3199" i="4"/>
  <c r="C3200" i="4"/>
  <c r="C3201" i="4"/>
  <c r="C3202" i="4"/>
  <c r="C3203" i="4"/>
  <c r="C3204" i="4"/>
  <c r="C3205" i="4"/>
  <c r="C3206" i="4"/>
  <c r="C3207" i="4"/>
  <c r="C3208" i="4"/>
  <c r="C3209" i="4"/>
  <c r="C3210" i="4"/>
  <c r="C3211" i="4"/>
  <c r="C3212" i="4"/>
  <c r="C3213" i="4"/>
  <c r="C3214" i="4"/>
  <c r="C3215" i="4"/>
  <c r="C3216" i="4"/>
  <c r="C3217" i="4"/>
  <c r="C3218" i="4"/>
  <c r="C3219" i="4"/>
  <c r="C3220" i="4"/>
  <c r="C3221" i="4"/>
  <c r="C3222" i="4"/>
  <c r="C3223" i="4"/>
  <c r="C3224" i="4"/>
  <c r="C3225" i="4"/>
  <c r="C3226" i="4"/>
  <c r="C3227" i="4"/>
  <c r="C3228" i="4"/>
  <c r="C3229" i="4"/>
  <c r="C3230" i="4"/>
  <c r="C3231" i="4"/>
  <c r="C3232" i="4"/>
  <c r="C3233" i="4"/>
  <c r="C3234" i="4"/>
  <c r="C3235" i="4"/>
  <c r="C3236" i="4"/>
  <c r="C3237" i="4"/>
  <c r="C3238" i="4"/>
  <c r="C3239" i="4"/>
  <c r="C3240" i="4"/>
  <c r="C3241" i="4"/>
  <c r="C3242" i="4"/>
  <c r="C3243" i="4"/>
  <c r="C3244" i="4"/>
  <c r="C3245" i="4"/>
  <c r="C3246" i="4"/>
  <c r="C3247" i="4"/>
  <c r="C3248" i="4"/>
  <c r="C3249" i="4"/>
  <c r="C3250" i="4"/>
  <c r="C3251" i="4"/>
  <c r="C3252" i="4"/>
  <c r="C3253" i="4"/>
  <c r="C3254" i="4"/>
  <c r="C3255" i="4"/>
  <c r="C3256" i="4"/>
  <c r="C3257" i="4"/>
  <c r="C3258" i="4"/>
  <c r="C3259" i="4"/>
  <c r="C3260" i="4"/>
  <c r="C3261" i="4"/>
  <c r="C3262" i="4"/>
  <c r="C3263" i="4"/>
  <c r="C3264" i="4"/>
  <c r="C3265" i="4"/>
  <c r="C3266" i="4"/>
  <c r="C3267" i="4"/>
  <c r="C3268" i="4"/>
  <c r="C3269" i="4"/>
  <c r="C3270" i="4"/>
  <c r="C3271" i="4"/>
  <c r="C3272" i="4"/>
  <c r="C3273" i="4"/>
  <c r="C3274" i="4"/>
  <c r="C3275" i="4"/>
  <c r="C3276" i="4"/>
  <c r="C3277" i="4"/>
  <c r="C3278" i="4"/>
  <c r="C3279" i="4"/>
  <c r="C3280" i="4"/>
  <c r="C3281" i="4"/>
  <c r="C3282" i="4"/>
  <c r="C3283" i="4"/>
  <c r="C3284" i="4"/>
  <c r="C3285" i="4"/>
  <c r="C3286" i="4"/>
  <c r="C3287" i="4"/>
  <c r="C3288" i="4"/>
  <c r="C3289" i="4"/>
  <c r="C3290" i="4"/>
  <c r="C3291" i="4"/>
  <c r="C3292" i="4"/>
  <c r="C3293" i="4"/>
  <c r="C3294" i="4"/>
  <c r="C3295" i="4"/>
  <c r="C3296" i="4"/>
  <c r="C3297" i="4"/>
  <c r="C3298" i="4"/>
  <c r="C3299" i="4"/>
  <c r="C3300" i="4"/>
  <c r="C3301" i="4"/>
  <c r="C3302" i="4"/>
  <c r="C3303" i="4"/>
  <c r="C3304" i="4"/>
  <c r="C3305" i="4"/>
  <c r="C3306" i="4"/>
  <c r="C3307" i="4"/>
  <c r="C3308" i="4"/>
  <c r="C3309" i="4"/>
  <c r="C3310" i="4"/>
  <c r="C3311" i="4"/>
  <c r="C3312" i="4"/>
  <c r="C3313" i="4"/>
  <c r="C3314" i="4"/>
  <c r="C3315" i="4"/>
  <c r="C3316" i="4"/>
  <c r="C3317" i="4"/>
  <c r="C3318" i="4"/>
  <c r="C3319" i="4"/>
  <c r="C3320" i="4"/>
  <c r="C3321" i="4"/>
  <c r="C3322" i="4"/>
  <c r="C3323" i="4"/>
  <c r="C3324" i="4"/>
  <c r="C3325" i="4"/>
  <c r="C3326" i="4"/>
  <c r="C3327" i="4"/>
  <c r="C3328" i="4"/>
  <c r="C3329" i="4"/>
  <c r="C3330" i="4"/>
  <c r="C3331" i="4"/>
  <c r="C3332" i="4"/>
  <c r="C3333" i="4"/>
  <c r="C3334" i="4"/>
  <c r="C3335" i="4"/>
  <c r="C3336" i="4"/>
  <c r="C3337" i="4"/>
  <c r="C3338" i="4"/>
  <c r="C3339" i="4"/>
  <c r="C3340" i="4"/>
  <c r="C3341" i="4"/>
  <c r="C3342" i="4"/>
  <c r="C3343" i="4"/>
  <c r="C3344" i="4"/>
  <c r="C3345" i="4"/>
  <c r="C3346" i="4"/>
  <c r="C3347" i="4"/>
  <c r="C3348" i="4"/>
  <c r="C3349" i="4"/>
  <c r="C3350" i="4"/>
  <c r="C3351" i="4"/>
  <c r="C3352" i="4"/>
  <c r="C3353" i="4"/>
  <c r="C3354" i="4"/>
  <c r="C3355" i="4"/>
  <c r="C3356" i="4"/>
  <c r="C3357" i="4"/>
  <c r="C3358" i="4"/>
  <c r="C3359" i="4"/>
  <c r="C3360" i="4"/>
  <c r="C3361" i="4"/>
  <c r="C3362" i="4"/>
  <c r="C3363" i="4"/>
  <c r="C3364" i="4"/>
  <c r="C3365" i="4"/>
  <c r="C3366" i="4"/>
  <c r="C3367" i="4"/>
  <c r="C3368" i="4"/>
  <c r="C3369" i="4"/>
  <c r="C3370" i="4"/>
  <c r="C3371" i="4"/>
  <c r="C3372" i="4"/>
  <c r="C3373" i="4"/>
  <c r="C3374" i="4"/>
  <c r="C3375" i="4"/>
  <c r="C3376" i="4"/>
  <c r="C3377" i="4"/>
  <c r="C3378" i="4"/>
  <c r="C3379" i="4"/>
  <c r="C3380" i="4"/>
  <c r="C3381" i="4"/>
  <c r="C3382" i="4"/>
  <c r="C3383" i="4"/>
  <c r="C3384" i="4"/>
  <c r="C3385" i="4"/>
  <c r="C3386" i="4"/>
  <c r="C3387" i="4"/>
  <c r="C3388" i="4"/>
  <c r="C3389" i="4"/>
  <c r="C3390" i="4"/>
  <c r="C3391" i="4"/>
  <c r="C3392" i="4"/>
  <c r="C3393" i="4"/>
  <c r="C3394" i="4"/>
  <c r="C3395" i="4"/>
  <c r="C3396" i="4"/>
  <c r="C3397" i="4"/>
  <c r="C3398" i="4"/>
  <c r="C3399" i="4"/>
  <c r="C3400" i="4"/>
  <c r="C3401" i="4"/>
  <c r="C3402" i="4"/>
  <c r="C3403" i="4"/>
  <c r="C3404" i="4"/>
  <c r="C3405" i="4"/>
  <c r="C3406" i="4"/>
  <c r="C3407" i="4"/>
  <c r="C3408" i="4"/>
  <c r="C3409" i="4"/>
  <c r="C3410" i="4"/>
  <c r="C3411" i="4"/>
  <c r="C3412" i="4"/>
  <c r="C3413" i="4"/>
  <c r="C3414" i="4"/>
  <c r="C3415" i="4"/>
  <c r="C3416" i="4"/>
  <c r="C3417" i="4"/>
  <c r="C3418" i="4"/>
  <c r="C3419" i="4"/>
  <c r="C3420" i="4"/>
  <c r="C3421" i="4"/>
  <c r="C3422" i="4"/>
  <c r="C3423" i="4"/>
  <c r="C3424" i="4"/>
  <c r="C3425" i="4"/>
  <c r="C3426" i="4"/>
  <c r="C3427" i="4"/>
  <c r="C3428" i="4"/>
  <c r="C3429" i="4"/>
  <c r="C3430" i="4"/>
  <c r="C3431" i="4"/>
  <c r="C3432" i="4"/>
  <c r="C3433" i="4"/>
  <c r="C3434" i="4"/>
  <c r="C3435" i="4"/>
  <c r="C3436" i="4"/>
  <c r="C3437" i="4"/>
  <c r="C3438" i="4"/>
  <c r="C3439" i="4"/>
  <c r="C3440" i="4"/>
  <c r="C3441" i="4"/>
  <c r="C3442" i="4"/>
  <c r="C3443" i="4"/>
  <c r="C3444" i="4"/>
  <c r="C3445" i="4"/>
  <c r="C3446" i="4"/>
  <c r="C3447" i="4"/>
  <c r="C3448" i="4"/>
  <c r="C3449" i="4"/>
  <c r="C3450" i="4"/>
  <c r="C3451" i="4"/>
  <c r="C3452" i="4"/>
  <c r="C3453" i="4"/>
  <c r="C3454" i="4"/>
  <c r="C3455" i="4"/>
  <c r="C3456" i="4"/>
  <c r="C3457" i="4"/>
  <c r="C3458" i="4"/>
  <c r="C3459" i="4"/>
  <c r="C3460" i="4"/>
  <c r="C3461" i="4"/>
  <c r="C3462" i="4"/>
  <c r="C3463" i="4"/>
  <c r="C3464" i="4"/>
  <c r="C3465" i="4"/>
  <c r="C3466" i="4"/>
  <c r="C3467" i="4"/>
  <c r="C3468" i="4"/>
  <c r="C3469" i="4"/>
  <c r="C3470" i="4"/>
  <c r="C3471" i="4"/>
  <c r="C3472" i="4"/>
  <c r="C3473" i="4"/>
  <c r="C3474" i="4"/>
  <c r="C3475" i="4"/>
  <c r="C3476" i="4"/>
  <c r="C3477" i="4"/>
  <c r="C3478" i="4"/>
  <c r="C3479" i="4"/>
  <c r="C3480" i="4"/>
  <c r="C3481" i="4"/>
  <c r="C3482" i="4"/>
  <c r="C3483" i="4"/>
  <c r="C3484" i="4"/>
  <c r="C3485" i="4"/>
  <c r="C3486" i="4"/>
  <c r="C3487" i="4"/>
  <c r="C3488" i="4"/>
  <c r="C3489" i="4"/>
  <c r="C3490" i="4"/>
  <c r="C3491" i="4"/>
  <c r="C3492" i="4"/>
  <c r="C3493" i="4"/>
  <c r="C3494" i="4"/>
  <c r="C3495" i="4"/>
  <c r="C3496" i="4"/>
  <c r="C3497" i="4"/>
  <c r="C3498" i="4"/>
  <c r="C3499" i="4"/>
  <c r="C3500" i="4"/>
  <c r="C3501" i="4"/>
  <c r="C3502" i="4"/>
  <c r="C3503" i="4"/>
  <c r="C3504" i="4"/>
  <c r="C3505" i="4"/>
  <c r="C3506" i="4"/>
  <c r="C3507" i="4"/>
  <c r="C3508" i="4"/>
  <c r="C3509" i="4"/>
  <c r="C3510" i="4"/>
  <c r="C3511" i="4"/>
  <c r="C3512" i="4"/>
  <c r="C3513" i="4"/>
  <c r="C3514" i="4"/>
  <c r="C3515" i="4"/>
  <c r="C3516" i="4"/>
  <c r="C3517" i="4"/>
  <c r="C3518" i="4"/>
  <c r="C3519" i="4"/>
  <c r="C3520" i="4"/>
  <c r="C3521" i="4"/>
  <c r="C3522" i="4"/>
  <c r="C3523" i="4"/>
  <c r="C3524" i="4"/>
  <c r="C3525" i="4"/>
  <c r="C3526" i="4"/>
  <c r="C3527" i="4"/>
  <c r="C3528" i="4"/>
  <c r="C3529" i="4"/>
  <c r="C3530" i="4"/>
  <c r="C3531" i="4"/>
  <c r="C3532" i="4"/>
  <c r="C3533" i="4"/>
  <c r="C3534" i="4"/>
  <c r="C3535" i="4"/>
  <c r="C3536" i="4"/>
  <c r="C3537" i="4"/>
  <c r="C3538" i="4"/>
  <c r="C3539" i="4"/>
  <c r="C3540" i="4"/>
  <c r="C3541" i="4"/>
  <c r="C3542" i="4"/>
  <c r="C3543" i="4"/>
  <c r="C3544" i="4"/>
  <c r="C3545" i="4"/>
  <c r="C3546" i="4"/>
  <c r="C3547" i="4"/>
  <c r="C3548" i="4"/>
  <c r="C3549" i="4"/>
  <c r="C3550" i="4"/>
  <c r="C3551" i="4"/>
  <c r="C3552" i="4"/>
  <c r="C3553" i="4"/>
  <c r="C3554" i="4"/>
  <c r="C3555" i="4"/>
  <c r="C3556" i="4"/>
  <c r="C3557" i="4"/>
  <c r="C2" i="4"/>
  <c r="O50" i="9"/>
  <c r="O39" i="9"/>
  <c r="O28" i="9"/>
  <c r="K50" i="9"/>
  <c r="K39" i="9"/>
  <c r="K28" i="9"/>
  <c r="G50" i="9"/>
  <c r="I50" i="9" s="1"/>
  <c r="G39" i="9"/>
  <c r="I39" i="9" s="1"/>
  <c r="G28" i="9"/>
  <c r="I28" i="9" s="1"/>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E1554" i="4"/>
  <c r="E1555" i="4"/>
  <c r="E1556" i="4"/>
  <c r="E1557" i="4"/>
  <c r="E1558" i="4"/>
  <c r="E1559" i="4"/>
  <c r="E1560" i="4"/>
  <c r="E1561" i="4"/>
  <c r="E1562" i="4"/>
  <c r="E1563" i="4"/>
  <c r="E1564" i="4"/>
  <c r="E1565" i="4"/>
  <c r="E1566" i="4"/>
  <c r="E1567" i="4"/>
  <c r="E1568" i="4"/>
  <c r="E1569" i="4"/>
  <c r="E1570" i="4"/>
  <c r="E1571" i="4"/>
  <c r="E1572" i="4"/>
  <c r="E1573" i="4"/>
  <c r="E1574" i="4"/>
  <c r="E1575" i="4"/>
  <c r="E1576" i="4"/>
  <c r="E1577" i="4"/>
  <c r="E1578" i="4"/>
  <c r="E1579" i="4"/>
  <c r="E1580" i="4"/>
  <c r="E1581" i="4"/>
  <c r="E1582" i="4"/>
  <c r="E1583" i="4"/>
  <c r="E1584" i="4"/>
  <c r="E1585" i="4"/>
  <c r="E1586" i="4"/>
  <c r="E1587" i="4"/>
  <c r="E1588" i="4"/>
  <c r="E1589" i="4"/>
  <c r="E1590" i="4"/>
  <c r="E1591" i="4"/>
  <c r="E1592" i="4"/>
  <c r="E1593" i="4"/>
  <c r="E1594" i="4"/>
  <c r="E1595" i="4"/>
  <c r="E1596" i="4"/>
  <c r="E1597" i="4"/>
  <c r="E1598" i="4"/>
  <c r="E1599" i="4"/>
  <c r="E1600" i="4"/>
  <c r="E1601" i="4"/>
  <c r="E1602" i="4"/>
  <c r="E1603" i="4"/>
  <c r="E1604" i="4"/>
  <c r="E1605" i="4"/>
  <c r="E1606" i="4"/>
  <c r="E1607" i="4"/>
  <c r="E1608" i="4"/>
  <c r="E1609" i="4"/>
  <c r="E1610" i="4"/>
  <c r="E1611" i="4"/>
  <c r="E1612" i="4"/>
  <c r="E1613" i="4"/>
  <c r="E1614" i="4"/>
  <c r="E1615" i="4"/>
  <c r="E1616" i="4"/>
  <c r="E1617" i="4"/>
  <c r="E1618" i="4"/>
  <c r="E1619" i="4"/>
  <c r="E1620" i="4"/>
  <c r="E1621" i="4"/>
  <c r="E1622" i="4"/>
  <c r="E1623" i="4"/>
  <c r="E1624" i="4"/>
  <c r="E1625" i="4"/>
  <c r="E1626" i="4"/>
  <c r="E1627" i="4"/>
  <c r="E1628" i="4"/>
  <c r="E1629" i="4"/>
  <c r="E1630" i="4"/>
  <c r="E1631" i="4"/>
  <c r="E1632" i="4"/>
  <c r="E1633" i="4"/>
  <c r="E1634" i="4"/>
  <c r="E1635" i="4"/>
  <c r="E1636" i="4"/>
  <c r="E1637" i="4"/>
  <c r="E1638" i="4"/>
  <c r="E1639" i="4"/>
  <c r="E1640" i="4"/>
  <c r="E1641" i="4"/>
  <c r="E1642" i="4"/>
  <c r="E1643" i="4"/>
  <c r="E1644" i="4"/>
  <c r="E1645" i="4"/>
  <c r="E1646" i="4"/>
  <c r="E1647" i="4"/>
  <c r="E1648" i="4"/>
  <c r="E1649" i="4"/>
  <c r="E1650" i="4"/>
  <c r="E1651" i="4"/>
  <c r="E1652" i="4"/>
  <c r="E1653" i="4"/>
  <c r="E1654" i="4"/>
  <c r="E1655" i="4"/>
  <c r="E1656" i="4"/>
  <c r="E1657" i="4"/>
  <c r="E1658" i="4"/>
  <c r="E1659" i="4"/>
  <c r="E1660" i="4"/>
  <c r="E1661" i="4"/>
  <c r="E1662" i="4"/>
  <c r="E1663" i="4"/>
  <c r="E1664" i="4"/>
  <c r="E1665" i="4"/>
  <c r="E1666" i="4"/>
  <c r="E1667" i="4"/>
  <c r="E1668" i="4"/>
  <c r="E1669" i="4"/>
  <c r="E1670" i="4"/>
  <c r="E1671" i="4"/>
  <c r="E1672" i="4"/>
  <c r="E1673" i="4"/>
  <c r="E1674" i="4"/>
  <c r="E1675" i="4"/>
  <c r="E1676" i="4"/>
  <c r="E1677" i="4"/>
  <c r="E1678" i="4"/>
  <c r="E1679" i="4"/>
  <c r="E1680" i="4"/>
  <c r="E1681" i="4"/>
  <c r="E1682" i="4"/>
  <c r="E1683" i="4"/>
  <c r="E1684" i="4"/>
  <c r="E1685" i="4"/>
  <c r="E1686" i="4"/>
  <c r="E1687" i="4"/>
  <c r="E1688" i="4"/>
  <c r="E1689" i="4"/>
  <c r="E1690" i="4"/>
  <c r="E1691" i="4"/>
  <c r="E1692" i="4"/>
  <c r="E1693" i="4"/>
  <c r="E1694" i="4"/>
  <c r="E1695" i="4"/>
  <c r="E1696" i="4"/>
  <c r="E1697" i="4"/>
  <c r="E1698" i="4"/>
  <c r="E1699" i="4"/>
  <c r="E1700" i="4"/>
  <c r="E1701" i="4"/>
  <c r="E1702" i="4"/>
  <c r="E1703" i="4"/>
  <c r="E1704" i="4"/>
  <c r="E1705" i="4"/>
  <c r="E1706" i="4"/>
  <c r="E1707" i="4"/>
  <c r="E1708" i="4"/>
  <c r="E1709" i="4"/>
  <c r="E1710" i="4"/>
  <c r="E1711" i="4"/>
  <c r="E1712" i="4"/>
  <c r="E1713" i="4"/>
  <c r="E1714" i="4"/>
  <c r="E1715" i="4"/>
  <c r="E1716" i="4"/>
  <c r="E1717" i="4"/>
  <c r="E1718" i="4"/>
  <c r="E1719" i="4"/>
  <c r="E1720" i="4"/>
  <c r="E1721" i="4"/>
  <c r="E1722" i="4"/>
  <c r="E1723" i="4"/>
  <c r="E1724" i="4"/>
  <c r="E1725" i="4"/>
  <c r="E1726" i="4"/>
  <c r="E1727" i="4"/>
  <c r="E1728" i="4"/>
  <c r="E1729" i="4"/>
  <c r="E1730" i="4"/>
  <c r="E1731" i="4"/>
  <c r="E1732" i="4"/>
  <c r="E1733" i="4"/>
  <c r="E1734" i="4"/>
  <c r="E1735" i="4"/>
  <c r="E1736" i="4"/>
  <c r="E1737" i="4"/>
  <c r="E1738" i="4"/>
  <c r="E1739" i="4"/>
  <c r="E1740" i="4"/>
  <c r="E1741" i="4"/>
  <c r="E1742" i="4"/>
  <c r="E1743" i="4"/>
  <c r="E1744" i="4"/>
  <c r="E1745" i="4"/>
  <c r="E1746" i="4"/>
  <c r="E1747" i="4"/>
  <c r="E1748" i="4"/>
  <c r="E1749" i="4"/>
  <c r="E1750" i="4"/>
  <c r="E1751" i="4"/>
  <c r="E1752" i="4"/>
  <c r="E1753" i="4"/>
  <c r="E1754" i="4"/>
  <c r="E1755" i="4"/>
  <c r="E1756" i="4"/>
  <c r="E1757" i="4"/>
  <c r="E1758" i="4"/>
  <c r="E1759" i="4"/>
  <c r="E1760" i="4"/>
  <c r="E1761" i="4"/>
  <c r="E1762" i="4"/>
  <c r="E1763" i="4"/>
  <c r="E1764" i="4"/>
  <c r="E1765" i="4"/>
  <c r="E1766" i="4"/>
  <c r="E1767" i="4"/>
  <c r="E1768" i="4"/>
  <c r="E1769" i="4"/>
  <c r="E1770" i="4"/>
  <c r="E1771" i="4"/>
  <c r="E1772" i="4"/>
  <c r="E1773" i="4"/>
  <c r="E1774" i="4"/>
  <c r="E1775" i="4"/>
  <c r="E1776" i="4"/>
  <c r="E1777" i="4"/>
  <c r="E1778" i="4"/>
  <c r="E1779" i="4"/>
  <c r="E1780" i="4"/>
  <c r="E1781" i="4"/>
  <c r="E1782" i="4"/>
  <c r="E1783" i="4"/>
  <c r="E1784" i="4"/>
  <c r="E1785" i="4"/>
  <c r="E1786" i="4"/>
  <c r="E1787" i="4"/>
  <c r="E1788" i="4"/>
  <c r="E1789" i="4"/>
  <c r="E1790" i="4"/>
  <c r="E1791" i="4"/>
  <c r="E1792" i="4"/>
  <c r="E1793" i="4"/>
  <c r="E1794" i="4"/>
  <c r="E1795" i="4"/>
  <c r="E1796" i="4"/>
  <c r="E1797" i="4"/>
  <c r="E1798" i="4"/>
  <c r="E1799" i="4"/>
  <c r="E1800" i="4"/>
  <c r="E1801" i="4"/>
  <c r="E1802" i="4"/>
  <c r="E1803" i="4"/>
  <c r="E1804" i="4"/>
  <c r="E1805" i="4"/>
  <c r="E1806" i="4"/>
  <c r="E1807" i="4"/>
  <c r="E1808" i="4"/>
  <c r="E1809" i="4"/>
  <c r="E1810" i="4"/>
  <c r="E1811" i="4"/>
  <c r="E1812" i="4"/>
  <c r="E1813" i="4"/>
  <c r="E1814" i="4"/>
  <c r="E1815" i="4"/>
  <c r="E1816" i="4"/>
  <c r="E1817" i="4"/>
  <c r="E1818" i="4"/>
  <c r="E1819" i="4"/>
  <c r="E1820" i="4"/>
  <c r="E1821" i="4"/>
  <c r="E1822" i="4"/>
  <c r="E1823" i="4"/>
  <c r="E1824" i="4"/>
  <c r="E1825" i="4"/>
  <c r="E1826" i="4"/>
  <c r="E1827" i="4"/>
  <c r="E1828" i="4"/>
  <c r="E1829" i="4"/>
  <c r="E1830" i="4"/>
  <c r="E1831" i="4"/>
  <c r="E1832" i="4"/>
  <c r="E1833" i="4"/>
  <c r="E1834" i="4"/>
  <c r="E1835" i="4"/>
  <c r="E1836" i="4"/>
  <c r="E1837" i="4"/>
  <c r="E1838" i="4"/>
  <c r="E1839" i="4"/>
  <c r="E1840" i="4"/>
  <c r="E1841" i="4"/>
  <c r="E1842" i="4"/>
  <c r="E1843" i="4"/>
  <c r="E1844" i="4"/>
  <c r="E1845" i="4"/>
  <c r="E1846" i="4"/>
  <c r="E1847" i="4"/>
  <c r="E1848" i="4"/>
  <c r="E1849" i="4"/>
  <c r="E1850" i="4"/>
  <c r="E1851" i="4"/>
  <c r="E1852" i="4"/>
  <c r="E1853" i="4"/>
  <c r="E1854" i="4"/>
  <c r="E1855" i="4"/>
  <c r="E1856" i="4"/>
  <c r="E1857" i="4"/>
  <c r="E1858" i="4"/>
  <c r="E1859" i="4"/>
  <c r="E1860" i="4"/>
  <c r="E1861" i="4"/>
  <c r="E1862" i="4"/>
  <c r="E1863" i="4"/>
  <c r="E1864" i="4"/>
  <c r="E1865" i="4"/>
  <c r="E1866" i="4"/>
  <c r="E1867" i="4"/>
  <c r="E1868" i="4"/>
  <c r="E1869" i="4"/>
  <c r="E1870" i="4"/>
  <c r="E1871" i="4"/>
  <c r="E1872" i="4"/>
  <c r="E1873" i="4"/>
  <c r="E1874" i="4"/>
  <c r="E1875" i="4"/>
  <c r="E1876" i="4"/>
  <c r="E1877" i="4"/>
  <c r="E1878" i="4"/>
  <c r="E1879" i="4"/>
  <c r="E1880" i="4"/>
  <c r="E1881" i="4"/>
  <c r="E1882" i="4"/>
  <c r="E1883" i="4"/>
  <c r="E1884" i="4"/>
  <c r="E1885" i="4"/>
  <c r="E1886" i="4"/>
  <c r="E1887" i="4"/>
  <c r="E1888" i="4"/>
  <c r="E1889" i="4"/>
  <c r="E1890" i="4"/>
  <c r="E1891" i="4"/>
  <c r="E1892" i="4"/>
  <c r="E1893" i="4"/>
  <c r="E1894" i="4"/>
  <c r="E1895" i="4"/>
  <c r="E1896" i="4"/>
  <c r="E1897" i="4"/>
  <c r="E1898" i="4"/>
  <c r="E1899" i="4"/>
  <c r="E1900" i="4"/>
  <c r="E1901" i="4"/>
  <c r="E1902" i="4"/>
  <c r="E1903" i="4"/>
  <c r="E1904" i="4"/>
  <c r="E1905" i="4"/>
  <c r="E1906" i="4"/>
  <c r="E1907" i="4"/>
  <c r="E1908" i="4"/>
  <c r="E1909" i="4"/>
  <c r="E1910" i="4"/>
  <c r="E1911" i="4"/>
  <c r="E1912" i="4"/>
  <c r="E1913" i="4"/>
  <c r="E1914" i="4"/>
  <c r="E1915" i="4"/>
  <c r="E1916" i="4"/>
  <c r="E1917" i="4"/>
  <c r="E1918" i="4"/>
  <c r="E1919" i="4"/>
  <c r="E1920" i="4"/>
  <c r="E1921" i="4"/>
  <c r="E1922" i="4"/>
  <c r="E1923" i="4"/>
  <c r="E1924" i="4"/>
  <c r="E1925" i="4"/>
  <c r="E1926" i="4"/>
  <c r="E1927" i="4"/>
  <c r="E1928" i="4"/>
  <c r="E1929" i="4"/>
  <c r="E1930" i="4"/>
  <c r="E1931" i="4"/>
  <c r="E1932" i="4"/>
  <c r="E1933" i="4"/>
  <c r="E1934" i="4"/>
  <c r="E1935" i="4"/>
  <c r="E1936"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E1963" i="4"/>
  <c r="E1964" i="4"/>
  <c r="E1965" i="4"/>
  <c r="E1966" i="4"/>
  <c r="E1967" i="4"/>
  <c r="E1968" i="4"/>
  <c r="E1969" i="4"/>
  <c r="E1970" i="4"/>
  <c r="E1971" i="4"/>
  <c r="E1972" i="4"/>
  <c r="E1973" i="4"/>
  <c r="E1974" i="4"/>
  <c r="E1975" i="4"/>
  <c r="E1976" i="4"/>
  <c r="E1977" i="4"/>
  <c r="E1978" i="4"/>
  <c r="E1979" i="4"/>
  <c r="E1980" i="4"/>
  <c r="E1981" i="4"/>
  <c r="E1982" i="4"/>
  <c r="E1983" i="4"/>
  <c r="E1984" i="4"/>
  <c r="E1985" i="4"/>
  <c r="E1986" i="4"/>
  <c r="E1987" i="4"/>
  <c r="E1988" i="4"/>
  <c r="E1989" i="4"/>
  <c r="E1990" i="4"/>
  <c r="E1991" i="4"/>
  <c r="E1992" i="4"/>
  <c r="E1993" i="4"/>
  <c r="E1994" i="4"/>
  <c r="E1995" i="4"/>
  <c r="E1996" i="4"/>
  <c r="E1997" i="4"/>
  <c r="E1998" i="4"/>
  <c r="E1999" i="4"/>
  <c r="E2000" i="4"/>
  <c r="E2001" i="4"/>
  <c r="E2002" i="4"/>
  <c r="E2003" i="4"/>
  <c r="E2004" i="4"/>
  <c r="E2005" i="4"/>
  <c r="E2006" i="4"/>
  <c r="E2007" i="4"/>
  <c r="E2008" i="4"/>
  <c r="E2009" i="4"/>
  <c r="E2010" i="4"/>
  <c r="E2011" i="4"/>
  <c r="E2012" i="4"/>
  <c r="E2013" i="4"/>
  <c r="E2014" i="4"/>
  <c r="E2015" i="4"/>
  <c r="E2016" i="4"/>
  <c r="E2017" i="4"/>
  <c r="E2018" i="4"/>
  <c r="E2019" i="4"/>
  <c r="E2020" i="4"/>
  <c r="E2021" i="4"/>
  <c r="E2022" i="4"/>
  <c r="E2023" i="4"/>
  <c r="E2024" i="4"/>
  <c r="E2025" i="4"/>
  <c r="E2026" i="4"/>
  <c r="E2027" i="4"/>
  <c r="E2028" i="4"/>
  <c r="E2029" i="4"/>
  <c r="E2030" i="4"/>
  <c r="E2031" i="4"/>
  <c r="E2032" i="4"/>
  <c r="E2033" i="4"/>
  <c r="E2034" i="4"/>
  <c r="E2035" i="4"/>
  <c r="E2036" i="4"/>
  <c r="E2037" i="4"/>
  <c r="E2038" i="4"/>
  <c r="E2039" i="4"/>
  <c r="E2040" i="4"/>
  <c r="E2041" i="4"/>
  <c r="E2042" i="4"/>
  <c r="E2043" i="4"/>
  <c r="E2044" i="4"/>
  <c r="E2045" i="4"/>
  <c r="E2046" i="4"/>
  <c r="E2047" i="4"/>
  <c r="E2048" i="4"/>
  <c r="E2049" i="4"/>
  <c r="E2050" i="4"/>
  <c r="E2051" i="4"/>
  <c r="E2052" i="4"/>
  <c r="E2053" i="4"/>
  <c r="E2054" i="4"/>
  <c r="E2055" i="4"/>
  <c r="E2056" i="4"/>
  <c r="E2057" i="4"/>
  <c r="E2058" i="4"/>
  <c r="E2059" i="4"/>
  <c r="E2060" i="4"/>
  <c r="E2061" i="4"/>
  <c r="E2062" i="4"/>
  <c r="E2063" i="4"/>
  <c r="E2064" i="4"/>
  <c r="E2065" i="4"/>
  <c r="E2066" i="4"/>
  <c r="E2067" i="4"/>
  <c r="E2068" i="4"/>
  <c r="E2069" i="4"/>
  <c r="E2070" i="4"/>
  <c r="E2071" i="4"/>
  <c r="E2072" i="4"/>
  <c r="E2073" i="4"/>
  <c r="E2074" i="4"/>
  <c r="E2075" i="4"/>
  <c r="E2076" i="4"/>
  <c r="E2077" i="4"/>
  <c r="E2078" i="4"/>
  <c r="E2079" i="4"/>
  <c r="E2080" i="4"/>
  <c r="E2081" i="4"/>
  <c r="E2082" i="4"/>
  <c r="E2083" i="4"/>
  <c r="E2084" i="4"/>
  <c r="E2085" i="4"/>
  <c r="E2086" i="4"/>
  <c r="E2087" i="4"/>
  <c r="E2088" i="4"/>
  <c r="E2089" i="4"/>
  <c r="E2090" i="4"/>
  <c r="E2091" i="4"/>
  <c r="E2092" i="4"/>
  <c r="E2093" i="4"/>
  <c r="E2094" i="4"/>
  <c r="E2095" i="4"/>
  <c r="E2096" i="4"/>
  <c r="E2097" i="4"/>
  <c r="E2098" i="4"/>
  <c r="E2099" i="4"/>
  <c r="E2100" i="4"/>
  <c r="E2101" i="4"/>
  <c r="E2102" i="4"/>
  <c r="E2103" i="4"/>
  <c r="E2104" i="4"/>
  <c r="E2105" i="4"/>
  <c r="E2106" i="4"/>
  <c r="E2107" i="4"/>
  <c r="E2108" i="4"/>
  <c r="E2109" i="4"/>
  <c r="E2110" i="4"/>
  <c r="E2111" i="4"/>
  <c r="E2112" i="4"/>
  <c r="E2113" i="4"/>
  <c r="E2114" i="4"/>
  <c r="E2115" i="4"/>
  <c r="E2116" i="4"/>
  <c r="E2117" i="4"/>
  <c r="E2118" i="4"/>
  <c r="E2119" i="4"/>
  <c r="E2120" i="4"/>
  <c r="E2121" i="4"/>
  <c r="E2122" i="4"/>
  <c r="E2123" i="4"/>
  <c r="E2124" i="4"/>
  <c r="E2125" i="4"/>
  <c r="E2126" i="4"/>
  <c r="E2127" i="4"/>
  <c r="E2128" i="4"/>
  <c r="E2129" i="4"/>
  <c r="E2130" i="4"/>
  <c r="E2131" i="4"/>
  <c r="E2132" i="4"/>
  <c r="E2133" i="4"/>
  <c r="E2134" i="4"/>
  <c r="E2135" i="4"/>
  <c r="E2136" i="4"/>
  <c r="E2137" i="4"/>
  <c r="E2138" i="4"/>
  <c r="E2139" i="4"/>
  <c r="E2140" i="4"/>
  <c r="E2141" i="4"/>
  <c r="E2142" i="4"/>
  <c r="E2143" i="4"/>
  <c r="E2144" i="4"/>
  <c r="E2145" i="4"/>
  <c r="E2146" i="4"/>
  <c r="E2147" i="4"/>
  <c r="E2148" i="4"/>
  <c r="E2149" i="4"/>
  <c r="E2150" i="4"/>
  <c r="E2151" i="4"/>
  <c r="E2152" i="4"/>
  <c r="E2153" i="4"/>
  <c r="E2154" i="4"/>
  <c r="E2155" i="4"/>
  <c r="E2156" i="4"/>
  <c r="E2157" i="4"/>
  <c r="E2158" i="4"/>
  <c r="E2159" i="4"/>
  <c r="E2160" i="4"/>
  <c r="E2161" i="4"/>
  <c r="E2162" i="4"/>
  <c r="E2163" i="4"/>
  <c r="E2164" i="4"/>
  <c r="E2165" i="4"/>
  <c r="E2166" i="4"/>
  <c r="E2167" i="4"/>
  <c r="E2168" i="4"/>
  <c r="E2169" i="4"/>
  <c r="E2170" i="4"/>
  <c r="E2171" i="4"/>
  <c r="E2172" i="4"/>
  <c r="E2173" i="4"/>
  <c r="E2174" i="4"/>
  <c r="E2175" i="4"/>
  <c r="E2176" i="4"/>
  <c r="E2177" i="4"/>
  <c r="E2178" i="4"/>
  <c r="E2179" i="4"/>
  <c r="E2180" i="4"/>
  <c r="E2181" i="4"/>
  <c r="E2182" i="4"/>
  <c r="E2183" i="4"/>
  <c r="E2184" i="4"/>
  <c r="E2185" i="4"/>
  <c r="E2186" i="4"/>
  <c r="E2187" i="4"/>
  <c r="E2188" i="4"/>
  <c r="E2189" i="4"/>
  <c r="E2190" i="4"/>
  <c r="E2191" i="4"/>
  <c r="E2192" i="4"/>
  <c r="E2193" i="4"/>
  <c r="E2194" i="4"/>
  <c r="E2195" i="4"/>
  <c r="E2196" i="4"/>
  <c r="E2197" i="4"/>
  <c r="E2198" i="4"/>
  <c r="E2199" i="4"/>
  <c r="E2200" i="4"/>
  <c r="E2201" i="4"/>
  <c r="E2202" i="4"/>
  <c r="E2203" i="4"/>
  <c r="E2204" i="4"/>
  <c r="E2205" i="4"/>
  <c r="E2206" i="4"/>
  <c r="E2207" i="4"/>
  <c r="E2208" i="4"/>
  <c r="E2209" i="4"/>
  <c r="E2210" i="4"/>
  <c r="E2211" i="4"/>
  <c r="E2212" i="4"/>
  <c r="E2213" i="4"/>
  <c r="E2214" i="4"/>
  <c r="E2215" i="4"/>
  <c r="E2216" i="4"/>
  <c r="E2217" i="4"/>
  <c r="E2218" i="4"/>
  <c r="E2219" i="4"/>
  <c r="E2220" i="4"/>
  <c r="E2221" i="4"/>
  <c r="E2222" i="4"/>
  <c r="E2223" i="4"/>
  <c r="E2224" i="4"/>
  <c r="E2225" i="4"/>
  <c r="E2226" i="4"/>
  <c r="E2227" i="4"/>
  <c r="E2228" i="4"/>
  <c r="E2229" i="4"/>
  <c r="E2230" i="4"/>
  <c r="E2231" i="4"/>
  <c r="E2232" i="4"/>
  <c r="E2233" i="4"/>
  <c r="E2234" i="4"/>
  <c r="E2235" i="4"/>
  <c r="E2236" i="4"/>
  <c r="E2237" i="4"/>
  <c r="E2238" i="4"/>
  <c r="E2239" i="4"/>
  <c r="E2240" i="4"/>
  <c r="E2241" i="4"/>
  <c r="E2242" i="4"/>
  <c r="E2243" i="4"/>
  <c r="E2244" i="4"/>
  <c r="E2245" i="4"/>
  <c r="E2246" i="4"/>
  <c r="E2247" i="4"/>
  <c r="E2248" i="4"/>
  <c r="E2249" i="4"/>
  <c r="E2250" i="4"/>
  <c r="E2251" i="4"/>
  <c r="E2252" i="4"/>
  <c r="E2253" i="4"/>
  <c r="E2254" i="4"/>
  <c r="E2255" i="4"/>
  <c r="E2256" i="4"/>
  <c r="E2257" i="4"/>
  <c r="E2258" i="4"/>
  <c r="E2259" i="4"/>
  <c r="E2260" i="4"/>
  <c r="E2261" i="4"/>
  <c r="E2262" i="4"/>
  <c r="E2263" i="4"/>
  <c r="E2264" i="4"/>
  <c r="E2265" i="4"/>
  <c r="E2266" i="4"/>
  <c r="E2267" i="4"/>
  <c r="E2268" i="4"/>
  <c r="E2269" i="4"/>
  <c r="E2270" i="4"/>
  <c r="E2271" i="4"/>
  <c r="E2272" i="4"/>
  <c r="E2273" i="4"/>
  <c r="E2274" i="4"/>
  <c r="E2275" i="4"/>
  <c r="E2276" i="4"/>
  <c r="E2277" i="4"/>
  <c r="E2278" i="4"/>
  <c r="E2279" i="4"/>
  <c r="E2280" i="4"/>
  <c r="E2281" i="4"/>
  <c r="E2282" i="4"/>
  <c r="E2283" i="4"/>
  <c r="E2284" i="4"/>
  <c r="E2285" i="4"/>
  <c r="E2286" i="4"/>
  <c r="E2287" i="4"/>
  <c r="E2288" i="4"/>
  <c r="E2289" i="4"/>
  <c r="E2290" i="4"/>
  <c r="E2291" i="4"/>
  <c r="E2292" i="4"/>
  <c r="E2293" i="4"/>
  <c r="E2294" i="4"/>
  <c r="E2295" i="4"/>
  <c r="E2296" i="4"/>
  <c r="E2297" i="4"/>
  <c r="E2298" i="4"/>
  <c r="E2299" i="4"/>
  <c r="E2300" i="4"/>
  <c r="E2301" i="4"/>
  <c r="E2302" i="4"/>
  <c r="E2303" i="4"/>
  <c r="E2304" i="4"/>
  <c r="E2305" i="4"/>
  <c r="E2306" i="4"/>
  <c r="E2307" i="4"/>
  <c r="E2308" i="4"/>
  <c r="E2309" i="4"/>
  <c r="E2310" i="4"/>
  <c r="E2311" i="4"/>
  <c r="E2312" i="4"/>
  <c r="E2313" i="4"/>
  <c r="E2314" i="4"/>
  <c r="E2315" i="4"/>
  <c r="E2316" i="4"/>
  <c r="E2317" i="4"/>
  <c r="E2318" i="4"/>
  <c r="E2319" i="4"/>
  <c r="E2320" i="4"/>
  <c r="E2321" i="4"/>
  <c r="E2322" i="4"/>
  <c r="E2323" i="4"/>
  <c r="E2324" i="4"/>
  <c r="E2325" i="4"/>
  <c r="E2326" i="4"/>
  <c r="E2327" i="4"/>
  <c r="E2328" i="4"/>
  <c r="E2329" i="4"/>
  <c r="E2330" i="4"/>
  <c r="E2331" i="4"/>
  <c r="E2332" i="4"/>
  <c r="E2333" i="4"/>
  <c r="E2334" i="4"/>
  <c r="E2335" i="4"/>
  <c r="E2336" i="4"/>
  <c r="E2337" i="4"/>
  <c r="E2338" i="4"/>
  <c r="E2339" i="4"/>
  <c r="E2340" i="4"/>
  <c r="E2341" i="4"/>
  <c r="E2342" i="4"/>
  <c r="E2343" i="4"/>
  <c r="E2344" i="4"/>
  <c r="E2345" i="4"/>
  <c r="E2346" i="4"/>
  <c r="E2347" i="4"/>
  <c r="E2348" i="4"/>
  <c r="E2349" i="4"/>
  <c r="E2350" i="4"/>
  <c r="E2351" i="4"/>
  <c r="E2352" i="4"/>
  <c r="E2353" i="4"/>
  <c r="E2354" i="4"/>
  <c r="E2355" i="4"/>
  <c r="E2356" i="4"/>
  <c r="E2357" i="4"/>
  <c r="E2358" i="4"/>
  <c r="E2359" i="4"/>
  <c r="E2360" i="4"/>
  <c r="E2361" i="4"/>
  <c r="E2362" i="4"/>
  <c r="E2363" i="4"/>
  <c r="E2364" i="4"/>
  <c r="E2365" i="4"/>
  <c r="E2366" i="4"/>
  <c r="E2367" i="4"/>
  <c r="E2368" i="4"/>
  <c r="E2369" i="4"/>
  <c r="E2370" i="4"/>
  <c r="E2371" i="4"/>
  <c r="E2372" i="4"/>
  <c r="E2373" i="4"/>
  <c r="E2374" i="4"/>
  <c r="E2375" i="4"/>
  <c r="E2376" i="4"/>
  <c r="E2377" i="4"/>
  <c r="E2378" i="4"/>
  <c r="E2379" i="4"/>
  <c r="E2380" i="4"/>
  <c r="E2381" i="4"/>
  <c r="E2382" i="4"/>
  <c r="E2383" i="4"/>
  <c r="E2384" i="4"/>
  <c r="E2385" i="4"/>
  <c r="E2386" i="4"/>
  <c r="E2387" i="4"/>
  <c r="E2388" i="4"/>
  <c r="E2389" i="4"/>
  <c r="E2390" i="4"/>
  <c r="E2391" i="4"/>
  <c r="E2392" i="4"/>
  <c r="E2393" i="4"/>
  <c r="E2394" i="4"/>
  <c r="E2395" i="4"/>
  <c r="E2396" i="4"/>
  <c r="E2397" i="4"/>
  <c r="E2398" i="4"/>
  <c r="E2399" i="4"/>
  <c r="E2400" i="4"/>
  <c r="E2401" i="4"/>
  <c r="E2402" i="4"/>
  <c r="E2403" i="4"/>
  <c r="E2404" i="4"/>
  <c r="E2405" i="4"/>
  <c r="E2406" i="4"/>
  <c r="E2407" i="4"/>
  <c r="E2408" i="4"/>
  <c r="E2409" i="4"/>
  <c r="E2410" i="4"/>
  <c r="E2411" i="4"/>
  <c r="E2412" i="4"/>
  <c r="E2413" i="4"/>
  <c r="E2414" i="4"/>
  <c r="E2415" i="4"/>
  <c r="E2416" i="4"/>
  <c r="E2417" i="4"/>
  <c r="E2418" i="4"/>
  <c r="E2419" i="4"/>
  <c r="E2420" i="4"/>
  <c r="E2421" i="4"/>
  <c r="E2422" i="4"/>
  <c r="E2423" i="4"/>
  <c r="E2424" i="4"/>
  <c r="E2425" i="4"/>
  <c r="E2426" i="4"/>
  <c r="E2427" i="4"/>
  <c r="E2428" i="4"/>
  <c r="E2429" i="4"/>
  <c r="E2430" i="4"/>
  <c r="E2431" i="4"/>
  <c r="E2432" i="4"/>
  <c r="E2433" i="4"/>
  <c r="E2434" i="4"/>
  <c r="E2435" i="4"/>
  <c r="E2436" i="4"/>
  <c r="E2437" i="4"/>
  <c r="E2438" i="4"/>
  <c r="E2439" i="4"/>
  <c r="E2440" i="4"/>
  <c r="E2441" i="4"/>
  <c r="E2442" i="4"/>
  <c r="E2443" i="4"/>
  <c r="E2444" i="4"/>
  <c r="E2445" i="4"/>
  <c r="E2446" i="4"/>
  <c r="E2447" i="4"/>
  <c r="E2448" i="4"/>
  <c r="E2449" i="4"/>
  <c r="E2450" i="4"/>
  <c r="E2451" i="4"/>
  <c r="E2452" i="4"/>
  <c r="E2453" i="4"/>
  <c r="E2454" i="4"/>
  <c r="E2455"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E2576" i="4"/>
  <c r="E2577" i="4"/>
  <c r="E2578" i="4"/>
  <c r="E2579" i="4"/>
  <c r="E2580" i="4"/>
  <c r="E2581" i="4"/>
  <c r="E2582" i="4"/>
  <c r="E2583" i="4"/>
  <c r="E2584" i="4"/>
  <c r="E2585" i="4"/>
  <c r="E2586" i="4"/>
  <c r="E2587" i="4"/>
  <c r="E2588" i="4"/>
  <c r="E2589" i="4"/>
  <c r="E2590" i="4"/>
  <c r="E2591" i="4"/>
  <c r="E2592" i="4"/>
  <c r="E2593" i="4"/>
  <c r="E2594" i="4"/>
  <c r="E2595" i="4"/>
  <c r="E2596" i="4"/>
  <c r="E2597" i="4"/>
  <c r="E2598" i="4"/>
  <c r="E2599" i="4"/>
  <c r="E2600" i="4"/>
  <c r="E2601" i="4"/>
  <c r="E2602" i="4"/>
  <c r="E2603" i="4"/>
  <c r="E2604" i="4"/>
  <c r="E2605" i="4"/>
  <c r="E2606" i="4"/>
  <c r="E2607" i="4"/>
  <c r="E2608" i="4"/>
  <c r="E2609" i="4"/>
  <c r="E2610" i="4"/>
  <c r="E2611" i="4"/>
  <c r="E2612" i="4"/>
  <c r="E2613" i="4"/>
  <c r="E2614" i="4"/>
  <c r="E2615" i="4"/>
  <c r="E2616" i="4"/>
  <c r="E2617" i="4"/>
  <c r="E2618" i="4"/>
  <c r="E2619" i="4"/>
  <c r="E2620" i="4"/>
  <c r="E2621" i="4"/>
  <c r="E2622" i="4"/>
  <c r="E2623" i="4"/>
  <c r="E2624" i="4"/>
  <c r="E2625" i="4"/>
  <c r="E2626" i="4"/>
  <c r="E2627" i="4"/>
  <c r="E2628" i="4"/>
  <c r="E2629" i="4"/>
  <c r="E2630" i="4"/>
  <c r="E2631" i="4"/>
  <c r="E2632" i="4"/>
  <c r="E2633" i="4"/>
  <c r="E2634" i="4"/>
  <c r="E2635" i="4"/>
  <c r="E2636" i="4"/>
  <c r="E2637" i="4"/>
  <c r="E2638" i="4"/>
  <c r="E2639" i="4"/>
  <c r="E2640" i="4"/>
  <c r="E2641" i="4"/>
  <c r="E2642" i="4"/>
  <c r="E2643" i="4"/>
  <c r="E2644" i="4"/>
  <c r="E2645" i="4"/>
  <c r="E2646" i="4"/>
  <c r="E2647" i="4"/>
  <c r="E2648" i="4"/>
  <c r="E2649" i="4"/>
  <c r="E2650" i="4"/>
  <c r="E2651" i="4"/>
  <c r="E2652" i="4"/>
  <c r="E2653" i="4"/>
  <c r="E2654" i="4"/>
  <c r="E2655" i="4"/>
  <c r="E2656" i="4"/>
  <c r="E2657" i="4"/>
  <c r="E2658" i="4"/>
  <c r="E2659" i="4"/>
  <c r="E2660" i="4"/>
  <c r="E2661" i="4"/>
  <c r="E2662" i="4"/>
  <c r="E2663" i="4"/>
  <c r="E2664" i="4"/>
  <c r="E2665" i="4"/>
  <c r="E2666" i="4"/>
  <c r="E2667" i="4"/>
  <c r="E2668" i="4"/>
  <c r="E2669" i="4"/>
  <c r="E2670" i="4"/>
  <c r="E2671" i="4"/>
  <c r="E2672" i="4"/>
  <c r="E2673" i="4"/>
  <c r="E2674" i="4"/>
  <c r="E2675" i="4"/>
  <c r="E2676" i="4"/>
  <c r="E2677" i="4"/>
  <c r="E2678" i="4"/>
  <c r="E2679" i="4"/>
  <c r="E2680" i="4"/>
  <c r="E2681" i="4"/>
  <c r="E2682" i="4"/>
  <c r="E2683" i="4"/>
  <c r="E2684" i="4"/>
  <c r="E2685" i="4"/>
  <c r="E2686" i="4"/>
  <c r="E2687" i="4"/>
  <c r="E2688" i="4"/>
  <c r="E2689" i="4"/>
  <c r="E2690" i="4"/>
  <c r="E2691" i="4"/>
  <c r="E2692" i="4"/>
  <c r="E2693" i="4"/>
  <c r="E2694" i="4"/>
  <c r="E2695" i="4"/>
  <c r="E2696" i="4"/>
  <c r="E2697" i="4"/>
  <c r="E2698" i="4"/>
  <c r="E2699" i="4"/>
  <c r="E2700" i="4"/>
  <c r="E2701" i="4"/>
  <c r="E2702" i="4"/>
  <c r="E2703" i="4"/>
  <c r="E2704" i="4"/>
  <c r="E2705" i="4"/>
  <c r="E2706" i="4"/>
  <c r="E2707" i="4"/>
  <c r="E2708" i="4"/>
  <c r="E2709" i="4"/>
  <c r="E2710" i="4"/>
  <c r="E2711" i="4"/>
  <c r="E2712" i="4"/>
  <c r="E2713" i="4"/>
  <c r="E2714" i="4"/>
  <c r="E2715" i="4"/>
  <c r="E2716" i="4"/>
  <c r="E2717" i="4"/>
  <c r="E2718" i="4"/>
  <c r="E2719" i="4"/>
  <c r="E2720" i="4"/>
  <c r="E2721" i="4"/>
  <c r="E2722" i="4"/>
  <c r="E2723" i="4"/>
  <c r="E2724" i="4"/>
  <c r="E2725" i="4"/>
  <c r="E2726" i="4"/>
  <c r="E2727" i="4"/>
  <c r="E2728" i="4"/>
  <c r="E2729" i="4"/>
  <c r="E2730" i="4"/>
  <c r="E2731" i="4"/>
  <c r="E2732" i="4"/>
  <c r="E2733" i="4"/>
  <c r="E2734" i="4"/>
  <c r="E2735" i="4"/>
  <c r="E2736" i="4"/>
  <c r="E2737" i="4"/>
  <c r="E2738" i="4"/>
  <c r="E2739" i="4"/>
  <c r="E2740" i="4"/>
  <c r="E2741" i="4"/>
  <c r="E2742" i="4"/>
  <c r="E2743" i="4"/>
  <c r="E2744" i="4"/>
  <c r="E2745" i="4"/>
  <c r="E2746" i="4"/>
  <c r="E2747" i="4"/>
  <c r="E2748" i="4"/>
  <c r="E2749" i="4"/>
  <c r="E2750" i="4"/>
  <c r="E2751" i="4"/>
  <c r="E2752" i="4"/>
  <c r="E2753" i="4"/>
  <c r="E2754" i="4"/>
  <c r="E2755" i="4"/>
  <c r="E2756" i="4"/>
  <c r="E2757" i="4"/>
  <c r="E2758" i="4"/>
  <c r="E2759" i="4"/>
  <c r="E2760" i="4"/>
  <c r="E2761" i="4"/>
  <c r="E2762" i="4"/>
  <c r="E2763" i="4"/>
  <c r="E2764" i="4"/>
  <c r="E2765" i="4"/>
  <c r="E2766" i="4"/>
  <c r="E2767" i="4"/>
  <c r="E2768" i="4"/>
  <c r="E2769" i="4"/>
  <c r="E2770" i="4"/>
  <c r="E2771" i="4"/>
  <c r="E2772" i="4"/>
  <c r="E2773" i="4"/>
  <c r="E2774" i="4"/>
  <c r="E2775" i="4"/>
  <c r="E2776" i="4"/>
  <c r="E2777" i="4"/>
  <c r="E2778" i="4"/>
  <c r="E2779" i="4"/>
  <c r="E2780" i="4"/>
  <c r="E2781" i="4"/>
  <c r="E2782" i="4"/>
  <c r="E2783" i="4"/>
  <c r="E2784" i="4"/>
  <c r="E2785" i="4"/>
  <c r="E2786" i="4"/>
  <c r="E2787" i="4"/>
  <c r="E2788" i="4"/>
  <c r="E2789" i="4"/>
  <c r="E2790" i="4"/>
  <c r="E2791" i="4"/>
  <c r="E2792" i="4"/>
  <c r="E2793" i="4"/>
  <c r="E2794" i="4"/>
  <c r="E2795" i="4"/>
  <c r="E2796" i="4"/>
  <c r="E2797" i="4"/>
  <c r="E2798" i="4"/>
  <c r="E2799" i="4"/>
  <c r="E2800" i="4"/>
  <c r="E2801" i="4"/>
  <c r="E2802" i="4"/>
  <c r="E2803" i="4"/>
  <c r="E2804" i="4"/>
  <c r="E2805" i="4"/>
  <c r="E2806" i="4"/>
  <c r="E2807" i="4"/>
  <c r="E2808" i="4"/>
  <c r="E2809" i="4"/>
  <c r="E2810" i="4"/>
  <c r="E2811" i="4"/>
  <c r="E2812" i="4"/>
  <c r="E2813" i="4"/>
  <c r="E2814" i="4"/>
  <c r="E2815" i="4"/>
  <c r="E2816" i="4"/>
  <c r="E2817" i="4"/>
  <c r="E2818" i="4"/>
  <c r="E2819" i="4"/>
  <c r="E2820" i="4"/>
  <c r="E2821" i="4"/>
  <c r="E2822" i="4"/>
  <c r="E2823" i="4"/>
  <c r="E2824" i="4"/>
  <c r="E2825" i="4"/>
  <c r="E2826" i="4"/>
  <c r="E2827" i="4"/>
  <c r="E2828" i="4"/>
  <c r="E2829" i="4"/>
  <c r="E2830" i="4"/>
  <c r="E2831" i="4"/>
  <c r="E2832" i="4"/>
  <c r="E2833" i="4"/>
  <c r="E2834" i="4"/>
  <c r="E2835" i="4"/>
  <c r="E2836" i="4"/>
  <c r="E2837" i="4"/>
  <c r="E2838" i="4"/>
  <c r="E2839" i="4"/>
  <c r="E2840" i="4"/>
  <c r="E2841" i="4"/>
  <c r="E2842" i="4"/>
  <c r="E2843" i="4"/>
  <c r="E2844" i="4"/>
  <c r="E2845" i="4"/>
  <c r="E2846" i="4"/>
  <c r="E2847" i="4"/>
  <c r="E2848" i="4"/>
  <c r="E2849" i="4"/>
  <c r="E2850" i="4"/>
  <c r="E2851" i="4"/>
  <c r="E2852" i="4"/>
  <c r="E2853" i="4"/>
  <c r="E2854" i="4"/>
  <c r="E2855" i="4"/>
  <c r="E2856" i="4"/>
  <c r="E2857" i="4"/>
  <c r="E2858" i="4"/>
  <c r="E2859" i="4"/>
  <c r="E2860" i="4"/>
  <c r="E2861" i="4"/>
  <c r="E2862" i="4"/>
  <c r="E2863" i="4"/>
  <c r="E2864" i="4"/>
  <c r="E2865" i="4"/>
  <c r="E2866" i="4"/>
  <c r="E2867" i="4"/>
  <c r="E2868" i="4"/>
  <c r="E2869" i="4"/>
  <c r="E2870" i="4"/>
  <c r="E2871" i="4"/>
  <c r="E2872" i="4"/>
  <c r="E2873" i="4"/>
  <c r="E2874" i="4"/>
  <c r="E2875" i="4"/>
  <c r="E2876" i="4"/>
  <c r="E2877" i="4"/>
  <c r="E2878" i="4"/>
  <c r="E2879" i="4"/>
  <c r="E2880" i="4"/>
  <c r="E2881" i="4"/>
  <c r="E2882" i="4"/>
  <c r="E2883" i="4"/>
  <c r="E2884" i="4"/>
  <c r="E2885" i="4"/>
  <c r="E2886" i="4"/>
  <c r="E2887" i="4"/>
  <c r="E2888" i="4"/>
  <c r="E2889" i="4"/>
  <c r="E2890" i="4"/>
  <c r="E2891" i="4"/>
  <c r="E2892" i="4"/>
  <c r="E2893" i="4"/>
  <c r="E2894" i="4"/>
  <c r="E2895" i="4"/>
  <c r="E2896" i="4"/>
  <c r="E2897" i="4"/>
  <c r="E2898" i="4"/>
  <c r="E2899" i="4"/>
  <c r="E2900" i="4"/>
  <c r="E2901" i="4"/>
  <c r="E2902" i="4"/>
  <c r="E2903" i="4"/>
  <c r="E2904" i="4"/>
  <c r="E2905" i="4"/>
  <c r="E2906" i="4"/>
  <c r="E2907" i="4"/>
  <c r="E2908" i="4"/>
  <c r="E2909" i="4"/>
  <c r="E2910" i="4"/>
  <c r="E2911" i="4"/>
  <c r="E2912" i="4"/>
  <c r="E2913" i="4"/>
  <c r="E2914" i="4"/>
  <c r="E2915" i="4"/>
  <c r="E2916" i="4"/>
  <c r="E2917" i="4"/>
  <c r="E2918" i="4"/>
  <c r="E2919" i="4"/>
  <c r="E2920" i="4"/>
  <c r="E2921" i="4"/>
  <c r="E2922" i="4"/>
  <c r="E2923" i="4"/>
  <c r="E2924" i="4"/>
  <c r="E2925" i="4"/>
  <c r="E2926" i="4"/>
  <c r="E2927" i="4"/>
  <c r="E2928" i="4"/>
  <c r="E2929" i="4"/>
  <c r="E2930" i="4"/>
  <c r="E2931" i="4"/>
  <c r="E2932" i="4"/>
  <c r="E2933" i="4"/>
  <c r="E2934" i="4"/>
  <c r="E2935" i="4"/>
  <c r="E2936" i="4"/>
  <c r="E2937" i="4"/>
  <c r="E2938" i="4"/>
  <c r="E2939" i="4"/>
  <c r="E2940" i="4"/>
  <c r="E2941" i="4"/>
  <c r="E2942" i="4"/>
  <c r="E2943" i="4"/>
  <c r="E2944" i="4"/>
  <c r="E2945" i="4"/>
  <c r="E2946" i="4"/>
  <c r="E2947" i="4"/>
  <c r="E2948" i="4"/>
  <c r="E2949" i="4"/>
  <c r="E2950" i="4"/>
  <c r="E2951" i="4"/>
  <c r="E2952" i="4"/>
  <c r="E2953" i="4"/>
  <c r="E2954" i="4"/>
  <c r="E2955" i="4"/>
  <c r="E2956" i="4"/>
  <c r="E2957" i="4"/>
  <c r="E2958" i="4"/>
  <c r="E2959" i="4"/>
  <c r="E2960" i="4"/>
  <c r="E2961" i="4"/>
  <c r="E2962" i="4"/>
  <c r="E2963" i="4"/>
  <c r="E2964" i="4"/>
  <c r="E2965" i="4"/>
  <c r="E2966" i="4"/>
  <c r="E2967" i="4"/>
  <c r="E2968" i="4"/>
  <c r="E2969" i="4"/>
  <c r="E2970" i="4"/>
  <c r="E2971" i="4"/>
  <c r="E2972" i="4"/>
  <c r="E2973" i="4"/>
  <c r="E2974" i="4"/>
  <c r="E2975" i="4"/>
  <c r="E2976" i="4"/>
  <c r="E2977" i="4"/>
  <c r="E2978" i="4"/>
  <c r="E2979" i="4"/>
  <c r="E2980" i="4"/>
  <c r="E2981" i="4"/>
  <c r="E2982" i="4"/>
  <c r="E2983" i="4"/>
  <c r="E2984" i="4"/>
  <c r="E2985" i="4"/>
  <c r="E2986" i="4"/>
  <c r="E2987" i="4"/>
  <c r="E2988" i="4"/>
  <c r="E2989" i="4"/>
  <c r="E2990" i="4"/>
  <c r="E2991" i="4"/>
  <c r="E2992" i="4"/>
  <c r="E2993" i="4"/>
  <c r="E2994" i="4"/>
  <c r="E2995" i="4"/>
  <c r="E2996" i="4"/>
  <c r="E2997" i="4"/>
  <c r="E2998" i="4"/>
  <c r="E2999" i="4"/>
  <c r="E3000" i="4"/>
  <c r="E3001" i="4"/>
  <c r="E3002" i="4"/>
  <c r="E3003" i="4"/>
  <c r="E3004" i="4"/>
  <c r="E3005" i="4"/>
  <c r="E3006" i="4"/>
  <c r="E3007" i="4"/>
  <c r="E3008" i="4"/>
  <c r="E3009" i="4"/>
  <c r="E3010" i="4"/>
  <c r="E3011" i="4"/>
  <c r="E3012" i="4"/>
  <c r="E3013" i="4"/>
  <c r="E3014" i="4"/>
  <c r="E3015" i="4"/>
  <c r="E3016" i="4"/>
  <c r="E3017" i="4"/>
  <c r="E3018" i="4"/>
  <c r="E3019" i="4"/>
  <c r="E3020" i="4"/>
  <c r="E3021" i="4"/>
  <c r="E3022" i="4"/>
  <c r="E3023" i="4"/>
  <c r="E3024" i="4"/>
  <c r="E3025" i="4"/>
  <c r="E3026" i="4"/>
  <c r="E3027" i="4"/>
  <c r="E3028" i="4"/>
  <c r="E3029" i="4"/>
  <c r="E3030" i="4"/>
  <c r="E3031" i="4"/>
  <c r="E3032" i="4"/>
  <c r="E3033" i="4"/>
  <c r="E3034" i="4"/>
  <c r="E3035" i="4"/>
  <c r="E3036" i="4"/>
  <c r="E3037" i="4"/>
  <c r="E3038" i="4"/>
  <c r="E3039" i="4"/>
  <c r="E3040" i="4"/>
  <c r="E3041" i="4"/>
  <c r="E3042" i="4"/>
  <c r="E3043" i="4"/>
  <c r="E3044" i="4"/>
  <c r="E3045" i="4"/>
  <c r="E3046" i="4"/>
  <c r="E3047" i="4"/>
  <c r="E3048" i="4"/>
  <c r="E3049" i="4"/>
  <c r="E3050" i="4"/>
  <c r="E3051" i="4"/>
  <c r="E3052" i="4"/>
  <c r="E3053" i="4"/>
  <c r="E3054" i="4"/>
  <c r="E3055" i="4"/>
  <c r="E3056" i="4"/>
  <c r="E3057" i="4"/>
  <c r="E3058" i="4"/>
  <c r="E3059" i="4"/>
  <c r="E3060" i="4"/>
  <c r="E3061" i="4"/>
  <c r="E3062" i="4"/>
  <c r="E3063" i="4"/>
  <c r="E3064" i="4"/>
  <c r="E3065" i="4"/>
  <c r="E3066" i="4"/>
  <c r="E3067" i="4"/>
  <c r="E3068" i="4"/>
  <c r="E3069" i="4"/>
  <c r="E3070" i="4"/>
  <c r="E3071" i="4"/>
  <c r="E3072" i="4"/>
  <c r="E3073" i="4"/>
  <c r="E3074" i="4"/>
  <c r="E3075" i="4"/>
  <c r="E3076" i="4"/>
  <c r="E3077" i="4"/>
  <c r="E3078" i="4"/>
  <c r="E3079" i="4"/>
  <c r="E3080" i="4"/>
  <c r="E3081" i="4"/>
  <c r="E3082" i="4"/>
  <c r="E3083" i="4"/>
  <c r="E3084" i="4"/>
  <c r="E3085" i="4"/>
  <c r="E3086" i="4"/>
  <c r="E3087" i="4"/>
  <c r="E3088" i="4"/>
  <c r="E3089" i="4"/>
  <c r="E3090" i="4"/>
  <c r="E3091" i="4"/>
  <c r="E3092" i="4"/>
  <c r="E3093" i="4"/>
  <c r="E3094" i="4"/>
  <c r="E3095" i="4"/>
  <c r="E3096" i="4"/>
  <c r="E3097" i="4"/>
  <c r="E3098" i="4"/>
  <c r="E3099" i="4"/>
  <c r="E3100" i="4"/>
  <c r="E3101" i="4"/>
  <c r="E3102" i="4"/>
  <c r="E3103" i="4"/>
  <c r="E3104" i="4"/>
  <c r="E3105" i="4"/>
  <c r="E3106" i="4"/>
  <c r="E3107" i="4"/>
  <c r="E3108" i="4"/>
  <c r="E3109" i="4"/>
  <c r="E3110" i="4"/>
  <c r="E3111" i="4"/>
  <c r="E3112" i="4"/>
  <c r="E3113" i="4"/>
  <c r="E3114" i="4"/>
  <c r="E3115" i="4"/>
  <c r="E3116" i="4"/>
  <c r="E3117" i="4"/>
  <c r="E3118" i="4"/>
  <c r="E3119" i="4"/>
  <c r="E3120" i="4"/>
  <c r="E3121" i="4"/>
  <c r="E3122" i="4"/>
  <c r="E3123" i="4"/>
  <c r="E3124" i="4"/>
  <c r="E3125" i="4"/>
  <c r="E3126" i="4"/>
  <c r="E3127" i="4"/>
  <c r="E3128" i="4"/>
  <c r="E3129" i="4"/>
  <c r="E3130" i="4"/>
  <c r="E3131" i="4"/>
  <c r="E3132" i="4"/>
  <c r="E3133" i="4"/>
  <c r="E3134" i="4"/>
  <c r="E3135" i="4"/>
  <c r="E3136" i="4"/>
  <c r="E3137" i="4"/>
  <c r="E3138" i="4"/>
  <c r="E3139" i="4"/>
  <c r="E3140" i="4"/>
  <c r="E3141" i="4"/>
  <c r="E3142" i="4"/>
  <c r="E3143" i="4"/>
  <c r="E3144" i="4"/>
  <c r="E3145" i="4"/>
  <c r="E3146" i="4"/>
  <c r="E3147" i="4"/>
  <c r="E3148" i="4"/>
  <c r="E3149" i="4"/>
  <c r="E3150" i="4"/>
  <c r="E3151" i="4"/>
  <c r="E3152" i="4"/>
  <c r="E3153" i="4"/>
  <c r="E3154" i="4"/>
  <c r="E3155" i="4"/>
  <c r="E3156" i="4"/>
  <c r="E3157" i="4"/>
  <c r="E3158" i="4"/>
  <c r="E3159" i="4"/>
  <c r="E3160" i="4"/>
  <c r="E3161" i="4"/>
  <c r="E3162" i="4"/>
  <c r="E3163" i="4"/>
  <c r="E3164" i="4"/>
  <c r="E3165" i="4"/>
  <c r="E3166" i="4"/>
  <c r="E3167" i="4"/>
  <c r="E3168" i="4"/>
  <c r="E3169" i="4"/>
  <c r="E3170" i="4"/>
  <c r="E3171" i="4"/>
  <c r="E3172" i="4"/>
  <c r="E3173" i="4"/>
  <c r="E3174" i="4"/>
  <c r="E3175" i="4"/>
  <c r="E3176" i="4"/>
  <c r="E3177" i="4"/>
  <c r="E3178" i="4"/>
  <c r="E3179" i="4"/>
  <c r="E3180" i="4"/>
  <c r="E3181" i="4"/>
  <c r="E3182" i="4"/>
  <c r="E3183" i="4"/>
  <c r="E3184" i="4"/>
  <c r="E3185" i="4"/>
  <c r="E3186" i="4"/>
  <c r="E3187" i="4"/>
  <c r="E3188" i="4"/>
  <c r="E3189" i="4"/>
  <c r="E3190" i="4"/>
  <c r="E3191" i="4"/>
  <c r="E3192" i="4"/>
  <c r="E3193" i="4"/>
  <c r="E3194" i="4"/>
  <c r="E3195" i="4"/>
  <c r="E3196" i="4"/>
  <c r="E3197" i="4"/>
  <c r="E3198" i="4"/>
  <c r="E3199" i="4"/>
  <c r="E3200" i="4"/>
  <c r="E3201" i="4"/>
  <c r="E3202" i="4"/>
  <c r="E3203" i="4"/>
  <c r="E3204" i="4"/>
  <c r="E3205" i="4"/>
  <c r="E3206" i="4"/>
  <c r="E3207" i="4"/>
  <c r="E3208" i="4"/>
  <c r="E3209" i="4"/>
  <c r="E3210" i="4"/>
  <c r="E3211" i="4"/>
  <c r="E3212" i="4"/>
  <c r="E3213" i="4"/>
  <c r="E3214" i="4"/>
  <c r="E3215" i="4"/>
  <c r="E3216" i="4"/>
  <c r="E3217" i="4"/>
  <c r="E3218" i="4"/>
  <c r="E3219" i="4"/>
  <c r="E3220" i="4"/>
  <c r="E3221" i="4"/>
  <c r="E3222" i="4"/>
  <c r="E3223" i="4"/>
  <c r="E3224" i="4"/>
  <c r="E3225" i="4"/>
  <c r="E3226" i="4"/>
  <c r="E3227" i="4"/>
  <c r="E3228" i="4"/>
  <c r="E3229" i="4"/>
  <c r="E3230" i="4"/>
  <c r="E3231" i="4"/>
  <c r="E3232" i="4"/>
  <c r="E3233" i="4"/>
  <c r="E3234" i="4"/>
  <c r="E3235" i="4"/>
  <c r="E3236" i="4"/>
  <c r="E3237" i="4"/>
  <c r="E3238" i="4"/>
  <c r="E3239" i="4"/>
  <c r="E3240" i="4"/>
  <c r="E3241" i="4"/>
  <c r="E3242" i="4"/>
  <c r="E3243" i="4"/>
  <c r="E3244" i="4"/>
  <c r="E3245" i="4"/>
  <c r="E3246" i="4"/>
  <c r="E3247" i="4"/>
  <c r="E3248" i="4"/>
  <c r="E3249" i="4"/>
  <c r="E3250" i="4"/>
  <c r="E3251" i="4"/>
  <c r="E3252" i="4"/>
  <c r="E3253" i="4"/>
  <c r="E3254" i="4"/>
  <c r="E3255" i="4"/>
  <c r="E3256" i="4"/>
  <c r="E3257" i="4"/>
  <c r="E3258" i="4"/>
  <c r="E3259" i="4"/>
  <c r="E3260" i="4"/>
  <c r="E3261" i="4"/>
  <c r="E3262" i="4"/>
  <c r="E3263" i="4"/>
  <c r="E3264" i="4"/>
  <c r="E3265" i="4"/>
  <c r="E3266" i="4"/>
  <c r="E3267" i="4"/>
  <c r="E3268" i="4"/>
  <c r="E3269" i="4"/>
  <c r="E3270" i="4"/>
  <c r="E3271" i="4"/>
  <c r="E3272" i="4"/>
  <c r="E3273" i="4"/>
  <c r="E3274" i="4"/>
  <c r="E3275" i="4"/>
  <c r="E3276" i="4"/>
  <c r="E3277" i="4"/>
  <c r="E3278" i="4"/>
  <c r="E3279" i="4"/>
  <c r="E3280" i="4"/>
  <c r="E3281" i="4"/>
  <c r="E3282" i="4"/>
  <c r="E3283" i="4"/>
  <c r="E3284" i="4"/>
  <c r="E3285" i="4"/>
  <c r="E3286" i="4"/>
  <c r="E3287" i="4"/>
  <c r="E3288" i="4"/>
  <c r="E3289" i="4"/>
  <c r="E3290" i="4"/>
  <c r="E3291" i="4"/>
  <c r="E3292" i="4"/>
  <c r="E3293" i="4"/>
  <c r="E3294" i="4"/>
  <c r="E3295" i="4"/>
  <c r="E3296" i="4"/>
  <c r="E3297" i="4"/>
  <c r="E3298" i="4"/>
  <c r="E3299" i="4"/>
  <c r="E3300" i="4"/>
  <c r="E3301" i="4"/>
  <c r="E3302" i="4"/>
  <c r="E3303" i="4"/>
  <c r="E3304" i="4"/>
  <c r="E3305" i="4"/>
  <c r="E3306" i="4"/>
  <c r="E3307" i="4"/>
  <c r="E3308" i="4"/>
  <c r="E3309" i="4"/>
  <c r="E3310" i="4"/>
  <c r="E3311" i="4"/>
  <c r="E3312" i="4"/>
  <c r="E3313" i="4"/>
  <c r="E3314" i="4"/>
  <c r="E3315" i="4"/>
  <c r="E3316" i="4"/>
  <c r="E3317" i="4"/>
  <c r="E3318" i="4"/>
  <c r="E3319" i="4"/>
  <c r="E3320" i="4"/>
  <c r="E3321" i="4"/>
  <c r="E3322" i="4"/>
  <c r="E3323" i="4"/>
  <c r="E3324" i="4"/>
  <c r="E3325" i="4"/>
  <c r="E3326" i="4"/>
  <c r="E3327" i="4"/>
  <c r="E3328" i="4"/>
  <c r="E3329" i="4"/>
  <c r="E3330" i="4"/>
  <c r="E3331" i="4"/>
  <c r="E3332" i="4"/>
  <c r="E3333" i="4"/>
  <c r="E3334" i="4"/>
  <c r="E3335" i="4"/>
  <c r="E3336" i="4"/>
  <c r="E3337" i="4"/>
  <c r="E3338" i="4"/>
  <c r="E3339" i="4"/>
  <c r="E3340" i="4"/>
  <c r="E3341" i="4"/>
  <c r="E3342" i="4"/>
  <c r="E3343" i="4"/>
  <c r="E3344" i="4"/>
  <c r="E3345" i="4"/>
  <c r="E3346" i="4"/>
  <c r="E3347" i="4"/>
  <c r="E3348" i="4"/>
  <c r="E3349" i="4"/>
  <c r="E3350" i="4"/>
  <c r="E3351" i="4"/>
  <c r="E3352" i="4"/>
  <c r="E3353" i="4"/>
  <c r="E3354" i="4"/>
  <c r="E3355" i="4"/>
  <c r="E3356" i="4"/>
  <c r="E3357" i="4"/>
  <c r="E3358" i="4"/>
  <c r="E3359" i="4"/>
  <c r="E3360" i="4"/>
  <c r="E3361" i="4"/>
  <c r="E3362" i="4"/>
  <c r="E3363" i="4"/>
  <c r="E3364" i="4"/>
  <c r="E3365" i="4"/>
  <c r="E3366" i="4"/>
  <c r="E3367" i="4"/>
  <c r="E3368" i="4"/>
  <c r="E3369" i="4"/>
  <c r="E3370" i="4"/>
  <c r="E3371" i="4"/>
  <c r="E3372" i="4"/>
  <c r="E3373" i="4"/>
  <c r="E3374" i="4"/>
  <c r="E3375" i="4"/>
  <c r="E3376" i="4"/>
  <c r="E3377" i="4"/>
  <c r="E3378" i="4"/>
  <c r="E3379" i="4"/>
  <c r="E3380" i="4"/>
  <c r="E3381" i="4"/>
  <c r="E3382" i="4"/>
  <c r="E3383" i="4"/>
  <c r="E3384" i="4"/>
  <c r="E3385" i="4"/>
  <c r="E3386" i="4"/>
  <c r="E3387" i="4"/>
  <c r="E3388" i="4"/>
  <c r="E3389" i="4"/>
  <c r="E3390" i="4"/>
  <c r="E3391" i="4"/>
  <c r="E3392" i="4"/>
  <c r="E3393" i="4"/>
  <c r="E3394" i="4"/>
  <c r="E3395" i="4"/>
  <c r="E3396" i="4"/>
  <c r="E3397" i="4"/>
  <c r="E3398" i="4"/>
  <c r="E3399" i="4"/>
  <c r="E3400" i="4"/>
  <c r="E3401" i="4"/>
  <c r="E3402" i="4"/>
  <c r="E3403" i="4"/>
  <c r="E3404" i="4"/>
  <c r="E3405" i="4"/>
  <c r="E3406" i="4"/>
  <c r="E3407" i="4"/>
  <c r="E3408" i="4"/>
  <c r="E3409" i="4"/>
  <c r="E3410" i="4"/>
  <c r="E3411" i="4"/>
  <c r="E3412" i="4"/>
  <c r="E3413" i="4"/>
  <c r="E3414" i="4"/>
  <c r="E3415" i="4"/>
  <c r="E3416" i="4"/>
  <c r="E3417" i="4"/>
  <c r="E3418" i="4"/>
  <c r="E3419" i="4"/>
  <c r="E3420" i="4"/>
  <c r="E3421" i="4"/>
  <c r="E3422" i="4"/>
  <c r="E3423" i="4"/>
  <c r="E3424" i="4"/>
  <c r="E3425" i="4"/>
  <c r="E3426" i="4"/>
  <c r="E3427" i="4"/>
  <c r="E3428" i="4"/>
  <c r="E3429" i="4"/>
  <c r="E3430" i="4"/>
  <c r="E3431" i="4"/>
  <c r="E3432" i="4"/>
  <c r="E3433" i="4"/>
  <c r="E3434" i="4"/>
  <c r="E3435" i="4"/>
  <c r="E3436" i="4"/>
  <c r="E3437" i="4"/>
  <c r="E3438" i="4"/>
  <c r="E3439" i="4"/>
  <c r="E3440" i="4"/>
  <c r="E3441" i="4"/>
  <c r="E3442" i="4"/>
  <c r="E3443" i="4"/>
  <c r="E3444" i="4"/>
  <c r="E3445" i="4"/>
  <c r="E3446" i="4"/>
  <c r="E3447" i="4"/>
  <c r="E3448" i="4"/>
  <c r="E3449" i="4"/>
  <c r="E3450" i="4"/>
  <c r="E3451" i="4"/>
  <c r="E3452" i="4"/>
  <c r="E3453" i="4"/>
  <c r="E3454" i="4"/>
  <c r="E3455" i="4"/>
  <c r="E3456" i="4"/>
  <c r="E3457" i="4"/>
  <c r="E3458" i="4"/>
  <c r="E3459" i="4"/>
  <c r="E3460" i="4"/>
  <c r="E3461" i="4"/>
  <c r="E3462" i="4"/>
  <c r="E3463" i="4"/>
  <c r="E3464" i="4"/>
  <c r="E3465" i="4"/>
  <c r="E3466" i="4"/>
  <c r="E3467" i="4"/>
  <c r="E3468" i="4"/>
  <c r="E3469" i="4"/>
  <c r="E3470" i="4"/>
  <c r="E3471" i="4"/>
  <c r="E3472" i="4"/>
  <c r="E3473" i="4"/>
  <c r="E3474" i="4"/>
  <c r="E3475" i="4"/>
  <c r="E3476" i="4"/>
  <c r="E3477" i="4"/>
  <c r="E3478" i="4"/>
  <c r="E3479" i="4"/>
  <c r="E3480" i="4"/>
  <c r="E3481" i="4"/>
  <c r="E3482" i="4"/>
  <c r="E3483" i="4"/>
  <c r="E3484" i="4"/>
  <c r="E3485" i="4"/>
  <c r="E3486" i="4"/>
  <c r="E3487" i="4"/>
  <c r="E3488" i="4"/>
  <c r="E3489" i="4"/>
  <c r="E3490" i="4"/>
  <c r="E3491" i="4"/>
  <c r="E3492" i="4"/>
  <c r="E3493" i="4"/>
  <c r="E3494" i="4"/>
  <c r="E3495" i="4"/>
  <c r="E3496" i="4"/>
  <c r="E3497" i="4"/>
  <c r="E3498" i="4"/>
  <c r="E3499" i="4"/>
  <c r="E3500" i="4"/>
  <c r="E3501" i="4"/>
  <c r="E3502" i="4"/>
  <c r="E3503" i="4"/>
  <c r="E3504" i="4"/>
  <c r="E3505" i="4"/>
  <c r="E3506" i="4"/>
  <c r="E3507" i="4"/>
  <c r="E3508" i="4"/>
  <c r="E3509" i="4"/>
  <c r="E3510" i="4"/>
  <c r="E3511" i="4"/>
  <c r="E3512" i="4"/>
  <c r="E3513" i="4"/>
  <c r="E3514" i="4"/>
  <c r="E3515" i="4"/>
  <c r="E3516" i="4"/>
  <c r="E3517" i="4"/>
  <c r="E3518" i="4"/>
  <c r="E3519" i="4"/>
  <c r="E3520" i="4"/>
  <c r="E3521" i="4"/>
  <c r="E3522" i="4"/>
  <c r="E3523" i="4"/>
  <c r="E3524" i="4"/>
  <c r="E3525" i="4"/>
  <c r="E3526" i="4"/>
  <c r="E3527" i="4"/>
  <c r="E3528" i="4"/>
  <c r="E3529" i="4"/>
  <c r="E3530" i="4"/>
  <c r="E3531" i="4"/>
  <c r="E3532" i="4"/>
  <c r="E3533" i="4"/>
  <c r="E3534" i="4"/>
  <c r="E3535" i="4"/>
  <c r="E3536" i="4"/>
  <c r="E3537" i="4"/>
  <c r="E3538" i="4"/>
  <c r="E3539" i="4"/>
  <c r="E3540" i="4"/>
  <c r="E3541" i="4"/>
  <c r="E3542" i="4"/>
  <c r="E3543" i="4"/>
  <c r="E3544" i="4"/>
  <c r="E3545" i="4"/>
  <c r="E3546" i="4"/>
  <c r="E3547" i="4"/>
  <c r="E3548" i="4"/>
  <c r="E3549" i="4"/>
  <c r="E3550" i="4"/>
  <c r="E3551" i="4"/>
  <c r="E3552" i="4"/>
  <c r="E3553" i="4"/>
  <c r="E3554" i="4"/>
  <c r="E3555" i="4"/>
  <c r="E3556" i="4"/>
  <c r="E3557" i="4"/>
  <c r="E2" i="4"/>
  <c r="BA18" i="2"/>
  <c r="AW18" i="2"/>
  <c r="AW22" i="2"/>
  <c r="AY22" i="2"/>
  <c r="AY18" i="2"/>
  <c r="AI22" i="2"/>
  <c r="AM22" i="2"/>
  <c r="AM18" i="2"/>
  <c r="AA32" i="2"/>
  <c r="AC18" i="2"/>
  <c r="AC22" i="2"/>
  <c r="AQ22" i="2"/>
  <c r="AO22" i="2"/>
  <c r="AQ18" i="2"/>
  <c r="AG30" i="2"/>
  <c r="AE30" i="2"/>
  <c r="AO30" i="2"/>
  <c r="AO18" i="2"/>
  <c r="AG22" i="2"/>
  <c r="AG18" i="2"/>
  <c r="AE22" i="2"/>
  <c r="Y22" i="2"/>
  <c r="AE18" i="2"/>
  <c r="AU32" i="2"/>
  <c r="AU23" i="2"/>
  <c r="AU21" i="2"/>
  <c r="AU20" i="2"/>
  <c r="AU19" i="2"/>
  <c r="AU17" i="2"/>
  <c r="AU16" i="2"/>
  <c r="AU15" i="2"/>
  <c r="AU14" i="2"/>
  <c r="AU12" i="2"/>
  <c r="AU11" i="2"/>
  <c r="AU10" i="2"/>
  <c r="AU9" i="2"/>
  <c r="AU8" i="2"/>
  <c r="AU7" i="2"/>
  <c r="AU5" i="2"/>
  <c r="AU4" i="2"/>
  <c r="AU3" i="2"/>
  <c r="AK32" i="2"/>
  <c r="AK23" i="2"/>
  <c r="AK21" i="2"/>
  <c r="AK20" i="2"/>
  <c r="AK19" i="2"/>
  <c r="AK17" i="2"/>
  <c r="AK16" i="2"/>
  <c r="AK15" i="2"/>
  <c r="AK14" i="2"/>
  <c r="AK12" i="2"/>
  <c r="AK11" i="2"/>
  <c r="AK10" i="2"/>
  <c r="AK9" i="2"/>
  <c r="AK8" i="2"/>
  <c r="AK7" i="2"/>
  <c r="AK5" i="2"/>
  <c r="AK4" i="2"/>
  <c r="AK3" i="2"/>
  <c r="AA23" i="2"/>
  <c r="AA21" i="2"/>
  <c r="AA20" i="2"/>
  <c r="AA19" i="2"/>
  <c r="AA17" i="2"/>
  <c r="AA16" i="2"/>
  <c r="AA15" i="2"/>
  <c r="AA14" i="2"/>
  <c r="AA12" i="2"/>
  <c r="AA11" i="2"/>
  <c r="AA10" i="2"/>
  <c r="AA9" i="2"/>
  <c r="AA8" i="2"/>
  <c r="AA7" i="2"/>
  <c r="AA5" i="2"/>
  <c r="AA4" i="2"/>
  <c r="AA3" i="2"/>
  <c r="O17" i="9" s="1"/>
  <c r="Q3" i="2"/>
  <c r="K17" i="9" s="1"/>
  <c r="Q32" i="2"/>
  <c r="Q23" i="2"/>
  <c r="Q22" i="2"/>
  <c r="Q21" i="2"/>
  <c r="Q20" i="2"/>
  <c r="Q19" i="2"/>
  <c r="Q18" i="2"/>
  <c r="Q17" i="2"/>
  <c r="Q16" i="2"/>
  <c r="Q15" i="2"/>
  <c r="Q14" i="2"/>
  <c r="Q12" i="2"/>
  <c r="Q11" i="2"/>
  <c r="Q10" i="2"/>
  <c r="Q9" i="2"/>
  <c r="Q8" i="2"/>
  <c r="Q7" i="2"/>
  <c r="Q5" i="2"/>
  <c r="Q4" i="2"/>
  <c r="G32" i="2"/>
  <c r="G23" i="2"/>
  <c r="G22" i="2"/>
  <c r="G21" i="2"/>
  <c r="G20" i="2"/>
  <c r="G19" i="2"/>
  <c r="G18" i="2"/>
  <c r="G17" i="2"/>
  <c r="G16" i="2"/>
  <c r="G15" i="2"/>
  <c r="G14" i="2"/>
  <c r="G11" i="2"/>
  <c r="G10" i="2"/>
  <c r="G9" i="2"/>
  <c r="G8" i="2"/>
  <c r="G7" i="2"/>
  <c r="G5" i="2"/>
  <c r="G4" i="2"/>
  <c r="G3" i="2"/>
  <c r="G17" i="9" s="1"/>
  <c r="I17" i="9" s="1"/>
  <c r="M12" i="2"/>
  <c r="G12" i="2" s="1"/>
  <c r="B48" i="2"/>
  <c r="G5" i="9" s="1"/>
  <c r="I5" i="9" s="1"/>
  <c r="I105" i="8"/>
  <c r="I104" i="8"/>
  <c r="I103" i="8"/>
  <c r="I102" i="8"/>
  <c r="I101" i="8"/>
  <c r="I100" i="8"/>
  <c r="I99" i="8"/>
  <c r="I98" i="8"/>
  <c r="I21" i="8"/>
  <c r="I20" i="8"/>
  <c r="I19" i="8"/>
  <c r="I18" i="8"/>
  <c r="I17" i="8"/>
  <c r="I16" i="8"/>
  <c r="I15" i="8"/>
  <c r="I14" i="8"/>
  <c r="N11" i="10"/>
  <c r="O2" i="10"/>
  <c r="L6" i="10"/>
  <c r="K3" i="10"/>
  <c r="M7" i="10"/>
  <c r="O11" i="10"/>
  <c r="N2" i="10"/>
  <c r="L12" i="10"/>
  <c r="K4" i="10"/>
  <c r="N7" i="10"/>
  <c r="L2" i="10"/>
  <c r="N6" i="10"/>
  <c r="L3" i="10"/>
  <c r="M6" i="10"/>
  <c r="K6" i="10"/>
  <c r="K10" i="10"/>
  <c r="N12" i="10"/>
  <c r="L9" i="10"/>
  <c r="M12" i="10"/>
  <c r="K7" i="10"/>
  <c r="K11" i="10"/>
  <c r="O10" i="10"/>
  <c r="N3" i="10"/>
  <c r="O6" i="10"/>
  <c r="M3" i="10"/>
  <c r="L7" i="10"/>
  <c r="K8" i="10"/>
  <c r="N9" i="10"/>
  <c r="O12" i="10"/>
  <c r="M9" i="10"/>
  <c r="L13" i="10"/>
  <c r="K9" i="10"/>
  <c r="L4" i="10"/>
  <c r="O3" i="10"/>
  <c r="O9" i="10"/>
  <c r="N13" i="10"/>
  <c r="L10" i="10"/>
  <c r="M13" i="10"/>
  <c r="M11" i="10"/>
  <c r="N4" i="10"/>
  <c r="O7" i="10"/>
  <c r="M4" i="10"/>
  <c r="L8" i="10"/>
  <c r="K12" i="10"/>
  <c r="N10" i="10"/>
  <c r="O13" i="10"/>
  <c r="M10" i="10"/>
  <c r="M8" i="10"/>
  <c r="K13" i="10"/>
  <c r="O8" i="10"/>
  <c r="O4" i="10"/>
  <c r="N8" i="10"/>
  <c r="L11" i="10"/>
  <c r="M2" i="10"/>
  <c r="K2" i="10"/>
  <c r="E5" i="9" l="1"/>
  <c r="C5" i="9" s="1"/>
  <c r="C3" i="2" s="1"/>
  <c r="C3" i="21" s="1"/>
  <c r="W9" i="9"/>
  <c r="S7" i="9"/>
  <c r="W13" i="9"/>
  <c r="C11" i="3"/>
  <c r="B41" i="11"/>
  <c r="C10" i="2" s="1"/>
  <c r="K5" i="9"/>
  <c r="M5" i="9" s="1"/>
  <c r="J5" i="9" s="1"/>
  <c r="S50" i="9"/>
  <c r="W28" i="9"/>
  <c r="W10" i="9"/>
  <c r="W11" i="9"/>
  <c r="W8" i="9"/>
  <c r="S6" i="9"/>
  <c r="W12" i="9"/>
  <c r="S8" i="9"/>
  <c r="S9" i="9"/>
  <c r="S10" i="9"/>
  <c r="S11" i="9"/>
  <c r="S12" i="9"/>
  <c r="S13" i="9"/>
  <c r="Q5" i="9"/>
  <c r="R5" i="9" s="1"/>
  <c r="C27" i="11"/>
  <c r="C20" i="7" s="1"/>
  <c r="C19" i="7" s="1"/>
  <c r="C106" i="2" s="1"/>
  <c r="E27" i="11"/>
  <c r="O13" i="9"/>
  <c r="O7" i="9"/>
  <c r="K11" i="9"/>
  <c r="V2" i="10"/>
  <c r="W2" i="10"/>
  <c r="W8" i="10"/>
  <c r="V8" i="10"/>
  <c r="W13" i="10"/>
  <c r="W7" i="10"/>
  <c r="V13" i="10"/>
  <c r="V7" i="10"/>
  <c r="W12" i="10"/>
  <c r="W6" i="10"/>
  <c r="V12" i="10"/>
  <c r="V6" i="10"/>
  <c r="W11" i="10"/>
  <c r="V11" i="10"/>
  <c r="W10" i="10"/>
  <c r="W4" i="10"/>
  <c r="V10" i="10"/>
  <c r="V4" i="10"/>
  <c r="W9" i="10"/>
  <c r="W3" i="10"/>
  <c r="V9" i="10"/>
  <c r="V3" i="10"/>
  <c r="N14" i="10"/>
  <c r="V14" i="10" s="1"/>
  <c r="O14" i="10"/>
  <c r="W14" i="10" s="1"/>
  <c r="S2" i="10"/>
  <c r="K14" i="10"/>
  <c r="S14" i="10" s="1"/>
  <c r="S13" i="10"/>
  <c r="S12" i="10"/>
  <c r="S11" i="10"/>
  <c r="S10" i="10"/>
  <c r="S9" i="10"/>
  <c r="S8" i="10"/>
  <c r="S7" i="10"/>
  <c r="S6" i="10"/>
  <c r="S5" i="10"/>
  <c r="S4" i="10"/>
  <c r="S3" i="10"/>
  <c r="L14" i="10"/>
  <c r="T14" i="10" s="1"/>
  <c r="T2" i="10"/>
  <c r="U2" i="10"/>
  <c r="M14" i="10"/>
  <c r="U14" i="10" s="1"/>
  <c r="U8" i="10"/>
  <c r="T8" i="10"/>
  <c r="U13" i="10"/>
  <c r="U7" i="10"/>
  <c r="T13" i="10"/>
  <c r="T7" i="10"/>
  <c r="U12" i="10"/>
  <c r="U6" i="10"/>
  <c r="T12" i="10"/>
  <c r="T6" i="10"/>
  <c r="U11" i="10"/>
  <c r="U5" i="10"/>
  <c r="T11" i="10"/>
  <c r="T5" i="10"/>
  <c r="U10" i="10"/>
  <c r="U4" i="10"/>
  <c r="T10" i="10"/>
  <c r="T4" i="10"/>
  <c r="U9" i="10"/>
  <c r="U3" i="10"/>
  <c r="T9" i="10"/>
  <c r="T3" i="10"/>
  <c r="AA18" i="2"/>
  <c r="AU18" i="2"/>
  <c r="AU22" i="2"/>
  <c r="AK18" i="2"/>
  <c r="AK22" i="2"/>
  <c r="AA22" i="2"/>
  <c r="B23" i="11" l="1"/>
  <c r="N5" i="9"/>
  <c r="F5" i="9" s="1"/>
  <c r="O8" i="9"/>
  <c r="K6" i="9"/>
  <c r="K10" i="9"/>
  <c r="K7" i="9"/>
  <c r="O6" i="9"/>
  <c r="K13" i="9"/>
  <c r="O11" i="9"/>
  <c r="O10" i="9"/>
  <c r="K8" i="9"/>
  <c r="O12" i="9"/>
  <c r="K9" i="9"/>
  <c r="O9" i="9"/>
  <c r="K12" i="9"/>
  <c r="C23" i="11" l="1"/>
  <c r="C17" i="11" s="1"/>
  <c r="B17" i="11" s="1"/>
  <c r="C115" i="2"/>
  <c r="C131" i="2" s="1"/>
  <c r="C8" i="2" s="1"/>
  <c r="C20" i="11" l="1"/>
  <c r="B20" i="11" s="1"/>
  <c r="C96" i="2" s="1"/>
  <c r="C67" i="2"/>
  <c r="C49" i="1"/>
  <c r="C50" i="1" s="1"/>
  <c r="C24" i="7"/>
  <c r="C23" i="7" s="1"/>
  <c r="C70" i="2" s="1"/>
  <c r="C28" i="7"/>
  <c r="C98" i="2" s="1"/>
  <c r="C41" i="3"/>
  <c r="C40" i="3"/>
  <c r="C33" i="7"/>
  <c r="C76" i="2" s="1"/>
  <c r="C26" i="7"/>
  <c r="C79" i="2" s="1"/>
  <c r="C91" i="2"/>
  <c r="C38" i="3"/>
  <c r="C39" i="3"/>
  <c r="C112" i="2" l="1"/>
  <c r="C7" i="2" s="1"/>
  <c r="C93" i="2"/>
  <c r="C88" i="2"/>
  <c r="C4" i="2" l="1"/>
  <c r="C5" i="2" s="1"/>
  <c r="C4" i="21" s="1"/>
  <c r="C12" i="2" l="1"/>
  <c r="C15" i="2" s="1"/>
  <c r="C7" i="21" s="1"/>
  <c r="C5" i="21" l="1"/>
  <c r="C6" i="21"/>
  <c r="C24" i="21" s="1"/>
  <c r="C16" i="2"/>
  <c r="C17" i="2"/>
  <c r="C23" i="21" l="1"/>
  <c r="C18" i="2"/>
  <c r="C19" i="2" s="1"/>
  <c r="C10" i="21" s="1"/>
  <c r="C17" i="21" l="1"/>
  <c r="C6" i="3"/>
  <c r="C22" i="2"/>
  <c r="C23" i="2" s="1"/>
  <c r="C8" i="21" l="1"/>
  <c r="C22" i="21" s="1"/>
  <c r="C30" i="2"/>
  <c r="C36" i="3"/>
  <c r="C48" i="3" s="1"/>
  <c r="C9" i="21" l="1"/>
  <c r="C34" i="2"/>
  <c r="C32" i="2"/>
  <c r="C37" i="2" l="1"/>
  <c r="C38" i="2"/>
  <c r="C39" i="2" l="1"/>
  <c r="C40" i="2" s="1"/>
  <c r="C29" i="1" s="1"/>
  <c r="C13" i="21" s="1"/>
  <c r="C29" i="3"/>
  <c r="C30" i="3" s="1"/>
  <c r="C52" i="1" l="1"/>
  <c r="C28" i="1"/>
  <c r="C20" i="1" l="1"/>
  <c r="C21" i="1"/>
  <c r="C33" i="3" s="1"/>
  <c r="C31" i="3" s="1"/>
  <c r="C22" i="1" l="1"/>
  <c r="C23" i="1" s="1"/>
  <c r="C12" i="21" s="1"/>
  <c r="C20" i="3"/>
  <c r="C23" i="3" s="1"/>
  <c r="C14" i="3" s="1"/>
  <c r="C26" i="21" l="1"/>
  <c r="C25" i="21"/>
  <c r="C49" i="3"/>
  <c r="C4" i="3" s="1"/>
  <c r="C16" i="21"/>
  <c r="C19" i="21" s="1"/>
  <c r="E27" i="21"/>
  <c r="E41" i="21" s="1"/>
  <c r="C27"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Taaha Hasnain</author>
  </authors>
  <commentList>
    <comment ref="C31" authorId="0" shapeId="0" xr:uid="{B84A068A-1290-4525-87C0-65E14F0DD615}">
      <text>
        <r>
          <rPr>
            <b/>
            <sz val="9"/>
            <color indexed="81"/>
            <rFont val="Tahoma"/>
            <family val="2"/>
          </rPr>
          <t>Taaha Hasnain:</t>
        </r>
        <r>
          <rPr>
            <sz val="9"/>
            <color indexed="81"/>
            <rFont val="Tahoma"/>
            <family val="2"/>
          </rPr>
          <t xml:space="preserve">
Used 10 Year PIB as Risk free rate (13.7%)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MSi</author>
  </authors>
  <commentList>
    <comment ref="AI80" authorId="0" shapeId="0" xr:uid="{A77DAEE3-20E0-4A7E-9773-327A2F32E3D0}">
      <text>
        <r>
          <rPr>
            <b/>
            <sz val="9"/>
            <color indexed="81"/>
            <rFont val="Tahoma"/>
            <family val="2"/>
          </rPr>
          <t>MSi:</t>
        </r>
        <r>
          <rPr>
            <sz val="9"/>
            <color indexed="81"/>
            <rFont val="Tahoma"/>
            <family val="2"/>
          </rPr>
          <t xml:space="preserve">
Different figure in 2022 and 2023 Annual Accounts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Taaha Hasnain</author>
  </authors>
  <commentList>
    <comment ref="H42" authorId="0" shapeId="0" xr:uid="{2F6B1562-786A-4723-BED4-88BA6EE6023D}">
      <text>
        <r>
          <rPr>
            <b/>
            <sz val="9"/>
            <color indexed="81"/>
            <rFont val="Tahoma"/>
            <family val="2"/>
          </rPr>
          <t>Taaha Hasnain:</t>
        </r>
        <r>
          <rPr>
            <sz val="9"/>
            <color indexed="81"/>
            <rFont val="Tahoma"/>
            <family val="2"/>
          </rPr>
          <t xml:space="preserve">
Impacted by Net Foreign Exchange Loss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MSi</author>
  </authors>
  <commentList>
    <comment ref="G2" authorId="0" shapeId="0" xr:uid="{8A567DFE-3DB3-49F8-A4BF-EB201486450D}">
      <text>
        <r>
          <rPr>
            <b/>
            <sz val="9"/>
            <color indexed="81"/>
            <rFont val="Tahoma"/>
            <family val="2"/>
          </rPr>
          <t>MSi:</t>
        </r>
        <r>
          <rPr>
            <sz val="9"/>
            <color indexed="81"/>
            <rFont val="Tahoma"/>
            <family val="2"/>
          </rPr>
          <t xml:space="preserve">
COVID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MSi</author>
    <author>Taaha Hasnain</author>
  </authors>
  <commentList>
    <comment ref="E14" authorId="0" shapeId="0" xr:uid="{CCB693AD-5624-4788-9384-335651819070}">
      <text>
        <r>
          <rPr>
            <b/>
            <sz val="9"/>
            <color indexed="81"/>
            <rFont val="Tahoma"/>
            <family val="2"/>
          </rPr>
          <t>MSi:</t>
        </r>
        <r>
          <rPr>
            <sz val="9"/>
            <color indexed="81"/>
            <rFont val="Tahoma"/>
            <family val="2"/>
          </rPr>
          <t xml:space="preserve">
Solved through the Excel Add-in Solver in Data Tab</t>
        </r>
      </text>
    </comment>
    <comment ref="I14" authorId="0" shapeId="0" xr:uid="{13630410-BCDC-4882-9DAD-07C89C995F1B}">
      <text>
        <r>
          <rPr>
            <b/>
            <sz val="9"/>
            <color indexed="81"/>
            <rFont val="Tahoma"/>
            <family val="2"/>
          </rPr>
          <t>MSi:</t>
        </r>
        <r>
          <rPr>
            <sz val="9"/>
            <color indexed="81"/>
            <rFont val="Tahoma"/>
            <family val="2"/>
          </rPr>
          <t xml:space="preserve">
Solved through the Excel Add-in Solver in Data Tab</t>
        </r>
      </text>
    </comment>
    <comment ref="M14" authorId="0" shapeId="0" xr:uid="{7C5D7570-2CB3-4714-B635-50571D72F9D9}">
      <text>
        <r>
          <rPr>
            <b/>
            <sz val="9"/>
            <color indexed="81"/>
            <rFont val="Tahoma"/>
            <family val="2"/>
          </rPr>
          <t>MSi:</t>
        </r>
        <r>
          <rPr>
            <sz val="9"/>
            <color indexed="81"/>
            <rFont val="Tahoma"/>
            <family val="2"/>
          </rPr>
          <t xml:space="preserve">
Solved through the Excel Add-in Solver in Data Tab</t>
        </r>
      </text>
    </comment>
    <comment ref="H17" authorId="1" shapeId="0" xr:uid="{45DB793B-C550-4BC5-A7CF-21D02E39921A}">
      <text>
        <r>
          <rPr>
            <b/>
            <sz val="9"/>
            <color indexed="81"/>
            <rFont val="Tahoma"/>
            <family val="2"/>
          </rPr>
          <t>Taaha Hasnain:</t>
        </r>
        <r>
          <rPr>
            <sz val="9"/>
            <color indexed="81"/>
            <rFont val="Tahoma"/>
            <family val="2"/>
          </rPr>
          <t xml:space="preserve">
Pg. 180 Annual Accounts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<sst xmlns="http://schemas.openxmlformats.org/spreadsheetml/2006/main" count="25406" uniqueCount="807">
  <si>
    <t>Current Assets</t>
  </si>
  <si>
    <t>Equity And Liabilities</t>
  </si>
  <si>
    <t>Equity</t>
  </si>
  <si>
    <t>Liabilities</t>
  </si>
  <si>
    <t>Non Current Liabilities</t>
  </si>
  <si>
    <t>Current Liabilities</t>
  </si>
  <si>
    <t>Property, plant and equipment</t>
  </si>
  <si>
    <t>Intangible assets</t>
  </si>
  <si>
    <t>Long term investments</t>
  </si>
  <si>
    <t>Long term loans and advances</t>
  </si>
  <si>
    <t>Long term deposits</t>
  </si>
  <si>
    <t>Stores, spares and loose tools</t>
  </si>
  <si>
    <t>Stock-in-trade</t>
  </si>
  <si>
    <t>Trade debts</t>
  </si>
  <si>
    <t>Loans and advances</t>
  </si>
  <si>
    <t>Trade deposits and prepayments</t>
  </si>
  <si>
    <t>Accrued mark-up / interest</t>
  </si>
  <si>
    <t>Other receivables</t>
  </si>
  <si>
    <t>Taxation - net -</t>
  </si>
  <si>
    <t>Short term investments</t>
  </si>
  <si>
    <t>Bank balances</t>
  </si>
  <si>
    <t>Share capital</t>
  </si>
  <si>
    <t>Reserves</t>
  </si>
  <si>
    <t>Lease liabilities</t>
  </si>
  <si>
    <t>Staff retirement benefits</t>
  </si>
  <si>
    <t>Deferred taxation</t>
  </si>
  <si>
    <t>Trade and other payables</t>
  </si>
  <si>
    <t>Unclaimed dividend</t>
  </si>
  <si>
    <t>Dividend payable -</t>
  </si>
  <si>
    <t>Current portion of lease liabilities</t>
  </si>
  <si>
    <t>Non current assets</t>
  </si>
  <si>
    <t>Current portion of long term borrowings</t>
  </si>
  <si>
    <t>Current portion of deferred income - government grant</t>
  </si>
  <si>
    <t>Accrued mark-up</t>
  </si>
  <si>
    <t>Long term borrowings</t>
  </si>
  <si>
    <t>Deferred income - government grant</t>
  </si>
  <si>
    <t>STATEMENT OF FINANCIAL POSITION</t>
  </si>
  <si>
    <t>ATLIS HONDA</t>
  </si>
  <si>
    <t>PKR</t>
  </si>
  <si>
    <t>Net Assets</t>
  </si>
  <si>
    <t>Total Liabilities</t>
  </si>
  <si>
    <t>PROFIT AND LOSS STATEMENT</t>
  </si>
  <si>
    <t>Other comprehensive (loss) / income:</t>
  </si>
  <si>
    <t>Items that will not be reclassified to profit or loss</t>
  </si>
  <si>
    <t>Sales</t>
  </si>
  <si>
    <t>Cost of sales</t>
  </si>
  <si>
    <t>Gross profit</t>
  </si>
  <si>
    <t>Sales and marketing expenses</t>
  </si>
  <si>
    <t>Administrative expenses</t>
  </si>
  <si>
    <t>Other income</t>
  </si>
  <si>
    <t>Other operating expenses</t>
  </si>
  <si>
    <t>Share of net profit of an Associate</t>
  </si>
  <si>
    <t>Operating profit</t>
  </si>
  <si>
    <t>Finance costs</t>
  </si>
  <si>
    <t>Profit before taxation</t>
  </si>
  <si>
    <t>Profit for the year</t>
  </si>
  <si>
    <t>Re-measurements of staff retirement benefit obligation</t>
  </si>
  <si>
    <t>Income tax relating to the re-measurements</t>
  </si>
  <si>
    <t>Other comprehensive (loss) / income for the year - net of tax</t>
  </si>
  <si>
    <t>Total comprehensive income for the year</t>
  </si>
  <si>
    <t>Earnings per share - basic and diluted</t>
  </si>
  <si>
    <t>Profit before levies and income tax</t>
  </si>
  <si>
    <t xml:space="preserve">Minumum tax differential </t>
  </si>
  <si>
    <t>Final taxes</t>
  </si>
  <si>
    <t>Income tax expense - for current year</t>
  </si>
  <si>
    <t>Deferred Tax for the year</t>
  </si>
  <si>
    <t>Total Tax</t>
  </si>
  <si>
    <t>Income tax expense- for prior years</t>
  </si>
  <si>
    <t>Cash Flows From Operating Activities</t>
  </si>
  <si>
    <t>CASH FLOWS FROM INVESTING ACTIVITIES</t>
  </si>
  <si>
    <t>CASH FLOW FROM FINANCING ACTIVITIES</t>
  </si>
  <si>
    <t>Cash generated from operations</t>
  </si>
  <si>
    <t>Mark-up / interest paid -</t>
  </si>
  <si>
    <t>Income taxes paid</t>
  </si>
  <si>
    <t>Contribution made to gratuity funds</t>
  </si>
  <si>
    <t>Compensated absences paid</t>
  </si>
  <si>
    <t>Mark-up / interest received</t>
  </si>
  <si>
    <t>Workers' profit participation fund paid</t>
  </si>
  <si>
    <t>Workers' welfare fund paid</t>
  </si>
  <si>
    <t>Long term loans and advances - net</t>
  </si>
  <si>
    <t>Long term deposits - net</t>
  </si>
  <si>
    <t>Net cash generated from operating activities</t>
  </si>
  <si>
    <t>Payments for property, plant and equipment</t>
  </si>
  <si>
    <t>Proceeds from sale of property, plant and equipment</t>
  </si>
  <si>
    <t>Payments for intangible assets</t>
  </si>
  <si>
    <t>Payments for investments</t>
  </si>
  <si>
    <t>Proceeds from sale of investments</t>
  </si>
  <si>
    <t>Dividend received</t>
  </si>
  <si>
    <t>Net cash used in investing activities</t>
  </si>
  <si>
    <t>Lease rentals paid</t>
  </si>
  <si>
    <t>Dividend paid</t>
  </si>
  <si>
    <t>Net cash used in financing activities</t>
  </si>
  <si>
    <t>Net increase in cash and cash equivalents</t>
  </si>
  <si>
    <t>Cash and cash equivalents at beginning of the year</t>
  </si>
  <si>
    <t>Cash and cash equivalents at end of the year</t>
  </si>
  <si>
    <t>Long term borrowings - obtained</t>
  </si>
  <si>
    <t>Long term borrowings - repaid</t>
  </si>
  <si>
    <t>Dataset Name</t>
  </si>
  <si>
    <t>Observation Date</t>
  </si>
  <si>
    <t>Fiscal year</t>
  </si>
  <si>
    <t>Series Key</t>
  </si>
  <si>
    <t>Series Display Name</t>
  </si>
  <si>
    <t>Observation Value</t>
  </si>
  <si>
    <t>Unit</t>
  </si>
  <si>
    <t>Observation Status</t>
  </si>
  <si>
    <t>Observation Status Comment</t>
  </si>
  <si>
    <t>Sequence No.</t>
  </si>
  <si>
    <t>Series name</t>
  </si>
  <si>
    <t>Production and Sales of Auto Vehicles</t>
  </si>
  <si>
    <t>TS_GP_RLS_PSAUTO_M.TAS_001000</t>
  </si>
  <si>
    <t>. Total Sales (except 2 &amp; 3 Wheelers)</t>
  </si>
  <si>
    <t>Number</t>
  </si>
  <si>
    <t>Normal</t>
  </si>
  <si>
    <t>Total Sales of Vehicles (except 2 &amp; 3 Wheelers)</t>
  </si>
  <si>
    <t>TS_GP_RLS_PSAUTO_M.AS_001001</t>
  </si>
  <si>
    <t>......1 Sales of Cars</t>
  </si>
  <si>
    <t>Sales of Cars</t>
  </si>
  <si>
    <t>TS_GP_RLS_PSAUTO_M.AS_001003</t>
  </si>
  <si>
    <t>......2 Sales of Trucks</t>
  </si>
  <si>
    <t>Sales of Trucks</t>
  </si>
  <si>
    <t>TS_GP_RLS_PSAUTO_M.AS_001004</t>
  </si>
  <si>
    <t>......3 Sales of Buses</t>
  </si>
  <si>
    <t>Sales of Buses</t>
  </si>
  <si>
    <t>TS_GP_RLS_PSAUTO_M.AS_001005</t>
  </si>
  <si>
    <t>......4 Sales of Jeeps &amp; Pickups</t>
  </si>
  <si>
    <t>Sales of Jeeps &amp; Pickups</t>
  </si>
  <si>
    <t>TS_GP_RLS_PSAUTO_M.AS_001006</t>
  </si>
  <si>
    <t>......5 Sales of Tractors</t>
  </si>
  <si>
    <t>Sales of Tractors</t>
  </si>
  <si>
    <t>TS_GP_RLS_PSAUTO_M.AS_001002</t>
  </si>
  <si>
    <t>. Total Sales of 2 &amp; 3 Wheelers</t>
  </si>
  <si>
    <t>Total Sales of 2 &amp; 3 Wheelers</t>
  </si>
  <si>
    <t>TS_GP_RLS_PSAUTO_M.TAP_001000</t>
  </si>
  <si>
    <t>. Total Production (except 2 &amp; 3 Wheelers)</t>
  </si>
  <si>
    <t>Total Production of Vehicles (except 2 &amp; 3 Wheelers)</t>
  </si>
  <si>
    <t>TS_GP_RLS_PSAUTO_M.AP_001001</t>
  </si>
  <si>
    <t>......1 Production of Cars</t>
  </si>
  <si>
    <t>Production of Cars</t>
  </si>
  <si>
    <t>TS_GP_RLS_PSAUTO_M.AP_001003</t>
  </si>
  <si>
    <t>......2 Production of Trucks</t>
  </si>
  <si>
    <t>Production of Trucks</t>
  </si>
  <si>
    <t>TS_GP_RLS_PSAUTO_M.AP_001004</t>
  </si>
  <si>
    <t>......3 Production of Buses</t>
  </si>
  <si>
    <t>Production of Buses</t>
  </si>
  <si>
    <t>TS_GP_RLS_PSAUTO_M.AP_001005</t>
  </si>
  <si>
    <t>......4 Production of Jeeps &amp; Pickups</t>
  </si>
  <si>
    <t>Production of Jeeps &amp; Pickups</t>
  </si>
  <si>
    <t>TS_GP_RLS_PSAUTO_M.AP_001006</t>
  </si>
  <si>
    <t>......5 Production of Tractors</t>
  </si>
  <si>
    <t>Production of Tractors</t>
  </si>
  <si>
    <t>TS_GP_RLS_PSAUTO_M.AP_001002</t>
  </si>
  <si>
    <t>. Total Production of 2 &amp; 3 Wheelers</t>
  </si>
  <si>
    <t>Total Production of 2 &amp; 3 Wheelers</t>
  </si>
  <si>
    <t>Sum of Observation Value</t>
  </si>
  <si>
    <t>Row Labels</t>
  </si>
  <si>
    <t>FY 2005</t>
  </si>
  <si>
    <t>FY 2006</t>
  </si>
  <si>
    <t>FY 2007</t>
  </si>
  <si>
    <t>FY 2008</t>
  </si>
  <si>
    <t>FY 2009</t>
  </si>
  <si>
    <t>FY 2010</t>
  </si>
  <si>
    <t>FY 2011</t>
  </si>
  <si>
    <t>FY 2012</t>
  </si>
  <si>
    <t>FY 2013</t>
  </si>
  <si>
    <t>FY 2014</t>
  </si>
  <si>
    <t>FY 2015</t>
  </si>
  <si>
    <t>FY 2016</t>
  </si>
  <si>
    <t>FY 2017</t>
  </si>
  <si>
    <t>FY 2018</t>
  </si>
  <si>
    <t>FY 2019</t>
  </si>
  <si>
    <t>FY 2020</t>
  </si>
  <si>
    <t>FY 2021</t>
  </si>
  <si>
    <t>FY 2022</t>
  </si>
  <si>
    <t>FY 2023</t>
  </si>
  <si>
    <t>FY 2024</t>
  </si>
  <si>
    <t>FY 2025</t>
  </si>
  <si>
    <t>FY 2026</t>
  </si>
  <si>
    <t>Grand Total</t>
  </si>
  <si>
    <t>Column Labels</t>
  </si>
  <si>
    <t>Appropriation:</t>
  </si>
  <si>
    <t>Interim Cash Dividend (2024: 170%)</t>
  </si>
  <si>
    <t>Final Cash Dividend (2024: 300%)</t>
  </si>
  <si>
    <t>Un-appropriated profit carried forward</t>
  </si>
  <si>
    <t>D 70</t>
  </si>
  <si>
    <t>CD 70 Dream</t>
  </si>
  <si>
    <t>Pridor</t>
  </si>
  <si>
    <t>CG 125</t>
  </si>
  <si>
    <t>CG 125 Self-Start</t>
  </si>
  <si>
    <t>CG 125 Gold Edition</t>
  </si>
  <si>
    <t>CB 125F</t>
  </si>
  <si>
    <t>CB 150F</t>
  </si>
  <si>
    <t>CB 150F Special Edition</t>
  </si>
  <si>
    <t>https://www.pakwheels.com/blog/atlas-honda-increases-prices-bikes-september-2019/?utm_source=chatgpt.com</t>
  </si>
  <si>
    <t>https://www.pakwheels.com/blog/atlas-honda-bike-prices-hiked-by-rs-20000/</t>
  </si>
  <si>
    <t>https://www.brecorder.com/news/40183301/atlas-honda-increases-motorcycle-prices-by-as-much-as-rs15000</t>
  </si>
  <si>
    <t>CD 70</t>
  </si>
  <si>
    <t>Honda Pridor</t>
  </si>
  <si>
    <t>CG 125 SE</t>
  </si>
  <si>
    <t>CB 150F SE</t>
  </si>
  <si>
    <t>https://profit.pakistantoday.com.pk/2022/11/01/honda-atlas-increases-motorcycle-prices-for-the-seventh-time-this-year/</t>
  </si>
  <si>
    <t>https://www.brecorder.com/news/40206213/atlas-honda-hikes-bike-prices-by-up-to-rs15000-new-prices-to-come-into-effect-from-nov-1</t>
  </si>
  <si>
    <t>CD  70 Dream</t>
  </si>
  <si>
    <t>CB 125 F</t>
  </si>
  <si>
    <t>CB 150 F (Red, Black)</t>
  </si>
  <si>
    <t>CB 150 F (Silver)</t>
  </si>
  <si>
    <t>https://propakistani.pk/2022/01/27/atlas-hondas-first-price-hike-of-2022-on-the-cards/</t>
  </si>
  <si>
    <t>https://www.bolnews.com/business/2022/01/atlas-honda-announces-first-price-increase-of-2022-for-its-bikes/</t>
  </si>
  <si>
    <t>CB 150F (Silver)</t>
  </si>
  <si>
    <t>CG 125S SE</t>
  </si>
  <si>
    <t>https://profit.pakistantoday.com.pk/2023/02/15/back-to-back-price-increases-by-atlas-honda-in-february/</t>
  </si>
  <si>
    <t>https://www.pakwheels.com/blog/price-increase-honda-cd-70-now-costs-rs-129000/</t>
  </si>
  <si>
    <t>https://www.brecorder.com/news/40229449/third-time-in-2023-atlas-honda-jacks-up-bike-prices-by-up-to-rs25000</t>
  </si>
  <si>
    <t>https://www.brecorder.com/news/40239526</t>
  </si>
  <si>
    <t>https://www.gari.pk/news/honda-bikes-prices-increase-april-2023-2383/</t>
  </si>
  <si>
    <t>Honda CD 70</t>
  </si>
  <si>
    <t>Honda CD 70 Dream</t>
  </si>
  <si>
    <t>Honda CG 125</t>
  </si>
  <si>
    <t>Honda CG 125 SE</t>
  </si>
  <si>
    <t>Honda CB 125F</t>
  </si>
  <si>
    <t>Honda CB 150F</t>
  </si>
  <si>
    <t>Honda CB 150F SE</t>
  </si>
  <si>
    <t>Transfer to General Reserves</t>
  </si>
  <si>
    <t>Gross sales</t>
  </si>
  <si>
    <t>Less:</t>
  </si>
  <si>
    <t>- local</t>
  </si>
  <si>
    <t>- export</t>
  </si>
  <si>
    <t>- trade discount and commission</t>
  </si>
  <si>
    <t>- sales tax</t>
  </si>
  <si>
    <t>Statement of Cash Flow</t>
  </si>
  <si>
    <t>Units</t>
  </si>
  <si>
    <t>PKR 000'</t>
  </si>
  <si>
    <t>Weighted Value</t>
  </si>
  <si>
    <t>Sales Revenue</t>
  </si>
  <si>
    <t>Profit Before Tax</t>
  </si>
  <si>
    <t>Profit Before Tax margin</t>
  </si>
  <si>
    <t>Sales Revenue (Spare Parts)</t>
  </si>
  <si>
    <t>Sales Revenue (Motocycle)</t>
  </si>
  <si>
    <t>Motorcycle Sold</t>
  </si>
  <si>
    <t>Price 000'</t>
  </si>
  <si>
    <t>Q3</t>
  </si>
  <si>
    <t>Q1</t>
  </si>
  <si>
    <t>Q2</t>
  </si>
  <si>
    <t>Q4</t>
  </si>
  <si>
    <t>Quarter</t>
  </si>
  <si>
    <t>FY 2005 Total</t>
  </si>
  <si>
    <t>FY 2006 Total</t>
  </si>
  <si>
    <t>FY 2007 Total</t>
  </si>
  <si>
    <t>FY 2008 Total</t>
  </si>
  <si>
    <t>FY 2009 Total</t>
  </si>
  <si>
    <t>FY 2010 Total</t>
  </si>
  <si>
    <t>FY 2011 Total</t>
  </si>
  <si>
    <t>FY 2012 Total</t>
  </si>
  <si>
    <t>FY 2013 Total</t>
  </si>
  <si>
    <t>FY 2014 Total</t>
  </si>
  <si>
    <t>FY 2015 Total</t>
  </si>
  <si>
    <t>FY 2016 Total</t>
  </si>
  <si>
    <t>FY 2017 Total</t>
  </si>
  <si>
    <t>FY 2018 Total</t>
  </si>
  <si>
    <t>FY 2019 Total</t>
  </si>
  <si>
    <t>FY 2020 Total</t>
  </si>
  <si>
    <t>FY 2021 Total</t>
  </si>
  <si>
    <t>FY 2022 Total</t>
  </si>
  <si>
    <t>FY 2023 Total</t>
  </si>
  <si>
    <t>FY 2024 Total</t>
  </si>
  <si>
    <t>FY 2025 Total</t>
  </si>
  <si>
    <t>FY 2026 Total</t>
  </si>
  <si>
    <t>Jan</t>
  </si>
  <si>
    <t>Feb</t>
  </si>
  <si>
    <t>Mar</t>
  </si>
  <si>
    <t>Apr</t>
  </si>
  <si>
    <t>May</t>
  </si>
  <si>
    <t>Jun</t>
  </si>
  <si>
    <t>Jul</t>
  </si>
  <si>
    <t>Aug</t>
  </si>
  <si>
    <t>Oct</t>
  </si>
  <si>
    <t>Nov</t>
  </si>
  <si>
    <t>Dec</t>
  </si>
  <si>
    <t>2024-2025</t>
  </si>
  <si>
    <t>2023-2024</t>
  </si>
  <si>
    <t>!Price Hike in AUG</t>
  </si>
  <si>
    <t>2022-2023</t>
  </si>
  <si>
    <t>!Price Hike in May and April</t>
  </si>
  <si>
    <t>https://propakistani.pk/2022/08/01/atlas-honda-increases-bike-prices-for-the-6th-time-in-2022/</t>
  </si>
  <si>
    <t>https://www.pakwheels.com/blog/honda-bike-prices-increased-for-2nd-time-in-march/</t>
  </si>
  <si>
    <t>https://propakistani.pk/2022/05/31/honda-bikes-get-another-massive-price-increase/</t>
  </si>
  <si>
    <t>https://www.incpak.com/auto/honda-motorcycle-prices-in-pakistan-1-may-2022/</t>
  </si>
  <si>
    <t>Honda</t>
  </si>
  <si>
    <t>National</t>
  </si>
  <si>
    <t>Month</t>
  </si>
  <si>
    <t>Sept</t>
  </si>
  <si>
    <t>Proportion</t>
  </si>
  <si>
    <t>Total</t>
  </si>
  <si>
    <t>Profit available for appropriation at start</t>
  </si>
  <si>
    <t>2021-2022</t>
  </si>
  <si>
    <t>2020-2021</t>
  </si>
  <si>
    <t>Production</t>
  </si>
  <si>
    <t>Raw materials and components consumed</t>
  </si>
  <si>
    <t>Technical directors’ remuneration</t>
  </si>
  <si>
    <t>Stores consumed</t>
  </si>
  <si>
    <t>Fuel and power</t>
  </si>
  <si>
    <t>Insurance</t>
  </si>
  <si>
    <t>Rent, rates and taxes including Ijarah rentals</t>
  </si>
  <si>
    <t>Repair and maintenance</t>
  </si>
  <si>
    <t>Royalty including provincial taxes</t>
  </si>
  <si>
    <t>Technical assistance fee</t>
  </si>
  <si>
    <t>Travelling, conveyance and entertainment</t>
  </si>
  <si>
    <t>Postage and telephone</t>
  </si>
  <si>
    <t>Printing and stationery</t>
  </si>
  <si>
    <t>Vehicle running expenses</t>
  </si>
  <si>
    <t>Depreciation on operating fixed asset</t>
  </si>
  <si>
    <t>Canteen</t>
  </si>
  <si>
    <t>Newspapers, magazines and subscriptions</t>
  </si>
  <si>
    <t>Amortisation</t>
  </si>
  <si>
    <t>Provision for slow moving inventories - net</t>
  </si>
  <si>
    <t>Marking fee</t>
  </si>
  <si>
    <t>Other manufacturing expenses</t>
  </si>
  <si>
    <t>Opening Work-in-progress stocks</t>
  </si>
  <si>
    <t>Staff Training</t>
  </si>
  <si>
    <t xml:space="preserve">Staff salaries, wages and other benefits including direct labour </t>
  </si>
  <si>
    <t>Male Mean Hourly Rate</t>
  </si>
  <si>
    <t>Male Median Hourly Rate</t>
  </si>
  <si>
    <t>Female Mean Hourly Rate</t>
  </si>
  <si>
    <t>Female Median Hourly Rate</t>
  </si>
  <si>
    <t>No. of Employees</t>
  </si>
  <si>
    <t>FROM COGM</t>
  </si>
  <si>
    <t>FROM SALES AND MARKETING EXPENSES</t>
  </si>
  <si>
    <t>Staff salaries and other benefits</t>
  </si>
  <si>
    <t>FROM ADMINISTRATIVE EXPENSES</t>
  </si>
  <si>
    <t>Directors’ remuneration</t>
  </si>
  <si>
    <t>Rent, rates and taxes</t>
  </si>
  <si>
    <t>Advertisement and sales promotion</t>
  </si>
  <si>
    <t>Repairs and maintenance</t>
  </si>
  <si>
    <t>Gas and electricity</t>
  </si>
  <si>
    <t>Freight outward</t>
  </si>
  <si>
    <t>First free service charges</t>
  </si>
  <si>
    <t>Others</t>
  </si>
  <si>
    <t>Non executive directors’ fee</t>
  </si>
  <si>
    <t>Legal and professional charges</t>
  </si>
  <si>
    <t>Newspapers, magazines, fees and subscriptions</t>
  </si>
  <si>
    <t>Staff training</t>
  </si>
  <si>
    <t>Donation</t>
  </si>
  <si>
    <t>Depreciation on right of use assets</t>
  </si>
  <si>
    <t>Weighted Mean Hourly Rate</t>
  </si>
  <si>
    <t>Weighted Median Hourly Rate</t>
  </si>
  <si>
    <t>Average Minimum Wage</t>
  </si>
  <si>
    <r>
      <rPr>
        <b/>
        <sz val="10"/>
        <rFont val="Times New Roman"/>
        <family val="1"/>
      </rPr>
      <t>Historical Inflation Rate (Y-oY)</t>
    </r>
  </si>
  <si>
    <r>
      <rPr>
        <b/>
        <sz val="11"/>
        <rFont val="Times New Roman"/>
        <family val="1"/>
      </rPr>
      <t>Period</t>
    </r>
  </si>
  <si>
    <r>
      <rPr>
        <b/>
        <sz val="11"/>
        <rFont val="Times New Roman"/>
        <family val="1"/>
      </rPr>
      <t>Base Year: 2015-16 (New Base)</t>
    </r>
  </si>
  <si>
    <r>
      <rPr>
        <b/>
        <sz val="9"/>
        <rFont val="Times New Roman"/>
        <family val="1"/>
      </rPr>
      <t>Year</t>
    </r>
  </si>
  <si>
    <r>
      <rPr>
        <b/>
        <sz val="9"/>
        <rFont val="Times New Roman"/>
        <family val="1"/>
      </rPr>
      <t>Month</t>
    </r>
  </si>
  <si>
    <r>
      <rPr>
        <b/>
        <sz val="9"/>
        <rFont val="Times New Roman"/>
        <family val="1"/>
      </rPr>
      <t>National</t>
    </r>
  </si>
  <si>
    <r>
      <rPr>
        <b/>
        <sz val="9"/>
        <rFont val="Times New Roman"/>
        <family val="1"/>
      </rPr>
      <t>UCPI</t>
    </r>
  </si>
  <si>
    <r>
      <rPr>
        <b/>
        <sz val="9"/>
        <rFont val="Times New Roman"/>
        <family val="1"/>
      </rPr>
      <t>RPI</t>
    </r>
  </si>
  <si>
    <r>
      <rPr>
        <b/>
        <sz val="9"/>
        <rFont val="Times New Roman"/>
        <family val="1"/>
      </rPr>
      <t>WPI</t>
    </r>
  </si>
  <si>
    <r>
      <rPr>
        <sz val="9"/>
        <rFont val="Times New Roman"/>
        <family val="1"/>
      </rPr>
      <t>2016-17</t>
    </r>
  </si>
  <si>
    <t>CPI</t>
  </si>
  <si>
    <t>Per Employee Compensation</t>
  </si>
  <si>
    <t>2025-2026</t>
  </si>
  <si>
    <t>National Sale Change for FY26</t>
  </si>
  <si>
    <t>Honda Atlas Sale Proportion Change  for FY26</t>
  </si>
  <si>
    <t>Production per employee</t>
  </si>
  <si>
    <t>2026F</t>
  </si>
  <si>
    <t>Raw material price per unit</t>
  </si>
  <si>
    <t>Average USD/PKR Rate</t>
  </si>
  <si>
    <t>Date</t>
  </si>
  <si>
    <t>Rate</t>
  </si>
  <si>
    <t>Change in Raw Material Price</t>
  </si>
  <si>
    <t>Change in Average USD/PKR Rate</t>
  </si>
  <si>
    <t>COUNTRY</t>
  </si>
  <si>
    <t>TYPE_OF_TRANSFORMATION</t>
  </si>
  <si>
    <t>FREQUENCY</t>
  </si>
  <si>
    <t>TRANSFORMATION</t>
  </si>
  <si>
    <t>UNIT</t>
  </si>
  <si>
    <t>2010-M02</t>
  </si>
  <si>
    <t>2010-M03</t>
  </si>
  <si>
    <t>2010-M04</t>
  </si>
  <si>
    <t>2010-M05</t>
  </si>
  <si>
    <t>2010-M06</t>
  </si>
  <si>
    <t>2010-M07</t>
  </si>
  <si>
    <t>2010-M08</t>
  </si>
  <si>
    <t>2010-M09</t>
  </si>
  <si>
    <t>2010-M10</t>
  </si>
  <si>
    <t>2010-M11</t>
  </si>
  <si>
    <t>2010-M12</t>
  </si>
  <si>
    <t>2011-M01</t>
  </si>
  <si>
    <t>2011-M02</t>
  </si>
  <si>
    <t>2011-M03</t>
  </si>
  <si>
    <t>2011-M04</t>
  </si>
  <si>
    <t>2011-M05</t>
  </si>
  <si>
    <t>2011-M06</t>
  </si>
  <si>
    <t>2011-M07</t>
  </si>
  <si>
    <t>2011-M08</t>
  </si>
  <si>
    <t>2011-M09</t>
  </si>
  <si>
    <t>2011-M10</t>
  </si>
  <si>
    <t>2011-M11</t>
  </si>
  <si>
    <t>2011-M12</t>
  </si>
  <si>
    <t>2012-M01</t>
  </si>
  <si>
    <t>2012-M02</t>
  </si>
  <si>
    <t>2012-M03</t>
  </si>
  <si>
    <t>2012-M04</t>
  </si>
  <si>
    <t>2012-M05</t>
  </si>
  <si>
    <t>2012-M06</t>
  </si>
  <si>
    <t>2012-M07</t>
  </si>
  <si>
    <t>2012-M08</t>
  </si>
  <si>
    <t>2012-M09</t>
  </si>
  <si>
    <t>2012-M10</t>
  </si>
  <si>
    <t>2012-M11</t>
  </si>
  <si>
    <t>2012-M12</t>
  </si>
  <si>
    <t>2013-M01</t>
  </si>
  <si>
    <t>2013-M02</t>
  </si>
  <si>
    <t>2013-M03</t>
  </si>
  <si>
    <t>2013-M04</t>
  </si>
  <si>
    <t>2013-M05</t>
  </si>
  <si>
    <t>2013-M06</t>
  </si>
  <si>
    <t>2013-M07</t>
  </si>
  <si>
    <t>2013-M08</t>
  </si>
  <si>
    <t>2013-M09</t>
  </si>
  <si>
    <t>2013-M10</t>
  </si>
  <si>
    <t>2013-M11</t>
  </si>
  <si>
    <t>2013-M12</t>
  </si>
  <si>
    <t>2014-M01</t>
  </si>
  <si>
    <t>2014-M02</t>
  </si>
  <si>
    <t>2014-M03</t>
  </si>
  <si>
    <t>2014-M04</t>
  </si>
  <si>
    <t>2014-M05</t>
  </si>
  <si>
    <t>2014-M06</t>
  </si>
  <si>
    <t>2014-M07</t>
  </si>
  <si>
    <t>2014-M08</t>
  </si>
  <si>
    <t>2014-M09</t>
  </si>
  <si>
    <t>2014-M10</t>
  </si>
  <si>
    <t>2014-M11</t>
  </si>
  <si>
    <t>2014-M12</t>
  </si>
  <si>
    <t>2015-M01</t>
  </si>
  <si>
    <t>2015-M02</t>
  </si>
  <si>
    <t>2015-M03</t>
  </si>
  <si>
    <t>2015-M04</t>
  </si>
  <si>
    <t>2015-M05</t>
  </si>
  <si>
    <t>2015-M06</t>
  </si>
  <si>
    <t>2015-M07</t>
  </si>
  <si>
    <t>2015-M08</t>
  </si>
  <si>
    <t>2015-M09</t>
  </si>
  <si>
    <t>2015-M10</t>
  </si>
  <si>
    <t>2015-M11</t>
  </si>
  <si>
    <t>2015-M12</t>
  </si>
  <si>
    <t>2016-M01</t>
  </si>
  <si>
    <t>2016-M02</t>
  </si>
  <si>
    <t>2016-M03</t>
  </si>
  <si>
    <t>2016-M04</t>
  </si>
  <si>
    <t>2016-M05</t>
  </si>
  <si>
    <t>2016-M06</t>
  </si>
  <si>
    <t>2016-M07</t>
  </si>
  <si>
    <t>2016-M08</t>
  </si>
  <si>
    <t>2016-M09</t>
  </si>
  <si>
    <t>2016-M10</t>
  </si>
  <si>
    <t>2016-M11</t>
  </si>
  <si>
    <t>2016-M12</t>
  </si>
  <si>
    <t>2017-M01</t>
  </si>
  <si>
    <t>2017-M02</t>
  </si>
  <si>
    <t>2017-M03</t>
  </si>
  <si>
    <t>2017-M04</t>
  </si>
  <si>
    <t>2017-M05</t>
  </si>
  <si>
    <t>2017-M06</t>
  </si>
  <si>
    <t>2017-M07</t>
  </si>
  <si>
    <t>2017-M08</t>
  </si>
  <si>
    <t>2017-M09</t>
  </si>
  <si>
    <t>2017-M10</t>
  </si>
  <si>
    <t>2017-M11</t>
  </si>
  <si>
    <t>2017-M12</t>
  </si>
  <si>
    <t>2018-M01</t>
  </si>
  <si>
    <t>2018-M02</t>
  </si>
  <si>
    <t>2018-M03</t>
  </si>
  <si>
    <t>2018-M04</t>
  </si>
  <si>
    <t>2018-M05</t>
  </si>
  <si>
    <t>2018-M06</t>
  </si>
  <si>
    <t>2018-M07</t>
  </si>
  <si>
    <t>2018-M08</t>
  </si>
  <si>
    <t>2018-M09</t>
  </si>
  <si>
    <t>2018-M10</t>
  </si>
  <si>
    <t>2018-M11</t>
  </si>
  <si>
    <t>2018-M12</t>
  </si>
  <si>
    <t>2019-M01</t>
  </si>
  <si>
    <t>2019-M02</t>
  </si>
  <si>
    <t>2019-M03</t>
  </si>
  <si>
    <t>2019-M04</t>
  </si>
  <si>
    <t>2019-M05</t>
  </si>
  <si>
    <t>2019-M06</t>
  </si>
  <si>
    <t>2019-M07</t>
  </si>
  <si>
    <t>2019-M08</t>
  </si>
  <si>
    <t>2019-M09</t>
  </si>
  <si>
    <t>2019-M10</t>
  </si>
  <si>
    <t>2019-M11</t>
  </si>
  <si>
    <t>2019-M12</t>
  </si>
  <si>
    <t>2020-M01</t>
  </si>
  <si>
    <t>2020-M02</t>
  </si>
  <si>
    <t>2020-M03</t>
  </si>
  <si>
    <t>2020-M04</t>
  </si>
  <si>
    <t>2020-M05</t>
  </si>
  <si>
    <t>2020-M06</t>
  </si>
  <si>
    <t>2020-M07</t>
  </si>
  <si>
    <t>2020-M08</t>
  </si>
  <si>
    <t>2020-M09</t>
  </si>
  <si>
    <t>2020-M10</t>
  </si>
  <si>
    <t>2020-M11</t>
  </si>
  <si>
    <t>2020-M12</t>
  </si>
  <si>
    <t>2021-M01</t>
  </si>
  <si>
    <t>2021-M02</t>
  </si>
  <si>
    <t>2021-M03</t>
  </si>
  <si>
    <t>2021-M04</t>
  </si>
  <si>
    <t>2021-M05</t>
  </si>
  <si>
    <t>2021-M06</t>
  </si>
  <si>
    <t>2021-M07</t>
  </si>
  <si>
    <t>2021-M08</t>
  </si>
  <si>
    <t>2021-M09</t>
  </si>
  <si>
    <t>2021-M10</t>
  </si>
  <si>
    <t>2021-M11</t>
  </si>
  <si>
    <t>2021-M12</t>
  </si>
  <si>
    <t>2022-M01</t>
  </si>
  <si>
    <t>2022-M02</t>
  </si>
  <si>
    <t>2022-M03</t>
  </si>
  <si>
    <t>2022-M04</t>
  </si>
  <si>
    <t>2022-M05</t>
  </si>
  <si>
    <t>2022-M06</t>
  </si>
  <si>
    <t>2022-M07</t>
  </si>
  <si>
    <t>2022-M08</t>
  </si>
  <si>
    <t>2022-M09</t>
  </si>
  <si>
    <t>2022-M10</t>
  </si>
  <si>
    <t>2022-M11</t>
  </si>
  <si>
    <t>2022-M12</t>
  </si>
  <si>
    <t>2023-M01</t>
  </si>
  <si>
    <t>2023-M02</t>
  </si>
  <si>
    <t>2023-M03</t>
  </si>
  <si>
    <t>2023-M04</t>
  </si>
  <si>
    <t>2023-M05</t>
  </si>
  <si>
    <t>2023-M06</t>
  </si>
  <si>
    <t>2023-M07</t>
  </si>
  <si>
    <t>2023-M08</t>
  </si>
  <si>
    <t>2023-M09</t>
  </si>
  <si>
    <t>2023-M10</t>
  </si>
  <si>
    <t>2023-M11</t>
  </si>
  <si>
    <t>2023-M12</t>
  </si>
  <si>
    <t>2024-M01</t>
  </si>
  <si>
    <t>2024-M02</t>
  </si>
  <si>
    <t>2024-M03</t>
  </si>
  <si>
    <t>2024-M04</t>
  </si>
  <si>
    <t>2024-M05</t>
  </si>
  <si>
    <t>2024-M06</t>
  </si>
  <si>
    <t>2024-M07</t>
  </si>
  <si>
    <t>2024-M08</t>
  </si>
  <si>
    <t>2024-M09</t>
  </si>
  <si>
    <t>2024-M10</t>
  </si>
  <si>
    <t>2024-M11</t>
  </si>
  <si>
    <t>2024-M12</t>
  </si>
  <si>
    <t>2025-M01</t>
  </si>
  <si>
    <t>2025-M02</t>
  </si>
  <si>
    <t>2025-M03</t>
  </si>
  <si>
    <t>2025-M04</t>
  </si>
  <si>
    <t>2025-M05</t>
  </si>
  <si>
    <t>2025-M06</t>
  </si>
  <si>
    <t>2025-M07</t>
  </si>
  <si>
    <t>2025-M08</t>
  </si>
  <si>
    <t>Emerging Market and Developing Economies</t>
  </si>
  <si>
    <t>Period average, Period-over-period percent change</t>
  </si>
  <si>
    <t>Monthly</t>
  </si>
  <si>
    <t>Period-over-period percent change, period average</t>
  </si>
  <si>
    <t>Percent</t>
  </si>
  <si>
    <t>Period average, Year-over-year (YOY) percent change</t>
  </si>
  <si>
    <t>Year-over-year (YOY) percent change, period average</t>
  </si>
  <si>
    <t>Africa</t>
  </si>
  <si>
    <t>Index</t>
  </si>
  <si>
    <t>Advanced Economies</t>
  </si>
  <si>
    <t>Oceania</t>
  </si>
  <si>
    <t>Europe</t>
  </si>
  <si>
    <t>G20</t>
  </si>
  <si>
    <t>World</t>
  </si>
  <si>
    <t>Asia</t>
  </si>
  <si>
    <t>Americas</t>
  </si>
  <si>
    <t>G7</t>
  </si>
  <si>
    <t>Global CPI</t>
  </si>
  <si>
    <t>Pakistan CPI for FY26</t>
  </si>
  <si>
    <t>Global CPI for FY26</t>
  </si>
  <si>
    <t>Fuel Cost</t>
  </si>
  <si>
    <t>Month </t>
  </si>
  <si>
    <t>Petrol price </t>
  </si>
  <si>
    <t>Diesel price</t>
  </si>
  <si>
    <t>January </t>
  </si>
  <si>
    <t>February </t>
  </si>
  <si>
    <t>March </t>
  </si>
  <si>
    <t>April </t>
  </si>
  <si>
    <t>May </t>
  </si>
  <si>
    <t>June </t>
  </si>
  <si>
    <t>July </t>
  </si>
  <si>
    <t>August </t>
  </si>
  <si>
    <t>September </t>
  </si>
  <si>
    <t>October </t>
  </si>
  <si>
    <t>November </t>
  </si>
  <si>
    <t>December </t>
  </si>
  <si>
    <t>Year</t>
  </si>
  <si>
    <t>https://petrolpricespk.com/petrol-diesel-history/</t>
  </si>
  <si>
    <t>Fuel Cost FY26</t>
  </si>
  <si>
    <t>Fuel and Power</t>
  </si>
  <si>
    <t>Fuel Units Consumed</t>
  </si>
  <si>
    <t>Production per fuel unit</t>
  </si>
  <si>
    <t>Freight Outward</t>
  </si>
  <si>
    <t>Running Vehicle Expense - GOGS</t>
  </si>
  <si>
    <t>Running Vehicle Expense - Sales and Marketing</t>
  </si>
  <si>
    <t>Running Vehicle Expense - Administrative</t>
  </si>
  <si>
    <t>Freight Outward per unit</t>
  </si>
  <si>
    <t>Stores consumed per unit</t>
  </si>
  <si>
    <t>Purchases Made during the year</t>
  </si>
  <si>
    <t>Opening Stock</t>
  </si>
  <si>
    <t>Closing Stock</t>
  </si>
  <si>
    <t>Purchases per unit</t>
  </si>
  <si>
    <t>Purchases</t>
  </si>
  <si>
    <t>Per Unit</t>
  </si>
  <si>
    <t>Travelling, conveyance and entertainment - COGS</t>
  </si>
  <si>
    <t>Travelling, conveyance and entertainment - Sales and Marketing</t>
  </si>
  <si>
    <t>Travelling, conveyance and entertainment - Administrative</t>
  </si>
  <si>
    <t>Change in Sale Price FY26</t>
  </si>
  <si>
    <t>Electricty - Base Tariff</t>
  </si>
  <si>
    <t>Electricity - Sales and Marketing</t>
  </si>
  <si>
    <t>Electricity - Administration</t>
  </si>
  <si>
    <t>NEPRA Determined Electricty Tariff Rate FY26</t>
  </si>
  <si>
    <t>Disposals</t>
  </si>
  <si>
    <t>Freehold land</t>
  </si>
  <si>
    <t>Leasehold land</t>
  </si>
  <si>
    <t xml:space="preserve">Buildings on freehold land </t>
  </si>
  <si>
    <t>Buildings on leasehold land</t>
  </si>
  <si>
    <t>Plant and machinery</t>
  </si>
  <si>
    <t>Dies and jigs</t>
  </si>
  <si>
    <t>Factory equipment</t>
  </si>
  <si>
    <t>Office Equipment</t>
  </si>
  <si>
    <t>Computers and accessories</t>
  </si>
  <si>
    <t>Furniture and fixtures</t>
  </si>
  <si>
    <t>Electric and gas fittings</t>
  </si>
  <si>
    <t>Vehicles</t>
  </si>
  <si>
    <t>Cost</t>
  </si>
  <si>
    <t>Accumulated depreciation -</t>
  </si>
  <si>
    <t>Net book amount</t>
  </si>
  <si>
    <t>Opening net book amount</t>
  </si>
  <si>
    <t>Closing net book amount</t>
  </si>
  <si>
    <t>Annual rate of depreciation (%)</t>
  </si>
  <si>
    <t>At March 25</t>
  </si>
  <si>
    <t>Accumulated depreciation</t>
  </si>
  <si>
    <t>Written-off Cost</t>
  </si>
  <si>
    <t>At March 2024</t>
  </si>
  <si>
    <t>Depreciation charge</t>
  </si>
  <si>
    <t>Year ended March 2024</t>
  </si>
  <si>
    <t>Additions</t>
  </si>
  <si>
    <t>Disposals Cost</t>
  </si>
  <si>
    <t xml:space="preserve">Cost 1,120,754 34,132 1,781,265 416,325 10,772,548 1,931,733 593,335 76,837 307,878 125,766 627,008 650,834 18,438,415 </t>
  </si>
  <si>
    <t>Accumulated depreciation - (13,605) (792,280) (195,325) (5,178,036) (1,429,877) (286,209) (58,755) (226,506) (108,620) (326,824) (265,842) (8,881,879)</t>
  </si>
  <si>
    <t xml:space="preserve">Net book amount 1,120,754 20,527 988,985 221,000 5,594,512 501,856 307,126 18,082 81,372 17,146 300,184 384,992 9,556,536 </t>
  </si>
  <si>
    <t>Year ended March 31, 2022</t>
  </si>
  <si>
    <t xml:space="preserve">Opening net book amount 1,120,754 20,527 988,985 221,000 5,594,512 501,856 307,126 18,082 81,372 17,146 300,184 384,992 9,556,536 </t>
  </si>
  <si>
    <t xml:space="preserve">Additions 288,163 - 178,687 30,538 424,031 191,501 84,764 5,610 39,732 1,748 96,567 225,339 1,566,680 </t>
  </si>
  <si>
    <t>Cost - - - - (201,580) (286,347) (1,311) (687) (31,842) (1,558) (1,498) (136,141) (660,964)</t>
  </si>
  <si>
    <t xml:space="preserve">Accumulated depreciation - - - - 157,227 255,610 933 600 29,761 1,558 1,337 58,987 506,013 </t>
  </si>
  <si>
    <t xml:space="preserve"> - - - - (44,353) (30,737) (378) (87) (2,081) - (161) (77,154) (154,951)</t>
  </si>
  <si>
    <t xml:space="preserve">Closing net book amount 1,408,917 20,014 1,066,067 228,791 5,404,361 429,229 357,493 14,577 85,140 9,466 361,059 436,332 9,821,446 </t>
  </si>
  <si>
    <t>At March 31, 2022</t>
  </si>
  <si>
    <t xml:space="preserve">Cost 1,408,917 34,132 1,959,952 446,863 10,994,999 1,836,887 676,788 81,760 315,768 125,956 722,077 740,032 19,344,131 </t>
  </si>
  <si>
    <t>Accumulated depreciation - (14,118) (893,885) (218,072) (5,590,638) (1,407,658) (319,295) (67,183) (230,628) (116,490) (361,018) (303,700) (9,522,685)</t>
  </si>
  <si>
    <t xml:space="preserve">Net book amount 1,408,917 20,014 1,066,067 228,791 5,404,361 429,229 357,493 14,577 85,140 9,466 361,059 436,332 9,821,446 </t>
  </si>
  <si>
    <t>Disposals (note 5.4)</t>
  </si>
  <si>
    <t/>
  </si>
  <si>
    <t>Opening</t>
  </si>
  <si>
    <t>Year ended March 2022</t>
  </si>
  <si>
    <t>Year ended March 2023</t>
  </si>
  <si>
    <t>At April 1, 2020</t>
  </si>
  <si>
    <t xml:space="preserve">Cost 782,434 34,132 1,766,717 375,387 10,552,676 1,981,805 583,565 74,537 256,636 124,044 606,151 569,254 17,707,338 </t>
  </si>
  <si>
    <t>Accumulated depreciation - (13,092) (683,351) (174,907) (4,624,606) (1,342,550) (256,677) (50,132) (206,600) (96,794) (299,895) (209,831) (7,958,435)</t>
  </si>
  <si>
    <t xml:space="preserve">Net book amount 782,434 21,040 1,083,366 200,480 5,928,070 639,255 326,888 24,405 50,036 27,250 306,256 359,423 9,748,903 </t>
  </si>
  <si>
    <t>Year ended March 31, 2021</t>
  </si>
  <si>
    <t xml:space="preserve">Opening net book amount 782,434 21,040 1,083,366 200,480 5,928,070 639,255 326,888 24,405 50,036 27,250 306,256 359,423 9,748,903 </t>
  </si>
  <si>
    <t xml:space="preserve">Additions 338,320 - 14,548 40,938 271,103 173,081 13,956 3,610 58,734 2,397 28,557 149,583 1,094,827 </t>
  </si>
  <si>
    <t>Cost - - - - (51,231) (154,045) (4,186) (1,310) (7,492) (675) (7,700) (68,003) (294,642)</t>
  </si>
  <si>
    <t xml:space="preserve">Accumulated depreciation - - - - 43,412 121,097 3,747 542 7,036 675 4,452 28,991 209,952 </t>
  </si>
  <si>
    <t xml:space="preserve"> - - - - (7,819) (32,948) (439) (768) (456) - (3,248) (39,012) (84,690)</t>
  </si>
  <si>
    <t>Written-off</t>
  </si>
  <si>
    <t>Cost - - - - - (69,108) - - - - - - (69,108)</t>
  </si>
  <si>
    <t xml:space="preserve">Accumulated depreciation - - - - - 38,873 - - - - - - 38,873 </t>
  </si>
  <si>
    <t xml:space="preserve"> - - - - - (30,235) - - - - - - (30,235)</t>
  </si>
  <si>
    <t>Depreciation charge - (513) (108,929) (20,418) (596,842) (247,297) (33,279) (9,165) (26,942) (12,501) (31,381) (85,002) (1,172,269)</t>
  </si>
  <si>
    <t xml:space="preserve">Closing net book amount 1,120,754 20,527 988,985 221,000 5,594,512 501,856 307,126 18,082 81,372 17,146 300,184 384,992 9,556,536 </t>
  </si>
  <si>
    <t>At March 31, 2021</t>
  </si>
  <si>
    <t>Depreciation charge (note 5.3) - (513) (101,605) (22,747) (569,829) (233,391) (34,019) (9,028) (33,883) (9,428) (35,531) (96,845) (1,146,819)</t>
  </si>
  <si>
    <t>Annual rate of depreciation (%) 1.79 10 10 10 25 10 20 25 20 10 20</t>
  </si>
  <si>
    <t>At April 2020</t>
  </si>
  <si>
    <t>Year ended March 2021</t>
  </si>
  <si>
    <t>Write-off Cost</t>
  </si>
  <si>
    <t>Opening Net book amount</t>
  </si>
  <si>
    <t>Net Disposal Amount</t>
  </si>
  <si>
    <t>Net Write-off Amount</t>
  </si>
  <si>
    <t>FS Item</t>
  </si>
  <si>
    <t>Dropdown</t>
  </si>
  <si>
    <t>Base Case</t>
  </si>
  <si>
    <t>Staff Retirement Benefits</t>
  </si>
  <si>
    <t>Per Employee benefits</t>
  </si>
  <si>
    <t>Operating fixed assets</t>
  </si>
  <si>
    <t>Capital work-in-progress</t>
  </si>
  <si>
    <t>Right of use assets</t>
  </si>
  <si>
    <t>Workers’ profit participation fund</t>
  </si>
  <si>
    <t>Workers’ welfare fund</t>
  </si>
  <si>
    <t>Shares Outstanding</t>
  </si>
  <si>
    <t>Per Employee fund</t>
  </si>
  <si>
    <t>Other Operating Expenses</t>
  </si>
  <si>
    <t>Excluding Funds</t>
  </si>
  <si>
    <t>Depreciation</t>
  </si>
  <si>
    <t>Amortization</t>
  </si>
  <si>
    <t>Adjustment</t>
  </si>
  <si>
    <t>Revenue</t>
  </si>
  <si>
    <t>EBITDA</t>
  </si>
  <si>
    <t>EBIT</t>
  </si>
  <si>
    <t>Net Profit</t>
  </si>
  <si>
    <t>Net Margin</t>
  </si>
  <si>
    <t>Gross Margin</t>
  </si>
  <si>
    <t>Total Assets</t>
  </si>
  <si>
    <t>Total Equity</t>
  </si>
  <si>
    <t>Cash Flow From Operations</t>
  </si>
  <si>
    <t>FCFF</t>
  </si>
  <si>
    <t>Capital Expenditure</t>
  </si>
  <si>
    <t>Pre-tax Interest</t>
  </si>
  <si>
    <t>Tax Rate</t>
  </si>
  <si>
    <t>Dupont Analysis</t>
  </si>
  <si>
    <t>Tax Burden</t>
  </si>
  <si>
    <t>Interest Burden</t>
  </si>
  <si>
    <t>Asset Turnover</t>
  </si>
  <si>
    <t>Leverage</t>
  </si>
  <si>
    <t>ROE</t>
  </si>
  <si>
    <t>EBIT Margin</t>
  </si>
  <si>
    <t>EBT</t>
  </si>
  <si>
    <t>KSE100</t>
  </si>
  <si>
    <t>Open</t>
  </si>
  <si>
    <t>High</t>
  </si>
  <si>
    <t>Low</t>
  </si>
  <si>
    <t>Close</t>
  </si>
  <si>
    <t>CAGR</t>
  </si>
  <si>
    <t>Honda Atlas</t>
  </si>
  <si>
    <t>Symbol</t>
  </si>
  <si>
    <t>Volume</t>
  </si>
  <si>
    <t>ATLH</t>
  </si>
  <si>
    <t>KSE-100</t>
  </si>
  <si>
    <t>Day</t>
  </si>
  <si>
    <t>Return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</si>
  <si>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</si>
  <si>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</si>
  <si>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</si>
  <si>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</si>
  <si>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</si>
  <si>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</si>
  <si>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</si>
  <si>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</si>
  <si>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</si>
  <si>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</si>
  <si>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</si>
  <si>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</si>
  <si>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</si>
  <si>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</si>
  <si>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</si>
  <si>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</si>
  <si>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</si>
  <si>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</si>
  <si>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</si>
  <si>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</si>
  <si>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</si>
  <si>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</si>
  <si>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</si>
  <si>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</si>
  <si>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Beta</t>
  </si>
  <si>
    <t>CAGR KSE100</t>
  </si>
  <si>
    <t>Expected return on a security (CAPM)</t>
  </si>
  <si>
    <t>4-Year Average</t>
  </si>
  <si>
    <t>Atlas Honda</t>
  </si>
  <si>
    <t>Publication of Annual Reports</t>
  </si>
  <si>
    <t>Share price a day after publication</t>
  </si>
  <si>
    <t>Share price on 7/1</t>
  </si>
  <si>
    <t>P/E a day after publication</t>
  </si>
  <si>
    <t>EPS</t>
  </si>
  <si>
    <t>Dividend per Share</t>
  </si>
  <si>
    <t>Retention Ratio</t>
  </si>
  <si>
    <t>Sustainable Growth Rate</t>
  </si>
  <si>
    <t>One-Year Return on ATLH</t>
  </si>
  <si>
    <t>CAGR of ATLH 4 years from 7/1/2021 to 7/1/2025</t>
  </si>
  <si>
    <t>CAGR of KSE100 4 years from 7/1/2021 to 7/1/2026</t>
  </si>
  <si>
    <t>P/E on 7/1</t>
  </si>
  <si>
    <t>P/B a day after publication</t>
  </si>
  <si>
    <t>P/B on 7/1</t>
  </si>
  <si>
    <t>P/S a day after publication</t>
  </si>
  <si>
    <t>P/S on 7/1</t>
  </si>
  <si>
    <t>Executive Summary</t>
  </si>
  <si>
    <t>Price Increment in FY26</t>
  </si>
  <si>
    <t>COGS</t>
  </si>
  <si>
    <t>Inventory</t>
  </si>
  <si>
    <t>Inventory Turnover</t>
  </si>
  <si>
    <t>Account Receivables</t>
  </si>
  <si>
    <t>Receivables Turnover</t>
  </si>
  <si>
    <t>Payables Turnover</t>
  </si>
  <si>
    <t>DIO</t>
  </si>
  <si>
    <t>DSO</t>
  </si>
  <si>
    <t>DPO</t>
  </si>
  <si>
    <t>Cash Conversion Cycle</t>
  </si>
  <si>
    <t>Creditors</t>
  </si>
  <si>
    <t>Overview</t>
  </si>
  <si>
    <t>Source: NEPRA State of Industry report 2024 and 2023</t>
  </si>
  <si>
    <t>Males</t>
  </si>
  <si>
    <t>Females</t>
  </si>
  <si>
    <t xml:space="preserve">
Atlas Honda Bikes is the largest player in Pakistan’s two-wheeler market, capturing more than 80% of the market since FY23, and reaching up to 88% in FY24. Despite operating in an inflationary environment, the company has successfully increased its prices above the CPI over the past five years, highlighting its strong market dominance.
However, the overall two-wheeler market in Pakistan has remained stagnant in recent years and continues to operate well below its FY22 levels. Given that Atlas Honda already commands a dominant market share, the potential for significant volume growth appears limited — even though the company is currently operating below its full production capacity and still has room to expand. Meanwhile, the emergence of electric bikes presents a potential long-term threat to established players. In response, Atlas Honda has taken a proactive step by launching its first EV model, the “ICON e”, marking its entry into the electric mobility segment.
On the financial side, Atlas Honda’s gross margin has improved over the past two years, and its net margin has consistently increased since FY21. The company demonstrates strong cash management, with a cash conversion cycle of less than 10 days over the past four years and positive operating cash flows throughout. Additionally, Atlas Honda does not carry any major long-term debt, further strengthening its financial position.
If Atlas Honda can maintain its market share and successfully compete against new entrants in the EV bike segment, it is well-positioned to continue delivering strong results, consistent with its performance in recent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</si>
</sst>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00_-;\-* #,##0.00_-;_-* &quot;-&quot;??_-;_-@_-"/>
    <numFmt numFmtId="165" formatCode="_(* #,##0_);_(* \(#,##0\);_(* &quot;-&quot;??_);_(@_)"/>
    <numFmt numFmtId="166" formatCode="_-* #,##0_-;\-* #,##0_-;_-* &quot;-&quot;??_-;_-@_-"/>
    <numFmt numFmtId="167" formatCode="0.0"/>
    <numFmt numFmtId="168" formatCode="0.0%"/>
    <numFmt numFmtId="169" formatCode="0.000000000000000%"/>
    <numFmt numFmtId="170" formatCode="0.000"/>
    <numFmt numFmtId="171" formatCode="0.0000"/>
  </numFmts>
  <fonts count="23"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9"/>
      <color indexed="81"/>
      <name val="Tahoma"/>
      <family val="2"/>
    </font>
    <font>
      <b/>
      <sz val="9"/>
      <color indexed="81"/>
      <name val="Tahoma"/>
      <family val="2"/>
    </font>
    <font>
      <sz val="8"/>
      <name val="Aptos Narrow"/>
      <family val="2"/>
      <scheme val="minor"/>
    </font>
    <font>
      <sz val="10"/>
      <name val="Arial"/>
      <family val="2"/>
    </font>
    <font>
      <sz val="10"/>
      <color rgb="FF000000"/>
      <name val="Times New Roman"/>
      <family val="1"/>
    </font>
    <font>
      <b/>
      <sz val="10"/>
      <name val="Times New Roman"/>
      <family val="1"/>
    </font>
    <font>
      <b/>
      <sz val="11"/>
      <name val="Times New Roman"/>
      <family val="1"/>
    </font>
    <font>
      <b/>
      <sz val="9"/>
      <name val="Times New Roman"/>
      <family val="1"/>
    </font>
    <font>
      <sz val="9"/>
      <name val="Times New Roman"/>
      <family val="1"/>
    </font>
    <font>
      <sz val="9"/>
      <color rgb="FF000000"/>
      <name val="Times New Roman"/>
      <family val="2"/>
    </font>
    <font>
      <b/>
      <sz val="9"/>
      <color rgb="FF000000"/>
      <name val="Times New Roman"/>
      <family val="2"/>
    </font>
    <font>
      <sz val="10"/>
      <color rgb="FF000000"/>
      <name val="Times New Roman"/>
      <family val="2"/>
    </font>
    <font>
      <b/>
      <sz val="10"/>
      <color rgb="FF000000"/>
      <name val="Times New Roman"/>
      <family val="2"/>
    </font>
    <font>
      <sz val="11"/>
      <color rgb="FF000000"/>
      <name val="Times New Roman"/>
      <family val="2"/>
    </font>
    <font>
      <sz val="11"/>
      <color rgb="FF000000"/>
      <name val="Aptos Narrow"/>
      <family val="2"/>
    </font>
    <font>
      <i/>
      <sz val="11"/>
      <color theme="1"/>
      <name val="Aptos Narrow"/>
      <family val="2"/>
      <scheme val="minor"/>
    </font>
    <font>
      <b/>
      <sz val="20"/>
      <color theme="0"/>
      <name val="Aptos Narrow"/>
      <family val="2"/>
      <scheme val="minor"/>
    </font>
    <font>
      <sz val="14"/>
      <color theme="1"/>
      <name val="Aptos Narrow"/>
      <family val="2"/>
      <scheme val="minor"/>
    </font>
  </fonts>
  <fills count="5">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s>
  <cellStyleXfs count="17">
    <xf numFmtId="0" fontId="0" fillId="0" borderId="0"/>
    <xf numFmtId="43" fontId="1" fillId="0" borderId="0" applyFont="0" applyFill="0" applyBorder="0" applyAlignment="0" applyProtection="0"/>
    <xf numFmtId="0" fontId="4" fillId="0" borderId="0" applyNumberFormat="0" applyFill="0" applyBorder="0" applyAlignment="0" applyProtection="0"/>
    <xf numFmtId="9" fontId="1" fillId="0" borderId="0" applyFont="0" applyFill="0" applyBorder="0" applyAlignment="0" applyProtection="0"/>
    <xf numFmtId="0" fontId="8" fillId="0" borderId="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8" fillId="0" borderId="0"/>
    <xf numFmtId="0" fontId="9" fillId="0" borderId="0"/>
    <xf numFmtId="164" fontId="1" fillId="0" borderId="0" applyFont="0" applyFill="0" applyBorder="0" applyAlignment="0" applyProtection="0"/>
  </cellStyleXfs>
  <cellXfs count="154">
    <xf numFmtId="0" fontId="0" fillId="0" borderId="0" xfId="0"/>
    <xf numFmtId="0" fontId="3" fillId="0" borderId="0" xfId="0" applyFont="1"/>
    <xf numFmtId="0" fontId="0" fillId="0" borderId="2" xfId="0" applyBorder="1"/>
    <xf numFmtId="0" fontId="0" fillId="0" borderId="3" xfId="0" applyBorder="1"/>
    <xf numFmtId="0" fontId="0" fillId="0" borderId="4" xfId="0" applyBorder="1"/>
    <xf numFmtId="0" fontId="3" fillId="0" borderId="1" xfId="0" applyFont="1" applyBorder="1"/>
    <xf numFmtId="165" fontId="0" fillId="0" borderId="2" xfId="1" applyNumberFormat="1" applyFont="1" applyBorder="1"/>
    <xf numFmtId="165" fontId="0" fillId="0" borderId="4" xfId="1" applyNumberFormat="1" applyFont="1" applyBorder="1"/>
    <xf numFmtId="165" fontId="3" fillId="0" borderId="1" xfId="1" applyNumberFormat="1" applyFont="1" applyBorder="1"/>
    <xf numFmtId="165" fontId="0" fillId="0" borderId="3" xfId="1" applyNumberFormat="1" applyFont="1" applyBorder="1"/>
    <xf numFmtId="0" fontId="2" fillId="2" borderId="0" xfId="0" applyFont="1" applyFill="1"/>
    <xf numFmtId="165" fontId="3" fillId="0" borderId="0" xfId="1" applyNumberFormat="1" applyFont="1" applyBorder="1"/>
    <xf numFmtId="165" fontId="0" fillId="0" borderId="0" xfId="1" applyNumberFormat="1" applyFont="1"/>
    <xf numFmtId="0" fontId="3" fillId="0" borderId="1" xfId="0" quotePrefix="1" applyFont="1" applyBorder="1"/>
    <xf numFmtId="165" fontId="3" fillId="0" borderId="4" xfId="1" applyNumberFormat="1" applyFont="1" applyBorder="1"/>
    <xf numFmtId="0" fontId="3" fillId="0" borderId="4" xfId="0" applyFont="1" applyBorder="1"/>
    <xf numFmtId="15" fontId="0" fillId="0" borderId="0" xfId="0" applyNumberFormat="1"/>
    <xf numFmtId="0" fontId="0" fillId="0" borderId="0" xfId="0" pivotButton="1"/>
    <xf numFmtId="0" fontId="0" fillId="0" borderId="0" xfId="0" applyAlignment="1">
      <alignment horizontal="left"/>
    </xf>
    <xf numFmtId="3" fontId="0" fillId="0" borderId="0" xfId="0" applyNumberFormat="1"/>
    <xf numFmtId="3" fontId="0" fillId="0" borderId="0" xfId="0" applyNumberFormat="1" applyAlignment="1">
      <alignment vertical="center" wrapText="1"/>
    </xf>
    <xf numFmtId="3" fontId="3" fillId="0" borderId="0" xfId="0" applyNumberFormat="1" applyFont="1" applyAlignment="1">
      <alignment vertical="center" wrapText="1"/>
    </xf>
    <xf numFmtId="14" fontId="0" fillId="0" borderId="0" xfId="0" applyNumberFormat="1"/>
    <xf numFmtId="0" fontId="3" fillId="0" borderId="0" xfId="0" applyFont="1" applyAlignment="1">
      <alignment horizontal="left" vertical="center" indent="1"/>
    </xf>
    <xf numFmtId="0" fontId="4" fillId="0" borderId="0" xfId="2" applyAlignment="1">
      <alignment horizontal="left" vertical="center" indent="1"/>
    </xf>
    <xf numFmtId="0" fontId="0" fillId="0" borderId="0" xfId="0" applyAlignment="1">
      <alignment horizontal="left" vertical="center" indent="1"/>
    </xf>
    <xf numFmtId="166" fontId="0" fillId="0" borderId="0" xfId="0" applyNumberFormat="1"/>
    <xf numFmtId="3" fontId="0" fillId="3" borderId="0" xfId="0" applyNumberFormat="1" applyFill="1" applyAlignment="1">
      <alignment vertical="center" wrapText="1"/>
    </xf>
    <xf numFmtId="165" fontId="0" fillId="3" borderId="0" xfId="1" applyNumberFormat="1" applyFont="1" applyFill="1"/>
    <xf numFmtId="166" fontId="0" fillId="3" borderId="0" xfId="0" applyNumberFormat="1" applyFill="1"/>
    <xf numFmtId="3" fontId="0" fillId="0" borderId="0" xfId="0" applyNumberFormat="1" applyAlignment="1">
      <alignment vertical="center"/>
    </xf>
    <xf numFmtId="10" fontId="0" fillId="0" borderId="0" xfId="0" applyNumberFormat="1"/>
    <xf numFmtId="0" fontId="0" fillId="0" borderId="0" xfId="0" applyAlignment="1">
      <alignment vertical="center" wrapText="1"/>
    </xf>
    <xf numFmtId="165" fontId="0" fillId="0" borderId="0" xfId="1" applyNumberFormat="1" applyFont="1" applyFill="1"/>
    <xf numFmtId="43" fontId="0" fillId="0" borderId="0" xfId="1" applyFont="1"/>
    <xf numFmtId="43" fontId="0" fillId="0" borderId="0" xfId="0" applyNumberFormat="1"/>
    <xf numFmtId="9" fontId="0" fillId="0" borderId="0" xfId="3" applyFont="1"/>
    <xf numFmtId="10" fontId="0" fillId="0" borderId="0" xfId="3" applyNumberFormat="1" applyFont="1"/>
    <xf numFmtId="0" fontId="3" fillId="0" borderId="3" xfId="0" applyFont="1" applyBorder="1"/>
    <xf numFmtId="165" fontId="3" fillId="0" borderId="3" xfId="1" applyNumberFormat="1" applyFont="1" applyBorder="1"/>
    <xf numFmtId="0" fontId="0" fillId="0" borderId="0" xfId="0" applyAlignment="1">
      <alignment horizontal="left" indent="1"/>
    </xf>
    <xf numFmtId="165" fontId="0" fillId="0" borderId="0" xfId="0" applyNumberFormat="1"/>
    <xf numFmtId="0" fontId="4" fillId="0" borderId="0" xfId="2"/>
    <xf numFmtId="164" fontId="0" fillId="0" borderId="0" xfId="0" applyNumberFormat="1"/>
    <xf numFmtId="2" fontId="0" fillId="0" borderId="0" xfId="0" applyNumberFormat="1"/>
    <xf numFmtId="4" fontId="0" fillId="0" borderId="0" xfId="0" applyNumberFormat="1" applyAlignment="1">
      <alignment vertical="center" wrapText="1"/>
    </xf>
    <xf numFmtId="9" fontId="3" fillId="0" borderId="0" xfId="3" applyFont="1"/>
    <xf numFmtId="0" fontId="0" fillId="3" borderId="0" xfId="0" applyFill="1"/>
    <xf numFmtId="165" fontId="0" fillId="0" borderId="1" xfId="1" applyNumberFormat="1" applyFont="1" applyBorder="1"/>
    <xf numFmtId="165" fontId="0" fillId="0" borderId="1" xfId="0" applyNumberFormat="1" applyBorder="1"/>
    <xf numFmtId="165" fontId="1" fillId="0" borderId="4" xfId="1" applyNumberFormat="1" applyFont="1" applyBorder="1"/>
    <xf numFmtId="165" fontId="0" fillId="3" borderId="3" xfId="1" applyNumberFormat="1" applyFont="1" applyFill="1" applyBorder="1"/>
    <xf numFmtId="1" fontId="0" fillId="0" borderId="0" xfId="0" applyNumberFormat="1"/>
    <xf numFmtId="0" fontId="9" fillId="0" borderId="0" xfId="15" applyAlignment="1">
      <alignment horizontal="left" vertical="top"/>
    </xf>
    <xf numFmtId="0" fontId="12" fillId="0" borderId="8" xfId="15" applyFont="1" applyBorder="1" applyAlignment="1">
      <alignment horizontal="center" vertical="top" wrapText="1"/>
    </xf>
    <xf numFmtId="2" fontId="14" fillId="0" borderId="8" xfId="15" applyNumberFormat="1" applyFont="1" applyBorder="1" applyAlignment="1">
      <alignment horizontal="center" vertical="top" shrinkToFit="1"/>
    </xf>
    <xf numFmtId="1" fontId="15" fillId="0" borderId="8" xfId="15" applyNumberFormat="1" applyFont="1" applyBorder="1" applyAlignment="1">
      <alignment horizontal="center" vertical="top" shrinkToFit="1"/>
    </xf>
    <xf numFmtId="1" fontId="14" fillId="0" borderId="8" xfId="15" applyNumberFormat="1" applyFont="1" applyBorder="1" applyAlignment="1">
      <alignment horizontal="center" vertical="top" shrinkToFit="1"/>
    </xf>
    <xf numFmtId="167" fontId="16" fillId="0" borderId="8" xfId="15" applyNumberFormat="1" applyFont="1" applyBorder="1" applyAlignment="1">
      <alignment horizontal="center" vertical="top" shrinkToFit="1"/>
    </xf>
    <xf numFmtId="1" fontId="17" fillId="0" borderId="8" xfId="15" applyNumberFormat="1" applyFont="1" applyBorder="1" applyAlignment="1">
      <alignment horizontal="center" vertical="top" shrinkToFit="1"/>
    </xf>
    <xf numFmtId="1" fontId="16" fillId="0" borderId="8" xfId="15" applyNumberFormat="1" applyFont="1" applyBorder="1" applyAlignment="1">
      <alignment horizontal="center" vertical="top" shrinkToFit="1"/>
    </xf>
    <xf numFmtId="167" fontId="18" fillId="0" borderId="8" xfId="15" applyNumberFormat="1" applyFont="1" applyBorder="1" applyAlignment="1">
      <alignment horizontal="center" vertical="top" shrinkToFit="1"/>
    </xf>
    <xf numFmtId="0" fontId="3" fillId="0" borderId="10" xfId="0" applyFont="1" applyBorder="1" applyAlignment="1">
      <alignment horizontal="left" vertical="center"/>
    </xf>
    <xf numFmtId="0" fontId="0" fillId="0" borderId="11" xfId="0" applyBorder="1" applyAlignment="1">
      <alignment horizontal="center" vertical="center"/>
    </xf>
    <xf numFmtId="0" fontId="3" fillId="0" borderId="9" xfId="0" applyFont="1" applyBorder="1" applyAlignment="1">
      <alignment vertical="center"/>
    </xf>
    <xf numFmtId="10" fontId="0" fillId="0" borderId="9" xfId="3" applyNumberFormat="1" applyFont="1" applyBorder="1" applyAlignment="1">
      <alignment horizontal="center" vertical="center"/>
    </xf>
    <xf numFmtId="9" fontId="0" fillId="0" borderId="0" xfId="0" applyNumberFormat="1"/>
    <xf numFmtId="168" fontId="0" fillId="0" borderId="0" xfId="3" applyNumberFormat="1" applyFont="1"/>
    <xf numFmtId="10" fontId="0" fillId="0" borderId="0" xfId="3" applyNumberFormat="1" applyFont="1" applyAlignment="1">
      <alignment vertical="center" wrapText="1"/>
    </xf>
    <xf numFmtId="0" fontId="0" fillId="0" borderId="0" xfId="0" applyAlignment="1">
      <alignment horizontal="center"/>
    </xf>
    <xf numFmtId="49" fontId="0" fillId="0" borderId="9" xfId="1" applyNumberFormat="1" applyFont="1" applyBorder="1" applyAlignment="1">
      <alignment horizontal="center" vertical="center"/>
    </xf>
    <xf numFmtId="169" fontId="0" fillId="0" borderId="0" xfId="0" applyNumberFormat="1"/>
    <xf numFmtId="9" fontId="1" fillId="0" borderId="3" xfId="3" applyFont="1" applyBorder="1"/>
    <xf numFmtId="16" fontId="0" fillId="0" borderId="0" xfId="0" applyNumberFormat="1"/>
    <xf numFmtId="49" fontId="0" fillId="0" borderId="0" xfId="0" applyNumberFormat="1" applyAlignment="1">
      <alignment horizontal="right"/>
    </xf>
    <xf numFmtId="165" fontId="0" fillId="0" borderId="0" xfId="1" applyNumberFormat="1" applyFont="1" applyAlignment="1">
      <alignment horizontal="right"/>
    </xf>
    <xf numFmtId="10" fontId="1" fillId="0" borderId="3" xfId="3" applyNumberFormat="1" applyFont="1" applyBorder="1"/>
    <xf numFmtId="170" fontId="0" fillId="0" borderId="0" xfId="0" applyNumberFormat="1"/>
    <xf numFmtId="165" fontId="1" fillId="0" borderId="3" xfId="1" applyNumberFormat="1" applyFont="1" applyBorder="1"/>
    <xf numFmtId="165" fontId="0" fillId="0" borderId="0" xfId="1" applyNumberFormat="1" applyFont="1" applyBorder="1"/>
    <xf numFmtId="165" fontId="1" fillId="0" borderId="0" xfId="1" applyNumberFormat="1" applyFont="1" applyBorder="1"/>
    <xf numFmtId="165" fontId="0" fillId="0" borderId="3" xfId="1" applyNumberFormat="1" applyFont="1" applyFill="1" applyBorder="1"/>
    <xf numFmtId="1" fontId="0" fillId="0" borderId="9" xfId="1" applyNumberFormat="1" applyFont="1" applyBorder="1" applyAlignment="1">
      <alignment horizontal="center" vertical="center"/>
    </xf>
    <xf numFmtId="165" fontId="3" fillId="0" borderId="0" xfId="1" applyNumberFormat="1" applyFont="1"/>
    <xf numFmtId="165" fontId="0" fillId="0" borderId="0" xfId="1" applyNumberFormat="1" applyFont="1" applyAlignment="1"/>
    <xf numFmtId="0" fontId="0" fillId="0" borderId="0" xfId="1" applyNumberFormat="1" applyFont="1"/>
    <xf numFmtId="3" fontId="0" fillId="0" borderId="0" xfId="1" applyNumberFormat="1" applyFont="1"/>
    <xf numFmtId="165" fontId="3" fillId="0" borderId="0" xfId="0" applyNumberFormat="1" applyFont="1"/>
    <xf numFmtId="0" fontId="3" fillId="0" borderId="0" xfId="1" applyNumberFormat="1" applyFont="1"/>
    <xf numFmtId="3" fontId="3" fillId="0" borderId="0" xfId="1" applyNumberFormat="1" applyFont="1"/>
    <xf numFmtId="3" fontId="0" fillId="0" borderId="0" xfId="1" applyNumberFormat="1" applyFont="1" applyAlignment="1"/>
    <xf numFmtId="165" fontId="0" fillId="3" borderId="0" xfId="0" applyNumberFormat="1" applyFill="1"/>
    <xf numFmtId="0" fontId="2" fillId="2" borderId="0" xfId="0" applyFont="1" applyFill="1" applyAlignment="1">
      <alignment horizontal="right"/>
    </xf>
    <xf numFmtId="168" fontId="0" fillId="0" borderId="0" xfId="0" applyNumberFormat="1"/>
    <xf numFmtId="43" fontId="3" fillId="0" borderId="0" xfId="0" applyNumberFormat="1" applyFont="1"/>
    <xf numFmtId="43" fontId="3" fillId="0" borderId="1" xfId="0" applyNumberFormat="1" applyFont="1" applyBorder="1"/>
    <xf numFmtId="14"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171" fontId="3" fillId="0" borderId="1" xfId="0" applyNumberFormat="1" applyFont="1" applyBorder="1" applyAlignment="1">
      <alignment horizontal="center" vertical="center" wrapText="1"/>
    </xf>
    <xf numFmtId="0" fontId="3" fillId="0" borderId="2" xfId="0" applyFont="1" applyBorder="1" applyAlignment="1">
      <alignment horizontal="center" vertical="center" wrapText="1"/>
    </xf>
    <xf numFmtId="171" fontId="3" fillId="0" borderId="2" xfId="0" applyNumberFormat="1" applyFont="1" applyBorder="1" applyAlignment="1">
      <alignment horizontal="center" vertical="center" wrapText="1"/>
    </xf>
    <xf numFmtId="14" fontId="0" fillId="0" borderId="1" xfId="0" applyNumberFormat="1" applyBorder="1" applyAlignment="1">
      <alignment vertical="center" wrapText="1"/>
    </xf>
    <xf numFmtId="14" fontId="0" fillId="0" borderId="1" xfId="0" applyNumberFormat="1" applyBorder="1"/>
    <xf numFmtId="0" fontId="0" fillId="0" borderId="1" xfId="0" applyBorder="1"/>
    <xf numFmtId="164" fontId="0" fillId="0" borderId="0" xfId="16" applyFont="1"/>
    <xf numFmtId="171" fontId="0" fillId="0" borderId="0" xfId="0" applyNumberFormat="1"/>
    <xf numFmtId="2" fontId="0" fillId="0" borderId="1" xfId="0" applyNumberFormat="1" applyBorder="1" applyAlignment="1">
      <alignment vertical="center" wrapText="1"/>
    </xf>
    <xf numFmtId="2" fontId="0" fillId="0" borderId="1" xfId="0" applyNumberFormat="1" applyBorder="1"/>
    <xf numFmtId="1" fontId="0" fillId="0" borderId="1" xfId="0" applyNumberFormat="1" applyBorder="1"/>
    <xf numFmtId="0" fontId="2" fillId="2" borderId="0" xfId="0" applyFont="1" applyFill="1" applyAlignment="1">
      <alignment horizontal="center"/>
    </xf>
    <xf numFmtId="171" fontId="3" fillId="0" borderId="0" xfId="0" applyNumberFormat="1" applyFont="1" applyAlignment="1">
      <alignment horizontal="center" vertical="center" wrapText="1"/>
    </xf>
    <xf numFmtId="10" fontId="0" fillId="0" borderId="1" xfId="3" applyNumberFormat="1" applyFont="1" applyBorder="1"/>
    <xf numFmtId="0" fontId="0" fillId="0" borderId="13" xfId="0" applyBorder="1"/>
    <xf numFmtId="0" fontId="20" fillId="0" borderId="14" xfId="0" applyFont="1" applyBorder="1" applyAlignment="1">
      <alignment horizontal="center"/>
    </xf>
    <xf numFmtId="0" fontId="20" fillId="0" borderId="14" xfId="0" applyFont="1" applyBorder="1" applyAlignment="1">
      <alignment horizontal="centerContinuous"/>
    </xf>
    <xf numFmtId="43" fontId="0" fillId="0" borderId="1" xfId="1" applyFont="1" applyBorder="1"/>
    <xf numFmtId="10" fontId="0" fillId="0" borderId="1" xfId="0" applyNumberFormat="1" applyBorder="1"/>
    <xf numFmtId="9" fontId="0" fillId="0" borderId="1" xfId="3" applyFont="1" applyBorder="1"/>
    <xf numFmtId="0" fontId="0" fillId="0" borderId="0" xfId="0" applyAlignment="1">
      <alignment horizontal="right"/>
    </xf>
    <xf numFmtId="9" fontId="0" fillId="0" borderId="1" xfId="0" applyNumberFormat="1" applyBorder="1"/>
    <xf numFmtId="165" fontId="0" fillId="4" borderId="0" xfId="1" applyNumberFormat="1" applyFont="1" applyFill="1"/>
    <xf numFmtId="3" fontId="0" fillId="4" borderId="0" xfId="0" applyNumberFormat="1" applyFill="1"/>
    <xf numFmtId="43" fontId="0" fillId="4" borderId="0" xfId="1" applyFont="1" applyFill="1"/>
    <xf numFmtId="9" fontId="0" fillId="4" borderId="0" xfId="3" applyFont="1" applyFill="1"/>
    <xf numFmtId="43" fontId="0" fillId="4" borderId="0" xfId="0" applyNumberFormat="1" applyFill="1"/>
    <xf numFmtId="0" fontId="0" fillId="4" borderId="0" xfId="0" applyFill="1"/>
    <xf numFmtId="0" fontId="2" fillId="4" borderId="0" xfId="0" applyFont="1" applyFill="1"/>
    <xf numFmtId="164" fontId="0" fillId="4" borderId="0" xfId="0" applyNumberFormat="1" applyFill="1"/>
    <xf numFmtId="9" fontId="3" fillId="0" borderId="0" xfId="0" applyNumberFormat="1" applyFont="1"/>
    <xf numFmtId="43" fontId="0" fillId="0" borderId="1" xfId="0" applyNumberFormat="1" applyBorder="1"/>
    <xf numFmtId="10" fontId="0" fillId="0" borderId="0" xfId="1" applyNumberFormat="1" applyFont="1"/>
    <xf numFmtId="0" fontId="0" fillId="0" borderId="0" xfId="0" applyAlignment="1">
      <alignment wrapText="1"/>
    </xf>
    <xf numFmtId="0" fontId="21" fillId="2" borderId="10" xfId="0" applyFont="1" applyFill="1" applyBorder="1" applyAlignment="1">
      <alignment horizontal="center" vertical="center"/>
    </xf>
    <xf numFmtId="0" fontId="21" fillId="2" borderId="23" xfId="0" applyFont="1" applyFill="1" applyBorder="1" applyAlignment="1">
      <alignment horizontal="center" vertical="center"/>
    </xf>
    <xf numFmtId="0" fontId="21" fillId="2" borderId="11" xfId="0" applyFont="1" applyFill="1" applyBorder="1" applyAlignment="1">
      <alignment horizontal="center" vertical="center"/>
    </xf>
    <xf numFmtId="0" fontId="22" fillId="0" borderId="15" xfId="0" applyFont="1" applyBorder="1" applyAlignment="1">
      <alignment horizontal="left" vertical="top" wrapText="1"/>
    </xf>
    <xf numFmtId="0" fontId="22" fillId="0" borderId="16" xfId="0" applyFont="1" applyBorder="1" applyAlignment="1">
      <alignment horizontal="left" vertical="top" wrapText="1"/>
    </xf>
    <xf numFmtId="0" fontId="22" fillId="0" borderId="17" xfId="0" applyFont="1" applyBorder="1" applyAlignment="1">
      <alignment horizontal="left" vertical="top" wrapText="1"/>
    </xf>
    <xf numFmtId="0" fontId="22" fillId="0" borderId="18" xfId="0" applyFont="1" applyBorder="1" applyAlignment="1">
      <alignment horizontal="left" vertical="top" wrapText="1"/>
    </xf>
    <xf numFmtId="0" fontId="22" fillId="0" borderId="1" xfId="0" applyFont="1" applyBorder="1" applyAlignment="1">
      <alignment horizontal="left" vertical="top" wrapText="1"/>
    </xf>
    <xf numFmtId="0" fontId="22" fillId="0" borderId="19" xfId="0" applyFont="1" applyBorder="1" applyAlignment="1">
      <alignment horizontal="left" vertical="top" wrapText="1"/>
    </xf>
    <xf numFmtId="0" fontId="22" fillId="0" borderId="20" xfId="0" applyFont="1" applyBorder="1" applyAlignment="1">
      <alignment horizontal="left" vertical="top" wrapText="1"/>
    </xf>
    <xf numFmtId="0" fontId="22" fillId="0" borderId="21" xfId="0" applyFont="1" applyBorder="1" applyAlignment="1">
      <alignment horizontal="left" vertical="top" wrapText="1"/>
    </xf>
    <xf numFmtId="0" fontId="22" fillId="0" borderId="22" xfId="0" applyFont="1" applyBorder="1" applyAlignment="1">
      <alignment horizontal="left" vertical="top" wrapText="1"/>
    </xf>
    <xf numFmtId="0" fontId="0" fillId="0" borderId="0" xfId="0" applyAlignment="1">
      <alignment horizontal="center" wrapText="1"/>
    </xf>
    <xf numFmtId="0" fontId="10" fillId="0" borderId="0" xfId="15" applyFont="1" applyAlignment="1">
      <alignment horizontal="center" vertical="top" wrapText="1"/>
    </xf>
    <xf numFmtId="0" fontId="11" fillId="0" borderId="5" xfId="15" applyFont="1" applyBorder="1" applyAlignment="1">
      <alignment horizontal="center" vertical="top" wrapText="1"/>
    </xf>
    <xf numFmtId="0" fontId="11" fillId="0" borderId="6" xfId="15" applyFont="1" applyBorder="1" applyAlignment="1">
      <alignment horizontal="center" vertical="top" wrapText="1"/>
    </xf>
    <xf numFmtId="0" fontId="11" fillId="0" borderId="5" xfId="15" applyFont="1" applyBorder="1" applyAlignment="1">
      <alignment horizontal="left" vertical="top" wrapText="1" indent="7"/>
    </xf>
    <xf numFmtId="0" fontId="11" fillId="0" borderId="7" xfId="15" applyFont="1" applyBorder="1" applyAlignment="1">
      <alignment horizontal="left" vertical="top" wrapText="1" indent="7"/>
    </xf>
    <xf numFmtId="0" fontId="11" fillId="0" borderId="6" xfId="15" applyFont="1" applyBorder="1" applyAlignment="1">
      <alignment horizontal="left" vertical="top" wrapText="1" indent="7"/>
    </xf>
    <xf numFmtId="0" fontId="13" fillId="0" borderId="5" xfId="15" applyFont="1" applyBorder="1" applyAlignment="1">
      <alignment horizontal="left" vertical="top" wrapText="1" indent="4"/>
    </xf>
    <xf numFmtId="0" fontId="13" fillId="0" borderId="6" xfId="15" applyFont="1" applyBorder="1" applyAlignment="1">
      <alignment horizontal="left" vertical="top" wrapText="1" indent="4"/>
    </xf>
    <xf numFmtId="0" fontId="2" fillId="2" borderId="12" xfId="0" applyFont="1" applyFill="1" applyBorder="1" applyAlignment="1">
      <alignment horizontal="center"/>
    </xf>
  </cellXfs>
  <cellStyles count="17">
    <cellStyle name="Comma" xfId="1" builtinId="3"/>
    <cellStyle name="Comma 2" xfId="6" xr:uid="{74D796D6-A74F-4457-B8B2-53C05AB32A25}"/>
    <cellStyle name="Comma 3" xfId="7" xr:uid="{62CDA8CC-8A85-4491-87D2-C8661D20A483}"/>
    <cellStyle name="Comma 4" xfId="8" xr:uid="{7ACAD191-3B86-4C87-A538-DD0429190061}"/>
    <cellStyle name="Comma 5" xfId="5" xr:uid="{A8E04CF7-E988-4FFB-8DB9-3DA638B81069}"/>
    <cellStyle name="Comma 6" xfId="16" xr:uid="{1CC68258-D4B6-4AAE-B361-43D0821F4716}"/>
    <cellStyle name="Hyperlink" xfId="2" builtinId="8"/>
    <cellStyle name="Normal" xfId="0" builtinId="0"/>
    <cellStyle name="Normal 2" xfId="9" xr:uid="{3BE13F44-AB0E-4738-824C-D6D5D40C53F9}"/>
    <cellStyle name="Normal 3" xfId="14" xr:uid="{8E83328E-57ED-4864-90A9-0B660B5F12B8}"/>
    <cellStyle name="Normal 4" xfId="4" xr:uid="{00343727-9C98-4E72-986E-147272C18429}"/>
    <cellStyle name="Normal 5" xfId="15" xr:uid="{7AD243FA-40FB-4695-BFB8-0C9C853B8059}"/>
    <cellStyle name="Percent" xfId="3" builtinId="5"/>
    <cellStyle name="Percent 2" xfId="11" xr:uid="{4DA9A67B-B429-453E-8E0A-89F0E80A9B61}"/>
    <cellStyle name="Percent 3" xfId="12" xr:uid="{F8F6D999-E155-41D1-9A8A-C5F104C298FB}"/>
    <cellStyle name="Percent 4" xfId="13" xr:uid="{3028677B-B0C2-48B1-9407-D97D339FE3B1}"/>
    <cellStyle name="Percent 5" xfId="10" xr:uid="{2E91A515-C632-41D8-B7A6-78C7D45BFCCB}"/>
  </cellStyles>
  <dxfs count="5">
    <dxf>
      <font>
        <b/>
        <i val="0"/>
        <color theme="0"/>
      </font>
      <fill>
        <patternFill>
          <bgColor theme="9" tint="-0.24994659260841701"/>
        </patternFill>
      </fill>
    </dxf>
    <dxf>
      <font>
        <b/>
        <i val="0"/>
        <color theme="0"/>
      </font>
      <fill>
        <patternFill>
          <bgColor theme="9" tint="0.39994506668294322"/>
        </patternFill>
      </fill>
    </dxf>
    <dxf>
      <font>
        <b/>
        <i val="0"/>
        <color theme="0"/>
      </font>
      <fill>
        <patternFill>
          <bgColor theme="0" tint="-0.24994659260841701"/>
        </patternFill>
      </fill>
    </dxf>
    <dxf>
      <font>
        <b/>
        <i val="0"/>
        <color theme="0"/>
      </font>
      <fill>
        <patternFill>
          <bgColor rgb="FFFF6C5D"/>
        </patternFill>
      </fill>
    </dxf>
    <dxf>
      <font>
        <b/>
        <i val="0"/>
        <color theme="0"/>
      </font>
      <fill>
        <patternFill>
          <bgColor rgb="FFFF0000"/>
        </patternFill>
      </fill>
    </dxf>
  </dxfs>
  <tableStyles count="0" defaultTableStyle="TableStyleMedium2" defaultPivotStyle="PivotStyleLight16"/>
  <colors>
    <mruColors>
      <color rgb="FFFF6C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929640</xdr:colOff>
          <xdr:row>4</xdr:row>
          <xdr:rowOff>76200</xdr:rowOff>
        </xdr:from>
        <xdr:to>
          <xdr:col>2</xdr:col>
          <xdr:colOff>1165860</xdr:colOff>
          <xdr:row>4</xdr:row>
          <xdr:rowOff>426720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4</xdr:row>
          <xdr:rowOff>68580</xdr:rowOff>
        </xdr:from>
        <xdr:to>
          <xdr:col>2</xdr:col>
          <xdr:colOff>289560</xdr:colOff>
          <xdr:row>4</xdr:row>
          <xdr:rowOff>419100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937260</xdr:colOff>
          <xdr:row>5</xdr:row>
          <xdr:rowOff>68580</xdr:rowOff>
        </xdr:from>
        <xdr:to>
          <xdr:col>2</xdr:col>
          <xdr:colOff>1173480</xdr:colOff>
          <xdr:row>5</xdr:row>
          <xdr:rowOff>419100</xdr:rowOff>
        </xdr:to>
        <xdr:sp macro="" textlink="">
          <xdr:nvSpPr>
            <xdr:cNvPr id="28679" name="Button 7" hidden="1">
              <a:extLst>
                <a:ext uri="{63B3BB69-23CF-44E3-9099-C40C66FF867C}">
                  <a14:compatExt spid="_x0000_s28679"/>
                </a:ext>
                <a:ext uri="{FF2B5EF4-FFF2-40B4-BE49-F238E27FC236}">
                  <a16:creationId xmlns:a16="http://schemas.microsoft.com/office/drawing/2014/main" id="{00000000-0008-0000-0000-000007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5</xdr:row>
          <xdr:rowOff>68580</xdr:rowOff>
        </xdr:from>
        <xdr:to>
          <xdr:col>2</xdr:col>
          <xdr:colOff>289560</xdr:colOff>
          <xdr:row>5</xdr:row>
          <xdr:rowOff>419100</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00000000-0008-0000-0000-000008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937260</xdr:colOff>
          <xdr:row>6</xdr:row>
          <xdr:rowOff>76200</xdr:rowOff>
        </xdr:from>
        <xdr:to>
          <xdr:col>2</xdr:col>
          <xdr:colOff>1173480</xdr:colOff>
          <xdr:row>6</xdr:row>
          <xdr:rowOff>426720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0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6</xdr:row>
          <xdr:rowOff>68580</xdr:rowOff>
        </xdr:from>
        <xdr:to>
          <xdr:col>2</xdr:col>
          <xdr:colOff>289560</xdr:colOff>
          <xdr:row>6</xdr:row>
          <xdr:rowOff>419100</xdr:rowOff>
        </xdr:to>
        <xdr:sp macro="" textlink="">
          <xdr:nvSpPr>
            <xdr:cNvPr id="28682" name="Button 10" hidden="1">
              <a:extLst>
                <a:ext uri="{63B3BB69-23CF-44E3-9099-C40C66FF867C}">
                  <a14:compatExt spid="_x0000_s28682"/>
                </a:ext>
                <a:ext uri="{FF2B5EF4-FFF2-40B4-BE49-F238E27FC236}">
                  <a16:creationId xmlns:a16="http://schemas.microsoft.com/office/drawing/2014/main" id="{00000000-0008-0000-0000-00000A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929640</xdr:colOff>
          <xdr:row>7</xdr:row>
          <xdr:rowOff>114300</xdr:rowOff>
        </xdr:from>
        <xdr:to>
          <xdr:col>2</xdr:col>
          <xdr:colOff>1165860</xdr:colOff>
          <xdr:row>7</xdr:row>
          <xdr:rowOff>464820</xdr:rowOff>
        </xdr:to>
        <xdr:sp macro="" textlink="">
          <xdr:nvSpPr>
            <xdr:cNvPr id="28685" name="Button 13" hidden="1">
              <a:extLst>
                <a:ext uri="{63B3BB69-23CF-44E3-9099-C40C66FF867C}">
                  <a14:compatExt spid="_x0000_s28685"/>
                </a:ext>
                <a:ext uri="{FF2B5EF4-FFF2-40B4-BE49-F238E27FC236}">
                  <a16:creationId xmlns:a16="http://schemas.microsoft.com/office/drawing/2014/main" id="{00000000-0008-0000-0000-00000D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7</xdr:row>
          <xdr:rowOff>114300</xdr:rowOff>
        </xdr:from>
        <xdr:to>
          <xdr:col>2</xdr:col>
          <xdr:colOff>289560</xdr:colOff>
          <xdr:row>7</xdr:row>
          <xdr:rowOff>464820</xdr:rowOff>
        </xdr:to>
        <xdr:sp macro="" textlink="">
          <xdr:nvSpPr>
            <xdr:cNvPr id="28686" name="Button 14" hidden="1">
              <a:extLst>
                <a:ext uri="{63B3BB69-23CF-44E3-9099-C40C66FF867C}">
                  <a14:compatExt spid="_x0000_s28686"/>
                </a:ext>
                <a:ext uri="{FF2B5EF4-FFF2-40B4-BE49-F238E27FC236}">
                  <a16:creationId xmlns:a16="http://schemas.microsoft.com/office/drawing/2014/main" id="{00000000-0008-0000-0000-00000E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922020</xdr:colOff>
          <xdr:row>8</xdr:row>
          <xdr:rowOff>91440</xdr:rowOff>
        </xdr:from>
        <xdr:to>
          <xdr:col>2</xdr:col>
          <xdr:colOff>1158240</xdr:colOff>
          <xdr:row>8</xdr:row>
          <xdr:rowOff>441960</xdr:rowOff>
        </xdr:to>
        <xdr:sp macro="" textlink="">
          <xdr:nvSpPr>
            <xdr:cNvPr id="28687" name="Button 15" hidden="1">
              <a:extLst>
                <a:ext uri="{63B3BB69-23CF-44E3-9099-C40C66FF867C}">
                  <a14:compatExt spid="_x0000_s28687"/>
                </a:ext>
                <a:ext uri="{FF2B5EF4-FFF2-40B4-BE49-F238E27FC236}">
                  <a16:creationId xmlns:a16="http://schemas.microsoft.com/office/drawing/2014/main" id="{00000000-0008-0000-0000-00000F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8</xdr:row>
          <xdr:rowOff>99060</xdr:rowOff>
        </xdr:from>
        <xdr:to>
          <xdr:col>2</xdr:col>
          <xdr:colOff>297180</xdr:colOff>
          <xdr:row>8</xdr:row>
          <xdr:rowOff>449580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922020</xdr:colOff>
          <xdr:row>9</xdr:row>
          <xdr:rowOff>91440</xdr:rowOff>
        </xdr:from>
        <xdr:to>
          <xdr:col>2</xdr:col>
          <xdr:colOff>1158240</xdr:colOff>
          <xdr:row>9</xdr:row>
          <xdr:rowOff>441960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9</xdr:row>
          <xdr:rowOff>99060</xdr:rowOff>
        </xdr:from>
        <xdr:to>
          <xdr:col>2</xdr:col>
          <xdr:colOff>297180</xdr:colOff>
          <xdr:row>9</xdr:row>
          <xdr:rowOff>449580</xdr:rowOff>
        </xdr:to>
        <xdr:sp macro="" textlink="">
          <xdr:nvSpPr>
            <xdr:cNvPr id="28690" name="Button 18" hidden="1">
              <a:extLst>
                <a:ext uri="{63B3BB69-23CF-44E3-9099-C40C66FF867C}">
                  <a14:compatExt spid="_x0000_s28690"/>
                </a:ext>
                <a:ext uri="{FF2B5EF4-FFF2-40B4-BE49-F238E27FC236}">
                  <a16:creationId xmlns:a16="http://schemas.microsoft.com/office/drawing/2014/main" id="{00000000-0008-0000-0000-000012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929640</xdr:colOff>
          <xdr:row>3</xdr:row>
          <xdr:rowOff>76200</xdr:rowOff>
        </xdr:from>
        <xdr:to>
          <xdr:col>2</xdr:col>
          <xdr:colOff>1165860</xdr:colOff>
          <xdr:row>3</xdr:row>
          <xdr:rowOff>426720</xdr:rowOff>
        </xdr:to>
        <xdr:sp macro="" textlink="">
          <xdr:nvSpPr>
            <xdr:cNvPr id="28691" name="Button 19" hidden="1">
              <a:extLst>
                <a:ext uri="{63B3BB69-23CF-44E3-9099-C40C66FF867C}">
                  <a14:compatExt spid="_x0000_s28691"/>
                </a:ext>
                <a:ext uri="{FF2B5EF4-FFF2-40B4-BE49-F238E27FC236}">
                  <a16:creationId xmlns:a16="http://schemas.microsoft.com/office/drawing/2014/main" id="{00000000-0008-0000-0000-000013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3</xdr:row>
          <xdr:rowOff>68580</xdr:rowOff>
        </xdr:from>
        <xdr:to>
          <xdr:col>2</xdr:col>
          <xdr:colOff>289560</xdr:colOff>
          <xdr:row>3</xdr:row>
          <xdr:rowOff>419100</xdr:rowOff>
        </xdr:to>
        <xdr:sp macro="" textlink="">
          <xdr:nvSpPr>
            <xdr:cNvPr id="28692" name="Button 20" hidden="1">
              <a:extLst>
                <a:ext uri="{63B3BB69-23CF-44E3-9099-C40C66FF867C}">
                  <a14:compatExt spid="_x0000_s28692"/>
                </a:ext>
                <a:ext uri="{FF2B5EF4-FFF2-40B4-BE49-F238E27FC236}">
                  <a16:creationId xmlns:a16="http://schemas.microsoft.com/office/drawing/2014/main" id="{00000000-0008-0000-0000-000014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922020</xdr:colOff>
          <xdr:row>10</xdr:row>
          <xdr:rowOff>91440</xdr:rowOff>
        </xdr:from>
        <xdr:to>
          <xdr:col>2</xdr:col>
          <xdr:colOff>1158240</xdr:colOff>
          <xdr:row>10</xdr:row>
          <xdr:rowOff>441960</xdr:rowOff>
        </xdr:to>
        <xdr:sp macro="" textlink="">
          <xdr:nvSpPr>
            <xdr:cNvPr id="28693" name="Button 21" hidden="1">
              <a:extLst>
                <a:ext uri="{63B3BB69-23CF-44E3-9099-C40C66FF867C}">
                  <a14:compatExt spid="_x0000_s28693"/>
                </a:ext>
                <a:ext uri="{FF2B5EF4-FFF2-40B4-BE49-F238E27FC236}">
                  <a16:creationId xmlns:a16="http://schemas.microsoft.com/office/drawing/2014/main" id="{00000000-0008-0000-0000-000015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10</xdr:row>
          <xdr:rowOff>99060</xdr:rowOff>
        </xdr:from>
        <xdr:to>
          <xdr:col>2</xdr:col>
          <xdr:colOff>297180</xdr:colOff>
          <xdr:row>10</xdr:row>
          <xdr:rowOff>449580</xdr:rowOff>
        </xdr:to>
        <xdr:sp macro="" textlink="">
          <xdr:nvSpPr>
            <xdr:cNvPr id="28694" name="Button 22" hidden="1">
              <a:extLst>
                <a:ext uri="{63B3BB69-23CF-44E3-9099-C40C66FF867C}">
                  <a14:compatExt spid="_x0000_s28694"/>
                </a:ext>
                <a:ext uri="{FF2B5EF4-FFF2-40B4-BE49-F238E27FC236}">
                  <a16:creationId xmlns:a16="http://schemas.microsoft.com/office/drawing/2014/main" id="{00000000-0008-0000-0000-000016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hifs\SBP\DMMD\MoneyMarket\MTB%20Auction\Treasury%20Bills%20Summary%20Ful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khifs\SBP\DMMD\MoneyMarket\MTB%20Auction\01%20-%20MTBs%20Auction%20Bid%20Report\July,%202023%20-%20June%202024%20(649-\MTB-669\1-MTB-6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solidate"/>
      <sheetName val="1-Months"/>
      <sheetName val="3-Months"/>
      <sheetName val="6-Months"/>
      <sheetName val="12-Months"/>
      <sheetName val="Detailed"/>
      <sheetName val="Statistical Bulletin"/>
      <sheetName val="Special Auction 22 Days"/>
      <sheetName val="MTB Summary "/>
      <sheetName val="MTB Summary Web (Final)"/>
      <sheetName val="MTB Summary (Web) Final"/>
      <sheetName val="Concise"/>
      <sheetName val="F"/>
      <sheetName val="G"/>
      <sheetName val="I"/>
      <sheetName val="Sheet1"/>
      <sheetName val="Sheet2"/>
      <sheetName val="91-96"/>
      <sheetName val="96-98"/>
      <sheetName val="Page-1"/>
      <sheetName val="Page-2"/>
      <sheetName val="Page-3"/>
      <sheetName val="98-todate rates"/>
    </sheetNames>
    <sheetDataSet>
      <sheetData sheetId="0" refreshError="1"/>
      <sheetData sheetId="1" refreshError="1"/>
      <sheetData sheetId="2">
        <row r="9">
          <cell r="A9">
            <v>1</v>
          </cell>
          <cell r="B9" t="str">
            <v>1st</v>
          </cell>
          <cell r="C9">
            <v>35972</v>
          </cell>
          <cell r="D9" t="str">
            <v xml:space="preserve">   ---</v>
          </cell>
          <cell r="E9" t="str">
            <v xml:space="preserve">  ---</v>
          </cell>
          <cell r="F9" t="str">
            <v xml:space="preserve">   ---</v>
          </cell>
          <cell r="H9" t="str">
            <v xml:space="preserve">  ---</v>
          </cell>
          <cell r="I9" t="str">
            <v xml:space="preserve">   ---</v>
          </cell>
          <cell r="J9" t="str">
            <v xml:space="preserve">  ---</v>
          </cell>
          <cell r="K9" t="str">
            <v>---</v>
          </cell>
          <cell r="L9" t="str">
            <v>---</v>
          </cell>
          <cell r="M9" t="str">
            <v>---</v>
          </cell>
          <cell r="N9" t="str">
            <v>---</v>
          </cell>
          <cell r="O9" t="str">
            <v>---</v>
          </cell>
          <cell r="Q9" t="str">
            <v xml:space="preserve">   ---</v>
          </cell>
          <cell r="R9" t="str">
            <v xml:space="preserve">   ---</v>
          </cell>
          <cell r="T9">
            <v>36062</v>
          </cell>
        </row>
        <row r="10">
          <cell r="A10">
            <v>2</v>
          </cell>
          <cell r="B10" t="str">
            <v>2nd</v>
          </cell>
          <cell r="C10">
            <v>35991</v>
          </cell>
          <cell r="D10">
            <v>36081</v>
          </cell>
          <cell r="E10">
            <v>11</v>
          </cell>
          <cell r="F10">
            <v>2510</v>
          </cell>
          <cell r="H10">
            <v>9</v>
          </cell>
          <cell r="I10">
            <v>2100</v>
          </cell>
          <cell r="J10">
            <v>10</v>
          </cell>
          <cell r="K10">
            <v>2110</v>
          </cell>
          <cell r="L10">
            <v>2036603350</v>
          </cell>
          <cell r="M10">
            <v>73396650</v>
          </cell>
          <cell r="N10">
            <v>0.14491599999999999</v>
          </cell>
          <cell r="O10">
            <v>0.15240000000000001</v>
          </cell>
          <cell r="Q10">
            <v>0.14999100000000001</v>
          </cell>
          <cell r="R10">
            <v>0.14615700000000001</v>
          </cell>
          <cell r="T10">
            <v>36081</v>
          </cell>
        </row>
        <row r="11">
          <cell r="A11">
            <v>3</v>
          </cell>
          <cell r="B11" t="str">
            <v>3rd</v>
          </cell>
          <cell r="C11">
            <v>36000</v>
          </cell>
          <cell r="D11" t="str">
            <v xml:space="preserve">   ---</v>
          </cell>
          <cell r="E11">
            <v>9</v>
          </cell>
          <cell r="F11">
            <v>820</v>
          </cell>
          <cell r="H11" t="str">
            <v xml:space="preserve">  ---</v>
          </cell>
          <cell r="I11" t="str">
            <v xml:space="preserve"> REJECTED</v>
          </cell>
          <cell r="J11" t="str">
            <v xml:space="preserve"> REJECTED</v>
          </cell>
          <cell r="K11" t="str">
            <v xml:space="preserve"> REJECTED</v>
          </cell>
          <cell r="L11" t="str">
            <v>---</v>
          </cell>
          <cell r="M11" t="str">
            <v>---</v>
          </cell>
          <cell r="N11">
            <v>0.15004300000000001</v>
          </cell>
          <cell r="O11">
            <v>0.16</v>
          </cell>
          <cell r="Q11" t="str">
            <v xml:space="preserve"> REJECTED</v>
          </cell>
          <cell r="R11" t="str">
            <v xml:space="preserve"> REJECTED</v>
          </cell>
          <cell r="T11">
            <v>36090</v>
          </cell>
        </row>
        <row r="12">
          <cell r="A12">
            <v>4</v>
          </cell>
          <cell r="B12" t="str">
            <v>4th</v>
          </cell>
          <cell r="C12">
            <v>36013</v>
          </cell>
          <cell r="D12">
            <v>36103</v>
          </cell>
          <cell r="E12">
            <v>54</v>
          </cell>
          <cell r="F12">
            <v>17735</v>
          </cell>
          <cell r="H12">
            <v>10</v>
          </cell>
          <cell r="I12">
            <v>5250</v>
          </cell>
          <cell r="J12" t="str">
            <v xml:space="preserve">  ---</v>
          </cell>
          <cell r="K12">
            <v>5250</v>
          </cell>
          <cell r="L12">
            <v>5077024800</v>
          </cell>
          <cell r="M12">
            <v>172975200</v>
          </cell>
          <cell r="N12">
            <v>0.134934</v>
          </cell>
          <cell r="O12">
            <v>0.14283999999999999</v>
          </cell>
          <cell r="Q12">
            <v>0.14000199999999999</v>
          </cell>
          <cell r="R12">
            <v>0.13817399999999999</v>
          </cell>
          <cell r="T12">
            <v>36103</v>
          </cell>
        </row>
        <row r="13">
          <cell r="A13">
            <v>5</v>
          </cell>
          <cell r="B13" t="str">
            <v>5th</v>
          </cell>
          <cell r="C13">
            <v>36026</v>
          </cell>
          <cell r="D13">
            <v>36116</v>
          </cell>
          <cell r="E13">
            <v>34</v>
          </cell>
          <cell r="F13">
            <v>13750</v>
          </cell>
          <cell r="H13">
            <v>12</v>
          </cell>
          <cell r="I13">
            <v>5250</v>
          </cell>
          <cell r="J13" t="str">
            <v xml:space="preserve">  ---</v>
          </cell>
          <cell r="K13">
            <v>5250</v>
          </cell>
          <cell r="L13">
            <v>5078345000</v>
          </cell>
          <cell r="M13">
            <v>171655000</v>
          </cell>
          <cell r="N13">
            <v>0.13233700000000001</v>
          </cell>
          <cell r="O13">
            <v>0.14491599999999999</v>
          </cell>
          <cell r="Q13">
            <v>0.13796700000000001</v>
          </cell>
          <cell r="R13">
            <v>0.13708300000000001</v>
          </cell>
          <cell r="T13">
            <v>36116</v>
          </cell>
        </row>
        <row r="14">
          <cell r="A14">
            <v>6</v>
          </cell>
          <cell r="B14" t="str">
            <v>6th</v>
          </cell>
          <cell r="C14">
            <v>36043</v>
          </cell>
          <cell r="D14" t="str">
            <v xml:space="preserve">   ---</v>
          </cell>
          <cell r="E14">
            <v>71</v>
          </cell>
          <cell r="F14">
            <v>22125</v>
          </cell>
          <cell r="H14" t="str">
            <v xml:space="preserve">  ---</v>
          </cell>
          <cell r="I14" t="str">
            <v xml:space="preserve"> REJECTED</v>
          </cell>
          <cell r="J14" t="str">
            <v xml:space="preserve"> REJECTED</v>
          </cell>
          <cell r="K14" t="str">
            <v xml:space="preserve"> REJECTED</v>
          </cell>
          <cell r="L14" t="str">
            <v>---</v>
          </cell>
          <cell r="M14" t="str">
            <v>---</v>
          </cell>
          <cell r="N14">
            <v>0.122298</v>
          </cell>
          <cell r="O14">
            <v>0.150143</v>
          </cell>
          <cell r="Q14" t="str">
            <v xml:space="preserve"> REJECTED</v>
          </cell>
          <cell r="R14" t="str">
            <v xml:space="preserve"> REJECTED</v>
          </cell>
          <cell r="T14">
            <v>36133</v>
          </cell>
        </row>
        <row r="15">
          <cell r="A15">
            <v>7</v>
          </cell>
          <cell r="B15" t="str">
            <v>7th</v>
          </cell>
          <cell r="C15">
            <v>36068</v>
          </cell>
          <cell r="D15" t="str">
            <v xml:space="preserve">   ---</v>
          </cell>
          <cell r="E15">
            <v>18</v>
          </cell>
          <cell r="F15">
            <v>3425</v>
          </cell>
          <cell r="H15" t="str">
            <v xml:space="preserve">  ---</v>
          </cell>
          <cell r="I15" t="str">
            <v xml:space="preserve"> REJECTED</v>
          </cell>
          <cell r="J15" t="str">
            <v xml:space="preserve"> REJECTED</v>
          </cell>
          <cell r="K15" t="str">
            <v xml:space="preserve"> REJECTED</v>
          </cell>
          <cell r="L15" t="str">
            <v>---</v>
          </cell>
          <cell r="M15" t="str">
            <v>---</v>
          </cell>
          <cell r="N15">
            <v>0.120264</v>
          </cell>
          <cell r="O15">
            <v>0.150143</v>
          </cell>
          <cell r="Q15" t="str">
            <v xml:space="preserve"> REJECTED</v>
          </cell>
          <cell r="R15" t="str">
            <v xml:space="preserve"> REJECTED</v>
          </cell>
          <cell r="T15">
            <v>36158</v>
          </cell>
        </row>
        <row r="16">
          <cell r="A16">
            <v>8</v>
          </cell>
          <cell r="B16" t="str">
            <v>8th</v>
          </cell>
          <cell r="C16">
            <v>36081</v>
          </cell>
          <cell r="D16" t="str">
            <v xml:space="preserve">   ---</v>
          </cell>
          <cell r="E16">
            <v>5</v>
          </cell>
          <cell r="F16">
            <v>1050</v>
          </cell>
          <cell r="H16" t="str">
            <v xml:space="preserve">  ---</v>
          </cell>
          <cell r="I16" t="str">
            <v xml:space="preserve"> REJECTED</v>
          </cell>
          <cell r="J16" t="str">
            <v xml:space="preserve"> REJECTED</v>
          </cell>
          <cell r="K16" t="str">
            <v xml:space="preserve"> REJECTED</v>
          </cell>
          <cell r="L16" t="str">
            <v>---</v>
          </cell>
          <cell r="M16" t="str">
            <v>---</v>
          </cell>
          <cell r="N16">
            <v>0.13970199999999999</v>
          </cell>
          <cell r="O16">
            <v>0.150143</v>
          </cell>
          <cell r="Q16" t="str">
            <v xml:space="preserve"> REJECTED</v>
          </cell>
          <cell r="R16" t="str">
            <v xml:space="preserve"> REJECTED</v>
          </cell>
          <cell r="T16">
            <v>36171</v>
          </cell>
        </row>
        <row r="17">
          <cell r="A17">
            <v>9</v>
          </cell>
          <cell r="B17" t="str">
            <v>9th</v>
          </cell>
          <cell r="C17">
            <v>36092</v>
          </cell>
          <cell r="D17" t="str">
            <v xml:space="preserve">   ---</v>
          </cell>
          <cell r="E17">
            <v>8</v>
          </cell>
          <cell r="F17">
            <v>1550</v>
          </cell>
          <cell r="H17" t="str">
            <v xml:space="preserve">  ---</v>
          </cell>
          <cell r="I17" t="str">
            <v xml:space="preserve"> REJECTED</v>
          </cell>
          <cell r="J17" t="str">
            <v xml:space="preserve"> REJECTED</v>
          </cell>
          <cell r="K17" t="str">
            <v xml:space="preserve"> REJECTED</v>
          </cell>
          <cell r="L17" t="str">
            <v>---</v>
          </cell>
          <cell r="M17" t="str">
            <v>---</v>
          </cell>
          <cell r="N17">
            <v>0.13233700000000001</v>
          </cell>
          <cell r="O17">
            <v>0.14404600000000001</v>
          </cell>
          <cell r="Q17" t="str">
            <v xml:space="preserve"> REJECTED</v>
          </cell>
          <cell r="R17" t="str">
            <v xml:space="preserve"> REJECTED</v>
          </cell>
          <cell r="T17">
            <v>36182</v>
          </cell>
        </row>
        <row r="18">
          <cell r="A18">
            <v>10</v>
          </cell>
          <cell r="B18" t="str">
            <v>10th</v>
          </cell>
          <cell r="C18">
            <v>36104</v>
          </cell>
          <cell r="D18" t="str">
            <v xml:space="preserve">   ---</v>
          </cell>
          <cell r="E18">
            <v>12</v>
          </cell>
          <cell r="F18">
            <v>2750</v>
          </cell>
          <cell r="H18" t="str">
            <v xml:space="preserve">  ---</v>
          </cell>
          <cell r="I18" t="str">
            <v xml:space="preserve"> REJECTED</v>
          </cell>
          <cell r="J18" t="str">
            <v xml:space="preserve"> REJECTED</v>
          </cell>
          <cell r="K18" t="str">
            <v xml:space="preserve"> REJECTED</v>
          </cell>
          <cell r="L18" t="str">
            <v>---</v>
          </cell>
          <cell r="M18" t="str">
            <v>---</v>
          </cell>
          <cell r="N18">
            <v>0.11082599999999999</v>
          </cell>
          <cell r="O18">
            <v>0.129744</v>
          </cell>
          <cell r="Q18" t="str">
            <v xml:space="preserve"> REJECTED</v>
          </cell>
          <cell r="R18" t="str">
            <v xml:space="preserve"> REJECTED</v>
          </cell>
          <cell r="T18">
            <v>36194</v>
          </cell>
        </row>
        <row r="19">
          <cell r="A19">
            <v>11</v>
          </cell>
          <cell r="B19" t="str">
            <v>11th</v>
          </cell>
          <cell r="C19">
            <v>36116</v>
          </cell>
          <cell r="D19">
            <v>36206</v>
          </cell>
          <cell r="E19">
            <v>15</v>
          </cell>
          <cell r="F19">
            <v>9600</v>
          </cell>
          <cell r="H19">
            <v>1</v>
          </cell>
          <cell r="I19">
            <v>1650</v>
          </cell>
          <cell r="J19" t="str">
            <v xml:space="preserve">  ---</v>
          </cell>
          <cell r="K19">
            <v>1650</v>
          </cell>
          <cell r="L19">
            <v>1612233150</v>
          </cell>
          <cell r="M19">
            <v>37766850</v>
          </cell>
          <cell r="N19">
            <v>9.5002000000000003E-2</v>
          </cell>
          <cell r="O19">
            <v>0.150143</v>
          </cell>
          <cell r="Q19">
            <v>9.5002000000000003E-2</v>
          </cell>
          <cell r="R19">
            <v>9.5002000000000003E-2</v>
          </cell>
          <cell r="T19">
            <v>36206</v>
          </cell>
        </row>
        <row r="20">
          <cell r="A20">
            <v>12</v>
          </cell>
          <cell r="B20" t="str">
            <v>12th</v>
          </cell>
          <cell r="C20">
            <v>36134</v>
          </cell>
          <cell r="D20" t="str">
            <v xml:space="preserve">   ---</v>
          </cell>
          <cell r="E20">
            <v>14</v>
          </cell>
          <cell r="F20">
            <v>5075</v>
          </cell>
          <cell r="H20" t="str">
            <v xml:space="preserve">  ---</v>
          </cell>
          <cell r="I20" t="str">
            <v xml:space="preserve"> REJECTED</v>
          </cell>
          <cell r="J20" t="str">
            <v xml:space="preserve"> REJECTED</v>
          </cell>
          <cell r="K20" t="str">
            <v xml:space="preserve"> REJECTED</v>
          </cell>
          <cell r="L20" t="str">
            <v>---</v>
          </cell>
          <cell r="M20" t="str">
            <v>---</v>
          </cell>
          <cell r="N20">
            <v>0.104842</v>
          </cell>
          <cell r="O20">
            <v>0.14013600000000001</v>
          </cell>
          <cell r="Q20" t="str">
            <v xml:space="preserve"> REJECTED</v>
          </cell>
          <cell r="R20" t="str">
            <v xml:space="preserve"> REJECTED</v>
          </cell>
          <cell r="T20">
            <v>36224</v>
          </cell>
        </row>
        <row r="21">
          <cell r="A21">
            <v>13</v>
          </cell>
          <cell r="B21" t="str">
            <v>13th</v>
          </cell>
          <cell r="C21">
            <v>36152</v>
          </cell>
          <cell r="D21" t="str">
            <v xml:space="preserve">   ---</v>
          </cell>
          <cell r="E21">
            <v>7</v>
          </cell>
          <cell r="F21">
            <v>6800</v>
          </cell>
          <cell r="H21" t="str">
            <v xml:space="preserve">  ---</v>
          </cell>
          <cell r="I21" t="str">
            <v xml:space="preserve"> REJECTED</v>
          </cell>
          <cell r="J21" t="str">
            <v xml:space="preserve"> REJECTED</v>
          </cell>
          <cell r="K21" t="str">
            <v xml:space="preserve"> REJECTED</v>
          </cell>
          <cell r="L21" t="str">
            <v>---</v>
          </cell>
          <cell r="M21" t="str">
            <v>---</v>
          </cell>
          <cell r="N21">
            <v>9.9301E-2</v>
          </cell>
          <cell r="O21">
            <v>0.129744</v>
          </cell>
          <cell r="Q21" t="str">
            <v xml:space="preserve"> REJECTED</v>
          </cell>
          <cell r="R21" t="str">
            <v xml:space="preserve"> REJECTED</v>
          </cell>
          <cell r="T21">
            <v>36242</v>
          </cell>
        </row>
        <row r="22">
          <cell r="A22">
            <v>14</v>
          </cell>
          <cell r="B22" t="str">
            <v>14th</v>
          </cell>
          <cell r="C22">
            <v>36171</v>
          </cell>
          <cell r="D22" t="str">
            <v xml:space="preserve">   ---</v>
          </cell>
          <cell r="E22">
            <v>10</v>
          </cell>
          <cell r="F22">
            <v>3000</v>
          </cell>
          <cell r="H22" t="str">
            <v xml:space="preserve">  ---</v>
          </cell>
          <cell r="I22" t="str">
            <v xml:space="preserve"> REJECTED</v>
          </cell>
          <cell r="J22" t="str">
            <v xml:space="preserve"> REJECTED</v>
          </cell>
          <cell r="K22" t="str">
            <v xml:space="preserve"> REJECTED</v>
          </cell>
          <cell r="L22" t="str">
            <v>---</v>
          </cell>
          <cell r="M22" t="str">
            <v>---</v>
          </cell>
          <cell r="N22">
            <v>0.119834</v>
          </cell>
          <cell r="O22">
            <v>0.134934</v>
          </cell>
          <cell r="Q22" t="str">
            <v xml:space="preserve"> REJECTED</v>
          </cell>
          <cell r="R22" t="str">
            <v xml:space="preserve"> REJECTED</v>
          </cell>
          <cell r="T22">
            <v>36261</v>
          </cell>
        </row>
        <row r="23">
          <cell r="A23">
            <v>15</v>
          </cell>
          <cell r="B23" t="str">
            <v>15th</v>
          </cell>
          <cell r="C23">
            <v>36181</v>
          </cell>
          <cell r="D23">
            <v>36271</v>
          </cell>
          <cell r="E23">
            <v>4</v>
          </cell>
          <cell r="F23">
            <v>300</v>
          </cell>
          <cell r="H23">
            <v>3</v>
          </cell>
          <cell r="I23">
            <v>200</v>
          </cell>
          <cell r="J23" t="str">
            <v xml:space="preserve">  ---</v>
          </cell>
          <cell r="K23">
            <v>200</v>
          </cell>
          <cell r="L23">
            <v>194200000</v>
          </cell>
          <cell r="M23">
            <v>5800000</v>
          </cell>
          <cell r="N23">
            <v>0.119834</v>
          </cell>
          <cell r="O23">
            <v>0.13017599999999999</v>
          </cell>
          <cell r="Q23">
            <v>0.122415</v>
          </cell>
          <cell r="R23">
            <v>0.121124</v>
          </cell>
          <cell r="T23">
            <v>36271</v>
          </cell>
        </row>
        <row r="24">
          <cell r="A24">
            <v>16</v>
          </cell>
          <cell r="B24" t="str">
            <v>16th</v>
          </cell>
          <cell r="C24">
            <v>36193</v>
          </cell>
          <cell r="D24">
            <v>36283</v>
          </cell>
          <cell r="E24">
            <v>16</v>
          </cell>
          <cell r="F24">
            <v>2825</v>
          </cell>
          <cell r="H24">
            <v>11</v>
          </cell>
          <cell r="I24">
            <v>2400</v>
          </cell>
          <cell r="J24" t="str">
            <v xml:space="preserve">  ---</v>
          </cell>
          <cell r="K24">
            <v>2400</v>
          </cell>
          <cell r="L24">
            <v>2328610000</v>
          </cell>
          <cell r="M24">
            <v>71390000</v>
          </cell>
          <cell r="N24">
            <v>0.122415</v>
          </cell>
          <cell r="O24">
            <v>0.134934</v>
          </cell>
          <cell r="Q24">
            <v>0.127586</v>
          </cell>
          <cell r="R24">
            <v>0.124334</v>
          </cell>
          <cell r="T24">
            <v>36283</v>
          </cell>
        </row>
        <row r="25">
          <cell r="A25">
            <v>17</v>
          </cell>
          <cell r="B25" t="str">
            <v>17th</v>
          </cell>
          <cell r="C25">
            <v>36206</v>
          </cell>
          <cell r="D25">
            <v>36296</v>
          </cell>
          <cell r="E25">
            <v>20</v>
          </cell>
          <cell r="F25">
            <v>3300</v>
          </cell>
          <cell r="H25">
            <v>6</v>
          </cell>
          <cell r="I25">
            <v>1650</v>
          </cell>
          <cell r="J25" t="str">
            <v xml:space="preserve">  ---</v>
          </cell>
          <cell r="K25">
            <v>1650</v>
          </cell>
          <cell r="L25">
            <v>1599845000</v>
          </cell>
          <cell r="M25">
            <v>50155000</v>
          </cell>
          <cell r="N25">
            <v>0.126723</v>
          </cell>
          <cell r="O25">
            <v>0.134934</v>
          </cell>
          <cell r="Q25">
            <v>0.12801699999999999</v>
          </cell>
          <cell r="R25">
            <v>0.127141</v>
          </cell>
          <cell r="T25">
            <v>36296</v>
          </cell>
        </row>
        <row r="26">
          <cell r="A26">
            <v>18</v>
          </cell>
          <cell r="B26" t="str">
            <v>18th</v>
          </cell>
          <cell r="C26">
            <v>36223</v>
          </cell>
          <cell r="D26">
            <v>36313</v>
          </cell>
          <cell r="E26">
            <v>13</v>
          </cell>
          <cell r="F26">
            <v>2400</v>
          </cell>
          <cell r="H26">
            <v>5</v>
          </cell>
          <cell r="I26">
            <v>1700</v>
          </cell>
          <cell r="J26" t="str">
            <v xml:space="preserve">  ---</v>
          </cell>
          <cell r="K26">
            <v>1700</v>
          </cell>
          <cell r="L26">
            <v>1649680000</v>
          </cell>
          <cell r="M26">
            <v>50320000</v>
          </cell>
          <cell r="N26">
            <v>0.121124</v>
          </cell>
          <cell r="O26">
            <v>0.13017599999999999</v>
          </cell>
          <cell r="Q26">
            <v>0.12629199999999999</v>
          </cell>
          <cell r="R26">
            <v>0.123706</v>
          </cell>
          <cell r="T26">
            <v>36313</v>
          </cell>
        </row>
        <row r="27">
          <cell r="A27">
            <v>19</v>
          </cell>
          <cell r="B27" t="str">
            <v>19th</v>
          </cell>
          <cell r="C27">
            <v>36245</v>
          </cell>
          <cell r="D27">
            <v>36335</v>
          </cell>
          <cell r="E27">
            <v>18</v>
          </cell>
          <cell r="F27">
            <v>2770</v>
          </cell>
          <cell r="H27">
            <v>5</v>
          </cell>
          <cell r="I27">
            <v>1100</v>
          </cell>
          <cell r="J27">
            <v>50</v>
          </cell>
          <cell r="K27">
            <v>1150</v>
          </cell>
          <cell r="L27">
            <v>1120350000</v>
          </cell>
          <cell r="M27">
            <v>29650000</v>
          </cell>
          <cell r="N27">
            <v>0.103989</v>
          </cell>
          <cell r="O27">
            <v>0.12629199999999999</v>
          </cell>
          <cell r="Q27">
            <v>0.10997</v>
          </cell>
          <cell r="R27">
            <v>0.10732999999999999</v>
          </cell>
          <cell r="T27">
            <v>36335</v>
          </cell>
        </row>
        <row r="28">
          <cell r="A28">
            <v>20</v>
          </cell>
          <cell r="B28" t="str">
            <v>20th</v>
          </cell>
          <cell r="C28">
            <v>36272</v>
          </cell>
          <cell r="D28" t="str">
            <v xml:space="preserve">   ---</v>
          </cell>
          <cell r="E28">
            <v>13</v>
          </cell>
          <cell r="F28">
            <v>1900</v>
          </cell>
          <cell r="H28" t="str">
            <v xml:space="preserve">  ---</v>
          </cell>
          <cell r="I28" t="str">
            <v xml:space="preserve"> REJECTED</v>
          </cell>
          <cell r="J28" t="str">
            <v xml:space="preserve"> REJECTED</v>
          </cell>
          <cell r="K28" t="str">
            <v xml:space="preserve"> REJECTED</v>
          </cell>
          <cell r="L28" t="str">
            <v>---</v>
          </cell>
          <cell r="M28" t="str">
            <v>---</v>
          </cell>
          <cell r="N28">
            <v>0.106977</v>
          </cell>
          <cell r="O28">
            <v>0.11511</v>
          </cell>
          <cell r="Q28" t="str">
            <v xml:space="preserve"> REJECTED</v>
          </cell>
          <cell r="R28" t="str">
            <v xml:space="preserve"> REJECTED</v>
          </cell>
          <cell r="T28">
            <v>36362</v>
          </cell>
        </row>
        <row r="29">
          <cell r="A29">
            <v>21</v>
          </cell>
          <cell r="B29" t="str">
            <v>21st</v>
          </cell>
          <cell r="C29">
            <v>36293</v>
          </cell>
          <cell r="D29" t="str">
            <v xml:space="preserve">   ---</v>
          </cell>
          <cell r="E29">
            <v>1</v>
          </cell>
          <cell r="F29">
            <v>500</v>
          </cell>
          <cell r="H29" t="str">
            <v xml:space="preserve">  ---</v>
          </cell>
          <cell r="I29" t="str">
            <v xml:space="preserve"> REJECTED</v>
          </cell>
          <cell r="J29" t="str">
            <v xml:space="preserve"> REJECTED</v>
          </cell>
          <cell r="K29" t="str">
            <v xml:space="preserve"> REJECTED</v>
          </cell>
          <cell r="L29" t="str">
            <v>---</v>
          </cell>
          <cell r="M29" t="str">
            <v>---</v>
          </cell>
          <cell r="N29">
            <v>0.11425299999999999</v>
          </cell>
          <cell r="O29">
            <v>0.11425299999999999</v>
          </cell>
          <cell r="Q29" t="str">
            <v xml:space="preserve"> REJECTED</v>
          </cell>
          <cell r="R29" t="str">
            <v xml:space="preserve"> REJECTED</v>
          </cell>
          <cell r="T29">
            <v>36383</v>
          </cell>
        </row>
        <row r="30">
          <cell r="A30">
            <v>22</v>
          </cell>
          <cell r="B30" t="str">
            <v>22nd</v>
          </cell>
          <cell r="C30">
            <v>36307</v>
          </cell>
          <cell r="D30">
            <v>36397</v>
          </cell>
          <cell r="E30">
            <v>6</v>
          </cell>
          <cell r="F30">
            <v>3000</v>
          </cell>
          <cell r="H30">
            <v>4</v>
          </cell>
          <cell r="I30">
            <v>2500</v>
          </cell>
          <cell r="J30" t="str">
            <v xml:space="preserve">  ---</v>
          </cell>
          <cell r="K30">
            <v>2500</v>
          </cell>
          <cell r="L30">
            <v>2449445000</v>
          </cell>
          <cell r="M30">
            <v>50555000</v>
          </cell>
          <cell r="N30">
            <v>8.0398999999999998E-2</v>
          </cell>
          <cell r="O30">
            <v>0.10015300000000001</v>
          </cell>
          <cell r="Q30">
            <v>8.7416999999999995E-2</v>
          </cell>
          <cell r="R30">
            <v>8.3704000000000001E-2</v>
          </cell>
          <cell r="T30">
            <v>36397</v>
          </cell>
        </row>
        <row r="31">
          <cell r="A31">
            <v>23</v>
          </cell>
          <cell r="B31" t="str">
            <v>23rd</v>
          </cell>
          <cell r="C31">
            <v>36321</v>
          </cell>
          <cell r="D31">
            <v>36411</v>
          </cell>
          <cell r="E31">
            <v>61</v>
          </cell>
          <cell r="F31">
            <v>19450</v>
          </cell>
          <cell r="H31">
            <v>30</v>
          </cell>
          <cell r="I31">
            <v>10300</v>
          </cell>
          <cell r="J31">
            <v>100</v>
          </cell>
          <cell r="K31">
            <v>10400</v>
          </cell>
          <cell r="L31">
            <v>10210505500</v>
          </cell>
          <cell r="M31">
            <v>189494500</v>
          </cell>
          <cell r="N31">
            <v>6.0088000000000003E-2</v>
          </cell>
          <cell r="O31">
            <v>9.6324000000000007E-2</v>
          </cell>
          <cell r="Q31">
            <v>7.9391000000000003E-2</v>
          </cell>
          <cell r="R31">
            <v>7.5266E-2</v>
          </cell>
          <cell r="T31">
            <v>36411</v>
          </cell>
        </row>
        <row r="32">
          <cell r="A32">
            <v>24</v>
          </cell>
          <cell r="B32" t="str">
            <v>24th</v>
          </cell>
          <cell r="C32">
            <v>36335</v>
          </cell>
          <cell r="D32">
            <v>36425</v>
          </cell>
          <cell r="E32">
            <v>62</v>
          </cell>
          <cell r="F32">
            <v>21100</v>
          </cell>
          <cell r="H32">
            <v>27</v>
          </cell>
          <cell r="I32">
            <v>11725</v>
          </cell>
          <cell r="J32" t="str">
            <v xml:space="preserve">  ---</v>
          </cell>
          <cell r="K32">
            <v>11725</v>
          </cell>
          <cell r="L32">
            <v>11535568100</v>
          </cell>
          <cell r="M32">
            <v>189431900</v>
          </cell>
          <cell r="N32">
            <v>6.2177999999999997E-2</v>
          </cell>
          <cell r="O32">
            <v>8.4878999999999996E-2</v>
          </cell>
          <cell r="Q32">
            <v>7.1816000000000005E-2</v>
          </cell>
          <cell r="R32">
            <v>6.6599000000000005E-2</v>
          </cell>
          <cell r="T32">
            <v>36425</v>
          </cell>
        </row>
        <row r="33">
          <cell r="A33">
            <v>25</v>
          </cell>
          <cell r="B33" t="str">
            <v>25th</v>
          </cell>
          <cell r="C33">
            <v>36349</v>
          </cell>
          <cell r="D33" t="str">
            <v xml:space="preserve">   ---</v>
          </cell>
          <cell r="E33">
            <v>20</v>
          </cell>
          <cell r="F33">
            <v>4175</v>
          </cell>
          <cell r="H33" t="str">
            <v xml:space="preserve">  ---</v>
          </cell>
          <cell r="I33" t="str">
            <v xml:space="preserve"> REJECTED</v>
          </cell>
          <cell r="J33" t="str">
            <v xml:space="preserve"> REJECTED</v>
          </cell>
          <cell r="K33" t="str">
            <v xml:space="preserve"> REJECTED</v>
          </cell>
          <cell r="L33" t="str">
            <v>---</v>
          </cell>
          <cell r="M33" t="str">
            <v>---</v>
          </cell>
          <cell r="N33">
            <v>7.7704999999999996E-2</v>
          </cell>
          <cell r="O33">
            <v>9.5048999999999995E-2</v>
          </cell>
          <cell r="Q33" t="str">
            <v xml:space="preserve"> REJECTED</v>
          </cell>
          <cell r="R33" t="str">
            <v xml:space="preserve"> REJECTED</v>
          </cell>
          <cell r="T33">
            <v>36439</v>
          </cell>
        </row>
        <row r="34">
          <cell r="A34">
            <v>26</v>
          </cell>
          <cell r="B34" t="str">
            <v>26th</v>
          </cell>
          <cell r="C34">
            <v>36363</v>
          </cell>
          <cell r="D34">
            <v>36453</v>
          </cell>
          <cell r="E34">
            <v>15</v>
          </cell>
          <cell r="F34">
            <v>4760</v>
          </cell>
          <cell r="H34">
            <v>3</v>
          </cell>
          <cell r="I34">
            <v>1210</v>
          </cell>
          <cell r="J34" t="str">
            <v xml:space="preserve">  ---</v>
          </cell>
          <cell r="K34">
            <v>1210</v>
          </cell>
          <cell r="L34">
            <v>1189577125</v>
          </cell>
          <cell r="M34">
            <v>20422875</v>
          </cell>
          <cell r="N34">
            <v>6.9502999999999995E-2</v>
          </cell>
          <cell r="O34">
            <v>8.9957999999999996E-2</v>
          </cell>
          <cell r="Q34">
            <v>6.9902000000000006E-2</v>
          </cell>
          <cell r="R34">
            <v>6.9626999999999994E-2</v>
          </cell>
          <cell r="T34">
            <v>36453</v>
          </cell>
        </row>
        <row r="35">
          <cell r="A35">
            <v>27</v>
          </cell>
          <cell r="B35">
            <v>1090</v>
          </cell>
          <cell r="C35">
            <v>36384</v>
          </cell>
          <cell r="D35">
            <v>36474</v>
          </cell>
          <cell r="E35">
            <v>37</v>
          </cell>
          <cell r="F35">
            <v>11450</v>
          </cell>
          <cell r="H35">
            <v>3</v>
          </cell>
          <cell r="I35">
            <v>3550</v>
          </cell>
          <cell r="J35" t="str">
            <v xml:space="preserve">  ---</v>
          </cell>
          <cell r="K35">
            <v>3550</v>
          </cell>
          <cell r="L35">
            <v>3490237200</v>
          </cell>
          <cell r="M35">
            <v>59762800</v>
          </cell>
          <cell r="N35">
            <v>6.762E-2</v>
          </cell>
          <cell r="O35">
            <v>8.4878999999999996E-2</v>
          </cell>
          <cell r="Q35">
            <v>6.9717000000000001E-2</v>
          </cell>
          <cell r="R35">
            <v>6.9443000000000005E-2</v>
          </cell>
          <cell r="T35">
            <v>36474</v>
          </cell>
        </row>
        <row r="36">
          <cell r="A36">
            <v>28</v>
          </cell>
          <cell r="B36" t="str">
            <v>28th</v>
          </cell>
          <cell r="C36">
            <v>36398</v>
          </cell>
          <cell r="D36">
            <v>36490</v>
          </cell>
          <cell r="E36">
            <v>16</v>
          </cell>
          <cell r="F36">
            <v>2750</v>
          </cell>
          <cell r="H36">
            <v>5</v>
          </cell>
          <cell r="I36">
            <v>800</v>
          </cell>
          <cell r="J36" t="str">
            <v xml:space="preserve">  ---</v>
          </cell>
          <cell r="K36">
            <v>800</v>
          </cell>
          <cell r="L36">
            <v>784460000</v>
          </cell>
          <cell r="M36">
            <v>15540000</v>
          </cell>
          <cell r="N36">
            <v>7.5604000000000005E-2</v>
          </cell>
          <cell r="O36">
            <v>9.4645000000000007E-2</v>
          </cell>
          <cell r="Q36">
            <v>7.9314999999999997E-2</v>
          </cell>
          <cell r="R36">
            <v>7.8592999999999996E-2</v>
          </cell>
          <cell r="T36">
            <v>36490</v>
          </cell>
        </row>
        <row r="37">
          <cell r="A37">
            <v>29</v>
          </cell>
          <cell r="B37" t="str">
            <v>29th</v>
          </cell>
          <cell r="C37">
            <v>36412</v>
          </cell>
          <cell r="D37">
            <v>36496</v>
          </cell>
          <cell r="E37">
            <v>15</v>
          </cell>
          <cell r="F37">
            <v>2500</v>
          </cell>
          <cell r="H37">
            <v>10</v>
          </cell>
          <cell r="I37">
            <v>750</v>
          </cell>
          <cell r="J37" t="str">
            <v xml:space="preserve">  ---</v>
          </cell>
          <cell r="K37">
            <v>750</v>
          </cell>
          <cell r="L37">
            <v>735115000</v>
          </cell>
          <cell r="M37">
            <v>14885000</v>
          </cell>
          <cell r="N37">
            <v>8.5061999999999999E-2</v>
          </cell>
          <cell r="O37">
            <v>9.5021999999999995E-2</v>
          </cell>
          <cell r="Q37">
            <v>8.9582999999999996E-2</v>
          </cell>
          <cell r="R37">
            <v>8.7984999999999994E-2</v>
          </cell>
          <cell r="T37">
            <v>36496</v>
          </cell>
        </row>
        <row r="38">
          <cell r="A38">
            <v>30</v>
          </cell>
          <cell r="B38" t="str">
            <v>30th</v>
          </cell>
          <cell r="C38">
            <v>36426</v>
          </cell>
          <cell r="D38">
            <v>36510</v>
          </cell>
          <cell r="E38">
            <v>16</v>
          </cell>
          <cell r="F38">
            <v>3775</v>
          </cell>
          <cell r="H38">
            <v>2</v>
          </cell>
          <cell r="I38">
            <v>1000</v>
          </cell>
          <cell r="J38" t="str">
            <v xml:space="preserve">  ---</v>
          </cell>
          <cell r="K38">
            <v>1000</v>
          </cell>
          <cell r="L38">
            <v>979800000</v>
          </cell>
          <cell r="M38">
            <v>20200000</v>
          </cell>
          <cell r="N38">
            <v>8.9582999999999996E-2</v>
          </cell>
          <cell r="O38">
            <v>0.100018</v>
          </cell>
          <cell r="Q38">
            <v>8.9582999999999996E-2</v>
          </cell>
          <cell r="R38">
            <v>8.9582999999999996E-2</v>
          </cell>
          <cell r="T38">
            <v>36510</v>
          </cell>
        </row>
        <row r="39">
          <cell r="A39">
            <v>31</v>
          </cell>
          <cell r="B39" t="str">
            <v>31st</v>
          </cell>
          <cell r="C39">
            <v>36440</v>
          </cell>
          <cell r="D39" t="str">
            <v xml:space="preserve">   ---</v>
          </cell>
          <cell r="E39">
            <v>10</v>
          </cell>
          <cell r="F39">
            <v>2360</v>
          </cell>
          <cell r="H39" t="str">
            <v xml:space="preserve">  ---</v>
          </cell>
          <cell r="I39" t="str">
            <v xml:space="preserve"> REJECTED</v>
          </cell>
          <cell r="J39" t="str">
            <v xml:space="preserve"> REJECTED</v>
          </cell>
          <cell r="K39" t="str">
            <v xml:space="preserve"> REJECTED</v>
          </cell>
          <cell r="L39" t="str">
            <v>---</v>
          </cell>
          <cell r="M39" t="str">
            <v>---</v>
          </cell>
          <cell r="N39">
            <v>9.5021999999999995E-2</v>
          </cell>
          <cell r="O39">
            <v>0.120118</v>
          </cell>
          <cell r="Q39" t="str">
            <v xml:space="preserve"> REJECTED</v>
          </cell>
          <cell r="R39" t="str">
            <v xml:space="preserve"> REJECTED</v>
          </cell>
          <cell r="T39">
            <v>36524</v>
          </cell>
        </row>
        <row r="40">
          <cell r="A40">
            <v>32</v>
          </cell>
          <cell r="B40" t="str">
            <v>32nd</v>
          </cell>
          <cell r="C40">
            <v>36454</v>
          </cell>
          <cell r="D40" t="str">
            <v xml:space="preserve">   ---</v>
          </cell>
          <cell r="E40">
            <v>12</v>
          </cell>
          <cell r="F40">
            <v>2750</v>
          </cell>
          <cell r="H40" t="str">
            <v xml:space="preserve">  ---</v>
          </cell>
          <cell r="I40" t="str">
            <v xml:space="preserve"> REJECTED</v>
          </cell>
          <cell r="J40" t="str">
            <v xml:space="preserve"> REJECTED</v>
          </cell>
          <cell r="K40" t="str">
            <v xml:space="preserve"> REJECTED</v>
          </cell>
          <cell r="L40" t="str">
            <v>---</v>
          </cell>
          <cell r="M40" t="str">
            <v>---</v>
          </cell>
          <cell r="N40">
            <v>9.6382999999999996E-2</v>
          </cell>
          <cell r="O40">
            <v>0.120118</v>
          </cell>
          <cell r="Q40" t="str">
            <v xml:space="preserve"> REJECTED</v>
          </cell>
          <cell r="R40" t="str">
            <v xml:space="preserve"> REJECTED</v>
          </cell>
          <cell r="T40">
            <v>36538</v>
          </cell>
        </row>
        <row r="41">
          <cell r="A41">
            <v>33</v>
          </cell>
          <cell r="B41" t="str">
            <v>33rd</v>
          </cell>
          <cell r="C41">
            <v>36468</v>
          </cell>
          <cell r="D41">
            <v>36552</v>
          </cell>
          <cell r="E41">
            <v>26</v>
          </cell>
          <cell r="F41">
            <v>6975</v>
          </cell>
          <cell r="H41">
            <v>3</v>
          </cell>
          <cell r="I41">
            <v>450</v>
          </cell>
          <cell r="J41" t="str">
            <v xml:space="preserve">  ---</v>
          </cell>
          <cell r="K41">
            <v>450</v>
          </cell>
          <cell r="L41">
            <v>441090000</v>
          </cell>
          <cell r="M41">
            <v>8910000</v>
          </cell>
          <cell r="N41">
            <v>8.6869000000000002E-2</v>
          </cell>
          <cell r="O41">
            <v>0.120118</v>
          </cell>
          <cell r="Q41">
            <v>8.8678000000000007E-2</v>
          </cell>
          <cell r="R41">
            <v>8.7774000000000005E-2</v>
          </cell>
          <cell r="T41">
            <v>36552</v>
          </cell>
        </row>
        <row r="42">
          <cell r="A42">
            <v>34</v>
          </cell>
          <cell r="B42" t="str">
            <v>34th</v>
          </cell>
          <cell r="C42">
            <v>36482</v>
          </cell>
          <cell r="D42">
            <v>36566</v>
          </cell>
          <cell r="E42">
            <v>12</v>
          </cell>
          <cell r="F42">
            <v>2150</v>
          </cell>
          <cell r="H42">
            <v>2</v>
          </cell>
          <cell r="I42">
            <v>100</v>
          </cell>
          <cell r="J42" t="str">
            <v xml:space="preserve">  ---</v>
          </cell>
          <cell r="K42">
            <v>100</v>
          </cell>
          <cell r="L42">
            <v>98010000</v>
          </cell>
          <cell r="M42">
            <v>1990000</v>
          </cell>
          <cell r="N42">
            <v>8.7774000000000005E-2</v>
          </cell>
          <cell r="O42">
            <v>0.115076</v>
          </cell>
          <cell r="Q42">
            <v>8.8678000000000007E-2</v>
          </cell>
          <cell r="R42">
            <v>8.8225999999999999E-2</v>
          </cell>
          <cell r="T42">
            <v>36566</v>
          </cell>
        </row>
        <row r="43">
          <cell r="A43">
            <v>35</v>
          </cell>
          <cell r="B43" t="str">
            <v>35th</v>
          </cell>
          <cell r="C43">
            <v>36496</v>
          </cell>
          <cell r="D43">
            <v>36580</v>
          </cell>
          <cell r="E43">
            <v>4</v>
          </cell>
          <cell r="F43">
            <v>1125</v>
          </cell>
          <cell r="H43">
            <v>1</v>
          </cell>
          <cell r="I43">
            <v>25</v>
          </cell>
          <cell r="J43" t="str">
            <v xml:space="preserve">  ---</v>
          </cell>
          <cell r="K43">
            <v>25</v>
          </cell>
          <cell r="L43">
            <v>24500000</v>
          </cell>
          <cell r="M43">
            <v>500000</v>
          </cell>
          <cell r="N43">
            <v>8.8678000000000007E-2</v>
          </cell>
          <cell r="O43">
            <v>0.115076</v>
          </cell>
          <cell r="Q43">
            <v>8.8678000000000007E-2</v>
          </cell>
          <cell r="R43">
            <v>8.8678000000000007E-2</v>
          </cell>
          <cell r="T43">
            <v>36580</v>
          </cell>
        </row>
        <row r="44">
          <cell r="A44">
            <v>36</v>
          </cell>
          <cell r="B44" t="str">
            <v>36th</v>
          </cell>
          <cell r="C44">
            <v>36510</v>
          </cell>
          <cell r="D44" t="str">
            <v xml:space="preserve">   ---</v>
          </cell>
          <cell r="E44" t="str">
            <v xml:space="preserve">  ---</v>
          </cell>
          <cell r="F44" t="str">
            <v xml:space="preserve">  ---</v>
          </cell>
          <cell r="H44" t="str">
            <v xml:space="preserve">  ---</v>
          </cell>
          <cell r="I44" t="str">
            <v xml:space="preserve">  ---</v>
          </cell>
          <cell r="J44" t="str">
            <v xml:space="preserve">  ---</v>
          </cell>
          <cell r="K44" t="str">
            <v>---</v>
          </cell>
          <cell r="L44" t="str">
            <v>---</v>
          </cell>
          <cell r="M44" t="str">
            <v>---</v>
          </cell>
          <cell r="N44" t="str">
            <v xml:space="preserve">  ---</v>
          </cell>
          <cell r="O44" t="str">
            <v xml:space="preserve">  ---</v>
          </cell>
          <cell r="Q44" t="str">
            <v xml:space="preserve">  ---</v>
          </cell>
          <cell r="R44" t="str">
            <v xml:space="preserve">  ---</v>
          </cell>
          <cell r="T44">
            <v>36594</v>
          </cell>
        </row>
        <row r="45">
          <cell r="A45">
            <v>37</v>
          </cell>
          <cell r="B45" t="str">
            <v>37th</v>
          </cell>
          <cell r="C45">
            <v>36524</v>
          </cell>
          <cell r="D45" t="str">
            <v xml:space="preserve">   ---</v>
          </cell>
          <cell r="E45" t="str">
            <v xml:space="preserve">  ---</v>
          </cell>
          <cell r="F45" t="str">
            <v xml:space="preserve">  ---</v>
          </cell>
          <cell r="H45" t="str">
            <v xml:space="preserve">  ---</v>
          </cell>
          <cell r="I45" t="str">
            <v xml:space="preserve">  ---</v>
          </cell>
          <cell r="J45" t="str">
            <v xml:space="preserve">  ---</v>
          </cell>
          <cell r="K45" t="str">
            <v>---</v>
          </cell>
          <cell r="L45" t="str">
            <v>---</v>
          </cell>
          <cell r="M45" t="str">
            <v>---</v>
          </cell>
          <cell r="N45" t="str">
            <v xml:space="preserve">  ---</v>
          </cell>
          <cell r="O45" t="str">
            <v xml:space="preserve">  ---</v>
          </cell>
          <cell r="Q45" t="str">
            <v xml:space="preserve">  ---</v>
          </cell>
          <cell r="R45" t="str">
            <v xml:space="preserve">  ---</v>
          </cell>
          <cell r="T45">
            <v>36609</v>
          </cell>
        </row>
        <row r="46">
          <cell r="A46">
            <v>38</v>
          </cell>
          <cell r="B46" t="str">
            <v>38th</v>
          </cell>
          <cell r="C46">
            <v>36538</v>
          </cell>
          <cell r="D46" t="str">
            <v xml:space="preserve">   ---</v>
          </cell>
          <cell r="E46">
            <v>2</v>
          </cell>
          <cell r="F46">
            <v>350</v>
          </cell>
          <cell r="H46" t="str">
            <v xml:space="preserve">  ---</v>
          </cell>
          <cell r="I46" t="str">
            <v xml:space="preserve"> REJECTED</v>
          </cell>
          <cell r="J46" t="str">
            <v xml:space="preserve"> REJECTED</v>
          </cell>
          <cell r="K46" t="str">
            <v xml:space="preserve"> REJECTED</v>
          </cell>
          <cell r="L46" t="str">
            <v>---</v>
          </cell>
          <cell r="M46" t="str">
            <v>---</v>
          </cell>
          <cell r="N46">
            <v>8.1450999999999996E-2</v>
          </cell>
          <cell r="O46">
            <v>8.7320999999999996E-2</v>
          </cell>
          <cell r="Q46" t="str">
            <v xml:space="preserve"> REJECTED</v>
          </cell>
          <cell r="R46" t="str">
            <v xml:space="preserve"> REJECTED</v>
          </cell>
          <cell r="T46">
            <v>36622</v>
          </cell>
        </row>
        <row r="47">
          <cell r="A47">
            <v>39</v>
          </cell>
          <cell r="B47" t="str">
            <v>39th</v>
          </cell>
          <cell r="C47">
            <v>36552</v>
          </cell>
          <cell r="D47">
            <v>36636</v>
          </cell>
          <cell r="E47">
            <v>9</v>
          </cell>
          <cell r="F47">
            <v>600</v>
          </cell>
          <cell r="H47">
            <v>2</v>
          </cell>
          <cell r="I47">
            <v>150</v>
          </cell>
          <cell r="J47" t="str">
            <v xml:space="preserve">  ---</v>
          </cell>
          <cell r="K47">
            <v>150</v>
          </cell>
          <cell r="L47">
            <v>147285000</v>
          </cell>
          <cell r="M47">
            <v>2715000</v>
          </cell>
          <cell r="N47">
            <v>8.0099000000000004E-2</v>
          </cell>
          <cell r="O47">
            <v>8.3707000000000004E-2</v>
          </cell>
          <cell r="Q47">
            <v>8.0099000000000004E-2</v>
          </cell>
          <cell r="R47">
            <v>8.0099000000000004E-2</v>
          </cell>
          <cell r="T47">
            <v>36636</v>
          </cell>
        </row>
        <row r="48">
          <cell r="A48">
            <v>40</v>
          </cell>
          <cell r="B48" t="str">
            <v>40th</v>
          </cell>
          <cell r="C48">
            <v>36566</v>
          </cell>
          <cell r="D48">
            <v>36650</v>
          </cell>
          <cell r="E48">
            <v>21</v>
          </cell>
          <cell r="F48">
            <v>9850</v>
          </cell>
          <cell r="H48">
            <v>8</v>
          </cell>
          <cell r="I48">
            <v>6650</v>
          </cell>
          <cell r="J48" t="str">
            <v xml:space="preserve">  ---</v>
          </cell>
          <cell r="K48">
            <v>6650</v>
          </cell>
          <cell r="L48">
            <v>6536555000</v>
          </cell>
          <cell r="M48">
            <v>113445000</v>
          </cell>
          <cell r="N48">
            <v>7.2450000000000001E-2</v>
          </cell>
          <cell r="O48">
            <v>8.5061999999999999E-2</v>
          </cell>
          <cell r="Q48">
            <v>7.7396000000000006E-2</v>
          </cell>
          <cell r="R48">
            <v>7.5413999999999995E-2</v>
          </cell>
          <cell r="T48">
            <v>36650</v>
          </cell>
        </row>
        <row r="49">
          <cell r="A49">
            <v>41</v>
          </cell>
          <cell r="B49" t="str">
            <v>41st</v>
          </cell>
          <cell r="C49">
            <v>36580</v>
          </cell>
          <cell r="D49">
            <v>36664</v>
          </cell>
          <cell r="E49">
            <v>16</v>
          </cell>
          <cell r="F49">
            <v>3200</v>
          </cell>
          <cell r="H49">
            <v>1</v>
          </cell>
          <cell r="I49">
            <v>1000</v>
          </cell>
          <cell r="J49" t="str">
            <v xml:space="preserve">  ---</v>
          </cell>
          <cell r="K49">
            <v>1000</v>
          </cell>
          <cell r="L49">
            <v>983500000</v>
          </cell>
          <cell r="M49">
            <v>16500000</v>
          </cell>
          <cell r="N49">
            <v>7.2899000000000005E-2</v>
          </cell>
          <cell r="O49">
            <v>7.9197000000000004E-2</v>
          </cell>
          <cell r="Q49">
            <v>7.2899000000000005E-2</v>
          </cell>
          <cell r="R49">
            <v>7.2899000000000005E-2</v>
          </cell>
          <cell r="T49">
            <v>36664</v>
          </cell>
        </row>
        <row r="50">
          <cell r="A50">
            <v>42</v>
          </cell>
          <cell r="B50" t="str">
            <v>42nd</v>
          </cell>
          <cell r="C50">
            <v>36594</v>
          </cell>
          <cell r="D50" t="str">
            <v xml:space="preserve">   ---</v>
          </cell>
          <cell r="E50">
            <v>2</v>
          </cell>
          <cell r="F50">
            <v>200</v>
          </cell>
          <cell r="H50" t="str">
            <v xml:space="preserve">  ---</v>
          </cell>
          <cell r="I50" t="str">
            <v xml:space="preserve"> REJECTED</v>
          </cell>
          <cell r="J50" t="str">
            <v xml:space="preserve"> REJECTED</v>
          </cell>
          <cell r="K50" t="str">
            <v xml:space="preserve"> REJECTED</v>
          </cell>
          <cell r="L50" t="str">
            <v>---</v>
          </cell>
          <cell r="M50" t="str">
            <v>---</v>
          </cell>
          <cell r="N50">
            <v>7.8297000000000005E-2</v>
          </cell>
          <cell r="O50">
            <v>7.9197000000000004E-2</v>
          </cell>
          <cell r="Q50" t="str">
            <v xml:space="preserve"> REJECTED</v>
          </cell>
          <cell r="R50" t="str">
            <v xml:space="preserve"> REJECTED</v>
          </cell>
          <cell r="T50">
            <v>36678</v>
          </cell>
        </row>
        <row r="51">
          <cell r="A51">
            <v>43</v>
          </cell>
          <cell r="B51" t="str">
            <v>43rd</v>
          </cell>
          <cell r="C51">
            <v>36609</v>
          </cell>
          <cell r="D51">
            <v>36692</v>
          </cell>
          <cell r="E51">
            <v>8</v>
          </cell>
          <cell r="F51">
            <v>2400</v>
          </cell>
          <cell r="H51">
            <v>1</v>
          </cell>
          <cell r="I51">
            <v>300</v>
          </cell>
          <cell r="J51" t="str">
            <v xml:space="preserve">  ---</v>
          </cell>
          <cell r="K51">
            <v>300</v>
          </cell>
          <cell r="L51">
            <v>295110000</v>
          </cell>
          <cell r="M51">
            <v>4890000</v>
          </cell>
          <cell r="N51">
            <v>7.2868000000000002E-2</v>
          </cell>
          <cell r="O51">
            <v>8.2432000000000005E-2</v>
          </cell>
          <cell r="Q51">
            <v>7.2868000000000002E-2</v>
          </cell>
          <cell r="R51">
            <v>7.2868000000000002E-2</v>
          </cell>
          <cell r="T51">
            <v>36692</v>
          </cell>
        </row>
        <row r="52">
          <cell r="A52">
            <v>44</v>
          </cell>
          <cell r="B52" t="str">
            <v>44th</v>
          </cell>
          <cell r="C52">
            <v>36622</v>
          </cell>
          <cell r="D52">
            <v>36706</v>
          </cell>
          <cell r="E52">
            <v>12</v>
          </cell>
          <cell r="F52">
            <v>7750</v>
          </cell>
          <cell r="H52">
            <v>2</v>
          </cell>
          <cell r="I52">
            <v>150</v>
          </cell>
          <cell r="J52" t="str">
            <v xml:space="preserve">  ---</v>
          </cell>
          <cell r="K52">
            <v>150</v>
          </cell>
          <cell r="L52">
            <v>147585000</v>
          </cell>
          <cell r="M52">
            <v>2415000</v>
          </cell>
          <cell r="N52">
            <v>7.1103E-2</v>
          </cell>
          <cell r="O52">
            <v>7.9647999999999997E-2</v>
          </cell>
          <cell r="Q52">
            <v>7.1103E-2</v>
          </cell>
          <cell r="R52">
            <v>7.1103E-2</v>
          </cell>
          <cell r="T52">
            <v>36706</v>
          </cell>
        </row>
        <row r="53">
          <cell r="A53">
            <v>45</v>
          </cell>
          <cell r="B53" t="str">
            <v>45th</v>
          </cell>
          <cell r="C53">
            <v>36636</v>
          </cell>
          <cell r="D53">
            <v>36720</v>
          </cell>
          <cell r="E53">
            <v>16</v>
          </cell>
          <cell r="F53">
            <v>2850</v>
          </cell>
          <cell r="H53">
            <v>1</v>
          </cell>
          <cell r="I53">
            <v>500</v>
          </cell>
          <cell r="J53" t="str">
            <v xml:space="preserve">  ---</v>
          </cell>
          <cell r="K53">
            <v>500</v>
          </cell>
          <cell r="L53">
            <v>492100000</v>
          </cell>
          <cell r="M53">
            <v>7900000</v>
          </cell>
          <cell r="N53">
            <v>6.9757E-2</v>
          </cell>
          <cell r="O53">
            <v>7.6946000000000001E-2</v>
          </cell>
          <cell r="Q53">
            <v>6.9757E-2</v>
          </cell>
          <cell r="R53">
            <v>6.9757E-2</v>
          </cell>
          <cell r="T53">
            <v>36720</v>
          </cell>
        </row>
        <row r="54">
          <cell r="A54">
            <v>46</v>
          </cell>
          <cell r="B54" t="str">
            <v>46th</v>
          </cell>
          <cell r="C54">
            <v>36650</v>
          </cell>
          <cell r="D54">
            <v>36734</v>
          </cell>
          <cell r="E54">
            <v>26</v>
          </cell>
          <cell r="F54">
            <v>5425</v>
          </cell>
          <cell r="H54">
            <v>14</v>
          </cell>
          <cell r="I54">
            <v>2750</v>
          </cell>
          <cell r="J54" t="str">
            <v xml:space="preserve">  ---</v>
          </cell>
          <cell r="K54">
            <v>2750</v>
          </cell>
          <cell r="L54">
            <v>2706785000</v>
          </cell>
          <cell r="M54">
            <v>43215000</v>
          </cell>
          <cell r="N54">
            <v>6.8860000000000005E-2</v>
          </cell>
          <cell r="O54">
            <v>7.8297000000000005E-2</v>
          </cell>
          <cell r="Q54">
            <v>6.9757E-2</v>
          </cell>
          <cell r="R54">
            <v>6.9374000000000005E-2</v>
          </cell>
          <cell r="T54">
            <v>36734</v>
          </cell>
        </row>
        <row r="55">
          <cell r="A55">
            <v>47</v>
          </cell>
          <cell r="B55" t="str">
            <v>47th</v>
          </cell>
          <cell r="C55">
            <v>36664</v>
          </cell>
          <cell r="D55">
            <v>36748</v>
          </cell>
          <cell r="E55">
            <v>14</v>
          </cell>
          <cell r="F55">
            <v>1625</v>
          </cell>
          <cell r="H55">
            <v>1</v>
          </cell>
          <cell r="I55">
            <v>100</v>
          </cell>
          <cell r="J55" t="str">
            <v xml:space="preserve">  ---</v>
          </cell>
          <cell r="K55">
            <v>100</v>
          </cell>
          <cell r="L55">
            <v>98420000</v>
          </cell>
          <cell r="M55">
            <v>1580000</v>
          </cell>
          <cell r="N55">
            <v>6.9757E-2</v>
          </cell>
          <cell r="O55">
            <v>7.8297000000000005E-2</v>
          </cell>
          <cell r="Q55">
            <v>6.9757E-2</v>
          </cell>
          <cell r="R55">
            <v>6.9757E-2</v>
          </cell>
          <cell r="T55">
            <v>36748</v>
          </cell>
        </row>
        <row r="56">
          <cell r="A56">
            <v>48</v>
          </cell>
          <cell r="B56" t="str">
            <v>48th</v>
          </cell>
          <cell r="C56">
            <v>36678</v>
          </cell>
          <cell r="D56">
            <v>36762</v>
          </cell>
          <cell r="E56">
            <v>10</v>
          </cell>
          <cell r="F56">
            <v>1725</v>
          </cell>
          <cell r="H56">
            <v>2</v>
          </cell>
          <cell r="I56">
            <v>600</v>
          </cell>
          <cell r="J56" t="str">
            <v xml:space="preserve">  ---</v>
          </cell>
          <cell r="K56">
            <v>600</v>
          </cell>
          <cell r="L56">
            <v>590550000</v>
          </cell>
          <cell r="M56">
            <v>9450000</v>
          </cell>
          <cell r="N56">
            <v>6.9307999999999995E-2</v>
          </cell>
          <cell r="O56">
            <v>7.6495999999999995E-2</v>
          </cell>
          <cell r="Q56">
            <v>6.9757E-2</v>
          </cell>
          <cell r="R56">
            <v>6.9532999999999998E-2</v>
          </cell>
          <cell r="T56">
            <v>36762</v>
          </cell>
        </row>
        <row r="57">
          <cell r="A57">
            <v>49</v>
          </cell>
          <cell r="B57" t="str">
            <v>49th</v>
          </cell>
          <cell r="C57">
            <v>36692</v>
          </cell>
          <cell r="D57">
            <v>36776</v>
          </cell>
          <cell r="E57">
            <v>1</v>
          </cell>
          <cell r="F57">
            <v>1000</v>
          </cell>
          <cell r="H57">
            <v>1</v>
          </cell>
          <cell r="I57">
            <v>1000</v>
          </cell>
          <cell r="J57" t="str">
            <v xml:space="preserve">  ---</v>
          </cell>
          <cell r="K57">
            <v>1000</v>
          </cell>
          <cell r="L57">
            <v>984300000</v>
          </cell>
          <cell r="M57">
            <v>15700000</v>
          </cell>
          <cell r="N57">
            <v>6.9307999999999995E-2</v>
          </cell>
          <cell r="O57">
            <v>6.9307999999999995E-2</v>
          </cell>
          <cell r="Q57">
            <v>6.9307999999999995E-2</v>
          </cell>
          <cell r="R57">
            <v>6.9307999999999995E-2</v>
          </cell>
          <cell r="T57">
            <v>36776</v>
          </cell>
        </row>
        <row r="58">
          <cell r="A58">
            <v>50</v>
          </cell>
          <cell r="B58" t="str">
            <v>50th</v>
          </cell>
          <cell r="C58">
            <v>36706</v>
          </cell>
          <cell r="D58" t="str">
            <v xml:space="preserve">   ---</v>
          </cell>
          <cell r="E58">
            <v>2</v>
          </cell>
          <cell r="F58">
            <v>500</v>
          </cell>
          <cell r="H58" t="str">
            <v xml:space="preserve">  ---</v>
          </cell>
          <cell r="I58" t="str">
            <v xml:space="preserve"> REJECTED</v>
          </cell>
          <cell r="J58" t="str">
            <v xml:space="preserve"> REJECTED</v>
          </cell>
          <cell r="K58" t="str">
            <v xml:space="preserve"> REJECTED</v>
          </cell>
          <cell r="L58" t="str">
            <v>---</v>
          </cell>
          <cell r="M58" t="str">
            <v>---</v>
          </cell>
          <cell r="N58">
            <v>7.6046000000000002E-2</v>
          </cell>
          <cell r="O58">
            <v>7.7845999999999999E-2</v>
          </cell>
          <cell r="Q58" t="str">
            <v xml:space="preserve"> REJECTED</v>
          </cell>
          <cell r="R58" t="str">
            <v xml:space="preserve"> REJECTED</v>
          </cell>
          <cell r="T58">
            <v>36790</v>
          </cell>
        </row>
        <row r="59">
          <cell r="A59">
            <v>51</v>
          </cell>
          <cell r="B59" t="str">
            <v>51st</v>
          </cell>
          <cell r="C59">
            <v>36720</v>
          </cell>
          <cell r="D59">
            <v>36804</v>
          </cell>
          <cell r="E59">
            <v>15</v>
          </cell>
          <cell r="F59">
            <v>3300</v>
          </cell>
          <cell r="G59">
            <v>3247.395</v>
          </cell>
          <cell r="H59">
            <v>2</v>
          </cell>
          <cell r="I59">
            <v>600</v>
          </cell>
          <cell r="J59" t="str">
            <v xml:space="preserve">  ---</v>
          </cell>
          <cell r="K59">
            <v>600</v>
          </cell>
          <cell r="L59">
            <v>590690000</v>
          </cell>
          <cell r="M59">
            <v>9310000</v>
          </cell>
          <cell r="N59">
            <v>6.8412000000000001E-2</v>
          </cell>
          <cell r="O59">
            <v>7.6495999999999995E-2</v>
          </cell>
          <cell r="P59">
            <v>98.44</v>
          </cell>
          <cell r="Q59">
            <v>6.8860000000000005E-2</v>
          </cell>
          <cell r="R59">
            <v>6.8486000000000005E-2</v>
          </cell>
          <cell r="T59">
            <v>36804</v>
          </cell>
        </row>
        <row r="60">
          <cell r="A60">
            <v>52</v>
          </cell>
          <cell r="B60" t="str">
            <v>52nd</v>
          </cell>
          <cell r="C60">
            <v>36734</v>
          </cell>
          <cell r="D60">
            <v>36818</v>
          </cell>
          <cell r="E60">
            <v>8</v>
          </cell>
          <cell r="F60">
            <v>800</v>
          </cell>
          <cell r="G60">
            <v>787.08500000000004</v>
          </cell>
          <cell r="H60">
            <v>7</v>
          </cell>
          <cell r="I60">
            <v>700</v>
          </cell>
          <cell r="J60" t="str">
            <v xml:space="preserve">  ---</v>
          </cell>
          <cell r="K60">
            <v>700</v>
          </cell>
          <cell r="L60">
            <v>688855000</v>
          </cell>
          <cell r="M60">
            <v>11145000</v>
          </cell>
          <cell r="N60">
            <v>6.8860000000000005E-2</v>
          </cell>
          <cell r="O60">
            <v>7.8297000000000005E-2</v>
          </cell>
          <cell r="P60">
            <v>98.39</v>
          </cell>
          <cell r="Q60">
            <v>7.1103E-2</v>
          </cell>
          <cell r="R60">
            <v>7.0302000000000003E-2</v>
          </cell>
          <cell r="T60">
            <v>36818</v>
          </cell>
        </row>
        <row r="61">
          <cell r="A61">
            <v>53</v>
          </cell>
          <cell r="B61" t="str">
            <v>53rd</v>
          </cell>
          <cell r="C61">
            <v>36748</v>
          </cell>
          <cell r="D61" t="str">
            <v xml:space="preserve">   ---</v>
          </cell>
          <cell r="E61">
            <v>8</v>
          </cell>
          <cell r="F61">
            <v>2400</v>
          </cell>
          <cell r="G61">
            <v>2360.04</v>
          </cell>
          <cell r="H61" t="str">
            <v xml:space="preserve">  ---</v>
          </cell>
          <cell r="I61" t="str">
            <v xml:space="preserve"> REJECTED</v>
          </cell>
          <cell r="J61" t="str">
            <v xml:space="preserve"> REJECTED</v>
          </cell>
          <cell r="K61" t="str">
            <v xml:space="preserve"> REJECTED</v>
          </cell>
          <cell r="L61" t="str">
            <v>---</v>
          </cell>
          <cell r="M61" t="str">
            <v>---</v>
          </cell>
          <cell r="N61">
            <v>7.2450000000000001E-2</v>
          </cell>
          <cell r="O61">
            <v>7.5147000000000005E-2</v>
          </cell>
          <cell r="P61" t="str">
            <v xml:space="preserve"> REJECTED</v>
          </cell>
          <cell r="Q61" t="str">
            <v xml:space="preserve"> REJECTED</v>
          </cell>
          <cell r="R61" t="str">
            <v xml:space="preserve"> REJECTED</v>
          </cell>
          <cell r="T61">
            <v>36832</v>
          </cell>
        </row>
        <row r="62">
          <cell r="A62">
            <v>54</v>
          </cell>
          <cell r="B62" t="str">
            <v>54th</v>
          </cell>
          <cell r="C62">
            <v>36762</v>
          </cell>
          <cell r="D62" t="str">
            <v xml:space="preserve">   ---</v>
          </cell>
          <cell r="E62">
            <v>6</v>
          </cell>
          <cell r="F62">
            <v>1700</v>
          </cell>
          <cell r="G62">
            <v>1671.5</v>
          </cell>
          <cell r="H62" t="str">
            <v xml:space="preserve">  ---</v>
          </cell>
          <cell r="I62" t="str">
            <v xml:space="preserve"> REJECTED</v>
          </cell>
          <cell r="J62" t="str">
            <v xml:space="preserve"> REJECTED</v>
          </cell>
          <cell r="K62" t="str">
            <v xml:space="preserve"> REJECTED</v>
          </cell>
          <cell r="L62" t="str">
            <v>---</v>
          </cell>
          <cell r="M62" t="str">
            <v>---</v>
          </cell>
          <cell r="N62">
            <v>7.2450000000000001E-2</v>
          </cell>
          <cell r="O62">
            <v>7.7396000000000006E-2</v>
          </cell>
          <cell r="P62" t="str">
            <v xml:space="preserve"> REJECTED</v>
          </cell>
          <cell r="Q62" t="str">
            <v xml:space="preserve"> REJECTED</v>
          </cell>
          <cell r="R62" t="str">
            <v xml:space="preserve"> REJECTED</v>
          </cell>
          <cell r="T62">
            <v>36846</v>
          </cell>
        </row>
        <row r="63">
          <cell r="A63">
            <v>55</v>
          </cell>
          <cell r="B63" t="str">
            <v>55th</v>
          </cell>
          <cell r="C63">
            <v>36776</v>
          </cell>
          <cell r="D63" t="str">
            <v xml:space="preserve">   ---</v>
          </cell>
          <cell r="E63">
            <v>6</v>
          </cell>
          <cell r="F63">
            <v>1050</v>
          </cell>
          <cell r="G63">
            <v>1031.1099999999999</v>
          </cell>
          <cell r="H63" t="str">
            <v xml:space="preserve">  ---</v>
          </cell>
          <cell r="I63" t="str">
            <v xml:space="preserve"> REJECTED</v>
          </cell>
          <cell r="J63" t="str">
            <v xml:space="preserve"> REJECTED</v>
          </cell>
          <cell r="K63" t="str">
            <v xml:space="preserve"> REJECTED</v>
          </cell>
          <cell r="L63" t="str">
            <v>---</v>
          </cell>
          <cell r="M63" t="str">
            <v>---</v>
          </cell>
          <cell r="N63">
            <v>7.7396000000000006E-2</v>
          </cell>
          <cell r="O63">
            <v>8.2352999999999996E-2</v>
          </cell>
          <cell r="P63" t="str">
            <v xml:space="preserve"> REJECTED</v>
          </cell>
          <cell r="Q63" t="str">
            <v xml:space="preserve"> REJECTED</v>
          </cell>
          <cell r="R63" t="str">
            <v xml:space="preserve"> REJECTED</v>
          </cell>
          <cell r="T63">
            <v>36860</v>
          </cell>
        </row>
        <row r="64">
          <cell r="A64">
            <v>56</v>
          </cell>
          <cell r="B64" t="str">
            <v>56th</v>
          </cell>
          <cell r="C64">
            <v>36790</v>
          </cell>
          <cell r="D64">
            <v>36874</v>
          </cell>
          <cell r="E64">
            <v>19</v>
          </cell>
          <cell r="F64">
            <v>7350</v>
          </cell>
          <cell r="G64">
            <v>7217.9049999999997</v>
          </cell>
          <cell r="H64">
            <v>19</v>
          </cell>
          <cell r="I64">
            <v>7350</v>
          </cell>
          <cell r="J64" t="str">
            <v xml:space="preserve">  ---</v>
          </cell>
          <cell r="K64">
            <v>7350</v>
          </cell>
          <cell r="L64">
            <v>7217905000</v>
          </cell>
          <cell r="M64">
            <v>132095000</v>
          </cell>
          <cell r="N64">
            <v>7.6946000000000001E-2</v>
          </cell>
          <cell r="O64">
            <v>8.5061999999999999E-2</v>
          </cell>
          <cell r="P64">
            <v>98.08</v>
          </cell>
          <cell r="Q64">
            <v>8.5061999999999999E-2</v>
          </cell>
          <cell r="R64">
            <v>7.9521999999999995E-2</v>
          </cell>
          <cell r="T64">
            <v>36874</v>
          </cell>
        </row>
        <row r="65">
          <cell r="A65">
            <v>57</v>
          </cell>
          <cell r="B65" t="str">
            <v>57th</v>
          </cell>
          <cell r="C65">
            <v>36804</v>
          </cell>
          <cell r="D65">
            <v>36888</v>
          </cell>
          <cell r="E65">
            <v>8</v>
          </cell>
          <cell r="F65">
            <v>8400</v>
          </cell>
          <cell r="G65">
            <v>8205.74</v>
          </cell>
          <cell r="H65">
            <v>7</v>
          </cell>
          <cell r="I65">
            <v>7400</v>
          </cell>
          <cell r="J65" t="str">
            <v xml:space="preserve">  ---</v>
          </cell>
          <cell r="K65">
            <v>7400</v>
          </cell>
          <cell r="L65">
            <v>7229840000</v>
          </cell>
          <cell r="M65">
            <v>170160000</v>
          </cell>
          <cell r="N65">
            <v>9.2300999999999994E-2</v>
          </cell>
          <cell r="O65">
            <v>0.107306</v>
          </cell>
          <cell r="P65">
            <v>97.64</v>
          </cell>
          <cell r="Q65">
            <v>0.10502599999999999</v>
          </cell>
          <cell r="R65">
            <v>0.102269</v>
          </cell>
          <cell r="T65">
            <v>36888</v>
          </cell>
        </row>
        <row r="66">
          <cell r="A66">
            <v>58</v>
          </cell>
          <cell r="B66" t="str">
            <v>58th</v>
          </cell>
          <cell r="C66">
            <v>36818</v>
          </cell>
          <cell r="D66" t="str">
            <v xml:space="preserve">   ---</v>
          </cell>
          <cell r="E66">
            <v>2</v>
          </cell>
          <cell r="F66">
            <v>6000</v>
          </cell>
          <cell r="G66">
            <v>5832.9</v>
          </cell>
          <cell r="H66" t="str">
            <v xml:space="preserve">  ---</v>
          </cell>
          <cell r="I66" t="str">
            <v xml:space="preserve"> REJECTED</v>
          </cell>
          <cell r="J66" t="str">
            <v xml:space="preserve"> REJECTED</v>
          </cell>
          <cell r="K66" t="str">
            <v xml:space="preserve"> REJECTED</v>
          </cell>
          <cell r="L66" t="str">
            <v>---</v>
          </cell>
          <cell r="M66" t="str">
            <v>---</v>
          </cell>
          <cell r="N66">
            <v>0.124252</v>
          </cell>
          <cell r="O66">
            <v>0.124712</v>
          </cell>
          <cell r="P66" t="str">
            <v xml:space="preserve"> REJECTED</v>
          </cell>
          <cell r="Q66" t="str">
            <v xml:space="preserve"> REJECTED</v>
          </cell>
          <cell r="R66" t="str">
            <v xml:space="preserve"> REJECTED</v>
          </cell>
          <cell r="T66">
            <v>36902</v>
          </cell>
        </row>
        <row r="67">
          <cell r="A67">
            <v>59</v>
          </cell>
          <cell r="B67" t="str">
            <v>59th</v>
          </cell>
          <cell r="C67">
            <v>36832</v>
          </cell>
          <cell r="D67" t="str">
            <v xml:space="preserve">   ---</v>
          </cell>
          <cell r="E67">
            <v>9</v>
          </cell>
          <cell r="F67">
            <v>4100</v>
          </cell>
          <cell r="G67">
            <v>3995.39</v>
          </cell>
          <cell r="H67" t="str">
            <v xml:space="preserve">  ---</v>
          </cell>
          <cell r="I67" t="str">
            <v xml:space="preserve"> REJECTED</v>
          </cell>
          <cell r="J67" t="str">
            <v xml:space="preserve"> REJECTED</v>
          </cell>
          <cell r="K67" t="str">
            <v xml:space="preserve"> REJECTED</v>
          </cell>
          <cell r="L67" t="str">
            <v>---</v>
          </cell>
          <cell r="M67" t="str">
            <v>---</v>
          </cell>
          <cell r="N67">
            <v>0.107306</v>
          </cell>
          <cell r="O67">
            <v>0.117367</v>
          </cell>
          <cell r="P67" t="str">
            <v xml:space="preserve"> REJECTED</v>
          </cell>
          <cell r="Q67" t="str">
            <v xml:space="preserve"> REJECTED</v>
          </cell>
          <cell r="R67" t="str">
            <v xml:space="preserve"> REJECTED</v>
          </cell>
          <cell r="T67">
            <v>36916</v>
          </cell>
        </row>
        <row r="68">
          <cell r="A68">
            <v>60</v>
          </cell>
          <cell r="B68" t="str">
            <v>60th</v>
          </cell>
          <cell r="C68">
            <v>36846</v>
          </cell>
          <cell r="D68" t="str">
            <v xml:space="preserve">   ---</v>
          </cell>
          <cell r="E68">
            <v>1</v>
          </cell>
          <cell r="F68">
            <v>250</v>
          </cell>
          <cell r="G68">
            <v>243.15</v>
          </cell>
          <cell r="H68" t="str">
            <v xml:space="preserve">  ---</v>
          </cell>
          <cell r="I68" t="str">
            <v xml:space="preserve"> REJECTED</v>
          </cell>
          <cell r="J68" t="str">
            <v xml:space="preserve"> REJECTED</v>
          </cell>
          <cell r="K68" t="str">
            <v xml:space="preserve"> REJECTED</v>
          </cell>
          <cell r="L68" t="str">
            <v>---</v>
          </cell>
          <cell r="M68" t="str">
            <v>---</v>
          </cell>
          <cell r="N68">
            <v>0.122414</v>
          </cell>
          <cell r="O68">
            <v>0.122414</v>
          </cell>
          <cell r="P68" t="str">
            <v xml:space="preserve"> REJECTED</v>
          </cell>
          <cell r="Q68" t="str">
            <v xml:space="preserve"> REJECTED</v>
          </cell>
          <cell r="R68" t="str">
            <v xml:space="preserve"> REJECTED</v>
          </cell>
          <cell r="T68">
            <v>36930</v>
          </cell>
        </row>
        <row r="69">
          <cell r="A69">
            <v>61</v>
          </cell>
          <cell r="B69" t="str">
            <v>61st</v>
          </cell>
          <cell r="C69">
            <v>36860</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v>
          </cell>
          <cell r="L69" t="str">
            <v>---</v>
          </cell>
          <cell r="M69" t="str">
            <v>---</v>
          </cell>
          <cell r="N69" t="str">
            <v xml:space="preserve">  ---</v>
          </cell>
          <cell r="O69" t="str">
            <v xml:space="preserve">  ---</v>
          </cell>
          <cell r="P69" t="str">
            <v xml:space="preserve">  ---</v>
          </cell>
          <cell r="Q69" t="str">
            <v xml:space="preserve">  ---</v>
          </cell>
          <cell r="R69" t="str">
            <v xml:space="preserve">  ---</v>
          </cell>
          <cell r="T69">
            <v>36944</v>
          </cell>
        </row>
        <row r="70">
          <cell r="A70">
            <v>62</v>
          </cell>
          <cell r="B70" t="str">
            <v>62nd</v>
          </cell>
          <cell r="C70">
            <v>36874</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v>
          </cell>
          <cell r="L70" t="str">
            <v>---</v>
          </cell>
          <cell r="M70" t="str">
            <v>---</v>
          </cell>
          <cell r="N70" t="str">
            <v xml:space="preserve">  ---</v>
          </cell>
          <cell r="O70" t="str">
            <v xml:space="preserve">  ---</v>
          </cell>
          <cell r="P70" t="str">
            <v xml:space="preserve">  ---</v>
          </cell>
          <cell r="Q70" t="str">
            <v xml:space="preserve">  ---</v>
          </cell>
          <cell r="R70" t="str">
            <v xml:space="preserve">  ---</v>
          </cell>
          <cell r="T70">
            <v>36958</v>
          </cell>
        </row>
        <row r="71">
          <cell r="A71">
            <v>63</v>
          </cell>
          <cell r="B71" t="str">
            <v>63rd</v>
          </cell>
          <cell r="C71">
            <v>36902</v>
          </cell>
          <cell r="D71" t="str">
            <v xml:space="preserve">   ---</v>
          </cell>
          <cell r="E71">
            <v>4</v>
          </cell>
          <cell r="F71">
            <v>1050</v>
          </cell>
          <cell r="G71">
            <v>1021.5549999999999</v>
          </cell>
          <cell r="H71" t="str">
            <v xml:space="preserve">  ---</v>
          </cell>
          <cell r="I71" t="str">
            <v xml:space="preserve"> REJECTED</v>
          </cell>
          <cell r="J71" t="str">
            <v xml:space="preserve"> REJECTED</v>
          </cell>
          <cell r="K71" t="str">
            <v xml:space="preserve"> REJECTED</v>
          </cell>
          <cell r="L71" t="str">
            <v>---</v>
          </cell>
          <cell r="M71" t="str">
            <v>---</v>
          </cell>
          <cell r="N71">
            <v>0.117367</v>
          </cell>
          <cell r="O71">
            <v>0.124712</v>
          </cell>
          <cell r="P71" t="str">
            <v xml:space="preserve"> REJECTED</v>
          </cell>
          <cell r="Q71" t="str">
            <v xml:space="preserve"> REJECTED</v>
          </cell>
          <cell r="R71" t="str">
            <v xml:space="preserve"> REJECTED</v>
          </cell>
          <cell r="T71">
            <v>36986</v>
          </cell>
        </row>
        <row r="72">
          <cell r="A72">
            <v>64</v>
          </cell>
          <cell r="B72" t="str">
            <v>64th</v>
          </cell>
          <cell r="C72">
            <v>36916</v>
          </cell>
          <cell r="D72">
            <v>37000</v>
          </cell>
          <cell r="E72">
            <v>6</v>
          </cell>
          <cell r="F72">
            <v>6300</v>
          </cell>
          <cell r="G72">
            <v>6147.26</v>
          </cell>
          <cell r="H72">
            <v>1</v>
          </cell>
          <cell r="I72">
            <v>5000</v>
          </cell>
          <cell r="J72" t="str">
            <v xml:space="preserve">  ---</v>
          </cell>
          <cell r="K72">
            <v>5000</v>
          </cell>
          <cell r="L72">
            <v>4882000000</v>
          </cell>
          <cell r="M72">
            <v>118000000</v>
          </cell>
          <cell r="N72">
            <v>0.10502599999999999</v>
          </cell>
          <cell r="O72">
            <v>0.12195400000000001</v>
          </cell>
          <cell r="P72">
            <v>97.64</v>
          </cell>
          <cell r="Q72">
            <v>0.10502599999999999</v>
          </cell>
          <cell r="R72">
            <v>0.10502599999999999</v>
          </cell>
          <cell r="T72">
            <v>37000</v>
          </cell>
        </row>
        <row r="73">
          <cell r="A73">
            <v>65</v>
          </cell>
          <cell r="B73" t="str">
            <v>65th</v>
          </cell>
          <cell r="C73">
            <v>36930</v>
          </cell>
          <cell r="D73">
            <v>37014</v>
          </cell>
          <cell r="E73">
            <v>4</v>
          </cell>
          <cell r="F73">
            <v>2200</v>
          </cell>
          <cell r="G73">
            <v>2146.9</v>
          </cell>
          <cell r="H73">
            <v>1</v>
          </cell>
          <cell r="I73">
            <v>1500</v>
          </cell>
          <cell r="J73" t="str">
            <v xml:space="preserve">  ---</v>
          </cell>
          <cell r="K73">
            <v>1500</v>
          </cell>
          <cell r="L73">
            <v>1464600000</v>
          </cell>
          <cell r="M73">
            <v>35400000</v>
          </cell>
          <cell r="N73">
            <v>0.10502599999999999</v>
          </cell>
          <cell r="O73">
            <v>0.114618</v>
          </cell>
          <cell r="P73">
            <v>97.64</v>
          </cell>
          <cell r="Q73">
            <v>0.10502599999999999</v>
          </cell>
          <cell r="R73">
            <v>0.10502599999999999</v>
          </cell>
          <cell r="T73">
            <v>37014</v>
          </cell>
        </row>
        <row r="74">
          <cell r="A74">
            <v>66</v>
          </cell>
          <cell r="B74" t="str">
            <v>66th</v>
          </cell>
          <cell r="C74">
            <v>36944</v>
          </cell>
          <cell r="D74">
            <v>37028</v>
          </cell>
          <cell r="E74">
            <v>8</v>
          </cell>
          <cell r="F74">
            <v>4050</v>
          </cell>
          <cell r="G74">
            <v>3948.6149999999998</v>
          </cell>
          <cell r="H74" t="str">
            <v xml:space="preserve">  ---</v>
          </cell>
          <cell r="I74">
            <v>3000</v>
          </cell>
          <cell r="J74" t="str">
            <v xml:space="preserve">  ---</v>
          </cell>
          <cell r="K74">
            <v>3000</v>
          </cell>
          <cell r="L74">
            <v>2926200000</v>
          </cell>
          <cell r="M74">
            <v>73800000</v>
          </cell>
          <cell r="N74">
            <v>0.10958900000000001</v>
          </cell>
          <cell r="O74">
            <v>0.125171</v>
          </cell>
          <cell r="P74">
            <v>97.54</v>
          </cell>
          <cell r="Q74">
            <v>0.10958900000000001</v>
          </cell>
          <cell r="R74">
            <v>0.10958900000000001</v>
          </cell>
          <cell r="T74">
            <v>37028</v>
          </cell>
        </row>
        <row r="75">
          <cell r="A75">
            <v>67</v>
          </cell>
          <cell r="B75" t="str">
            <v>67th</v>
          </cell>
          <cell r="C75">
            <v>36958</v>
          </cell>
          <cell r="D75">
            <v>37042</v>
          </cell>
          <cell r="E75">
            <v>8</v>
          </cell>
          <cell r="F75">
            <v>9900</v>
          </cell>
          <cell r="G75">
            <v>9654.8700000000008</v>
          </cell>
          <cell r="H75">
            <v>3</v>
          </cell>
          <cell r="I75">
            <v>7700</v>
          </cell>
          <cell r="J75" t="str">
            <v xml:space="preserve">  ---</v>
          </cell>
          <cell r="K75">
            <v>7700</v>
          </cell>
          <cell r="L75">
            <v>7510580000</v>
          </cell>
          <cell r="M75">
            <v>189420000</v>
          </cell>
          <cell r="N75">
            <v>0.10958900000000001</v>
          </cell>
          <cell r="O75">
            <v>0.115076</v>
          </cell>
          <cell r="P75">
            <v>97.54</v>
          </cell>
          <cell r="Q75">
            <v>0.10958900000000001</v>
          </cell>
          <cell r="R75">
            <v>0.10958900000000001</v>
          </cell>
          <cell r="T75">
            <v>37042</v>
          </cell>
        </row>
        <row r="76">
          <cell r="A76">
            <v>68</v>
          </cell>
          <cell r="B76" t="str">
            <v>Special</v>
          </cell>
          <cell r="C76">
            <v>36958</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v>
          </cell>
          <cell r="L76" t="str">
            <v>---</v>
          </cell>
          <cell r="M76" t="str">
            <v>---</v>
          </cell>
          <cell r="N76" t="str">
            <v xml:space="preserve">  ---</v>
          </cell>
          <cell r="O76" t="str">
            <v xml:space="preserve">  ---</v>
          </cell>
          <cell r="P76" t="str">
            <v xml:space="preserve">  ---</v>
          </cell>
          <cell r="Q76" t="str">
            <v xml:space="preserve">  ---</v>
          </cell>
          <cell r="R76" t="str">
            <v xml:space="preserve">  ---</v>
          </cell>
          <cell r="T76">
            <v>37042</v>
          </cell>
        </row>
        <row r="77">
          <cell r="A77">
            <v>69</v>
          </cell>
          <cell r="B77" t="str">
            <v>68th</v>
          </cell>
          <cell r="C77">
            <v>36972</v>
          </cell>
          <cell r="D77">
            <v>37056</v>
          </cell>
          <cell r="E77">
            <v>14</v>
          </cell>
          <cell r="F77">
            <v>12900</v>
          </cell>
          <cell r="G77">
            <v>12575.785</v>
          </cell>
          <cell r="H77">
            <v>10</v>
          </cell>
          <cell r="I77">
            <v>11600</v>
          </cell>
          <cell r="J77" t="str">
            <v xml:space="preserve">  ---</v>
          </cell>
          <cell r="K77">
            <v>11600</v>
          </cell>
          <cell r="L77">
            <v>11309555000</v>
          </cell>
          <cell r="M77">
            <v>290445000</v>
          </cell>
          <cell r="N77">
            <v>0.10958900000000001</v>
          </cell>
          <cell r="O77">
            <v>0.119201</v>
          </cell>
          <cell r="P77">
            <v>97.47</v>
          </cell>
          <cell r="Q77">
            <v>0.112788</v>
          </cell>
          <cell r="R77">
            <v>0.111592</v>
          </cell>
          <cell r="T77">
            <v>37056</v>
          </cell>
        </row>
        <row r="78">
          <cell r="A78">
            <v>70</v>
          </cell>
          <cell r="B78" t="str">
            <v>Special</v>
          </cell>
          <cell r="C78">
            <v>36972</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v>
          </cell>
          <cell r="L78" t="str">
            <v>---</v>
          </cell>
          <cell r="M78" t="str">
            <v>---</v>
          </cell>
          <cell r="N78" t="str">
            <v xml:space="preserve">  ---</v>
          </cell>
          <cell r="O78" t="str">
            <v xml:space="preserve">  ---</v>
          </cell>
          <cell r="P78" t="str">
            <v xml:space="preserve">  ---</v>
          </cell>
          <cell r="Q78" t="str">
            <v xml:space="preserve">  ---</v>
          </cell>
          <cell r="R78" t="str">
            <v xml:space="preserve">  ---</v>
          </cell>
          <cell r="T78">
            <v>37056</v>
          </cell>
        </row>
        <row r="79">
          <cell r="A79">
            <v>71</v>
          </cell>
          <cell r="B79" t="str">
            <v>69th</v>
          </cell>
          <cell r="C79">
            <v>36987</v>
          </cell>
          <cell r="D79">
            <v>37070</v>
          </cell>
          <cell r="E79">
            <v>19</v>
          </cell>
          <cell r="F79">
            <v>17400</v>
          </cell>
          <cell r="G79">
            <v>16970.445</v>
          </cell>
          <cell r="H79">
            <v>8</v>
          </cell>
          <cell r="I79">
            <v>12800</v>
          </cell>
          <cell r="J79" t="str">
            <v xml:space="preserve">  ---</v>
          </cell>
          <cell r="K79">
            <v>12800</v>
          </cell>
          <cell r="L79">
            <v>12485330000</v>
          </cell>
          <cell r="M79">
            <v>314670000</v>
          </cell>
          <cell r="N79">
            <v>0.109523</v>
          </cell>
          <cell r="O79">
            <v>0.11131199999999999</v>
          </cell>
          <cell r="P79">
            <v>97.52</v>
          </cell>
          <cell r="Q79">
            <v>0.111834</v>
          </cell>
          <cell r="R79">
            <v>0.110833</v>
          </cell>
          <cell r="T79">
            <v>37070</v>
          </cell>
        </row>
        <row r="80">
          <cell r="A80">
            <v>72</v>
          </cell>
          <cell r="B80" t="str">
            <v>70th</v>
          </cell>
          <cell r="C80">
            <v>37000</v>
          </cell>
          <cell r="D80">
            <v>37084</v>
          </cell>
          <cell r="E80">
            <v>3</v>
          </cell>
          <cell r="F80">
            <v>1000</v>
          </cell>
          <cell r="G80">
            <v>974.31</v>
          </cell>
          <cell r="H80" t="str">
            <v xml:space="preserve">  ---</v>
          </cell>
          <cell r="I80" t="str">
            <v xml:space="preserve"> REJECTED</v>
          </cell>
          <cell r="J80" t="str">
            <v xml:space="preserve"> REJECTED</v>
          </cell>
          <cell r="K80" t="str">
            <v xml:space="preserve"> REJECTED</v>
          </cell>
          <cell r="L80" t="str">
            <v>---</v>
          </cell>
          <cell r="M80" t="str">
            <v>---</v>
          </cell>
          <cell r="N80">
            <v>0.113703</v>
          </cell>
          <cell r="O80">
            <v>0.116908</v>
          </cell>
          <cell r="P80" t="str">
            <v xml:space="preserve"> REJECTED</v>
          </cell>
          <cell r="Q80" t="str">
            <v xml:space="preserve"> REJECTED</v>
          </cell>
          <cell r="R80" t="str">
            <v xml:space="preserve"> REJECTED</v>
          </cell>
          <cell r="T80">
            <v>37084</v>
          </cell>
        </row>
        <row r="81">
          <cell r="A81">
            <v>73</v>
          </cell>
          <cell r="B81" t="str">
            <v>71st</v>
          </cell>
          <cell r="C81">
            <v>37014</v>
          </cell>
          <cell r="D81">
            <v>37098</v>
          </cell>
          <cell r="E81">
            <v>10</v>
          </cell>
          <cell r="F81">
            <v>2270</v>
          </cell>
          <cell r="G81">
            <v>2213.0569999999998</v>
          </cell>
          <cell r="H81">
            <v>5</v>
          </cell>
          <cell r="I81">
            <v>1070</v>
          </cell>
          <cell r="J81" t="str">
            <v xml:space="preserve">  ---</v>
          </cell>
          <cell r="K81">
            <v>1070</v>
          </cell>
          <cell r="L81">
            <v>1043287000</v>
          </cell>
          <cell r="M81">
            <v>26713000</v>
          </cell>
          <cell r="N81">
            <v>0.110959</v>
          </cell>
          <cell r="O81">
            <v>0.112788</v>
          </cell>
          <cell r="P81">
            <v>97.5</v>
          </cell>
          <cell r="Q81">
            <v>0.111416</v>
          </cell>
          <cell r="R81">
            <v>0.111258</v>
          </cell>
          <cell r="T81">
            <v>37098</v>
          </cell>
        </row>
        <row r="82">
          <cell r="A82">
            <v>74</v>
          </cell>
          <cell r="B82" t="str">
            <v>72nd</v>
          </cell>
          <cell r="C82">
            <v>37028</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v>
          </cell>
          <cell r="L82" t="str">
            <v>---</v>
          </cell>
          <cell r="M82" t="str">
            <v>---</v>
          </cell>
          <cell r="N82" t="str">
            <v xml:space="preserve">  ---</v>
          </cell>
          <cell r="O82" t="str">
            <v xml:space="preserve">  ---</v>
          </cell>
          <cell r="P82" t="str">
            <v xml:space="preserve">  ---</v>
          </cell>
          <cell r="Q82" t="str">
            <v xml:space="preserve">  ---</v>
          </cell>
          <cell r="R82" t="str">
            <v xml:space="preserve">  ---</v>
          </cell>
          <cell r="T82">
            <v>37112</v>
          </cell>
        </row>
        <row r="83">
          <cell r="A83">
            <v>75</v>
          </cell>
          <cell r="B83" t="str">
            <v>73rd</v>
          </cell>
          <cell r="C83">
            <v>37042</v>
          </cell>
          <cell r="D83">
            <v>37126</v>
          </cell>
          <cell r="E83">
            <v>7</v>
          </cell>
          <cell r="F83">
            <v>5530.5</v>
          </cell>
          <cell r="G83">
            <v>5391.3874999999998</v>
          </cell>
          <cell r="H83">
            <v>5</v>
          </cell>
          <cell r="I83">
            <v>4530.5</v>
          </cell>
          <cell r="J83" t="str">
            <v xml:space="preserve">  ---</v>
          </cell>
          <cell r="K83">
            <v>4530.5</v>
          </cell>
          <cell r="L83">
            <v>4416987500</v>
          </cell>
          <cell r="M83">
            <v>113512500</v>
          </cell>
          <cell r="N83">
            <v>0.110959</v>
          </cell>
          <cell r="O83">
            <v>0.114618</v>
          </cell>
          <cell r="P83">
            <v>97.48</v>
          </cell>
          <cell r="Q83">
            <v>0.112331</v>
          </cell>
          <cell r="R83">
            <v>0.111669</v>
          </cell>
          <cell r="T83">
            <v>37126</v>
          </cell>
        </row>
        <row r="84">
          <cell r="A84">
            <v>76</v>
          </cell>
          <cell r="B84" t="str">
            <v>74th</v>
          </cell>
          <cell r="C84">
            <v>37056</v>
          </cell>
          <cell r="D84">
            <v>37140</v>
          </cell>
          <cell r="E84">
            <v>8</v>
          </cell>
          <cell r="F84">
            <v>8640</v>
          </cell>
          <cell r="G84">
            <v>8411.5480000000007</v>
          </cell>
          <cell r="H84">
            <v>7</v>
          </cell>
          <cell r="I84">
            <v>8340</v>
          </cell>
          <cell r="J84" t="str">
            <v xml:space="preserve">  ---</v>
          </cell>
          <cell r="K84">
            <v>8340</v>
          </cell>
          <cell r="L84">
            <v>8119768000</v>
          </cell>
          <cell r="M84">
            <v>220232000</v>
          </cell>
          <cell r="N84">
            <v>0.117367</v>
          </cell>
          <cell r="O84">
            <v>0.122414</v>
          </cell>
          <cell r="P84">
            <v>97.29</v>
          </cell>
          <cell r="Q84">
            <v>0.121036</v>
          </cell>
          <cell r="R84">
            <v>0.117856</v>
          </cell>
          <cell r="T84">
            <v>37140</v>
          </cell>
        </row>
        <row r="85">
          <cell r="A85">
            <v>77</v>
          </cell>
          <cell r="B85" t="str">
            <v>75th</v>
          </cell>
          <cell r="C85">
            <v>37070</v>
          </cell>
          <cell r="D85">
            <v>37154</v>
          </cell>
          <cell r="E85">
            <v>3</v>
          </cell>
          <cell r="F85">
            <v>1130</v>
          </cell>
          <cell r="G85">
            <v>1099.087</v>
          </cell>
          <cell r="H85">
            <v>3</v>
          </cell>
          <cell r="I85">
            <v>1130</v>
          </cell>
          <cell r="J85" t="str">
            <v xml:space="preserve">  ---</v>
          </cell>
          <cell r="K85">
            <v>1130</v>
          </cell>
          <cell r="L85">
            <v>1099087000</v>
          </cell>
          <cell r="M85">
            <v>30913000</v>
          </cell>
          <cell r="N85">
            <v>0.120577</v>
          </cell>
          <cell r="O85">
            <v>0.122414</v>
          </cell>
          <cell r="P85">
            <v>97.26</v>
          </cell>
          <cell r="Q85">
            <v>0.122414</v>
          </cell>
          <cell r="R85">
            <v>0.122214</v>
          </cell>
          <cell r="T85">
            <v>37154</v>
          </cell>
        </row>
        <row r="86">
          <cell r="A86">
            <v>78</v>
          </cell>
          <cell r="B86" t="str">
            <v>Special</v>
          </cell>
          <cell r="C86">
            <v>37070</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v>
          </cell>
          <cell r="L86" t="str">
            <v>---</v>
          </cell>
          <cell r="M86" t="str">
            <v>---</v>
          </cell>
          <cell r="N86" t="str">
            <v xml:space="preserve">  ---</v>
          </cell>
          <cell r="O86" t="str">
            <v xml:space="preserve">  ---</v>
          </cell>
          <cell r="P86" t="str">
            <v xml:space="preserve">  ---</v>
          </cell>
          <cell r="Q86" t="str">
            <v xml:space="preserve">  ---</v>
          </cell>
          <cell r="R86" t="str">
            <v xml:space="preserve">  ---</v>
          </cell>
          <cell r="T86">
            <v>37154</v>
          </cell>
        </row>
        <row r="87">
          <cell r="A87">
            <v>79</v>
          </cell>
          <cell r="B87" t="str">
            <v>76th</v>
          </cell>
          <cell r="C87">
            <v>37084</v>
          </cell>
          <cell r="D87">
            <v>37168</v>
          </cell>
          <cell r="E87">
            <v>1</v>
          </cell>
          <cell r="F87">
            <v>500</v>
          </cell>
          <cell r="G87">
            <v>486.4</v>
          </cell>
          <cell r="H87">
            <v>1</v>
          </cell>
          <cell r="I87">
            <v>500</v>
          </cell>
          <cell r="J87" t="str">
            <v xml:space="preserve">  ---</v>
          </cell>
          <cell r="K87">
            <v>500</v>
          </cell>
          <cell r="L87">
            <v>486400000</v>
          </cell>
          <cell r="M87">
            <v>13600000</v>
          </cell>
          <cell r="N87">
            <v>0.12149500000000001</v>
          </cell>
          <cell r="O87">
            <v>0.12149500000000001</v>
          </cell>
          <cell r="P87">
            <v>97.28</v>
          </cell>
          <cell r="Q87">
            <v>0.12149500000000001</v>
          </cell>
          <cell r="R87">
            <v>0.12149500000000001</v>
          </cell>
          <cell r="T87">
            <v>37168</v>
          </cell>
        </row>
        <row r="88">
          <cell r="A88">
            <v>80</v>
          </cell>
          <cell r="B88" t="str">
            <v>77th</v>
          </cell>
          <cell r="C88">
            <v>37098</v>
          </cell>
          <cell r="D88">
            <v>37182</v>
          </cell>
          <cell r="E88">
            <v>11</v>
          </cell>
          <cell r="F88">
            <v>4606</v>
          </cell>
          <cell r="G88">
            <v>4487.7168000000001</v>
          </cell>
          <cell r="H88">
            <v>6</v>
          </cell>
          <cell r="I88">
            <v>3300</v>
          </cell>
          <cell r="J88" t="str">
            <v xml:space="preserve">  ---</v>
          </cell>
          <cell r="K88">
            <v>3300</v>
          </cell>
          <cell r="L88">
            <v>3216120000</v>
          </cell>
          <cell r="M88">
            <v>83880000</v>
          </cell>
          <cell r="N88">
            <v>0.111416</v>
          </cell>
          <cell r="O88">
            <v>0.12149500000000001</v>
          </cell>
          <cell r="P88">
            <v>97.43</v>
          </cell>
          <cell r="Q88">
            <v>0.114618</v>
          </cell>
          <cell r="R88">
            <v>0.113329</v>
          </cell>
          <cell r="T88">
            <v>37182</v>
          </cell>
        </row>
        <row r="89">
          <cell r="A89">
            <v>81</v>
          </cell>
          <cell r="B89" t="str">
            <v>Special</v>
          </cell>
          <cell r="C89">
            <v>37098</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v>
          </cell>
          <cell r="L89" t="str">
            <v>---</v>
          </cell>
          <cell r="M89" t="str">
            <v>---</v>
          </cell>
          <cell r="N89" t="str">
            <v xml:space="preserve">  ---</v>
          </cell>
          <cell r="O89" t="str">
            <v xml:space="preserve">  ---</v>
          </cell>
          <cell r="P89" t="str">
            <v xml:space="preserve">  ---</v>
          </cell>
          <cell r="Q89" t="str">
            <v xml:space="preserve">  ---</v>
          </cell>
          <cell r="R89" t="str">
            <v xml:space="preserve">  ---</v>
          </cell>
          <cell r="T89">
            <v>37182</v>
          </cell>
        </row>
        <row r="90">
          <cell r="A90">
            <v>82</v>
          </cell>
          <cell r="B90" t="str">
            <v>78th</v>
          </cell>
          <cell r="C90">
            <v>37112</v>
          </cell>
          <cell r="D90">
            <v>37196</v>
          </cell>
          <cell r="E90">
            <v>23</v>
          </cell>
          <cell r="F90">
            <v>10546</v>
          </cell>
          <cell r="G90">
            <v>10279.897800000001</v>
          </cell>
          <cell r="H90">
            <v>7</v>
          </cell>
          <cell r="I90">
            <v>5750</v>
          </cell>
          <cell r="J90" t="str">
            <v xml:space="preserve">  ---</v>
          </cell>
          <cell r="K90">
            <v>5750</v>
          </cell>
          <cell r="L90">
            <v>5605835000</v>
          </cell>
          <cell r="M90">
            <v>144165000</v>
          </cell>
          <cell r="N90">
            <v>0.110046</v>
          </cell>
          <cell r="O90">
            <v>0.115076</v>
          </cell>
          <cell r="P90">
            <v>97.49</v>
          </cell>
          <cell r="Q90">
            <v>0.111874</v>
          </cell>
          <cell r="R90">
            <v>0.111746</v>
          </cell>
          <cell r="T90">
            <v>37196</v>
          </cell>
        </row>
        <row r="91">
          <cell r="A91">
            <v>83</v>
          </cell>
          <cell r="B91" t="str">
            <v>79th</v>
          </cell>
          <cell r="C91">
            <v>37126</v>
          </cell>
          <cell r="D91">
            <v>37210</v>
          </cell>
          <cell r="E91">
            <v>22</v>
          </cell>
          <cell r="F91">
            <v>15754</v>
          </cell>
          <cell r="G91">
            <v>15395.293100000001</v>
          </cell>
          <cell r="H91">
            <v>13</v>
          </cell>
          <cell r="I91">
            <v>12950</v>
          </cell>
          <cell r="J91" t="str">
            <v xml:space="preserve">  ---</v>
          </cell>
          <cell r="K91">
            <v>12950</v>
          </cell>
          <cell r="L91">
            <v>12657595000</v>
          </cell>
          <cell r="M91">
            <v>292405000</v>
          </cell>
          <cell r="N91">
            <v>9.5929E-2</v>
          </cell>
          <cell r="O91">
            <v>0.113245</v>
          </cell>
          <cell r="P91">
            <v>97.7</v>
          </cell>
          <cell r="Q91">
            <v>0.102293</v>
          </cell>
          <cell r="R91">
            <v>0.10038</v>
          </cell>
          <cell r="T91">
            <v>37210</v>
          </cell>
        </row>
        <row r="92">
          <cell r="A92">
            <v>84</v>
          </cell>
          <cell r="B92" t="str">
            <v>80th</v>
          </cell>
          <cell r="C92">
            <v>37140</v>
          </cell>
          <cell r="D92">
            <v>37224</v>
          </cell>
          <cell r="E92">
            <v>10</v>
          </cell>
          <cell r="F92">
            <v>11362</v>
          </cell>
          <cell r="G92">
            <v>11099.254000000001</v>
          </cell>
          <cell r="H92">
            <v>7</v>
          </cell>
          <cell r="I92">
            <v>7862</v>
          </cell>
          <cell r="J92" t="str">
            <v xml:space="preserve">  ---</v>
          </cell>
          <cell r="K92">
            <v>7862</v>
          </cell>
          <cell r="L92">
            <v>7681254000</v>
          </cell>
          <cell r="M92">
            <v>180746000</v>
          </cell>
          <cell r="N92">
            <v>0.101383</v>
          </cell>
          <cell r="O92">
            <v>0.10502599999999999</v>
          </cell>
          <cell r="P92">
            <v>97.7</v>
          </cell>
          <cell r="Q92">
            <v>0.102293</v>
          </cell>
          <cell r="R92">
            <v>0.102247</v>
          </cell>
          <cell r="T92">
            <v>37224</v>
          </cell>
        </row>
        <row r="93">
          <cell r="A93">
            <v>85</v>
          </cell>
          <cell r="B93" t="str">
            <v>Special</v>
          </cell>
          <cell r="C93">
            <v>37140</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v>
          </cell>
          <cell r="L93" t="str">
            <v>---</v>
          </cell>
          <cell r="M93" t="str">
            <v>---</v>
          </cell>
          <cell r="N93" t="str">
            <v xml:space="preserve">  ---</v>
          </cell>
          <cell r="O93" t="str">
            <v xml:space="preserve">  ---</v>
          </cell>
          <cell r="P93" t="str">
            <v xml:space="preserve">  ---</v>
          </cell>
          <cell r="Q93" t="str">
            <v xml:space="preserve">  ---</v>
          </cell>
          <cell r="R93" t="str">
            <v xml:space="preserve">  ---</v>
          </cell>
          <cell r="T93">
            <v>37224</v>
          </cell>
        </row>
        <row r="94">
          <cell r="A94">
            <v>86</v>
          </cell>
          <cell r="B94" t="str">
            <v>81st</v>
          </cell>
          <cell r="C94">
            <v>37154</v>
          </cell>
          <cell r="D94">
            <v>37238</v>
          </cell>
          <cell r="E94">
            <v>7</v>
          </cell>
          <cell r="F94">
            <v>5200</v>
          </cell>
          <cell r="G94">
            <v>5079.8900000000003</v>
          </cell>
          <cell r="H94">
            <v>2</v>
          </cell>
          <cell r="I94">
            <v>400</v>
          </cell>
          <cell r="J94" t="str">
            <v xml:space="preserve">  ---</v>
          </cell>
          <cell r="K94">
            <v>400</v>
          </cell>
          <cell r="L94">
            <v>390840000</v>
          </cell>
          <cell r="M94">
            <v>9160000</v>
          </cell>
          <cell r="N94">
            <v>0.101838</v>
          </cell>
          <cell r="O94">
            <v>0.107306</v>
          </cell>
          <cell r="P94">
            <v>97.71</v>
          </cell>
          <cell r="Q94">
            <v>0.101838</v>
          </cell>
          <cell r="R94">
            <v>0.101838</v>
          </cell>
          <cell r="T94">
            <v>37238</v>
          </cell>
        </row>
        <row r="95">
          <cell r="A95">
            <v>87</v>
          </cell>
          <cell r="B95" t="str">
            <v>Special</v>
          </cell>
          <cell r="C95">
            <v>37154</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v>
          </cell>
          <cell r="L95" t="str">
            <v>---</v>
          </cell>
          <cell r="M95" t="str">
            <v>---</v>
          </cell>
          <cell r="N95" t="str">
            <v xml:space="preserve">  ---</v>
          </cell>
          <cell r="O95" t="str">
            <v xml:space="preserve">  ---</v>
          </cell>
          <cell r="P95" t="str">
            <v xml:space="preserve">  ---</v>
          </cell>
          <cell r="Q95" t="str">
            <v xml:space="preserve">  ---</v>
          </cell>
          <cell r="R95" t="str">
            <v xml:space="preserve">  ---</v>
          </cell>
          <cell r="T95">
            <v>37238</v>
          </cell>
        </row>
        <row r="96">
          <cell r="A96">
            <v>88</v>
          </cell>
          <cell r="B96" t="str">
            <v>Special</v>
          </cell>
          <cell r="C96">
            <v>37154</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v>
          </cell>
          <cell r="L96" t="str">
            <v>---</v>
          </cell>
          <cell r="M96" t="str">
            <v>---</v>
          </cell>
          <cell r="N96" t="str">
            <v xml:space="preserve">  ---</v>
          </cell>
          <cell r="O96" t="str">
            <v xml:space="preserve">  ---</v>
          </cell>
          <cell r="P96" t="str">
            <v xml:space="preserve">  ---</v>
          </cell>
          <cell r="Q96" t="str">
            <v xml:space="preserve">  ---</v>
          </cell>
          <cell r="R96" t="str">
            <v xml:space="preserve">  ---</v>
          </cell>
          <cell r="T96">
            <v>37238</v>
          </cell>
        </row>
        <row r="97">
          <cell r="A97">
            <v>89</v>
          </cell>
          <cell r="B97" t="str">
            <v>82nd</v>
          </cell>
          <cell r="C97">
            <v>37168</v>
          </cell>
          <cell r="D97">
            <v>37252</v>
          </cell>
          <cell r="E97">
            <v>6</v>
          </cell>
          <cell r="F97">
            <v>9800</v>
          </cell>
          <cell r="G97">
            <v>9578.23</v>
          </cell>
          <cell r="H97">
            <v>1</v>
          </cell>
          <cell r="I97">
            <v>6000</v>
          </cell>
          <cell r="J97" t="str">
            <v xml:space="preserve">  ---</v>
          </cell>
          <cell r="K97">
            <v>6000</v>
          </cell>
          <cell r="L97">
            <v>5865000000</v>
          </cell>
          <cell r="M97">
            <v>135000000</v>
          </cell>
          <cell r="N97">
            <v>0.100018</v>
          </cell>
          <cell r="O97">
            <v>0.101838</v>
          </cell>
          <cell r="P97">
            <v>97.75</v>
          </cell>
          <cell r="Q97">
            <v>0.100018</v>
          </cell>
          <cell r="R97">
            <v>0.100018</v>
          </cell>
          <cell r="T97">
            <v>37252</v>
          </cell>
        </row>
        <row r="98">
          <cell r="A98">
            <v>90</v>
          </cell>
          <cell r="B98" t="str">
            <v>83rd</v>
          </cell>
          <cell r="C98">
            <v>37182</v>
          </cell>
          <cell r="D98">
            <v>37266</v>
          </cell>
          <cell r="E98">
            <v>1</v>
          </cell>
          <cell r="F98">
            <v>1000</v>
          </cell>
          <cell r="G98">
            <v>977</v>
          </cell>
          <cell r="H98" t="str">
            <v xml:space="preserve">  ---</v>
          </cell>
          <cell r="I98" t="str">
            <v xml:space="preserve">  ---</v>
          </cell>
          <cell r="J98" t="str">
            <v xml:space="preserve">  ---</v>
          </cell>
          <cell r="K98" t="str">
            <v>---</v>
          </cell>
          <cell r="L98" t="str">
            <v>---</v>
          </cell>
          <cell r="M98" t="str">
            <v>---</v>
          </cell>
          <cell r="N98">
            <v>0.102293</v>
          </cell>
          <cell r="O98">
            <v>0.102293</v>
          </cell>
          <cell r="P98" t="str">
            <v xml:space="preserve"> REJECTED</v>
          </cell>
          <cell r="Q98" t="str">
            <v xml:space="preserve"> REJECTED</v>
          </cell>
          <cell r="R98" t="str">
            <v xml:space="preserve"> REJECTED</v>
          </cell>
          <cell r="T98">
            <v>37266</v>
          </cell>
        </row>
        <row r="99">
          <cell r="A99">
            <v>91</v>
          </cell>
          <cell r="B99" t="str">
            <v>84th</v>
          </cell>
          <cell r="C99">
            <v>37196</v>
          </cell>
          <cell r="D99">
            <v>37280</v>
          </cell>
          <cell r="E99">
            <v>10</v>
          </cell>
          <cell r="F99">
            <v>1350</v>
          </cell>
          <cell r="G99">
            <v>1324.4849999999999</v>
          </cell>
          <cell r="H99">
            <v>2</v>
          </cell>
          <cell r="I99">
            <v>300</v>
          </cell>
          <cell r="J99" t="str">
            <v xml:space="preserve">  ---</v>
          </cell>
          <cell r="K99">
            <v>300</v>
          </cell>
          <cell r="L99">
            <v>294460000</v>
          </cell>
          <cell r="M99">
            <v>5540000</v>
          </cell>
          <cell r="N99">
            <v>8.1450999999999996E-2</v>
          </cell>
          <cell r="O99">
            <v>9.5021999999999995E-2</v>
          </cell>
          <cell r="P99">
            <v>98.15</v>
          </cell>
          <cell r="Q99">
            <v>8.1902000000000003E-2</v>
          </cell>
          <cell r="R99">
            <v>8.1752000000000005E-2</v>
          </cell>
          <cell r="T99">
            <v>37280</v>
          </cell>
        </row>
        <row r="100">
          <cell r="A100">
            <v>92</v>
          </cell>
          <cell r="B100" t="str">
            <v>85th</v>
          </cell>
          <cell r="C100">
            <v>37210</v>
          </cell>
          <cell r="D100">
            <v>37294</v>
          </cell>
          <cell r="E100">
            <v>6</v>
          </cell>
          <cell r="F100">
            <v>550</v>
          </cell>
          <cell r="G100">
            <v>539.84500000000003</v>
          </cell>
          <cell r="H100">
            <v>1</v>
          </cell>
          <cell r="I100">
            <v>200</v>
          </cell>
          <cell r="J100" t="str">
            <v xml:space="preserve">  ---</v>
          </cell>
          <cell r="K100">
            <v>200</v>
          </cell>
          <cell r="L100">
            <v>196400000</v>
          </cell>
          <cell r="M100">
            <v>3600000</v>
          </cell>
          <cell r="N100">
            <v>7.9647999999999997E-2</v>
          </cell>
          <cell r="O100">
            <v>8.7320999999999996E-2</v>
          </cell>
          <cell r="P100">
            <v>98.2</v>
          </cell>
          <cell r="Q100">
            <v>7.9647999999999997E-2</v>
          </cell>
          <cell r="R100">
            <v>7.9647999999999997E-2</v>
          </cell>
          <cell r="T100">
            <v>37294</v>
          </cell>
        </row>
        <row r="101">
          <cell r="A101">
            <v>93</v>
          </cell>
          <cell r="B101" t="str">
            <v>86th</v>
          </cell>
          <cell r="C101">
            <v>37224</v>
          </cell>
          <cell r="D101">
            <v>37308</v>
          </cell>
          <cell r="E101">
            <v>2</v>
          </cell>
          <cell r="F101">
            <v>6600</v>
          </cell>
          <cell r="G101">
            <v>6481.2</v>
          </cell>
          <cell r="H101">
            <v>2</v>
          </cell>
          <cell r="I101">
            <v>6600</v>
          </cell>
          <cell r="J101" t="str">
            <v xml:space="preserve">  ---</v>
          </cell>
          <cell r="K101">
            <v>6600</v>
          </cell>
          <cell r="L101">
            <v>6481200000</v>
          </cell>
          <cell r="M101">
            <v>118800000</v>
          </cell>
          <cell r="N101">
            <v>7.9647999999999997E-2</v>
          </cell>
          <cell r="O101">
            <v>7.9647999999999997E-2</v>
          </cell>
          <cell r="P101">
            <v>98.2</v>
          </cell>
          <cell r="Q101">
            <v>7.9647999999999997E-2</v>
          </cell>
          <cell r="R101">
            <v>7.9647999999999997E-2</v>
          </cell>
          <cell r="T101">
            <v>37308</v>
          </cell>
        </row>
        <row r="102">
          <cell r="A102">
            <v>94</v>
          </cell>
          <cell r="B102" t="str">
            <v>87th</v>
          </cell>
          <cell r="C102">
            <v>37238</v>
          </cell>
          <cell r="D102" t="str">
            <v xml:space="preserve">   ---</v>
          </cell>
          <cell r="E102">
            <v>5</v>
          </cell>
          <cell r="F102">
            <v>1140</v>
          </cell>
          <cell r="G102">
            <v>1119.3599999999999</v>
          </cell>
          <cell r="H102" t="str">
            <v xml:space="preserve">  ---</v>
          </cell>
          <cell r="I102" t="str">
            <v xml:space="preserve"> REJECTED</v>
          </cell>
          <cell r="J102" t="str">
            <v xml:space="preserve">  ---</v>
          </cell>
          <cell r="K102" t="str">
            <v xml:space="preserve"> REJECTED</v>
          </cell>
          <cell r="L102" t="str">
            <v>---</v>
          </cell>
          <cell r="M102" t="str">
            <v>---</v>
          </cell>
          <cell r="N102">
            <v>7.8746999999999998E-2</v>
          </cell>
          <cell r="O102">
            <v>8.1000000000000003E-2</v>
          </cell>
          <cell r="P102" t="str">
            <v xml:space="preserve"> REJECTED</v>
          </cell>
          <cell r="Q102" t="str">
            <v xml:space="preserve"> REJECTED</v>
          </cell>
          <cell r="R102" t="str">
            <v xml:space="preserve"> REJECTED</v>
          </cell>
          <cell r="T102">
            <v>37322</v>
          </cell>
        </row>
        <row r="103">
          <cell r="A103">
            <v>95</v>
          </cell>
          <cell r="B103" t="str">
            <v>88th</v>
          </cell>
          <cell r="C103">
            <v>37252</v>
          </cell>
          <cell r="D103">
            <v>37336</v>
          </cell>
          <cell r="E103">
            <v>1</v>
          </cell>
          <cell r="F103">
            <v>1000</v>
          </cell>
          <cell r="G103">
            <v>982.7</v>
          </cell>
          <cell r="H103">
            <v>1</v>
          </cell>
          <cell r="I103">
            <v>1000</v>
          </cell>
          <cell r="J103" t="str">
            <v xml:space="preserve">  ---</v>
          </cell>
          <cell r="K103">
            <v>1000</v>
          </cell>
          <cell r="L103">
            <v>982700000</v>
          </cell>
          <cell r="M103">
            <v>17300000</v>
          </cell>
          <cell r="N103">
            <v>7.6495999999999995E-2</v>
          </cell>
          <cell r="O103">
            <v>7.6495999999999995E-2</v>
          </cell>
          <cell r="P103">
            <v>98.27</v>
          </cell>
          <cell r="Q103">
            <v>7.6495999999999995E-2</v>
          </cell>
          <cell r="R103">
            <v>7.6495999999999995E-2</v>
          </cell>
          <cell r="T103">
            <v>37336</v>
          </cell>
        </row>
        <row r="104">
          <cell r="A104">
            <v>96</v>
          </cell>
          <cell r="B104" t="str">
            <v>Special</v>
          </cell>
          <cell r="C104">
            <v>37252</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v>
          </cell>
          <cell r="L104" t="str">
            <v>---</v>
          </cell>
          <cell r="M104" t="str">
            <v>---</v>
          </cell>
          <cell r="N104" t="str">
            <v xml:space="preserve">  ---</v>
          </cell>
          <cell r="O104" t="str">
            <v xml:space="preserve">  ---</v>
          </cell>
          <cell r="P104" t="str">
            <v xml:space="preserve">  ---</v>
          </cell>
          <cell r="Q104" t="str">
            <v xml:space="preserve">  ---</v>
          </cell>
          <cell r="R104" t="str">
            <v xml:space="preserve">  ---</v>
          </cell>
          <cell r="T104">
            <v>37336</v>
          </cell>
        </row>
        <row r="105">
          <cell r="A105">
            <v>97</v>
          </cell>
          <cell r="B105" t="str">
            <v>89th</v>
          </cell>
          <cell r="C105">
            <v>37266</v>
          </cell>
          <cell r="D105" t="str">
            <v xml:space="preserve">   ---</v>
          </cell>
          <cell r="E105">
            <v>3</v>
          </cell>
          <cell r="F105">
            <v>1550</v>
          </cell>
          <cell r="G105">
            <v>1523.57</v>
          </cell>
          <cell r="H105" t="str">
            <v xml:space="preserve">  ---</v>
          </cell>
          <cell r="I105" t="str">
            <v xml:space="preserve"> REJECTED</v>
          </cell>
          <cell r="J105" t="str">
            <v xml:space="preserve">  ---</v>
          </cell>
          <cell r="K105" t="str">
            <v xml:space="preserve"> REJECTED</v>
          </cell>
          <cell r="L105" t="str">
            <v>---</v>
          </cell>
          <cell r="M105" t="str">
            <v>---</v>
          </cell>
          <cell r="N105">
            <v>7.5147000000000005E-2</v>
          </cell>
          <cell r="O105">
            <v>7.6046000000000002E-2</v>
          </cell>
          <cell r="P105" t="str">
            <v xml:space="preserve"> REJECTED</v>
          </cell>
          <cell r="Q105" t="str">
            <v xml:space="preserve"> REJECTED</v>
          </cell>
          <cell r="R105" t="str">
            <v xml:space="preserve"> REJECTED</v>
          </cell>
          <cell r="T105">
            <v>37350</v>
          </cell>
        </row>
        <row r="106">
          <cell r="A106">
            <v>98</v>
          </cell>
          <cell r="B106" t="str">
            <v>90th</v>
          </cell>
          <cell r="C106">
            <v>37280</v>
          </cell>
          <cell r="D106">
            <v>37364</v>
          </cell>
          <cell r="E106">
            <v>13</v>
          </cell>
          <cell r="F106">
            <v>7250</v>
          </cell>
          <cell r="G106">
            <v>7142.9</v>
          </cell>
          <cell r="H106">
            <v>3</v>
          </cell>
          <cell r="I106">
            <v>2200</v>
          </cell>
          <cell r="J106" t="str">
            <v xml:space="preserve">  ---</v>
          </cell>
          <cell r="K106">
            <v>2200</v>
          </cell>
          <cell r="L106">
            <v>2169380000</v>
          </cell>
          <cell r="M106">
            <v>30620000</v>
          </cell>
          <cell r="N106">
            <v>6.0357000000000001E-2</v>
          </cell>
          <cell r="O106">
            <v>6.9757E-2</v>
          </cell>
          <cell r="P106">
            <v>98.6</v>
          </cell>
          <cell r="Q106">
            <v>6.1697000000000002E-2</v>
          </cell>
          <cell r="R106">
            <v>6.1330999999999997E-2</v>
          </cell>
          <cell r="T106">
            <v>37364</v>
          </cell>
        </row>
        <row r="107">
          <cell r="A107">
            <v>99</v>
          </cell>
          <cell r="B107" t="str">
            <v>Special</v>
          </cell>
          <cell r="C107">
            <v>37280</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v>
          </cell>
          <cell r="L107" t="str">
            <v>---</v>
          </cell>
          <cell r="M107" t="str">
            <v>---</v>
          </cell>
          <cell r="N107" t="str">
            <v xml:space="preserve">  ---</v>
          </cell>
          <cell r="O107" t="str">
            <v xml:space="preserve">  ---</v>
          </cell>
          <cell r="P107" t="str">
            <v xml:space="preserve">  ---</v>
          </cell>
          <cell r="Q107" t="str">
            <v xml:space="preserve">  ---</v>
          </cell>
          <cell r="R107" t="str">
            <v xml:space="preserve">  ---</v>
          </cell>
          <cell r="T107">
            <v>37364</v>
          </cell>
        </row>
        <row r="108">
          <cell r="A108">
            <v>100</v>
          </cell>
          <cell r="B108" t="str">
            <v>91st</v>
          </cell>
          <cell r="C108">
            <v>37294</v>
          </cell>
          <cell r="D108">
            <v>37378</v>
          </cell>
          <cell r="E108">
            <v>13</v>
          </cell>
          <cell r="F108">
            <v>4300</v>
          </cell>
          <cell r="G108">
            <v>4247.585</v>
          </cell>
          <cell r="H108" t="str">
            <v xml:space="preserve">  ---</v>
          </cell>
          <cell r="I108">
            <v>4300</v>
          </cell>
          <cell r="J108" t="str">
            <v xml:space="preserve">  ---</v>
          </cell>
          <cell r="K108">
            <v>4300</v>
          </cell>
          <cell r="L108">
            <v>4247585000</v>
          </cell>
          <cell r="M108">
            <v>52415000</v>
          </cell>
          <cell r="N108">
            <v>4.8328999999999997E-2</v>
          </cell>
          <cell r="O108">
            <v>5.8124000000000002E-2</v>
          </cell>
          <cell r="P108">
            <v>98.68</v>
          </cell>
          <cell r="Q108">
            <v>5.8124000000000002E-2</v>
          </cell>
          <cell r="R108">
            <v>5.3620000000000001E-2</v>
          </cell>
          <cell r="T108">
            <v>37378</v>
          </cell>
        </row>
        <row r="109">
          <cell r="A109">
            <v>101</v>
          </cell>
          <cell r="B109" t="str">
            <v>92nd</v>
          </cell>
          <cell r="C109">
            <v>37308</v>
          </cell>
          <cell r="D109" t="str">
            <v xml:space="preserve">   ---</v>
          </cell>
          <cell r="E109">
            <v>9</v>
          </cell>
          <cell r="F109">
            <v>10100</v>
          </cell>
          <cell r="G109">
            <v>9967.7950000000001</v>
          </cell>
          <cell r="H109" t="str">
            <v xml:space="preserve">  ---</v>
          </cell>
          <cell r="I109" t="str">
            <v xml:space="preserve"> REJECTED</v>
          </cell>
          <cell r="J109" t="str">
            <v xml:space="preserve">  ---</v>
          </cell>
          <cell r="K109" t="str">
            <v xml:space="preserve"> REJECTED</v>
          </cell>
          <cell r="L109" t="str">
            <v>---</v>
          </cell>
          <cell r="M109" t="str">
            <v>---</v>
          </cell>
          <cell r="N109">
            <v>5.5893999999999999E-2</v>
          </cell>
          <cell r="O109">
            <v>5.9909999999999998E-2</v>
          </cell>
          <cell r="P109" t="str">
            <v xml:space="preserve"> REJECTED</v>
          </cell>
          <cell r="Q109" t="str">
            <v xml:space="preserve"> REJECTED</v>
          </cell>
          <cell r="R109" t="str">
            <v xml:space="preserve"> REJECTED</v>
          </cell>
          <cell r="T109">
            <v>37392</v>
          </cell>
        </row>
        <row r="110">
          <cell r="A110">
            <v>102</v>
          </cell>
          <cell r="B110" t="str">
            <v>93rd</v>
          </cell>
          <cell r="C110">
            <v>37322</v>
          </cell>
          <cell r="D110">
            <v>37406</v>
          </cell>
          <cell r="E110">
            <v>6</v>
          </cell>
          <cell r="F110">
            <v>6950</v>
          </cell>
          <cell r="G110">
            <v>6857.2650000000003</v>
          </cell>
          <cell r="H110">
            <v>1</v>
          </cell>
          <cell r="I110">
            <v>5100</v>
          </cell>
          <cell r="J110" t="str">
            <v xml:space="preserve">  ---</v>
          </cell>
          <cell r="K110">
            <v>5100</v>
          </cell>
          <cell r="L110">
            <v>5032680000</v>
          </cell>
          <cell r="M110">
            <v>67320000</v>
          </cell>
          <cell r="N110">
            <v>5.8124000000000002E-2</v>
          </cell>
          <cell r="O110">
            <v>7.0206000000000005E-2</v>
          </cell>
          <cell r="P110">
            <v>98.68</v>
          </cell>
          <cell r="Q110">
            <v>5.8124000000000002E-2</v>
          </cell>
          <cell r="R110">
            <v>5.8124000000000002E-2</v>
          </cell>
          <cell r="T110">
            <v>37406</v>
          </cell>
        </row>
        <row r="111">
          <cell r="A111">
            <v>103</v>
          </cell>
          <cell r="B111" t="str">
            <v>94th</v>
          </cell>
          <cell r="C111">
            <v>37336</v>
          </cell>
          <cell r="D111">
            <v>37420</v>
          </cell>
          <cell r="E111">
            <v>6</v>
          </cell>
          <cell r="F111">
            <v>5000</v>
          </cell>
          <cell r="G111">
            <v>4934.8500000000004</v>
          </cell>
          <cell r="H111">
            <v>6</v>
          </cell>
          <cell r="I111">
            <v>5000</v>
          </cell>
          <cell r="J111" t="str">
            <v xml:space="preserve">  ---</v>
          </cell>
          <cell r="K111">
            <v>5000</v>
          </cell>
          <cell r="L111">
            <v>4934850000</v>
          </cell>
          <cell r="M111">
            <v>65150000</v>
          </cell>
          <cell r="N111">
            <v>5.6786000000000003E-2</v>
          </cell>
          <cell r="O111">
            <v>5.8124000000000002E-2</v>
          </cell>
          <cell r="P111">
            <v>98.68</v>
          </cell>
          <cell r="Q111">
            <v>5.8124000000000002E-2</v>
          </cell>
          <cell r="R111">
            <v>5.7366E-2</v>
          </cell>
          <cell r="T111">
            <v>37420</v>
          </cell>
        </row>
        <row r="112">
          <cell r="A112">
            <v>104</v>
          </cell>
          <cell r="B112" t="str">
            <v>Special</v>
          </cell>
          <cell r="C112">
            <v>37336</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v>
          </cell>
          <cell r="L112" t="str">
            <v>---</v>
          </cell>
          <cell r="M112" t="str">
            <v>---</v>
          </cell>
          <cell r="N112" t="str">
            <v xml:space="preserve">  ---</v>
          </cell>
          <cell r="O112" t="str">
            <v xml:space="preserve">  ---</v>
          </cell>
          <cell r="P112" t="str">
            <v xml:space="preserve">  ---</v>
          </cell>
          <cell r="Q112" t="str">
            <v xml:space="preserve">  ---</v>
          </cell>
          <cell r="R112" t="str">
            <v xml:space="preserve">  ---</v>
          </cell>
          <cell r="T112">
            <v>37420</v>
          </cell>
        </row>
        <row r="113">
          <cell r="A113">
            <v>105</v>
          </cell>
          <cell r="B113" t="str">
            <v>95th</v>
          </cell>
          <cell r="C113">
            <v>37350</v>
          </cell>
          <cell r="D113" t="str">
            <v xml:space="preserve">   ---</v>
          </cell>
          <cell r="E113">
            <v>5</v>
          </cell>
          <cell r="F113">
            <v>2700</v>
          </cell>
          <cell r="G113">
            <v>2662.1849999999999</v>
          </cell>
          <cell r="H113" t="str">
            <v xml:space="preserve">  ---</v>
          </cell>
          <cell r="I113" t="str">
            <v xml:space="preserve"> REJECTED</v>
          </cell>
          <cell r="J113" t="str">
            <v xml:space="preserve">  ---</v>
          </cell>
          <cell r="K113" t="str">
            <v xml:space="preserve"> REJECTED</v>
          </cell>
          <cell r="L113" t="str">
            <v>---</v>
          </cell>
          <cell r="M113" t="str">
            <v>---</v>
          </cell>
          <cell r="N113">
            <v>6.1249999999999999E-2</v>
          </cell>
          <cell r="O113">
            <v>6.2590999999999994E-2</v>
          </cell>
          <cell r="P113" t="str">
            <v xml:space="preserve"> REJECTED</v>
          </cell>
          <cell r="Q113" t="str">
            <v xml:space="preserve"> REJECTED</v>
          </cell>
          <cell r="R113" t="str">
            <v xml:space="preserve"> REJECTED</v>
          </cell>
          <cell r="T113">
            <v>37434</v>
          </cell>
        </row>
        <row r="114">
          <cell r="A114">
            <v>106</v>
          </cell>
          <cell r="B114" t="str">
            <v>96th</v>
          </cell>
          <cell r="C114">
            <v>37364</v>
          </cell>
          <cell r="D114" t="str">
            <v xml:space="preserve">   ---</v>
          </cell>
          <cell r="E114">
            <v>5</v>
          </cell>
          <cell r="F114">
            <v>3700</v>
          </cell>
          <cell r="G114">
            <v>3651.23</v>
          </cell>
          <cell r="H114" t="str">
            <v xml:space="preserve">  ---</v>
          </cell>
          <cell r="I114" t="str">
            <v xml:space="preserve"> REJECTED</v>
          </cell>
          <cell r="J114" t="str">
            <v xml:space="preserve">  ---</v>
          </cell>
          <cell r="K114" t="str">
            <v xml:space="preserve"> REJECTED</v>
          </cell>
          <cell r="L114" t="str">
            <v>---</v>
          </cell>
          <cell r="M114" t="str">
            <v>---</v>
          </cell>
          <cell r="N114">
            <v>5.7231999999999998E-2</v>
          </cell>
          <cell r="O114">
            <v>5.9909999999999998E-2</v>
          </cell>
          <cell r="P114" t="str">
            <v xml:space="preserve"> REJECTED</v>
          </cell>
          <cell r="Q114" t="str">
            <v xml:space="preserve"> REJECTED</v>
          </cell>
          <cell r="R114" t="str">
            <v xml:space="preserve"> REJECTED</v>
          </cell>
          <cell r="T114">
            <v>37448</v>
          </cell>
        </row>
        <row r="115">
          <cell r="A115">
            <v>107</v>
          </cell>
          <cell r="B115" t="str">
            <v>97th</v>
          </cell>
          <cell r="C115">
            <v>37378</v>
          </cell>
          <cell r="D115">
            <v>37462</v>
          </cell>
          <cell r="E115">
            <v>7</v>
          </cell>
          <cell r="F115">
            <v>4300</v>
          </cell>
          <cell r="G115">
            <v>4243.2700000000004</v>
          </cell>
          <cell r="H115">
            <v>6</v>
          </cell>
          <cell r="I115">
            <v>3300</v>
          </cell>
          <cell r="J115" t="str">
            <v xml:space="preserve">  ---</v>
          </cell>
          <cell r="K115">
            <v>3300</v>
          </cell>
          <cell r="L115">
            <v>3256770000</v>
          </cell>
          <cell r="M115">
            <v>43230000</v>
          </cell>
          <cell r="N115">
            <v>5.7231999999999998E-2</v>
          </cell>
          <cell r="O115">
            <v>5.9463000000000002E-2</v>
          </cell>
          <cell r="P115">
            <v>98.68</v>
          </cell>
          <cell r="Q115">
            <v>5.8124000000000002E-2</v>
          </cell>
          <cell r="R115">
            <v>5.7678E-2</v>
          </cell>
          <cell r="T115">
            <v>37462</v>
          </cell>
        </row>
        <row r="116">
          <cell r="A116">
            <v>108</v>
          </cell>
          <cell r="B116" t="str">
            <v>98th</v>
          </cell>
          <cell r="C116">
            <v>37392</v>
          </cell>
          <cell r="D116" t="str">
            <v xml:space="preserve">   ---</v>
          </cell>
          <cell r="E116">
            <v>1</v>
          </cell>
          <cell r="F116">
            <v>2000</v>
          </cell>
          <cell r="G116">
            <v>1973.8</v>
          </cell>
          <cell r="H116" t="str">
            <v xml:space="preserve">  ---</v>
          </cell>
          <cell r="I116" t="str">
            <v xml:space="preserve"> REJECTED</v>
          </cell>
          <cell r="J116" t="str">
            <v xml:space="preserve">  ---</v>
          </cell>
          <cell r="K116" t="str">
            <v xml:space="preserve"> REJECTED</v>
          </cell>
          <cell r="L116" t="str">
            <v>---</v>
          </cell>
          <cell r="M116" t="str">
            <v>---</v>
          </cell>
          <cell r="N116">
            <v>5.7678E-2</v>
          </cell>
          <cell r="O116">
            <v>5.7678E-2</v>
          </cell>
          <cell r="P116" t="str">
            <v xml:space="preserve"> REJECTED</v>
          </cell>
          <cell r="Q116" t="str">
            <v xml:space="preserve"> REJECTED</v>
          </cell>
          <cell r="R116" t="str">
            <v xml:space="preserve"> REJECTED</v>
          </cell>
          <cell r="T116">
            <v>37476</v>
          </cell>
        </row>
        <row r="117">
          <cell r="A117">
            <v>109</v>
          </cell>
          <cell r="B117" t="str">
            <v>99th</v>
          </cell>
          <cell r="C117">
            <v>37406</v>
          </cell>
          <cell r="D117">
            <v>37490</v>
          </cell>
          <cell r="E117">
            <v>4</v>
          </cell>
          <cell r="F117">
            <v>11100</v>
          </cell>
          <cell r="G117">
            <v>10952.13</v>
          </cell>
          <cell r="H117">
            <v>2</v>
          </cell>
          <cell r="I117">
            <v>8100</v>
          </cell>
          <cell r="J117" t="str">
            <v xml:space="preserve">  ---</v>
          </cell>
          <cell r="K117">
            <v>8100</v>
          </cell>
          <cell r="L117">
            <v>7993380000</v>
          </cell>
          <cell r="M117">
            <v>106620000</v>
          </cell>
          <cell r="N117">
            <v>5.7678E-2</v>
          </cell>
          <cell r="O117">
            <v>6.1249999999999999E-2</v>
          </cell>
          <cell r="P117">
            <v>98.68</v>
          </cell>
          <cell r="Q117">
            <v>5.8124000000000002E-2</v>
          </cell>
          <cell r="R117">
            <v>5.7958999999999997E-2</v>
          </cell>
          <cell r="T117">
            <v>37490</v>
          </cell>
        </row>
        <row r="118">
          <cell r="A118">
            <v>110</v>
          </cell>
          <cell r="B118" t="str">
            <v>100th</v>
          </cell>
          <cell r="C118">
            <v>37420</v>
          </cell>
          <cell r="D118" t="str">
            <v xml:space="preserve">   ---</v>
          </cell>
          <cell r="E118" t="str">
            <v xml:space="preserve">  ---</v>
          </cell>
          <cell r="F118" t="str">
            <v xml:space="preserve">  ---</v>
          </cell>
          <cell r="G118" t="str">
            <v xml:space="preserve">  ---</v>
          </cell>
          <cell r="H118" t="str">
            <v xml:space="preserve">  ---</v>
          </cell>
          <cell r="I118" t="str">
            <v>Bid Not Received</v>
          </cell>
          <cell r="J118" t="str">
            <v xml:space="preserve">  ---</v>
          </cell>
          <cell r="K118" t="str">
            <v>Bid Not Received</v>
          </cell>
          <cell r="L118" t="str">
            <v>---</v>
          </cell>
          <cell r="M118" t="str">
            <v>---</v>
          </cell>
          <cell r="N118" t="str">
            <v xml:space="preserve">  ---</v>
          </cell>
          <cell r="O118" t="str">
            <v xml:space="preserve">  ---</v>
          </cell>
          <cell r="P118" t="str">
            <v xml:space="preserve">  ---</v>
          </cell>
          <cell r="Q118" t="str">
            <v xml:space="preserve">  ---</v>
          </cell>
          <cell r="R118" t="str">
            <v xml:space="preserve">  ---</v>
          </cell>
          <cell r="T118">
            <v>37504</v>
          </cell>
        </row>
        <row r="119">
          <cell r="A119">
            <v>111</v>
          </cell>
          <cell r="B119" t="str">
            <v>101st</v>
          </cell>
          <cell r="C119">
            <v>37434</v>
          </cell>
          <cell r="D119" t="str">
            <v xml:space="preserve">   ---</v>
          </cell>
          <cell r="E119" t="str">
            <v xml:space="preserve">  ---</v>
          </cell>
          <cell r="F119" t="str">
            <v xml:space="preserve">  ---</v>
          </cell>
          <cell r="G119" t="str">
            <v xml:space="preserve">  ---</v>
          </cell>
          <cell r="H119" t="str">
            <v xml:space="preserve">  ---</v>
          </cell>
          <cell r="I119" t="str">
            <v>Bid Not Received</v>
          </cell>
          <cell r="J119" t="str">
            <v xml:space="preserve">  ---</v>
          </cell>
          <cell r="K119" t="str">
            <v>Bid Not Received</v>
          </cell>
          <cell r="L119" t="str">
            <v>---</v>
          </cell>
          <cell r="M119" t="str">
            <v>---</v>
          </cell>
          <cell r="N119" t="str">
            <v xml:space="preserve">  ---</v>
          </cell>
          <cell r="O119" t="str">
            <v xml:space="preserve">  ---</v>
          </cell>
          <cell r="P119" t="str">
            <v xml:space="preserve">  ---</v>
          </cell>
          <cell r="Q119" t="str">
            <v xml:space="preserve">  ---</v>
          </cell>
          <cell r="R119" t="str">
            <v xml:space="preserve">  ---</v>
          </cell>
          <cell r="T119">
            <v>37518</v>
          </cell>
        </row>
        <row r="120">
          <cell r="A120">
            <v>112</v>
          </cell>
          <cell r="B120" t="str">
            <v>Special</v>
          </cell>
          <cell r="C120">
            <v>37434</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v>
          </cell>
          <cell r="L120" t="str">
            <v>---</v>
          </cell>
          <cell r="M120" t="str">
            <v>---</v>
          </cell>
          <cell r="N120" t="str">
            <v xml:space="preserve">  ---</v>
          </cell>
          <cell r="O120" t="str">
            <v xml:space="preserve">  ---</v>
          </cell>
          <cell r="P120" t="str">
            <v xml:space="preserve">  ---</v>
          </cell>
          <cell r="Q120" t="str">
            <v xml:space="preserve">  ---</v>
          </cell>
          <cell r="R120" t="str">
            <v xml:space="preserve">  ---</v>
          </cell>
          <cell r="T120">
            <v>37518</v>
          </cell>
        </row>
        <row r="121">
          <cell r="A121">
            <v>113</v>
          </cell>
          <cell r="B121" t="str">
            <v>102nd</v>
          </cell>
          <cell r="C121">
            <v>37448</v>
          </cell>
          <cell r="D121">
            <v>37532</v>
          </cell>
          <cell r="E121">
            <v>1</v>
          </cell>
          <cell r="F121">
            <v>700</v>
          </cell>
          <cell r="G121">
            <v>690.76</v>
          </cell>
          <cell r="H121">
            <v>1</v>
          </cell>
          <cell r="I121">
            <v>700</v>
          </cell>
          <cell r="J121" t="str">
            <v xml:space="preserve">  ---</v>
          </cell>
          <cell r="K121">
            <v>700</v>
          </cell>
          <cell r="L121">
            <v>690760000</v>
          </cell>
          <cell r="M121">
            <v>9240000</v>
          </cell>
          <cell r="N121">
            <v>5.8124000000000002E-2</v>
          </cell>
          <cell r="O121">
            <v>5.8124000000000002E-2</v>
          </cell>
          <cell r="P121">
            <v>98.68</v>
          </cell>
          <cell r="Q121">
            <v>5.8124000000000002E-2</v>
          </cell>
          <cell r="R121">
            <v>5.8124000000000002E-2</v>
          </cell>
          <cell r="T121">
            <v>37532</v>
          </cell>
        </row>
        <row r="122">
          <cell r="A122">
            <v>114</v>
          </cell>
          <cell r="B122" t="str">
            <v>103rd</v>
          </cell>
          <cell r="C122">
            <v>37462</v>
          </cell>
          <cell r="D122" t="str">
            <v xml:space="preserve">   ---</v>
          </cell>
          <cell r="E122">
            <v>2</v>
          </cell>
          <cell r="F122">
            <v>4500</v>
          </cell>
          <cell r="G122">
            <v>4441.05</v>
          </cell>
          <cell r="H122" t="str">
            <v xml:space="preserve">  ---</v>
          </cell>
          <cell r="I122" t="str">
            <v xml:space="preserve"> REJECTED</v>
          </cell>
          <cell r="J122" t="str">
            <v xml:space="preserve">  ---</v>
          </cell>
          <cell r="K122" t="str">
            <v xml:space="preserve"> REJECTED</v>
          </cell>
          <cell r="L122" t="str">
            <v>---</v>
          </cell>
          <cell r="M122" t="str">
            <v>---</v>
          </cell>
          <cell r="N122">
            <v>5.7678E-2</v>
          </cell>
          <cell r="O122">
            <v>5.7678E-2</v>
          </cell>
          <cell r="P122" t="str">
            <v xml:space="preserve"> REJECTED</v>
          </cell>
          <cell r="Q122" t="str">
            <v xml:space="preserve"> REJECTED</v>
          </cell>
          <cell r="R122" t="str">
            <v xml:space="preserve"> REJECTED</v>
          </cell>
          <cell r="T122">
            <v>37546</v>
          </cell>
        </row>
        <row r="123">
          <cell r="A123">
            <v>115</v>
          </cell>
          <cell r="B123" t="str">
            <v>Special</v>
          </cell>
          <cell r="C123">
            <v>37462</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v>
          </cell>
          <cell r="L123" t="str">
            <v>---</v>
          </cell>
          <cell r="M123" t="str">
            <v>---</v>
          </cell>
          <cell r="N123" t="str">
            <v xml:space="preserve">  ---</v>
          </cell>
          <cell r="O123" t="str">
            <v xml:space="preserve">  ---</v>
          </cell>
          <cell r="P123" t="str">
            <v xml:space="preserve">  ---</v>
          </cell>
          <cell r="Q123" t="str">
            <v xml:space="preserve">  ---</v>
          </cell>
          <cell r="R123" t="str">
            <v xml:space="preserve">  ---</v>
          </cell>
          <cell r="T123">
            <v>37546</v>
          </cell>
        </row>
        <row r="124">
          <cell r="A124">
            <v>116</v>
          </cell>
          <cell r="B124" t="str">
            <v>104th</v>
          </cell>
          <cell r="C124">
            <v>37476</v>
          </cell>
          <cell r="D124" t="str">
            <v xml:space="preserve">   ---</v>
          </cell>
          <cell r="E124">
            <v>2</v>
          </cell>
          <cell r="F124">
            <v>2000</v>
          </cell>
          <cell r="G124">
            <v>1973.6</v>
          </cell>
          <cell r="H124" t="str">
            <v xml:space="preserve">  ---</v>
          </cell>
          <cell r="I124" t="str">
            <v xml:space="preserve"> REJECTED</v>
          </cell>
          <cell r="J124" t="str">
            <v xml:space="preserve">  ---</v>
          </cell>
          <cell r="K124" t="str">
            <v xml:space="preserve"> REJECTED</v>
          </cell>
          <cell r="L124" t="str">
            <v>---</v>
          </cell>
          <cell r="M124" t="str">
            <v>---</v>
          </cell>
          <cell r="N124">
            <v>5.8124000000000002E-2</v>
          </cell>
          <cell r="O124">
            <v>5.8124000000000002E-2</v>
          </cell>
          <cell r="P124" t="str">
            <v xml:space="preserve"> REJECTED</v>
          </cell>
          <cell r="Q124" t="str">
            <v xml:space="preserve"> REJECTED</v>
          </cell>
          <cell r="R124" t="str">
            <v xml:space="preserve"> REJECTED</v>
          </cell>
          <cell r="T124">
            <v>37560</v>
          </cell>
        </row>
        <row r="125">
          <cell r="A125">
            <v>117</v>
          </cell>
          <cell r="B125" t="str">
            <v>105th</v>
          </cell>
          <cell r="C125">
            <v>37490</v>
          </cell>
          <cell r="D125">
            <v>37574</v>
          </cell>
          <cell r="E125">
            <v>3</v>
          </cell>
          <cell r="F125">
            <v>3600</v>
          </cell>
          <cell r="G125">
            <v>3552.6</v>
          </cell>
          <cell r="H125">
            <v>3</v>
          </cell>
          <cell r="I125">
            <v>3600</v>
          </cell>
          <cell r="J125" t="str">
            <v xml:space="preserve">  ---</v>
          </cell>
          <cell r="K125">
            <v>3600</v>
          </cell>
          <cell r="L125">
            <v>3552600000</v>
          </cell>
          <cell r="M125">
            <v>47400000</v>
          </cell>
          <cell r="N125">
            <v>5.7231999999999998E-2</v>
          </cell>
          <cell r="O125">
            <v>5.8124000000000002E-2</v>
          </cell>
          <cell r="P125">
            <v>98.68</v>
          </cell>
          <cell r="Q125">
            <v>5.8124000000000002E-2</v>
          </cell>
          <cell r="R125">
            <v>5.7976E-2</v>
          </cell>
          <cell r="T125">
            <v>37574</v>
          </cell>
        </row>
        <row r="126">
          <cell r="A126">
            <v>118</v>
          </cell>
          <cell r="B126" t="str">
            <v>106th</v>
          </cell>
          <cell r="C126">
            <v>37504</v>
          </cell>
          <cell r="D126" t="str">
            <v xml:space="preserve">   ---</v>
          </cell>
          <cell r="E126">
            <v>4</v>
          </cell>
          <cell r="F126">
            <v>9200</v>
          </cell>
          <cell r="G126">
            <v>9078.48</v>
          </cell>
          <cell r="H126" t="str">
            <v xml:space="preserve">  ---</v>
          </cell>
          <cell r="I126" t="str">
            <v xml:space="preserve"> REJECTED</v>
          </cell>
          <cell r="J126" t="str">
            <v xml:space="preserve">  ---</v>
          </cell>
          <cell r="K126" t="str">
            <v xml:space="preserve"> REJECTED</v>
          </cell>
          <cell r="L126" t="str">
            <v>---</v>
          </cell>
          <cell r="M126" t="str">
            <v>---</v>
          </cell>
          <cell r="N126">
            <v>5.8124000000000002E-2</v>
          </cell>
          <cell r="O126">
            <v>5.8162999999999999E-2</v>
          </cell>
          <cell r="P126" t="str">
            <v xml:space="preserve"> REJECTED</v>
          </cell>
          <cell r="Q126" t="str">
            <v xml:space="preserve"> REJECTED</v>
          </cell>
          <cell r="R126" t="str">
            <v xml:space="preserve"> REJECTED</v>
          </cell>
          <cell r="T126">
            <v>37588</v>
          </cell>
        </row>
        <row r="127">
          <cell r="A127">
            <v>119</v>
          </cell>
          <cell r="B127" t="str">
            <v xml:space="preserve">107th </v>
          </cell>
          <cell r="C127">
            <v>37518</v>
          </cell>
          <cell r="D127" t="str">
            <v xml:space="preserve">   ---</v>
          </cell>
          <cell r="E127">
            <v>3</v>
          </cell>
          <cell r="F127">
            <v>4000</v>
          </cell>
          <cell r="G127">
            <v>3947.2</v>
          </cell>
          <cell r="H127" t="str">
            <v xml:space="preserve">  ---</v>
          </cell>
          <cell r="I127" t="str">
            <v xml:space="preserve"> REJECTED</v>
          </cell>
          <cell r="J127" t="str">
            <v xml:space="preserve">  ---</v>
          </cell>
          <cell r="K127" t="str">
            <v xml:space="preserve"> REJECTED</v>
          </cell>
          <cell r="L127" t="str">
            <v>---</v>
          </cell>
          <cell r="M127" t="str">
            <v>---</v>
          </cell>
          <cell r="N127">
            <v>5.8124000000000002E-2</v>
          </cell>
          <cell r="O127">
            <v>5.8124000000000002E-2</v>
          </cell>
          <cell r="P127" t="str">
            <v xml:space="preserve"> REJECTED</v>
          </cell>
          <cell r="Q127" t="str">
            <v xml:space="preserve"> REJECTED</v>
          </cell>
          <cell r="R127" t="str">
            <v xml:space="preserve"> REJECTED</v>
          </cell>
          <cell r="T127">
            <v>37602</v>
          </cell>
        </row>
        <row r="128">
          <cell r="A128">
            <v>120</v>
          </cell>
          <cell r="B128" t="str">
            <v xml:space="preserve">108th </v>
          </cell>
          <cell r="C128">
            <v>37532</v>
          </cell>
          <cell r="D128" t="str">
            <v xml:space="preserve">   ---</v>
          </cell>
          <cell r="E128">
            <v>1</v>
          </cell>
          <cell r="F128">
            <v>2000</v>
          </cell>
          <cell r="G128">
            <v>1973.6</v>
          </cell>
          <cell r="H128" t="str">
            <v xml:space="preserve">  ---</v>
          </cell>
          <cell r="I128" t="str">
            <v xml:space="preserve"> REJECTED</v>
          </cell>
          <cell r="J128" t="str">
            <v xml:space="preserve">  ---</v>
          </cell>
          <cell r="K128" t="str">
            <v xml:space="preserve"> REJECTED</v>
          </cell>
          <cell r="L128" t="str">
            <v>---</v>
          </cell>
          <cell r="M128" t="str">
            <v>---</v>
          </cell>
          <cell r="N128">
            <v>5.8124000000000002E-2</v>
          </cell>
          <cell r="O128">
            <v>5.8124000000000002E-2</v>
          </cell>
          <cell r="P128" t="str">
            <v xml:space="preserve"> REJECTED</v>
          </cell>
          <cell r="Q128" t="str">
            <v xml:space="preserve"> REJECTED</v>
          </cell>
          <cell r="R128" t="str">
            <v xml:space="preserve"> REJECTED</v>
          </cell>
          <cell r="T128">
            <v>37616</v>
          </cell>
        </row>
        <row r="129">
          <cell r="A129">
            <v>121</v>
          </cell>
          <cell r="B129" t="str">
            <v xml:space="preserve">109th </v>
          </cell>
          <cell r="C129">
            <v>37546</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v>
          </cell>
          <cell r="L129" t="str">
            <v>---</v>
          </cell>
          <cell r="M129" t="str">
            <v>---</v>
          </cell>
          <cell r="N129" t="str">
            <v xml:space="preserve">  ---</v>
          </cell>
          <cell r="O129" t="str">
            <v xml:space="preserve">  ---</v>
          </cell>
          <cell r="P129" t="str">
            <v xml:space="preserve">  ---</v>
          </cell>
          <cell r="Q129" t="str">
            <v xml:space="preserve">  ---</v>
          </cell>
          <cell r="R129" t="str">
            <v xml:space="preserve">  ---</v>
          </cell>
          <cell r="T129">
            <v>37630</v>
          </cell>
        </row>
        <row r="130">
          <cell r="A130">
            <v>122</v>
          </cell>
          <cell r="B130" t="str">
            <v xml:space="preserve">110th </v>
          </cell>
          <cell r="C130">
            <v>37560</v>
          </cell>
          <cell r="D130" t="str">
            <v xml:space="preserve">   ---</v>
          </cell>
          <cell r="E130" t="str">
            <v xml:space="preserve">  ---</v>
          </cell>
          <cell r="F130" t="str">
            <v xml:space="preserve">  ---</v>
          </cell>
          <cell r="G130" t="str">
            <v xml:space="preserve">  ---</v>
          </cell>
          <cell r="H130" t="str">
            <v xml:space="preserve">  ---</v>
          </cell>
          <cell r="I130" t="str">
            <v>Bid Not Received</v>
          </cell>
          <cell r="J130" t="str">
            <v xml:space="preserve">  ---</v>
          </cell>
          <cell r="K130" t="str">
            <v>Bid Not Received</v>
          </cell>
          <cell r="L130" t="str">
            <v>---</v>
          </cell>
          <cell r="M130" t="str">
            <v>---</v>
          </cell>
          <cell r="N130" t="str">
            <v xml:space="preserve">  ---</v>
          </cell>
          <cell r="O130" t="str">
            <v xml:space="preserve">  ---</v>
          </cell>
          <cell r="P130" t="str">
            <v xml:space="preserve">  ---</v>
          </cell>
          <cell r="Q130" t="str">
            <v xml:space="preserve">  ---</v>
          </cell>
          <cell r="R130" t="str">
            <v xml:space="preserve">  ---</v>
          </cell>
          <cell r="T130">
            <v>37644</v>
          </cell>
        </row>
        <row r="131">
          <cell r="A131">
            <v>123</v>
          </cell>
          <cell r="B131" t="str">
            <v>111th</v>
          </cell>
          <cell r="C131">
            <v>37574</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v>
          </cell>
          <cell r="L131" t="str">
            <v>---</v>
          </cell>
          <cell r="M131" t="str">
            <v>---</v>
          </cell>
          <cell r="N131" t="str">
            <v xml:space="preserve">  ---</v>
          </cell>
          <cell r="O131" t="str">
            <v xml:space="preserve">  ---</v>
          </cell>
          <cell r="P131" t="str">
            <v xml:space="preserve">  ---</v>
          </cell>
          <cell r="Q131" t="str">
            <v xml:space="preserve">  ---</v>
          </cell>
          <cell r="R131" t="str">
            <v xml:space="preserve">  ---</v>
          </cell>
          <cell r="T131">
            <v>37658</v>
          </cell>
        </row>
        <row r="132">
          <cell r="A132">
            <v>124</v>
          </cell>
          <cell r="B132" t="str">
            <v xml:space="preserve">112th </v>
          </cell>
          <cell r="C132">
            <v>37588</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v>
          </cell>
          <cell r="L132" t="str">
            <v>---</v>
          </cell>
          <cell r="M132" t="str">
            <v>---</v>
          </cell>
          <cell r="N132" t="str">
            <v xml:space="preserve">  ---</v>
          </cell>
          <cell r="O132" t="str">
            <v xml:space="preserve">  ---</v>
          </cell>
          <cell r="P132" t="str">
            <v xml:space="preserve">  ---</v>
          </cell>
          <cell r="Q132" t="str">
            <v xml:space="preserve">  ---</v>
          </cell>
          <cell r="R132" t="str">
            <v xml:space="preserve">  ---</v>
          </cell>
          <cell r="T132">
            <v>37672</v>
          </cell>
        </row>
        <row r="133">
          <cell r="A133">
            <v>125</v>
          </cell>
          <cell r="B133" t="str">
            <v>113th</v>
          </cell>
          <cell r="C133">
            <v>37602</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v>
          </cell>
          <cell r="L133" t="str">
            <v>---</v>
          </cell>
          <cell r="M133" t="str">
            <v>---</v>
          </cell>
          <cell r="N133" t="str">
            <v xml:space="preserve">  ---</v>
          </cell>
          <cell r="O133" t="str">
            <v xml:space="preserve">  ---</v>
          </cell>
          <cell r="P133" t="str">
            <v xml:space="preserve">  ---</v>
          </cell>
          <cell r="Q133" t="str">
            <v xml:space="preserve">  ---</v>
          </cell>
          <cell r="R133" t="str">
            <v xml:space="preserve">  ---</v>
          </cell>
          <cell r="T133">
            <v>37686</v>
          </cell>
        </row>
        <row r="134">
          <cell r="A134">
            <v>126</v>
          </cell>
          <cell r="B134" t="str">
            <v>114th</v>
          </cell>
          <cell r="C134">
            <v>37616</v>
          </cell>
          <cell r="D134">
            <v>37700</v>
          </cell>
          <cell r="E134">
            <v>3</v>
          </cell>
          <cell r="F134">
            <v>2000</v>
          </cell>
          <cell r="G134">
            <v>1981.4</v>
          </cell>
          <cell r="H134">
            <v>1</v>
          </cell>
          <cell r="I134">
            <v>500</v>
          </cell>
          <cell r="J134" t="str">
            <v xml:space="preserve">  ---</v>
          </cell>
          <cell r="K134">
            <v>500</v>
          </cell>
          <cell r="L134">
            <v>495550000</v>
          </cell>
          <cell r="M134">
            <v>4450000</v>
          </cell>
          <cell r="N134">
            <v>3.9019999999999999E-2</v>
          </cell>
          <cell r="O134">
            <v>4.2118999999999997E-2</v>
          </cell>
          <cell r="P134">
            <v>99.11</v>
          </cell>
          <cell r="Q134">
            <v>3.9019999999999999E-2</v>
          </cell>
          <cell r="R134">
            <v>3.9019999999999999E-2</v>
          </cell>
          <cell r="T134">
            <v>37700</v>
          </cell>
        </row>
        <row r="135">
          <cell r="A135">
            <v>127</v>
          </cell>
          <cell r="B135" t="str">
            <v>115th</v>
          </cell>
          <cell r="C135">
            <v>37630</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v>
          </cell>
          <cell r="L135" t="str">
            <v>---</v>
          </cell>
          <cell r="M135" t="str">
            <v>---</v>
          </cell>
          <cell r="N135" t="str">
            <v xml:space="preserve">  ---</v>
          </cell>
          <cell r="O135" t="str">
            <v xml:space="preserve">  ---</v>
          </cell>
          <cell r="P135" t="str">
            <v xml:space="preserve">  ---</v>
          </cell>
          <cell r="Q135" t="str">
            <v xml:space="preserve">  ---</v>
          </cell>
          <cell r="R135" t="str">
            <v xml:space="preserve">  ---</v>
          </cell>
          <cell r="T135">
            <v>37714</v>
          </cell>
        </row>
        <row r="136">
          <cell r="A136">
            <v>128</v>
          </cell>
          <cell r="B136" t="str">
            <v>116th</v>
          </cell>
          <cell r="C136">
            <v>37644</v>
          </cell>
          <cell r="D136">
            <v>37728</v>
          </cell>
          <cell r="E136">
            <v>11</v>
          </cell>
          <cell r="F136">
            <v>6105.6</v>
          </cell>
          <cell r="G136">
            <v>6057.2514000000001</v>
          </cell>
          <cell r="H136">
            <v>3</v>
          </cell>
          <cell r="I136">
            <v>1605.6</v>
          </cell>
          <cell r="J136" t="str">
            <v xml:space="preserve">  ---</v>
          </cell>
          <cell r="K136">
            <v>1605.6</v>
          </cell>
          <cell r="L136">
            <v>1593951360</v>
          </cell>
          <cell r="M136">
            <v>11648600</v>
          </cell>
          <cell r="N136">
            <v>3.0190000000000002E-2</v>
          </cell>
          <cell r="O136">
            <v>3.9019999999999999E-2</v>
          </cell>
          <cell r="P136">
            <v>99.22</v>
          </cell>
          <cell r="Q136">
            <v>3.4159000000000002E-2</v>
          </cell>
          <cell r="R136">
            <v>3.1754999999999999E-2</v>
          </cell>
          <cell r="T136">
            <v>37728</v>
          </cell>
        </row>
        <row r="137">
          <cell r="A137">
            <v>129</v>
          </cell>
          <cell r="B137" t="str">
            <v>117th</v>
          </cell>
          <cell r="C137">
            <v>37658</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v>
          </cell>
          <cell r="L137" t="str">
            <v>---</v>
          </cell>
          <cell r="M137" t="str">
            <v>---</v>
          </cell>
          <cell r="N137" t="str">
            <v xml:space="preserve">  ---</v>
          </cell>
          <cell r="O137" t="str">
            <v xml:space="preserve">  ---</v>
          </cell>
          <cell r="P137" t="str">
            <v xml:space="preserve">  ---</v>
          </cell>
          <cell r="Q137" t="str">
            <v xml:space="preserve">  ---</v>
          </cell>
          <cell r="R137" t="str">
            <v xml:space="preserve">  ---</v>
          </cell>
          <cell r="T137">
            <v>37742</v>
          </cell>
        </row>
        <row r="138">
          <cell r="A138">
            <v>130</v>
          </cell>
          <cell r="B138" t="str">
            <v>118th</v>
          </cell>
          <cell r="C138">
            <v>37672</v>
          </cell>
          <cell r="D138">
            <v>37757</v>
          </cell>
          <cell r="E138">
            <v>19</v>
          </cell>
          <cell r="F138">
            <v>10400</v>
          </cell>
          <cell r="G138">
            <v>10322.577499999999</v>
          </cell>
          <cell r="H138">
            <v>3</v>
          </cell>
          <cell r="I138">
            <v>5025</v>
          </cell>
          <cell r="J138" t="str">
            <v xml:space="preserve">  ---</v>
          </cell>
          <cell r="K138">
            <v>5025</v>
          </cell>
          <cell r="L138">
            <v>4988577500</v>
          </cell>
          <cell r="M138">
            <v>36422500</v>
          </cell>
          <cell r="N138">
            <v>3.0190000000000002E-2</v>
          </cell>
          <cell r="O138">
            <v>3.5041999999999997E-2</v>
          </cell>
          <cell r="P138">
            <v>99.27</v>
          </cell>
          <cell r="Q138">
            <v>3.1953000000000002E-2</v>
          </cell>
          <cell r="R138">
            <v>3.1725000000000003E-2</v>
          </cell>
          <cell r="T138">
            <v>37757</v>
          </cell>
        </row>
        <row r="139">
          <cell r="A139">
            <v>131</v>
          </cell>
          <cell r="B139" t="str">
            <v>119th</v>
          </cell>
          <cell r="C139">
            <v>37686</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v>
          </cell>
          <cell r="L139" t="str">
            <v>---</v>
          </cell>
          <cell r="M139" t="str">
            <v>---</v>
          </cell>
          <cell r="N139" t="str">
            <v xml:space="preserve">  ---</v>
          </cell>
          <cell r="O139" t="str">
            <v xml:space="preserve">  ---</v>
          </cell>
          <cell r="P139" t="str">
            <v xml:space="preserve">  ---</v>
          </cell>
          <cell r="Q139" t="str">
            <v xml:space="preserve">  ---</v>
          </cell>
          <cell r="R139" t="str">
            <v xml:space="preserve">  ---</v>
          </cell>
          <cell r="T139">
            <v>37770</v>
          </cell>
        </row>
        <row r="140">
          <cell r="A140">
            <v>132</v>
          </cell>
          <cell r="B140" t="str">
            <v>120th</v>
          </cell>
          <cell r="C140">
            <v>37700</v>
          </cell>
          <cell r="D140">
            <v>37784</v>
          </cell>
          <cell r="E140">
            <v>17</v>
          </cell>
          <cell r="F140">
            <v>25200</v>
          </cell>
          <cell r="G140">
            <v>25084.44</v>
          </cell>
          <cell r="H140">
            <v>6</v>
          </cell>
          <cell r="I140">
            <v>17300</v>
          </cell>
          <cell r="J140" t="str">
            <v xml:space="preserve">  ---</v>
          </cell>
          <cell r="K140">
            <v>17300</v>
          </cell>
          <cell r="L140">
            <v>17222300000</v>
          </cell>
          <cell r="M140">
            <v>77700000</v>
          </cell>
          <cell r="N140">
            <v>1.9203999999999999E-2</v>
          </cell>
          <cell r="O140">
            <v>2.4910000000000002E-2</v>
          </cell>
          <cell r="P140">
            <v>99.54</v>
          </cell>
          <cell r="Q140">
            <v>2.0080000000000001E-2</v>
          </cell>
          <cell r="R140">
            <v>1.9604E-2</v>
          </cell>
          <cell r="T140">
            <v>37784</v>
          </cell>
        </row>
        <row r="141">
          <cell r="A141">
            <v>133</v>
          </cell>
          <cell r="B141" t="str">
            <v>Special</v>
          </cell>
          <cell r="C141">
            <v>37700</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v>
          </cell>
          <cell r="L141" t="str">
            <v>---</v>
          </cell>
          <cell r="M141" t="str">
            <v>---</v>
          </cell>
          <cell r="N141" t="str">
            <v xml:space="preserve">  ---</v>
          </cell>
          <cell r="O141" t="str">
            <v xml:space="preserve">  ---</v>
          </cell>
          <cell r="P141" t="str">
            <v xml:space="preserve">  ---</v>
          </cell>
          <cell r="Q141" t="str">
            <v xml:space="preserve">  ---</v>
          </cell>
          <cell r="R141" t="str">
            <v xml:space="preserve">  ---</v>
          </cell>
          <cell r="T141">
            <v>37784</v>
          </cell>
        </row>
        <row r="142">
          <cell r="A142">
            <v>134</v>
          </cell>
          <cell r="B142" t="str">
            <v>121st</v>
          </cell>
          <cell r="C142">
            <v>37714</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v>
          </cell>
          <cell r="L142" t="str">
            <v>---</v>
          </cell>
          <cell r="M142" t="str">
            <v>---</v>
          </cell>
          <cell r="N142" t="str">
            <v xml:space="preserve">  ---</v>
          </cell>
          <cell r="O142" t="str">
            <v xml:space="preserve">  ---</v>
          </cell>
          <cell r="P142" t="str">
            <v xml:space="preserve">  ---</v>
          </cell>
          <cell r="Q142" t="str">
            <v xml:space="preserve">  ---</v>
          </cell>
          <cell r="R142" t="str">
            <v xml:space="preserve">  ---</v>
          </cell>
          <cell r="T142">
            <v>37798</v>
          </cell>
        </row>
        <row r="143">
          <cell r="A143">
            <v>135</v>
          </cell>
          <cell r="B143" t="str">
            <v>122nd</v>
          </cell>
          <cell r="C143">
            <v>37728</v>
          </cell>
          <cell r="D143">
            <v>37812</v>
          </cell>
          <cell r="E143">
            <v>27</v>
          </cell>
          <cell r="F143">
            <v>22600</v>
          </cell>
          <cell r="G143">
            <v>22500.587500000001</v>
          </cell>
          <cell r="H143">
            <v>1</v>
          </cell>
          <cell r="I143">
            <v>500</v>
          </cell>
          <cell r="J143" t="str">
            <v xml:space="preserve">  ---</v>
          </cell>
          <cell r="K143">
            <v>500</v>
          </cell>
          <cell r="L143">
            <v>498100000</v>
          </cell>
          <cell r="M143">
            <v>1900000</v>
          </cell>
          <cell r="N143">
            <v>1.6574999999999999E-2</v>
          </cell>
          <cell r="O143">
            <v>2.2713000000000001E-2</v>
          </cell>
          <cell r="P143">
            <v>99.62</v>
          </cell>
          <cell r="Q143">
            <v>1.6574999999999999E-2</v>
          </cell>
          <cell r="R143">
            <v>1.6574999999999999E-2</v>
          </cell>
          <cell r="T143">
            <v>37812</v>
          </cell>
        </row>
        <row r="144">
          <cell r="A144">
            <v>136</v>
          </cell>
          <cell r="B144" t="str">
            <v>123rd</v>
          </cell>
          <cell r="C144">
            <v>37743</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v>
          </cell>
          <cell r="L144" t="str">
            <v>---</v>
          </cell>
          <cell r="M144" t="str">
            <v>---</v>
          </cell>
          <cell r="N144" t="str">
            <v xml:space="preserve">  ---</v>
          </cell>
          <cell r="O144" t="str">
            <v xml:space="preserve">  ---</v>
          </cell>
          <cell r="P144" t="str">
            <v xml:space="preserve">  ---</v>
          </cell>
          <cell r="Q144" t="str">
            <v xml:space="preserve">  ---</v>
          </cell>
          <cell r="R144" t="str">
            <v xml:space="preserve">  ---</v>
          </cell>
          <cell r="T144">
            <v>37827</v>
          </cell>
        </row>
        <row r="145">
          <cell r="A145">
            <v>137</v>
          </cell>
          <cell r="B145" t="str">
            <v>124th</v>
          </cell>
          <cell r="C145">
            <v>37757</v>
          </cell>
          <cell r="D145" t="str">
            <v xml:space="preserve">   ---</v>
          </cell>
          <cell r="E145">
            <v>5</v>
          </cell>
          <cell r="F145">
            <v>11500</v>
          </cell>
          <cell r="G145">
            <v>11450.5</v>
          </cell>
          <cell r="H145" t="str">
            <v xml:space="preserve">  ---</v>
          </cell>
          <cell r="I145" t="str">
            <v xml:space="preserve"> REJECTED</v>
          </cell>
          <cell r="J145" t="str">
            <v xml:space="preserve">  ---</v>
          </cell>
          <cell r="K145" t="str">
            <v xml:space="preserve"> REJECTED</v>
          </cell>
          <cell r="L145" t="str">
            <v>---</v>
          </cell>
          <cell r="M145" t="str">
            <v>---</v>
          </cell>
          <cell r="N145">
            <v>1.8547999999999999E-2</v>
          </cell>
          <cell r="O145">
            <v>1.9879000000000001E-2</v>
          </cell>
          <cell r="P145" t="str">
            <v xml:space="preserve"> REJECTED</v>
          </cell>
          <cell r="Q145" t="str">
            <v xml:space="preserve"> REJECTED</v>
          </cell>
          <cell r="R145" t="str">
            <v xml:space="preserve"> REJECTED</v>
          </cell>
          <cell r="T145">
            <v>37840</v>
          </cell>
        </row>
        <row r="146">
          <cell r="A146">
            <v>138</v>
          </cell>
          <cell r="B146" t="str">
            <v>125th</v>
          </cell>
          <cell r="C146">
            <v>37770</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v>
          </cell>
          <cell r="L146" t="str">
            <v>---</v>
          </cell>
          <cell r="M146" t="str">
            <v>---</v>
          </cell>
          <cell r="N146" t="str">
            <v xml:space="preserve">  ---</v>
          </cell>
          <cell r="O146" t="str">
            <v xml:space="preserve">  ---</v>
          </cell>
          <cell r="P146" t="str">
            <v xml:space="preserve">  ---</v>
          </cell>
          <cell r="Q146" t="str">
            <v xml:space="preserve">  ---</v>
          </cell>
          <cell r="R146" t="str">
            <v xml:space="preserve">  ---</v>
          </cell>
          <cell r="T146">
            <v>37854</v>
          </cell>
        </row>
        <row r="147">
          <cell r="A147">
            <v>139</v>
          </cell>
          <cell r="B147" t="str">
            <v>126th</v>
          </cell>
          <cell r="C147">
            <v>37784</v>
          </cell>
          <cell r="D147" t="str">
            <v xml:space="preserve">   ---</v>
          </cell>
          <cell r="E147">
            <v>7</v>
          </cell>
          <cell r="F147">
            <v>5300</v>
          </cell>
          <cell r="G147">
            <v>5278.11</v>
          </cell>
          <cell r="H147" t="str">
            <v xml:space="preserve">  ---</v>
          </cell>
          <cell r="I147" t="str">
            <v xml:space="preserve"> REJECTED</v>
          </cell>
          <cell r="J147" t="str">
            <v xml:space="preserve">  ---</v>
          </cell>
          <cell r="K147" t="str">
            <v xml:space="preserve"> REJECTED</v>
          </cell>
          <cell r="L147" t="str">
            <v>---</v>
          </cell>
          <cell r="M147" t="str">
            <v>---</v>
          </cell>
          <cell r="N147">
            <v>1.7451000000000001E-2</v>
          </cell>
          <cell r="O147">
            <v>1.8765E-2</v>
          </cell>
          <cell r="P147" t="str">
            <v xml:space="preserve"> REJECTED</v>
          </cell>
          <cell r="Q147" t="str">
            <v xml:space="preserve"> REJECTED</v>
          </cell>
          <cell r="R147" t="str">
            <v xml:space="preserve"> REJECTED</v>
          </cell>
          <cell r="T147">
            <v>37868</v>
          </cell>
        </row>
        <row r="148">
          <cell r="A148">
            <v>140</v>
          </cell>
          <cell r="B148" t="str">
            <v>127th</v>
          </cell>
          <cell r="C148">
            <v>37798</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v>
          </cell>
          <cell r="L148" t="str">
            <v>---</v>
          </cell>
          <cell r="M148" t="str">
            <v>---</v>
          </cell>
          <cell r="N148" t="str">
            <v xml:space="preserve">  ---</v>
          </cell>
          <cell r="O148" t="str">
            <v xml:space="preserve">  ---</v>
          </cell>
          <cell r="P148" t="str">
            <v xml:space="preserve">  ---</v>
          </cell>
          <cell r="Q148" t="str">
            <v xml:space="preserve">  ---</v>
          </cell>
          <cell r="R148" t="str">
            <v xml:space="preserve">  ---</v>
          </cell>
          <cell r="T148">
            <v>37882</v>
          </cell>
        </row>
        <row r="149">
          <cell r="A149">
            <v>141</v>
          </cell>
          <cell r="B149" t="str">
            <v>128th</v>
          </cell>
          <cell r="C149">
            <v>37812</v>
          </cell>
          <cell r="D149">
            <v>37896</v>
          </cell>
          <cell r="E149">
            <v>2</v>
          </cell>
          <cell r="F149">
            <v>8000</v>
          </cell>
          <cell r="G149">
            <v>7969.6</v>
          </cell>
          <cell r="H149">
            <v>2</v>
          </cell>
          <cell r="I149">
            <v>8000</v>
          </cell>
          <cell r="J149" t="str">
            <v xml:space="preserve">  ---</v>
          </cell>
          <cell r="K149">
            <v>8000</v>
          </cell>
          <cell r="L149">
            <v>7969600000</v>
          </cell>
          <cell r="M149">
            <v>30400000</v>
          </cell>
          <cell r="N149">
            <v>1.6574999999999999E-2</v>
          </cell>
          <cell r="O149">
            <v>1.6574999999999999E-2</v>
          </cell>
          <cell r="P149">
            <v>99.62</v>
          </cell>
          <cell r="Q149">
            <v>1.6574999999999999E-2</v>
          </cell>
          <cell r="R149">
            <v>1.6574999999999999E-2</v>
          </cell>
          <cell r="T149">
            <v>37896</v>
          </cell>
        </row>
        <row r="150">
          <cell r="A150">
            <v>142</v>
          </cell>
          <cell r="B150" t="str">
            <v>129th</v>
          </cell>
          <cell r="C150">
            <v>37826</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v>
          </cell>
          <cell r="L150" t="str">
            <v>---</v>
          </cell>
          <cell r="M150" t="str">
            <v>---</v>
          </cell>
          <cell r="N150" t="str">
            <v xml:space="preserve">  ---</v>
          </cell>
          <cell r="O150" t="str">
            <v xml:space="preserve">  ---</v>
          </cell>
          <cell r="P150" t="str">
            <v xml:space="preserve">  ---</v>
          </cell>
          <cell r="Q150" t="str">
            <v xml:space="preserve">  ---</v>
          </cell>
          <cell r="R150" t="str">
            <v xml:space="preserve">  ---</v>
          </cell>
          <cell r="T150">
            <v>37910</v>
          </cell>
        </row>
        <row r="151">
          <cell r="A151">
            <v>143</v>
          </cell>
          <cell r="B151" t="str">
            <v>130th</v>
          </cell>
          <cell r="C151">
            <v>37840</v>
          </cell>
          <cell r="D151">
            <v>37924</v>
          </cell>
          <cell r="E151">
            <v>13</v>
          </cell>
          <cell r="F151">
            <v>17562.2</v>
          </cell>
          <cell r="G151">
            <v>17518.573639999999</v>
          </cell>
          <cell r="H151">
            <v>9</v>
          </cell>
          <cell r="I151">
            <v>10250</v>
          </cell>
          <cell r="J151" t="str">
            <v xml:space="preserve">  ---</v>
          </cell>
          <cell r="K151">
            <v>10250</v>
          </cell>
          <cell r="L151">
            <v>10226585000</v>
          </cell>
          <cell r="M151">
            <v>23415000</v>
          </cell>
          <cell r="N151">
            <v>8.7080000000000005E-3</v>
          </cell>
          <cell r="O151">
            <v>1.6574999999999999E-2</v>
          </cell>
          <cell r="P151">
            <v>99.75</v>
          </cell>
          <cell r="Q151">
            <v>1.089E-2</v>
          </cell>
          <cell r="R151">
            <v>9.9489999999999995E-3</v>
          </cell>
          <cell r="T151">
            <v>37924</v>
          </cell>
        </row>
        <row r="152">
          <cell r="A152">
            <v>144</v>
          </cell>
          <cell r="B152" t="str">
            <v>131st</v>
          </cell>
          <cell r="C152">
            <v>37854</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v>
          </cell>
          <cell r="L152" t="str">
            <v>---</v>
          </cell>
          <cell r="M152" t="str">
            <v>---</v>
          </cell>
          <cell r="N152" t="str">
            <v xml:space="preserve">  ---</v>
          </cell>
          <cell r="O152" t="str">
            <v xml:space="preserve">  ---</v>
          </cell>
          <cell r="P152" t="str">
            <v xml:space="preserve">  ---</v>
          </cell>
          <cell r="Q152" t="str">
            <v xml:space="preserve">  ---</v>
          </cell>
          <cell r="R152" t="str">
            <v xml:space="preserve">  ---</v>
          </cell>
          <cell r="T152">
            <v>37938</v>
          </cell>
        </row>
        <row r="153">
          <cell r="A153">
            <v>145</v>
          </cell>
          <cell r="B153" t="str">
            <v>132nd</v>
          </cell>
          <cell r="C153">
            <v>37868</v>
          </cell>
          <cell r="D153">
            <v>37956</v>
          </cell>
          <cell r="E153">
            <v>20</v>
          </cell>
          <cell r="F153">
            <v>15500</v>
          </cell>
          <cell r="G153">
            <v>15447.24</v>
          </cell>
          <cell r="H153">
            <v>5</v>
          </cell>
          <cell r="I153">
            <v>3700</v>
          </cell>
          <cell r="J153" t="str">
            <v xml:space="preserve">  ---</v>
          </cell>
          <cell r="K153">
            <v>3700</v>
          </cell>
          <cell r="L153">
            <v>3688310000</v>
          </cell>
          <cell r="M153">
            <v>11690000</v>
          </cell>
          <cell r="N153">
            <v>1.2201E-2</v>
          </cell>
          <cell r="O153">
            <v>1.6574999999999999E-2</v>
          </cell>
          <cell r="P153">
            <v>99.68</v>
          </cell>
          <cell r="Q153">
            <v>1.3949E-2</v>
          </cell>
          <cell r="R153">
            <v>1.3772E-2</v>
          </cell>
          <cell r="T153">
            <v>37956</v>
          </cell>
        </row>
        <row r="154">
          <cell r="A154">
            <v>146</v>
          </cell>
          <cell r="B154" t="str">
            <v>133rd</v>
          </cell>
          <cell r="C154">
            <v>37882</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v>
          </cell>
          <cell r="L154" t="str">
            <v>---</v>
          </cell>
          <cell r="M154" t="str">
            <v>---</v>
          </cell>
          <cell r="N154" t="str">
            <v xml:space="preserve">  ---</v>
          </cell>
          <cell r="O154" t="str">
            <v xml:space="preserve">  ---</v>
          </cell>
          <cell r="P154" t="str">
            <v xml:space="preserve">  ---</v>
          </cell>
          <cell r="Q154" t="str">
            <v xml:space="preserve">  ---</v>
          </cell>
          <cell r="R154" t="str">
            <v xml:space="preserve">  ---</v>
          </cell>
          <cell r="T154">
            <v>37966</v>
          </cell>
        </row>
        <row r="155">
          <cell r="A155">
            <v>147</v>
          </cell>
          <cell r="B155" t="str">
            <v>134th</v>
          </cell>
          <cell r="C155">
            <v>37896</v>
          </cell>
          <cell r="D155">
            <v>37981</v>
          </cell>
          <cell r="E155">
            <v>17</v>
          </cell>
          <cell r="F155">
            <v>15100</v>
          </cell>
          <cell r="G155">
            <v>15042.035</v>
          </cell>
          <cell r="H155">
            <v>3</v>
          </cell>
          <cell r="I155">
            <v>1500</v>
          </cell>
          <cell r="J155" t="str">
            <v xml:space="preserve">  ---</v>
          </cell>
          <cell r="K155">
            <v>1500</v>
          </cell>
          <cell r="L155">
            <v>1494900000</v>
          </cell>
          <cell r="M155">
            <v>5100000</v>
          </cell>
          <cell r="N155">
            <v>1.4218E-2</v>
          </cell>
          <cell r="O155">
            <v>2.2012E-2</v>
          </cell>
          <cell r="P155">
            <v>99.65</v>
          </cell>
          <cell r="Q155">
            <v>1.5082E-2</v>
          </cell>
          <cell r="R155">
            <v>1.465E-2</v>
          </cell>
          <cell r="T155">
            <v>37981</v>
          </cell>
        </row>
        <row r="156">
          <cell r="A156">
            <v>148</v>
          </cell>
          <cell r="B156" t="str">
            <v>135th</v>
          </cell>
          <cell r="C156">
            <v>37910</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v>
          </cell>
          <cell r="L156" t="str">
            <v>---</v>
          </cell>
          <cell r="M156" t="str">
            <v>---</v>
          </cell>
          <cell r="N156" t="str">
            <v xml:space="preserve">  ---</v>
          </cell>
          <cell r="O156" t="str">
            <v xml:space="preserve">  ---</v>
          </cell>
          <cell r="P156" t="str">
            <v xml:space="preserve">  ---</v>
          </cell>
          <cell r="Q156" t="str">
            <v xml:space="preserve">  ---</v>
          </cell>
          <cell r="R156" t="str">
            <v xml:space="preserve">  ---</v>
          </cell>
          <cell r="T156">
            <v>37994</v>
          </cell>
        </row>
        <row r="157">
          <cell r="A157">
            <v>149</v>
          </cell>
          <cell r="B157" t="str">
            <v>136th</v>
          </cell>
          <cell r="C157">
            <v>37924</v>
          </cell>
          <cell r="D157">
            <v>38008</v>
          </cell>
          <cell r="E157">
            <v>12</v>
          </cell>
          <cell r="F157">
            <v>17000</v>
          </cell>
          <cell r="G157">
            <v>16941.400000000001</v>
          </cell>
          <cell r="H157">
            <v>6</v>
          </cell>
          <cell r="I157">
            <v>10400</v>
          </cell>
          <cell r="J157" t="str">
            <v xml:space="preserve">  ---</v>
          </cell>
          <cell r="K157">
            <v>10400</v>
          </cell>
          <cell r="L157">
            <v>10365200000</v>
          </cell>
          <cell r="M157">
            <v>34800000</v>
          </cell>
          <cell r="N157">
            <v>1.3949E-2</v>
          </cell>
          <cell r="O157">
            <v>1.7451000000000001E-2</v>
          </cell>
          <cell r="P157">
            <v>99.66</v>
          </cell>
          <cell r="Q157">
            <v>1.4824E-2</v>
          </cell>
          <cell r="R157">
            <v>1.4589E-2</v>
          </cell>
          <cell r="T157">
            <v>38008</v>
          </cell>
        </row>
        <row r="158">
          <cell r="A158">
            <v>150</v>
          </cell>
          <cell r="B158" t="str">
            <v>137th</v>
          </cell>
          <cell r="C158">
            <v>37938</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v>
          </cell>
          <cell r="L158" t="str">
            <v>---</v>
          </cell>
          <cell r="M158" t="str">
            <v>---</v>
          </cell>
          <cell r="N158" t="str">
            <v xml:space="preserve">  ---</v>
          </cell>
          <cell r="O158" t="str">
            <v xml:space="preserve">  ---</v>
          </cell>
          <cell r="P158" t="str">
            <v xml:space="preserve">  ---</v>
          </cell>
          <cell r="Q158" t="str">
            <v xml:space="preserve">  ---</v>
          </cell>
          <cell r="R158" t="str">
            <v xml:space="preserve">  ---</v>
          </cell>
          <cell r="T158">
            <v>38022</v>
          </cell>
        </row>
        <row r="159">
          <cell r="A159">
            <v>151</v>
          </cell>
          <cell r="B159" t="str">
            <v>138th</v>
          </cell>
          <cell r="C159">
            <v>37956</v>
          </cell>
          <cell r="D159" t="str">
            <v xml:space="preserve">   ---</v>
          </cell>
          <cell r="E159">
            <v>3</v>
          </cell>
          <cell r="F159">
            <v>700</v>
          </cell>
          <cell r="G159">
            <v>696.71</v>
          </cell>
          <cell r="H159" t="str">
            <v xml:space="preserve">  ---</v>
          </cell>
          <cell r="I159" t="str">
            <v xml:space="preserve"> REJECTED</v>
          </cell>
          <cell r="J159" t="str">
            <v xml:space="preserve">  ---</v>
          </cell>
          <cell r="K159" t="str">
            <v xml:space="preserve"> REJECTED</v>
          </cell>
          <cell r="L159" t="str">
            <v>---</v>
          </cell>
          <cell r="M159" t="str">
            <v>---</v>
          </cell>
          <cell r="N159">
            <v>1.8783000000000001E-2</v>
          </cell>
          <cell r="O159">
            <v>2.2466E-2</v>
          </cell>
          <cell r="P159" t="str">
            <v xml:space="preserve"> REJECTED</v>
          </cell>
          <cell r="Q159" t="str">
            <v xml:space="preserve"> REJECTED</v>
          </cell>
          <cell r="R159" t="str">
            <v xml:space="preserve"> REJECTED</v>
          </cell>
          <cell r="T159">
            <v>38036</v>
          </cell>
        </row>
        <row r="160">
          <cell r="A160">
            <v>152</v>
          </cell>
          <cell r="B160" t="str">
            <v>139th</v>
          </cell>
          <cell r="C160">
            <v>37966</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v>
          </cell>
          <cell r="L160" t="str">
            <v>---</v>
          </cell>
          <cell r="M160" t="str">
            <v>---</v>
          </cell>
          <cell r="N160" t="str">
            <v xml:space="preserve">  ---</v>
          </cell>
          <cell r="O160" t="str">
            <v xml:space="preserve">  ---</v>
          </cell>
          <cell r="P160" t="str">
            <v xml:space="preserve">  ---</v>
          </cell>
          <cell r="Q160" t="str">
            <v xml:space="preserve">  ---</v>
          </cell>
          <cell r="R160" t="str">
            <v xml:space="preserve">  ---</v>
          </cell>
          <cell r="T160">
            <v>38050</v>
          </cell>
        </row>
        <row r="161">
          <cell r="A161">
            <v>153</v>
          </cell>
          <cell r="B161" t="str">
            <v>140th</v>
          </cell>
          <cell r="C161">
            <v>37981</v>
          </cell>
          <cell r="D161" t="str">
            <v xml:space="preserve">   ---</v>
          </cell>
          <cell r="E161">
            <v>4</v>
          </cell>
          <cell r="F161">
            <v>2500</v>
          </cell>
          <cell r="G161">
            <v>2482.5</v>
          </cell>
          <cell r="H161" t="str">
            <v xml:space="preserve">  ---</v>
          </cell>
          <cell r="I161" t="str">
            <v xml:space="preserve"> REJECTED</v>
          </cell>
          <cell r="J161" t="str">
            <v xml:space="preserve">  ---</v>
          </cell>
          <cell r="K161" t="str">
            <v xml:space="preserve"> REJECTED</v>
          </cell>
          <cell r="L161" t="str">
            <v>---</v>
          </cell>
          <cell r="M161" t="str">
            <v>---</v>
          </cell>
          <cell r="N161">
            <v>2.0322E-2</v>
          </cell>
          <cell r="O161">
            <v>3.7699999999999997E-2</v>
          </cell>
          <cell r="P161" t="str">
            <v xml:space="preserve"> REJECTED</v>
          </cell>
          <cell r="Q161" t="str">
            <v xml:space="preserve"> REJECTED</v>
          </cell>
          <cell r="R161" t="str">
            <v xml:space="preserve"> REJECTED</v>
          </cell>
          <cell r="T161">
            <v>38064</v>
          </cell>
        </row>
        <row r="162">
          <cell r="A162">
            <v>154</v>
          </cell>
          <cell r="B162" t="str">
            <v>141st</v>
          </cell>
          <cell r="C162">
            <v>37994</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v>
          </cell>
          <cell r="L162" t="str">
            <v>---</v>
          </cell>
          <cell r="M162" t="str">
            <v>---</v>
          </cell>
          <cell r="N162" t="str">
            <v xml:space="preserve">  ---</v>
          </cell>
          <cell r="O162" t="str">
            <v xml:space="preserve">  ---</v>
          </cell>
          <cell r="P162" t="str">
            <v xml:space="preserve">  ---</v>
          </cell>
          <cell r="Q162" t="str">
            <v xml:space="preserve">  ---</v>
          </cell>
          <cell r="R162" t="str">
            <v xml:space="preserve">  ---</v>
          </cell>
          <cell r="T162">
            <v>38078</v>
          </cell>
        </row>
        <row r="163">
          <cell r="A163">
            <v>155</v>
          </cell>
          <cell r="B163" t="str">
            <v>142nd</v>
          </cell>
          <cell r="C163">
            <v>38008</v>
          </cell>
          <cell r="D163">
            <v>38092</v>
          </cell>
          <cell r="E163">
            <v>25</v>
          </cell>
          <cell r="F163">
            <v>24450</v>
          </cell>
          <cell r="G163">
            <v>24358.634999999998</v>
          </cell>
          <cell r="H163">
            <v>2</v>
          </cell>
          <cell r="I163">
            <v>7000</v>
          </cell>
          <cell r="J163" t="str">
            <v xml:space="preserve">  ---</v>
          </cell>
          <cell r="K163">
            <v>7000</v>
          </cell>
          <cell r="L163">
            <v>6976300000</v>
          </cell>
          <cell r="M163">
            <v>23700000</v>
          </cell>
          <cell r="N163">
            <v>1.4387E-2</v>
          </cell>
          <cell r="O163">
            <v>1.9642E-2</v>
          </cell>
          <cell r="P163">
            <v>99.66</v>
          </cell>
          <cell r="Q163">
            <v>1.4824E-2</v>
          </cell>
          <cell r="R163">
            <v>1.4762000000000001E-2</v>
          </cell>
          <cell r="T163">
            <v>38092</v>
          </cell>
        </row>
        <row r="164">
          <cell r="A164">
            <v>156</v>
          </cell>
          <cell r="B164" t="str">
            <v>143rd</v>
          </cell>
          <cell r="C164">
            <v>38029</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v>
          </cell>
          <cell r="L164" t="str">
            <v>---</v>
          </cell>
          <cell r="M164" t="str">
            <v>---</v>
          </cell>
          <cell r="N164" t="str">
            <v xml:space="preserve">  ---</v>
          </cell>
          <cell r="O164" t="str">
            <v xml:space="preserve">  ---</v>
          </cell>
          <cell r="P164" t="str">
            <v xml:space="preserve">  ---</v>
          </cell>
          <cell r="Q164" t="str">
            <v xml:space="preserve">  ---</v>
          </cell>
          <cell r="R164" t="str">
            <v xml:space="preserve">  ---</v>
          </cell>
          <cell r="T164">
            <v>38106</v>
          </cell>
        </row>
        <row r="165">
          <cell r="A165">
            <v>157</v>
          </cell>
          <cell r="B165" t="str">
            <v>144th</v>
          </cell>
          <cell r="C165">
            <v>38036</v>
          </cell>
          <cell r="D165">
            <v>38120</v>
          </cell>
          <cell r="E165">
            <v>16</v>
          </cell>
          <cell r="F165">
            <v>31050</v>
          </cell>
          <cell r="G165">
            <v>30941.57</v>
          </cell>
          <cell r="H165">
            <v>6</v>
          </cell>
          <cell r="I165">
            <v>23250</v>
          </cell>
          <cell r="J165" t="str">
            <v xml:space="preserve">  ---</v>
          </cell>
          <cell r="K165">
            <v>23250</v>
          </cell>
          <cell r="L165">
            <v>23170475000</v>
          </cell>
          <cell r="M165">
            <v>79525000</v>
          </cell>
          <cell r="N165">
            <v>1.4824E-2</v>
          </cell>
          <cell r="O165">
            <v>1.7013E-2</v>
          </cell>
          <cell r="P165">
            <v>99.65</v>
          </cell>
          <cell r="Q165">
            <v>1.5262E-2</v>
          </cell>
          <cell r="R165">
            <v>1.4914E-2</v>
          </cell>
          <cell r="T165">
            <v>38120</v>
          </cell>
        </row>
        <row r="166">
          <cell r="A166">
            <v>158</v>
          </cell>
          <cell r="B166" t="str">
            <v>145th</v>
          </cell>
          <cell r="C166">
            <v>38050</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v>
          </cell>
          <cell r="L166" t="str">
            <v>---</v>
          </cell>
          <cell r="M166" t="str">
            <v>---</v>
          </cell>
          <cell r="N166" t="str">
            <v xml:space="preserve">  ---</v>
          </cell>
          <cell r="O166" t="str">
            <v xml:space="preserve">  ---</v>
          </cell>
          <cell r="P166" t="str">
            <v xml:space="preserve">  ---</v>
          </cell>
          <cell r="Q166" t="str">
            <v xml:space="preserve">  ---</v>
          </cell>
          <cell r="R166" t="str">
            <v xml:space="preserve">  ---</v>
          </cell>
          <cell r="T166">
            <v>38134</v>
          </cell>
        </row>
        <row r="167">
          <cell r="A167">
            <v>159</v>
          </cell>
          <cell r="B167" t="str">
            <v>146th</v>
          </cell>
          <cell r="C167">
            <v>38064</v>
          </cell>
          <cell r="D167">
            <v>38148</v>
          </cell>
          <cell r="E167">
            <v>18</v>
          </cell>
          <cell r="F167">
            <v>24250</v>
          </cell>
          <cell r="G167">
            <v>24163.985000000001</v>
          </cell>
          <cell r="H167">
            <v>8</v>
          </cell>
          <cell r="I167">
            <v>21000</v>
          </cell>
          <cell r="J167" t="str">
            <v xml:space="preserve">  ---</v>
          </cell>
          <cell r="K167">
            <v>21000</v>
          </cell>
          <cell r="L167">
            <v>20926600000</v>
          </cell>
          <cell r="M167">
            <v>73400000</v>
          </cell>
          <cell r="N167">
            <v>1.4824E-2</v>
          </cell>
          <cell r="O167">
            <v>1.8327E-2</v>
          </cell>
          <cell r="P167">
            <v>99.64</v>
          </cell>
          <cell r="Q167">
            <v>1.5699000000000001E-2</v>
          </cell>
          <cell r="R167">
            <v>1.5240999999999999E-2</v>
          </cell>
          <cell r="T167">
            <v>38148</v>
          </cell>
        </row>
        <row r="168">
          <cell r="A168">
            <v>160</v>
          </cell>
          <cell r="B168" t="str">
            <v>Special</v>
          </cell>
          <cell r="C168">
            <v>38064</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v>
          </cell>
          <cell r="L168" t="str">
            <v>---</v>
          </cell>
          <cell r="M168" t="str">
            <v>---</v>
          </cell>
          <cell r="N168" t="str">
            <v xml:space="preserve">  ---</v>
          </cell>
          <cell r="O168" t="str">
            <v xml:space="preserve">  ---</v>
          </cell>
          <cell r="P168" t="str">
            <v xml:space="preserve">  ---</v>
          </cell>
          <cell r="Q168" t="str">
            <v xml:space="preserve">  ---</v>
          </cell>
          <cell r="R168" t="str">
            <v xml:space="preserve">  ---</v>
          </cell>
          <cell r="T168">
            <v>38148</v>
          </cell>
        </row>
        <row r="169">
          <cell r="A169">
            <v>161</v>
          </cell>
          <cell r="B169" t="str">
            <v>147th</v>
          </cell>
          <cell r="C169">
            <v>38078</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v>
          </cell>
          <cell r="L169" t="str">
            <v>---</v>
          </cell>
          <cell r="M169" t="str">
            <v>---</v>
          </cell>
          <cell r="N169" t="str">
            <v xml:space="preserve">  ---</v>
          </cell>
          <cell r="O169" t="str">
            <v xml:space="preserve">  ---</v>
          </cell>
          <cell r="P169" t="str">
            <v xml:space="preserve">  ---</v>
          </cell>
          <cell r="Q169" t="str">
            <v xml:space="preserve">  ---</v>
          </cell>
          <cell r="R169" t="str">
            <v xml:space="preserve">  ---</v>
          </cell>
          <cell r="T169">
            <v>38162</v>
          </cell>
        </row>
        <row r="170">
          <cell r="A170">
            <v>162</v>
          </cell>
          <cell r="B170" t="str">
            <v>148th</v>
          </cell>
          <cell r="C170">
            <v>38092</v>
          </cell>
          <cell r="D170">
            <v>38176</v>
          </cell>
          <cell r="E170">
            <v>16</v>
          </cell>
          <cell r="F170">
            <v>7400</v>
          </cell>
          <cell r="G170">
            <v>7371.3</v>
          </cell>
          <cell r="H170">
            <v>2</v>
          </cell>
          <cell r="I170">
            <v>700</v>
          </cell>
          <cell r="J170" t="str">
            <v xml:space="preserve">  ---</v>
          </cell>
          <cell r="K170">
            <v>700</v>
          </cell>
          <cell r="L170">
            <v>697410000</v>
          </cell>
          <cell r="M170">
            <v>2590000</v>
          </cell>
          <cell r="N170">
            <v>1.6136999999999999E-2</v>
          </cell>
          <cell r="O170">
            <v>1.7888999999999999E-2</v>
          </cell>
          <cell r="P170">
            <v>99.63</v>
          </cell>
          <cell r="Q170">
            <v>1.6136999999999999E-2</v>
          </cell>
          <cell r="R170">
            <v>1.6136999999999999E-2</v>
          </cell>
          <cell r="T170">
            <v>38176</v>
          </cell>
        </row>
        <row r="171">
          <cell r="A171">
            <v>163</v>
          </cell>
          <cell r="B171" t="str">
            <v>149th</v>
          </cell>
          <cell r="C171">
            <v>38106</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v>
          </cell>
          <cell r="L171" t="str">
            <v>---</v>
          </cell>
          <cell r="M171" t="str">
            <v>---</v>
          </cell>
          <cell r="N171" t="str">
            <v xml:space="preserve">  ---</v>
          </cell>
          <cell r="O171" t="str">
            <v xml:space="preserve">  ---</v>
          </cell>
          <cell r="P171" t="str">
            <v xml:space="preserve">  ---</v>
          </cell>
          <cell r="Q171" t="str">
            <v xml:space="preserve">  ---</v>
          </cell>
          <cell r="R171" t="str">
            <v xml:space="preserve">  ---</v>
          </cell>
          <cell r="T171">
            <v>38190</v>
          </cell>
        </row>
        <row r="172">
          <cell r="A172">
            <v>164</v>
          </cell>
          <cell r="B172" t="str">
            <v>150th</v>
          </cell>
          <cell r="C172">
            <v>38120</v>
          </cell>
          <cell r="D172">
            <v>38204</v>
          </cell>
          <cell r="E172">
            <v>33</v>
          </cell>
          <cell r="F172">
            <v>38375</v>
          </cell>
          <cell r="G172">
            <v>38222.997499999998</v>
          </cell>
          <cell r="H172">
            <v>21</v>
          </cell>
          <cell r="I172">
            <v>29475</v>
          </cell>
          <cell r="J172">
            <v>300</v>
          </cell>
          <cell r="K172">
            <v>29775</v>
          </cell>
          <cell r="L172">
            <v>29658837500</v>
          </cell>
          <cell r="M172">
            <v>116162500</v>
          </cell>
          <cell r="N172">
            <v>1.6136999999999999E-2</v>
          </cell>
          <cell r="O172">
            <v>2.0080000000000001E-2</v>
          </cell>
          <cell r="P172">
            <v>99.6</v>
          </cell>
          <cell r="Q172">
            <v>1.7451000000000001E-2</v>
          </cell>
          <cell r="R172">
            <v>1.7018999999999999E-2</v>
          </cell>
          <cell r="T172">
            <v>38204</v>
          </cell>
        </row>
        <row r="173">
          <cell r="A173">
            <v>165</v>
          </cell>
          <cell r="B173" t="str">
            <v>151st</v>
          </cell>
          <cell r="C173">
            <v>38134</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v>
          </cell>
          <cell r="L173" t="str">
            <v>---</v>
          </cell>
          <cell r="M173" t="str">
            <v>---</v>
          </cell>
          <cell r="N173" t="str">
            <v xml:space="preserve">  ---</v>
          </cell>
          <cell r="O173" t="str">
            <v xml:space="preserve">  ---</v>
          </cell>
          <cell r="P173" t="str">
            <v xml:space="preserve">  ---</v>
          </cell>
          <cell r="Q173" t="str">
            <v xml:space="preserve">  ---</v>
          </cell>
          <cell r="R173" t="str">
            <v xml:space="preserve">  ---</v>
          </cell>
          <cell r="T173">
            <v>38218</v>
          </cell>
        </row>
        <row r="174">
          <cell r="A174">
            <v>166</v>
          </cell>
          <cell r="B174" t="str">
            <v>152nd</v>
          </cell>
          <cell r="C174">
            <v>38148</v>
          </cell>
          <cell r="D174">
            <v>38232</v>
          </cell>
          <cell r="E174">
            <v>25</v>
          </cell>
          <cell r="F174">
            <v>14750</v>
          </cell>
          <cell r="G174">
            <v>13158.17</v>
          </cell>
          <cell r="H174" t="str">
            <v xml:space="preserve">  ---</v>
          </cell>
          <cell r="I174" t="str">
            <v xml:space="preserve"> REJECTED</v>
          </cell>
          <cell r="J174" t="str">
            <v xml:space="preserve">  ---</v>
          </cell>
          <cell r="K174" t="str">
            <v xml:space="preserve"> REJECTED</v>
          </cell>
          <cell r="L174" t="str">
            <v>---</v>
          </cell>
          <cell r="M174" t="str">
            <v>---</v>
          </cell>
          <cell r="N174">
            <v>2.5788999999999999E-2</v>
          </cell>
          <cell r="O174">
            <v>3.4601E-2</v>
          </cell>
          <cell r="P174" t="str">
            <v xml:space="preserve"> REJECTED</v>
          </cell>
          <cell r="Q174" t="str">
            <v xml:space="preserve"> REJECTED</v>
          </cell>
          <cell r="R174" t="str">
            <v xml:space="preserve"> REJECTED</v>
          </cell>
          <cell r="T174">
            <v>38232</v>
          </cell>
        </row>
        <row r="175">
          <cell r="A175">
            <v>167</v>
          </cell>
          <cell r="B175" t="str">
            <v>153rd</v>
          </cell>
          <cell r="C175">
            <v>38162</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v>
          </cell>
          <cell r="L175" t="str">
            <v>---</v>
          </cell>
          <cell r="M175" t="str">
            <v>---</v>
          </cell>
          <cell r="N175" t="str">
            <v xml:space="preserve">  ---</v>
          </cell>
          <cell r="O175" t="str">
            <v xml:space="preserve">  ---</v>
          </cell>
          <cell r="P175" t="str">
            <v xml:space="preserve">  ---</v>
          </cell>
          <cell r="Q175" t="str">
            <v xml:space="preserve">  ---</v>
          </cell>
          <cell r="R175" t="str">
            <v xml:space="preserve">  ---</v>
          </cell>
          <cell r="T175">
            <v>38246</v>
          </cell>
        </row>
        <row r="176">
          <cell r="A176">
            <v>168</v>
          </cell>
          <cell r="B176" t="str">
            <v>154th</v>
          </cell>
          <cell r="C176">
            <v>38176</v>
          </cell>
          <cell r="D176">
            <v>38260</v>
          </cell>
          <cell r="E176">
            <v>52</v>
          </cell>
          <cell r="F176">
            <v>110950</v>
          </cell>
          <cell r="G176">
            <v>110420.785</v>
          </cell>
          <cell r="H176">
            <v>17</v>
          </cell>
          <cell r="I176">
            <v>63400</v>
          </cell>
          <cell r="J176">
            <v>1550</v>
          </cell>
          <cell r="K176">
            <v>64950</v>
          </cell>
          <cell r="L176">
            <v>64649925000</v>
          </cell>
          <cell r="M176">
            <v>300075000</v>
          </cell>
          <cell r="N176">
            <v>1.8765E-2</v>
          </cell>
          <cell r="O176">
            <v>2.4910000000000002E-2</v>
          </cell>
          <cell r="P176">
            <v>99.53</v>
          </cell>
          <cell r="Q176">
            <v>2.0518999999999999E-2</v>
          </cell>
          <cell r="R176">
            <v>2.0168999999999999E-2</v>
          </cell>
          <cell r="T176">
            <v>38260</v>
          </cell>
        </row>
        <row r="177">
          <cell r="A177">
            <v>169</v>
          </cell>
          <cell r="B177" t="str">
            <v>155th</v>
          </cell>
          <cell r="C177">
            <v>38190</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v>
          </cell>
          <cell r="L177" t="str">
            <v>---</v>
          </cell>
          <cell r="M177" t="str">
            <v>---</v>
          </cell>
          <cell r="N177" t="str">
            <v xml:space="preserve">  ---</v>
          </cell>
          <cell r="O177" t="str">
            <v xml:space="preserve">  ---</v>
          </cell>
          <cell r="P177" t="str">
            <v xml:space="preserve">  ---</v>
          </cell>
          <cell r="Q177" t="str">
            <v xml:space="preserve">  ---</v>
          </cell>
          <cell r="R177" t="str">
            <v xml:space="preserve">  ---</v>
          </cell>
          <cell r="T177">
            <v>38274</v>
          </cell>
        </row>
        <row r="178">
          <cell r="A178">
            <v>170</v>
          </cell>
          <cell r="B178" t="str">
            <v>156th</v>
          </cell>
          <cell r="C178">
            <v>38204</v>
          </cell>
          <cell r="D178">
            <v>38288</v>
          </cell>
          <cell r="E178">
            <v>56</v>
          </cell>
          <cell r="F178">
            <v>131800</v>
          </cell>
          <cell r="G178">
            <v>131128.845</v>
          </cell>
          <cell r="H178">
            <v>13</v>
          </cell>
          <cell r="I178">
            <v>47600</v>
          </cell>
          <cell r="J178">
            <v>3000</v>
          </cell>
          <cell r="K178">
            <v>50600</v>
          </cell>
          <cell r="L178">
            <v>50353630000</v>
          </cell>
          <cell r="M178">
            <v>246370000</v>
          </cell>
          <cell r="N178">
            <v>2.0958000000000001E-2</v>
          </cell>
          <cell r="O178">
            <v>3.0630999999999999E-2</v>
          </cell>
          <cell r="P178">
            <v>99.5</v>
          </cell>
          <cell r="Q178">
            <v>2.1835E-2</v>
          </cell>
          <cell r="R178">
            <v>2.1260000000000001E-2</v>
          </cell>
          <cell r="T178">
            <v>38288</v>
          </cell>
        </row>
        <row r="179">
          <cell r="A179">
            <v>171</v>
          </cell>
          <cell r="B179" t="str">
            <v>157th</v>
          </cell>
          <cell r="C179">
            <v>38218</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v>
          </cell>
          <cell r="L179" t="str">
            <v>---</v>
          </cell>
          <cell r="M179" t="str">
            <v>---</v>
          </cell>
          <cell r="N179" t="str">
            <v xml:space="preserve">  ---</v>
          </cell>
          <cell r="O179" t="str">
            <v xml:space="preserve">  ---</v>
          </cell>
          <cell r="P179" t="str">
            <v xml:space="preserve">  ---</v>
          </cell>
          <cell r="Q179" t="str">
            <v xml:space="preserve">  ---</v>
          </cell>
          <cell r="R179" t="str">
            <v xml:space="preserve">  ---</v>
          </cell>
          <cell r="T179">
            <v>38302</v>
          </cell>
        </row>
        <row r="180">
          <cell r="A180">
            <v>172</v>
          </cell>
          <cell r="B180" t="str">
            <v>Special</v>
          </cell>
          <cell r="C180">
            <v>38218</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v>
          </cell>
          <cell r="L180" t="str">
            <v>---</v>
          </cell>
          <cell r="M180" t="str">
            <v>---</v>
          </cell>
          <cell r="N180" t="str">
            <v xml:space="preserve">  ---</v>
          </cell>
          <cell r="O180" t="str">
            <v xml:space="preserve">  ---</v>
          </cell>
          <cell r="P180" t="str">
            <v xml:space="preserve">  ---</v>
          </cell>
          <cell r="Q180" t="str">
            <v xml:space="preserve">  ---</v>
          </cell>
          <cell r="R180" t="str">
            <v xml:space="preserve">  ---</v>
          </cell>
          <cell r="T180">
            <v>38302</v>
          </cell>
        </row>
        <row r="181">
          <cell r="A181">
            <v>173</v>
          </cell>
          <cell r="B181" t="str">
            <v>158th</v>
          </cell>
          <cell r="C181">
            <v>38232</v>
          </cell>
          <cell r="D181">
            <v>38316</v>
          </cell>
          <cell r="E181">
            <v>31</v>
          </cell>
          <cell r="F181">
            <v>54535</v>
          </cell>
          <cell r="G181">
            <v>54256.347000000002</v>
          </cell>
          <cell r="H181">
            <v>31</v>
          </cell>
          <cell r="I181">
            <v>52635</v>
          </cell>
          <cell r="J181">
            <v>1900</v>
          </cell>
          <cell r="K181">
            <v>54535</v>
          </cell>
          <cell r="L181">
            <v>54256347000</v>
          </cell>
          <cell r="M181">
            <v>278653000</v>
          </cell>
          <cell r="N181">
            <v>2.1835E-2</v>
          </cell>
          <cell r="O181">
            <v>2.6669000000000002E-2</v>
          </cell>
          <cell r="P181">
            <v>99.39</v>
          </cell>
          <cell r="Q181">
            <v>2.6669000000000002E-2</v>
          </cell>
          <cell r="R181">
            <v>2.2317E-2</v>
          </cell>
          <cell r="T181">
            <v>38316</v>
          </cell>
        </row>
        <row r="182">
          <cell r="A182">
            <v>174</v>
          </cell>
          <cell r="B182" t="str">
            <v>159th</v>
          </cell>
          <cell r="C182">
            <v>38246</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v>
          </cell>
          <cell r="L182" t="str">
            <v>---</v>
          </cell>
          <cell r="M182" t="str">
            <v>---</v>
          </cell>
          <cell r="N182" t="str">
            <v xml:space="preserve">  ---</v>
          </cell>
          <cell r="O182" t="str">
            <v xml:space="preserve">  ---</v>
          </cell>
          <cell r="P182" t="str">
            <v xml:space="preserve">  ---</v>
          </cell>
          <cell r="Q182" t="str">
            <v xml:space="preserve">  ---</v>
          </cell>
          <cell r="R182" t="str">
            <v xml:space="preserve">  ---</v>
          </cell>
          <cell r="T182">
            <v>38330</v>
          </cell>
        </row>
        <row r="183">
          <cell r="A183">
            <v>175</v>
          </cell>
          <cell r="B183" t="str">
            <v>160th</v>
          </cell>
          <cell r="C183">
            <v>38260</v>
          </cell>
          <cell r="D183">
            <v>38344</v>
          </cell>
          <cell r="E183">
            <v>48</v>
          </cell>
          <cell r="F183">
            <v>39750</v>
          </cell>
          <cell r="G183">
            <v>39472.47</v>
          </cell>
          <cell r="H183">
            <v>9</v>
          </cell>
          <cell r="I183">
            <v>16900</v>
          </cell>
          <cell r="J183">
            <v>550</v>
          </cell>
          <cell r="K183">
            <v>17450</v>
          </cell>
          <cell r="L183">
            <v>17332435000</v>
          </cell>
          <cell r="M183">
            <v>117565000</v>
          </cell>
          <cell r="N183">
            <v>2.8868999999999999E-2</v>
          </cell>
          <cell r="O183">
            <v>3.4159000000000002E-2</v>
          </cell>
          <cell r="P183">
            <v>99.32</v>
          </cell>
          <cell r="Q183">
            <v>2.9749999999999999E-2</v>
          </cell>
          <cell r="R183">
            <v>2.9474E-2</v>
          </cell>
          <cell r="T183">
            <v>38344</v>
          </cell>
        </row>
        <row r="184">
          <cell r="A184">
            <v>176</v>
          </cell>
          <cell r="B184" t="str">
            <v>161st</v>
          </cell>
          <cell r="C184">
            <v>38274</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v>
          </cell>
          <cell r="L184" t="str">
            <v>---</v>
          </cell>
          <cell r="M184" t="str">
            <v>---</v>
          </cell>
          <cell r="N184" t="str">
            <v xml:space="preserve">  ---</v>
          </cell>
          <cell r="O184" t="str">
            <v xml:space="preserve">  ---</v>
          </cell>
          <cell r="P184" t="str">
            <v xml:space="preserve">  ---</v>
          </cell>
          <cell r="Q184" t="str">
            <v xml:space="preserve">  ---</v>
          </cell>
          <cell r="R184" t="str">
            <v xml:space="preserve">  ---</v>
          </cell>
          <cell r="T184">
            <v>38358</v>
          </cell>
        </row>
        <row r="185">
          <cell r="A185">
            <v>177</v>
          </cell>
          <cell r="B185" t="str">
            <v>162nd</v>
          </cell>
          <cell r="C185">
            <v>38288</v>
          </cell>
          <cell r="D185">
            <v>38372</v>
          </cell>
          <cell r="E185">
            <v>66</v>
          </cell>
          <cell r="F185">
            <v>42150</v>
          </cell>
          <cell r="G185">
            <v>41820.75</v>
          </cell>
          <cell r="H185">
            <v>26</v>
          </cell>
          <cell r="I185">
            <v>19200</v>
          </cell>
          <cell r="J185">
            <v>950</v>
          </cell>
          <cell r="K185">
            <v>20150</v>
          </cell>
          <cell r="L185">
            <v>20001650000</v>
          </cell>
          <cell r="M185">
            <v>148350000</v>
          </cell>
          <cell r="N185">
            <v>3.1071999999999999E-2</v>
          </cell>
          <cell r="O185">
            <v>4.3005000000000002E-2</v>
          </cell>
          <cell r="P185">
            <v>99.24</v>
          </cell>
          <cell r="Q185">
            <v>3.3277000000000001E-2</v>
          </cell>
          <cell r="R185">
            <v>3.2228E-2</v>
          </cell>
          <cell r="T185">
            <v>38372</v>
          </cell>
        </row>
        <row r="186">
          <cell r="A186">
            <v>178</v>
          </cell>
          <cell r="B186" t="str">
            <v>163rd</v>
          </cell>
          <cell r="C186">
            <v>38302</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v>
          </cell>
          <cell r="L186" t="str">
            <v>---</v>
          </cell>
          <cell r="M186" t="str">
            <v>---</v>
          </cell>
          <cell r="N186" t="str">
            <v xml:space="preserve">  ---</v>
          </cell>
          <cell r="O186" t="str">
            <v xml:space="preserve">  ---</v>
          </cell>
          <cell r="P186" t="str">
            <v xml:space="preserve">  ---</v>
          </cell>
          <cell r="Q186" t="str">
            <v xml:space="preserve">  ---</v>
          </cell>
          <cell r="R186" t="str">
            <v xml:space="preserve">  ---</v>
          </cell>
          <cell r="T186">
            <v>38386</v>
          </cell>
        </row>
        <row r="187">
          <cell r="A187">
            <v>179</v>
          </cell>
          <cell r="B187" t="str">
            <v>164th</v>
          </cell>
          <cell r="C187">
            <v>38316</v>
          </cell>
          <cell r="D187">
            <v>38400</v>
          </cell>
          <cell r="E187">
            <v>29</v>
          </cell>
          <cell r="F187">
            <v>34900</v>
          </cell>
          <cell r="G187">
            <v>35594.93</v>
          </cell>
          <cell r="H187">
            <v>9</v>
          </cell>
          <cell r="I187">
            <v>26200</v>
          </cell>
          <cell r="J187" t="str">
            <v xml:space="preserve">  ---</v>
          </cell>
          <cell r="K187">
            <v>26200</v>
          </cell>
          <cell r="L187">
            <v>25974150000</v>
          </cell>
          <cell r="M187">
            <v>225850000</v>
          </cell>
          <cell r="N187">
            <v>3.6809000000000001E-2</v>
          </cell>
          <cell r="O187">
            <v>4.3890999999999999E-2</v>
          </cell>
          <cell r="P187">
            <v>99.12</v>
          </cell>
          <cell r="Q187">
            <v>3.8578000000000001E-2</v>
          </cell>
          <cell r="R187">
            <v>3.7782999999999997E-2</v>
          </cell>
          <cell r="T187">
            <v>38400</v>
          </cell>
        </row>
        <row r="188">
          <cell r="A188">
            <v>180</v>
          </cell>
          <cell r="B188" t="str">
            <v>165th</v>
          </cell>
          <cell r="C188">
            <v>38330</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v>
          </cell>
          <cell r="L188" t="str">
            <v>---</v>
          </cell>
          <cell r="M188" t="str">
            <v>---</v>
          </cell>
          <cell r="N188" t="str">
            <v xml:space="preserve">  ---</v>
          </cell>
          <cell r="O188" t="str">
            <v xml:space="preserve">  ---</v>
          </cell>
          <cell r="P188" t="str">
            <v xml:space="preserve">  ---</v>
          </cell>
          <cell r="Q188" t="str">
            <v xml:space="preserve">  ---</v>
          </cell>
          <cell r="R188" t="str">
            <v xml:space="preserve">  ---</v>
          </cell>
          <cell r="T188">
            <v>38414</v>
          </cell>
        </row>
        <row r="189">
          <cell r="A189">
            <v>181</v>
          </cell>
          <cell r="B189" t="str">
            <v>166th</v>
          </cell>
          <cell r="C189">
            <v>38344</v>
          </cell>
          <cell r="D189">
            <v>38428</v>
          </cell>
          <cell r="E189">
            <v>38</v>
          </cell>
          <cell r="F189">
            <v>29600</v>
          </cell>
          <cell r="G189">
            <v>29330.19</v>
          </cell>
          <cell r="H189">
            <v>11</v>
          </cell>
          <cell r="I189">
            <v>13350</v>
          </cell>
          <cell r="J189">
            <v>1900</v>
          </cell>
          <cell r="K189">
            <v>15250</v>
          </cell>
          <cell r="L189">
            <v>15113790000</v>
          </cell>
          <cell r="M189">
            <v>136210000</v>
          </cell>
          <cell r="N189">
            <v>3.8135000000000002E-2</v>
          </cell>
          <cell r="O189">
            <v>4.6108999999999997E-2</v>
          </cell>
          <cell r="P189">
            <v>99.1</v>
          </cell>
          <cell r="Q189">
            <v>3.9461999999999997E-2</v>
          </cell>
          <cell r="R189">
            <v>3.9161000000000001E-2</v>
          </cell>
          <cell r="T189">
            <v>38428</v>
          </cell>
        </row>
        <row r="190">
          <cell r="A190">
            <v>182</v>
          </cell>
          <cell r="B190" t="str">
            <v>167th</v>
          </cell>
          <cell r="C190">
            <v>38358</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v>
          </cell>
          <cell r="L190" t="str">
            <v>---</v>
          </cell>
          <cell r="M190" t="str">
            <v>---</v>
          </cell>
          <cell r="N190" t="str">
            <v xml:space="preserve">  ---</v>
          </cell>
          <cell r="O190" t="str">
            <v xml:space="preserve">  ---</v>
          </cell>
          <cell r="P190" t="str">
            <v xml:space="preserve">  ---</v>
          </cell>
          <cell r="Q190" t="str">
            <v xml:space="preserve">  ---</v>
          </cell>
          <cell r="R190" t="str">
            <v xml:space="preserve">  ---</v>
          </cell>
          <cell r="T190">
            <v>38442</v>
          </cell>
        </row>
        <row r="191">
          <cell r="A191">
            <v>183</v>
          </cell>
          <cell r="B191" t="str">
            <v>168th</v>
          </cell>
          <cell r="C191">
            <v>38376</v>
          </cell>
          <cell r="D191">
            <v>38456</v>
          </cell>
          <cell r="E191">
            <v>53</v>
          </cell>
          <cell r="F191">
            <v>80000</v>
          </cell>
          <cell r="G191">
            <v>79278.365000000005</v>
          </cell>
          <cell r="H191">
            <v>45</v>
          </cell>
          <cell r="I191">
            <v>72650</v>
          </cell>
          <cell r="J191">
            <v>3800</v>
          </cell>
          <cell r="K191">
            <v>76450</v>
          </cell>
          <cell r="L191">
            <v>75762590000</v>
          </cell>
          <cell r="M191">
            <v>687410000</v>
          </cell>
          <cell r="N191">
            <v>4.0042000000000001E-2</v>
          </cell>
          <cell r="O191">
            <v>4.6551000000000002E-2</v>
          </cell>
          <cell r="P191">
            <v>99.06</v>
          </cell>
          <cell r="Q191">
            <v>4.3293999999999999E-2</v>
          </cell>
          <cell r="R191">
            <v>4.1397000000000003E-2</v>
          </cell>
          <cell r="T191">
            <v>38456</v>
          </cell>
        </row>
        <row r="192">
          <cell r="A192">
            <v>184</v>
          </cell>
          <cell r="B192" t="str">
            <v>169th</v>
          </cell>
          <cell r="C192">
            <v>38386</v>
          </cell>
          <cell r="D192" t="str">
            <v>---</v>
          </cell>
          <cell r="E192" t="str">
            <v xml:space="preserve">  ---</v>
          </cell>
          <cell r="F192" t="str">
            <v xml:space="preserve">  ---</v>
          </cell>
          <cell r="G192" t="str">
            <v xml:space="preserve">  ---</v>
          </cell>
          <cell r="H192" t="str">
            <v xml:space="preserve">  ---</v>
          </cell>
          <cell r="I192" t="str">
            <v xml:space="preserve">  ---</v>
          </cell>
          <cell r="J192" t="str">
            <v xml:space="preserve">  ---</v>
          </cell>
          <cell r="K192" t="str">
            <v>---</v>
          </cell>
          <cell r="L192" t="str">
            <v>---</v>
          </cell>
          <cell r="M192" t="str">
            <v>---</v>
          </cell>
          <cell r="N192" t="str">
            <v xml:space="preserve">  ---</v>
          </cell>
          <cell r="O192" t="str">
            <v xml:space="preserve">  ---</v>
          </cell>
          <cell r="P192" t="str">
            <v xml:space="preserve">  ---</v>
          </cell>
          <cell r="Q192" t="str">
            <v xml:space="preserve">  ---</v>
          </cell>
          <cell r="R192" t="str">
            <v xml:space="preserve">  ---</v>
          </cell>
          <cell r="T192">
            <v>38466</v>
          </cell>
        </row>
        <row r="193">
          <cell r="A193">
            <v>185</v>
          </cell>
          <cell r="B193" t="str">
            <v>170th</v>
          </cell>
          <cell r="C193">
            <v>38400</v>
          </cell>
          <cell r="D193">
            <v>38484</v>
          </cell>
          <cell r="E193">
            <v>70</v>
          </cell>
          <cell r="F193">
            <v>104075</v>
          </cell>
          <cell r="G193">
            <v>102946.63499999999</v>
          </cell>
          <cell r="H193">
            <v>25</v>
          </cell>
          <cell r="I193">
            <v>61825</v>
          </cell>
          <cell r="J193">
            <v>1100</v>
          </cell>
          <cell r="K193">
            <v>62925</v>
          </cell>
          <cell r="L193">
            <v>62252055000</v>
          </cell>
          <cell r="M193">
            <v>672945000</v>
          </cell>
          <cell r="N193">
            <v>4.5664999999999997E-2</v>
          </cell>
          <cell r="O193">
            <v>5.1886000000000002E-2</v>
          </cell>
          <cell r="P193">
            <v>98.92</v>
          </cell>
          <cell r="Q193">
            <v>4.7440999999999997E-2</v>
          </cell>
          <cell r="R193">
            <v>4.6972E-2</v>
          </cell>
          <cell r="T193">
            <v>38484</v>
          </cell>
        </row>
        <row r="194">
          <cell r="A194">
            <v>186</v>
          </cell>
          <cell r="B194" t="str">
            <v>Special</v>
          </cell>
          <cell r="C194">
            <v>38401</v>
          </cell>
          <cell r="D194">
            <v>38484</v>
          </cell>
          <cell r="E194">
            <v>1</v>
          </cell>
          <cell r="F194">
            <v>40.954849000000003</v>
          </cell>
          <cell r="G194">
            <v>40.521840259999998</v>
          </cell>
          <cell r="H194">
            <v>1</v>
          </cell>
          <cell r="I194" t="str">
            <v>---</v>
          </cell>
          <cell r="J194">
            <v>40.954849000000003</v>
          </cell>
          <cell r="K194">
            <v>40.954849000000003</v>
          </cell>
          <cell r="L194">
            <v>40521840.270000003</v>
          </cell>
          <cell r="M194">
            <v>432808.73</v>
          </cell>
          <cell r="N194">
            <v>4.6969999999999998E-2</v>
          </cell>
          <cell r="O194">
            <v>4.6969999999999998E-2</v>
          </cell>
          <cell r="P194">
            <v>98.943200000000004</v>
          </cell>
          <cell r="Q194">
            <v>4.6969999999999998E-2</v>
          </cell>
          <cell r="R194">
            <v>4.6969999999999998E-2</v>
          </cell>
          <cell r="T194">
            <v>38484</v>
          </cell>
        </row>
        <row r="195">
          <cell r="A195">
            <v>187</v>
          </cell>
          <cell r="B195" t="str">
            <v>171st</v>
          </cell>
          <cell r="C195">
            <v>38414</v>
          </cell>
          <cell r="D195" t="str">
            <v>---</v>
          </cell>
          <cell r="E195" t="str">
            <v xml:space="preserve">  ---</v>
          </cell>
          <cell r="F195" t="str">
            <v xml:space="preserve">  ---</v>
          </cell>
          <cell r="G195" t="str">
            <v xml:space="preserve">  ---</v>
          </cell>
          <cell r="H195" t="str">
            <v xml:space="preserve">  ---</v>
          </cell>
          <cell r="I195" t="str">
            <v xml:space="preserve">  ---</v>
          </cell>
          <cell r="J195" t="str">
            <v xml:space="preserve">  ---</v>
          </cell>
          <cell r="K195" t="str">
            <v>---</v>
          </cell>
          <cell r="L195" t="str">
            <v>---</v>
          </cell>
          <cell r="M195" t="str">
            <v>---</v>
          </cell>
          <cell r="N195" t="str">
            <v xml:space="preserve">  ---</v>
          </cell>
          <cell r="O195" t="str">
            <v xml:space="preserve">  ---</v>
          </cell>
          <cell r="P195" t="str">
            <v xml:space="preserve">  ---</v>
          </cell>
          <cell r="Q195" t="str">
            <v xml:space="preserve">  ---</v>
          </cell>
          <cell r="R195" t="str">
            <v xml:space="preserve">  ---</v>
          </cell>
          <cell r="T195">
            <v>38496</v>
          </cell>
        </row>
        <row r="196">
          <cell r="A196">
            <v>188</v>
          </cell>
          <cell r="B196" t="str">
            <v>172nd</v>
          </cell>
          <cell r="C196">
            <v>38428</v>
          </cell>
          <cell r="D196">
            <v>38512</v>
          </cell>
          <cell r="E196">
            <v>72</v>
          </cell>
          <cell r="F196">
            <v>107200</v>
          </cell>
          <cell r="G196">
            <v>105983.145</v>
          </cell>
          <cell r="H196">
            <v>34</v>
          </cell>
          <cell r="I196">
            <v>72000</v>
          </cell>
          <cell r="J196">
            <v>5200</v>
          </cell>
          <cell r="K196">
            <v>77200</v>
          </cell>
          <cell r="L196">
            <v>76332840000</v>
          </cell>
          <cell r="M196">
            <v>867160000</v>
          </cell>
          <cell r="N196">
            <v>4.7884999999999997E-2</v>
          </cell>
          <cell r="O196">
            <v>5.5448999999999998E-2</v>
          </cell>
          <cell r="P196">
            <v>98.86</v>
          </cell>
          <cell r="Q196">
            <v>5.0106999999999999E-2</v>
          </cell>
          <cell r="R196">
            <v>4.9362999999999997E-2</v>
          </cell>
          <cell r="T196">
            <v>38512</v>
          </cell>
        </row>
        <row r="197">
          <cell r="A197">
            <v>189</v>
          </cell>
          <cell r="B197" t="str">
            <v>Special</v>
          </cell>
          <cell r="C197">
            <v>38428</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v>0</v>
          </cell>
          <cell r="L197" t="str">
            <v>---</v>
          </cell>
          <cell r="M197" t="str">
            <v>---</v>
          </cell>
          <cell r="N197" t="str">
            <v xml:space="preserve">   ---</v>
          </cell>
          <cell r="O197" t="str">
            <v xml:space="preserve">   ---</v>
          </cell>
          <cell r="P197" t="str">
            <v xml:space="preserve">   ---</v>
          </cell>
          <cell r="Q197" t="str">
            <v xml:space="preserve">   ---</v>
          </cell>
          <cell r="R197" t="str">
            <v xml:space="preserve">   ---</v>
          </cell>
          <cell r="T197">
            <v>38512</v>
          </cell>
        </row>
        <row r="198">
          <cell r="A198">
            <v>190</v>
          </cell>
          <cell r="B198" t="str">
            <v>173rd</v>
          </cell>
          <cell r="C198">
            <v>38442</v>
          </cell>
          <cell r="D198" t="str">
            <v>---</v>
          </cell>
          <cell r="E198" t="str">
            <v xml:space="preserve">  ---</v>
          </cell>
          <cell r="F198" t="str">
            <v xml:space="preserve">  ---</v>
          </cell>
          <cell r="G198" t="str">
            <v xml:space="preserve">  ---</v>
          </cell>
          <cell r="H198" t="str">
            <v xml:space="preserve">  ---</v>
          </cell>
          <cell r="I198" t="str">
            <v xml:space="preserve">  ---</v>
          </cell>
          <cell r="J198" t="str">
            <v xml:space="preserve">  ---</v>
          </cell>
          <cell r="K198">
            <v>0</v>
          </cell>
          <cell r="L198" t="str">
            <v>---</v>
          </cell>
          <cell r="M198" t="str">
            <v>---</v>
          </cell>
          <cell r="N198" t="str">
            <v xml:space="preserve">  ---</v>
          </cell>
          <cell r="O198" t="str">
            <v xml:space="preserve">  ---</v>
          </cell>
          <cell r="P198" t="str">
            <v xml:space="preserve">  ---</v>
          </cell>
          <cell r="Q198" t="str">
            <v xml:space="preserve">  ---</v>
          </cell>
          <cell r="R198" t="str">
            <v xml:space="preserve">  ---</v>
          </cell>
          <cell r="T198">
            <v>38526</v>
          </cell>
        </row>
        <row r="199">
          <cell r="A199">
            <v>191</v>
          </cell>
          <cell r="B199" t="str">
            <v>174th</v>
          </cell>
          <cell r="C199">
            <v>38456</v>
          </cell>
          <cell r="D199">
            <v>38540</v>
          </cell>
          <cell r="E199">
            <v>81</v>
          </cell>
          <cell r="F199">
            <v>98296</v>
          </cell>
          <cell r="G199">
            <v>96998.140400000004</v>
          </cell>
          <cell r="H199">
            <v>81</v>
          </cell>
          <cell r="I199">
            <v>97746</v>
          </cell>
          <cell r="J199">
            <v>550</v>
          </cell>
          <cell r="K199">
            <v>98296</v>
          </cell>
          <cell r="L199">
            <v>96998140400</v>
          </cell>
          <cell r="M199">
            <v>1297859600</v>
          </cell>
          <cell r="N199">
            <v>5.5003000000000003E-2</v>
          </cell>
          <cell r="O199">
            <v>6.3933000000000004E-2</v>
          </cell>
          <cell r="P199">
            <v>98.55</v>
          </cell>
          <cell r="Q199">
            <v>6.3933000000000004E-2</v>
          </cell>
          <cell r="R199">
            <v>5.8139999999999997E-2</v>
          </cell>
          <cell r="T199">
            <v>38540</v>
          </cell>
        </row>
        <row r="200">
          <cell r="A200">
            <v>192</v>
          </cell>
          <cell r="B200" t="str">
            <v>175th</v>
          </cell>
          <cell r="C200">
            <v>38470</v>
          </cell>
          <cell r="D200" t="str">
            <v>---</v>
          </cell>
          <cell r="E200" t="str">
            <v xml:space="preserve">  ---</v>
          </cell>
          <cell r="F200" t="str">
            <v xml:space="preserve">  ---</v>
          </cell>
          <cell r="G200" t="str">
            <v xml:space="preserve">  ---</v>
          </cell>
          <cell r="H200" t="str">
            <v xml:space="preserve">  ---</v>
          </cell>
          <cell r="I200" t="str">
            <v xml:space="preserve">  ---</v>
          </cell>
          <cell r="J200" t="str">
            <v xml:space="preserve">  ---</v>
          </cell>
          <cell r="K200">
            <v>0</v>
          </cell>
          <cell r="L200" t="str">
            <v>---</v>
          </cell>
          <cell r="M200" t="str">
            <v>---</v>
          </cell>
          <cell r="N200" t="str">
            <v xml:space="preserve">  ---</v>
          </cell>
          <cell r="O200" t="str">
            <v xml:space="preserve">  ---</v>
          </cell>
          <cell r="P200" t="str">
            <v xml:space="preserve">  ---</v>
          </cell>
          <cell r="Q200" t="str">
            <v xml:space="preserve">  ---</v>
          </cell>
          <cell r="R200" t="str">
            <v xml:space="preserve">  ---</v>
          </cell>
          <cell r="T200">
            <v>38554</v>
          </cell>
        </row>
        <row r="201">
          <cell r="A201">
            <v>193</v>
          </cell>
          <cell r="B201" t="str">
            <v>176th</v>
          </cell>
          <cell r="C201">
            <v>38484</v>
          </cell>
          <cell r="D201">
            <v>38568</v>
          </cell>
          <cell r="E201">
            <v>75</v>
          </cell>
          <cell r="F201">
            <v>85920</v>
          </cell>
          <cell r="G201">
            <v>84551.520999999993</v>
          </cell>
          <cell r="H201">
            <v>70</v>
          </cell>
          <cell r="I201">
            <v>84120</v>
          </cell>
          <cell r="J201">
            <v>350</v>
          </cell>
          <cell r="K201">
            <v>84470</v>
          </cell>
          <cell r="L201">
            <v>83125886000</v>
          </cell>
          <cell r="M201">
            <v>1344114000</v>
          </cell>
          <cell r="N201">
            <v>6.7515000000000006E-2</v>
          </cell>
          <cell r="O201">
            <v>7.5595999999999997E-2</v>
          </cell>
          <cell r="P201">
            <v>98.33</v>
          </cell>
          <cell r="Q201">
            <v>7.3798000000000002E-2</v>
          </cell>
          <cell r="R201">
            <v>7.0261000000000004E-2</v>
          </cell>
          <cell r="T201">
            <v>38568</v>
          </cell>
        </row>
        <row r="202">
          <cell r="A202">
            <v>194</v>
          </cell>
          <cell r="B202" t="str">
            <v>Special</v>
          </cell>
          <cell r="C202">
            <v>38484</v>
          </cell>
          <cell r="D202">
            <v>38568</v>
          </cell>
          <cell r="E202">
            <v>1</v>
          </cell>
          <cell r="F202">
            <v>41.616856419999998</v>
          </cell>
          <cell r="G202">
            <v>40.954649000000003</v>
          </cell>
          <cell r="H202">
            <v>1</v>
          </cell>
          <cell r="I202" t="str">
            <v>---</v>
          </cell>
          <cell r="J202">
            <v>41.616856419999998</v>
          </cell>
          <cell r="K202">
            <v>41.616856419999998</v>
          </cell>
          <cell r="L202">
            <v>40954649</v>
          </cell>
          <cell r="M202">
            <v>662207.42000000004</v>
          </cell>
          <cell r="N202">
            <v>7.0259000000000002E-2</v>
          </cell>
          <cell r="O202">
            <v>7.0259000000000002E-2</v>
          </cell>
          <cell r="P202">
            <v>98.408799999999999</v>
          </cell>
          <cell r="Q202">
            <v>7.0259000000000002E-2</v>
          </cell>
          <cell r="R202">
            <v>7.0259000000000002E-2</v>
          </cell>
          <cell r="T202">
            <v>38568</v>
          </cell>
        </row>
        <row r="203">
          <cell r="A203">
            <v>195</v>
          </cell>
          <cell r="B203" t="str">
            <v>177th</v>
          </cell>
          <cell r="C203">
            <v>38498</v>
          </cell>
          <cell r="D203" t="str">
            <v>---</v>
          </cell>
          <cell r="E203" t="str">
            <v xml:space="preserve">  ---</v>
          </cell>
          <cell r="F203" t="str">
            <v xml:space="preserve">  ---</v>
          </cell>
          <cell r="G203" t="str">
            <v xml:space="preserve">  ---</v>
          </cell>
          <cell r="H203" t="str">
            <v xml:space="preserve">  ---</v>
          </cell>
          <cell r="I203" t="str">
            <v xml:space="preserve">  ---</v>
          </cell>
          <cell r="J203" t="str">
            <v xml:space="preserve">  ---</v>
          </cell>
          <cell r="K203">
            <v>0</v>
          </cell>
          <cell r="L203" t="str">
            <v>---</v>
          </cell>
          <cell r="M203" t="str">
            <v>---</v>
          </cell>
          <cell r="N203" t="str">
            <v xml:space="preserve">  ---</v>
          </cell>
          <cell r="O203" t="str">
            <v xml:space="preserve">  ---</v>
          </cell>
          <cell r="P203" t="str">
            <v xml:space="preserve">  ---</v>
          </cell>
          <cell r="Q203" t="str">
            <v xml:space="preserve">  ---</v>
          </cell>
          <cell r="R203" t="str">
            <v xml:space="preserve">  ---</v>
          </cell>
          <cell r="T203">
            <v>38582</v>
          </cell>
        </row>
        <row r="204">
          <cell r="A204">
            <v>196</v>
          </cell>
          <cell r="B204" t="str">
            <v>178th</v>
          </cell>
          <cell r="C204">
            <v>38512</v>
          </cell>
          <cell r="D204">
            <v>38596</v>
          </cell>
          <cell r="E204">
            <v>75</v>
          </cell>
          <cell r="F204">
            <v>84250</v>
          </cell>
          <cell r="G204">
            <v>82835.33</v>
          </cell>
          <cell r="H204">
            <v>50</v>
          </cell>
          <cell r="I204">
            <v>72250</v>
          </cell>
          <cell r="J204">
            <v>1025</v>
          </cell>
          <cell r="K204">
            <v>73275</v>
          </cell>
          <cell r="L204">
            <v>72051257500</v>
          </cell>
          <cell r="M204">
            <v>1223742500</v>
          </cell>
          <cell r="N204">
            <v>7.0653999999999995E-2</v>
          </cell>
          <cell r="O204">
            <v>8.1450999999999996E-2</v>
          </cell>
          <cell r="P204">
            <v>98.16</v>
          </cell>
          <cell r="Q204">
            <v>7.5147000000000005E-2</v>
          </cell>
          <cell r="R204">
            <v>7.3801000000000005E-2</v>
          </cell>
          <cell r="T204">
            <v>38596</v>
          </cell>
        </row>
        <row r="205">
          <cell r="A205">
            <v>197</v>
          </cell>
          <cell r="B205" t="str">
            <v>179th</v>
          </cell>
          <cell r="C205">
            <v>38526</v>
          </cell>
          <cell r="D205">
            <v>38610</v>
          </cell>
          <cell r="E205">
            <v>20</v>
          </cell>
          <cell r="F205">
            <v>8150</v>
          </cell>
          <cell r="G205">
            <v>8009.13</v>
          </cell>
          <cell r="H205">
            <v>4</v>
          </cell>
          <cell r="I205">
            <v>2500</v>
          </cell>
          <cell r="J205">
            <v>25</v>
          </cell>
          <cell r="K205">
            <v>2525</v>
          </cell>
          <cell r="L205">
            <v>2482274999.9999995</v>
          </cell>
          <cell r="M205">
            <v>42725000.00000006</v>
          </cell>
          <cell r="N205">
            <v>7.4246999999999994E-2</v>
          </cell>
          <cell r="O205">
            <v>7.9647999999999997E-2</v>
          </cell>
          <cell r="P205">
            <v>98.3</v>
          </cell>
          <cell r="Q205">
            <v>7.5147000000000005E-2</v>
          </cell>
          <cell r="R205">
            <v>7.4789999999999995E-2</v>
          </cell>
          <cell r="T205">
            <v>38610</v>
          </cell>
        </row>
        <row r="206">
          <cell r="A206">
            <v>198</v>
          </cell>
          <cell r="B206" t="str">
            <v>180th</v>
          </cell>
          <cell r="C206">
            <v>38540</v>
          </cell>
          <cell r="D206">
            <v>38624</v>
          </cell>
          <cell r="E206">
            <v>31</v>
          </cell>
          <cell r="F206">
            <v>42150</v>
          </cell>
          <cell r="G206">
            <v>41426.868000000002</v>
          </cell>
          <cell r="H206">
            <v>19</v>
          </cell>
          <cell r="I206">
            <v>36200</v>
          </cell>
          <cell r="J206">
            <v>25</v>
          </cell>
          <cell r="K206">
            <v>36225</v>
          </cell>
          <cell r="L206">
            <v>35606420000.000008</v>
          </cell>
          <cell r="M206">
            <v>618579999.99999988</v>
          </cell>
          <cell r="N206">
            <v>7.4696901443926059E-2</v>
          </cell>
          <cell r="O206">
            <v>8.1902093491497199E-2</v>
          </cell>
          <cell r="P206">
            <v>98.26</v>
          </cell>
          <cell r="Q206">
            <v>7.6946003314820516E-2</v>
          </cell>
          <cell r="R206">
            <v>7.5488560235833321E-2</v>
          </cell>
          <cell r="T206">
            <v>38624</v>
          </cell>
        </row>
        <row r="207">
          <cell r="A207">
            <v>199</v>
          </cell>
          <cell r="B207" t="str">
            <v>181st</v>
          </cell>
          <cell r="C207">
            <v>38554</v>
          </cell>
          <cell r="D207">
            <v>38638</v>
          </cell>
          <cell r="E207">
            <v>21</v>
          </cell>
          <cell r="F207">
            <v>13150</v>
          </cell>
          <cell r="G207">
            <v>12916.105</v>
          </cell>
          <cell r="H207">
            <v>1</v>
          </cell>
          <cell r="I207">
            <v>3000</v>
          </cell>
          <cell r="J207">
            <v>0</v>
          </cell>
          <cell r="K207">
            <v>3000</v>
          </cell>
          <cell r="L207">
            <v>2947800000</v>
          </cell>
          <cell r="M207">
            <v>52200000</v>
          </cell>
          <cell r="N207">
            <v>7.6946000000000001E-2</v>
          </cell>
          <cell r="O207">
            <v>8.2352999999999996E-2</v>
          </cell>
          <cell r="P207">
            <v>98.26</v>
          </cell>
          <cell r="Q207">
            <v>7.6946003314820516E-2</v>
          </cell>
          <cell r="R207">
            <v>7.6946000000000001E-2</v>
          </cell>
          <cell r="T207">
            <v>38638</v>
          </cell>
        </row>
        <row r="208">
          <cell r="A208">
            <v>200</v>
          </cell>
          <cell r="B208" t="str">
            <v>182nd</v>
          </cell>
          <cell r="C208">
            <v>38568</v>
          </cell>
          <cell r="D208">
            <v>38652</v>
          </cell>
          <cell r="E208">
            <v>38</v>
          </cell>
          <cell r="F208">
            <v>19800</v>
          </cell>
          <cell r="G208">
            <v>19442.873</v>
          </cell>
          <cell r="H208">
            <v>11</v>
          </cell>
          <cell r="I208">
            <v>6725</v>
          </cell>
          <cell r="J208">
            <v>25</v>
          </cell>
          <cell r="K208">
            <v>6750</v>
          </cell>
          <cell r="L208">
            <v>6631737500</v>
          </cell>
          <cell r="M208">
            <v>118262500</v>
          </cell>
          <cell r="N208">
            <v>7.5595999999999997E-2</v>
          </cell>
          <cell r="O208">
            <v>8.3707000000000004E-2</v>
          </cell>
          <cell r="P208">
            <v>98.23</v>
          </cell>
          <cell r="Q208">
            <v>7.8297000000000005E-2</v>
          </cell>
          <cell r="R208">
            <v>7.7488000000000001E-2</v>
          </cell>
          <cell r="T208">
            <v>38652</v>
          </cell>
        </row>
        <row r="209">
          <cell r="A209">
            <v>201</v>
          </cell>
          <cell r="B209" t="str">
            <v>183rd</v>
          </cell>
          <cell r="C209">
            <v>38583</v>
          </cell>
          <cell r="D209">
            <v>38667</v>
          </cell>
          <cell r="E209">
            <v>25</v>
          </cell>
          <cell r="F209">
            <v>27175</v>
          </cell>
          <cell r="G209">
            <v>26685.663</v>
          </cell>
          <cell r="H209">
            <v>9</v>
          </cell>
          <cell r="I209">
            <v>9000</v>
          </cell>
          <cell r="J209">
            <v>25</v>
          </cell>
          <cell r="K209">
            <v>9025</v>
          </cell>
          <cell r="L209">
            <v>8864977500</v>
          </cell>
          <cell r="M209">
            <v>160023000</v>
          </cell>
          <cell r="N209">
            <v>7.8296563458937291E-2</v>
          </cell>
          <cell r="O209">
            <v>8.2353198055256316E-2</v>
          </cell>
          <cell r="P209">
            <v>98.21</v>
          </cell>
          <cell r="Q209">
            <v>7.9197395280279179E-2</v>
          </cell>
          <cell r="R209">
            <v>7.8436280644280987E-2</v>
          </cell>
          <cell r="T209">
            <v>38667</v>
          </cell>
        </row>
        <row r="210">
          <cell r="A210">
            <v>202</v>
          </cell>
          <cell r="B210" t="str">
            <v>184th</v>
          </cell>
          <cell r="C210">
            <v>38596</v>
          </cell>
          <cell r="D210">
            <v>38680</v>
          </cell>
          <cell r="E210">
            <v>56</v>
          </cell>
          <cell r="F210">
            <v>101375</v>
          </cell>
          <cell r="G210">
            <v>99541.687999999995</v>
          </cell>
          <cell r="H210">
            <v>45</v>
          </cell>
          <cell r="I210">
            <v>95825</v>
          </cell>
          <cell r="J210">
            <v>300</v>
          </cell>
          <cell r="K210">
            <v>96125</v>
          </cell>
          <cell r="L210">
            <v>94388968000</v>
          </cell>
          <cell r="M210">
            <v>1736032000</v>
          </cell>
          <cell r="N210">
            <v>7.8746999999999998E-2</v>
          </cell>
          <cell r="O210">
            <v>8.3255999999999997E-2</v>
          </cell>
          <cell r="P210">
            <v>98.17</v>
          </cell>
          <cell r="Q210">
            <v>8.1000000000000003E-2</v>
          </cell>
          <cell r="R210">
            <v>7.9919000000000004E-2</v>
          </cell>
          <cell r="T210">
            <v>38680</v>
          </cell>
        </row>
        <row r="211">
          <cell r="A211">
            <v>203</v>
          </cell>
          <cell r="B211" t="str">
            <v>185th</v>
          </cell>
          <cell r="C211">
            <v>38610</v>
          </cell>
          <cell r="D211">
            <v>38694</v>
          </cell>
          <cell r="E211">
            <v>31</v>
          </cell>
          <cell r="F211">
            <v>29500</v>
          </cell>
          <cell r="G211">
            <v>28953.4</v>
          </cell>
          <cell r="H211">
            <v>5</v>
          </cell>
          <cell r="I211">
            <v>5200</v>
          </cell>
          <cell r="J211">
            <v>100</v>
          </cell>
          <cell r="K211">
            <v>5300</v>
          </cell>
          <cell r="L211">
            <v>5203010000</v>
          </cell>
          <cell r="M211">
            <v>96990000</v>
          </cell>
          <cell r="N211">
            <v>8.1000000000000003E-2</v>
          </cell>
          <cell r="O211">
            <v>8.4158999999999998E-2</v>
          </cell>
          <cell r="P211">
            <v>98.17</v>
          </cell>
          <cell r="Q211">
            <v>8.1000000000000003E-2</v>
          </cell>
          <cell r="R211">
            <v>8.1000000000000003E-2</v>
          </cell>
          <cell r="T211">
            <v>38694</v>
          </cell>
        </row>
        <row r="212">
          <cell r="A212">
            <v>204</v>
          </cell>
          <cell r="B212" t="str">
            <v>186th</v>
          </cell>
          <cell r="C212">
            <v>38624</v>
          </cell>
          <cell r="D212">
            <v>38708</v>
          </cell>
          <cell r="E212">
            <v>35</v>
          </cell>
          <cell r="F212">
            <v>30935</v>
          </cell>
          <cell r="G212">
            <v>30359.345000000001</v>
          </cell>
          <cell r="H212">
            <v>4</v>
          </cell>
          <cell r="I212">
            <v>3050</v>
          </cell>
          <cell r="J212">
            <v>85</v>
          </cell>
          <cell r="K212">
            <v>3135</v>
          </cell>
          <cell r="L212">
            <v>3077629500</v>
          </cell>
          <cell r="M212">
            <v>57370500</v>
          </cell>
          <cell r="N212">
            <v>8.1000000000000003E-2</v>
          </cell>
          <cell r="O212">
            <v>8.5061999999999999E-2</v>
          </cell>
          <cell r="P212">
            <v>98.17</v>
          </cell>
          <cell r="Q212">
            <v>8.1000000000000003E-2</v>
          </cell>
          <cell r="R212">
            <v>8.1000000000000003E-2</v>
          </cell>
          <cell r="T212">
            <v>38708</v>
          </cell>
        </row>
        <row r="213">
          <cell r="A213">
            <v>205</v>
          </cell>
          <cell r="B213" t="str">
            <v>Special</v>
          </cell>
          <cell r="C213">
            <v>38624</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v>0</v>
          </cell>
          <cell r="L213" t="str">
            <v>---</v>
          </cell>
          <cell r="M213" t="str">
            <v>---</v>
          </cell>
          <cell r="N213" t="str">
            <v xml:space="preserve">   ---</v>
          </cell>
          <cell r="O213" t="str">
            <v xml:space="preserve">   ---</v>
          </cell>
          <cell r="P213" t="str">
            <v xml:space="preserve">   ---</v>
          </cell>
          <cell r="Q213" t="str">
            <v xml:space="preserve">   ---</v>
          </cell>
          <cell r="R213" t="str">
            <v xml:space="preserve">   ---</v>
          </cell>
          <cell r="T213">
            <v>38708</v>
          </cell>
        </row>
        <row r="214">
          <cell r="A214">
            <v>206</v>
          </cell>
          <cell r="B214" t="str">
            <v>187th</v>
          </cell>
          <cell r="C214">
            <v>38638</v>
          </cell>
          <cell r="D214">
            <v>38722</v>
          </cell>
          <cell r="E214">
            <v>20</v>
          </cell>
          <cell r="F214">
            <v>9150</v>
          </cell>
          <cell r="G214">
            <v>8979.8950000000004</v>
          </cell>
          <cell r="H214">
            <v>5</v>
          </cell>
          <cell r="I214">
            <v>3400</v>
          </cell>
          <cell r="J214">
            <v>50</v>
          </cell>
          <cell r="K214">
            <v>3450</v>
          </cell>
          <cell r="L214">
            <v>3386865000</v>
          </cell>
          <cell r="M214">
            <v>63135000</v>
          </cell>
          <cell r="N214">
            <v>8.1000000000000003E-2</v>
          </cell>
          <cell r="O214">
            <v>8.5965E-2</v>
          </cell>
          <cell r="P214">
            <v>98.17</v>
          </cell>
          <cell r="Q214">
            <v>8.1000000000000003E-2</v>
          </cell>
          <cell r="R214">
            <v>8.1000000000000003E-2</v>
          </cell>
          <cell r="T214">
            <v>38722</v>
          </cell>
        </row>
        <row r="215">
          <cell r="A215">
            <v>207</v>
          </cell>
          <cell r="B215" t="str">
            <v>188th</v>
          </cell>
          <cell r="C215">
            <v>38652</v>
          </cell>
          <cell r="D215">
            <v>38736</v>
          </cell>
          <cell r="E215">
            <v>14</v>
          </cell>
          <cell r="F215">
            <v>10800</v>
          </cell>
          <cell r="G215">
            <v>10559.29</v>
          </cell>
          <cell r="H215">
            <v>6</v>
          </cell>
          <cell r="I215">
            <v>4900</v>
          </cell>
          <cell r="J215">
            <v>0</v>
          </cell>
          <cell r="K215">
            <v>4900</v>
          </cell>
          <cell r="L215">
            <v>4810380000</v>
          </cell>
          <cell r="M215">
            <v>89620000</v>
          </cell>
          <cell r="N215">
            <v>8.0548999999999996E-2</v>
          </cell>
          <cell r="O215">
            <v>8.5061999999999999E-2</v>
          </cell>
          <cell r="P215">
            <v>98.17</v>
          </cell>
          <cell r="Q215">
            <v>8.1000000000000003E-2</v>
          </cell>
          <cell r="R215">
            <v>8.0953999999999998E-2</v>
          </cell>
          <cell r="T215">
            <v>38736</v>
          </cell>
        </row>
        <row r="216">
          <cell r="A216">
            <v>208</v>
          </cell>
          <cell r="B216" t="str">
            <v>189th</v>
          </cell>
          <cell r="C216">
            <v>38666</v>
          </cell>
          <cell r="D216">
            <v>38750</v>
          </cell>
          <cell r="E216">
            <v>8</v>
          </cell>
          <cell r="F216">
            <v>1402.6</v>
          </cell>
          <cell r="G216">
            <v>1376.577</v>
          </cell>
          <cell r="H216">
            <v>3</v>
          </cell>
          <cell r="I216">
            <v>102.6</v>
          </cell>
          <cell r="J216">
            <v>250</v>
          </cell>
          <cell r="K216">
            <v>352.6</v>
          </cell>
          <cell r="L216">
            <v>346147420</v>
          </cell>
          <cell r="M216">
            <v>6452579.9999999944</v>
          </cell>
          <cell r="N216">
            <v>8.1000000000000003E-2</v>
          </cell>
          <cell r="O216">
            <v>8.2804000000000003E-2</v>
          </cell>
          <cell r="P216">
            <v>98.17</v>
          </cell>
          <cell r="Q216">
            <v>8.1000000000000003E-2</v>
          </cell>
          <cell r="R216">
            <v>8.1000000000000003E-2</v>
          </cell>
          <cell r="T216">
            <v>38750</v>
          </cell>
        </row>
        <row r="217">
          <cell r="A217">
            <v>209</v>
          </cell>
          <cell r="B217" t="str">
            <v>190th</v>
          </cell>
          <cell r="C217">
            <v>38680</v>
          </cell>
          <cell r="D217">
            <v>38764</v>
          </cell>
          <cell r="E217">
            <v>9</v>
          </cell>
          <cell r="F217">
            <v>8600</v>
          </cell>
          <cell r="G217">
            <v>8440.9500000000007</v>
          </cell>
          <cell r="H217">
            <v>3</v>
          </cell>
          <cell r="I217">
            <v>3400</v>
          </cell>
          <cell r="J217">
            <v>0</v>
          </cell>
          <cell r="K217">
            <v>3400</v>
          </cell>
          <cell r="L217">
            <v>3337780000</v>
          </cell>
          <cell r="M217">
            <v>62220000</v>
          </cell>
          <cell r="N217">
            <v>8.1000000000000003E-2</v>
          </cell>
          <cell r="O217">
            <v>8.2804000000000003E-2</v>
          </cell>
          <cell r="P217">
            <v>98.17</v>
          </cell>
          <cell r="Q217">
            <v>8.1000000000000003E-2</v>
          </cell>
          <cell r="R217">
            <v>8.1000000000000003E-2</v>
          </cell>
          <cell r="T217">
            <v>38764</v>
          </cell>
        </row>
        <row r="218">
          <cell r="A218">
            <v>210</v>
          </cell>
          <cell r="B218" t="str">
            <v>191st</v>
          </cell>
          <cell r="C218">
            <v>38694</v>
          </cell>
          <cell r="D218">
            <v>38778</v>
          </cell>
          <cell r="E218">
            <v>7</v>
          </cell>
          <cell r="F218">
            <v>1757.5</v>
          </cell>
          <cell r="G218">
            <v>1724.5129999999999</v>
          </cell>
          <cell r="H218" t="str">
            <v>----</v>
          </cell>
          <cell r="I218" t="str">
            <v xml:space="preserve">       REJECTED</v>
          </cell>
          <cell r="J218" t="str">
            <v xml:space="preserve">       REJECTED</v>
          </cell>
          <cell r="K218">
            <v>0</v>
          </cell>
          <cell r="L218" t="str">
            <v>REJECTED</v>
          </cell>
          <cell r="M218" t="str">
            <v>REJECTED</v>
          </cell>
          <cell r="N218">
            <v>8.1000000000000003E-2</v>
          </cell>
          <cell r="O218">
            <v>8.4158999999999998E-2</v>
          </cell>
          <cell r="P218" t="str">
            <v xml:space="preserve">       REJECTED</v>
          </cell>
          <cell r="Q218" t="str">
            <v xml:space="preserve">       REJECTED</v>
          </cell>
          <cell r="R218" t="str">
            <v xml:space="preserve">       REJECTED</v>
          </cell>
          <cell r="T218">
            <v>38778</v>
          </cell>
        </row>
        <row r="219">
          <cell r="A219">
            <v>211</v>
          </cell>
          <cell r="B219" t="str">
            <v>Special</v>
          </cell>
          <cell r="C219">
            <v>38694</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v>0</v>
          </cell>
          <cell r="M219" t="str">
            <v>---</v>
          </cell>
          <cell r="N219" t="str">
            <v>---</v>
          </cell>
          <cell r="O219" t="str">
            <v xml:space="preserve">   ---</v>
          </cell>
          <cell r="P219" t="str">
            <v xml:space="preserve">   ---</v>
          </cell>
          <cell r="Q219" t="str">
            <v xml:space="preserve">   ---</v>
          </cell>
          <cell r="R219" t="str">
            <v xml:space="preserve">   ---</v>
          </cell>
          <cell r="S219" t="str">
            <v xml:space="preserve">   ---</v>
          </cell>
          <cell r="T219">
            <v>38778</v>
          </cell>
        </row>
        <row r="220">
          <cell r="A220">
            <v>212</v>
          </cell>
          <cell r="B220" t="str">
            <v>192nd</v>
          </cell>
          <cell r="C220">
            <v>38708</v>
          </cell>
          <cell r="D220">
            <v>38792</v>
          </cell>
          <cell r="E220">
            <v>15</v>
          </cell>
          <cell r="F220">
            <v>9685</v>
          </cell>
          <cell r="G220">
            <v>9506.2800000000007</v>
          </cell>
          <cell r="H220">
            <v>9</v>
          </cell>
          <cell r="I220">
            <v>2650</v>
          </cell>
          <cell r="J220">
            <v>135</v>
          </cell>
          <cell r="K220">
            <v>2785</v>
          </cell>
          <cell r="L220">
            <v>2734099500</v>
          </cell>
          <cell r="M220">
            <v>50900500</v>
          </cell>
          <cell r="N220">
            <v>8.0548999999999996E-2</v>
          </cell>
          <cell r="O220">
            <v>8.2804000000000003E-2</v>
          </cell>
          <cell r="P220">
            <v>98.13</v>
          </cell>
          <cell r="Q220">
            <v>8.1000000000000003E-2</v>
          </cell>
          <cell r="R220">
            <v>8.0894999999999995E-2</v>
          </cell>
          <cell r="T220">
            <v>38792</v>
          </cell>
        </row>
        <row r="221">
          <cell r="A221">
            <v>213</v>
          </cell>
          <cell r="B221" t="str">
            <v>193rd</v>
          </cell>
          <cell r="C221">
            <v>38722</v>
          </cell>
          <cell r="D221">
            <v>38806</v>
          </cell>
          <cell r="E221">
            <v>11</v>
          </cell>
          <cell r="F221">
            <v>19600</v>
          </cell>
          <cell r="G221">
            <v>19240.16</v>
          </cell>
          <cell r="H221">
            <v>4</v>
          </cell>
          <cell r="I221">
            <v>8800</v>
          </cell>
          <cell r="J221">
            <v>5000</v>
          </cell>
          <cell r="K221">
            <v>13800</v>
          </cell>
          <cell r="L221">
            <v>13547460000</v>
          </cell>
          <cell r="M221">
            <v>252540000</v>
          </cell>
          <cell r="N221">
            <v>8.1000000000000003E-2</v>
          </cell>
          <cell r="O221">
            <v>8.2804000000000003E-2</v>
          </cell>
          <cell r="P221">
            <v>98.17</v>
          </cell>
          <cell r="Q221">
            <v>8.1000000000000003E-2</v>
          </cell>
          <cell r="R221">
            <v>8.1000000000000003E-2</v>
          </cell>
          <cell r="T221">
            <v>38806</v>
          </cell>
        </row>
        <row r="222">
          <cell r="A222">
            <v>214</v>
          </cell>
          <cell r="B222" t="str">
            <v>Special</v>
          </cell>
          <cell r="C222">
            <v>38722</v>
          </cell>
          <cell r="D222">
            <v>38806</v>
          </cell>
          <cell r="E222">
            <v>1</v>
          </cell>
          <cell r="F222">
            <v>23.640147070000001</v>
          </cell>
          <cell r="G222">
            <v>23.20753238</v>
          </cell>
          <cell r="H222">
            <v>1</v>
          </cell>
          <cell r="I222">
            <v>0</v>
          </cell>
          <cell r="J222">
            <v>23.640147070000001</v>
          </cell>
          <cell r="K222">
            <v>23.640147070000001</v>
          </cell>
          <cell r="L222">
            <v>23207532.379999999</v>
          </cell>
          <cell r="M222">
            <v>432614.69</v>
          </cell>
          <cell r="N222">
            <v>8.1000000000000003E-2</v>
          </cell>
          <cell r="O222">
            <v>8.1000000000000003E-2</v>
          </cell>
          <cell r="P222">
            <v>98.17</v>
          </cell>
          <cell r="Q222">
            <v>8.1000000000000003E-2</v>
          </cell>
          <cell r="R222">
            <v>8.1000000000000003E-2</v>
          </cell>
          <cell r="T222">
            <v>38806</v>
          </cell>
        </row>
        <row r="223">
          <cell r="A223">
            <v>215</v>
          </cell>
          <cell r="B223" t="str">
            <v xml:space="preserve">194th </v>
          </cell>
          <cell r="C223">
            <v>38736</v>
          </cell>
          <cell r="D223">
            <v>38820</v>
          </cell>
          <cell r="E223">
            <v>4</v>
          </cell>
          <cell r="F223">
            <v>1500</v>
          </cell>
          <cell r="G223">
            <v>1471.94</v>
          </cell>
          <cell r="H223">
            <v>1</v>
          </cell>
          <cell r="I223">
            <v>200</v>
          </cell>
          <cell r="J223">
            <v>0</v>
          </cell>
          <cell r="K223">
            <v>200</v>
          </cell>
          <cell r="L223">
            <v>196340000</v>
          </cell>
          <cell r="M223">
            <v>3660000</v>
          </cell>
          <cell r="N223">
            <v>8.1000000000000003E-2</v>
          </cell>
          <cell r="O223">
            <v>8.4158999999999998E-2</v>
          </cell>
          <cell r="P223">
            <v>98.17</v>
          </cell>
          <cell r="Q223">
            <v>8.1000000000000003E-2</v>
          </cell>
          <cell r="R223">
            <v>8.1000000000000003E-2</v>
          </cell>
          <cell r="T223">
            <v>38820</v>
          </cell>
        </row>
        <row r="224">
          <cell r="A224">
            <v>216</v>
          </cell>
          <cell r="B224" t="str">
            <v>Special</v>
          </cell>
          <cell r="C224">
            <v>38736</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v>0</v>
          </cell>
          <cell r="M224" t="str">
            <v>---</v>
          </cell>
          <cell r="N224" t="str">
            <v>---</v>
          </cell>
          <cell r="O224" t="str">
            <v xml:space="preserve">   ---</v>
          </cell>
          <cell r="P224" t="str">
            <v xml:space="preserve">   ---</v>
          </cell>
          <cell r="Q224" t="str">
            <v xml:space="preserve">   ---</v>
          </cell>
          <cell r="R224" t="str">
            <v xml:space="preserve">   ---</v>
          </cell>
          <cell r="T224">
            <v>38820</v>
          </cell>
        </row>
        <row r="225">
          <cell r="A225">
            <v>217</v>
          </cell>
          <cell r="B225" t="str">
            <v xml:space="preserve">195th </v>
          </cell>
          <cell r="C225">
            <v>38750</v>
          </cell>
          <cell r="D225">
            <v>38834</v>
          </cell>
          <cell r="E225">
            <v>14</v>
          </cell>
          <cell r="F225">
            <v>13550</v>
          </cell>
          <cell r="G225">
            <v>13298.49</v>
          </cell>
          <cell r="H225">
            <v>3</v>
          </cell>
          <cell r="I225">
            <v>3200</v>
          </cell>
          <cell r="J225">
            <v>200</v>
          </cell>
          <cell r="K225">
            <v>3400</v>
          </cell>
          <cell r="L225">
            <v>3337780000</v>
          </cell>
          <cell r="M225">
            <v>62220000</v>
          </cell>
          <cell r="N225">
            <v>8.1000000000000003E-2</v>
          </cell>
          <cell r="O225">
            <v>8.4610000000000005E-2</v>
          </cell>
          <cell r="P225">
            <v>98.17</v>
          </cell>
          <cell r="Q225">
            <v>8.1000000000000003E-2</v>
          </cell>
          <cell r="R225">
            <v>8.1000000000000003E-2</v>
          </cell>
          <cell r="T225">
            <v>38834</v>
          </cell>
        </row>
        <row r="226">
          <cell r="A226">
            <v>218</v>
          </cell>
          <cell r="B226" t="str">
            <v xml:space="preserve">196th </v>
          </cell>
          <cell r="C226">
            <v>38764</v>
          </cell>
          <cell r="D226">
            <v>38848</v>
          </cell>
          <cell r="E226">
            <v>11</v>
          </cell>
          <cell r="F226">
            <v>8200</v>
          </cell>
          <cell r="G226">
            <v>8046.99</v>
          </cell>
          <cell r="H226">
            <v>3</v>
          </cell>
          <cell r="I226">
            <v>2700</v>
          </cell>
          <cell r="J226">
            <v>0</v>
          </cell>
          <cell r="K226">
            <v>2700</v>
          </cell>
          <cell r="L226">
            <v>2650590000</v>
          </cell>
          <cell r="M226">
            <v>49410000</v>
          </cell>
          <cell r="N226">
            <v>8.1000000000000003E-2</v>
          </cell>
          <cell r="O226">
            <v>8.5965E-2</v>
          </cell>
          <cell r="P226">
            <v>98.17</v>
          </cell>
          <cell r="Q226">
            <v>8.1000000000000003E-2</v>
          </cell>
          <cell r="R226">
            <v>8.1000000000000003E-2</v>
          </cell>
          <cell r="T226">
            <v>38848</v>
          </cell>
        </row>
        <row r="227">
          <cell r="A227">
            <v>219</v>
          </cell>
          <cell r="B227" t="str">
            <v xml:space="preserve">197th </v>
          </cell>
          <cell r="C227">
            <v>38778</v>
          </cell>
          <cell r="D227">
            <v>38862</v>
          </cell>
          <cell r="E227">
            <v>14</v>
          </cell>
          <cell r="F227">
            <v>14000</v>
          </cell>
          <cell r="G227">
            <v>13737.855</v>
          </cell>
          <cell r="H227">
            <v>1</v>
          </cell>
          <cell r="I227">
            <v>1500</v>
          </cell>
          <cell r="J227">
            <v>0</v>
          </cell>
          <cell r="K227">
            <v>1500</v>
          </cell>
          <cell r="L227">
            <v>1472550000</v>
          </cell>
          <cell r="M227">
            <v>27450000</v>
          </cell>
          <cell r="N227">
            <v>8.1000000000000003E-2</v>
          </cell>
          <cell r="O227">
            <v>8.6869000000000002E-2</v>
          </cell>
          <cell r="P227">
            <v>98.17</v>
          </cell>
          <cell r="Q227">
            <v>8.1000000000000003E-2</v>
          </cell>
          <cell r="R227">
            <v>8.1000000000000003E-2</v>
          </cell>
          <cell r="T227">
            <v>38862</v>
          </cell>
        </row>
        <row r="228">
          <cell r="A228">
            <v>220</v>
          </cell>
          <cell r="B228" t="str">
            <v xml:space="preserve">198th </v>
          </cell>
          <cell r="C228">
            <v>38792</v>
          </cell>
          <cell r="D228">
            <v>38876</v>
          </cell>
          <cell r="E228">
            <v>16</v>
          </cell>
          <cell r="F228">
            <v>14985</v>
          </cell>
          <cell r="G228">
            <v>14708.905000000001</v>
          </cell>
          <cell r="H228">
            <v>5</v>
          </cell>
          <cell r="I228">
            <v>9000</v>
          </cell>
          <cell r="J228">
            <v>235</v>
          </cell>
          <cell r="K228">
            <v>9235</v>
          </cell>
          <cell r="L228">
            <v>9065999500</v>
          </cell>
          <cell r="M228">
            <v>169000499.99999985</v>
          </cell>
          <cell r="N228">
            <v>8.1000000000000003E-2</v>
          </cell>
          <cell r="O228">
            <v>8.5514000000000007E-2</v>
          </cell>
          <cell r="P228">
            <v>98.17</v>
          </cell>
          <cell r="Q228">
            <v>8.1000000000000003E-2</v>
          </cell>
          <cell r="R228">
            <v>8.1000000000000003E-2</v>
          </cell>
          <cell r="T228">
            <v>38876</v>
          </cell>
        </row>
        <row r="229">
          <cell r="A229">
            <v>221</v>
          </cell>
          <cell r="B229" t="str">
            <v>Special</v>
          </cell>
          <cell r="C229">
            <v>38792</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v>0</v>
          </cell>
          <cell r="M229" t="str">
            <v>---</v>
          </cell>
          <cell r="N229" t="str">
            <v>---</v>
          </cell>
          <cell r="O229" t="str">
            <v xml:space="preserve">   ---</v>
          </cell>
          <cell r="P229" t="str">
            <v xml:space="preserve">   ---</v>
          </cell>
          <cell r="Q229" t="str">
            <v xml:space="preserve">   ---</v>
          </cell>
          <cell r="R229" t="str">
            <v xml:space="preserve">   ---</v>
          </cell>
          <cell r="T229">
            <v>38876</v>
          </cell>
        </row>
        <row r="230">
          <cell r="A230">
            <v>222</v>
          </cell>
          <cell r="B230" t="str">
            <v xml:space="preserve">199th </v>
          </cell>
          <cell r="C230">
            <v>38806</v>
          </cell>
          <cell r="D230">
            <v>38890</v>
          </cell>
          <cell r="E230">
            <v>6</v>
          </cell>
          <cell r="F230">
            <v>4800</v>
          </cell>
          <cell r="G230">
            <v>4711.55</v>
          </cell>
          <cell r="H230">
            <v>2</v>
          </cell>
          <cell r="I230">
            <v>3100</v>
          </cell>
          <cell r="J230" t="str">
            <v xml:space="preserve">   ---</v>
          </cell>
          <cell r="K230">
            <v>3100</v>
          </cell>
          <cell r="L230">
            <v>3043270000</v>
          </cell>
          <cell r="M230">
            <v>56729999.999999948</v>
          </cell>
          <cell r="N230">
            <v>8.1000000000000003E-2</v>
          </cell>
          <cell r="O230">
            <v>8.3255999999999997E-2</v>
          </cell>
          <cell r="P230">
            <v>98.17</v>
          </cell>
          <cell r="Q230">
            <v>8.1000000000000003E-2</v>
          </cell>
          <cell r="R230">
            <v>8.1000000000000003E-2</v>
          </cell>
          <cell r="T230">
            <v>38890</v>
          </cell>
        </row>
        <row r="231">
          <cell r="A231">
            <v>223</v>
          </cell>
          <cell r="B231" t="str">
            <v>Special</v>
          </cell>
          <cell r="C231">
            <v>38806</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v>0</v>
          </cell>
          <cell r="M231" t="str">
            <v>---</v>
          </cell>
          <cell r="N231" t="str">
            <v>---</v>
          </cell>
          <cell r="O231" t="str">
            <v xml:space="preserve">   ---</v>
          </cell>
          <cell r="P231" t="str">
            <v xml:space="preserve">   ---</v>
          </cell>
          <cell r="Q231" t="str">
            <v xml:space="preserve">   ---</v>
          </cell>
          <cell r="R231" t="str">
            <v xml:space="preserve">   ---</v>
          </cell>
          <cell r="T231">
            <v>38890</v>
          </cell>
        </row>
        <row r="232">
          <cell r="A232">
            <v>224</v>
          </cell>
          <cell r="B232" t="str">
            <v xml:space="preserve">200th </v>
          </cell>
          <cell r="C232">
            <v>38820</v>
          </cell>
          <cell r="D232">
            <v>38904</v>
          </cell>
          <cell r="E232">
            <v>3</v>
          </cell>
          <cell r="F232">
            <v>300</v>
          </cell>
          <cell r="G232">
            <v>294.42</v>
          </cell>
          <cell r="H232">
            <v>1</v>
          </cell>
          <cell r="I232">
            <v>100</v>
          </cell>
          <cell r="J232" t="str">
            <v xml:space="preserve">   ---</v>
          </cell>
          <cell r="K232">
            <v>100</v>
          </cell>
          <cell r="L232">
            <v>98170000</v>
          </cell>
          <cell r="M232">
            <v>1830000</v>
          </cell>
          <cell r="N232">
            <v>8.1000000000000003E-2</v>
          </cell>
          <cell r="O232">
            <v>8.3255999999999997E-2</v>
          </cell>
          <cell r="P232">
            <v>98.17</v>
          </cell>
          <cell r="Q232">
            <v>8.1000000000000003E-2</v>
          </cell>
          <cell r="R232">
            <v>8.1000000000000003E-2</v>
          </cell>
          <cell r="T232">
            <v>38904</v>
          </cell>
        </row>
        <row r="233">
          <cell r="A233">
            <v>225</v>
          </cell>
          <cell r="B233" t="str">
            <v xml:space="preserve">201st </v>
          </cell>
          <cell r="C233">
            <v>38834</v>
          </cell>
          <cell r="D233">
            <v>38918</v>
          </cell>
          <cell r="E233">
            <v>0</v>
          </cell>
          <cell r="F233" t="str">
            <v xml:space="preserve">   ---</v>
          </cell>
          <cell r="G233" t="str">
            <v xml:space="preserve">   ---</v>
          </cell>
          <cell r="H233" t="str">
            <v xml:space="preserve">   ---</v>
          </cell>
          <cell r="I233" t="str">
            <v xml:space="preserve">   ---</v>
          </cell>
          <cell r="J233" t="str">
            <v xml:space="preserve">   ---</v>
          </cell>
          <cell r="K233" t="str">
            <v xml:space="preserve">   ---</v>
          </cell>
          <cell r="L233">
            <v>0</v>
          </cell>
          <cell r="M233" t="str">
            <v>---</v>
          </cell>
          <cell r="N233" t="str">
            <v>---</v>
          </cell>
          <cell r="O233" t="str">
            <v xml:space="preserve">   ---</v>
          </cell>
          <cell r="P233" t="str">
            <v xml:space="preserve">   ---</v>
          </cell>
          <cell r="Q233" t="str">
            <v xml:space="preserve">   ---</v>
          </cell>
          <cell r="R233" t="str">
            <v xml:space="preserve">   ---</v>
          </cell>
          <cell r="T233">
            <v>38918</v>
          </cell>
        </row>
        <row r="234">
          <cell r="A234">
            <v>226</v>
          </cell>
          <cell r="B234" t="str">
            <v xml:space="preserve">202nd </v>
          </cell>
          <cell r="C234">
            <v>38848</v>
          </cell>
          <cell r="D234">
            <v>38932</v>
          </cell>
          <cell r="E234">
            <v>2</v>
          </cell>
          <cell r="F234">
            <v>1100</v>
          </cell>
          <cell r="G234">
            <v>1078.47</v>
          </cell>
          <cell r="H234">
            <v>1</v>
          </cell>
          <cell r="I234">
            <v>100</v>
          </cell>
          <cell r="J234" t="str">
            <v xml:space="preserve">   ---</v>
          </cell>
          <cell r="K234">
            <v>100</v>
          </cell>
          <cell r="L234">
            <v>98170000</v>
          </cell>
          <cell r="M234">
            <v>1830000</v>
          </cell>
          <cell r="N234">
            <v>8.1000000000000003E-2</v>
          </cell>
          <cell r="O234">
            <v>8.7321422499429174E-2</v>
          </cell>
          <cell r="P234">
            <v>98.17</v>
          </cell>
          <cell r="Q234">
            <v>8.1000000000000003E-2</v>
          </cell>
          <cell r="R234">
            <v>8.1000000000000003E-2</v>
          </cell>
          <cell r="T234">
            <v>38932</v>
          </cell>
        </row>
        <row r="235">
          <cell r="A235">
            <v>227</v>
          </cell>
          <cell r="B235" t="str">
            <v xml:space="preserve">203rd </v>
          </cell>
          <cell r="C235">
            <v>38862</v>
          </cell>
          <cell r="D235">
            <v>38946</v>
          </cell>
          <cell r="E235">
            <v>2</v>
          </cell>
          <cell r="F235">
            <v>600</v>
          </cell>
          <cell r="G235">
            <v>588.37</v>
          </cell>
          <cell r="H235">
            <v>1</v>
          </cell>
          <cell r="I235">
            <v>100</v>
          </cell>
          <cell r="J235" t="str">
            <v xml:space="preserve">   ---</v>
          </cell>
          <cell r="K235">
            <v>100</v>
          </cell>
          <cell r="L235">
            <v>98170000</v>
          </cell>
          <cell r="M235">
            <v>1830000</v>
          </cell>
          <cell r="N235">
            <v>8.1000000000000003E-2</v>
          </cell>
          <cell r="O235">
            <v>8.6869000000000002E-2</v>
          </cell>
          <cell r="P235">
            <v>98.17</v>
          </cell>
          <cell r="Q235">
            <v>8.1000000000000003E-2</v>
          </cell>
          <cell r="R235">
            <v>8.1000000000000003E-2</v>
          </cell>
          <cell r="T235">
            <v>38946</v>
          </cell>
        </row>
        <row r="236">
          <cell r="A236">
            <v>228</v>
          </cell>
          <cell r="B236" t="str">
            <v xml:space="preserve">204th </v>
          </cell>
          <cell r="C236">
            <v>38876</v>
          </cell>
          <cell r="D236">
            <v>38960</v>
          </cell>
          <cell r="E236">
            <v>5</v>
          </cell>
          <cell r="F236">
            <v>2535</v>
          </cell>
          <cell r="G236">
            <v>2487.5095000000001</v>
          </cell>
          <cell r="H236">
            <v>4</v>
          </cell>
          <cell r="I236">
            <v>1500</v>
          </cell>
          <cell r="J236">
            <v>35</v>
          </cell>
          <cell r="K236">
            <v>1535</v>
          </cell>
          <cell r="L236">
            <v>1506409500</v>
          </cell>
          <cell r="M236">
            <v>28590499.999999918</v>
          </cell>
          <cell r="N236">
            <v>8.1000000000000003E-2</v>
          </cell>
          <cell r="O236">
            <v>8.3707063500152917E-2</v>
          </cell>
          <cell r="P236">
            <v>98.12</v>
          </cell>
          <cell r="Q236">
            <v>8.3255683031467576E-2</v>
          </cell>
          <cell r="R236">
            <v>8.2469295209506049E-2</v>
          </cell>
          <cell r="T236">
            <v>38960</v>
          </cell>
        </row>
        <row r="237">
          <cell r="A237">
            <v>229</v>
          </cell>
          <cell r="B237" t="str">
            <v xml:space="preserve">205th </v>
          </cell>
          <cell r="C237">
            <v>38890</v>
          </cell>
          <cell r="D237">
            <v>38974</v>
          </cell>
          <cell r="E237">
            <v>6</v>
          </cell>
          <cell r="F237">
            <v>2500</v>
          </cell>
          <cell r="G237">
            <v>2425</v>
          </cell>
          <cell r="H237">
            <v>1</v>
          </cell>
          <cell r="I237">
            <v>300</v>
          </cell>
          <cell r="J237" t="str">
            <v xml:space="preserve">   ---</v>
          </cell>
          <cell r="K237">
            <v>300</v>
          </cell>
          <cell r="L237">
            <v>294360000</v>
          </cell>
          <cell r="M237">
            <v>5639999.9999999786</v>
          </cell>
          <cell r="N237">
            <v>8.3255683031467576E-2</v>
          </cell>
          <cell r="O237">
            <v>8.5513505902004225E-2</v>
          </cell>
          <cell r="P237">
            <v>98.12</v>
          </cell>
          <cell r="Q237">
            <v>8.3255683031467576E-2</v>
          </cell>
          <cell r="R237">
            <v>8.3255683031467465E-2</v>
          </cell>
          <cell r="T237">
            <v>38974</v>
          </cell>
        </row>
        <row r="238">
          <cell r="A238">
            <v>230</v>
          </cell>
          <cell r="B238" t="str">
            <v xml:space="preserve">206th </v>
          </cell>
          <cell r="C238">
            <v>38904</v>
          </cell>
          <cell r="D238">
            <v>38988</v>
          </cell>
          <cell r="E238">
            <v>23</v>
          </cell>
          <cell r="F238">
            <v>52000</v>
          </cell>
          <cell r="G238">
            <v>51021.974999999999</v>
          </cell>
          <cell r="H238">
            <v>12</v>
          </cell>
          <cell r="I238">
            <v>43900</v>
          </cell>
          <cell r="J238">
            <v>200</v>
          </cell>
          <cell r="K238">
            <v>44100</v>
          </cell>
          <cell r="L238">
            <v>43271970000.000008</v>
          </cell>
          <cell r="M238">
            <v>828029999.99999821</v>
          </cell>
          <cell r="N238">
            <v>8.2804394559209793E-2</v>
          </cell>
          <cell r="O238">
            <v>8.4610100539349031E-2</v>
          </cell>
          <cell r="P238">
            <v>98.12</v>
          </cell>
          <cell r="Q238">
            <v>8.3255683031467576E-2</v>
          </cell>
          <cell r="R238">
            <v>8.314822505192139E-2</v>
          </cell>
          <cell r="T238">
            <v>38988</v>
          </cell>
        </row>
        <row r="239">
          <cell r="A239">
            <v>231</v>
          </cell>
          <cell r="B239" t="str">
            <v>Special</v>
          </cell>
          <cell r="C239">
            <v>38904</v>
          </cell>
          <cell r="D239">
            <v>38988</v>
          </cell>
          <cell r="E239">
            <v>1</v>
          </cell>
          <cell r="F239">
            <v>103.839104057789</v>
          </cell>
          <cell r="G239">
            <v>101.88942104</v>
          </cell>
          <cell r="H239">
            <v>1</v>
          </cell>
          <cell r="I239">
            <v>103.83910405778906</v>
          </cell>
          <cell r="J239" t="str">
            <v xml:space="preserve">   ---</v>
          </cell>
          <cell r="K239">
            <v>103.83910405778906</v>
          </cell>
          <cell r="L239">
            <v>101889421.04000001</v>
          </cell>
          <cell r="M239">
            <v>1949683.0177890488</v>
          </cell>
          <cell r="N239">
            <v>8.3147365409112009E-2</v>
          </cell>
          <cell r="O239">
            <v>8.3147365409112009E-2</v>
          </cell>
          <cell r="P239">
            <v>98.122399999999999</v>
          </cell>
          <cell r="Q239">
            <v>8.3147365409112009E-2</v>
          </cell>
          <cell r="R239">
            <v>8.3147365409112023E-2</v>
          </cell>
          <cell r="T239">
            <v>38988</v>
          </cell>
        </row>
        <row r="240">
          <cell r="A240">
            <v>232</v>
          </cell>
          <cell r="B240" t="str">
            <v xml:space="preserve">207th </v>
          </cell>
          <cell r="C240">
            <v>38918</v>
          </cell>
          <cell r="D240">
            <v>39002</v>
          </cell>
          <cell r="E240">
            <v>4</v>
          </cell>
          <cell r="F240">
            <v>4300</v>
          </cell>
          <cell r="G240">
            <v>4219.1400000000003</v>
          </cell>
          <cell r="H240">
            <v>3</v>
          </cell>
          <cell r="I240">
            <v>4200</v>
          </cell>
          <cell r="J240" t="str">
            <v xml:space="preserve">   ---</v>
          </cell>
          <cell r="K240">
            <v>4200</v>
          </cell>
          <cell r="L240">
            <v>4121040000</v>
          </cell>
          <cell r="M240">
            <v>78959999.999999702</v>
          </cell>
          <cell r="N240">
            <v>8.3255683031467576E-2</v>
          </cell>
          <cell r="O240">
            <v>8.4158535993398634E-2</v>
          </cell>
          <cell r="P240">
            <v>98.12</v>
          </cell>
          <cell r="Q240">
            <v>8.3255683031467576E-2</v>
          </cell>
          <cell r="R240">
            <v>8.3255683031467465E-2</v>
          </cell>
          <cell r="T240">
            <v>39002</v>
          </cell>
        </row>
        <row r="241">
          <cell r="A241">
            <v>233</v>
          </cell>
          <cell r="B241" t="str">
            <v>Special</v>
          </cell>
          <cell r="C241">
            <v>38918</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v>0</v>
          </cell>
          <cell r="M241" t="str">
            <v>---</v>
          </cell>
          <cell r="N241" t="str">
            <v>---</v>
          </cell>
          <cell r="O241" t="str">
            <v xml:space="preserve">   ---</v>
          </cell>
          <cell r="P241" t="str">
            <v xml:space="preserve">   ---</v>
          </cell>
          <cell r="Q241" t="str">
            <v xml:space="preserve">   ---</v>
          </cell>
          <cell r="R241" t="str">
            <v xml:space="preserve">   ---</v>
          </cell>
          <cell r="T241">
            <v>39002</v>
          </cell>
        </row>
        <row r="242">
          <cell r="A242">
            <v>234</v>
          </cell>
          <cell r="B242" t="str">
            <v xml:space="preserve">208th </v>
          </cell>
          <cell r="C242">
            <v>38932</v>
          </cell>
          <cell r="D242">
            <v>39016</v>
          </cell>
          <cell r="E242">
            <v>18</v>
          </cell>
          <cell r="F242">
            <v>13450</v>
          </cell>
          <cell r="G242">
            <v>13185.67</v>
          </cell>
          <cell r="H242">
            <v>3</v>
          </cell>
          <cell r="I242">
            <v>6000</v>
          </cell>
          <cell r="J242">
            <v>50</v>
          </cell>
          <cell r="K242">
            <v>6050</v>
          </cell>
          <cell r="L242">
            <v>5932430000</v>
          </cell>
          <cell r="M242">
            <v>117570000.00000003</v>
          </cell>
          <cell r="N242">
            <v>8.5965346775055018E-2</v>
          </cell>
          <cell r="O242">
            <v>8.9583394084312457E-2</v>
          </cell>
          <cell r="P242">
            <v>98.05</v>
          </cell>
          <cell r="Q242">
            <v>8.6417279813506359E-2</v>
          </cell>
          <cell r="R242">
            <v>8.6114735927291672E-2</v>
          </cell>
          <cell r="T242">
            <v>39016</v>
          </cell>
        </row>
        <row r="243">
          <cell r="A243">
            <v>235</v>
          </cell>
          <cell r="B243" t="str">
            <v xml:space="preserve">209th </v>
          </cell>
          <cell r="C243">
            <v>38946</v>
          </cell>
          <cell r="D243">
            <v>39031</v>
          </cell>
          <cell r="E243">
            <v>7</v>
          </cell>
          <cell r="F243">
            <v>16000</v>
          </cell>
          <cell r="G243">
            <v>15683</v>
          </cell>
          <cell r="H243">
            <v>2</v>
          </cell>
          <cell r="I243">
            <v>9000</v>
          </cell>
          <cell r="J243">
            <v>0</v>
          </cell>
          <cell r="K243">
            <v>9000</v>
          </cell>
          <cell r="L243">
            <v>8822700000</v>
          </cell>
          <cell r="M243">
            <v>177299999.99999943</v>
          </cell>
          <cell r="N243">
            <v>8.6294111646494726E-2</v>
          </cell>
          <cell r="O243">
            <v>8.6796868846371583E-2</v>
          </cell>
          <cell r="P243">
            <v>98.03</v>
          </cell>
          <cell r="Q243">
            <v>8.6294111646494726E-2</v>
          </cell>
          <cell r="R243">
            <v>8.629411164649449E-2</v>
          </cell>
          <cell r="T243">
            <v>39030</v>
          </cell>
        </row>
        <row r="244">
          <cell r="A244">
            <v>236</v>
          </cell>
          <cell r="B244" t="str">
            <v xml:space="preserve">210th </v>
          </cell>
          <cell r="C244">
            <v>38960</v>
          </cell>
          <cell r="D244">
            <v>39044</v>
          </cell>
          <cell r="E244">
            <v>10</v>
          </cell>
          <cell r="F244">
            <v>10050</v>
          </cell>
          <cell r="G244">
            <v>9852.6649999999991</v>
          </cell>
          <cell r="H244">
            <v>3</v>
          </cell>
          <cell r="I244">
            <v>6000</v>
          </cell>
          <cell r="J244">
            <v>500</v>
          </cell>
          <cell r="K244">
            <v>6500</v>
          </cell>
          <cell r="L244">
            <v>6373249999.999999</v>
          </cell>
          <cell r="M244">
            <v>126750000.00000046</v>
          </cell>
          <cell r="N244">
            <v>8.6417279813506359E-2</v>
          </cell>
          <cell r="O244">
            <v>8.8678328474246837E-2</v>
          </cell>
          <cell r="P244">
            <v>98.05</v>
          </cell>
          <cell r="Q244">
            <v>8.6417279813506359E-2</v>
          </cell>
          <cell r="R244">
            <v>8.641727981350654E-2</v>
          </cell>
          <cell r="T244">
            <v>39044</v>
          </cell>
        </row>
        <row r="245">
          <cell r="A245">
            <v>237</v>
          </cell>
          <cell r="B245" t="str">
            <v xml:space="preserve">211th </v>
          </cell>
          <cell r="C245">
            <v>38974</v>
          </cell>
          <cell r="D245">
            <v>39058</v>
          </cell>
          <cell r="E245">
            <v>14</v>
          </cell>
          <cell r="F245">
            <v>25050</v>
          </cell>
          <cell r="G245">
            <v>24559.5</v>
          </cell>
          <cell r="H245">
            <v>5</v>
          </cell>
          <cell r="I245">
            <v>17000</v>
          </cell>
          <cell r="J245">
            <v>300</v>
          </cell>
          <cell r="K245">
            <v>17300</v>
          </cell>
          <cell r="L245">
            <v>16962649999.999998</v>
          </cell>
          <cell r="M245">
            <v>337350000.00000119</v>
          </cell>
          <cell r="N245">
            <v>8.6417279813506359E-2</v>
          </cell>
          <cell r="O245">
            <v>8.8678328474246837E-2</v>
          </cell>
          <cell r="P245">
            <v>98.05</v>
          </cell>
          <cell r="Q245">
            <v>8.6417279813506359E-2</v>
          </cell>
          <cell r="R245">
            <v>8.641727981350654E-2</v>
          </cell>
          <cell r="T245">
            <v>39058</v>
          </cell>
        </row>
        <row r="246">
          <cell r="A246">
            <v>238</v>
          </cell>
          <cell r="B246" t="str">
            <v xml:space="preserve">212th </v>
          </cell>
          <cell r="C246">
            <v>38988</v>
          </cell>
          <cell r="D246">
            <v>39072</v>
          </cell>
          <cell r="E246">
            <v>9</v>
          </cell>
          <cell r="F246">
            <v>12650</v>
          </cell>
          <cell r="G246">
            <v>12402.915000000001</v>
          </cell>
          <cell r="H246">
            <v>6</v>
          </cell>
          <cell r="I246">
            <v>10600</v>
          </cell>
          <cell r="J246">
            <v>500</v>
          </cell>
          <cell r="K246">
            <v>11100</v>
          </cell>
          <cell r="L246">
            <v>10883550000</v>
          </cell>
          <cell r="M246">
            <v>216450000.00000077</v>
          </cell>
          <cell r="N246">
            <v>8.6417279813506359E-2</v>
          </cell>
          <cell r="O246">
            <v>8.7773632203340612E-2</v>
          </cell>
          <cell r="P246">
            <v>98.05</v>
          </cell>
          <cell r="Q246">
            <v>8.6417279813506359E-2</v>
          </cell>
          <cell r="R246">
            <v>8.641727981350654E-2</v>
          </cell>
          <cell r="T246">
            <v>39072</v>
          </cell>
        </row>
        <row r="247">
          <cell r="A247">
            <v>239</v>
          </cell>
          <cell r="B247" t="str">
            <v>Special</v>
          </cell>
          <cell r="C247">
            <v>38988</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v>0</v>
          </cell>
          <cell r="L247">
            <v>0</v>
          </cell>
          <cell r="M247" t="str">
            <v>---</v>
          </cell>
          <cell r="N247" t="str">
            <v>---</v>
          </cell>
          <cell r="O247" t="str">
            <v xml:space="preserve">   ---</v>
          </cell>
          <cell r="P247" t="str">
            <v xml:space="preserve">   ---</v>
          </cell>
          <cell r="Q247" t="str">
            <v xml:space="preserve">   ---</v>
          </cell>
          <cell r="R247" t="str">
            <v xml:space="preserve">   ---</v>
          </cell>
          <cell r="T247">
            <v>39072</v>
          </cell>
        </row>
        <row r="248">
          <cell r="A248">
            <v>240</v>
          </cell>
          <cell r="B248" t="str">
            <v>213th</v>
          </cell>
          <cell r="C248">
            <v>39002</v>
          </cell>
          <cell r="D248">
            <v>39086</v>
          </cell>
          <cell r="E248">
            <v>6</v>
          </cell>
          <cell r="F248">
            <v>9500</v>
          </cell>
          <cell r="G248">
            <v>9313.75</v>
          </cell>
          <cell r="H248">
            <v>4</v>
          </cell>
          <cell r="I248">
            <v>5500</v>
          </cell>
          <cell r="J248">
            <v>0</v>
          </cell>
          <cell r="K248">
            <v>5500</v>
          </cell>
          <cell r="L248">
            <v>5392750000</v>
          </cell>
          <cell r="M248">
            <v>107250000</v>
          </cell>
          <cell r="N248">
            <v>8.6416999999999994E-2</v>
          </cell>
          <cell r="O248">
            <v>8.7774000000000005E-2</v>
          </cell>
          <cell r="P248">
            <v>98.05</v>
          </cell>
          <cell r="Q248">
            <v>8.6416999999999994E-2</v>
          </cell>
          <cell r="R248">
            <v>8.6416999999999994E-2</v>
          </cell>
          <cell r="T248">
            <v>39086</v>
          </cell>
        </row>
        <row r="249">
          <cell r="A249">
            <v>241</v>
          </cell>
          <cell r="B249" t="str">
            <v>214th</v>
          </cell>
          <cell r="C249">
            <v>39017</v>
          </cell>
          <cell r="D249">
            <v>39101</v>
          </cell>
          <cell r="E249">
            <v>4</v>
          </cell>
          <cell r="F249">
            <v>2750</v>
          </cell>
          <cell r="G249">
            <v>2695.5650000000001</v>
          </cell>
          <cell r="H249">
            <v>1</v>
          </cell>
          <cell r="I249">
            <v>0</v>
          </cell>
          <cell r="J249">
            <v>200</v>
          </cell>
          <cell r="K249">
            <v>200</v>
          </cell>
          <cell r="L249">
            <v>196100000</v>
          </cell>
          <cell r="M249">
            <v>3900000.0000000144</v>
          </cell>
          <cell r="N249">
            <v>8.6417279813506359E-2</v>
          </cell>
          <cell r="O249">
            <v>8.8225934185529931E-2</v>
          </cell>
          <cell r="P249">
            <v>98.05</v>
          </cell>
          <cell r="Q249">
            <v>8.6417279813506359E-2</v>
          </cell>
          <cell r="R249">
            <v>8.6417279813506553E-2</v>
          </cell>
          <cell r="T249">
            <v>39101</v>
          </cell>
        </row>
        <row r="250">
          <cell r="A250">
            <v>242</v>
          </cell>
          <cell r="B250" t="str">
            <v>Special</v>
          </cell>
          <cell r="C250">
            <v>39017</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v>0</v>
          </cell>
          <cell r="L250">
            <v>0</v>
          </cell>
          <cell r="M250" t="str">
            <v>---</v>
          </cell>
          <cell r="N250" t="str">
            <v>---</v>
          </cell>
          <cell r="O250" t="str">
            <v xml:space="preserve">   ---</v>
          </cell>
          <cell r="P250" t="str">
            <v xml:space="preserve">   ---</v>
          </cell>
          <cell r="Q250" t="str">
            <v xml:space="preserve">   ---</v>
          </cell>
          <cell r="R250" t="str">
            <v xml:space="preserve">   ---</v>
          </cell>
          <cell r="T250">
            <v>39101</v>
          </cell>
        </row>
        <row r="251">
          <cell r="A251">
            <v>243</v>
          </cell>
          <cell r="B251" t="str">
            <v xml:space="preserve">215th </v>
          </cell>
          <cell r="C251">
            <v>39031</v>
          </cell>
          <cell r="D251">
            <v>39114</v>
          </cell>
          <cell r="E251">
            <v>4</v>
          </cell>
          <cell r="F251">
            <v>15200</v>
          </cell>
          <cell r="G251">
            <v>14906.84</v>
          </cell>
          <cell r="H251">
            <v>2</v>
          </cell>
          <cell r="I251">
            <v>13000</v>
          </cell>
          <cell r="J251">
            <v>0</v>
          </cell>
          <cell r="K251">
            <v>13000</v>
          </cell>
          <cell r="L251">
            <v>12749599999.999998</v>
          </cell>
          <cell r="M251">
            <v>250400000.00000075</v>
          </cell>
          <cell r="N251">
            <v>8.6086597613946908E-2</v>
          </cell>
          <cell r="O251">
            <v>8.8831145844344719E-2</v>
          </cell>
          <cell r="P251">
            <v>98.07</v>
          </cell>
          <cell r="Q251">
            <v>8.6543789105642838E-2</v>
          </cell>
          <cell r="R251">
            <v>8.6367935190596365E-2</v>
          </cell>
          <cell r="T251">
            <v>39115</v>
          </cell>
        </row>
        <row r="252">
          <cell r="A252">
            <v>244</v>
          </cell>
          <cell r="B252" t="str">
            <v xml:space="preserve">216th </v>
          </cell>
          <cell r="C252">
            <v>39044</v>
          </cell>
          <cell r="D252">
            <v>39128</v>
          </cell>
          <cell r="E252">
            <v>5</v>
          </cell>
          <cell r="F252">
            <v>2250</v>
          </cell>
          <cell r="G252">
            <v>2206.0500000000002</v>
          </cell>
          <cell r="H252">
            <v>3</v>
          </cell>
          <cell r="I252">
            <v>1600</v>
          </cell>
          <cell r="J252">
            <v>300</v>
          </cell>
          <cell r="K252">
            <v>1900</v>
          </cell>
          <cell r="L252">
            <v>1862949999.9999998</v>
          </cell>
          <cell r="M252">
            <v>37050000.000000142</v>
          </cell>
          <cell r="N252">
            <v>8.6417279813506359E-2</v>
          </cell>
          <cell r="O252">
            <v>8.7773632203340612E-2</v>
          </cell>
          <cell r="P252">
            <v>98.05</v>
          </cell>
          <cell r="Q252">
            <v>8.6417279813506359E-2</v>
          </cell>
          <cell r="R252">
            <v>8.6417279813506553E-2</v>
          </cell>
          <cell r="T252">
            <v>39128</v>
          </cell>
        </row>
        <row r="253">
          <cell r="A253">
            <v>245</v>
          </cell>
          <cell r="B253" t="str">
            <v xml:space="preserve">217th </v>
          </cell>
          <cell r="C253">
            <v>39058</v>
          </cell>
          <cell r="D253">
            <v>39142</v>
          </cell>
          <cell r="E253">
            <v>4</v>
          </cell>
          <cell r="F253">
            <v>952</v>
          </cell>
          <cell r="G253">
            <v>933.12599999999998</v>
          </cell>
          <cell r="H253">
            <v>2</v>
          </cell>
          <cell r="I253">
            <v>2</v>
          </cell>
          <cell r="J253">
            <v>400</v>
          </cell>
          <cell r="K253">
            <v>402</v>
          </cell>
          <cell r="L253">
            <v>394161000</v>
          </cell>
          <cell r="M253">
            <v>7839000.0000000289</v>
          </cell>
          <cell r="N253">
            <v>8.6417279813506359E-2</v>
          </cell>
          <cell r="O253">
            <v>8.9130815097750726E-2</v>
          </cell>
          <cell r="P253">
            <v>98.05</v>
          </cell>
          <cell r="Q253">
            <v>8.6417279813506359E-2</v>
          </cell>
          <cell r="R253">
            <v>8.641727981350654E-2</v>
          </cell>
          <cell r="T253">
            <v>39142</v>
          </cell>
        </row>
        <row r="254">
          <cell r="A254">
            <v>246</v>
          </cell>
          <cell r="B254" t="str">
            <v>Special</v>
          </cell>
          <cell r="C254">
            <v>39058</v>
          </cell>
          <cell r="D254">
            <v>39142</v>
          </cell>
          <cell r="E254">
            <v>1</v>
          </cell>
          <cell r="F254">
            <v>107.38868100000001</v>
          </cell>
          <cell r="G254">
            <v>105.294602</v>
          </cell>
          <cell r="H254">
            <v>1</v>
          </cell>
          <cell r="I254">
            <v>0</v>
          </cell>
          <cell r="J254">
            <v>107.38868100000001</v>
          </cell>
          <cell r="K254">
            <v>107.38868100000001</v>
          </cell>
          <cell r="L254">
            <v>105294602.48</v>
          </cell>
          <cell r="M254">
            <v>2094079.29</v>
          </cell>
          <cell r="N254">
            <v>8.6417279813506359E-2</v>
          </cell>
          <cell r="O254">
            <v>8.6416999999999994E-2</v>
          </cell>
          <cell r="P254">
            <v>98.05</v>
          </cell>
          <cell r="Q254">
            <v>8.6417279813506359E-2</v>
          </cell>
          <cell r="R254">
            <v>8.641727981350654E-2</v>
          </cell>
          <cell r="T254">
            <v>39142</v>
          </cell>
        </row>
        <row r="255">
          <cell r="A255">
            <v>247</v>
          </cell>
          <cell r="B255" t="str">
            <v xml:space="preserve">218th </v>
          </cell>
          <cell r="C255">
            <v>39072</v>
          </cell>
          <cell r="D255">
            <v>39156</v>
          </cell>
          <cell r="E255">
            <v>2</v>
          </cell>
          <cell r="F255">
            <v>600</v>
          </cell>
          <cell r="G255">
            <v>588.21</v>
          </cell>
          <cell r="H255">
            <v>1</v>
          </cell>
          <cell r="I255">
            <v>300</v>
          </cell>
          <cell r="J255">
            <v>0</v>
          </cell>
          <cell r="K255">
            <v>300</v>
          </cell>
          <cell r="L255">
            <v>294150000</v>
          </cell>
          <cell r="M255">
            <v>5850000.0000000214</v>
          </cell>
          <cell r="N255">
            <v>8.6417279813506359E-2</v>
          </cell>
          <cell r="O255">
            <v>8.7773632203340612E-2</v>
          </cell>
          <cell r="P255">
            <v>98.05</v>
          </cell>
          <cell r="Q255">
            <v>8.6417279813506359E-2</v>
          </cell>
          <cell r="R255">
            <v>8.6417279813506553E-2</v>
          </cell>
          <cell r="T255">
            <v>39156</v>
          </cell>
        </row>
        <row r="256">
          <cell r="A256">
            <v>248</v>
          </cell>
          <cell r="B256" t="str">
            <v xml:space="preserve">219th </v>
          </cell>
          <cell r="C256">
            <v>39086</v>
          </cell>
          <cell r="D256">
            <v>39170</v>
          </cell>
          <cell r="E256">
            <v>5</v>
          </cell>
          <cell r="F256">
            <v>4350</v>
          </cell>
          <cell r="G256">
            <v>4265.165</v>
          </cell>
          <cell r="H256">
            <v>4</v>
          </cell>
          <cell r="I256">
            <v>4100</v>
          </cell>
          <cell r="J256">
            <v>200</v>
          </cell>
          <cell r="K256">
            <v>4300</v>
          </cell>
          <cell r="L256">
            <v>4216149999.9999995</v>
          </cell>
          <cell r="M256">
            <v>83850000.000000313</v>
          </cell>
          <cell r="N256">
            <v>8.6417279813506359E-2</v>
          </cell>
          <cell r="O256">
            <v>8.6417279813506359E-2</v>
          </cell>
          <cell r="P256">
            <v>98.05</v>
          </cell>
          <cell r="Q256">
            <v>8.6417279813506359E-2</v>
          </cell>
          <cell r="R256">
            <v>8.6417279813506553E-2</v>
          </cell>
          <cell r="T256">
            <v>39170</v>
          </cell>
        </row>
        <row r="257">
          <cell r="A257">
            <v>249</v>
          </cell>
          <cell r="B257" t="str">
            <v>Special</v>
          </cell>
          <cell r="C257">
            <v>39086</v>
          </cell>
          <cell r="D257">
            <v>39170</v>
          </cell>
          <cell r="E257" t="str">
            <v xml:space="preserve">   ---</v>
          </cell>
          <cell r="F257" t="str">
            <v xml:space="preserve">   ---</v>
          </cell>
          <cell r="G257" t="str">
            <v xml:space="preserve">   ---</v>
          </cell>
          <cell r="H257" t="str">
            <v xml:space="preserve">   ---</v>
          </cell>
          <cell r="I257" t="str">
            <v xml:space="preserve">   ---</v>
          </cell>
          <cell r="J257" t="str">
            <v xml:space="preserve">   ---</v>
          </cell>
          <cell r="K257">
            <v>0</v>
          </cell>
          <cell r="L257">
            <v>0</v>
          </cell>
          <cell r="M257" t="str">
            <v>---</v>
          </cell>
          <cell r="N257" t="str">
            <v>---</v>
          </cell>
          <cell r="O257" t="str">
            <v xml:space="preserve">   ---</v>
          </cell>
          <cell r="P257" t="str">
            <v xml:space="preserve">   ---</v>
          </cell>
          <cell r="Q257" t="str">
            <v xml:space="preserve">   ---</v>
          </cell>
          <cell r="R257" t="str">
            <v xml:space="preserve">   ---</v>
          </cell>
          <cell r="T257">
            <v>39170</v>
          </cell>
        </row>
        <row r="258">
          <cell r="A258">
            <v>250</v>
          </cell>
          <cell r="B258" t="str">
            <v xml:space="preserve">220th </v>
          </cell>
          <cell r="C258">
            <v>39100</v>
          </cell>
          <cell r="D258">
            <v>39184</v>
          </cell>
          <cell r="E258">
            <v>4</v>
          </cell>
          <cell r="F258">
            <v>3300</v>
          </cell>
          <cell r="G258">
            <v>3235.64</v>
          </cell>
          <cell r="H258">
            <v>4</v>
          </cell>
          <cell r="I258">
            <v>3000</v>
          </cell>
          <cell r="J258">
            <v>250</v>
          </cell>
          <cell r="K258">
            <v>3250</v>
          </cell>
          <cell r="L258">
            <v>3186625000</v>
          </cell>
          <cell r="M258">
            <v>63375000.000000238</v>
          </cell>
          <cell r="N258">
            <v>8.6417279813506359E-2</v>
          </cell>
          <cell r="O258">
            <v>8.7321422499429174E-2</v>
          </cell>
          <cell r="P258">
            <v>98.05</v>
          </cell>
          <cell r="Q258">
            <v>8.6417279813506359E-2</v>
          </cell>
          <cell r="R258">
            <v>8.6417279813506553E-2</v>
          </cell>
          <cell r="T258">
            <v>39184</v>
          </cell>
        </row>
        <row r="259">
          <cell r="A259">
            <v>251</v>
          </cell>
          <cell r="B259" t="str">
            <v xml:space="preserve">221st </v>
          </cell>
          <cell r="C259">
            <v>39114</v>
          </cell>
          <cell r="D259">
            <v>39198</v>
          </cell>
          <cell r="E259">
            <v>2</v>
          </cell>
          <cell r="F259">
            <v>150</v>
          </cell>
          <cell r="G259">
            <v>147.065</v>
          </cell>
          <cell r="H259">
            <v>1</v>
          </cell>
          <cell r="I259">
            <v>0</v>
          </cell>
          <cell r="J259">
            <v>100</v>
          </cell>
          <cell r="K259">
            <v>100</v>
          </cell>
          <cell r="L259">
            <v>98050000</v>
          </cell>
          <cell r="M259">
            <v>1950000.0000000072</v>
          </cell>
          <cell r="N259">
            <v>8.6417279813506359E-2</v>
          </cell>
          <cell r="O259">
            <v>8.7321422499429174E-2</v>
          </cell>
          <cell r="P259">
            <v>98.05</v>
          </cell>
          <cell r="Q259">
            <v>8.6417279813506359E-2</v>
          </cell>
          <cell r="R259">
            <v>8.6417279813506553E-2</v>
          </cell>
          <cell r="T259">
            <v>39198</v>
          </cell>
        </row>
        <row r="260">
          <cell r="A260">
            <v>252</v>
          </cell>
          <cell r="B260" t="str">
            <v>Special</v>
          </cell>
          <cell r="C260">
            <v>39114</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v>0</v>
          </cell>
          <cell r="L260">
            <v>0</v>
          </cell>
          <cell r="M260" t="str">
            <v>---</v>
          </cell>
          <cell r="N260" t="str">
            <v>---</v>
          </cell>
          <cell r="O260" t="str">
            <v xml:space="preserve">   ---</v>
          </cell>
          <cell r="P260" t="str">
            <v xml:space="preserve">   ---</v>
          </cell>
          <cell r="Q260" t="str">
            <v xml:space="preserve">   ---</v>
          </cell>
          <cell r="R260" t="str">
            <v xml:space="preserve">   ---</v>
          </cell>
          <cell r="T260">
            <v>39198</v>
          </cell>
        </row>
        <row r="261">
          <cell r="A261">
            <v>253</v>
          </cell>
          <cell r="B261" t="str">
            <v xml:space="preserve">222nd </v>
          </cell>
          <cell r="C261">
            <v>39128</v>
          </cell>
          <cell r="D261">
            <v>39212</v>
          </cell>
          <cell r="E261">
            <v>3</v>
          </cell>
          <cell r="F261">
            <v>650</v>
          </cell>
          <cell r="G261">
            <v>637.31500000000005</v>
          </cell>
          <cell r="H261">
            <v>2</v>
          </cell>
          <cell r="I261">
            <v>100</v>
          </cell>
          <cell r="J261">
            <v>500</v>
          </cell>
          <cell r="K261">
            <v>600</v>
          </cell>
          <cell r="L261">
            <v>588300000</v>
          </cell>
          <cell r="M261">
            <v>11700000.000000043</v>
          </cell>
          <cell r="N261">
            <v>8.6417279813506359E-2</v>
          </cell>
          <cell r="O261">
            <v>8.7321422499429174E-2</v>
          </cell>
          <cell r="P261">
            <v>98.05</v>
          </cell>
          <cell r="Q261">
            <v>8.6417279813506359E-2</v>
          </cell>
          <cell r="R261">
            <v>8.6417279813506553E-2</v>
          </cell>
          <cell r="T261">
            <v>39212</v>
          </cell>
        </row>
        <row r="262">
          <cell r="A262">
            <v>254</v>
          </cell>
          <cell r="B262" t="str">
            <v xml:space="preserve">223rd </v>
          </cell>
          <cell r="C262">
            <v>39142</v>
          </cell>
          <cell r="D262">
            <v>39226</v>
          </cell>
          <cell r="E262">
            <v>4</v>
          </cell>
          <cell r="F262">
            <v>2150</v>
          </cell>
          <cell r="G262">
            <v>2107.3649999999998</v>
          </cell>
          <cell r="H262">
            <v>1</v>
          </cell>
          <cell r="I262">
            <v>0</v>
          </cell>
          <cell r="J262">
            <v>100</v>
          </cell>
          <cell r="K262">
            <v>100</v>
          </cell>
          <cell r="L262">
            <v>98050000</v>
          </cell>
          <cell r="M262">
            <v>1950000.0000000072</v>
          </cell>
          <cell r="N262">
            <v>8.6417279813506359E-2</v>
          </cell>
          <cell r="O262">
            <v>8.7321422499429174E-2</v>
          </cell>
          <cell r="P262">
            <v>98.05</v>
          </cell>
          <cell r="Q262">
            <v>8.6417279813506359E-2</v>
          </cell>
          <cell r="R262">
            <v>8.6417279813506553E-2</v>
          </cell>
          <cell r="T262">
            <v>39226</v>
          </cell>
        </row>
        <row r="263">
          <cell r="A263">
            <v>255</v>
          </cell>
          <cell r="B263" t="str">
            <v>Special</v>
          </cell>
          <cell r="C263">
            <v>39142</v>
          </cell>
          <cell r="D263">
            <v>39226</v>
          </cell>
          <cell r="E263">
            <v>1</v>
          </cell>
          <cell r="F263">
            <v>109.52440772</v>
          </cell>
          <cell r="G263">
            <v>107.38868176945999</v>
          </cell>
          <cell r="H263">
            <v>1</v>
          </cell>
          <cell r="I263">
            <v>0</v>
          </cell>
          <cell r="J263">
            <v>109.52440772</v>
          </cell>
          <cell r="K263">
            <v>109.52440772</v>
          </cell>
          <cell r="L263">
            <v>107388681.76945999</v>
          </cell>
          <cell r="M263">
            <v>2135725.950540008</v>
          </cell>
          <cell r="N263">
            <v>8.6417279813506359E-2</v>
          </cell>
          <cell r="O263">
            <v>8.6417279813506359E-2</v>
          </cell>
          <cell r="P263">
            <v>98.05</v>
          </cell>
          <cell r="Q263">
            <v>8.6417279813506359E-2</v>
          </cell>
          <cell r="R263">
            <v>8.6417279813506553E-2</v>
          </cell>
          <cell r="T263">
            <v>39226</v>
          </cell>
        </row>
        <row r="264">
          <cell r="A264">
            <v>256</v>
          </cell>
          <cell r="B264" t="str">
            <v xml:space="preserve">224th </v>
          </cell>
          <cell r="C264">
            <v>39156</v>
          </cell>
          <cell r="D264">
            <v>39240</v>
          </cell>
          <cell r="E264">
            <v>0</v>
          </cell>
          <cell r="F264" t="str">
            <v>NO BIDS</v>
          </cell>
          <cell r="G264" t="str">
            <v>NO BIDS</v>
          </cell>
          <cell r="H264">
            <v>0</v>
          </cell>
          <cell r="I264" t="str">
            <v>NO BIDS</v>
          </cell>
          <cell r="J264" t="str">
            <v>NO BIDS</v>
          </cell>
          <cell r="K264" t="str">
            <v>NO BIDS</v>
          </cell>
          <cell r="L264">
            <v>0</v>
          </cell>
          <cell r="M264" t="str">
            <v>---</v>
          </cell>
          <cell r="N264" t="str">
            <v>---</v>
          </cell>
          <cell r="O264" t="str">
            <v xml:space="preserve">   ---</v>
          </cell>
          <cell r="P264" t="str">
            <v xml:space="preserve">   ---</v>
          </cell>
          <cell r="Q264" t="str">
            <v xml:space="preserve">   ---</v>
          </cell>
          <cell r="R264" t="str">
            <v xml:space="preserve">   ---</v>
          </cell>
          <cell r="T264">
            <v>39240</v>
          </cell>
        </row>
        <row r="265">
          <cell r="A265">
            <v>257</v>
          </cell>
          <cell r="B265" t="str">
            <v>Special</v>
          </cell>
          <cell r="C265">
            <v>39156</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v>0</v>
          </cell>
          <cell r="L265">
            <v>0</v>
          </cell>
          <cell r="M265" t="str">
            <v>---</v>
          </cell>
          <cell r="N265" t="str">
            <v>---</v>
          </cell>
          <cell r="O265" t="str">
            <v xml:space="preserve">   ---</v>
          </cell>
          <cell r="P265" t="str">
            <v xml:space="preserve">   ---</v>
          </cell>
          <cell r="Q265" t="str">
            <v xml:space="preserve">   ---</v>
          </cell>
          <cell r="R265" t="str">
            <v xml:space="preserve">   ---</v>
          </cell>
          <cell r="T265">
            <v>39240</v>
          </cell>
        </row>
        <row r="266">
          <cell r="A266">
            <v>258</v>
          </cell>
          <cell r="B266" t="str">
            <v>225th</v>
          </cell>
          <cell r="C266">
            <v>39170</v>
          </cell>
          <cell r="D266">
            <v>39254</v>
          </cell>
          <cell r="E266">
            <v>8</v>
          </cell>
          <cell r="F266">
            <v>7450</v>
          </cell>
          <cell r="G266">
            <v>7303.9350000000004</v>
          </cell>
          <cell r="H266">
            <v>4</v>
          </cell>
          <cell r="I266">
            <v>5200</v>
          </cell>
          <cell r="J266">
            <v>50</v>
          </cell>
          <cell r="K266">
            <v>5250</v>
          </cell>
          <cell r="L266">
            <v>5147525000</v>
          </cell>
          <cell r="M266">
            <v>102475000</v>
          </cell>
          <cell r="N266">
            <v>8.6416999999999994E-2</v>
          </cell>
          <cell r="O266">
            <v>8.8678000000000007E-2</v>
          </cell>
          <cell r="P266">
            <v>98.04</v>
          </cell>
          <cell r="Q266">
            <v>8.6869000000000002E-2</v>
          </cell>
          <cell r="R266">
            <v>8.6502999999999997E-2</v>
          </cell>
          <cell r="T266">
            <v>39254</v>
          </cell>
        </row>
        <row r="267">
          <cell r="A267">
            <v>259</v>
          </cell>
          <cell r="B267" t="str">
            <v>Special</v>
          </cell>
          <cell r="C267">
            <v>39170</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v>0</v>
          </cell>
          <cell r="L267">
            <v>0</v>
          </cell>
          <cell r="M267" t="str">
            <v>---</v>
          </cell>
          <cell r="N267" t="str">
            <v>---</v>
          </cell>
          <cell r="O267" t="str">
            <v xml:space="preserve">   ---</v>
          </cell>
          <cell r="P267" t="str">
            <v xml:space="preserve">   ---</v>
          </cell>
          <cell r="Q267" t="str">
            <v xml:space="preserve">   ---</v>
          </cell>
          <cell r="R267" t="str">
            <v xml:space="preserve">   ---</v>
          </cell>
          <cell r="T267">
            <v>39254</v>
          </cell>
        </row>
        <row r="268">
          <cell r="A268">
            <v>260</v>
          </cell>
          <cell r="B268" t="str">
            <v xml:space="preserve">226th </v>
          </cell>
          <cell r="C268">
            <v>39184</v>
          </cell>
          <cell r="D268">
            <v>39268</v>
          </cell>
          <cell r="E268">
            <v>1</v>
          </cell>
          <cell r="F268">
            <v>2000</v>
          </cell>
          <cell r="G268">
            <v>1960.8</v>
          </cell>
          <cell r="H268">
            <v>1</v>
          </cell>
          <cell r="I268">
            <v>2000</v>
          </cell>
          <cell r="J268" t="str">
            <v xml:space="preserve">   ---</v>
          </cell>
          <cell r="K268">
            <v>2000</v>
          </cell>
          <cell r="L268">
            <v>1960800000.0000002</v>
          </cell>
          <cell r="M268">
            <v>39199999.999999903</v>
          </cell>
          <cell r="N268">
            <v>8.686930504555937E-2</v>
          </cell>
          <cell r="O268">
            <v>8.686930504555937E-2</v>
          </cell>
          <cell r="P268">
            <v>98.04</v>
          </cell>
          <cell r="Q268">
            <v>8.686930504555937E-2</v>
          </cell>
          <cell r="R268">
            <v>8.6869305045559411E-2</v>
          </cell>
          <cell r="T268">
            <v>39268</v>
          </cell>
        </row>
        <row r="269">
          <cell r="A269">
            <v>261</v>
          </cell>
          <cell r="B269" t="str">
            <v xml:space="preserve">227th </v>
          </cell>
          <cell r="C269">
            <v>39198</v>
          </cell>
          <cell r="D269">
            <v>39282</v>
          </cell>
          <cell r="E269">
            <v>2</v>
          </cell>
          <cell r="F269">
            <v>150</v>
          </cell>
          <cell r="G269">
            <v>147.05000000000001</v>
          </cell>
          <cell r="H269">
            <v>1</v>
          </cell>
          <cell r="I269">
            <v>0</v>
          </cell>
          <cell r="J269">
            <v>50</v>
          </cell>
          <cell r="K269">
            <v>50</v>
          </cell>
          <cell r="L269">
            <v>49020000</v>
          </cell>
          <cell r="M269">
            <v>980000</v>
          </cell>
          <cell r="N269">
            <v>8.6869000000000002E-2</v>
          </cell>
          <cell r="O269">
            <v>8.7320999999999996E-2</v>
          </cell>
          <cell r="P269">
            <v>98.04</v>
          </cell>
          <cell r="Q269">
            <v>8.6869000000000002E-2</v>
          </cell>
          <cell r="R269">
            <v>8.6869000000000002E-2</v>
          </cell>
          <cell r="T269">
            <v>39282</v>
          </cell>
        </row>
        <row r="270">
          <cell r="A270">
            <v>262</v>
          </cell>
          <cell r="B270" t="str">
            <v xml:space="preserve">228th </v>
          </cell>
          <cell r="C270">
            <v>39212</v>
          </cell>
          <cell r="D270">
            <v>39296</v>
          </cell>
          <cell r="E270">
            <v>3</v>
          </cell>
          <cell r="F270">
            <v>1200</v>
          </cell>
          <cell r="G270">
            <v>1176.32</v>
          </cell>
          <cell r="H270">
            <v>2</v>
          </cell>
          <cell r="I270">
            <v>200</v>
          </cell>
          <cell r="J270">
            <v>200</v>
          </cell>
          <cell r="K270">
            <v>400</v>
          </cell>
          <cell r="L270">
            <v>392160000</v>
          </cell>
          <cell r="M270">
            <v>7839999.9999999804</v>
          </cell>
          <cell r="N270">
            <v>8.686930504555937E-2</v>
          </cell>
          <cell r="O270">
            <v>8.7773632203340612E-2</v>
          </cell>
          <cell r="P270">
            <v>98.04</v>
          </cell>
          <cell r="Q270">
            <v>8.686930504555937E-2</v>
          </cell>
          <cell r="R270">
            <v>8.6869305045559411E-2</v>
          </cell>
          <cell r="T270">
            <v>39296</v>
          </cell>
        </row>
        <row r="271">
          <cell r="A271">
            <v>263</v>
          </cell>
          <cell r="B271" t="str">
            <v>Special</v>
          </cell>
          <cell r="C271">
            <v>39212</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v>0</v>
          </cell>
          <cell r="L271">
            <v>0</v>
          </cell>
          <cell r="M271" t="str">
            <v>---</v>
          </cell>
          <cell r="N271" t="str">
            <v>---</v>
          </cell>
          <cell r="O271" t="str">
            <v xml:space="preserve">   ---</v>
          </cell>
          <cell r="P271" t="str">
            <v xml:space="preserve">   ---</v>
          </cell>
          <cell r="Q271" t="str">
            <v xml:space="preserve">   ---</v>
          </cell>
          <cell r="R271" t="str">
            <v xml:space="preserve">   ---</v>
          </cell>
          <cell r="T271">
            <v>39296</v>
          </cell>
        </row>
        <row r="272">
          <cell r="A272">
            <v>264</v>
          </cell>
          <cell r="B272" t="str">
            <v xml:space="preserve">229th </v>
          </cell>
          <cell r="C272">
            <v>39226</v>
          </cell>
          <cell r="D272">
            <v>39310</v>
          </cell>
          <cell r="E272">
            <v>1</v>
          </cell>
          <cell r="F272">
            <v>500</v>
          </cell>
          <cell r="G272">
            <v>490.2</v>
          </cell>
          <cell r="H272">
            <v>1</v>
          </cell>
          <cell r="I272">
            <v>500</v>
          </cell>
          <cell r="J272">
            <v>0</v>
          </cell>
          <cell r="K272">
            <v>500</v>
          </cell>
          <cell r="L272">
            <v>490200000.00000006</v>
          </cell>
          <cell r="M272">
            <v>9799999.9999999758</v>
          </cell>
          <cell r="N272">
            <v>8.686930504555937E-2</v>
          </cell>
          <cell r="O272">
            <v>8.686930504555937E-2</v>
          </cell>
          <cell r="P272">
            <v>98.04</v>
          </cell>
          <cell r="Q272">
            <v>8.686930504555937E-2</v>
          </cell>
          <cell r="R272">
            <v>8.6869305045559411E-2</v>
          </cell>
          <cell r="T272">
            <v>39310</v>
          </cell>
        </row>
        <row r="273">
          <cell r="A273">
            <v>265</v>
          </cell>
          <cell r="B273" t="str">
            <v>Special</v>
          </cell>
          <cell r="C273">
            <v>39226</v>
          </cell>
          <cell r="D273">
            <v>39310</v>
          </cell>
          <cell r="E273">
            <v>1</v>
          </cell>
          <cell r="F273">
            <v>111.71400215999999</v>
          </cell>
          <cell r="G273">
            <v>109.524407717664</v>
          </cell>
          <cell r="H273">
            <v>1</v>
          </cell>
          <cell r="I273">
            <v>0</v>
          </cell>
          <cell r="J273">
            <v>111.71400215999999</v>
          </cell>
          <cell r="K273">
            <v>111.71400215999999</v>
          </cell>
          <cell r="L273">
            <v>109524407.717664</v>
          </cell>
          <cell r="M273">
            <v>2189594.4423359944</v>
          </cell>
          <cell r="N273">
            <v>8.686930504555937E-2</v>
          </cell>
          <cell r="O273">
            <v>8.686930504555937E-2</v>
          </cell>
          <cell r="P273">
            <v>98.04</v>
          </cell>
          <cell r="Q273">
            <v>8.686930504555937E-2</v>
          </cell>
          <cell r="R273">
            <v>8.6869305045559411E-2</v>
          </cell>
          <cell r="T273">
            <v>39310</v>
          </cell>
        </row>
        <row r="274">
          <cell r="A274">
            <v>266</v>
          </cell>
          <cell r="B274" t="str">
            <v xml:space="preserve">230th </v>
          </cell>
          <cell r="C274">
            <v>39240</v>
          </cell>
          <cell r="D274">
            <v>39324</v>
          </cell>
          <cell r="E274">
            <v>0</v>
          </cell>
          <cell r="F274" t="str">
            <v>NO BIDS</v>
          </cell>
          <cell r="G274" t="str">
            <v>NO BIDS</v>
          </cell>
          <cell r="H274">
            <v>0</v>
          </cell>
          <cell r="I274" t="str">
            <v>NO BIDS</v>
          </cell>
          <cell r="J274" t="str">
            <v>NO BIDS</v>
          </cell>
          <cell r="K274" t="str">
            <v>NO BIDS</v>
          </cell>
          <cell r="L274">
            <v>0</v>
          </cell>
          <cell r="M274" t="str">
            <v>---</v>
          </cell>
          <cell r="N274" t="str">
            <v>---</v>
          </cell>
          <cell r="O274" t="str">
            <v xml:space="preserve">   ---</v>
          </cell>
          <cell r="P274" t="str">
            <v xml:space="preserve">   ---</v>
          </cell>
          <cell r="Q274" t="str">
            <v xml:space="preserve">   ---</v>
          </cell>
          <cell r="R274" t="str">
            <v xml:space="preserve">   ---</v>
          </cell>
          <cell r="T274">
            <v>39324</v>
          </cell>
        </row>
        <row r="275">
          <cell r="A275">
            <v>267</v>
          </cell>
          <cell r="B275" t="str">
            <v xml:space="preserve">231st </v>
          </cell>
          <cell r="C275">
            <v>39254</v>
          </cell>
          <cell r="D275">
            <v>39338</v>
          </cell>
          <cell r="E275">
            <v>0</v>
          </cell>
          <cell r="F275" t="str">
            <v>NO BIDS</v>
          </cell>
          <cell r="G275" t="str">
            <v>NO BIDS</v>
          </cell>
          <cell r="H275">
            <v>0</v>
          </cell>
          <cell r="I275" t="str">
            <v>NO BIDS</v>
          </cell>
          <cell r="J275" t="str">
            <v>NO BIDS</v>
          </cell>
          <cell r="K275" t="str">
            <v>NO BIDS</v>
          </cell>
          <cell r="L275">
            <v>0</v>
          </cell>
          <cell r="M275" t="str">
            <v>---</v>
          </cell>
          <cell r="N275" t="str">
            <v>---</v>
          </cell>
          <cell r="O275" t="str">
            <v xml:space="preserve">   ---</v>
          </cell>
          <cell r="P275" t="str">
            <v xml:space="preserve">   ---</v>
          </cell>
          <cell r="Q275" t="str">
            <v xml:space="preserve">   ---</v>
          </cell>
          <cell r="R275" t="str">
            <v xml:space="preserve">   ---</v>
          </cell>
          <cell r="T275">
            <v>39338</v>
          </cell>
        </row>
        <row r="276">
          <cell r="A276">
            <v>268</v>
          </cell>
          <cell r="B276" t="str">
            <v xml:space="preserve">232nd </v>
          </cell>
          <cell r="C276">
            <v>39268</v>
          </cell>
          <cell r="D276">
            <v>39352</v>
          </cell>
          <cell r="E276">
            <v>1</v>
          </cell>
          <cell r="F276">
            <v>2000</v>
          </cell>
          <cell r="G276">
            <v>1960.8</v>
          </cell>
          <cell r="H276">
            <v>1</v>
          </cell>
          <cell r="I276">
            <v>2000</v>
          </cell>
          <cell r="J276">
            <v>0</v>
          </cell>
          <cell r="K276">
            <v>2000</v>
          </cell>
          <cell r="L276">
            <v>1960800000.0000002</v>
          </cell>
          <cell r="M276">
            <v>39199999.999999903</v>
          </cell>
          <cell r="N276">
            <v>8.686930504555937E-2</v>
          </cell>
          <cell r="O276">
            <v>8.686930504555937E-2</v>
          </cell>
          <cell r="P276">
            <v>98.04</v>
          </cell>
          <cell r="Q276">
            <v>8.686930504555937E-2</v>
          </cell>
          <cell r="R276">
            <v>8.6869305045559411E-2</v>
          </cell>
          <cell r="T276">
            <v>39352</v>
          </cell>
        </row>
        <row r="277">
          <cell r="A277">
            <v>269</v>
          </cell>
          <cell r="B277" t="str">
            <v xml:space="preserve">233rd </v>
          </cell>
          <cell r="C277">
            <v>39282</v>
          </cell>
          <cell r="D277">
            <v>39366</v>
          </cell>
          <cell r="E277">
            <v>0</v>
          </cell>
          <cell r="F277" t="str">
            <v>NO BIDS</v>
          </cell>
          <cell r="G277" t="str">
            <v>NO BIDS</v>
          </cell>
          <cell r="H277">
            <v>0</v>
          </cell>
          <cell r="I277" t="str">
            <v>NO BIDS</v>
          </cell>
          <cell r="J277" t="str">
            <v>NO BIDS</v>
          </cell>
          <cell r="K277" t="str">
            <v>NO BIDS</v>
          </cell>
          <cell r="L277">
            <v>0</v>
          </cell>
          <cell r="M277" t="str">
            <v>---</v>
          </cell>
          <cell r="N277" t="str">
            <v>---</v>
          </cell>
          <cell r="O277" t="str">
            <v xml:space="preserve">   ---</v>
          </cell>
          <cell r="P277" t="str">
            <v xml:space="preserve">   ---</v>
          </cell>
          <cell r="Q277" t="str">
            <v xml:space="preserve">   ---</v>
          </cell>
          <cell r="R277" t="str">
            <v xml:space="preserve">   ---</v>
          </cell>
          <cell r="T277">
            <v>39366</v>
          </cell>
        </row>
        <row r="278">
          <cell r="A278">
            <v>270</v>
          </cell>
          <cell r="B278" t="str">
            <v>Special</v>
          </cell>
          <cell r="C278">
            <v>39282</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v>0</v>
          </cell>
          <cell r="L278">
            <v>0</v>
          </cell>
          <cell r="M278" t="str">
            <v>---</v>
          </cell>
          <cell r="N278" t="str">
            <v>---</v>
          </cell>
          <cell r="O278" t="str">
            <v xml:space="preserve">   ---</v>
          </cell>
          <cell r="P278" t="str">
            <v xml:space="preserve">   ---</v>
          </cell>
          <cell r="Q278" t="str">
            <v xml:space="preserve">   ---</v>
          </cell>
          <cell r="R278" t="str">
            <v xml:space="preserve">   ---</v>
          </cell>
          <cell r="T278">
            <v>39366</v>
          </cell>
        </row>
        <row r="279">
          <cell r="A279">
            <v>271</v>
          </cell>
          <cell r="B279" t="str">
            <v xml:space="preserve">234th </v>
          </cell>
          <cell r="C279">
            <v>39296</v>
          </cell>
          <cell r="D279">
            <v>39380</v>
          </cell>
          <cell r="E279">
            <v>0</v>
          </cell>
          <cell r="F279" t="str">
            <v>NO BIDS</v>
          </cell>
          <cell r="G279" t="str">
            <v>NO BIDS</v>
          </cell>
          <cell r="H279">
            <v>0</v>
          </cell>
          <cell r="I279" t="str">
            <v>NO BIDS</v>
          </cell>
          <cell r="J279" t="str">
            <v>NO BIDS</v>
          </cell>
          <cell r="K279" t="str">
            <v>NO BIDS</v>
          </cell>
          <cell r="L279">
            <v>0</v>
          </cell>
          <cell r="M279" t="str">
            <v>---</v>
          </cell>
          <cell r="N279" t="str">
            <v>---</v>
          </cell>
          <cell r="O279" t="str">
            <v xml:space="preserve">   ---</v>
          </cell>
          <cell r="P279" t="str">
            <v xml:space="preserve">   ---</v>
          </cell>
          <cell r="Q279" t="str">
            <v xml:space="preserve">   ---</v>
          </cell>
          <cell r="R279" t="str">
            <v xml:space="preserve">   ---</v>
          </cell>
          <cell r="T279">
            <v>39380</v>
          </cell>
        </row>
        <row r="280">
          <cell r="A280">
            <v>272</v>
          </cell>
          <cell r="B280" t="str">
            <v>Special</v>
          </cell>
          <cell r="C280">
            <v>39296</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v>0</v>
          </cell>
          <cell r="L280">
            <v>0</v>
          </cell>
          <cell r="M280" t="str">
            <v>---</v>
          </cell>
          <cell r="N280" t="str">
            <v>---</v>
          </cell>
          <cell r="O280" t="str">
            <v xml:space="preserve">   ---</v>
          </cell>
          <cell r="P280" t="str">
            <v xml:space="preserve">   ---</v>
          </cell>
          <cell r="Q280" t="str">
            <v xml:space="preserve">   ---</v>
          </cell>
          <cell r="R280" t="str">
            <v xml:space="preserve">   ---</v>
          </cell>
          <cell r="T280">
            <v>39380</v>
          </cell>
        </row>
        <row r="281">
          <cell r="A281">
            <v>273</v>
          </cell>
          <cell r="B281" t="str">
            <v xml:space="preserve">235th </v>
          </cell>
          <cell r="C281">
            <v>39310</v>
          </cell>
          <cell r="D281">
            <v>39394</v>
          </cell>
          <cell r="E281">
            <v>4</v>
          </cell>
          <cell r="F281">
            <v>8000</v>
          </cell>
          <cell r="G281">
            <v>7836.4</v>
          </cell>
          <cell r="H281">
            <v>3</v>
          </cell>
          <cell r="I281">
            <v>6000</v>
          </cell>
          <cell r="J281">
            <v>0</v>
          </cell>
          <cell r="K281">
            <v>6000</v>
          </cell>
          <cell r="L281">
            <v>5877600000</v>
          </cell>
          <cell r="M281">
            <v>122400000.00000006</v>
          </cell>
          <cell r="N281">
            <v>9.0036065462216389E-2</v>
          </cell>
          <cell r="O281">
            <v>9.1394634226980659E-2</v>
          </cell>
          <cell r="P281">
            <v>97.95</v>
          </cell>
          <cell r="Q281">
            <v>9.0941685505238221E-2</v>
          </cell>
          <cell r="R281">
            <v>9.0488829259756196E-2</v>
          </cell>
          <cell r="T281">
            <v>39394</v>
          </cell>
        </row>
        <row r="282">
          <cell r="A282">
            <v>274</v>
          </cell>
          <cell r="B282" t="str">
            <v>Special</v>
          </cell>
          <cell r="C282">
            <v>39310</v>
          </cell>
          <cell r="D282">
            <v>39394</v>
          </cell>
          <cell r="E282">
            <v>1</v>
          </cell>
          <cell r="F282">
            <v>114.04042687</v>
          </cell>
          <cell r="G282">
            <v>111.71400216185201</v>
          </cell>
          <cell r="H282">
            <v>1</v>
          </cell>
          <cell r="I282" t="str">
            <v xml:space="preserve">   ---</v>
          </cell>
          <cell r="J282">
            <v>114.04</v>
          </cell>
          <cell r="K282">
            <v>114.04</v>
          </cell>
          <cell r="L282">
            <v>111714002.161852</v>
          </cell>
          <cell r="M282">
            <v>2326424.7081480096</v>
          </cell>
          <cell r="N282">
            <v>9.0488829259756445E-2</v>
          </cell>
          <cell r="O282">
            <v>9.0488829259756445E-2</v>
          </cell>
          <cell r="P282">
            <v>97.96</v>
          </cell>
          <cell r="Q282">
            <v>9.0488829259756445E-2</v>
          </cell>
          <cell r="R282">
            <v>9.0488829259756529E-2</v>
          </cell>
          <cell r="T282">
            <v>39394</v>
          </cell>
        </row>
        <row r="283">
          <cell r="A283">
            <v>275</v>
          </cell>
          <cell r="B283" t="str">
            <v xml:space="preserve">236th </v>
          </cell>
          <cell r="C283">
            <v>39324</v>
          </cell>
          <cell r="D283">
            <v>39408</v>
          </cell>
          <cell r="E283">
            <v>0</v>
          </cell>
          <cell r="F283" t="str">
            <v>NO BIDS</v>
          </cell>
          <cell r="G283" t="str">
            <v>NO BIDS</v>
          </cell>
          <cell r="H283">
            <v>0</v>
          </cell>
          <cell r="I283" t="str">
            <v>NO BIDS</v>
          </cell>
          <cell r="J283" t="str">
            <v>NO BIDS</v>
          </cell>
          <cell r="K283" t="str">
            <v>NO BIDS</v>
          </cell>
          <cell r="L283">
            <v>0</v>
          </cell>
          <cell r="M283" t="str">
            <v>---</v>
          </cell>
          <cell r="N283" t="str">
            <v>---</v>
          </cell>
          <cell r="O283" t="str">
            <v xml:space="preserve">   ---</v>
          </cell>
          <cell r="P283" t="str">
            <v xml:space="preserve">   ---</v>
          </cell>
          <cell r="Q283" t="str">
            <v xml:space="preserve">   ---</v>
          </cell>
          <cell r="R283" t="str">
            <v xml:space="preserve">   ---</v>
          </cell>
          <cell r="T283">
            <v>39408</v>
          </cell>
        </row>
        <row r="284">
          <cell r="A284">
            <v>276</v>
          </cell>
          <cell r="B284" t="str">
            <v xml:space="preserve">237th </v>
          </cell>
          <cell r="C284">
            <v>39338</v>
          </cell>
          <cell r="D284">
            <v>39422</v>
          </cell>
          <cell r="E284">
            <v>0</v>
          </cell>
          <cell r="F284" t="str">
            <v>NO BIDS</v>
          </cell>
          <cell r="G284" t="str">
            <v>NO BIDS</v>
          </cell>
          <cell r="H284">
            <v>1</v>
          </cell>
          <cell r="I284" t="str">
            <v>NO BIDS</v>
          </cell>
          <cell r="J284" t="str">
            <v>NO BIDS</v>
          </cell>
          <cell r="K284" t="str">
            <v>NO BIDS</v>
          </cell>
          <cell r="L284">
            <v>0</v>
          </cell>
          <cell r="M284" t="str">
            <v>---</v>
          </cell>
          <cell r="N284" t="str">
            <v>---</v>
          </cell>
          <cell r="O284" t="str">
            <v xml:space="preserve">   ---</v>
          </cell>
          <cell r="P284" t="str">
            <v xml:space="preserve">   ---</v>
          </cell>
          <cell r="Q284" t="str">
            <v xml:space="preserve">   ---</v>
          </cell>
          <cell r="R284" t="str">
            <v xml:space="preserve">   ---</v>
          </cell>
          <cell r="T284">
            <v>39422</v>
          </cell>
        </row>
        <row r="285">
          <cell r="A285">
            <v>277</v>
          </cell>
          <cell r="B285" t="str">
            <v>Special</v>
          </cell>
          <cell r="C285">
            <v>39338</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v>0</v>
          </cell>
          <cell r="L285">
            <v>0</v>
          </cell>
          <cell r="M285" t="str">
            <v>---</v>
          </cell>
          <cell r="N285" t="str">
            <v>---</v>
          </cell>
          <cell r="O285" t="str">
            <v xml:space="preserve">   ---</v>
          </cell>
          <cell r="P285" t="str">
            <v xml:space="preserve">   ---</v>
          </cell>
          <cell r="Q285" t="str">
            <v xml:space="preserve">   ---</v>
          </cell>
          <cell r="R285" t="str">
            <v xml:space="preserve">   ---</v>
          </cell>
          <cell r="T285">
            <v>39422</v>
          </cell>
        </row>
        <row r="286">
          <cell r="A286">
            <v>278</v>
          </cell>
          <cell r="B286" t="str">
            <v xml:space="preserve">238th </v>
          </cell>
          <cell r="C286">
            <v>39352</v>
          </cell>
          <cell r="D286">
            <v>39436</v>
          </cell>
          <cell r="E286">
            <v>0</v>
          </cell>
          <cell r="F286" t="str">
            <v>NO BIDS</v>
          </cell>
          <cell r="G286" t="str">
            <v>NO BIDS</v>
          </cell>
          <cell r="H286">
            <v>0</v>
          </cell>
          <cell r="I286" t="str">
            <v>NO BIDS</v>
          </cell>
          <cell r="J286" t="str">
            <v>NO BIDS</v>
          </cell>
          <cell r="K286" t="str">
            <v>NO BIDS</v>
          </cell>
          <cell r="L286">
            <v>0</v>
          </cell>
          <cell r="M286" t="str">
            <v>---</v>
          </cell>
          <cell r="N286" t="str">
            <v>---</v>
          </cell>
          <cell r="O286" t="str">
            <v xml:space="preserve">   ---</v>
          </cell>
          <cell r="P286" t="str">
            <v xml:space="preserve">   ---</v>
          </cell>
          <cell r="Q286" t="str">
            <v xml:space="preserve">   ---</v>
          </cell>
          <cell r="R286" t="str">
            <v xml:space="preserve">   ---</v>
          </cell>
          <cell r="T286">
            <v>39436</v>
          </cell>
        </row>
        <row r="287">
          <cell r="A287">
            <v>279</v>
          </cell>
          <cell r="B287" t="str">
            <v>Special</v>
          </cell>
          <cell r="C287">
            <v>39352</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v>0</v>
          </cell>
          <cell r="L287">
            <v>0</v>
          </cell>
          <cell r="M287" t="str">
            <v>---</v>
          </cell>
          <cell r="N287" t="str">
            <v>---</v>
          </cell>
          <cell r="O287" t="str">
            <v xml:space="preserve">   ---</v>
          </cell>
          <cell r="P287" t="str">
            <v xml:space="preserve">   ---</v>
          </cell>
          <cell r="Q287" t="str">
            <v xml:space="preserve">   ---</v>
          </cell>
          <cell r="R287" t="str">
            <v xml:space="preserve">   ---</v>
          </cell>
          <cell r="T287">
            <v>39436</v>
          </cell>
        </row>
        <row r="288">
          <cell r="A288">
            <v>280</v>
          </cell>
          <cell r="B288" t="str">
            <v xml:space="preserve">239th </v>
          </cell>
          <cell r="C288">
            <v>39366</v>
          </cell>
          <cell r="D288">
            <v>39450</v>
          </cell>
          <cell r="E288">
            <v>0</v>
          </cell>
          <cell r="F288" t="str">
            <v>NO BIDS</v>
          </cell>
          <cell r="G288" t="str">
            <v>NO BIDS</v>
          </cell>
          <cell r="H288">
            <v>0</v>
          </cell>
          <cell r="I288" t="str">
            <v>NO BIDS</v>
          </cell>
          <cell r="J288" t="str">
            <v>NO BIDS</v>
          </cell>
          <cell r="K288" t="str">
            <v>NO BIDS</v>
          </cell>
          <cell r="L288">
            <v>0</v>
          </cell>
          <cell r="M288" t="str">
            <v>---</v>
          </cell>
          <cell r="N288" t="str">
            <v>---</v>
          </cell>
          <cell r="O288" t="str">
            <v xml:space="preserve">   ---</v>
          </cell>
          <cell r="P288" t="str">
            <v xml:space="preserve">   ---</v>
          </cell>
          <cell r="Q288" t="str">
            <v xml:space="preserve">   ---</v>
          </cell>
          <cell r="R288" t="str">
            <v xml:space="preserve">   ---</v>
          </cell>
          <cell r="T288">
            <v>39450</v>
          </cell>
        </row>
        <row r="289">
          <cell r="A289">
            <v>281</v>
          </cell>
          <cell r="B289" t="str">
            <v>Special</v>
          </cell>
          <cell r="C289">
            <v>39366</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v>0</v>
          </cell>
          <cell r="L289">
            <v>0</v>
          </cell>
          <cell r="M289" t="str">
            <v>---</v>
          </cell>
          <cell r="N289" t="str">
            <v>---</v>
          </cell>
          <cell r="O289" t="str">
            <v xml:space="preserve">   ---</v>
          </cell>
          <cell r="P289" t="str">
            <v xml:space="preserve">   ---</v>
          </cell>
          <cell r="Q289" t="str">
            <v xml:space="preserve">   ---</v>
          </cell>
          <cell r="R289" t="str">
            <v xml:space="preserve">   ---</v>
          </cell>
          <cell r="T289">
            <v>39450</v>
          </cell>
        </row>
        <row r="290">
          <cell r="A290">
            <v>282</v>
          </cell>
          <cell r="B290" t="str">
            <v xml:space="preserve">240th </v>
          </cell>
          <cell r="C290">
            <v>39380</v>
          </cell>
          <cell r="D290">
            <v>39464</v>
          </cell>
          <cell r="E290">
            <v>0</v>
          </cell>
          <cell r="F290" t="str">
            <v>NO BIDS</v>
          </cell>
          <cell r="G290" t="str">
            <v>NO BIDS</v>
          </cell>
          <cell r="H290">
            <v>0</v>
          </cell>
          <cell r="I290" t="str">
            <v>NO BIDS</v>
          </cell>
          <cell r="J290" t="str">
            <v>NO BIDS</v>
          </cell>
          <cell r="K290" t="str">
            <v>NO BIDS</v>
          </cell>
          <cell r="L290">
            <v>0</v>
          </cell>
          <cell r="M290" t="str">
            <v>---</v>
          </cell>
          <cell r="N290" t="str">
            <v>---</v>
          </cell>
          <cell r="O290" t="str">
            <v xml:space="preserve">   ---</v>
          </cell>
          <cell r="P290" t="str">
            <v xml:space="preserve">   ---</v>
          </cell>
          <cell r="Q290" t="str">
            <v xml:space="preserve">   ---</v>
          </cell>
          <cell r="R290" t="str">
            <v xml:space="preserve">   ---</v>
          </cell>
          <cell r="T290">
            <v>39464</v>
          </cell>
        </row>
        <row r="291">
          <cell r="A291">
            <v>283</v>
          </cell>
          <cell r="B291" t="str">
            <v xml:space="preserve">241st </v>
          </cell>
          <cell r="C291">
            <v>39394</v>
          </cell>
          <cell r="D291">
            <v>39478</v>
          </cell>
          <cell r="E291">
            <v>0</v>
          </cell>
          <cell r="F291" t="str">
            <v>NO BIDS</v>
          </cell>
          <cell r="G291" t="str">
            <v>NO BIDS</v>
          </cell>
          <cell r="H291">
            <v>0</v>
          </cell>
          <cell r="I291" t="str">
            <v>NO BIDS</v>
          </cell>
          <cell r="J291" t="str">
            <v>NO BIDS</v>
          </cell>
          <cell r="K291" t="str">
            <v>NO BIDS</v>
          </cell>
          <cell r="L291">
            <v>0</v>
          </cell>
          <cell r="M291" t="str">
            <v>---</v>
          </cell>
          <cell r="N291" t="str">
            <v>---</v>
          </cell>
          <cell r="O291" t="str">
            <v xml:space="preserve">   ---</v>
          </cell>
          <cell r="P291" t="str">
            <v xml:space="preserve">   ---</v>
          </cell>
          <cell r="Q291" t="str">
            <v xml:space="preserve">   ---</v>
          </cell>
          <cell r="R291" t="str">
            <v xml:space="preserve">   ---</v>
          </cell>
          <cell r="T291">
            <v>39478</v>
          </cell>
        </row>
        <row r="292">
          <cell r="A292">
            <v>284</v>
          </cell>
          <cell r="B292" t="str">
            <v>Special</v>
          </cell>
          <cell r="C292">
            <v>39394</v>
          </cell>
          <cell r="D292">
            <v>39478</v>
          </cell>
          <cell r="E292">
            <v>1</v>
          </cell>
          <cell r="F292">
            <v>116.41529896999999</v>
          </cell>
          <cell r="G292">
            <v>114.04042687101199</v>
          </cell>
          <cell r="H292">
            <v>1</v>
          </cell>
          <cell r="I292" t="str">
            <v xml:space="preserve">   ---</v>
          </cell>
          <cell r="J292">
            <v>116.41529896999999</v>
          </cell>
          <cell r="K292">
            <v>116.41529896999999</v>
          </cell>
          <cell r="L292">
            <v>114040426.87101199</v>
          </cell>
          <cell r="M292">
            <v>2374872.0989880096</v>
          </cell>
          <cell r="N292">
            <v>9.0488829259756445E-2</v>
          </cell>
          <cell r="O292">
            <v>9.0488829259756445E-2</v>
          </cell>
          <cell r="P292">
            <v>97.96</v>
          </cell>
          <cell r="Q292">
            <v>9.0488829259756445E-2</v>
          </cell>
          <cell r="R292">
            <v>9.0488829259756529E-2</v>
          </cell>
          <cell r="T292">
            <v>39478</v>
          </cell>
        </row>
        <row r="293">
          <cell r="A293">
            <v>285</v>
          </cell>
          <cell r="B293" t="str">
            <v xml:space="preserve">242nd </v>
          </cell>
          <cell r="C293">
            <v>39408</v>
          </cell>
          <cell r="D293">
            <v>39492</v>
          </cell>
          <cell r="E293">
            <v>1</v>
          </cell>
          <cell r="F293">
            <v>100</v>
          </cell>
          <cell r="G293">
            <v>97.93</v>
          </cell>
          <cell r="H293">
            <v>0</v>
          </cell>
          <cell r="I293" t="str">
            <v>BID REJECTED</v>
          </cell>
          <cell r="J293">
            <v>0</v>
          </cell>
          <cell r="K293" t="str">
            <v>BID REJECTED</v>
          </cell>
          <cell r="L293">
            <v>0</v>
          </cell>
          <cell r="M293" t="str">
            <v>---</v>
          </cell>
          <cell r="N293" t="str">
            <v>---</v>
          </cell>
          <cell r="O293" t="str">
            <v xml:space="preserve">   ---</v>
          </cell>
          <cell r="P293" t="str">
            <v xml:space="preserve">   ---</v>
          </cell>
          <cell r="Q293" t="str">
            <v xml:space="preserve">   ---</v>
          </cell>
          <cell r="R293" t="str">
            <v xml:space="preserve">   ---</v>
          </cell>
          <cell r="T293">
            <v>39492</v>
          </cell>
        </row>
        <row r="294">
          <cell r="A294">
            <v>286</v>
          </cell>
          <cell r="B294" t="str">
            <v xml:space="preserve">243rd </v>
          </cell>
          <cell r="C294">
            <v>39422</v>
          </cell>
          <cell r="D294">
            <v>39506</v>
          </cell>
          <cell r="E294">
            <v>3</v>
          </cell>
          <cell r="F294">
            <v>8000</v>
          </cell>
          <cell r="G294">
            <v>7835.6</v>
          </cell>
          <cell r="H294">
            <v>2</v>
          </cell>
          <cell r="I294">
            <v>7000</v>
          </cell>
          <cell r="J294">
            <v>0</v>
          </cell>
          <cell r="K294">
            <v>7000</v>
          </cell>
          <cell r="L294">
            <v>6856300000</v>
          </cell>
          <cell r="M294">
            <v>143699999.99999994</v>
          </cell>
          <cell r="N294">
            <v>9.0941685505238221E-2</v>
          </cell>
          <cell r="O294">
            <v>9.1847675453311822E-2</v>
          </cell>
          <cell r="P294">
            <v>97.94</v>
          </cell>
          <cell r="Q294">
            <v>9.1394634226980659E-2</v>
          </cell>
          <cell r="R294">
            <v>9.1071089988144324E-2</v>
          </cell>
          <cell r="T294">
            <v>39506</v>
          </cell>
        </row>
        <row r="295">
          <cell r="A295">
            <v>287</v>
          </cell>
          <cell r="B295" t="str">
            <v xml:space="preserve">244th </v>
          </cell>
          <cell r="C295">
            <v>39440</v>
          </cell>
          <cell r="D295">
            <v>39520</v>
          </cell>
          <cell r="E295">
            <v>2</v>
          </cell>
          <cell r="F295">
            <v>1000.26</v>
          </cell>
          <cell r="G295">
            <v>980.6549040000001</v>
          </cell>
          <cell r="H295">
            <v>2</v>
          </cell>
          <cell r="I295">
            <v>1000.26</v>
          </cell>
          <cell r="J295">
            <v>0</v>
          </cell>
          <cell r="K295">
            <v>1000.26</v>
          </cell>
          <cell r="L295">
            <v>980654904.00000012</v>
          </cell>
          <cell r="M295">
            <v>19605095.999999952</v>
          </cell>
          <cell r="N295">
            <v>9.1212770297837337E-2</v>
          </cell>
          <cell r="O295">
            <v>9.1212770297837337E-2</v>
          </cell>
          <cell r="P295">
            <v>98.04</v>
          </cell>
          <cell r="Q295">
            <v>9.1212770297837337E-2</v>
          </cell>
          <cell r="R295">
            <v>9.1212770297837378E-2</v>
          </cell>
          <cell r="T295">
            <v>39520</v>
          </cell>
        </row>
        <row r="296">
          <cell r="A296">
            <v>288</v>
          </cell>
          <cell r="B296" t="str">
            <v>Special</v>
          </cell>
          <cell r="C296">
            <v>39440</v>
          </cell>
          <cell r="D296">
            <v>39520</v>
          </cell>
          <cell r="E296">
            <v>1</v>
          </cell>
          <cell r="F296">
            <v>76.499387999999996</v>
          </cell>
          <cell r="G296">
            <v>75</v>
          </cell>
          <cell r="H296">
            <v>1</v>
          </cell>
          <cell r="I296">
            <v>0</v>
          </cell>
          <cell r="J296">
            <v>76.499387999999996</v>
          </cell>
          <cell r="K296">
            <v>76.499387999999996</v>
          </cell>
          <cell r="L296">
            <v>75000000</v>
          </cell>
          <cell r="M296">
            <v>1499388</v>
          </cell>
          <cell r="N296">
            <v>9.1212770297837337E-2</v>
          </cell>
          <cell r="O296">
            <v>9.1212770297837337E-2</v>
          </cell>
          <cell r="P296">
            <v>98.04</v>
          </cell>
          <cell r="Q296">
            <v>9.1212770297837337E-2</v>
          </cell>
          <cell r="R296">
            <v>9.1212770297837378E-2</v>
          </cell>
          <cell r="T296">
            <v>39520</v>
          </cell>
        </row>
        <row r="297">
          <cell r="A297">
            <v>289</v>
          </cell>
          <cell r="B297" t="str">
            <v xml:space="preserve">245th </v>
          </cell>
          <cell r="C297">
            <v>39450</v>
          </cell>
          <cell r="D297">
            <v>39534</v>
          </cell>
          <cell r="E297">
            <v>1</v>
          </cell>
          <cell r="F297">
            <v>10000</v>
          </cell>
          <cell r="G297">
            <v>9795</v>
          </cell>
          <cell r="H297">
            <v>1</v>
          </cell>
          <cell r="I297">
            <v>10000</v>
          </cell>
          <cell r="J297">
            <v>0</v>
          </cell>
          <cell r="K297">
            <v>10000</v>
          </cell>
          <cell r="L297">
            <v>9795000000</v>
          </cell>
          <cell r="M297">
            <v>204999999.99999964</v>
          </cell>
          <cell r="N297">
            <v>9.0941685505238221E-2</v>
          </cell>
          <cell r="O297">
            <v>9.0941685505238221E-2</v>
          </cell>
          <cell r="P297">
            <v>97.95</v>
          </cell>
          <cell r="Q297">
            <v>9.0941685505238221E-2</v>
          </cell>
          <cell r="R297">
            <v>9.0941685505238165E-2</v>
          </cell>
          <cell r="T297">
            <v>39534</v>
          </cell>
        </row>
        <row r="298">
          <cell r="A298">
            <v>290</v>
          </cell>
          <cell r="B298" t="str">
            <v>Special</v>
          </cell>
          <cell r="C298">
            <v>39450</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v>0</v>
          </cell>
          <cell r="L298">
            <v>0</v>
          </cell>
          <cell r="M298" t="str">
            <v>---</v>
          </cell>
          <cell r="N298" t="str">
            <v>---</v>
          </cell>
          <cell r="O298" t="str">
            <v xml:space="preserve">   ---</v>
          </cell>
          <cell r="P298" t="str">
            <v xml:space="preserve">   ---</v>
          </cell>
          <cell r="Q298" t="str">
            <v xml:space="preserve">   ---</v>
          </cell>
          <cell r="R298" t="str">
            <v xml:space="preserve">   ---</v>
          </cell>
          <cell r="T298">
            <v>39534</v>
          </cell>
        </row>
        <row r="299">
          <cell r="A299">
            <v>291</v>
          </cell>
          <cell r="B299" t="str">
            <v xml:space="preserve">246th </v>
          </cell>
          <cell r="C299">
            <v>39464</v>
          </cell>
          <cell r="D299">
            <v>39548</v>
          </cell>
          <cell r="E299" t="str">
            <v xml:space="preserve">   ---</v>
          </cell>
          <cell r="F299" t="str">
            <v>NO BIDS</v>
          </cell>
          <cell r="G299" t="str">
            <v>NO BIDS</v>
          </cell>
          <cell r="H299">
            <v>0</v>
          </cell>
          <cell r="I299" t="str">
            <v>NO BIDS</v>
          </cell>
          <cell r="J299" t="str">
            <v>NO BIDS</v>
          </cell>
          <cell r="K299" t="str">
            <v>NO BIDS</v>
          </cell>
          <cell r="L299">
            <v>0</v>
          </cell>
          <cell r="M299" t="str">
            <v>---</v>
          </cell>
          <cell r="N299" t="str">
            <v>---</v>
          </cell>
          <cell r="O299" t="str">
            <v xml:space="preserve">   ---</v>
          </cell>
          <cell r="P299" t="str">
            <v xml:space="preserve">   ---</v>
          </cell>
          <cell r="Q299" t="str">
            <v xml:space="preserve">   ---</v>
          </cell>
          <cell r="R299" t="str">
            <v xml:space="preserve">   ---</v>
          </cell>
          <cell r="T299">
            <v>39548</v>
          </cell>
        </row>
        <row r="300">
          <cell r="A300">
            <v>292</v>
          </cell>
          <cell r="B300" t="str">
            <v xml:space="preserve">247th </v>
          </cell>
          <cell r="C300">
            <v>39478</v>
          </cell>
          <cell r="D300">
            <v>39562</v>
          </cell>
          <cell r="E300" t="str">
            <v xml:space="preserve">   ---</v>
          </cell>
          <cell r="F300" t="str">
            <v>NO BIDS</v>
          </cell>
          <cell r="G300" t="str">
            <v>NO BIDS</v>
          </cell>
          <cell r="H300">
            <v>0</v>
          </cell>
          <cell r="I300" t="str">
            <v>NO BIDS</v>
          </cell>
          <cell r="J300" t="str">
            <v>NO BIDS</v>
          </cell>
          <cell r="K300" t="str">
            <v>NO BIDS</v>
          </cell>
          <cell r="L300">
            <v>0</v>
          </cell>
          <cell r="M300" t="str">
            <v>---</v>
          </cell>
          <cell r="N300" t="str">
            <v>---</v>
          </cell>
          <cell r="O300" t="str">
            <v xml:space="preserve">   ---</v>
          </cell>
          <cell r="P300" t="str">
            <v xml:space="preserve">   ---</v>
          </cell>
          <cell r="Q300" t="str">
            <v xml:space="preserve">   ---</v>
          </cell>
          <cell r="R300" t="str">
            <v xml:space="preserve">   ---</v>
          </cell>
          <cell r="T300">
            <v>39562</v>
          </cell>
        </row>
        <row r="301">
          <cell r="A301">
            <v>293</v>
          </cell>
          <cell r="B301" t="str">
            <v>Special</v>
          </cell>
          <cell r="C301">
            <v>39478</v>
          </cell>
          <cell r="D301">
            <v>39562</v>
          </cell>
          <cell r="E301">
            <v>1</v>
          </cell>
          <cell r="F301">
            <v>118.85176005</v>
          </cell>
          <cell r="G301">
            <v>116.41529896999999</v>
          </cell>
          <cell r="H301">
            <v>1</v>
          </cell>
          <cell r="I301">
            <v>0</v>
          </cell>
          <cell r="J301">
            <v>118.85176005</v>
          </cell>
          <cell r="K301">
            <v>118.85176005</v>
          </cell>
          <cell r="L301">
            <v>116415298.97</v>
          </cell>
          <cell r="M301">
            <v>2436461.08</v>
          </cell>
          <cell r="N301">
            <v>9.0941685505238221E-2</v>
          </cell>
          <cell r="O301">
            <v>9.0941685505238221E-2</v>
          </cell>
          <cell r="P301">
            <v>97.95</v>
          </cell>
          <cell r="Q301">
            <v>9.0941685505238221E-2</v>
          </cell>
          <cell r="R301">
            <v>9.0941685505238165E-2</v>
          </cell>
          <cell r="T301">
            <v>39562</v>
          </cell>
        </row>
        <row r="302">
          <cell r="A302">
            <v>294</v>
          </cell>
          <cell r="B302" t="str">
            <v xml:space="preserve">248th </v>
          </cell>
          <cell r="C302">
            <v>39492</v>
          </cell>
          <cell r="D302">
            <v>39576</v>
          </cell>
          <cell r="E302">
            <v>10</v>
          </cell>
          <cell r="F302">
            <v>15700</v>
          </cell>
          <cell r="G302">
            <v>15368.03</v>
          </cell>
          <cell r="H302">
            <v>9</v>
          </cell>
          <cell r="I302">
            <v>15200</v>
          </cell>
          <cell r="J302">
            <v>0</v>
          </cell>
          <cell r="K302">
            <v>15200</v>
          </cell>
          <cell r="L302">
            <v>14878730000</v>
          </cell>
          <cell r="M302">
            <v>321269999.99999994</v>
          </cell>
          <cell r="N302">
            <v>9.3207354443309257E-2</v>
          </cell>
          <cell r="O302">
            <v>9.5021556548227332E-2</v>
          </cell>
          <cell r="P302">
            <v>97.87</v>
          </cell>
          <cell r="Q302">
            <v>9.456786699557701E-2</v>
          </cell>
          <cell r="R302">
            <v>9.3824852178723758E-2</v>
          </cell>
          <cell r="T302">
            <v>39576</v>
          </cell>
        </row>
        <row r="303">
          <cell r="A303">
            <v>295</v>
          </cell>
          <cell r="B303" t="str">
            <v xml:space="preserve">249th </v>
          </cell>
          <cell r="C303">
            <v>39506</v>
          </cell>
          <cell r="D303">
            <v>39590</v>
          </cell>
          <cell r="E303">
            <v>3</v>
          </cell>
          <cell r="F303">
            <v>3525</v>
          </cell>
          <cell r="G303">
            <v>3449.9175</v>
          </cell>
          <cell r="H303">
            <v>3</v>
          </cell>
          <cell r="I303">
            <v>3525</v>
          </cell>
          <cell r="J303">
            <v>0</v>
          </cell>
          <cell r="K303">
            <v>3525</v>
          </cell>
          <cell r="L303">
            <v>3449917500</v>
          </cell>
          <cell r="M303">
            <v>75082499.999999955</v>
          </cell>
          <cell r="N303">
            <v>9.456786699557701E-2</v>
          </cell>
          <cell r="O303">
            <v>9.456786699557701E-2</v>
          </cell>
          <cell r="P303">
            <v>97.87</v>
          </cell>
          <cell r="Q303">
            <v>9.456786699557701E-2</v>
          </cell>
          <cell r="R303">
            <v>9.4567866995577149E-2</v>
          </cell>
          <cell r="T303">
            <v>39590</v>
          </cell>
        </row>
        <row r="304">
          <cell r="A304">
            <v>296</v>
          </cell>
          <cell r="B304" t="str">
            <v>Special</v>
          </cell>
          <cell r="C304">
            <v>39506</v>
          </cell>
          <cell r="D304">
            <v>39590</v>
          </cell>
          <cell r="E304">
            <v>1</v>
          </cell>
          <cell r="F304">
            <v>1249.0037805299999</v>
          </cell>
          <cell r="G304">
            <v>1222.4000000047108</v>
          </cell>
          <cell r="H304">
            <v>1</v>
          </cell>
          <cell r="I304">
            <v>0</v>
          </cell>
          <cell r="J304">
            <v>1249.0037805299999</v>
          </cell>
          <cell r="K304">
            <v>1249.0037805299999</v>
          </cell>
          <cell r="L304">
            <v>1222400000.0047109</v>
          </cell>
          <cell r="M304">
            <v>26603780.52528898</v>
          </cell>
          <cell r="N304">
            <v>9.456786699557701E-2</v>
          </cell>
          <cell r="O304">
            <v>9.456786699557701E-2</v>
          </cell>
          <cell r="P304">
            <v>98.87</v>
          </cell>
          <cell r="Q304">
            <v>9.456786699557701E-2</v>
          </cell>
          <cell r="R304">
            <v>9.4567866995577149E-2</v>
          </cell>
          <cell r="T304">
            <v>39590</v>
          </cell>
        </row>
        <row r="305">
          <cell r="A305">
            <v>297</v>
          </cell>
          <cell r="B305" t="str">
            <v xml:space="preserve">250th </v>
          </cell>
          <cell r="C305">
            <v>39520</v>
          </cell>
          <cell r="D305">
            <v>39604</v>
          </cell>
          <cell r="E305">
            <v>2</v>
          </cell>
          <cell r="F305">
            <v>500.07</v>
          </cell>
          <cell r="G305">
            <v>489.31850899999995</v>
          </cell>
          <cell r="H305">
            <v>2</v>
          </cell>
          <cell r="I305">
            <v>500.07</v>
          </cell>
          <cell r="J305">
            <v>0</v>
          </cell>
          <cell r="K305">
            <v>500.07</v>
          </cell>
          <cell r="L305">
            <v>489318508.99999994</v>
          </cell>
          <cell r="M305">
            <v>10751491.000000037</v>
          </cell>
          <cell r="N305">
            <v>9.456786699557701E-2</v>
          </cell>
          <cell r="O305">
            <v>9.5475338832518436E-2</v>
          </cell>
          <cell r="P305">
            <v>97.85</v>
          </cell>
          <cell r="Q305">
            <v>9.5475338832518436E-2</v>
          </cell>
          <cell r="R305">
            <v>9.5475211778285066E-2</v>
          </cell>
          <cell r="T305">
            <v>39604</v>
          </cell>
        </row>
        <row r="306">
          <cell r="A306">
            <v>298</v>
          </cell>
          <cell r="B306" t="str">
            <v>Special</v>
          </cell>
          <cell r="C306">
            <v>39520</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v>0</v>
          </cell>
          <cell r="L306">
            <v>0</v>
          </cell>
          <cell r="M306" t="str">
            <v>---</v>
          </cell>
          <cell r="N306" t="str">
            <v>---</v>
          </cell>
          <cell r="O306" t="str">
            <v xml:space="preserve">   ---</v>
          </cell>
          <cell r="P306" t="str">
            <v xml:space="preserve">   ---</v>
          </cell>
          <cell r="Q306" t="str">
            <v xml:space="preserve">   ---</v>
          </cell>
          <cell r="R306" t="str">
            <v xml:space="preserve">   ---</v>
          </cell>
          <cell r="T306">
            <v>39604</v>
          </cell>
        </row>
        <row r="307">
          <cell r="A307">
            <v>299</v>
          </cell>
          <cell r="B307" t="str">
            <v>251st</v>
          </cell>
          <cell r="C307">
            <v>39534</v>
          </cell>
          <cell r="D307">
            <v>39618</v>
          </cell>
          <cell r="E307">
            <v>2</v>
          </cell>
          <cell r="F307">
            <v>800</v>
          </cell>
          <cell r="G307">
            <v>782.38</v>
          </cell>
          <cell r="H307" t="str">
            <v xml:space="preserve">   ---</v>
          </cell>
          <cell r="I307" t="str">
            <v>BIDS REJECTED</v>
          </cell>
          <cell r="J307" t="str">
            <v>BIDS REJECTED</v>
          </cell>
          <cell r="K307">
            <v>0</v>
          </cell>
          <cell r="L307" t="str">
            <v>BIDS REJECTED</v>
          </cell>
          <cell r="M307" t="str">
            <v>BIDS REJECTED</v>
          </cell>
          <cell r="N307" t="str">
            <v>---</v>
          </cell>
          <cell r="O307" t="str">
            <v xml:space="preserve">   ---</v>
          </cell>
          <cell r="P307" t="str">
            <v xml:space="preserve">   ---</v>
          </cell>
          <cell r="Q307" t="str">
            <v xml:space="preserve">   ---</v>
          </cell>
          <cell r="R307" t="str">
            <v xml:space="preserve">   ---</v>
          </cell>
          <cell r="T307">
            <v>39618</v>
          </cell>
        </row>
        <row r="308">
          <cell r="A308">
            <v>300</v>
          </cell>
          <cell r="B308" t="str">
            <v>Special</v>
          </cell>
          <cell r="C308">
            <v>39534</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v>0</v>
          </cell>
          <cell r="L308">
            <v>0</v>
          </cell>
          <cell r="M308" t="str">
            <v>---</v>
          </cell>
          <cell r="N308" t="str">
            <v>---</v>
          </cell>
          <cell r="O308" t="str">
            <v xml:space="preserve">   ---</v>
          </cell>
          <cell r="P308" t="str">
            <v xml:space="preserve">   ---</v>
          </cell>
          <cell r="Q308" t="str">
            <v xml:space="preserve">   ---</v>
          </cell>
          <cell r="R308" t="str">
            <v xml:space="preserve">   ---</v>
          </cell>
          <cell r="T308">
            <v>39618</v>
          </cell>
        </row>
        <row r="309">
          <cell r="A309">
            <v>301</v>
          </cell>
          <cell r="B309" t="str">
            <v xml:space="preserve">252nd </v>
          </cell>
          <cell r="C309">
            <v>39548</v>
          </cell>
          <cell r="D309">
            <v>39632</v>
          </cell>
          <cell r="E309">
            <v>10</v>
          </cell>
          <cell r="F309">
            <v>12900</v>
          </cell>
          <cell r="G309">
            <v>12621.44</v>
          </cell>
          <cell r="H309">
            <v>2</v>
          </cell>
          <cell r="I309">
            <v>10000</v>
          </cell>
          <cell r="J309">
            <v>100</v>
          </cell>
          <cell r="K309">
            <v>10100</v>
          </cell>
          <cell r="L309">
            <v>9882550000</v>
          </cell>
          <cell r="M309">
            <v>217450000.00000039</v>
          </cell>
          <cell r="N309">
            <v>9.5475338832518436E-2</v>
          </cell>
          <cell r="O309">
            <v>9.7745642224169954E-2</v>
          </cell>
          <cell r="P309">
            <v>97.84</v>
          </cell>
          <cell r="Q309">
            <v>9.5929213876883399E-2</v>
          </cell>
          <cell r="R309">
            <v>9.5610143516554474E-2</v>
          </cell>
          <cell r="T309">
            <v>39632</v>
          </cell>
        </row>
        <row r="310">
          <cell r="A310">
            <v>302</v>
          </cell>
          <cell r="B310" t="str">
            <v>Special</v>
          </cell>
          <cell r="C310">
            <v>39548</v>
          </cell>
          <cell r="D310">
            <v>39632</v>
          </cell>
          <cell r="E310" t="str">
            <v xml:space="preserve">   ---</v>
          </cell>
          <cell r="F310" t="str">
            <v xml:space="preserve">   ---</v>
          </cell>
          <cell r="G310" t="str">
            <v xml:space="preserve">   ---</v>
          </cell>
          <cell r="H310" t="str">
            <v xml:space="preserve">   ---</v>
          </cell>
          <cell r="I310" t="str">
            <v xml:space="preserve">   ---</v>
          </cell>
          <cell r="J310" t="str">
            <v xml:space="preserve">   ---</v>
          </cell>
          <cell r="K310">
            <v>0</v>
          </cell>
          <cell r="L310">
            <v>0</v>
          </cell>
          <cell r="M310" t="str">
            <v>---</v>
          </cell>
          <cell r="N310" t="str">
            <v>---</v>
          </cell>
          <cell r="O310" t="str">
            <v xml:space="preserve">   ---</v>
          </cell>
          <cell r="P310" t="str">
            <v xml:space="preserve">   ---</v>
          </cell>
          <cell r="Q310" t="str">
            <v xml:space="preserve">   ---</v>
          </cell>
          <cell r="R310" t="str">
            <v xml:space="preserve">   ---</v>
          </cell>
          <cell r="T310">
            <v>39632</v>
          </cell>
        </row>
        <row r="311">
          <cell r="A311">
            <v>303</v>
          </cell>
          <cell r="B311" t="str">
            <v xml:space="preserve">253rd </v>
          </cell>
          <cell r="C311">
            <v>39562</v>
          </cell>
          <cell r="D311">
            <v>39646</v>
          </cell>
          <cell r="E311">
            <v>7</v>
          </cell>
          <cell r="F311">
            <v>5850</v>
          </cell>
          <cell r="G311">
            <v>5722.28</v>
          </cell>
          <cell r="H311" t="str">
            <v xml:space="preserve">   ---</v>
          </cell>
          <cell r="I311" t="str">
            <v>BIDS REJECTED</v>
          </cell>
          <cell r="J311" t="str">
            <v xml:space="preserve">   ---</v>
          </cell>
          <cell r="K311">
            <v>0</v>
          </cell>
          <cell r="L311" t="str">
            <v>BIDS REJECTED</v>
          </cell>
          <cell r="M311" t="str">
            <v>BIDS REJECTED</v>
          </cell>
          <cell r="N311" t="str">
            <v>---</v>
          </cell>
          <cell r="O311" t="str">
            <v xml:space="preserve">   ---</v>
          </cell>
          <cell r="P311" t="str">
            <v xml:space="preserve">   ---</v>
          </cell>
          <cell r="Q311" t="str">
            <v xml:space="preserve">   ---</v>
          </cell>
          <cell r="R311" t="str">
            <v xml:space="preserve">   ---</v>
          </cell>
          <cell r="T311">
            <v>39646</v>
          </cell>
        </row>
        <row r="312">
          <cell r="A312">
            <v>304</v>
          </cell>
          <cell r="B312" t="str">
            <v>Special</v>
          </cell>
          <cell r="C312">
            <v>39562</v>
          </cell>
          <cell r="D312">
            <v>39646</v>
          </cell>
          <cell r="E312">
            <v>1</v>
          </cell>
          <cell r="F312">
            <v>121.4668192</v>
          </cell>
          <cell r="G312">
            <v>118.8517600494432</v>
          </cell>
          <cell r="H312">
            <v>1</v>
          </cell>
          <cell r="I312">
            <v>0</v>
          </cell>
          <cell r="J312">
            <v>121.4668192</v>
          </cell>
          <cell r="K312">
            <v>121.4668192</v>
          </cell>
          <cell r="L312">
            <v>118851760.0494432</v>
          </cell>
          <cell r="M312">
            <v>2615059.1505568027</v>
          </cell>
          <cell r="N312">
            <v>9.5606953044475571E-2</v>
          </cell>
          <cell r="O312">
            <v>9.5606953044475571E-2</v>
          </cell>
          <cell r="P312">
            <v>97.847099999999998</v>
          </cell>
          <cell r="Q312">
            <v>9.5606953044475571E-2</v>
          </cell>
          <cell r="R312">
            <v>9.5606953044475557E-2</v>
          </cell>
          <cell r="T312">
            <v>39646</v>
          </cell>
        </row>
        <row r="313">
          <cell r="A313">
            <v>305</v>
          </cell>
          <cell r="B313" t="str">
            <v xml:space="preserve">254th </v>
          </cell>
          <cell r="C313">
            <v>39576</v>
          </cell>
          <cell r="D313">
            <v>39660</v>
          </cell>
          <cell r="E313">
            <v>9</v>
          </cell>
          <cell r="F313">
            <v>11500</v>
          </cell>
          <cell r="G313">
            <v>11249.7</v>
          </cell>
          <cell r="H313">
            <v>1</v>
          </cell>
          <cell r="I313">
            <v>11500</v>
          </cell>
          <cell r="J313" t="str">
            <v xml:space="preserve">   ---</v>
          </cell>
          <cell r="K313">
            <v>11500</v>
          </cell>
          <cell r="L313">
            <v>11249699999.999998</v>
          </cell>
          <cell r="M313">
            <v>250300000.00000003</v>
          </cell>
          <cell r="N313">
            <v>9.5929213876883399E-2</v>
          </cell>
          <cell r="O313">
            <v>9.7745642224169954E-2</v>
          </cell>
          <cell r="P313">
            <v>97.8</v>
          </cell>
          <cell r="Q313">
            <v>9.7745642224169954E-2</v>
          </cell>
          <cell r="R313">
            <v>9.6679297691324703E-2</v>
          </cell>
          <cell r="T313">
            <v>39660</v>
          </cell>
        </row>
        <row r="314">
          <cell r="A314">
            <v>306</v>
          </cell>
          <cell r="B314" t="str">
            <v>Special</v>
          </cell>
          <cell r="C314">
            <v>39576</v>
          </cell>
          <cell r="D314">
            <v>39660</v>
          </cell>
          <cell r="E314" t="str">
            <v xml:space="preserve">   ---</v>
          </cell>
          <cell r="F314" t="str">
            <v xml:space="preserve">   ---</v>
          </cell>
          <cell r="G314" t="str">
            <v xml:space="preserve">   ---</v>
          </cell>
          <cell r="H314" t="str">
            <v xml:space="preserve">   ---</v>
          </cell>
          <cell r="I314" t="str">
            <v xml:space="preserve">   ---</v>
          </cell>
          <cell r="J314" t="str">
            <v xml:space="preserve">   ---</v>
          </cell>
          <cell r="K314">
            <v>0</v>
          </cell>
          <cell r="L314">
            <v>0</v>
          </cell>
          <cell r="M314" t="str">
            <v>---</v>
          </cell>
          <cell r="N314" t="str">
            <v>---</v>
          </cell>
          <cell r="O314" t="str">
            <v xml:space="preserve">   ---</v>
          </cell>
          <cell r="P314" t="str">
            <v xml:space="preserve">   ---</v>
          </cell>
          <cell r="Q314" t="str">
            <v xml:space="preserve">   ---</v>
          </cell>
          <cell r="R314" t="str">
            <v xml:space="preserve">   ---</v>
          </cell>
          <cell r="T314">
            <v>39660</v>
          </cell>
        </row>
        <row r="315">
          <cell r="A315">
            <v>307</v>
          </cell>
          <cell r="B315" t="str">
            <v xml:space="preserve">255th </v>
          </cell>
          <cell r="C315">
            <v>39590</v>
          </cell>
          <cell r="D315">
            <v>39675</v>
          </cell>
          <cell r="E315">
            <v>9</v>
          </cell>
          <cell r="F315">
            <v>4104</v>
          </cell>
          <cell r="G315">
            <v>4010.55</v>
          </cell>
          <cell r="H315">
            <v>6</v>
          </cell>
          <cell r="I315">
            <v>2204</v>
          </cell>
          <cell r="J315">
            <v>300</v>
          </cell>
          <cell r="K315">
            <v>2504</v>
          </cell>
          <cell r="L315">
            <v>2447290000.0000005</v>
          </cell>
          <cell r="M315">
            <v>56709999.999999873</v>
          </cell>
          <cell r="N315">
            <v>9.7493773537232389E-2</v>
          </cell>
          <cell r="O315">
            <v>0.10243978824252127</v>
          </cell>
          <cell r="P315">
            <v>97.73</v>
          </cell>
          <cell r="Q315">
            <v>9.9740581794981201E-2</v>
          </cell>
          <cell r="R315">
            <v>9.9505743808337085E-2</v>
          </cell>
          <cell r="T315">
            <v>39675</v>
          </cell>
        </row>
        <row r="316">
          <cell r="A316">
            <v>308</v>
          </cell>
          <cell r="B316" t="str">
            <v>Special</v>
          </cell>
          <cell r="C316">
            <v>39590</v>
          </cell>
          <cell r="D316">
            <v>39675</v>
          </cell>
          <cell r="E316">
            <v>3</v>
          </cell>
          <cell r="F316">
            <v>1315.8041120599999</v>
          </cell>
          <cell r="G316">
            <v>1286.0037805300701</v>
          </cell>
          <cell r="H316">
            <v>3</v>
          </cell>
          <cell r="I316" t="str">
            <v xml:space="preserve">   ---</v>
          </cell>
          <cell r="J316">
            <v>1315.8041120599999</v>
          </cell>
          <cell r="K316">
            <v>1315.8041120599999</v>
          </cell>
          <cell r="L316">
            <v>1286003780.5300653</v>
          </cell>
          <cell r="M316">
            <v>29800331.529934734</v>
          </cell>
          <cell r="N316">
            <v>9.9506806627078045E-2</v>
          </cell>
          <cell r="O316">
            <v>9.9506806627078045E-2</v>
          </cell>
          <cell r="P316">
            <v>97.735200000000006</v>
          </cell>
          <cell r="Q316">
            <v>9.9506806627078045E-2</v>
          </cell>
          <cell r="R316">
            <v>9.950680662707781E-2</v>
          </cell>
          <cell r="T316">
            <v>39675</v>
          </cell>
        </row>
        <row r="317">
          <cell r="A317">
            <v>309</v>
          </cell>
          <cell r="B317" t="str">
            <v xml:space="preserve">256th </v>
          </cell>
          <cell r="C317">
            <v>39604</v>
          </cell>
          <cell r="D317">
            <v>39688</v>
          </cell>
          <cell r="E317">
            <v>44</v>
          </cell>
          <cell r="F317">
            <v>54954</v>
          </cell>
          <cell r="G317">
            <v>53599.957499999997</v>
          </cell>
          <cell r="H317">
            <v>44</v>
          </cell>
          <cell r="I317">
            <v>47854</v>
          </cell>
          <cell r="J317">
            <v>7100</v>
          </cell>
          <cell r="K317">
            <v>54954</v>
          </cell>
          <cell r="L317">
            <v>53599957500</v>
          </cell>
          <cell r="M317">
            <v>1354042500</v>
          </cell>
          <cell r="N317">
            <v>0.10685011709601898</v>
          </cell>
          <cell r="O317">
            <v>0.11233073450964282</v>
          </cell>
          <cell r="P317">
            <v>97.48</v>
          </cell>
          <cell r="Q317">
            <v>0.11233073450964282</v>
          </cell>
          <cell r="R317">
            <v>0.10976943505172422</v>
          </cell>
          <cell r="T317">
            <v>39689</v>
          </cell>
        </row>
        <row r="318">
          <cell r="A318">
            <v>310</v>
          </cell>
          <cell r="B318" t="str">
            <v xml:space="preserve">257th </v>
          </cell>
          <cell r="C318">
            <v>39618</v>
          </cell>
          <cell r="D318">
            <v>39702</v>
          </cell>
          <cell r="E318">
            <v>16</v>
          </cell>
          <cell r="F318">
            <v>15900.7</v>
          </cell>
          <cell r="G318">
            <v>15495.636860000001</v>
          </cell>
          <cell r="H318">
            <v>12</v>
          </cell>
          <cell r="I318">
            <v>11875.7</v>
          </cell>
          <cell r="J318">
            <v>500</v>
          </cell>
          <cell r="K318">
            <v>12375.7</v>
          </cell>
          <cell r="L318">
            <v>12061579360</v>
          </cell>
          <cell r="M318">
            <v>314120640.00000018</v>
          </cell>
          <cell r="N318">
            <v>0.11233073450964282</v>
          </cell>
          <cell r="O318">
            <v>0.11507610640232271</v>
          </cell>
          <cell r="P318">
            <v>97.44</v>
          </cell>
          <cell r="Q318">
            <v>0.11416060677144431</v>
          </cell>
          <cell r="R318">
            <v>0.11316337029254288</v>
          </cell>
          <cell r="T318">
            <v>39702</v>
          </cell>
        </row>
        <row r="319">
          <cell r="A319">
            <v>311</v>
          </cell>
          <cell r="B319" t="str">
            <v>Special</v>
          </cell>
          <cell r="C319">
            <v>39618</v>
          </cell>
          <cell r="D319">
            <v>39702</v>
          </cell>
          <cell r="E319" t="str">
            <v xml:space="preserve">   ---</v>
          </cell>
          <cell r="F319" t="str">
            <v xml:space="preserve">   ---</v>
          </cell>
          <cell r="G319" t="str">
            <v xml:space="preserve">   ---</v>
          </cell>
          <cell r="H319" t="str">
            <v xml:space="preserve">   ---</v>
          </cell>
          <cell r="I319" t="str">
            <v xml:space="preserve">   ---</v>
          </cell>
          <cell r="J319" t="str">
            <v xml:space="preserve">   ---</v>
          </cell>
          <cell r="K319">
            <v>0</v>
          </cell>
          <cell r="L319">
            <v>0</v>
          </cell>
          <cell r="M319" t="str">
            <v>---</v>
          </cell>
          <cell r="N319" t="str">
            <v>---</v>
          </cell>
          <cell r="O319" t="str">
            <v xml:space="preserve">   ---</v>
          </cell>
          <cell r="P319" t="str">
            <v xml:space="preserve">   ---</v>
          </cell>
          <cell r="Q319" t="str">
            <v xml:space="preserve">   ---</v>
          </cell>
          <cell r="R319" t="str">
            <v xml:space="preserve">   ---</v>
          </cell>
          <cell r="T319">
            <v>39702</v>
          </cell>
        </row>
        <row r="320">
          <cell r="A320">
            <v>312</v>
          </cell>
          <cell r="B320" t="str">
            <v xml:space="preserve">258th </v>
          </cell>
          <cell r="C320">
            <v>39632</v>
          </cell>
          <cell r="D320">
            <v>39716</v>
          </cell>
          <cell r="E320">
            <v>21</v>
          </cell>
          <cell r="F320">
            <v>79327.600000000006</v>
          </cell>
          <cell r="G320">
            <v>77289.913440000004</v>
          </cell>
          <cell r="H320">
            <v>19</v>
          </cell>
          <cell r="I320">
            <v>74727.600000000006</v>
          </cell>
          <cell r="J320">
            <v>2100</v>
          </cell>
          <cell r="K320">
            <v>76827.600000000006</v>
          </cell>
          <cell r="L320">
            <v>74854913440</v>
          </cell>
          <cell r="M320">
            <v>1972686560.000001</v>
          </cell>
          <cell r="N320">
            <v>0.11416060677144431</v>
          </cell>
          <cell r="O320">
            <v>0.11599198200840886</v>
          </cell>
          <cell r="P320">
            <v>97.41</v>
          </cell>
          <cell r="Q320">
            <v>0.1155339971939912</v>
          </cell>
          <cell r="R320">
            <v>0.11451209274788514</v>
          </cell>
          <cell r="T320">
            <v>39716</v>
          </cell>
        </row>
        <row r="321">
          <cell r="A321">
            <v>313</v>
          </cell>
          <cell r="B321" t="str">
            <v>Special</v>
          </cell>
          <cell r="C321">
            <v>39632</v>
          </cell>
          <cell r="D321">
            <v>39716</v>
          </cell>
          <cell r="E321" t="str">
            <v xml:space="preserve">   ---</v>
          </cell>
          <cell r="F321" t="str">
            <v xml:space="preserve">   ---</v>
          </cell>
          <cell r="G321" t="str">
            <v xml:space="preserve">   ---</v>
          </cell>
          <cell r="H321" t="str">
            <v xml:space="preserve">   ---</v>
          </cell>
          <cell r="I321" t="str">
            <v xml:space="preserve">   ---</v>
          </cell>
          <cell r="J321" t="str">
            <v xml:space="preserve">   ---</v>
          </cell>
          <cell r="K321">
            <v>0</v>
          </cell>
          <cell r="L321">
            <v>0</v>
          </cell>
          <cell r="M321" t="str">
            <v>---</v>
          </cell>
          <cell r="N321" t="str">
            <v>---</v>
          </cell>
          <cell r="O321" t="str">
            <v xml:space="preserve">   ---</v>
          </cell>
          <cell r="P321" t="str">
            <v xml:space="preserve">   ---</v>
          </cell>
          <cell r="Q321" t="str">
            <v xml:space="preserve">   ---</v>
          </cell>
          <cell r="R321" t="str">
            <v xml:space="preserve">   ---</v>
          </cell>
          <cell r="T321">
            <v>39716</v>
          </cell>
        </row>
        <row r="322">
          <cell r="A322">
            <v>314</v>
          </cell>
          <cell r="B322" t="str">
            <v xml:space="preserve">259th </v>
          </cell>
          <cell r="C322">
            <v>39646</v>
          </cell>
          <cell r="D322">
            <v>39730</v>
          </cell>
          <cell r="E322">
            <v>27</v>
          </cell>
          <cell r="F322">
            <v>50504.1</v>
          </cell>
          <cell r="G322">
            <v>49185.083809999989</v>
          </cell>
          <cell r="H322">
            <v>27</v>
          </cell>
          <cell r="I322">
            <v>49704.1</v>
          </cell>
          <cell r="J322">
            <v>800</v>
          </cell>
          <cell r="K322">
            <v>50504.1</v>
          </cell>
          <cell r="L322">
            <v>49185083809.999992</v>
          </cell>
          <cell r="M322">
            <v>1319016189.9999998</v>
          </cell>
          <cell r="N322">
            <v>0.1155339971939912</v>
          </cell>
          <cell r="O322">
            <v>0.11782486207301329</v>
          </cell>
          <cell r="P322">
            <v>97.36</v>
          </cell>
          <cell r="Q322">
            <v>0.11782486207301329</v>
          </cell>
          <cell r="R322">
            <v>0.11652799899994334</v>
          </cell>
          <cell r="T322">
            <v>39730</v>
          </cell>
        </row>
        <row r="323">
          <cell r="A323">
            <v>315</v>
          </cell>
          <cell r="B323" t="str">
            <v>Special</v>
          </cell>
          <cell r="C323">
            <v>39646</v>
          </cell>
          <cell r="D323">
            <v>39730</v>
          </cell>
          <cell r="E323">
            <v>1</v>
          </cell>
          <cell r="F323">
            <v>124.72424223</v>
          </cell>
          <cell r="G323">
            <v>121.46681919567909</v>
          </cell>
          <cell r="H323">
            <v>1</v>
          </cell>
          <cell r="I323" t="str">
            <v xml:space="preserve">   ---</v>
          </cell>
          <cell r="J323">
            <v>124.72424223</v>
          </cell>
          <cell r="K323">
            <v>124.72424223</v>
          </cell>
          <cell r="L323">
            <v>121466819.1956791</v>
          </cell>
          <cell r="M323">
            <v>3257423.0343209035</v>
          </cell>
          <cell r="N323">
            <v>0.1165279436373089</v>
          </cell>
          <cell r="O323">
            <v>0.1165279436373089</v>
          </cell>
          <cell r="P323">
            <v>97.388300000000001</v>
          </cell>
          <cell r="Q323">
            <v>0.1165279436373089</v>
          </cell>
          <cell r="R323">
            <v>0.11652794363730867</v>
          </cell>
          <cell r="T323">
            <v>39730</v>
          </cell>
        </row>
        <row r="324">
          <cell r="A324">
            <v>316</v>
          </cell>
          <cell r="B324" t="str">
            <v xml:space="preserve">260th </v>
          </cell>
          <cell r="C324">
            <v>39660</v>
          </cell>
          <cell r="D324">
            <v>39744</v>
          </cell>
          <cell r="E324">
            <v>35</v>
          </cell>
          <cell r="F324">
            <v>97270</v>
          </cell>
          <cell r="G324">
            <v>94605.403999999995</v>
          </cell>
          <cell r="H324">
            <v>14</v>
          </cell>
          <cell r="I324">
            <v>40670</v>
          </cell>
          <cell r="J324">
            <v>400</v>
          </cell>
          <cell r="K324">
            <v>41070</v>
          </cell>
          <cell r="L324">
            <v>39951174000</v>
          </cell>
          <cell r="M324">
            <v>1118826000</v>
          </cell>
          <cell r="N324">
            <v>0.120577</v>
          </cell>
          <cell r="O324">
            <v>0.12563099999999999</v>
          </cell>
          <cell r="P324">
            <v>97.27</v>
          </cell>
          <cell r="Q324">
            <v>0.12195400000000001</v>
          </cell>
          <cell r="R324">
            <v>0.121688</v>
          </cell>
          <cell r="T324">
            <v>39744</v>
          </cell>
        </row>
        <row r="325">
          <cell r="A325">
            <v>317</v>
          </cell>
          <cell r="B325" t="str">
            <v>Special</v>
          </cell>
          <cell r="C325">
            <v>39660</v>
          </cell>
          <cell r="D325">
            <v>39744</v>
          </cell>
          <cell r="E325">
            <v>2</v>
          </cell>
          <cell r="F325">
            <v>1110.9132920499999</v>
          </cell>
          <cell r="G325">
            <v>1080.6497921479777</v>
          </cell>
          <cell r="H325">
            <v>2</v>
          </cell>
          <cell r="I325" t="str">
            <v xml:space="preserve">   ---</v>
          </cell>
          <cell r="J325">
            <v>1110.9132920499999</v>
          </cell>
          <cell r="K325">
            <v>1110.9132920499999</v>
          </cell>
          <cell r="L325">
            <v>1080649792.1479738</v>
          </cell>
          <cell r="M325">
            <v>30263499.902026083</v>
          </cell>
          <cell r="N325">
            <v>0.12168800070570071</v>
          </cell>
          <cell r="O325">
            <v>0.12168800070570071</v>
          </cell>
          <cell r="P325">
            <v>97.275800000000004</v>
          </cell>
          <cell r="Q325">
            <v>0.12168800070570071</v>
          </cell>
          <cell r="R325">
            <v>0.12168800070570084</v>
          </cell>
          <cell r="T325">
            <v>39744</v>
          </cell>
        </row>
        <row r="326">
          <cell r="A326">
            <v>318</v>
          </cell>
          <cell r="B326" t="str">
            <v xml:space="preserve">261st </v>
          </cell>
          <cell r="C326">
            <v>39675</v>
          </cell>
          <cell r="D326">
            <v>39758</v>
          </cell>
          <cell r="E326">
            <v>27</v>
          </cell>
          <cell r="F326">
            <v>40350</v>
          </cell>
          <cell r="G326">
            <v>39257.879999999997</v>
          </cell>
          <cell r="H326">
            <v>21</v>
          </cell>
          <cell r="I326">
            <v>37000</v>
          </cell>
          <cell r="J326" t="str">
            <v xml:space="preserve">   ---</v>
          </cell>
          <cell r="K326">
            <v>37000</v>
          </cell>
          <cell r="L326">
            <v>35999605000</v>
          </cell>
          <cell r="M326">
            <v>1000394999.9999987</v>
          </cell>
          <cell r="N326">
            <v>0.12156528694162108</v>
          </cell>
          <cell r="O326">
            <v>0.12481848413811585</v>
          </cell>
          <cell r="P326">
            <v>97.28</v>
          </cell>
          <cell r="Q326">
            <v>0.1229589410272669</v>
          </cell>
          <cell r="R326">
            <v>0.12220488001572649</v>
          </cell>
          <cell r="T326">
            <v>39758</v>
          </cell>
        </row>
        <row r="327">
          <cell r="A327">
            <v>319</v>
          </cell>
          <cell r="B327" t="str">
            <v>Special</v>
          </cell>
          <cell r="C327">
            <v>39675</v>
          </cell>
          <cell r="D327">
            <v>39758</v>
          </cell>
          <cell r="E327">
            <v>3</v>
          </cell>
          <cell r="F327">
            <v>43.020584840000005</v>
          </cell>
          <cell r="G327">
            <v>41.857394267096083</v>
          </cell>
          <cell r="H327">
            <v>2</v>
          </cell>
          <cell r="I327" t="str">
            <v xml:space="preserve">   ---</v>
          </cell>
          <cell r="J327">
            <v>43.020584840000005</v>
          </cell>
          <cell r="K327">
            <v>43.020584840000005</v>
          </cell>
          <cell r="L327">
            <v>41857394.26709608</v>
          </cell>
          <cell r="M327">
            <v>1163190.5729039204</v>
          </cell>
          <cell r="N327">
            <v>0.12220626107984806</v>
          </cell>
          <cell r="O327">
            <v>0.12220626107984806</v>
          </cell>
          <cell r="P327">
            <v>97.296199999999999</v>
          </cell>
          <cell r="Q327">
            <v>0.12220626107984806</v>
          </cell>
          <cell r="R327">
            <v>0.12220626107984804</v>
          </cell>
          <cell r="T327">
            <v>39758</v>
          </cell>
        </row>
        <row r="328">
          <cell r="A328">
            <v>320</v>
          </cell>
          <cell r="B328" t="str">
            <v>Special</v>
          </cell>
          <cell r="C328">
            <v>39675</v>
          </cell>
          <cell r="D328">
            <v>39758</v>
          </cell>
          <cell r="E328">
            <v>1</v>
          </cell>
          <cell r="F328">
            <v>1313.46005064</v>
          </cell>
          <cell r="G328">
            <v>1277.9467177908</v>
          </cell>
          <cell r="H328">
            <v>1</v>
          </cell>
          <cell r="I328" t="str">
            <v xml:space="preserve">   ---</v>
          </cell>
          <cell r="J328">
            <v>1313.46005064</v>
          </cell>
          <cell r="K328">
            <v>1313.46005064</v>
          </cell>
          <cell r="L328">
            <v>1277946717.7907958</v>
          </cell>
          <cell r="M328">
            <v>35513332.849204332</v>
          </cell>
          <cell r="N328">
            <v>0.12220626107984806</v>
          </cell>
          <cell r="O328">
            <v>0.12220626107984806</v>
          </cell>
          <cell r="P328">
            <v>98.296199999999999</v>
          </cell>
          <cell r="Q328">
            <v>0.12220626107984806</v>
          </cell>
          <cell r="R328">
            <v>0.12220626107984804</v>
          </cell>
          <cell r="T328">
            <v>39758</v>
          </cell>
        </row>
        <row r="329">
          <cell r="A329">
            <v>321</v>
          </cell>
          <cell r="B329" t="str">
            <v xml:space="preserve">262nd </v>
          </cell>
          <cell r="C329">
            <v>39688</v>
          </cell>
          <cell r="D329">
            <v>39772</v>
          </cell>
          <cell r="E329">
            <v>28</v>
          </cell>
          <cell r="F329">
            <v>35701.599999999999</v>
          </cell>
          <cell r="G329">
            <v>34712.025999999983</v>
          </cell>
          <cell r="H329">
            <v>28</v>
          </cell>
          <cell r="I329">
            <v>34101.599999999999</v>
          </cell>
          <cell r="J329">
            <v>1600</v>
          </cell>
          <cell r="K329">
            <v>35701.599999999999</v>
          </cell>
          <cell r="L329">
            <v>34712025999.999985</v>
          </cell>
          <cell r="M329">
            <v>989574000.00000072</v>
          </cell>
          <cell r="N329">
            <v>0.12287305667768392</v>
          </cell>
          <cell r="O329">
            <v>0.1256314337649867</v>
          </cell>
          <cell r="P329">
            <v>97.19</v>
          </cell>
          <cell r="Q329">
            <v>0.1256314337649867</v>
          </cell>
          <cell r="R329">
            <v>0.12387449360798324</v>
          </cell>
          <cell r="T329">
            <v>39772</v>
          </cell>
        </row>
        <row r="330">
          <cell r="A330">
            <v>322</v>
          </cell>
          <cell r="B330" t="str">
            <v>Special</v>
          </cell>
          <cell r="C330">
            <v>39688</v>
          </cell>
          <cell r="D330">
            <v>39772</v>
          </cell>
          <cell r="E330">
            <v>1</v>
          </cell>
          <cell r="F330">
            <v>20.5701638</v>
          </cell>
          <cell r="G330">
            <v>19.999999999791601</v>
          </cell>
          <cell r="H330">
            <v>1</v>
          </cell>
          <cell r="I330" t="str">
            <v xml:space="preserve">   ---</v>
          </cell>
          <cell r="J330">
            <v>20.5701638</v>
          </cell>
          <cell r="K330">
            <v>20.5701638</v>
          </cell>
          <cell r="L330">
            <v>19999999.9997916</v>
          </cell>
          <cell r="M330">
            <v>570163.80020840047</v>
          </cell>
          <cell r="N330">
            <v>0.12387487326085382</v>
          </cell>
          <cell r="O330">
            <v>0.12387487326085382</v>
          </cell>
          <cell r="P330">
            <v>97.228200000000001</v>
          </cell>
          <cell r="Q330">
            <v>0.12387487326085382</v>
          </cell>
          <cell r="R330">
            <v>0.12387487326085396</v>
          </cell>
          <cell r="T330">
            <v>39772</v>
          </cell>
        </row>
        <row r="331">
          <cell r="A331">
            <v>323</v>
          </cell>
          <cell r="B331" t="str">
            <v xml:space="preserve">263rd </v>
          </cell>
          <cell r="C331">
            <v>39702</v>
          </cell>
          <cell r="D331">
            <v>39786</v>
          </cell>
          <cell r="E331">
            <v>28</v>
          </cell>
          <cell r="F331">
            <v>45796.3</v>
          </cell>
          <cell r="G331">
            <v>44502.650969999988</v>
          </cell>
          <cell r="H331">
            <v>6</v>
          </cell>
          <cell r="I331">
            <v>15186.3</v>
          </cell>
          <cell r="J331">
            <v>0</v>
          </cell>
          <cell r="K331">
            <v>15186.3</v>
          </cell>
          <cell r="L331">
            <v>14759564970</v>
          </cell>
          <cell r="M331">
            <v>426735030.00000018</v>
          </cell>
          <cell r="N331">
            <v>0.1256314337649867</v>
          </cell>
          <cell r="O331">
            <v>0.12793268429463608</v>
          </cell>
          <cell r="P331">
            <v>97.19</v>
          </cell>
          <cell r="Q331">
            <v>0.1256314337649867</v>
          </cell>
          <cell r="R331">
            <v>0.12563143376498664</v>
          </cell>
          <cell r="T331">
            <v>39786</v>
          </cell>
        </row>
        <row r="332">
          <cell r="A332">
            <v>324</v>
          </cell>
          <cell r="B332" t="str">
            <v>Special</v>
          </cell>
          <cell r="C332">
            <v>39702</v>
          </cell>
          <cell r="D332">
            <v>39786</v>
          </cell>
          <cell r="E332">
            <v>1</v>
          </cell>
          <cell r="F332">
            <v>390.46395894</v>
          </cell>
          <cell r="G332">
            <v>379.49192169378597</v>
          </cell>
          <cell r="H332">
            <v>1</v>
          </cell>
          <cell r="I332" t="str">
            <v xml:space="preserve">   ---</v>
          </cell>
          <cell r="J332">
            <v>390.46395894</v>
          </cell>
          <cell r="K332">
            <v>390.46395894</v>
          </cell>
          <cell r="L332">
            <v>379491921.69378597</v>
          </cell>
          <cell r="M332">
            <v>10972037.246214006</v>
          </cell>
          <cell r="N332">
            <v>0.1256314337649867</v>
          </cell>
          <cell r="O332">
            <v>0.1256314337649867</v>
          </cell>
          <cell r="P332">
            <v>97.19</v>
          </cell>
          <cell r="Q332">
            <v>0.1256314337649867</v>
          </cell>
          <cell r="R332">
            <v>0.12563143376498667</v>
          </cell>
          <cell r="T332">
            <v>39786</v>
          </cell>
        </row>
        <row r="333">
          <cell r="A333">
            <v>325</v>
          </cell>
          <cell r="B333" t="str">
            <v xml:space="preserve">264th </v>
          </cell>
          <cell r="C333">
            <v>39716</v>
          </cell>
          <cell r="D333">
            <v>39800</v>
          </cell>
          <cell r="E333">
            <v>30</v>
          </cell>
          <cell r="F333">
            <v>60245</v>
          </cell>
          <cell r="G333">
            <v>58545.065499999997</v>
          </cell>
          <cell r="H333">
            <v>8</v>
          </cell>
          <cell r="I333">
            <v>34740</v>
          </cell>
          <cell r="J333">
            <v>205</v>
          </cell>
          <cell r="K333">
            <v>34945</v>
          </cell>
          <cell r="L333">
            <v>33963045500</v>
          </cell>
          <cell r="M333">
            <v>981954500.0000006</v>
          </cell>
          <cell r="N333">
            <v>0.1256314337649867</v>
          </cell>
          <cell r="O333">
            <v>0.12793268429463608</v>
          </cell>
          <cell r="P333">
            <v>97.19</v>
          </cell>
          <cell r="Q333">
            <v>0.1256314337649867</v>
          </cell>
          <cell r="R333">
            <v>0.12563143376498667</v>
          </cell>
          <cell r="T333">
            <v>39800</v>
          </cell>
        </row>
        <row r="334">
          <cell r="A334">
            <v>326</v>
          </cell>
          <cell r="B334" t="str">
            <v>Special</v>
          </cell>
          <cell r="C334">
            <v>39716</v>
          </cell>
          <cell r="D334">
            <v>39800</v>
          </cell>
          <cell r="E334">
            <v>1</v>
          </cell>
          <cell r="F334">
            <v>32.410741850000001</v>
          </cell>
          <cell r="G334">
            <v>31.500000004015003</v>
          </cell>
          <cell r="H334">
            <v>1</v>
          </cell>
          <cell r="I334" t="str">
            <v xml:space="preserve">   ---</v>
          </cell>
          <cell r="J334">
            <v>32.410741850000001</v>
          </cell>
          <cell r="K334">
            <v>32.410741850000001</v>
          </cell>
          <cell r="L334">
            <v>31500000.004015002</v>
          </cell>
          <cell r="M334">
            <v>910741.84598500049</v>
          </cell>
          <cell r="N334">
            <v>0.1256314337649867</v>
          </cell>
          <cell r="O334">
            <v>0.1256314337649867</v>
          </cell>
          <cell r="P334">
            <v>97.19</v>
          </cell>
          <cell r="Q334">
            <v>0.1256314337649867</v>
          </cell>
          <cell r="R334">
            <v>0.12563143376498667</v>
          </cell>
          <cell r="T334">
            <v>39800</v>
          </cell>
        </row>
        <row r="335">
          <cell r="A335">
            <v>327</v>
          </cell>
          <cell r="B335" t="str">
            <v xml:space="preserve">265th </v>
          </cell>
          <cell r="C335">
            <v>39730</v>
          </cell>
          <cell r="D335">
            <v>39815</v>
          </cell>
          <cell r="E335">
            <v>21</v>
          </cell>
          <cell r="F335">
            <v>71755</v>
          </cell>
          <cell r="G335">
            <v>69712.742999999988</v>
          </cell>
          <cell r="H335">
            <v>10</v>
          </cell>
          <cell r="I335">
            <v>52205</v>
          </cell>
          <cell r="J335">
            <v>400</v>
          </cell>
          <cell r="K335">
            <v>52605</v>
          </cell>
          <cell r="L335">
            <v>51111018000</v>
          </cell>
          <cell r="M335">
            <v>1493981999.9999988</v>
          </cell>
          <cell r="N335">
            <v>0.12551764221538775</v>
          </cell>
          <cell r="O335">
            <v>0.12779322417876637</v>
          </cell>
          <cell r="P335">
            <v>97.16</v>
          </cell>
          <cell r="Q335">
            <v>0.12551764221538775</v>
          </cell>
          <cell r="R335">
            <v>0.1255176422153875</v>
          </cell>
          <cell r="T335">
            <v>39815</v>
          </cell>
        </row>
        <row r="336">
          <cell r="A336">
            <v>328</v>
          </cell>
          <cell r="B336" t="str">
            <v>Special</v>
          </cell>
          <cell r="C336">
            <v>39730</v>
          </cell>
          <cell r="D336">
            <v>39815</v>
          </cell>
          <cell r="E336">
            <v>2</v>
          </cell>
          <cell r="F336">
            <v>140.30901836000001</v>
          </cell>
          <cell r="G336">
            <v>136.32424223857601</v>
          </cell>
          <cell r="H336">
            <v>2</v>
          </cell>
          <cell r="I336">
            <v>0</v>
          </cell>
          <cell r="J336">
            <v>140.30901836000001</v>
          </cell>
          <cell r="K336">
            <v>140.30901836000001</v>
          </cell>
          <cell r="L336">
            <v>136324242.23857599</v>
          </cell>
          <cell r="M336">
            <v>3984776.1214239975</v>
          </cell>
          <cell r="N336">
            <v>0.12551764221538775</v>
          </cell>
          <cell r="O336">
            <v>0.1255176422153875</v>
          </cell>
          <cell r="P336">
            <v>97.16</v>
          </cell>
          <cell r="Q336">
            <v>0.12551764221538775</v>
          </cell>
          <cell r="R336">
            <v>0.1255176422153875</v>
          </cell>
          <cell r="T336">
            <v>39815</v>
          </cell>
        </row>
        <row r="337">
          <cell r="A337">
            <v>329</v>
          </cell>
          <cell r="B337" t="str">
            <v xml:space="preserve">266th </v>
          </cell>
          <cell r="C337">
            <v>39744</v>
          </cell>
          <cell r="D337">
            <v>39828</v>
          </cell>
          <cell r="E337">
            <v>15</v>
          </cell>
          <cell r="F337">
            <v>66500</v>
          </cell>
          <cell r="G337">
            <v>64630.584999999992</v>
          </cell>
          <cell r="H337">
            <v>10</v>
          </cell>
          <cell r="I337">
            <v>61250</v>
          </cell>
          <cell r="J337">
            <v>350</v>
          </cell>
          <cell r="K337">
            <v>61600</v>
          </cell>
          <cell r="L337">
            <v>59869124999.999992</v>
          </cell>
          <cell r="M337">
            <v>1730875000.000001</v>
          </cell>
          <cell r="N337">
            <v>0.12517146776406024</v>
          </cell>
          <cell r="O337">
            <v>0.12701189986080902</v>
          </cell>
          <cell r="P337">
            <v>97.19</v>
          </cell>
          <cell r="Q337">
            <v>0.1256314337649867</v>
          </cell>
          <cell r="R337">
            <v>0.12562508618750051</v>
          </cell>
          <cell r="T337">
            <v>39828</v>
          </cell>
        </row>
        <row r="338">
          <cell r="A338">
            <v>330</v>
          </cell>
          <cell r="B338" t="str">
            <v>Special</v>
          </cell>
          <cell r="C338">
            <v>39744</v>
          </cell>
          <cell r="D338">
            <v>39828</v>
          </cell>
          <cell r="E338">
            <v>1</v>
          </cell>
          <cell r="F338">
            <v>32.719381910000003</v>
          </cell>
          <cell r="G338">
            <v>31.799999997710909</v>
          </cell>
          <cell r="H338">
            <v>1</v>
          </cell>
          <cell r="I338">
            <v>0</v>
          </cell>
          <cell r="J338">
            <v>32.719381910000003</v>
          </cell>
          <cell r="K338">
            <v>32.719381910000003</v>
          </cell>
          <cell r="L338">
            <v>31799999.99771091</v>
          </cell>
          <cell r="M338">
            <v>919381.91228908952</v>
          </cell>
          <cell r="N338">
            <v>0.12562683363644567</v>
          </cell>
          <cell r="O338">
            <v>0.12562683363644567</v>
          </cell>
          <cell r="P338">
            <v>97.190100000000001</v>
          </cell>
          <cell r="Q338">
            <v>0.12562683363644567</v>
          </cell>
          <cell r="R338">
            <v>0.12562683363644564</v>
          </cell>
          <cell r="T338">
            <v>39828</v>
          </cell>
        </row>
        <row r="339">
          <cell r="A339">
            <v>331</v>
          </cell>
          <cell r="B339" t="str">
            <v xml:space="preserve">267th </v>
          </cell>
          <cell r="C339">
            <v>39758</v>
          </cell>
          <cell r="D339">
            <v>39842</v>
          </cell>
          <cell r="E339">
            <v>23</v>
          </cell>
          <cell r="F339">
            <v>53570.9</v>
          </cell>
          <cell r="G339">
            <v>52023.812709999998</v>
          </cell>
          <cell r="H339">
            <v>22</v>
          </cell>
          <cell r="I339">
            <v>52970.9</v>
          </cell>
          <cell r="J339">
            <v>100</v>
          </cell>
          <cell r="K339">
            <v>53070.9</v>
          </cell>
          <cell r="L339">
            <v>51540012709.999992</v>
          </cell>
          <cell r="M339">
            <v>1530887290.0000002</v>
          </cell>
          <cell r="N339">
            <v>0.1256314337649867</v>
          </cell>
          <cell r="O339">
            <v>0.14549991141557883</v>
          </cell>
          <cell r="P339">
            <v>96.98</v>
          </cell>
          <cell r="Q339">
            <v>0.13531263196142534</v>
          </cell>
          <cell r="R339">
            <v>0.12906612595252909</v>
          </cell>
          <cell r="T339">
            <v>39842</v>
          </cell>
        </row>
        <row r="340">
          <cell r="A340">
            <v>332</v>
          </cell>
          <cell r="B340" t="str">
            <v>Special</v>
          </cell>
          <cell r="C340">
            <v>39758</v>
          </cell>
          <cell r="D340">
            <v>39842</v>
          </cell>
          <cell r="E340">
            <v>10</v>
          </cell>
          <cell r="F340">
            <v>1434.0222039600001</v>
          </cell>
          <cell r="G340">
            <v>1432.9476822300001</v>
          </cell>
          <cell r="H340">
            <v>10</v>
          </cell>
          <cell r="I340">
            <v>0</v>
          </cell>
          <cell r="J340">
            <v>1434.0222039600001</v>
          </cell>
          <cell r="K340">
            <v>1434.0222039600001</v>
          </cell>
          <cell r="L340">
            <v>1392656399.4767373</v>
          </cell>
          <cell r="M340">
            <v>41365804.483262628</v>
          </cell>
          <cell r="N340">
            <v>0.12906576927576716</v>
          </cell>
          <cell r="O340">
            <v>0.12906576927576716</v>
          </cell>
          <cell r="P340">
            <v>97.115399999999994</v>
          </cell>
          <cell r="Q340">
            <v>0.12906576927576716</v>
          </cell>
          <cell r="R340">
            <v>0.12906576927576702</v>
          </cell>
          <cell r="T340">
            <v>39842</v>
          </cell>
        </row>
        <row r="341">
          <cell r="A341">
            <v>333</v>
          </cell>
          <cell r="B341" t="str">
            <v xml:space="preserve">268th </v>
          </cell>
          <cell r="C341">
            <v>39772</v>
          </cell>
          <cell r="D341">
            <v>39856</v>
          </cell>
          <cell r="E341">
            <v>50</v>
          </cell>
          <cell r="F341">
            <v>123667</v>
          </cell>
          <cell r="G341">
            <v>119870.95059999995</v>
          </cell>
          <cell r="H341">
            <v>27</v>
          </cell>
          <cell r="I341">
            <v>104800</v>
          </cell>
          <cell r="J341">
            <v>0</v>
          </cell>
          <cell r="K341">
            <v>104800</v>
          </cell>
          <cell r="L341">
            <v>101598279999.99998</v>
          </cell>
          <cell r="M341">
            <v>3201720000.0000024</v>
          </cell>
          <cell r="N341">
            <v>0.13531263196142534</v>
          </cell>
          <cell r="O341">
            <v>0.14503584837882674</v>
          </cell>
          <cell r="P341">
            <v>96.91</v>
          </cell>
          <cell r="Q341">
            <v>0.1385490219201912</v>
          </cell>
          <cell r="R341">
            <v>0.1369337720509218</v>
          </cell>
          <cell r="T341">
            <v>39856</v>
          </cell>
        </row>
        <row r="342">
          <cell r="A342">
            <v>334</v>
          </cell>
          <cell r="B342" t="str">
            <v>Special</v>
          </cell>
          <cell r="C342">
            <v>39772</v>
          </cell>
          <cell r="D342">
            <v>39856</v>
          </cell>
          <cell r="E342">
            <v>2</v>
          </cell>
          <cell r="F342">
            <v>31.53354513</v>
          </cell>
          <cell r="G342">
            <v>30.5701637927334</v>
          </cell>
          <cell r="H342">
            <v>2</v>
          </cell>
          <cell r="I342">
            <v>0</v>
          </cell>
          <cell r="J342">
            <v>31.53354513</v>
          </cell>
          <cell r="K342">
            <v>31.53354513</v>
          </cell>
          <cell r="L342">
            <v>30570163.792733371</v>
          </cell>
          <cell r="M342">
            <v>963381.33726662979</v>
          </cell>
          <cell r="N342">
            <v>0.1369348661431585</v>
          </cell>
          <cell r="O342">
            <v>0.1369348661431585</v>
          </cell>
          <cell r="P342">
            <v>96.944900000000004</v>
          </cell>
          <cell r="Q342">
            <v>0.1369348661431585</v>
          </cell>
          <cell r="R342">
            <v>0.13693486614315864</v>
          </cell>
          <cell r="T342">
            <v>39856</v>
          </cell>
        </row>
        <row r="343">
          <cell r="A343">
            <v>335</v>
          </cell>
          <cell r="B343" t="str">
            <v>269th</v>
          </cell>
          <cell r="C343">
            <v>39786</v>
          </cell>
          <cell r="D343">
            <v>39870</v>
          </cell>
          <cell r="E343">
            <v>42</v>
          </cell>
          <cell r="F343">
            <v>153350.70000000001</v>
          </cell>
          <cell r="G343">
            <v>148597.62586999993</v>
          </cell>
          <cell r="H343">
            <v>11</v>
          </cell>
          <cell r="I343">
            <v>81950</v>
          </cell>
          <cell r="J343">
            <v>600</v>
          </cell>
          <cell r="K343">
            <v>82550</v>
          </cell>
          <cell r="L343">
            <v>80001205000</v>
          </cell>
          <cell r="M343">
            <v>2548795000.0000014</v>
          </cell>
          <cell r="N343">
            <v>0.1380863942770669</v>
          </cell>
          <cell r="O343">
            <v>0.14503584837882674</v>
          </cell>
          <cell r="P343">
            <v>96.91</v>
          </cell>
          <cell r="Q343">
            <v>0.1385490219201912</v>
          </cell>
          <cell r="R343">
            <v>0.13843692893066281</v>
          </cell>
          <cell r="T343">
            <v>39870</v>
          </cell>
        </row>
        <row r="344">
          <cell r="A344">
            <v>336</v>
          </cell>
          <cell r="B344" t="str">
            <v>Special</v>
          </cell>
          <cell r="C344">
            <v>39786</v>
          </cell>
          <cell r="D344">
            <v>39870</v>
          </cell>
          <cell r="E344">
            <v>0</v>
          </cell>
          <cell r="F344" t="str">
            <v>NO BIDS</v>
          </cell>
          <cell r="G344" t="str">
            <v>NO BIDS</v>
          </cell>
          <cell r="H344">
            <v>0</v>
          </cell>
          <cell r="I344" t="str">
            <v>NO BIDS</v>
          </cell>
          <cell r="J344" t="str">
            <v>NO BIDS</v>
          </cell>
          <cell r="K344" t="str">
            <v>NO BIDS</v>
          </cell>
          <cell r="L344" t="str">
            <v>No Bids</v>
          </cell>
          <cell r="M344" t="str">
            <v>no bids</v>
          </cell>
          <cell r="T344">
            <v>39870</v>
          </cell>
        </row>
        <row r="345">
          <cell r="A345">
            <v>337</v>
          </cell>
          <cell r="B345" t="str">
            <v>270th</v>
          </cell>
          <cell r="C345">
            <v>39800</v>
          </cell>
          <cell r="D345">
            <v>39884</v>
          </cell>
          <cell r="E345">
            <v>28</v>
          </cell>
          <cell r="F345">
            <v>87300</v>
          </cell>
          <cell r="G345">
            <v>84599.955000000002</v>
          </cell>
          <cell r="H345">
            <v>13</v>
          </cell>
          <cell r="I345">
            <v>68100</v>
          </cell>
          <cell r="J345">
            <v>350</v>
          </cell>
          <cell r="K345">
            <v>68450</v>
          </cell>
          <cell r="L345">
            <v>66337140000</v>
          </cell>
          <cell r="M345">
            <v>2112860000.0000005</v>
          </cell>
          <cell r="N345">
            <v>0.1380863942770667</v>
          </cell>
          <cell r="O345">
            <v>0.14225348303113469</v>
          </cell>
          <cell r="P345">
            <v>96.91</v>
          </cell>
          <cell r="Q345">
            <v>0.1385490219201912</v>
          </cell>
          <cell r="R345">
            <v>0.13839728034559168</v>
          </cell>
          <cell r="T345">
            <v>39884</v>
          </cell>
        </row>
        <row r="346">
          <cell r="A346">
            <v>338</v>
          </cell>
          <cell r="B346" t="str">
            <v>Special</v>
          </cell>
          <cell r="C346">
            <v>39800</v>
          </cell>
          <cell r="D346">
            <v>39884</v>
          </cell>
          <cell r="E346">
            <v>1</v>
          </cell>
          <cell r="F346">
            <v>36.630000000000003</v>
          </cell>
          <cell r="G346">
            <v>35.5</v>
          </cell>
          <cell r="H346">
            <v>1</v>
          </cell>
          <cell r="I346">
            <v>0</v>
          </cell>
          <cell r="J346">
            <v>36.630000000000003</v>
          </cell>
          <cell r="K346">
            <v>36.630000000000003</v>
          </cell>
          <cell r="L346">
            <v>35499999.996059611</v>
          </cell>
          <cell r="M346">
            <v>1130679.1739403892</v>
          </cell>
          <cell r="N346">
            <v>0.13839599999999999</v>
          </cell>
          <cell r="O346">
            <v>0.13839599999999999</v>
          </cell>
          <cell r="P346">
            <v>96.913300000000007</v>
          </cell>
          <cell r="Q346">
            <v>0.13839599999999999</v>
          </cell>
          <cell r="R346">
            <v>0.13839599999999999</v>
          </cell>
          <cell r="T346">
            <v>39884</v>
          </cell>
        </row>
        <row r="347">
          <cell r="A347">
            <v>339</v>
          </cell>
          <cell r="B347" t="str">
            <v>271st</v>
          </cell>
          <cell r="C347">
            <v>39815</v>
          </cell>
          <cell r="D347">
            <v>39898</v>
          </cell>
          <cell r="E347">
            <v>27</v>
          </cell>
          <cell r="F347">
            <v>77907.7</v>
          </cell>
          <cell r="G347">
            <v>75521.335000000006</v>
          </cell>
          <cell r="H347">
            <v>15</v>
          </cell>
          <cell r="I347">
            <v>65607.7</v>
          </cell>
          <cell r="J347">
            <v>300</v>
          </cell>
          <cell r="K347">
            <v>65907.7</v>
          </cell>
          <cell r="L347">
            <v>63895735150</v>
          </cell>
          <cell r="M347">
            <v>2011964850</v>
          </cell>
          <cell r="N347">
            <v>0.138346</v>
          </cell>
          <cell r="O347">
            <v>0.145375</v>
          </cell>
          <cell r="P347">
            <v>96.92</v>
          </cell>
          <cell r="Q347">
            <v>0.13975000000000001</v>
          </cell>
          <cell r="R347">
            <v>0.13847200000000001</v>
          </cell>
          <cell r="T347">
            <v>39899</v>
          </cell>
        </row>
        <row r="348">
          <cell r="A348">
            <v>340</v>
          </cell>
          <cell r="B348" t="str">
            <v>Special</v>
          </cell>
          <cell r="C348">
            <v>39815</v>
          </cell>
          <cell r="D348">
            <v>39898</v>
          </cell>
          <cell r="E348">
            <v>2</v>
          </cell>
          <cell r="F348">
            <v>144.78995090000001</v>
          </cell>
          <cell r="G348">
            <v>140.36994799999999</v>
          </cell>
          <cell r="H348">
            <v>2</v>
          </cell>
          <cell r="I348">
            <v>0</v>
          </cell>
          <cell r="J348">
            <v>144.79</v>
          </cell>
          <cell r="K348">
            <v>144.79</v>
          </cell>
          <cell r="L348">
            <v>140369948.775231</v>
          </cell>
          <cell r="M348">
            <v>4420002.8547687102</v>
          </cell>
          <cell r="N348">
            <v>0.13847200000000001</v>
          </cell>
          <cell r="O348">
            <v>0.13847200000000001</v>
          </cell>
          <cell r="P348">
            <v>96.947299999999998</v>
          </cell>
          <cell r="Q348">
            <v>0.13847200000000001</v>
          </cell>
          <cell r="R348">
            <v>0.13847200000000001</v>
          </cell>
          <cell r="T348">
            <v>39899</v>
          </cell>
        </row>
        <row r="349">
          <cell r="A349">
            <v>341</v>
          </cell>
          <cell r="B349" t="str">
            <v>272nd</v>
          </cell>
          <cell r="C349">
            <v>39828</v>
          </cell>
          <cell r="D349">
            <v>39912</v>
          </cell>
          <cell r="E349">
            <v>35</v>
          </cell>
          <cell r="F349">
            <v>138025</v>
          </cell>
          <cell r="G349">
            <v>133744.08499999999</v>
          </cell>
          <cell r="H349">
            <v>8</v>
          </cell>
          <cell r="I349">
            <v>45850</v>
          </cell>
          <cell r="J349">
            <v>0</v>
          </cell>
          <cell r="K349">
            <v>45850</v>
          </cell>
          <cell r="L349">
            <v>44433274999.999992</v>
          </cell>
          <cell r="M349">
            <v>1416725000.0000017</v>
          </cell>
          <cell r="N349">
            <v>0.13762386208997132</v>
          </cell>
          <cell r="O349">
            <v>0.14179009067484888</v>
          </cell>
          <cell r="P349">
            <v>96.91</v>
          </cell>
          <cell r="Q349">
            <v>0.1385490219201912</v>
          </cell>
          <cell r="R349">
            <v>0.13854498549738226</v>
          </cell>
          <cell r="T349">
            <v>39912</v>
          </cell>
        </row>
        <row r="350">
          <cell r="A350">
            <v>342</v>
          </cell>
          <cell r="B350" t="str">
            <v>Special</v>
          </cell>
          <cell r="C350">
            <v>39828</v>
          </cell>
          <cell r="D350">
            <v>39912</v>
          </cell>
          <cell r="E350">
            <v>1</v>
          </cell>
          <cell r="F350">
            <v>34.568120350000001</v>
          </cell>
          <cell r="G350">
            <v>33.499999999305352</v>
          </cell>
          <cell r="H350">
            <v>1</v>
          </cell>
          <cell r="I350">
            <v>0</v>
          </cell>
          <cell r="J350">
            <v>34.568120350000001</v>
          </cell>
          <cell r="K350">
            <v>34.568120350000001</v>
          </cell>
          <cell r="L350">
            <v>33499999.999305353</v>
          </cell>
          <cell r="M350">
            <v>1068120.3506946503</v>
          </cell>
          <cell r="N350">
            <v>0.13854439517115544</v>
          </cell>
          <cell r="O350">
            <v>0.13854439517115544</v>
          </cell>
          <cell r="P350">
            <v>96.9101</v>
          </cell>
          <cell r="Q350">
            <v>0.13854439517115544</v>
          </cell>
          <cell r="R350">
            <v>0.13854439517115547</v>
          </cell>
          <cell r="T350">
            <v>39912</v>
          </cell>
        </row>
        <row r="351">
          <cell r="A351">
            <v>343</v>
          </cell>
          <cell r="B351" t="str">
            <v>273rd</v>
          </cell>
          <cell r="C351">
            <v>39842</v>
          </cell>
          <cell r="D351">
            <v>39926</v>
          </cell>
          <cell r="E351">
            <v>30</v>
          </cell>
          <cell r="F351">
            <v>76384.5</v>
          </cell>
          <cell r="G351">
            <v>74037.265379999997</v>
          </cell>
          <cell r="H351">
            <v>13</v>
          </cell>
          <cell r="I351">
            <v>45084.2</v>
          </cell>
          <cell r="J351">
            <v>400</v>
          </cell>
          <cell r="K351">
            <v>45484.2</v>
          </cell>
          <cell r="L351">
            <v>44090644620</v>
          </cell>
          <cell r="M351">
            <v>1393555379.999999</v>
          </cell>
          <cell r="N351">
            <v>0.13577468731124506</v>
          </cell>
          <cell r="O351">
            <v>0.13762386208997132</v>
          </cell>
          <cell r="P351">
            <v>96.93</v>
          </cell>
          <cell r="Q351">
            <v>0.13762386208997132</v>
          </cell>
          <cell r="R351">
            <v>0.13733820353928852</v>
          </cell>
          <cell r="T351">
            <v>39926</v>
          </cell>
        </row>
        <row r="352">
          <cell r="A352">
            <v>344</v>
          </cell>
          <cell r="B352" t="str">
            <v>Special</v>
          </cell>
          <cell r="C352">
            <v>39842</v>
          </cell>
          <cell r="D352">
            <v>39926</v>
          </cell>
          <cell r="E352">
            <v>3</v>
          </cell>
          <cell r="F352">
            <v>1433.9054979</v>
          </cell>
          <cell r="G352">
            <v>1389.9735012553401</v>
          </cell>
          <cell r="H352">
            <v>3</v>
          </cell>
          <cell r="I352">
            <v>0</v>
          </cell>
          <cell r="J352">
            <v>1433.9054979</v>
          </cell>
          <cell r="K352">
            <v>1433.9054979</v>
          </cell>
          <cell r="L352">
            <v>1389973501.2553396</v>
          </cell>
          <cell r="M352">
            <v>43931996.644660279</v>
          </cell>
          <cell r="N352">
            <v>0.13733714005903344</v>
          </cell>
          <cell r="O352">
            <v>0.13733714005903344</v>
          </cell>
          <cell r="P352">
            <v>96.936199999999999</v>
          </cell>
          <cell r="Q352">
            <v>0.13733714005903344</v>
          </cell>
          <cell r="R352">
            <v>0.13733714005903366</v>
          </cell>
          <cell r="T352">
            <v>39926</v>
          </cell>
        </row>
        <row r="353">
          <cell r="A353">
            <v>345</v>
          </cell>
          <cell r="B353" t="str">
            <v>274th</v>
          </cell>
          <cell r="C353">
            <v>39856</v>
          </cell>
          <cell r="D353">
            <v>39940</v>
          </cell>
          <cell r="E353">
            <v>28</v>
          </cell>
          <cell r="F353">
            <v>57550</v>
          </cell>
          <cell r="G353">
            <v>55818.66</v>
          </cell>
          <cell r="H353">
            <v>22</v>
          </cell>
          <cell r="I353">
            <v>52350</v>
          </cell>
          <cell r="J353">
            <v>0</v>
          </cell>
          <cell r="K353">
            <v>52350</v>
          </cell>
          <cell r="L353">
            <v>50777640000.000015</v>
          </cell>
          <cell r="M353">
            <v>1572360000.000001</v>
          </cell>
          <cell r="N353">
            <v>0.13208091067441929</v>
          </cell>
          <cell r="O353">
            <v>0.13762386208997132</v>
          </cell>
          <cell r="P353">
            <v>96.96</v>
          </cell>
          <cell r="Q353">
            <v>0.13623683796951153</v>
          </cell>
          <cell r="R353">
            <v>0.13455289713008667</v>
          </cell>
          <cell r="T353">
            <v>39940</v>
          </cell>
        </row>
        <row r="354">
          <cell r="A354">
            <v>346</v>
          </cell>
          <cell r="B354" t="str">
            <v>Special</v>
          </cell>
          <cell r="C354">
            <v>39856</v>
          </cell>
          <cell r="D354">
            <v>39940</v>
          </cell>
          <cell r="E354">
            <v>1</v>
          </cell>
          <cell r="F354">
            <v>10.825144029999999</v>
          </cell>
          <cell r="G354">
            <v>10.500000003914918</v>
          </cell>
          <cell r="H354">
            <v>1</v>
          </cell>
          <cell r="I354">
            <v>0</v>
          </cell>
          <cell r="J354">
            <v>10.825144029999999</v>
          </cell>
          <cell r="K354">
            <v>10.825144029999999</v>
          </cell>
          <cell r="L354">
            <v>10500000.003914919</v>
          </cell>
          <cell r="M354">
            <v>325144.02608508064</v>
          </cell>
          <cell r="N354">
            <v>0.1345550674340199</v>
          </cell>
          <cell r="O354">
            <v>0.1345550674340199</v>
          </cell>
          <cell r="P354">
            <v>96.996399999999994</v>
          </cell>
          <cell r="Q354">
            <v>0.1345550674340199</v>
          </cell>
          <cell r="R354">
            <v>0.1345550674340199</v>
          </cell>
          <cell r="T354">
            <v>39940</v>
          </cell>
        </row>
        <row r="355">
          <cell r="A355">
            <v>347</v>
          </cell>
          <cell r="B355" t="str">
            <v>275th</v>
          </cell>
          <cell r="C355">
            <v>39870</v>
          </cell>
          <cell r="D355">
            <v>39954</v>
          </cell>
          <cell r="E355">
            <v>33</v>
          </cell>
          <cell r="F355">
            <v>36349.5</v>
          </cell>
          <cell r="G355">
            <v>35292.910390000012</v>
          </cell>
          <cell r="H355">
            <v>4</v>
          </cell>
          <cell r="I355">
            <v>6033</v>
          </cell>
          <cell r="J355">
            <v>0</v>
          </cell>
          <cell r="K355">
            <v>6033</v>
          </cell>
          <cell r="L355">
            <v>5863476000.000001</v>
          </cell>
          <cell r="M355">
            <v>169523999.99999985</v>
          </cell>
          <cell r="N355">
            <v>0.12517146776406024</v>
          </cell>
          <cell r="O355">
            <v>0.13623683796951153</v>
          </cell>
          <cell r="P355">
            <v>97.18</v>
          </cell>
          <cell r="Q355">
            <v>0.12609149442860051</v>
          </cell>
          <cell r="R355">
            <v>0.125628917532389</v>
          </cell>
          <cell r="T355">
            <v>39954</v>
          </cell>
        </row>
        <row r="356">
          <cell r="A356">
            <v>348</v>
          </cell>
          <cell r="B356" t="str">
            <v>Special</v>
          </cell>
          <cell r="C356">
            <v>39870</v>
          </cell>
          <cell r="D356">
            <v>39954</v>
          </cell>
          <cell r="E356" t="str">
            <v xml:space="preserve">   ---</v>
          </cell>
          <cell r="F356" t="str">
            <v xml:space="preserve">   ---</v>
          </cell>
          <cell r="G356" t="str">
            <v xml:space="preserve">   ---</v>
          </cell>
          <cell r="H356" t="str">
            <v xml:space="preserve">   ---</v>
          </cell>
          <cell r="I356" t="str">
            <v xml:space="preserve">   ---</v>
          </cell>
          <cell r="J356" t="str">
            <v xml:space="preserve">   ---</v>
          </cell>
          <cell r="K356">
            <v>0</v>
          </cell>
          <cell r="L356">
            <v>0</v>
          </cell>
          <cell r="M356" t="str">
            <v>---</v>
          </cell>
          <cell r="N356" t="str">
            <v>---</v>
          </cell>
          <cell r="O356" t="str">
            <v xml:space="preserve">   ---</v>
          </cell>
          <cell r="P356" t="str">
            <v xml:space="preserve">   ---</v>
          </cell>
          <cell r="Q356" t="str">
            <v xml:space="preserve">   ---</v>
          </cell>
          <cell r="R356" t="str">
            <v xml:space="preserve">   ---</v>
          </cell>
          <cell r="T356">
            <v>39954</v>
          </cell>
        </row>
        <row r="357">
          <cell r="A357">
            <v>349</v>
          </cell>
          <cell r="B357" t="str">
            <v>276th</v>
          </cell>
          <cell r="C357">
            <v>39884</v>
          </cell>
          <cell r="D357">
            <v>39968</v>
          </cell>
          <cell r="E357">
            <v>30</v>
          </cell>
          <cell r="F357">
            <v>45200</v>
          </cell>
          <cell r="G357">
            <v>44025.915000000001</v>
          </cell>
          <cell r="H357">
            <v>20</v>
          </cell>
          <cell r="I357">
            <v>35400</v>
          </cell>
          <cell r="J357">
            <v>0</v>
          </cell>
          <cell r="K357">
            <v>35400</v>
          </cell>
          <cell r="L357">
            <v>34488980000</v>
          </cell>
          <cell r="M357">
            <v>911020000.00000024</v>
          </cell>
          <cell r="N357">
            <v>0.11187350106726476</v>
          </cell>
          <cell r="O357">
            <v>0.12609149442860051</v>
          </cell>
          <cell r="P357">
            <v>97.38</v>
          </cell>
          <cell r="Q357">
            <v>0.11690823382135787</v>
          </cell>
          <cell r="R357">
            <v>0.11477865711087454</v>
          </cell>
          <cell r="T357">
            <v>39968</v>
          </cell>
        </row>
        <row r="358">
          <cell r="A358">
            <v>350</v>
          </cell>
          <cell r="B358" t="str">
            <v>Special</v>
          </cell>
          <cell r="C358">
            <v>39884</v>
          </cell>
          <cell r="D358">
            <v>39968</v>
          </cell>
          <cell r="E358">
            <v>1</v>
          </cell>
          <cell r="F358">
            <v>37.669422590000003</v>
          </cell>
          <cell r="G358">
            <v>36.699999999646359</v>
          </cell>
          <cell r="H358">
            <v>1</v>
          </cell>
          <cell r="I358" t="str">
            <v xml:space="preserve">   ---</v>
          </cell>
          <cell r="J358">
            <v>37.669422590000003</v>
          </cell>
          <cell r="K358">
            <v>37.669422590000003</v>
          </cell>
          <cell r="L358">
            <v>36699999.999646358</v>
          </cell>
          <cell r="M358">
            <v>969422.59035364829</v>
          </cell>
          <cell r="N358">
            <v>0.11477852779372366</v>
          </cell>
          <cell r="O358">
            <v>0.11477852779372363</v>
          </cell>
          <cell r="P358">
            <v>97.426500000000004</v>
          </cell>
          <cell r="Q358">
            <v>0.11477852779372366</v>
          </cell>
          <cell r="R358">
            <v>0.11477852779372363</v>
          </cell>
          <cell r="T358">
            <v>39968</v>
          </cell>
        </row>
        <row r="359">
          <cell r="A359">
            <v>351</v>
          </cell>
          <cell r="B359" t="str">
            <v>277th</v>
          </cell>
          <cell r="C359">
            <v>39898</v>
          </cell>
          <cell r="D359">
            <v>39982</v>
          </cell>
          <cell r="E359">
            <v>19</v>
          </cell>
          <cell r="F359">
            <v>16463</v>
          </cell>
          <cell r="G359">
            <v>16029.706900000001</v>
          </cell>
          <cell r="H359">
            <v>14</v>
          </cell>
          <cell r="I359">
            <v>9654</v>
          </cell>
          <cell r="J359">
            <v>809</v>
          </cell>
          <cell r="K359">
            <v>10463</v>
          </cell>
          <cell r="L359">
            <v>10189806900</v>
          </cell>
          <cell r="M359">
            <v>273193100</v>
          </cell>
          <cell r="N359">
            <v>0.11507610640232271</v>
          </cell>
          <cell r="O359">
            <v>0.12195435386038879</v>
          </cell>
          <cell r="P359">
            <v>97.37</v>
          </cell>
          <cell r="Q359">
            <v>0.11736650087784914</v>
          </cell>
          <cell r="R359">
            <v>0.11649769982159228</v>
          </cell>
          <cell r="T359">
            <v>39982</v>
          </cell>
        </row>
        <row r="360">
          <cell r="A360">
            <v>352</v>
          </cell>
          <cell r="B360" t="str">
            <v>Special</v>
          </cell>
          <cell r="C360">
            <v>39898</v>
          </cell>
          <cell r="D360">
            <v>39982</v>
          </cell>
          <cell r="E360">
            <v>1</v>
          </cell>
          <cell r="F360">
            <v>11.808315109999999</v>
          </cell>
          <cell r="G360">
            <v>11.500000002477899</v>
          </cell>
          <cell r="H360">
            <v>1</v>
          </cell>
          <cell r="I360" t="str">
            <v xml:space="preserve">   ---</v>
          </cell>
          <cell r="J360">
            <v>11.808315109999999</v>
          </cell>
          <cell r="K360">
            <v>11.808315109999999</v>
          </cell>
          <cell r="L360">
            <v>11500000.002477899</v>
          </cell>
          <cell r="M360">
            <v>308315.10752210091</v>
          </cell>
          <cell r="N360">
            <v>0.11649587393511265</v>
          </cell>
          <cell r="O360">
            <v>0.11649587393511279</v>
          </cell>
          <cell r="P360">
            <v>97.388999999999996</v>
          </cell>
          <cell r="Q360">
            <v>0.11649587393511265</v>
          </cell>
          <cell r="R360">
            <v>0.11649587393511279</v>
          </cell>
          <cell r="T360">
            <v>39982</v>
          </cell>
        </row>
        <row r="361">
          <cell r="A361">
            <v>353</v>
          </cell>
          <cell r="B361" t="str">
            <v>278th</v>
          </cell>
          <cell r="C361">
            <v>39912</v>
          </cell>
          <cell r="D361">
            <v>39996</v>
          </cell>
          <cell r="E361">
            <v>4</v>
          </cell>
          <cell r="F361">
            <v>3820</v>
          </cell>
          <cell r="G361">
            <v>3520</v>
          </cell>
          <cell r="H361">
            <v>3</v>
          </cell>
          <cell r="I361">
            <v>3000</v>
          </cell>
          <cell r="J361">
            <v>520</v>
          </cell>
          <cell r="K361">
            <v>3520</v>
          </cell>
          <cell r="L361">
            <v>3421314000</v>
          </cell>
          <cell r="M361">
            <v>98686000.00000006</v>
          </cell>
          <cell r="N361">
            <v>0.11965924882077809</v>
          </cell>
          <cell r="O361">
            <v>0.12977539110391867</v>
          </cell>
          <cell r="P361">
            <v>97.17</v>
          </cell>
          <cell r="Q361">
            <v>0.12655164978412886</v>
          </cell>
          <cell r="R361">
            <v>0.12533610380884858</v>
          </cell>
          <cell r="T361">
            <v>39996</v>
          </cell>
        </row>
        <row r="362">
          <cell r="A362">
            <v>354</v>
          </cell>
          <cell r="B362" t="str">
            <v>Special</v>
          </cell>
          <cell r="C362">
            <v>39912</v>
          </cell>
          <cell r="D362">
            <v>39996</v>
          </cell>
          <cell r="E362">
            <v>1</v>
          </cell>
          <cell r="F362">
            <v>34.466297109999999</v>
          </cell>
          <cell r="G362">
            <v>33.500000004224034</v>
          </cell>
          <cell r="H362">
            <v>1</v>
          </cell>
          <cell r="I362" t="str">
            <v xml:space="preserve">   ---</v>
          </cell>
          <cell r="J362">
            <v>34.466297109999999</v>
          </cell>
          <cell r="K362">
            <v>34.466297109999999</v>
          </cell>
          <cell r="L362">
            <v>33500000.004224036</v>
          </cell>
          <cell r="M362">
            <v>966297.10577596212</v>
          </cell>
          <cell r="N362">
            <v>0.12533704462109233</v>
          </cell>
          <cell r="O362">
            <v>0.12533704462109233</v>
          </cell>
          <cell r="P362">
            <v>97.196399999999997</v>
          </cell>
          <cell r="Q362">
            <v>0.12533704462109233</v>
          </cell>
          <cell r="R362">
            <v>0.12533704462109246</v>
          </cell>
          <cell r="T362">
            <v>39996</v>
          </cell>
        </row>
        <row r="363">
          <cell r="A363">
            <v>355</v>
          </cell>
          <cell r="B363" t="str">
            <v>279th</v>
          </cell>
          <cell r="C363">
            <v>39926</v>
          </cell>
          <cell r="D363">
            <v>40010</v>
          </cell>
          <cell r="E363">
            <v>4</v>
          </cell>
          <cell r="F363">
            <v>1600</v>
          </cell>
          <cell r="G363">
            <v>1553.56</v>
          </cell>
          <cell r="H363">
            <v>3</v>
          </cell>
          <cell r="I363">
            <v>1100</v>
          </cell>
          <cell r="J363">
            <v>0</v>
          </cell>
          <cell r="K363">
            <v>1100</v>
          </cell>
          <cell r="L363">
            <v>1068310000</v>
          </cell>
          <cell r="M363">
            <v>31690000.000000041</v>
          </cell>
          <cell r="N363">
            <v>0.12701189986080902</v>
          </cell>
          <cell r="O363">
            <v>0.13208091067441929</v>
          </cell>
          <cell r="P363">
            <v>97.1</v>
          </cell>
          <cell r="Q363">
            <v>0.12977539110391867</v>
          </cell>
          <cell r="R363">
            <v>0.12889572805468022</v>
          </cell>
          <cell r="T363">
            <v>40010</v>
          </cell>
        </row>
        <row r="364">
          <cell r="A364">
            <v>356</v>
          </cell>
          <cell r="B364" t="str">
            <v>Special</v>
          </cell>
          <cell r="C364">
            <v>39926</v>
          </cell>
          <cell r="D364">
            <v>40010</v>
          </cell>
          <cell r="E364">
            <v>3</v>
          </cell>
          <cell r="F364">
            <v>1475.2198687699999</v>
          </cell>
          <cell r="G364">
            <v>1432.7202595706101</v>
          </cell>
          <cell r="H364">
            <v>3</v>
          </cell>
          <cell r="I364" t="str">
            <v xml:space="preserve">   ---</v>
          </cell>
          <cell r="J364">
            <v>1475.2198687699999</v>
          </cell>
          <cell r="K364">
            <v>1475.2198687699999</v>
          </cell>
          <cell r="L364">
            <v>1432720259.5706053</v>
          </cell>
          <cell r="M364">
            <v>42499609.199394889</v>
          </cell>
          <cell r="N364">
            <v>0.12889530924989434</v>
          </cell>
          <cell r="O364">
            <v>0.12889530924989434</v>
          </cell>
          <cell r="P364">
            <v>97.119100000000003</v>
          </cell>
          <cell r="Q364">
            <v>0.12889530924989434</v>
          </cell>
          <cell r="R364">
            <v>0.12889530924989437</v>
          </cell>
          <cell r="T364">
            <v>40010</v>
          </cell>
        </row>
        <row r="365">
          <cell r="A365">
            <v>357</v>
          </cell>
          <cell r="B365" t="str">
            <v>280th</v>
          </cell>
          <cell r="C365">
            <v>39940</v>
          </cell>
          <cell r="D365">
            <v>40024</v>
          </cell>
          <cell r="E365">
            <v>8</v>
          </cell>
          <cell r="F365">
            <v>5835</v>
          </cell>
          <cell r="G365">
            <v>5664.6459999999997</v>
          </cell>
          <cell r="H365">
            <v>4</v>
          </cell>
          <cell r="I365">
            <v>1550</v>
          </cell>
          <cell r="J365">
            <v>1050</v>
          </cell>
          <cell r="K365">
            <v>2600</v>
          </cell>
          <cell r="L365">
            <v>2524654999.9999995</v>
          </cell>
          <cell r="M365">
            <v>75345000.000000075</v>
          </cell>
          <cell r="N365">
            <v>0.12931457208565644</v>
          </cell>
          <cell r="O365">
            <v>0.13208091067441929</v>
          </cell>
          <cell r="P365">
            <v>97.1</v>
          </cell>
          <cell r="Q365">
            <v>0.12977539110391867</v>
          </cell>
          <cell r="R365">
            <v>0.12967790224237158</v>
          </cell>
          <cell r="T365">
            <v>40024</v>
          </cell>
        </row>
        <row r="366">
          <cell r="A366">
            <v>358</v>
          </cell>
          <cell r="B366" t="str">
            <v>Special</v>
          </cell>
          <cell r="C366">
            <v>39940</v>
          </cell>
          <cell r="D366">
            <v>40024</v>
          </cell>
          <cell r="E366">
            <v>6</v>
          </cell>
          <cell r="F366">
            <v>14.085090939999999</v>
          </cell>
          <cell r="G366">
            <v>13.676919089649699</v>
          </cell>
          <cell r="H366">
            <v>6</v>
          </cell>
          <cell r="I366" t="str">
            <v xml:space="preserve">   ---</v>
          </cell>
          <cell r="J366">
            <v>14.085090939999999</v>
          </cell>
          <cell r="K366">
            <v>14.085090939999999</v>
          </cell>
          <cell r="L366">
            <v>13676919.089649737</v>
          </cell>
          <cell r="M366">
            <v>408171.8503502612</v>
          </cell>
          <cell r="N366">
            <v>0.12967861123694038</v>
          </cell>
          <cell r="O366">
            <v>0.12967861123694038</v>
          </cell>
          <cell r="P366">
            <v>97.102099999999993</v>
          </cell>
          <cell r="Q366">
            <v>0.12967861123694038</v>
          </cell>
          <cell r="R366">
            <v>0.12967861123694047</v>
          </cell>
          <cell r="T366">
            <v>40024</v>
          </cell>
        </row>
        <row r="367">
          <cell r="A367">
            <v>359</v>
          </cell>
          <cell r="B367" t="str">
            <v>281st</v>
          </cell>
          <cell r="C367">
            <v>39954</v>
          </cell>
          <cell r="D367">
            <v>40038</v>
          </cell>
          <cell r="E367">
            <v>6</v>
          </cell>
          <cell r="F367">
            <v>2800</v>
          </cell>
          <cell r="G367">
            <v>2715.9650000000001</v>
          </cell>
          <cell r="H367">
            <v>0</v>
          </cell>
          <cell r="I367" t="str">
            <v>BIDS REJECTED</v>
          </cell>
          <cell r="J367" t="str">
            <v>BIDS REJECTED</v>
          </cell>
          <cell r="K367" t="str">
            <v>BIDS REJECTED</v>
          </cell>
          <cell r="L367" t="str">
            <v>BIDS REJECTED</v>
          </cell>
          <cell r="M367" t="str">
            <v>BIDS REJECTED</v>
          </cell>
          <cell r="N367" t="str">
            <v xml:space="preserve">   ---</v>
          </cell>
          <cell r="O367" t="str">
            <v xml:space="preserve">   ---</v>
          </cell>
          <cell r="P367">
            <v>0</v>
          </cell>
          <cell r="Q367" t="str">
            <v xml:space="preserve">   ---</v>
          </cell>
          <cell r="R367" t="str">
            <v xml:space="preserve">   ---</v>
          </cell>
          <cell r="T367">
            <v>40038</v>
          </cell>
        </row>
        <row r="368">
          <cell r="A368">
            <v>360</v>
          </cell>
          <cell r="B368" t="str">
            <v>Special</v>
          </cell>
          <cell r="C368">
            <v>39954</v>
          </cell>
          <cell r="D368">
            <v>40038</v>
          </cell>
          <cell r="E368" t="str">
            <v xml:space="preserve">   ---</v>
          </cell>
          <cell r="F368" t="str">
            <v xml:space="preserve">   ---</v>
          </cell>
          <cell r="G368" t="str">
            <v xml:space="preserve">   ---</v>
          </cell>
          <cell r="H368" t="str">
            <v xml:space="preserve">   ---</v>
          </cell>
          <cell r="I368" t="str">
            <v xml:space="preserve">   ---</v>
          </cell>
          <cell r="J368" t="str">
            <v xml:space="preserve">   ---</v>
          </cell>
          <cell r="K368">
            <v>0</v>
          </cell>
          <cell r="L368">
            <v>0</v>
          </cell>
          <cell r="M368" t="str">
            <v>---</v>
          </cell>
          <cell r="N368" t="str">
            <v>---</v>
          </cell>
          <cell r="O368" t="str">
            <v xml:space="preserve">   ---</v>
          </cell>
          <cell r="P368" t="str">
            <v xml:space="preserve">   ---</v>
          </cell>
          <cell r="Q368" t="str">
            <v xml:space="preserve">   ---</v>
          </cell>
          <cell r="R368" t="str">
            <v xml:space="preserve">   ---</v>
          </cell>
          <cell r="T368">
            <v>40038</v>
          </cell>
        </row>
        <row r="369">
          <cell r="A369">
            <v>361</v>
          </cell>
          <cell r="B369" t="str">
            <v>282nd</v>
          </cell>
          <cell r="C369">
            <v>39968</v>
          </cell>
          <cell r="D369">
            <v>40052</v>
          </cell>
          <cell r="E369">
            <v>2</v>
          </cell>
          <cell r="F369">
            <v>1100</v>
          </cell>
          <cell r="G369">
            <v>1067.05</v>
          </cell>
          <cell r="H369">
            <v>0</v>
          </cell>
          <cell r="I369" t="str">
            <v>BIDS REJECTED</v>
          </cell>
          <cell r="J369" t="str">
            <v>BIDS REJECTED</v>
          </cell>
          <cell r="K369" t="str">
            <v>BIDS REJECTED</v>
          </cell>
          <cell r="L369" t="str">
            <v>BIDS REJECTED</v>
          </cell>
          <cell r="M369" t="str">
            <v>BIDS REJECTED</v>
          </cell>
          <cell r="N369" t="str">
            <v xml:space="preserve">   ---</v>
          </cell>
          <cell r="O369" t="str">
            <v xml:space="preserve">   ---</v>
          </cell>
          <cell r="P369" t="str">
            <v xml:space="preserve">   ---</v>
          </cell>
          <cell r="Q369" t="str">
            <v xml:space="preserve">   ---</v>
          </cell>
          <cell r="R369" t="str">
            <v xml:space="preserve">   ---</v>
          </cell>
          <cell r="T369">
            <v>40052</v>
          </cell>
        </row>
        <row r="370">
          <cell r="A370">
            <v>362</v>
          </cell>
          <cell r="B370" t="str">
            <v>Special</v>
          </cell>
          <cell r="C370">
            <v>39968</v>
          </cell>
          <cell r="D370">
            <v>40052</v>
          </cell>
          <cell r="E370">
            <v>1</v>
          </cell>
          <cell r="F370">
            <v>36.044534570000003</v>
          </cell>
          <cell r="G370">
            <v>35.00000000269597</v>
          </cell>
          <cell r="H370">
            <v>1</v>
          </cell>
          <cell r="I370" t="str">
            <v xml:space="preserve">   ---</v>
          </cell>
          <cell r="J370">
            <v>36.044534570000003</v>
          </cell>
          <cell r="K370">
            <v>36.044534570000003</v>
          </cell>
          <cell r="L370">
            <v>35000000.00269597</v>
          </cell>
          <cell r="M370">
            <v>1044534.5673040332</v>
          </cell>
          <cell r="N370">
            <v>0.12967861123694038</v>
          </cell>
          <cell r="O370">
            <v>0.12967861123694038</v>
          </cell>
          <cell r="P370">
            <v>97.102099999999993</v>
          </cell>
          <cell r="Q370">
            <v>0.12967861123694038</v>
          </cell>
          <cell r="R370">
            <v>0.12967861123694044</v>
          </cell>
          <cell r="T370">
            <v>40052</v>
          </cell>
        </row>
        <row r="371">
          <cell r="A371">
            <v>363</v>
          </cell>
          <cell r="B371" t="str">
            <v>283rd</v>
          </cell>
          <cell r="C371">
            <v>39982</v>
          </cell>
          <cell r="D371">
            <v>40066</v>
          </cell>
          <cell r="E371">
            <v>8</v>
          </cell>
          <cell r="F371">
            <v>2550</v>
          </cell>
          <cell r="G371">
            <v>2477.12</v>
          </cell>
          <cell r="H371">
            <v>0</v>
          </cell>
          <cell r="I371" t="str">
            <v>BIDS REJECTED</v>
          </cell>
          <cell r="J371" t="str">
            <v>BIDS REJECTED</v>
          </cell>
          <cell r="K371" t="str">
            <v>BIDS REJECTED</v>
          </cell>
          <cell r="L371" t="str">
            <v>BIDS REJECTED</v>
          </cell>
          <cell r="M371" t="str">
            <v>BIDS REJECTED</v>
          </cell>
          <cell r="N371" t="str">
            <v xml:space="preserve">   ---</v>
          </cell>
          <cell r="O371" t="str">
            <v xml:space="preserve">   ---</v>
          </cell>
          <cell r="P371" t="str">
            <v xml:space="preserve">   ---</v>
          </cell>
          <cell r="Q371" t="str">
            <v xml:space="preserve">   ---</v>
          </cell>
          <cell r="R371" t="str">
            <v xml:space="preserve">   ---</v>
          </cell>
          <cell r="T371">
            <v>40066</v>
          </cell>
        </row>
        <row r="372">
          <cell r="A372">
            <v>364</v>
          </cell>
          <cell r="B372" t="str">
            <v>Special</v>
          </cell>
          <cell r="C372">
            <v>39982</v>
          </cell>
          <cell r="D372">
            <v>40066</v>
          </cell>
          <cell r="E372">
            <v>1</v>
          </cell>
          <cell r="F372">
            <v>12.358126140000001</v>
          </cell>
          <cell r="G372">
            <v>12.000000002588939</v>
          </cell>
          <cell r="H372">
            <v>1</v>
          </cell>
          <cell r="I372" t="str">
            <v xml:space="preserve">   ---</v>
          </cell>
          <cell r="J372">
            <v>12.358126140000001</v>
          </cell>
          <cell r="K372">
            <v>12.358126140000001</v>
          </cell>
          <cell r="L372">
            <v>12000000.002588939</v>
          </cell>
          <cell r="M372">
            <v>358126.13741106109</v>
          </cell>
          <cell r="N372">
            <v>0.12967861123694038</v>
          </cell>
          <cell r="O372">
            <v>0.12967861123694038</v>
          </cell>
          <cell r="P372">
            <v>97.102099999999993</v>
          </cell>
          <cell r="Q372">
            <v>0.12967861123694038</v>
          </cell>
          <cell r="R372">
            <v>0.12967861123694044</v>
          </cell>
          <cell r="T372">
            <v>40066</v>
          </cell>
        </row>
        <row r="373">
          <cell r="A373">
            <v>365</v>
          </cell>
          <cell r="B373" t="str">
            <v>Special</v>
          </cell>
          <cell r="C373">
            <v>39996</v>
          </cell>
          <cell r="D373">
            <v>40080</v>
          </cell>
          <cell r="E373">
            <v>1</v>
          </cell>
          <cell r="F373">
            <v>35.014690719999997</v>
          </cell>
          <cell r="G373">
            <v>33.99999999762511</v>
          </cell>
          <cell r="H373">
            <v>1</v>
          </cell>
          <cell r="I373" t="str">
            <v xml:space="preserve">   ---</v>
          </cell>
          <cell r="J373">
            <v>35.014690719999997</v>
          </cell>
          <cell r="K373">
            <v>35.014690719999997</v>
          </cell>
          <cell r="L373">
            <v>34000000</v>
          </cell>
          <cell r="M373">
            <v>1014690.72</v>
          </cell>
          <cell r="N373">
            <v>0.12967899999999999</v>
          </cell>
          <cell r="O373">
            <v>0.12967861123694038</v>
          </cell>
          <cell r="P373">
            <v>97.102099999999993</v>
          </cell>
          <cell r="Q373">
            <v>0.12967861123694038</v>
          </cell>
          <cell r="R373">
            <v>0.12967861123694044</v>
          </cell>
          <cell r="T373">
            <v>40080</v>
          </cell>
        </row>
        <row r="374">
          <cell r="A374">
            <v>366</v>
          </cell>
          <cell r="B374" t="str">
            <v>284th</v>
          </cell>
          <cell r="C374">
            <v>40010</v>
          </cell>
          <cell r="D374">
            <v>40094</v>
          </cell>
          <cell r="E374">
            <v>24</v>
          </cell>
          <cell r="F374">
            <v>24350</v>
          </cell>
          <cell r="G374">
            <v>23722.924999999999</v>
          </cell>
          <cell r="H374">
            <v>9</v>
          </cell>
          <cell r="I374">
            <v>10450</v>
          </cell>
          <cell r="J374">
            <v>0</v>
          </cell>
          <cell r="K374">
            <v>10450</v>
          </cell>
          <cell r="L374">
            <v>10184984999.999998</v>
          </cell>
          <cell r="M374">
            <v>265015000.00000039</v>
          </cell>
          <cell r="N374">
            <v>0.10730632041729474</v>
          </cell>
          <cell r="O374">
            <v>0.11965924882077809</v>
          </cell>
          <cell r="P374">
            <v>97.44</v>
          </cell>
          <cell r="Q374">
            <v>0.11416060677144431</v>
          </cell>
          <cell r="R374">
            <v>0.11306381637376252</v>
          </cell>
          <cell r="T374">
            <v>40094</v>
          </cell>
        </row>
        <row r="375">
          <cell r="A375">
            <v>367</v>
          </cell>
          <cell r="B375" t="str">
            <v>Special</v>
          </cell>
          <cell r="C375">
            <v>40010</v>
          </cell>
          <cell r="D375">
            <v>40094</v>
          </cell>
          <cell r="E375">
            <v>2</v>
          </cell>
          <cell r="F375">
            <v>1293.7084461900001</v>
          </cell>
          <cell r="G375">
            <v>1260.89999999462</v>
          </cell>
          <cell r="H375">
            <v>2</v>
          </cell>
          <cell r="I375" t="str">
            <v xml:space="preserve">   ---</v>
          </cell>
          <cell r="J375">
            <v>1293.7084461900001</v>
          </cell>
          <cell r="K375">
            <v>1293.7084461900001</v>
          </cell>
          <cell r="L375">
            <v>1260899999.9946215</v>
          </cell>
          <cell r="M375">
            <v>32808446.195378464</v>
          </cell>
          <cell r="N375">
            <v>0.11306250317577585</v>
          </cell>
          <cell r="O375">
            <v>0.11306250317577585</v>
          </cell>
          <cell r="P375">
            <v>97.463999999999999</v>
          </cell>
          <cell r="Q375">
            <v>0.11306250317577585</v>
          </cell>
          <cell r="R375">
            <v>0.11306250317577599</v>
          </cell>
          <cell r="T375">
            <v>40094</v>
          </cell>
        </row>
        <row r="376">
          <cell r="A376">
            <v>368</v>
          </cell>
          <cell r="B376" t="str">
            <v>Non-Comp</v>
          </cell>
          <cell r="C376">
            <v>40010</v>
          </cell>
          <cell r="D376">
            <v>40094</v>
          </cell>
          <cell r="E376" t="str">
            <v xml:space="preserve">   ---</v>
          </cell>
          <cell r="F376" t="str">
            <v xml:space="preserve">   ---</v>
          </cell>
          <cell r="G376" t="str">
            <v xml:space="preserve">   ---</v>
          </cell>
          <cell r="H376" t="str">
            <v xml:space="preserve">   ---</v>
          </cell>
          <cell r="I376" t="str">
            <v xml:space="preserve">   ---</v>
          </cell>
          <cell r="J376" t="str">
            <v xml:space="preserve">   ---</v>
          </cell>
          <cell r="K376">
            <v>0</v>
          </cell>
          <cell r="L376">
            <v>0</v>
          </cell>
          <cell r="M376" t="str">
            <v>---</v>
          </cell>
          <cell r="N376" t="str">
            <v>---</v>
          </cell>
          <cell r="O376" t="str">
            <v xml:space="preserve">   ---</v>
          </cell>
          <cell r="P376" t="str">
            <v xml:space="preserve">   ---</v>
          </cell>
          <cell r="Q376" t="str">
            <v xml:space="preserve">   ---</v>
          </cell>
          <cell r="R376" t="str">
            <v xml:space="preserve">   ---</v>
          </cell>
          <cell r="T376">
            <v>40094</v>
          </cell>
        </row>
        <row r="377">
          <cell r="A377">
            <v>369</v>
          </cell>
          <cell r="B377" t="str">
            <v>285th</v>
          </cell>
          <cell r="C377">
            <v>40024</v>
          </cell>
          <cell r="D377">
            <v>40108</v>
          </cell>
          <cell r="E377">
            <v>12</v>
          </cell>
          <cell r="F377">
            <v>1775</v>
          </cell>
          <cell r="G377">
            <v>1728.248</v>
          </cell>
          <cell r="H377">
            <v>0</v>
          </cell>
          <cell r="I377" t="str">
            <v>BIDS REJECTED</v>
          </cell>
          <cell r="J377" t="str">
            <v>BIDS REJECTED</v>
          </cell>
          <cell r="K377" t="str">
            <v>BIDS REJECTED</v>
          </cell>
          <cell r="L377" t="str">
            <v>BIDS REJECTED</v>
          </cell>
          <cell r="M377" t="str">
            <v>BIDS REJECTED</v>
          </cell>
          <cell r="N377">
            <v>0.111874</v>
          </cell>
          <cell r="O377">
            <v>0.12195400000000001</v>
          </cell>
          <cell r="P377">
            <v>0</v>
          </cell>
          <cell r="Q377" t="str">
            <v xml:space="preserve">   ---</v>
          </cell>
          <cell r="R377" t="str">
            <v xml:space="preserve">   ---</v>
          </cell>
          <cell r="T377">
            <v>40108</v>
          </cell>
        </row>
        <row r="378">
          <cell r="A378">
            <v>370</v>
          </cell>
          <cell r="B378" t="str">
            <v>Special</v>
          </cell>
          <cell r="C378">
            <v>40024</v>
          </cell>
          <cell r="D378">
            <v>40108</v>
          </cell>
          <cell r="E378">
            <v>2</v>
          </cell>
          <cell r="F378">
            <v>25.44</v>
          </cell>
          <cell r="G378">
            <v>24.8</v>
          </cell>
          <cell r="H378">
            <v>2</v>
          </cell>
          <cell r="I378" t="str">
            <v xml:space="preserve">   ---</v>
          </cell>
          <cell r="J378">
            <v>25.44</v>
          </cell>
          <cell r="K378">
            <v>25.44</v>
          </cell>
          <cell r="L378">
            <v>24795088.140000001</v>
          </cell>
          <cell r="M378">
            <v>645164.81000000006</v>
          </cell>
          <cell r="N378">
            <v>0.11306250317577585</v>
          </cell>
          <cell r="O378">
            <v>0.11306250317577585</v>
          </cell>
          <cell r="P378">
            <v>97.463999999999999</v>
          </cell>
          <cell r="Q378">
            <v>0.11306250317577585</v>
          </cell>
          <cell r="R378">
            <v>0.11306250317577599</v>
          </cell>
          <cell r="T378">
            <v>40108</v>
          </cell>
        </row>
        <row r="379">
          <cell r="A379">
            <v>371</v>
          </cell>
          <cell r="B379" t="str">
            <v>Non-Comp</v>
          </cell>
          <cell r="C379">
            <v>40024</v>
          </cell>
          <cell r="D379">
            <v>40108</v>
          </cell>
          <cell r="E379">
            <v>2</v>
          </cell>
          <cell r="F379">
            <v>200</v>
          </cell>
          <cell r="G379">
            <v>195.58</v>
          </cell>
          <cell r="H379">
            <v>0</v>
          </cell>
          <cell r="I379" t="str">
            <v>BIDS REJECTED</v>
          </cell>
          <cell r="J379" t="str">
            <v>BIDS REJECTED</v>
          </cell>
          <cell r="K379" t="str">
            <v>BIDS REJECTED</v>
          </cell>
          <cell r="L379" t="str">
            <v>BIDS REJECTED</v>
          </cell>
          <cell r="M379" t="str">
            <v>BIDS REJECTED</v>
          </cell>
          <cell r="N379" t="str">
            <v xml:space="preserve">   ---</v>
          </cell>
          <cell r="O379" t="str">
            <v xml:space="preserve">   ---</v>
          </cell>
          <cell r="P379">
            <v>0</v>
          </cell>
          <cell r="Q379" t="str">
            <v xml:space="preserve">   ---</v>
          </cell>
          <cell r="R379" t="str">
            <v xml:space="preserve">   ---</v>
          </cell>
          <cell r="T379">
            <v>40108</v>
          </cell>
        </row>
        <row r="380">
          <cell r="A380">
            <v>372</v>
          </cell>
          <cell r="B380" t="str">
            <v>286th</v>
          </cell>
          <cell r="C380">
            <v>40038</v>
          </cell>
          <cell r="D380">
            <v>40122</v>
          </cell>
          <cell r="E380">
            <v>12</v>
          </cell>
          <cell r="F380">
            <v>9600</v>
          </cell>
          <cell r="G380">
            <v>9338.1450000000004</v>
          </cell>
          <cell r="H380">
            <v>0</v>
          </cell>
          <cell r="I380" t="str">
            <v>BIDS REJECTED</v>
          </cell>
          <cell r="J380" t="str">
            <v>BIDS REJECTED</v>
          </cell>
          <cell r="K380" t="str">
            <v>BIDS REJECTED</v>
          </cell>
          <cell r="L380" t="str">
            <v>BIDS REJECTED</v>
          </cell>
          <cell r="M380" t="str">
            <v>BIDS REJECTED</v>
          </cell>
          <cell r="N380">
            <v>0.12011808114469702</v>
          </cell>
          <cell r="O380">
            <v>0.12011808114469677</v>
          </cell>
          <cell r="P380">
            <v>0</v>
          </cell>
          <cell r="Q380" t="str">
            <v xml:space="preserve">   ---</v>
          </cell>
          <cell r="R380" t="str">
            <v xml:space="preserve">   ---</v>
          </cell>
          <cell r="T380">
            <v>40122</v>
          </cell>
        </row>
        <row r="381">
          <cell r="A381">
            <v>373</v>
          </cell>
          <cell r="B381" t="str">
            <v>Special</v>
          </cell>
          <cell r="C381">
            <v>40038</v>
          </cell>
          <cell r="D381">
            <v>40122</v>
          </cell>
          <cell r="E381">
            <v>0</v>
          </cell>
          <cell r="F381">
            <v>0</v>
          </cell>
          <cell r="G381">
            <v>0</v>
          </cell>
          <cell r="H381">
            <v>0</v>
          </cell>
          <cell r="I381" t="str">
            <v xml:space="preserve">   ---</v>
          </cell>
          <cell r="J381">
            <v>0</v>
          </cell>
          <cell r="K381">
            <v>0</v>
          </cell>
          <cell r="L381">
            <v>0</v>
          </cell>
          <cell r="M381">
            <v>0</v>
          </cell>
          <cell r="N381">
            <v>0</v>
          </cell>
          <cell r="O381">
            <v>0</v>
          </cell>
          <cell r="P381">
            <v>0</v>
          </cell>
          <cell r="Q381" t="str">
            <v xml:space="preserve">   ---</v>
          </cell>
          <cell r="R381" t="str">
            <v xml:space="preserve">   ---</v>
          </cell>
          <cell r="T381">
            <v>40122</v>
          </cell>
        </row>
        <row r="382">
          <cell r="A382">
            <v>374</v>
          </cell>
          <cell r="B382" t="str">
            <v>Non-Comp</v>
          </cell>
          <cell r="C382">
            <v>40038</v>
          </cell>
          <cell r="D382">
            <v>40122</v>
          </cell>
          <cell r="E382">
            <v>0</v>
          </cell>
          <cell r="F382">
            <v>0</v>
          </cell>
          <cell r="G382">
            <v>0</v>
          </cell>
          <cell r="H382">
            <v>0</v>
          </cell>
          <cell r="I382" t="str">
            <v>BIDS REJECTED</v>
          </cell>
          <cell r="J382" t="str">
            <v>BIDS REJECTED</v>
          </cell>
          <cell r="K382" t="str">
            <v>BIDS REJECTED</v>
          </cell>
          <cell r="L382" t="str">
            <v>BIDS REJECTED</v>
          </cell>
          <cell r="M382" t="str">
            <v>BIDS REJECTED</v>
          </cell>
          <cell r="N382" t="str">
            <v xml:space="preserve">   ---</v>
          </cell>
          <cell r="O382" t="str">
            <v xml:space="preserve">   ---</v>
          </cell>
          <cell r="P382">
            <v>0</v>
          </cell>
          <cell r="Q382" t="str">
            <v xml:space="preserve">   ---</v>
          </cell>
          <cell r="R382" t="str">
            <v xml:space="preserve">   ---</v>
          </cell>
          <cell r="T382">
            <v>40122</v>
          </cell>
        </row>
        <row r="383">
          <cell r="A383">
            <v>375</v>
          </cell>
          <cell r="B383" t="str">
            <v>287th</v>
          </cell>
          <cell r="C383">
            <v>40052</v>
          </cell>
          <cell r="D383">
            <v>40136</v>
          </cell>
          <cell r="E383">
            <v>5</v>
          </cell>
          <cell r="F383">
            <v>2550</v>
          </cell>
          <cell r="G383">
            <v>2479.4700000000003</v>
          </cell>
          <cell r="H383">
            <v>5</v>
          </cell>
          <cell r="I383">
            <v>2500</v>
          </cell>
          <cell r="J383">
            <v>50</v>
          </cell>
          <cell r="K383">
            <v>2550</v>
          </cell>
          <cell r="L383">
            <v>2479470000.0000005</v>
          </cell>
          <cell r="M383">
            <v>70529999.999999911</v>
          </cell>
          <cell r="N383">
            <v>0.12241365803981449</v>
          </cell>
          <cell r="O383">
            <v>0.12379213744533073</v>
          </cell>
          <cell r="P383">
            <v>97.23</v>
          </cell>
          <cell r="Q383">
            <v>0.12379213744533073</v>
          </cell>
          <cell r="R383">
            <v>0.12360288402648245</v>
          </cell>
          <cell r="T383">
            <v>40136</v>
          </cell>
        </row>
        <row r="384">
          <cell r="A384">
            <v>376</v>
          </cell>
          <cell r="B384" t="str">
            <v>Special</v>
          </cell>
          <cell r="C384">
            <v>40052</v>
          </cell>
          <cell r="D384">
            <v>40136</v>
          </cell>
          <cell r="E384">
            <v>1</v>
          </cell>
          <cell r="F384">
            <v>35.99560237</v>
          </cell>
          <cell r="G384">
            <v>35.000000004048168</v>
          </cell>
          <cell r="H384">
            <v>1</v>
          </cell>
          <cell r="I384" t="str">
            <v xml:space="preserve">   ---</v>
          </cell>
          <cell r="J384">
            <v>35.99560237</v>
          </cell>
          <cell r="K384">
            <v>35.99560237</v>
          </cell>
          <cell r="L384">
            <v>35000000.004048169</v>
          </cell>
          <cell r="M384">
            <v>995602.36595182959</v>
          </cell>
          <cell r="N384">
            <v>0.12360369507836302</v>
          </cell>
          <cell r="O384">
            <v>0.12360369507836302</v>
          </cell>
          <cell r="P384">
            <v>97.234099999999998</v>
          </cell>
          <cell r="Q384">
            <v>0.12360369507836302</v>
          </cell>
          <cell r="R384">
            <v>0.12360369507836286</v>
          </cell>
          <cell r="T384">
            <v>40136</v>
          </cell>
        </row>
        <row r="385">
          <cell r="A385">
            <v>377</v>
          </cell>
          <cell r="B385" t="str">
            <v>Non-Comp</v>
          </cell>
          <cell r="C385">
            <v>40052</v>
          </cell>
          <cell r="D385">
            <v>40136</v>
          </cell>
          <cell r="E385">
            <v>0</v>
          </cell>
          <cell r="F385">
            <v>0</v>
          </cell>
          <cell r="G385">
            <v>0</v>
          </cell>
          <cell r="H385">
            <v>0</v>
          </cell>
          <cell r="I385" t="str">
            <v xml:space="preserve">   ---</v>
          </cell>
          <cell r="J385" t="str">
            <v xml:space="preserve">   ---</v>
          </cell>
          <cell r="K385">
            <v>0</v>
          </cell>
          <cell r="L385">
            <v>0</v>
          </cell>
          <cell r="M385" t="str">
            <v>---</v>
          </cell>
          <cell r="N385" t="str">
            <v>---</v>
          </cell>
          <cell r="O385" t="str">
            <v xml:space="preserve">   ---</v>
          </cell>
          <cell r="P385" t="str">
            <v xml:space="preserve">   ---</v>
          </cell>
          <cell r="Q385" t="str">
            <v xml:space="preserve">   ---</v>
          </cell>
          <cell r="R385" t="str">
            <v xml:space="preserve">   ---</v>
          </cell>
          <cell r="T385">
            <v>40136</v>
          </cell>
        </row>
        <row r="386">
          <cell r="A386">
            <v>378</v>
          </cell>
          <cell r="B386" t="str">
            <v>288th</v>
          </cell>
          <cell r="C386">
            <v>40066</v>
          </cell>
          <cell r="D386">
            <v>40150</v>
          </cell>
          <cell r="E386">
            <v>16</v>
          </cell>
          <cell r="F386">
            <v>5210</v>
          </cell>
          <cell r="G386">
            <v>5064.8854999999994</v>
          </cell>
          <cell r="H386">
            <v>13</v>
          </cell>
          <cell r="I386">
            <v>5050</v>
          </cell>
          <cell r="J386">
            <v>85</v>
          </cell>
          <cell r="K386">
            <v>5135</v>
          </cell>
          <cell r="L386">
            <v>4992140499.999999</v>
          </cell>
          <cell r="M386">
            <v>142859500.00000003</v>
          </cell>
          <cell r="N386">
            <v>0.123333</v>
          </cell>
          <cell r="O386">
            <v>0.12531300000000001</v>
          </cell>
          <cell r="P386">
            <v>97.2</v>
          </cell>
          <cell r="Q386">
            <v>0.125171</v>
          </cell>
          <cell r="R386">
            <v>0.124347</v>
          </cell>
          <cell r="T386">
            <v>40150</v>
          </cell>
        </row>
        <row r="387">
          <cell r="A387">
            <v>379</v>
          </cell>
          <cell r="B387" t="str">
            <v>Special</v>
          </cell>
          <cell r="C387">
            <v>40066</v>
          </cell>
          <cell r="D387">
            <v>40150</v>
          </cell>
          <cell r="E387">
            <v>1</v>
          </cell>
          <cell r="F387">
            <v>12.34</v>
          </cell>
          <cell r="G387">
            <v>11.996688860000001</v>
          </cell>
          <cell r="H387">
            <v>1</v>
          </cell>
          <cell r="I387" t="str">
            <v xml:space="preserve">   ---</v>
          </cell>
          <cell r="J387">
            <v>12.34</v>
          </cell>
          <cell r="K387">
            <v>12.34</v>
          </cell>
          <cell r="L387">
            <v>11996688.859999999</v>
          </cell>
          <cell r="M387">
            <v>343311.14</v>
          </cell>
          <cell r="N387">
            <v>0.124348</v>
          </cell>
          <cell r="O387">
            <v>0.124348</v>
          </cell>
          <cell r="P387">
            <v>97.2179</v>
          </cell>
          <cell r="Q387">
            <v>0.124348</v>
          </cell>
          <cell r="R387">
            <v>0.124348</v>
          </cell>
          <cell r="T387">
            <v>40150</v>
          </cell>
        </row>
        <row r="388">
          <cell r="A388">
            <v>380</v>
          </cell>
          <cell r="B388" t="str">
            <v>Non-Comp</v>
          </cell>
          <cell r="C388">
            <v>40066</v>
          </cell>
          <cell r="D388">
            <v>40150</v>
          </cell>
          <cell r="E388">
            <v>3</v>
          </cell>
          <cell r="F388">
            <v>225</v>
          </cell>
          <cell r="G388">
            <v>218.745</v>
          </cell>
          <cell r="H388">
            <v>3</v>
          </cell>
          <cell r="I388">
            <v>0</v>
          </cell>
          <cell r="J388">
            <v>225</v>
          </cell>
          <cell r="K388">
            <v>225</v>
          </cell>
          <cell r="L388">
            <v>218745000</v>
          </cell>
          <cell r="M388">
            <v>6255000</v>
          </cell>
          <cell r="N388">
            <v>0.124252</v>
          </cell>
          <cell r="O388">
            <v>0.124252</v>
          </cell>
          <cell r="P388">
            <v>97.22</v>
          </cell>
          <cell r="Q388">
            <v>0.124252</v>
          </cell>
          <cell r="R388">
            <v>0.124252</v>
          </cell>
          <cell r="T388">
            <v>40150</v>
          </cell>
        </row>
        <row r="389">
          <cell r="A389">
            <v>381</v>
          </cell>
          <cell r="B389" t="str">
            <v>289th</v>
          </cell>
          <cell r="C389">
            <v>40082</v>
          </cell>
          <cell r="D389">
            <v>40164</v>
          </cell>
          <cell r="E389">
            <v>26</v>
          </cell>
          <cell r="F389">
            <v>14564</v>
          </cell>
          <cell r="G389">
            <v>14166.300999999999</v>
          </cell>
          <cell r="H389">
            <v>14</v>
          </cell>
          <cell r="I389">
            <v>9689</v>
          </cell>
          <cell r="J389">
            <v>250</v>
          </cell>
          <cell r="K389">
            <v>9939</v>
          </cell>
          <cell r="L389">
            <v>9668733100</v>
          </cell>
          <cell r="M389">
            <v>270266900</v>
          </cell>
          <cell r="N389">
            <v>0.123048</v>
          </cell>
          <cell r="O389">
            <v>0.129167</v>
          </cell>
          <cell r="P389">
            <v>97.27</v>
          </cell>
          <cell r="Q389">
            <v>0.124929</v>
          </cell>
          <cell r="R389">
            <v>0.12442300000000001</v>
          </cell>
          <cell r="T389">
            <v>40166</v>
          </cell>
        </row>
        <row r="390">
          <cell r="A390">
            <v>382</v>
          </cell>
          <cell r="B390" t="str">
            <v>Special</v>
          </cell>
          <cell r="C390">
            <v>40082</v>
          </cell>
          <cell r="D390">
            <v>40164</v>
          </cell>
          <cell r="E390">
            <v>1</v>
          </cell>
          <cell r="F390">
            <v>35.975000000000001</v>
          </cell>
          <cell r="G390">
            <v>34.996767800000001</v>
          </cell>
          <cell r="H390">
            <v>1</v>
          </cell>
          <cell r="I390">
            <v>0</v>
          </cell>
          <cell r="J390">
            <v>35.975000000000001</v>
          </cell>
          <cell r="K390">
            <v>35.975000000000001</v>
          </cell>
          <cell r="L390">
            <v>34996767.799999997</v>
          </cell>
          <cell r="M390">
            <v>978232.2</v>
          </cell>
          <cell r="N390">
            <v>0.124221</v>
          </cell>
          <cell r="O390">
            <v>0.124221</v>
          </cell>
          <cell r="P390">
            <v>97.280799999999999</v>
          </cell>
          <cell r="Q390">
            <v>0.124221</v>
          </cell>
          <cell r="R390">
            <v>0.124221</v>
          </cell>
          <cell r="T390">
            <v>40166</v>
          </cell>
        </row>
        <row r="391">
          <cell r="A391">
            <v>383</v>
          </cell>
          <cell r="B391" t="str">
            <v>Non-Comp</v>
          </cell>
          <cell r="C391">
            <v>40082</v>
          </cell>
          <cell r="D391">
            <v>40164</v>
          </cell>
          <cell r="E391">
            <v>8</v>
          </cell>
          <cell r="F391">
            <v>681</v>
          </cell>
          <cell r="G391">
            <v>662.47699999999998</v>
          </cell>
          <cell r="H391">
            <v>8</v>
          </cell>
          <cell r="I391">
            <v>0</v>
          </cell>
          <cell r="J391">
            <v>681</v>
          </cell>
          <cell r="K391">
            <v>681</v>
          </cell>
          <cell r="L391">
            <v>662476800</v>
          </cell>
          <cell r="M391">
            <v>18523200.000000004</v>
          </cell>
          <cell r="N391">
            <v>0.124458</v>
          </cell>
          <cell r="O391">
            <v>0.124458</v>
          </cell>
          <cell r="P391">
            <v>97.28</v>
          </cell>
          <cell r="Q391">
            <v>0.124458</v>
          </cell>
          <cell r="R391">
            <v>0.124458</v>
          </cell>
          <cell r="T391">
            <v>40166</v>
          </cell>
        </row>
        <row r="392">
          <cell r="A392">
            <v>384</v>
          </cell>
          <cell r="B392" t="str">
            <v>290th</v>
          </cell>
          <cell r="C392">
            <v>40094</v>
          </cell>
          <cell r="D392">
            <v>40178</v>
          </cell>
          <cell r="E392">
            <v>40</v>
          </cell>
          <cell r="F392">
            <v>34198</v>
          </cell>
          <cell r="G392">
            <v>33242.159299999999</v>
          </cell>
          <cell r="H392">
            <v>13</v>
          </cell>
          <cell r="I392">
            <v>8260</v>
          </cell>
          <cell r="J392">
            <v>50</v>
          </cell>
          <cell r="K392">
            <v>8310</v>
          </cell>
          <cell r="L392">
            <v>8079152000</v>
          </cell>
          <cell r="M392">
            <v>230848000</v>
          </cell>
          <cell r="N392">
            <v>0.123333</v>
          </cell>
          <cell r="O392">
            <v>0.127993</v>
          </cell>
          <cell r="P392">
            <v>97.22</v>
          </cell>
          <cell r="Q392">
            <v>0.124252</v>
          </cell>
          <cell r="R392">
            <v>0.124158</v>
          </cell>
          <cell r="T392">
            <v>40178</v>
          </cell>
        </row>
        <row r="393">
          <cell r="A393">
            <v>385</v>
          </cell>
          <cell r="B393" t="str">
            <v>Special</v>
          </cell>
          <cell r="C393">
            <v>40094</v>
          </cell>
          <cell r="D393">
            <v>40178</v>
          </cell>
          <cell r="E393">
            <v>1</v>
          </cell>
          <cell r="F393">
            <v>40.11</v>
          </cell>
          <cell r="G393">
            <v>34.996767800000001</v>
          </cell>
          <cell r="H393">
            <v>1</v>
          </cell>
          <cell r="I393">
            <v>0</v>
          </cell>
          <cell r="J393">
            <v>40.11</v>
          </cell>
          <cell r="K393">
            <v>40.11</v>
          </cell>
          <cell r="L393">
            <v>38995744.200000003</v>
          </cell>
          <cell r="M393">
            <v>1114255.8</v>
          </cell>
          <cell r="N393">
            <v>0.12416000000000001</v>
          </cell>
          <cell r="O393">
            <v>0.12416000000000001</v>
          </cell>
          <cell r="P393">
            <v>97.221999999999994</v>
          </cell>
          <cell r="Q393">
            <v>0.12416000000000001</v>
          </cell>
          <cell r="R393">
            <v>0.12416000000000001</v>
          </cell>
          <cell r="T393">
            <v>40178</v>
          </cell>
        </row>
        <row r="394">
          <cell r="A394">
            <v>386</v>
          </cell>
          <cell r="B394" t="str">
            <v>Non-Comp</v>
          </cell>
          <cell r="C394">
            <v>40094</v>
          </cell>
          <cell r="D394">
            <v>40178</v>
          </cell>
          <cell r="E394">
            <v>11</v>
          </cell>
          <cell r="F394">
            <v>795</v>
          </cell>
          <cell r="G394">
            <v>772.899</v>
          </cell>
          <cell r="H394">
            <v>11</v>
          </cell>
          <cell r="I394">
            <v>0</v>
          </cell>
          <cell r="J394">
            <v>795</v>
          </cell>
          <cell r="K394">
            <v>795</v>
          </cell>
          <cell r="L394">
            <v>772899000</v>
          </cell>
          <cell r="M394">
            <v>22101000</v>
          </cell>
          <cell r="N394">
            <v>0.124252</v>
          </cell>
          <cell r="O394">
            <v>0.124252</v>
          </cell>
          <cell r="P394">
            <v>97.22</v>
          </cell>
          <cell r="Q394">
            <v>0.124252</v>
          </cell>
          <cell r="R394">
            <v>0.124252</v>
          </cell>
          <cell r="T394">
            <v>40178</v>
          </cell>
        </row>
        <row r="395">
          <cell r="A395">
            <v>387</v>
          </cell>
          <cell r="B395" t="str">
            <v>291st</v>
          </cell>
          <cell r="C395">
            <v>40108</v>
          </cell>
          <cell r="D395">
            <v>40192</v>
          </cell>
          <cell r="E395">
            <v>40</v>
          </cell>
          <cell r="F395">
            <v>19238</v>
          </cell>
          <cell r="G395">
            <v>18700.374</v>
          </cell>
          <cell r="H395">
            <v>20</v>
          </cell>
          <cell r="I395">
            <v>12013</v>
          </cell>
          <cell r="J395">
            <v>50</v>
          </cell>
          <cell r="K395">
            <v>12063</v>
          </cell>
          <cell r="L395">
            <v>11727298600</v>
          </cell>
          <cell r="M395">
            <v>335701400</v>
          </cell>
          <cell r="N395">
            <v>0.123792</v>
          </cell>
          <cell r="O395">
            <v>0.12793299999999999</v>
          </cell>
          <cell r="P395">
            <v>97.21</v>
          </cell>
          <cell r="Q395">
            <v>0.124712</v>
          </cell>
          <cell r="R395">
            <v>0.124385</v>
          </cell>
          <cell r="T395">
            <v>40192</v>
          </cell>
        </row>
        <row r="396">
          <cell r="A396">
            <v>388</v>
          </cell>
          <cell r="B396" t="str">
            <v>Special</v>
          </cell>
          <cell r="C396">
            <v>40108</v>
          </cell>
          <cell r="D396">
            <v>40192</v>
          </cell>
          <cell r="E396">
            <v>1</v>
          </cell>
          <cell r="F396">
            <v>15.425000000000001</v>
          </cell>
          <cell r="G396">
            <v>14.99573768</v>
          </cell>
          <cell r="H396">
            <v>1</v>
          </cell>
          <cell r="I396">
            <v>0</v>
          </cell>
          <cell r="J396">
            <v>15.425000000000001</v>
          </cell>
          <cell r="K396">
            <v>15.425000000000001</v>
          </cell>
          <cell r="L396">
            <v>14995737.68</v>
          </cell>
          <cell r="M396">
            <v>429262.32</v>
          </cell>
          <cell r="N396">
            <v>0.124385</v>
          </cell>
          <cell r="O396">
            <v>0.124385</v>
          </cell>
          <cell r="P396">
            <v>97.217100000000002</v>
          </cell>
          <cell r="Q396">
            <v>0.124385</v>
          </cell>
          <cell r="R396">
            <v>0.124385</v>
          </cell>
          <cell r="T396">
            <v>40192</v>
          </cell>
        </row>
        <row r="397">
          <cell r="A397">
            <v>389</v>
          </cell>
          <cell r="B397" t="str">
            <v>Non-Comp</v>
          </cell>
          <cell r="C397">
            <v>40108</v>
          </cell>
          <cell r="D397">
            <v>40192</v>
          </cell>
          <cell r="E397">
            <v>12</v>
          </cell>
          <cell r="F397">
            <v>640.5</v>
          </cell>
          <cell r="G397">
            <v>622.69399999999996</v>
          </cell>
          <cell r="H397">
            <v>12</v>
          </cell>
          <cell r="I397">
            <v>0</v>
          </cell>
          <cell r="J397">
            <v>640.5</v>
          </cell>
          <cell r="K397">
            <v>640.5</v>
          </cell>
          <cell r="L397">
            <v>622694100</v>
          </cell>
          <cell r="M397">
            <v>17805900</v>
          </cell>
          <cell r="N397">
            <v>0.124252</v>
          </cell>
          <cell r="O397">
            <v>0.124252</v>
          </cell>
          <cell r="P397">
            <v>97.220666666666702</v>
          </cell>
          <cell r="Q397">
            <v>0.124252</v>
          </cell>
          <cell r="R397">
            <v>0.124252</v>
          </cell>
          <cell r="T397">
            <v>40192</v>
          </cell>
        </row>
        <row r="398">
          <cell r="A398">
            <v>390</v>
          </cell>
          <cell r="B398" t="str">
            <v>292nd</v>
          </cell>
          <cell r="C398">
            <v>40122</v>
          </cell>
          <cell r="D398">
            <v>40206</v>
          </cell>
          <cell r="E398">
            <v>24</v>
          </cell>
          <cell r="F398">
            <v>8950</v>
          </cell>
          <cell r="G398">
            <v>8699.07</v>
          </cell>
          <cell r="H398">
            <v>3</v>
          </cell>
          <cell r="I398">
            <v>800</v>
          </cell>
          <cell r="J398">
            <v>0</v>
          </cell>
          <cell r="K398">
            <v>800</v>
          </cell>
          <cell r="L398">
            <v>777760000</v>
          </cell>
          <cell r="M398">
            <v>22240000</v>
          </cell>
          <cell r="N398">
            <v>0.124252</v>
          </cell>
          <cell r="O398">
            <v>0.128854</v>
          </cell>
          <cell r="P398">
            <v>97.22</v>
          </cell>
          <cell r="Q398">
            <v>0.12425181963342842</v>
          </cell>
          <cell r="R398">
            <v>0.12425181963342856</v>
          </cell>
          <cell r="T398">
            <v>40206</v>
          </cell>
        </row>
        <row r="399">
          <cell r="A399">
            <v>391</v>
          </cell>
          <cell r="B399" t="str">
            <v>Special</v>
          </cell>
          <cell r="C399">
            <v>40122</v>
          </cell>
          <cell r="D399">
            <v>40206</v>
          </cell>
          <cell r="E399">
            <v>5</v>
          </cell>
          <cell r="F399">
            <v>2.7250000000000001</v>
          </cell>
          <cell r="G399">
            <v>2.6492450000000001</v>
          </cell>
          <cell r="H399">
            <v>5</v>
          </cell>
          <cell r="I399">
            <v>0</v>
          </cell>
          <cell r="J399">
            <v>2.7250000000000001</v>
          </cell>
          <cell r="K399">
            <v>2.7250000000000001</v>
          </cell>
          <cell r="L399">
            <v>2649245</v>
          </cell>
          <cell r="M399">
            <v>75755</v>
          </cell>
          <cell r="N399">
            <v>0.12424200000000001</v>
          </cell>
          <cell r="O399">
            <v>0.12424200000000001</v>
          </cell>
          <cell r="P399">
            <v>97.22</v>
          </cell>
          <cell r="Q399">
            <v>0.12425181963342842</v>
          </cell>
          <cell r="R399">
            <v>0.12425181963342856</v>
          </cell>
          <cell r="T399">
            <v>40206</v>
          </cell>
        </row>
        <row r="400">
          <cell r="A400">
            <v>392</v>
          </cell>
          <cell r="B400" t="str">
            <v>Non-Comp</v>
          </cell>
          <cell r="C400">
            <v>40122</v>
          </cell>
          <cell r="D400">
            <v>40206</v>
          </cell>
          <cell r="E400">
            <v>10</v>
          </cell>
          <cell r="F400">
            <v>445</v>
          </cell>
          <cell r="G400">
            <v>432.62900000000002</v>
          </cell>
          <cell r="H400">
            <v>10</v>
          </cell>
          <cell r="I400">
            <v>0</v>
          </cell>
          <cell r="J400">
            <v>445</v>
          </cell>
          <cell r="K400">
            <v>445</v>
          </cell>
          <cell r="L400">
            <v>432629000</v>
          </cell>
          <cell r="M400">
            <v>12371000</v>
          </cell>
          <cell r="N400">
            <v>0.124252</v>
          </cell>
          <cell r="O400">
            <v>0.12424200000000001</v>
          </cell>
          <cell r="P400">
            <v>97.22</v>
          </cell>
          <cell r="Q400">
            <v>0.12425181963342842</v>
          </cell>
          <cell r="R400">
            <v>0.12425181963342855</v>
          </cell>
          <cell r="T400">
            <v>40206</v>
          </cell>
        </row>
        <row r="401">
          <cell r="A401">
            <v>393</v>
          </cell>
          <cell r="B401" t="str">
            <v>293rd</v>
          </cell>
          <cell r="C401">
            <v>40136</v>
          </cell>
          <cell r="D401">
            <v>40220</v>
          </cell>
          <cell r="E401">
            <v>16</v>
          </cell>
          <cell r="F401">
            <v>3800</v>
          </cell>
          <cell r="G401">
            <v>3694.61</v>
          </cell>
          <cell r="H401">
            <v>4</v>
          </cell>
          <cell r="I401">
            <v>1700</v>
          </cell>
          <cell r="J401">
            <v>0</v>
          </cell>
          <cell r="K401">
            <v>1700</v>
          </cell>
          <cell r="L401">
            <v>1653250000</v>
          </cell>
          <cell r="M401">
            <v>46750000</v>
          </cell>
          <cell r="N401">
            <v>0.120118</v>
          </cell>
          <cell r="O401">
            <v>0.128854</v>
          </cell>
          <cell r="P401">
            <v>97.23</v>
          </cell>
          <cell r="Q401">
            <v>0.123792</v>
          </cell>
          <cell r="R401">
            <v>0.122873</v>
          </cell>
          <cell r="T401">
            <v>40220</v>
          </cell>
        </row>
        <row r="402">
          <cell r="A402">
            <v>394</v>
          </cell>
          <cell r="B402" t="str">
            <v>Special</v>
          </cell>
          <cell r="C402">
            <v>40136</v>
          </cell>
          <cell r="D402">
            <v>40220</v>
          </cell>
          <cell r="E402">
            <v>1</v>
          </cell>
          <cell r="F402">
            <v>37.015000000000001</v>
          </cell>
          <cell r="G402">
            <v>35.997087499999999</v>
          </cell>
          <cell r="H402">
            <v>1</v>
          </cell>
          <cell r="I402">
            <v>0</v>
          </cell>
          <cell r="J402">
            <v>37.015000000000001</v>
          </cell>
          <cell r="K402">
            <v>37.015000000000001</v>
          </cell>
          <cell r="L402">
            <v>35997087.5</v>
          </cell>
          <cell r="M402">
            <v>1017912.5</v>
          </cell>
          <cell r="N402">
            <v>0.122873</v>
          </cell>
          <cell r="O402">
            <v>0.122873</v>
          </cell>
          <cell r="P402">
            <v>97.25</v>
          </cell>
          <cell r="Q402">
            <v>0.122873</v>
          </cell>
          <cell r="R402">
            <v>0.122873</v>
          </cell>
          <cell r="T402">
            <v>40220</v>
          </cell>
        </row>
        <row r="403">
          <cell r="A403">
            <v>395</v>
          </cell>
          <cell r="B403" t="str">
            <v>Non-Comp</v>
          </cell>
          <cell r="C403">
            <v>40136</v>
          </cell>
          <cell r="D403">
            <v>40220</v>
          </cell>
          <cell r="E403">
            <v>7</v>
          </cell>
          <cell r="F403">
            <v>330</v>
          </cell>
          <cell r="G403">
            <v>320.92500000000001</v>
          </cell>
          <cell r="H403">
            <v>7</v>
          </cell>
          <cell r="I403">
            <v>0</v>
          </cell>
          <cell r="J403">
            <v>330</v>
          </cell>
          <cell r="K403">
            <v>330</v>
          </cell>
          <cell r="L403">
            <v>320925000</v>
          </cell>
          <cell r="M403">
            <v>9074999.9999999888</v>
          </cell>
          <cell r="N403">
            <v>0.122873</v>
          </cell>
          <cell r="O403">
            <v>0.122873</v>
          </cell>
          <cell r="P403">
            <v>97.25</v>
          </cell>
          <cell r="Q403">
            <v>0.122873</v>
          </cell>
          <cell r="R403">
            <v>0.122873</v>
          </cell>
          <cell r="T403">
            <v>40220</v>
          </cell>
        </row>
        <row r="404">
          <cell r="A404">
            <v>396</v>
          </cell>
          <cell r="B404" t="str">
            <v>294th</v>
          </cell>
          <cell r="C404">
            <v>40150</v>
          </cell>
          <cell r="D404">
            <v>40234</v>
          </cell>
          <cell r="E404">
            <v>20</v>
          </cell>
          <cell r="F404">
            <v>11788</v>
          </cell>
          <cell r="G404">
            <v>11465.388000000001</v>
          </cell>
          <cell r="H404">
            <v>8</v>
          </cell>
          <cell r="I404">
            <v>2375</v>
          </cell>
          <cell r="J404">
            <v>0</v>
          </cell>
          <cell r="K404">
            <v>2375</v>
          </cell>
          <cell r="L404">
            <v>2310432500</v>
          </cell>
          <cell r="M404">
            <v>64567500</v>
          </cell>
          <cell r="N404">
            <v>0.120577</v>
          </cell>
          <cell r="O404">
            <v>0.123792</v>
          </cell>
          <cell r="P404">
            <v>97.28</v>
          </cell>
          <cell r="Q404">
            <v>0.12149500000000001</v>
          </cell>
          <cell r="R404">
            <v>0.121432</v>
          </cell>
          <cell r="T404">
            <v>40234</v>
          </cell>
        </row>
        <row r="405">
          <cell r="A405">
            <v>397</v>
          </cell>
          <cell r="B405" t="str">
            <v>Special</v>
          </cell>
          <cell r="C405">
            <v>40150</v>
          </cell>
          <cell r="D405">
            <v>40234</v>
          </cell>
          <cell r="E405">
            <v>1</v>
          </cell>
          <cell r="F405">
            <v>12.845000000000001</v>
          </cell>
          <cell r="G405">
            <v>12.49579583</v>
          </cell>
          <cell r="H405">
            <v>1</v>
          </cell>
          <cell r="I405">
            <v>0</v>
          </cell>
          <cell r="J405">
            <v>12.845000000000001</v>
          </cell>
          <cell r="K405">
            <v>12.845000000000001</v>
          </cell>
          <cell r="L405">
            <v>12495795.83</v>
          </cell>
          <cell r="M405">
            <v>349204.17</v>
          </cell>
          <cell r="N405">
            <v>0.121431</v>
          </cell>
          <cell r="O405">
            <v>0.121431</v>
          </cell>
          <cell r="P405">
            <v>97.281400000000005</v>
          </cell>
          <cell r="Q405">
            <v>0.121431</v>
          </cell>
          <cell r="R405">
            <v>0.121431</v>
          </cell>
          <cell r="T405">
            <v>40234</v>
          </cell>
        </row>
        <row r="406">
          <cell r="A406">
            <v>398</v>
          </cell>
          <cell r="B406" t="str">
            <v>Non-Comp</v>
          </cell>
          <cell r="C406">
            <v>40150</v>
          </cell>
          <cell r="D406">
            <v>40234</v>
          </cell>
          <cell r="E406">
            <v>3</v>
          </cell>
          <cell r="F406">
            <v>100</v>
          </cell>
          <cell r="G406">
            <v>97.28</v>
          </cell>
          <cell r="H406">
            <v>10</v>
          </cell>
          <cell r="I406">
            <v>0</v>
          </cell>
          <cell r="J406">
            <v>100</v>
          </cell>
          <cell r="K406">
            <v>100</v>
          </cell>
          <cell r="L406">
            <v>97280000</v>
          </cell>
          <cell r="M406">
            <v>2720000</v>
          </cell>
          <cell r="N406">
            <v>0.12149500000000001</v>
          </cell>
          <cell r="O406">
            <v>0.12149500000000001</v>
          </cell>
          <cell r="P406">
            <v>97.28</v>
          </cell>
          <cell r="Q406">
            <v>0.12149500000000001</v>
          </cell>
          <cell r="R406">
            <v>0.12149500000000001</v>
          </cell>
          <cell r="T406">
            <v>40234</v>
          </cell>
        </row>
        <row r="407">
          <cell r="A407">
            <v>399</v>
          </cell>
          <cell r="B407" t="str">
            <v>295th</v>
          </cell>
          <cell r="C407">
            <v>40164</v>
          </cell>
          <cell r="D407">
            <v>40248</v>
          </cell>
          <cell r="E407">
            <v>18</v>
          </cell>
          <cell r="F407">
            <v>8380</v>
          </cell>
          <cell r="G407">
            <v>8150.4269999999997</v>
          </cell>
          <cell r="H407">
            <v>6</v>
          </cell>
          <cell r="I407">
            <v>2830</v>
          </cell>
          <cell r="J407">
            <v>0</v>
          </cell>
          <cell r="K407">
            <v>2830</v>
          </cell>
          <cell r="L407">
            <v>2753067000</v>
          </cell>
          <cell r="M407">
            <v>76933000</v>
          </cell>
          <cell r="N407">
            <v>0.120577</v>
          </cell>
          <cell r="O407">
            <v>0.124712</v>
          </cell>
          <cell r="P407">
            <v>97.28</v>
          </cell>
          <cell r="Q407">
            <v>0.12149500000000001</v>
          </cell>
          <cell r="R407">
            <v>0.12142500000000001</v>
          </cell>
          <cell r="T407">
            <v>40248</v>
          </cell>
        </row>
        <row r="408">
          <cell r="A408">
            <v>400</v>
          </cell>
          <cell r="B408" t="str">
            <v>Special</v>
          </cell>
          <cell r="C408">
            <v>40164</v>
          </cell>
          <cell r="D408">
            <v>40248</v>
          </cell>
          <cell r="E408">
            <v>1</v>
          </cell>
          <cell r="F408">
            <v>47.284999999999997</v>
          </cell>
          <cell r="G408">
            <v>45.999000000000002</v>
          </cell>
          <cell r="H408">
            <v>1</v>
          </cell>
          <cell r="I408">
            <v>0</v>
          </cell>
          <cell r="J408">
            <v>47.284999999999997</v>
          </cell>
          <cell r="K408">
            <v>47.284999999999997</v>
          </cell>
          <cell r="L408">
            <v>45999557.274999999</v>
          </cell>
          <cell r="M408">
            <v>1285442.72</v>
          </cell>
          <cell r="N408">
            <v>0.12142600000000001</v>
          </cell>
          <cell r="O408">
            <v>0.12142600000000001</v>
          </cell>
          <cell r="P408">
            <v>97.281499999999994</v>
          </cell>
          <cell r="Q408">
            <v>0.12142600000000001</v>
          </cell>
          <cell r="R408">
            <v>0.12142600000000001</v>
          </cell>
          <cell r="T408">
            <v>40248</v>
          </cell>
        </row>
        <row r="409">
          <cell r="A409">
            <v>401</v>
          </cell>
          <cell r="B409" t="str">
            <v>Non-Comp</v>
          </cell>
          <cell r="C409">
            <v>40164</v>
          </cell>
          <cell r="D409">
            <v>40248</v>
          </cell>
          <cell r="E409">
            <v>4</v>
          </cell>
          <cell r="F409">
            <v>242.5</v>
          </cell>
          <cell r="G409">
            <v>235.904</v>
          </cell>
          <cell r="H409">
            <v>4</v>
          </cell>
          <cell r="I409">
            <v>0</v>
          </cell>
          <cell r="J409">
            <v>242.5</v>
          </cell>
          <cell r="K409">
            <v>242.5</v>
          </cell>
          <cell r="L409">
            <v>235904000</v>
          </cell>
          <cell r="M409">
            <v>6596000</v>
          </cell>
          <cell r="N409">
            <v>0.12149500000000001</v>
          </cell>
          <cell r="O409">
            <v>0.12149500000000001</v>
          </cell>
          <cell r="P409">
            <v>97.28</v>
          </cell>
          <cell r="Q409">
            <v>0.12149500000000001</v>
          </cell>
          <cell r="R409">
            <v>0.12149500000000001</v>
          </cell>
          <cell r="T409">
            <v>40248</v>
          </cell>
        </row>
        <row r="410">
          <cell r="A410">
            <v>402</v>
          </cell>
          <cell r="B410" t="str">
            <v>296th</v>
          </cell>
          <cell r="C410">
            <v>40178</v>
          </cell>
          <cell r="D410">
            <v>40262</v>
          </cell>
          <cell r="E410">
            <v>10</v>
          </cell>
          <cell r="F410">
            <v>17900</v>
          </cell>
          <cell r="G410">
            <v>17411.895</v>
          </cell>
          <cell r="H410">
            <v>1</v>
          </cell>
          <cell r="I410">
            <v>6000</v>
          </cell>
          <cell r="J410">
            <v>0</v>
          </cell>
          <cell r="K410">
            <v>6000</v>
          </cell>
          <cell r="L410">
            <v>5838000000</v>
          </cell>
          <cell r="M410">
            <v>162000000</v>
          </cell>
          <cell r="N410">
            <v>0.120577</v>
          </cell>
          <cell r="O410">
            <v>0.12609100000000001</v>
          </cell>
          <cell r="P410">
            <v>97.3</v>
          </cell>
          <cell r="Q410">
            <v>0.120577</v>
          </cell>
          <cell r="R410">
            <v>0.120577</v>
          </cell>
          <cell r="T410">
            <v>40262</v>
          </cell>
        </row>
        <row r="411">
          <cell r="A411">
            <v>403</v>
          </cell>
          <cell r="B411" t="str">
            <v>Special</v>
          </cell>
          <cell r="C411">
            <v>40178</v>
          </cell>
          <cell r="D411">
            <v>40262</v>
          </cell>
          <cell r="E411">
            <v>1</v>
          </cell>
          <cell r="F411">
            <v>41.104999999999997</v>
          </cell>
          <cell r="G411">
            <v>39.995165</v>
          </cell>
          <cell r="H411">
            <v>1</v>
          </cell>
          <cell r="I411">
            <v>0</v>
          </cell>
          <cell r="J411">
            <v>41.104999999999997</v>
          </cell>
          <cell r="K411">
            <v>41.104999999999997</v>
          </cell>
          <cell r="L411">
            <v>39995165</v>
          </cell>
          <cell r="M411">
            <v>1109835</v>
          </cell>
          <cell r="N411">
            <v>0.120577</v>
          </cell>
          <cell r="O411">
            <v>0.120577</v>
          </cell>
          <cell r="P411">
            <v>97.3</v>
          </cell>
          <cell r="Q411">
            <v>0.120577</v>
          </cell>
          <cell r="R411">
            <v>0.120577</v>
          </cell>
          <cell r="T411">
            <v>40262</v>
          </cell>
        </row>
        <row r="412">
          <cell r="A412">
            <v>404</v>
          </cell>
          <cell r="B412" t="str">
            <v>Non-Comp</v>
          </cell>
          <cell r="C412">
            <v>40178</v>
          </cell>
          <cell r="D412">
            <v>40262</v>
          </cell>
          <cell r="E412">
            <v>1</v>
          </cell>
          <cell r="F412">
            <v>25</v>
          </cell>
          <cell r="G412">
            <v>24.324999999999999</v>
          </cell>
          <cell r="H412">
            <v>1</v>
          </cell>
          <cell r="I412">
            <v>0</v>
          </cell>
          <cell r="J412">
            <v>25</v>
          </cell>
          <cell r="K412">
            <v>25</v>
          </cell>
          <cell r="L412">
            <v>24325000</v>
          </cell>
          <cell r="M412">
            <v>675000</v>
          </cell>
          <cell r="N412">
            <v>0.120577</v>
          </cell>
          <cell r="O412">
            <v>0.120577</v>
          </cell>
          <cell r="P412">
            <v>97.3</v>
          </cell>
          <cell r="Q412">
            <v>0.120577</v>
          </cell>
          <cell r="R412">
            <v>0.120577</v>
          </cell>
          <cell r="T412">
            <v>40262</v>
          </cell>
        </row>
        <row r="413">
          <cell r="A413">
            <v>405</v>
          </cell>
          <cell r="B413" t="str">
            <v>297th</v>
          </cell>
          <cell r="C413">
            <v>40192</v>
          </cell>
          <cell r="D413">
            <v>40276</v>
          </cell>
          <cell r="E413">
            <v>23</v>
          </cell>
          <cell r="F413">
            <v>32190</v>
          </cell>
          <cell r="G413">
            <v>31325.992999999999</v>
          </cell>
          <cell r="H413">
            <v>2</v>
          </cell>
          <cell r="I413">
            <v>500</v>
          </cell>
          <cell r="J413">
            <v>60</v>
          </cell>
          <cell r="K413">
            <v>560</v>
          </cell>
          <cell r="L413">
            <v>545048000</v>
          </cell>
          <cell r="M413">
            <v>14952000</v>
          </cell>
          <cell r="N413">
            <v>0.119201</v>
          </cell>
          <cell r="O413">
            <v>0.120577</v>
          </cell>
          <cell r="P413">
            <v>97.33</v>
          </cell>
          <cell r="Q413">
            <v>0.119201</v>
          </cell>
          <cell r="R413">
            <v>0.119201</v>
          </cell>
          <cell r="T413">
            <v>40276</v>
          </cell>
        </row>
        <row r="414">
          <cell r="A414">
            <v>406</v>
          </cell>
          <cell r="B414" t="str">
            <v>Special</v>
          </cell>
          <cell r="C414">
            <v>40192</v>
          </cell>
          <cell r="D414">
            <v>40276</v>
          </cell>
          <cell r="E414">
            <v>1</v>
          </cell>
          <cell r="F414">
            <v>15.925000000000001</v>
          </cell>
          <cell r="G414">
            <v>15.499802499999999</v>
          </cell>
          <cell r="H414">
            <v>1</v>
          </cell>
          <cell r="I414">
            <v>0</v>
          </cell>
          <cell r="J414">
            <v>15.925000000000001</v>
          </cell>
          <cell r="K414">
            <v>15.925000000000001</v>
          </cell>
          <cell r="L414">
            <v>15499802.5</v>
          </cell>
          <cell r="M414">
            <v>425197.5</v>
          </cell>
          <cell r="N414">
            <v>0.119201</v>
          </cell>
          <cell r="O414">
            <v>0.119201</v>
          </cell>
          <cell r="P414">
            <v>97.33</v>
          </cell>
          <cell r="Q414">
            <v>0.119201</v>
          </cell>
          <cell r="R414">
            <v>0.119201</v>
          </cell>
          <cell r="T414">
            <v>40276</v>
          </cell>
        </row>
        <row r="415">
          <cell r="A415">
            <v>407</v>
          </cell>
          <cell r="B415" t="str">
            <v>Non-Comp</v>
          </cell>
          <cell r="C415">
            <v>40192</v>
          </cell>
          <cell r="D415">
            <v>40276</v>
          </cell>
          <cell r="E415">
            <v>18</v>
          </cell>
          <cell r="F415">
            <v>1714</v>
          </cell>
          <cell r="G415">
            <v>1668.2362000000001</v>
          </cell>
          <cell r="H415">
            <v>18</v>
          </cell>
          <cell r="I415">
            <v>0</v>
          </cell>
          <cell r="J415">
            <v>1714</v>
          </cell>
          <cell r="K415">
            <v>1714</v>
          </cell>
          <cell r="L415">
            <v>1668236200</v>
          </cell>
          <cell r="M415">
            <v>45763800</v>
          </cell>
          <cell r="N415">
            <v>0.119201</v>
          </cell>
          <cell r="O415">
            <v>0.119201</v>
          </cell>
          <cell r="P415">
            <v>97.33</v>
          </cell>
          <cell r="Q415">
            <v>0.119201</v>
          </cell>
          <cell r="R415">
            <v>0.119201</v>
          </cell>
          <cell r="T415">
            <v>40276</v>
          </cell>
        </row>
        <row r="416">
          <cell r="A416">
            <v>408</v>
          </cell>
          <cell r="B416" t="str">
            <v>298th</v>
          </cell>
          <cell r="C416">
            <v>40206</v>
          </cell>
          <cell r="D416">
            <v>40290</v>
          </cell>
          <cell r="E416">
            <v>16</v>
          </cell>
          <cell r="F416">
            <v>10930</v>
          </cell>
          <cell r="G416">
            <v>10637.4265</v>
          </cell>
          <cell r="H416">
            <v>4</v>
          </cell>
          <cell r="I416">
            <v>2200</v>
          </cell>
          <cell r="J416">
            <v>0</v>
          </cell>
          <cell r="K416">
            <v>2200</v>
          </cell>
          <cell r="L416">
            <v>2141487500</v>
          </cell>
          <cell r="M416">
            <v>58512500</v>
          </cell>
          <cell r="N416">
            <v>0.118283</v>
          </cell>
          <cell r="O416">
            <v>0.121036</v>
          </cell>
          <cell r="P416">
            <v>97.34</v>
          </cell>
          <cell r="Q416">
            <v>0.118742</v>
          </cell>
          <cell r="R416">
            <v>0.118726</v>
          </cell>
          <cell r="T416">
            <v>40290</v>
          </cell>
        </row>
        <row r="417">
          <cell r="A417">
            <v>409</v>
          </cell>
          <cell r="B417" t="str">
            <v>Special</v>
          </cell>
          <cell r="C417">
            <v>40206</v>
          </cell>
          <cell r="D417">
            <v>40290</v>
          </cell>
          <cell r="E417">
            <v>1</v>
          </cell>
          <cell r="F417">
            <v>3.08</v>
          </cell>
          <cell r="G417">
            <v>2.998081</v>
          </cell>
          <cell r="H417">
            <v>1</v>
          </cell>
          <cell r="I417">
            <v>0</v>
          </cell>
          <cell r="J417">
            <v>3.08</v>
          </cell>
          <cell r="K417">
            <v>3.08</v>
          </cell>
          <cell r="L417">
            <v>2998081.24</v>
          </cell>
          <cell r="M417">
            <v>81918.759999999995</v>
          </cell>
          <cell r="N417">
            <v>0.118728</v>
          </cell>
          <cell r="O417">
            <v>0.118728</v>
          </cell>
          <cell r="P417">
            <v>97.340299999999999</v>
          </cell>
          <cell r="Q417">
            <v>0.118728</v>
          </cell>
          <cell r="R417">
            <v>0.118728</v>
          </cell>
          <cell r="T417">
            <v>40290</v>
          </cell>
        </row>
        <row r="418">
          <cell r="A418">
            <v>410</v>
          </cell>
          <cell r="B418" t="str">
            <v>Non-Comp</v>
          </cell>
          <cell r="C418">
            <v>40206</v>
          </cell>
          <cell r="D418">
            <v>40290</v>
          </cell>
          <cell r="E418">
            <v>5</v>
          </cell>
          <cell r="F418">
            <v>250</v>
          </cell>
          <cell r="G418">
            <v>243.35</v>
          </cell>
          <cell r="H418">
            <v>5</v>
          </cell>
          <cell r="I418">
            <v>0</v>
          </cell>
          <cell r="J418">
            <v>250</v>
          </cell>
          <cell r="K418">
            <v>250</v>
          </cell>
          <cell r="L418">
            <v>243350000</v>
          </cell>
          <cell r="M418">
            <v>6650000</v>
          </cell>
          <cell r="N418">
            <v>0.118742</v>
          </cell>
          <cell r="O418">
            <v>0.118742</v>
          </cell>
          <cell r="P418">
            <v>97.34</v>
          </cell>
          <cell r="Q418">
            <v>0.118742</v>
          </cell>
          <cell r="R418">
            <v>0.118742</v>
          </cell>
          <cell r="T418">
            <v>40290</v>
          </cell>
        </row>
        <row r="419">
          <cell r="A419">
            <v>411</v>
          </cell>
          <cell r="B419" t="str">
            <v>299th</v>
          </cell>
          <cell r="C419">
            <v>40220</v>
          </cell>
          <cell r="D419">
            <v>40304</v>
          </cell>
          <cell r="E419">
            <v>31</v>
          </cell>
          <cell r="F419">
            <v>19900</v>
          </cell>
          <cell r="G419">
            <v>19365.095000000001</v>
          </cell>
          <cell r="H419">
            <v>5</v>
          </cell>
          <cell r="I419">
            <v>450</v>
          </cell>
          <cell r="J419">
            <v>100</v>
          </cell>
          <cell r="K419">
            <v>550</v>
          </cell>
          <cell r="L419">
            <v>535320000</v>
          </cell>
          <cell r="M419">
            <v>14680000</v>
          </cell>
          <cell r="N419">
            <v>0.118742</v>
          </cell>
          <cell r="O419">
            <v>0.12149500000000001</v>
          </cell>
          <cell r="P419">
            <v>97.33</v>
          </cell>
          <cell r="Q419">
            <v>0.119201</v>
          </cell>
          <cell r="R419">
            <v>0.119159</v>
          </cell>
          <cell r="T419">
            <v>40304</v>
          </cell>
        </row>
        <row r="420">
          <cell r="A420">
            <v>412</v>
          </cell>
          <cell r="B420" t="str">
            <v>Special</v>
          </cell>
          <cell r="C420">
            <v>40220</v>
          </cell>
          <cell r="D420">
            <v>40304</v>
          </cell>
          <cell r="E420">
            <v>1</v>
          </cell>
          <cell r="F420">
            <v>39.04</v>
          </cell>
          <cell r="G420">
            <v>37.997982999999998</v>
          </cell>
          <cell r="H420">
            <v>1</v>
          </cell>
          <cell r="I420">
            <v>0</v>
          </cell>
          <cell r="J420">
            <v>39.04</v>
          </cell>
          <cell r="K420">
            <v>39.04</v>
          </cell>
          <cell r="L420">
            <v>37997983.359999999</v>
          </cell>
          <cell r="M420">
            <v>1042016.64</v>
          </cell>
          <cell r="N420">
            <v>0.119159</v>
          </cell>
          <cell r="O420">
            <v>0.119159</v>
          </cell>
          <cell r="P420">
            <v>97.3309</v>
          </cell>
          <cell r="Q420">
            <v>0.119159</v>
          </cell>
          <cell r="R420">
            <v>0.119159</v>
          </cell>
          <cell r="T420">
            <v>40304</v>
          </cell>
        </row>
        <row r="421">
          <cell r="A421">
            <v>413</v>
          </cell>
          <cell r="B421" t="str">
            <v>Non-Comp</v>
          </cell>
          <cell r="C421">
            <v>40220</v>
          </cell>
          <cell r="D421">
            <v>40304</v>
          </cell>
          <cell r="E421">
            <v>8</v>
          </cell>
          <cell r="F421">
            <v>737.5</v>
          </cell>
          <cell r="G421">
            <v>717.80899999999997</v>
          </cell>
          <cell r="H421">
            <v>8</v>
          </cell>
          <cell r="I421">
            <v>0</v>
          </cell>
          <cell r="J421">
            <v>737.5</v>
          </cell>
          <cell r="K421">
            <v>737.5</v>
          </cell>
          <cell r="L421">
            <v>717808750</v>
          </cell>
          <cell r="M421">
            <v>19691250</v>
          </cell>
          <cell r="N421">
            <v>0.119201</v>
          </cell>
          <cell r="O421">
            <v>0.119201</v>
          </cell>
          <cell r="P421">
            <v>97.33</v>
          </cell>
          <cell r="Q421">
            <v>0.119201</v>
          </cell>
          <cell r="R421">
            <v>0.119201</v>
          </cell>
          <cell r="T421">
            <v>40304</v>
          </cell>
        </row>
        <row r="422">
          <cell r="A422">
            <v>414</v>
          </cell>
          <cell r="B422" t="str">
            <v>300th</v>
          </cell>
          <cell r="C422">
            <v>40234</v>
          </cell>
          <cell r="D422">
            <v>40318</v>
          </cell>
          <cell r="E422">
            <v>33</v>
          </cell>
          <cell r="F422">
            <v>33100</v>
          </cell>
          <cell r="G422">
            <v>32196.174999999999</v>
          </cell>
          <cell r="H422">
            <v>24</v>
          </cell>
          <cell r="I422">
            <v>22000</v>
          </cell>
          <cell r="J422">
            <v>400</v>
          </cell>
          <cell r="K422">
            <v>22400</v>
          </cell>
          <cell r="L422">
            <v>21789955000</v>
          </cell>
          <cell r="M422">
            <v>610045000</v>
          </cell>
          <cell r="N422">
            <v>0.120577</v>
          </cell>
          <cell r="O422">
            <v>0.122873</v>
          </cell>
          <cell r="P422">
            <v>97.27</v>
          </cell>
          <cell r="Q422">
            <v>0.12195400000000001</v>
          </cell>
          <cell r="R422">
            <v>0.121652</v>
          </cell>
          <cell r="T422">
            <v>40318</v>
          </cell>
        </row>
        <row r="423">
          <cell r="A423">
            <v>415</v>
          </cell>
          <cell r="B423" t="str">
            <v>Special</v>
          </cell>
          <cell r="C423">
            <v>40234</v>
          </cell>
          <cell r="D423">
            <v>40318</v>
          </cell>
          <cell r="E423">
            <v>1</v>
          </cell>
          <cell r="F423">
            <v>13.875</v>
          </cell>
          <cell r="G423">
            <v>13.497128249999999</v>
          </cell>
          <cell r="H423">
            <v>1</v>
          </cell>
          <cell r="I423">
            <v>0</v>
          </cell>
          <cell r="J423">
            <v>13.875</v>
          </cell>
          <cell r="K423">
            <v>13.875</v>
          </cell>
          <cell r="L423">
            <v>13497128.25</v>
          </cell>
          <cell r="M423">
            <v>377871.74999999971</v>
          </cell>
          <cell r="N423">
            <v>0.12165126483215305</v>
          </cell>
          <cell r="O423">
            <v>0.12165126483215304</v>
          </cell>
          <cell r="P423">
            <v>97.276600000000002</v>
          </cell>
          <cell r="Q423">
            <v>0.12165126483215305</v>
          </cell>
          <cell r="R423">
            <v>0.12165126483215304</v>
          </cell>
          <cell r="T423">
            <v>40318</v>
          </cell>
        </row>
        <row r="424">
          <cell r="A424">
            <v>416</v>
          </cell>
          <cell r="B424" t="str">
            <v>Non-Comp</v>
          </cell>
          <cell r="C424">
            <v>40234</v>
          </cell>
          <cell r="D424">
            <v>40318</v>
          </cell>
          <cell r="E424">
            <v>39</v>
          </cell>
          <cell r="F424">
            <v>2789</v>
          </cell>
          <cell r="G424">
            <v>2713.1392000000001</v>
          </cell>
          <cell r="H424">
            <v>39</v>
          </cell>
          <cell r="I424">
            <v>0</v>
          </cell>
          <cell r="J424">
            <v>2789</v>
          </cell>
          <cell r="K424">
            <v>2789</v>
          </cell>
          <cell r="L424">
            <v>2713139200</v>
          </cell>
          <cell r="M424">
            <v>75860800</v>
          </cell>
          <cell r="N424">
            <v>0.12149514411027562</v>
          </cell>
          <cell r="O424">
            <v>0.12149514411027566</v>
          </cell>
          <cell r="P424">
            <v>97.28</v>
          </cell>
          <cell r="Q424">
            <v>0.12149514411027562</v>
          </cell>
          <cell r="R424">
            <v>0.12149514411027566</v>
          </cell>
          <cell r="T424">
            <v>40318</v>
          </cell>
        </row>
        <row r="425">
          <cell r="A425">
            <v>417</v>
          </cell>
          <cell r="B425" t="str">
            <v>301st</v>
          </cell>
          <cell r="C425">
            <v>40248</v>
          </cell>
          <cell r="D425">
            <v>40332</v>
          </cell>
          <cell r="E425">
            <v>57</v>
          </cell>
          <cell r="F425">
            <v>43559.915000000001</v>
          </cell>
          <cell r="G425">
            <v>42367.894</v>
          </cell>
          <cell r="H425">
            <v>33</v>
          </cell>
          <cell r="I425">
            <v>19414.915000000001</v>
          </cell>
          <cell r="J425">
            <v>350</v>
          </cell>
          <cell r="K425">
            <v>19764.915000000001</v>
          </cell>
          <cell r="L425">
            <v>19225820212</v>
          </cell>
          <cell r="M425">
            <v>539094788</v>
          </cell>
          <cell r="N425">
            <v>0.121036</v>
          </cell>
          <cell r="O425">
            <v>0.123333</v>
          </cell>
          <cell r="P425">
            <v>97.27</v>
          </cell>
          <cell r="Q425">
            <v>0.12195400000000001</v>
          </cell>
          <cell r="R425">
            <v>0.121841</v>
          </cell>
          <cell r="T425">
            <v>40332</v>
          </cell>
        </row>
        <row r="426">
          <cell r="A426">
            <v>418</v>
          </cell>
          <cell r="B426" t="str">
            <v>Non-Comp</v>
          </cell>
          <cell r="C426">
            <v>40248</v>
          </cell>
          <cell r="D426">
            <v>40332</v>
          </cell>
          <cell r="E426">
            <v>26</v>
          </cell>
          <cell r="F426">
            <v>3254.37</v>
          </cell>
          <cell r="G426">
            <v>3165.5256989999998</v>
          </cell>
          <cell r="H426">
            <v>26</v>
          </cell>
          <cell r="I426">
            <v>0</v>
          </cell>
          <cell r="J426">
            <v>3254.37</v>
          </cell>
          <cell r="K426">
            <v>3254.37</v>
          </cell>
          <cell r="L426">
            <v>3165525699</v>
          </cell>
          <cell r="M426">
            <v>88844300.999999985</v>
          </cell>
          <cell r="N426">
            <v>0.12195435386038879</v>
          </cell>
          <cell r="O426">
            <v>0.12195435386038858</v>
          </cell>
          <cell r="P426">
            <v>97.27</v>
          </cell>
          <cell r="Q426">
            <v>0.12195435386038879</v>
          </cell>
          <cell r="R426">
            <v>0.12195435386038858</v>
          </cell>
          <cell r="T426">
            <v>40332</v>
          </cell>
        </row>
        <row r="427">
          <cell r="A427">
            <v>419</v>
          </cell>
          <cell r="B427" t="str">
            <v>302nd</v>
          </cell>
          <cell r="C427">
            <v>40262</v>
          </cell>
          <cell r="D427">
            <v>40346</v>
          </cell>
          <cell r="E427">
            <v>32</v>
          </cell>
          <cell r="F427">
            <v>25385</v>
          </cell>
          <cell r="G427">
            <v>24689.712000000003</v>
          </cell>
          <cell r="H427">
            <v>12</v>
          </cell>
          <cell r="I427">
            <v>8185</v>
          </cell>
          <cell r="J427">
            <v>1500</v>
          </cell>
          <cell r="K427">
            <v>9685</v>
          </cell>
          <cell r="L427">
            <v>9420599500</v>
          </cell>
          <cell r="M427">
            <v>264400500</v>
          </cell>
          <cell r="N427">
            <v>0.12195435386038879</v>
          </cell>
          <cell r="O427">
            <v>0.12333254980313828</v>
          </cell>
          <cell r="P427">
            <v>97.27</v>
          </cell>
          <cell r="Q427">
            <v>0.12195435386038879</v>
          </cell>
          <cell r="R427">
            <v>0.12195435386038879</v>
          </cell>
          <cell r="T427">
            <v>40346</v>
          </cell>
        </row>
        <row r="428">
          <cell r="A428">
            <v>420</v>
          </cell>
          <cell r="B428" t="str">
            <v>Non-Comp</v>
          </cell>
          <cell r="C428">
            <v>40262</v>
          </cell>
          <cell r="D428">
            <v>40346</v>
          </cell>
          <cell r="E428">
            <v>28</v>
          </cell>
          <cell r="F428">
            <v>1710.16</v>
          </cell>
          <cell r="G428">
            <v>1663.472632</v>
          </cell>
          <cell r="H428">
            <v>28</v>
          </cell>
          <cell r="I428">
            <v>0</v>
          </cell>
          <cell r="J428">
            <v>1710.16</v>
          </cell>
          <cell r="K428">
            <v>1710.16</v>
          </cell>
          <cell r="L428">
            <v>1663472632</v>
          </cell>
          <cell r="M428">
            <v>46687367.999999993</v>
          </cell>
          <cell r="N428">
            <v>0.12195435386038879</v>
          </cell>
          <cell r="O428">
            <v>0.12195435386038858</v>
          </cell>
          <cell r="P428">
            <v>97.27</v>
          </cell>
          <cell r="Q428">
            <v>0.12195435386038879</v>
          </cell>
          <cell r="R428">
            <v>0.12195435386038858</v>
          </cell>
          <cell r="T428">
            <v>40346</v>
          </cell>
        </row>
        <row r="429">
          <cell r="A429">
            <v>421</v>
          </cell>
          <cell r="B429" t="str">
            <v>303rd</v>
          </cell>
          <cell r="C429">
            <v>40276</v>
          </cell>
          <cell r="D429">
            <v>40361</v>
          </cell>
          <cell r="E429">
            <v>31</v>
          </cell>
          <cell r="F429">
            <v>28330</v>
          </cell>
          <cell r="G429">
            <v>27549.804999999997</v>
          </cell>
          <cell r="H429">
            <v>10</v>
          </cell>
          <cell r="I429">
            <v>1880</v>
          </cell>
          <cell r="J429">
            <v>775</v>
          </cell>
          <cell r="K429">
            <v>2655</v>
          </cell>
          <cell r="L429">
            <v>2582271500</v>
          </cell>
          <cell r="M429">
            <v>72728500</v>
          </cell>
          <cell r="N429">
            <v>0.12051959675614893</v>
          </cell>
          <cell r="O429">
            <v>0.12233575935773859</v>
          </cell>
          <cell r="P429">
            <v>97.26</v>
          </cell>
          <cell r="Q429">
            <v>0.12097349735699316</v>
          </cell>
          <cell r="R429">
            <v>0.12094186660624859</v>
          </cell>
          <cell r="T429">
            <v>40360</v>
          </cell>
        </row>
        <row r="430">
          <cell r="A430">
            <v>422</v>
          </cell>
          <cell r="B430" t="str">
            <v>Non-Comp</v>
          </cell>
          <cell r="C430">
            <v>40276</v>
          </cell>
          <cell r="D430">
            <v>40361</v>
          </cell>
          <cell r="E430">
            <v>30</v>
          </cell>
          <cell r="F430">
            <v>2905.85</v>
          </cell>
          <cell r="G430">
            <v>2826.2297100000001</v>
          </cell>
          <cell r="H430">
            <v>30</v>
          </cell>
          <cell r="I430">
            <v>0</v>
          </cell>
          <cell r="J430">
            <v>2905.85</v>
          </cell>
          <cell r="K430">
            <v>2905.85</v>
          </cell>
          <cell r="L430">
            <v>2826229710</v>
          </cell>
          <cell r="M430">
            <v>79620289.99999997</v>
          </cell>
          <cell r="N430">
            <v>0.12097349735699316</v>
          </cell>
          <cell r="O430">
            <v>0.12097349735699332</v>
          </cell>
          <cell r="P430">
            <v>97.26</v>
          </cell>
          <cell r="Q430">
            <v>0.12097349735699316</v>
          </cell>
          <cell r="R430">
            <v>0.12097349735699332</v>
          </cell>
          <cell r="T430">
            <v>40360</v>
          </cell>
        </row>
        <row r="431">
          <cell r="A431">
            <v>423</v>
          </cell>
          <cell r="B431" t="str">
            <v>304th</v>
          </cell>
          <cell r="C431">
            <v>40290</v>
          </cell>
          <cell r="D431">
            <v>40374</v>
          </cell>
          <cell r="E431">
            <v>22</v>
          </cell>
          <cell r="F431">
            <v>26642</v>
          </cell>
          <cell r="G431">
            <v>25917.063999999998</v>
          </cell>
          <cell r="H431">
            <v>16</v>
          </cell>
          <cell r="I431">
            <v>18817</v>
          </cell>
          <cell r="J431">
            <v>875</v>
          </cell>
          <cell r="K431">
            <v>19692</v>
          </cell>
          <cell r="L431">
            <v>19156799000</v>
          </cell>
          <cell r="M431">
            <v>535201000</v>
          </cell>
          <cell r="N431">
            <v>0.12103602876035779</v>
          </cell>
          <cell r="O431">
            <v>0.12195435386038879</v>
          </cell>
          <cell r="P431">
            <v>97.28</v>
          </cell>
          <cell r="Q431">
            <v>0.12149514411027562</v>
          </cell>
          <cell r="R431">
            <v>0.1213968875389632</v>
          </cell>
          <cell r="T431">
            <v>40374</v>
          </cell>
        </row>
        <row r="432">
          <cell r="A432">
            <v>424</v>
          </cell>
          <cell r="B432" t="str">
            <v>Non-Comp</v>
          </cell>
          <cell r="C432">
            <v>40290</v>
          </cell>
          <cell r="D432">
            <v>40374</v>
          </cell>
          <cell r="E432">
            <v>25</v>
          </cell>
          <cell r="F432">
            <v>2868.5949999999998</v>
          </cell>
          <cell r="G432">
            <v>2790.5692159999999</v>
          </cell>
          <cell r="H432">
            <v>25</v>
          </cell>
          <cell r="I432">
            <v>0</v>
          </cell>
          <cell r="J432">
            <v>2868.5949999999998</v>
          </cell>
          <cell r="K432">
            <v>2868.5949999999998</v>
          </cell>
          <cell r="L432">
            <v>2790569216</v>
          </cell>
          <cell r="M432">
            <v>78025784</v>
          </cell>
          <cell r="N432">
            <v>0.12149514411027562</v>
          </cell>
          <cell r="O432">
            <v>0.12149514411027568</v>
          </cell>
          <cell r="P432">
            <v>97.28</v>
          </cell>
          <cell r="Q432">
            <v>0.12149514411027562</v>
          </cell>
          <cell r="R432">
            <v>0.12149514411027568</v>
          </cell>
          <cell r="T432">
            <v>40374</v>
          </cell>
        </row>
        <row r="433">
          <cell r="A433">
            <v>425</v>
          </cell>
          <cell r="B433" t="str">
            <v>305th</v>
          </cell>
          <cell r="C433">
            <v>40304</v>
          </cell>
          <cell r="D433">
            <v>40388</v>
          </cell>
          <cell r="E433">
            <v>49</v>
          </cell>
          <cell r="F433">
            <v>72075</v>
          </cell>
          <cell r="G433">
            <v>70133.91</v>
          </cell>
          <cell r="H433">
            <v>10</v>
          </cell>
          <cell r="I433">
            <v>16000</v>
          </cell>
          <cell r="J433">
            <v>600</v>
          </cell>
          <cell r="K433">
            <v>16600</v>
          </cell>
          <cell r="L433">
            <v>16155320000</v>
          </cell>
          <cell r="M433">
            <v>444680000</v>
          </cell>
          <cell r="N433">
            <v>0.11920051078070197</v>
          </cell>
          <cell r="O433">
            <v>0.12195435386038879</v>
          </cell>
          <cell r="P433">
            <v>97.32</v>
          </cell>
          <cell r="Q433">
            <v>0.11965924882077809</v>
          </cell>
          <cell r="R433">
            <v>0.11960397418252811</v>
          </cell>
          <cell r="T433">
            <v>40388</v>
          </cell>
        </row>
        <row r="434">
          <cell r="A434">
            <v>426</v>
          </cell>
          <cell r="B434" t="str">
            <v>Non-Comp</v>
          </cell>
          <cell r="C434">
            <v>40304</v>
          </cell>
          <cell r="D434">
            <v>40388</v>
          </cell>
          <cell r="E434">
            <v>22</v>
          </cell>
          <cell r="F434">
            <v>2580.9250000000002</v>
          </cell>
          <cell r="G434">
            <v>2511.75621</v>
          </cell>
          <cell r="H434">
            <v>22</v>
          </cell>
          <cell r="I434">
            <v>0</v>
          </cell>
          <cell r="J434">
            <v>2580.9250000000002</v>
          </cell>
          <cell r="K434">
            <v>2580.9250000000002</v>
          </cell>
          <cell r="L434">
            <v>2511756210</v>
          </cell>
          <cell r="M434">
            <v>69168790.000000104</v>
          </cell>
          <cell r="N434">
            <v>0.11965924882077809</v>
          </cell>
          <cell r="O434">
            <v>0.11965924882077796</v>
          </cell>
          <cell r="P434">
            <v>97.32</v>
          </cell>
          <cell r="Q434">
            <v>0.11965924882077809</v>
          </cell>
          <cell r="R434">
            <v>0.11965924882077796</v>
          </cell>
          <cell r="T434">
            <v>40388</v>
          </cell>
        </row>
        <row r="435">
          <cell r="A435">
            <v>427</v>
          </cell>
          <cell r="B435" t="str">
            <v>306th</v>
          </cell>
          <cell r="C435">
            <v>40318</v>
          </cell>
          <cell r="D435">
            <v>40402</v>
          </cell>
          <cell r="E435">
            <v>36</v>
          </cell>
          <cell r="F435">
            <v>23410</v>
          </cell>
          <cell r="G435">
            <v>22784.591500000002</v>
          </cell>
          <cell r="H435">
            <v>17</v>
          </cell>
          <cell r="I435">
            <v>14260</v>
          </cell>
          <cell r="J435">
            <v>0</v>
          </cell>
          <cell r="K435">
            <v>14260</v>
          </cell>
          <cell r="L435">
            <v>13880516500</v>
          </cell>
          <cell r="M435">
            <v>379483500.0000006</v>
          </cell>
          <cell r="N435">
            <v>0.11828331743586007</v>
          </cell>
          <cell r="O435">
            <v>0.12195435386038879</v>
          </cell>
          <cell r="P435">
            <v>97.33</v>
          </cell>
          <cell r="Q435">
            <v>0.11920051078070197</v>
          </cell>
          <cell r="R435">
            <v>0.11879573506607542</v>
          </cell>
          <cell r="T435">
            <v>40402</v>
          </cell>
        </row>
        <row r="436">
          <cell r="A436">
            <v>428</v>
          </cell>
          <cell r="B436" t="str">
            <v>Non-Comp</v>
          </cell>
          <cell r="C436">
            <v>40318</v>
          </cell>
          <cell r="D436">
            <v>40402</v>
          </cell>
          <cell r="E436">
            <v>46</v>
          </cell>
          <cell r="F436">
            <v>4021.125</v>
          </cell>
          <cell r="G436">
            <v>3914.163</v>
          </cell>
          <cell r="H436">
            <v>46</v>
          </cell>
          <cell r="I436">
            <v>0</v>
          </cell>
          <cell r="J436">
            <v>4021.125</v>
          </cell>
          <cell r="K436">
            <v>4021.125</v>
          </cell>
          <cell r="L436">
            <v>3914163075</v>
          </cell>
          <cell r="M436">
            <v>106961924.99999988</v>
          </cell>
          <cell r="N436">
            <v>0.11874186699541112</v>
          </cell>
          <cell r="O436">
            <v>0.11874186699541112</v>
          </cell>
          <cell r="P436">
            <v>97.34</v>
          </cell>
          <cell r="Q436">
            <v>0.11874186699541112</v>
          </cell>
          <cell r="R436">
            <v>0.11874186699541113</v>
          </cell>
          <cell r="T436">
            <v>40402</v>
          </cell>
        </row>
        <row r="437">
          <cell r="A437">
            <v>429</v>
          </cell>
          <cell r="B437" t="str">
            <v>307th</v>
          </cell>
          <cell r="C437">
            <v>40332</v>
          </cell>
          <cell r="D437">
            <v>40416</v>
          </cell>
          <cell r="E437">
            <v>36</v>
          </cell>
          <cell r="F437">
            <v>27635</v>
          </cell>
          <cell r="G437">
            <v>26889.841</v>
          </cell>
          <cell r="H437">
            <v>15</v>
          </cell>
          <cell r="I437">
            <v>12635</v>
          </cell>
          <cell r="J437">
            <v>150</v>
          </cell>
          <cell r="K437">
            <v>12785</v>
          </cell>
          <cell r="L437">
            <v>12441696000</v>
          </cell>
          <cell r="M437">
            <v>343304000</v>
          </cell>
          <cell r="N437">
            <v>0.11920051078070197</v>
          </cell>
          <cell r="O437">
            <v>0.12195435386038879</v>
          </cell>
          <cell r="P437">
            <v>97.31</v>
          </cell>
          <cell r="Q437">
            <v>0.120118</v>
          </cell>
          <cell r="R437">
            <v>0.119898</v>
          </cell>
          <cell r="T437">
            <v>40416</v>
          </cell>
        </row>
        <row r="438">
          <cell r="A438">
            <v>430</v>
          </cell>
          <cell r="B438" t="str">
            <v>Non-Comp</v>
          </cell>
          <cell r="C438">
            <v>40332</v>
          </cell>
          <cell r="D438">
            <v>40416</v>
          </cell>
          <cell r="E438">
            <v>38</v>
          </cell>
          <cell r="F438">
            <v>3101.51</v>
          </cell>
          <cell r="G438">
            <v>3018.079381</v>
          </cell>
          <cell r="H438">
            <v>38</v>
          </cell>
          <cell r="I438">
            <v>0</v>
          </cell>
          <cell r="J438">
            <v>3101.51</v>
          </cell>
          <cell r="K438">
            <v>3101.51</v>
          </cell>
          <cell r="L438">
            <v>3018079381</v>
          </cell>
          <cell r="M438">
            <v>83430619</v>
          </cell>
          <cell r="N438">
            <v>0.12011808114469702</v>
          </cell>
          <cell r="O438">
            <v>0.12011808114469683</v>
          </cell>
          <cell r="P438">
            <v>97.31</v>
          </cell>
          <cell r="Q438">
            <v>0.12011808114469702</v>
          </cell>
          <cell r="R438">
            <v>0.12011808114469683</v>
          </cell>
          <cell r="T438">
            <v>40416</v>
          </cell>
        </row>
        <row r="439">
          <cell r="A439">
            <v>431</v>
          </cell>
          <cell r="B439" t="str">
            <v>308th</v>
          </cell>
          <cell r="C439">
            <v>40346</v>
          </cell>
          <cell r="D439">
            <v>40430</v>
          </cell>
          <cell r="E439">
            <v>35</v>
          </cell>
          <cell r="F439">
            <v>32370</v>
          </cell>
          <cell r="G439">
            <v>31493.556</v>
          </cell>
          <cell r="H439">
            <v>22</v>
          </cell>
          <cell r="I439">
            <v>21975</v>
          </cell>
          <cell r="J439">
            <v>225</v>
          </cell>
          <cell r="K439">
            <v>22200</v>
          </cell>
          <cell r="L439">
            <v>21600530200</v>
          </cell>
          <cell r="M439">
            <v>599469799.99999905</v>
          </cell>
          <cell r="N439">
            <v>0.120118</v>
          </cell>
          <cell r="O439">
            <v>0.12195400000000001</v>
          </cell>
          <cell r="P439">
            <v>97.29</v>
          </cell>
          <cell r="Q439">
            <v>0.121036</v>
          </cell>
          <cell r="R439">
            <v>0.120591</v>
          </cell>
          <cell r="T439">
            <v>40430</v>
          </cell>
        </row>
        <row r="440">
          <cell r="A440">
            <v>432</v>
          </cell>
          <cell r="B440" t="str">
            <v>Non-Comp</v>
          </cell>
          <cell r="C440">
            <v>40346</v>
          </cell>
          <cell r="D440">
            <v>40430</v>
          </cell>
          <cell r="E440">
            <v>50</v>
          </cell>
          <cell r="F440">
            <v>2839.48</v>
          </cell>
          <cell r="G440">
            <v>2762.8140400000002</v>
          </cell>
          <cell r="H440">
            <v>50</v>
          </cell>
          <cell r="I440">
            <v>0</v>
          </cell>
          <cell r="J440">
            <v>2839.48</v>
          </cell>
          <cell r="K440">
            <v>2839.48</v>
          </cell>
          <cell r="L440">
            <v>2762814040</v>
          </cell>
          <cell r="M440">
            <v>76665960</v>
          </cell>
          <cell r="N440">
            <v>0.12057700778153002</v>
          </cell>
          <cell r="O440">
            <v>0.12057700778152997</v>
          </cell>
          <cell r="P440">
            <v>97.3</v>
          </cell>
          <cell r="Q440">
            <v>0.12057700778153002</v>
          </cell>
          <cell r="R440">
            <v>0.12057700778152997</v>
          </cell>
          <cell r="T440">
            <v>40430</v>
          </cell>
        </row>
        <row r="441">
          <cell r="A441">
            <v>433</v>
          </cell>
          <cell r="B441" t="str">
            <v>309th</v>
          </cell>
          <cell r="C441">
            <v>40374</v>
          </cell>
          <cell r="D441">
            <v>40458</v>
          </cell>
          <cell r="E441">
            <v>51</v>
          </cell>
          <cell r="F441">
            <v>93840</v>
          </cell>
          <cell r="G441">
            <v>91287.619500000015</v>
          </cell>
          <cell r="H441">
            <v>8</v>
          </cell>
          <cell r="I441">
            <v>41325</v>
          </cell>
          <cell r="J441">
            <v>0</v>
          </cell>
          <cell r="K441">
            <v>41325</v>
          </cell>
          <cell r="L441">
            <v>40205962500</v>
          </cell>
          <cell r="M441">
            <v>1119037500</v>
          </cell>
          <cell r="N441">
            <v>0.12057700778153002</v>
          </cell>
          <cell r="O441">
            <v>0.12333254980313828</v>
          </cell>
          <cell r="P441">
            <v>97.29</v>
          </cell>
          <cell r="Q441">
            <v>0.12103602876035779</v>
          </cell>
          <cell r="R441">
            <v>0.12093938492331793</v>
          </cell>
          <cell r="T441">
            <v>40458</v>
          </cell>
        </row>
        <row r="442">
          <cell r="A442">
            <v>434</v>
          </cell>
          <cell r="B442" t="str">
            <v>Non-Comp</v>
          </cell>
          <cell r="C442">
            <v>40374</v>
          </cell>
          <cell r="D442">
            <v>40458</v>
          </cell>
          <cell r="E442">
            <v>49</v>
          </cell>
          <cell r="F442">
            <v>5011.5</v>
          </cell>
          <cell r="G442">
            <v>4875.6883500000004</v>
          </cell>
          <cell r="H442">
            <v>49</v>
          </cell>
          <cell r="I442">
            <v>0</v>
          </cell>
          <cell r="J442">
            <v>5011.5</v>
          </cell>
          <cell r="K442">
            <v>5011.5</v>
          </cell>
          <cell r="L442">
            <v>4875688350.000001</v>
          </cell>
          <cell r="M442">
            <v>135811649.99999949</v>
          </cell>
          <cell r="N442">
            <v>0.12103602876035779</v>
          </cell>
          <cell r="O442">
            <v>0.12103602876035779</v>
          </cell>
          <cell r="P442">
            <v>97.29</v>
          </cell>
          <cell r="Q442">
            <v>0.12103602876035779</v>
          </cell>
          <cell r="R442">
            <v>0.12103602876035779</v>
          </cell>
          <cell r="S442">
            <v>0.1210360287603576</v>
          </cell>
          <cell r="T442">
            <v>40458</v>
          </cell>
        </row>
        <row r="443">
          <cell r="A443">
            <v>435</v>
          </cell>
          <cell r="B443" t="str">
            <v>310th</v>
          </cell>
          <cell r="C443">
            <v>40388</v>
          </cell>
          <cell r="D443">
            <v>40472</v>
          </cell>
          <cell r="E443">
            <v>42</v>
          </cell>
          <cell r="F443">
            <v>79775</v>
          </cell>
          <cell r="G443">
            <v>77608.990999999995</v>
          </cell>
          <cell r="H443">
            <v>23</v>
          </cell>
          <cell r="I443">
            <v>42375</v>
          </cell>
          <cell r="J443">
            <v>1650</v>
          </cell>
          <cell r="K443">
            <v>44025</v>
          </cell>
          <cell r="L443">
            <v>42833795500</v>
          </cell>
          <cell r="M443">
            <v>1191204499.9999979</v>
          </cell>
          <cell r="N443">
            <v>0.120118</v>
          </cell>
          <cell r="O443">
            <v>0.122414</v>
          </cell>
          <cell r="P443">
            <v>97.29</v>
          </cell>
          <cell r="Q443">
            <v>0.121036028760358</v>
          </cell>
          <cell r="R443">
            <v>0.120841</v>
          </cell>
          <cell r="T443">
            <v>40472</v>
          </cell>
        </row>
        <row r="444">
          <cell r="A444">
            <v>436</v>
          </cell>
          <cell r="B444" t="str">
            <v>Non-Comp</v>
          </cell>
          <cell r="C444">
            <v>40388</v>
          </cell>
          <cell r="D444">
            <v>40472</v>
          </cell>
          <cell r="E444">
            <v>51</v>
          </cell>
          <cell r="F444">
            <v>4752.29</v>
          </cell>
          <cell r="G444">
            <v>4623.5029410000006</v>
          </cell>
          <cell r="H444">
            <v>51</v>
          </cell>
          <cell r="I444">
            <v>0</v>
          </cell>
          <cell r="J444">
            <v>4752.29</v>
          </cell>
          <cell r="K444">
            <v>4752.29</v>
          </cell>
          <cell r="L444">
            <v>4623502941.000001</v>
          </cell>
          <cell r="M444">
            <v>128787058.99999958</v>
          </cell>
          <cell r="N444">
            <v>0.12103602876035779</v>
          </cell>
          <cell r="O444">
            <v>0.12103602876035766</v>
          </cell>
          <cell r="P444">
            <v>97.29</v>
          </cell>
          <cell r="Q444">
            <v>0.12103602876035779</v>
          </cell>
          <cell r="R444">
            <v>0.12103602876035766</v>
          </cell>
          <cell r="S444">
            <v>0.1210360287603576</v>
          </cell>
          <cell r="T444">
            <v>40472</v>
          </cell>
        </row>
        <row r="445">
          <cell r="A445">
            <v>437</v>
          </cell>
          <cell r="B445" t="str">
            <v>311th</v>
          </cell>
          <cell r="C445">
            <v>40403</v>
          </cell>
          <cell r="D445">
            <v>40486</v>
          </cell>
          <cell r="E445">
            <v>48</v>
          </cell>
          <cell r="F445">
            <v>114390</v>
          </cell>
          <cell r="G445">
            <v>111199.7015</v>
          </cell>
          <cell r="H445">
            <v>35</v>
          </cell>
          <cell r="I445">
            <v>98535</v>
          </cell>
          <cell r="J445">
            <v>995</v>
          </cell>
          <cell r="K445">
            <v>99530</v>
          </cell>
          <cell r="L445">
            <v>96758473500</v>
          </cell>
          <cell r="M445">
            <v>2771526500.0000038</v>
          </cell>
          <cell r="N445">
            <v>0.12379213744533073</v>
          </cell>
          <cell r="O445">
            <v>0.12701189986080902</v>
          </cell>
          <cell r="P445">
            <v>97.2</v>
          </cell>
          <cell r="Q445">
            <v>0.12517146776406024</v>
          </cell>
          <cell r="R445">
            <v>0.12446395746168856</v>
          </cell>
          <cell r="T445">
            <v>40487</v>
          </cell>
        </row>
        <row r="446">
          <cell r="A446">
            <v>438</v>
          </cell>
          <cell r="B446" t="str">
            <v>Non-Comp</v>
          </cell>
          <cell r="C446">
            <v>40403</v>
          </cell>
          <cell r="D446">
            <v>40486</v>
          </cell>
          <cell r="E446">
            <v>61</v>
          </cell>
          <cell r="F446">
            <v>7456.9</v>
          </cell>
          <cell r="G446">
            <v>7249.598</v>
          </cell>
          <cell r="H446">
            <v>61</v>
          </cell>
          <cell r="I446">
            <v>0</v>
          </cell>
          <cell r="J446">
            <v>7456.9</v>
          </cell>
          <cell r="K446">
            <v>7456.9</v>
          </cell>
          <cell r="L446">
            <v>7249598180</v>
          </cell>
          <cell r="M446">
            <v>207301820.00000024</v>
          </cell>
          <cell r="N446">
            <v>0.124252</v>
          </cell>
          <cell r="O446">
            <v>0.124252</v>
          </cell>
          <cell r="P446">
            <v>97.22</v>
          </cell>
          <cell r="Q446">
            <v>0.124252</v>
          </cell>
          <cell r="R446">
            <v>0.124252</v>
          </cell>
          <cell r="T446">
            <v>40487</v>
          </cell>
        </row>
        <row r="447">
          <cell r="A447">
            <v>439</v>
          </cell>
          <cell r="B447" t="str">
            <v>312th</v>
          </cell>
          <cell r="C447">
            <v>40416</v>
          </cell>
          <cell r="D447">
            <v>40500</v>
          </cell>
          <cell r="E447">
            <v>48</v>
          </cell>
          <cell r="F447">
            <v>88381.505000000005</v>
          </cell>
          <cell r="G447">
            <v>85905.494510500037</v>
          </cell>
          <cell r="H447">
            <v>28</v>
          </cell>
          <cell r="I447">
            <v>67211.505000000005</v>
          </cell>
          <cell r="J447">
            <v>2500</v>
          </cell>
          <cell r="K447">
            <v>69711.505000000005</v>
          </cell>
          <cell r="L447">
            <v>67761026000</v>
          </cell>
          <cell r="M447">
            <v>1950479130</v>
          </cell>
          <cell r="N447">
            <v>0.12425181963342842</v>
          </cell>
          <cell r="O447">
            <v>0.12747224468789031</v>
          </cell>
          <cell r="P447">
            <v>97.2</v>
          </cell>
          <cell r="Q447">
            <v>0.12517146776406024</v>
          </cell>
          <cell r="R447">
            <v>0.12507629153934008</v>
          </cell>
          <cell r="T447">
            <v>40500</v>
          </cell>
        </row>
        <row r="448">
          <cell r="A448">
            <v>440</v>
          </cell>
          <cell r="B448" t="str">
            <v>Non-Comp</v>
          </cell>
          <cell r="C448">
            <v>40416</v>
          </cell>
          <cell r="D448">
            <v>40500</v>
          </cell>
          <cell r="E448">
            <v>96</v>
          </cell>
          <cell r="F448">
            <v>7606.7049999999999</v>
          </cell>
          <cell r="G448">
            <v>7393.7169999999996</v>
          </cell>
          <cell r="H448">
            <v>96</v>
          </cell>
          <cell r="I448">
            <v>0</v>
          </cell>
          <cell r="J448">
            <v>7601.48</v>
          </cell>
          <cell r="K448">
            <v>7601.48</v>
          </cell>
          <cell r="L448">
            <v>7393717260</v>
          </cell>
          <cell r="M448">
            <v>212987740</v>
          </cell>
          <cell r="N448">
            <v>0.12517146776406024</v>
          </cell>
          <cell r="O448">
            <v>0.12517146776406038</v>
          </cell>
          <cell r="P448">
            <v>97.2</v>
          </cell>
          <cell r="Q448">
            <v>0.12517146776406024</v>
          </cell>
          <cell r="R448">
            <v>0.12517146776406038</v>
          </cell>
          <cell r="T448">
            <v>40500</v>
          </cell>
        </row>
        <row r="449">
          <cell r="A449">
            <v>441</v>
          </cell>
          <cell r="B449" t="str">
            <v>313th</v>
          </cell>
          <cell r="C449">
            <v>40430</v>
          </cell>
          <cell r="D449">
            <v>40514</v>
          </cell>
          <cell r="E449">
            <v>44</v>
          </cell>
          <cell r="F449">
            <v>65501.9</v>
          </cell>
          <cell r="G449">
            <v>63660.91</v>
          </cell>
          <cell r="H449">
            <v>34</v>
          </cell>
          <cell r="I449">
            <v>53601.9</v>
          </cell>
          <cell r="J449">
            <v>1100</v>
          </cell>
          <cell r="K449">
            <v>54701.9</v>
          </cell>
          <cell r="L449">
            <v>53166929909.999992</v>
          </cell>
          <cell r="M449">
            <v>1534970089.999999</v>
          </cell>
          <cell r="N449">
            <v>0.1256314337649867</v>
          </cell>
          <cell r="O449">
            <v>0.12747224468789031</v>
          </cell>
          <cell r="P449">
            <v>97.18</v>
          </cell>
          <cell r="Q449">
            <v>0.12609149442860051</v>
          </cell>
          <cell r="R449">
            <v>0.1254503602410291</v>
          </cell>
          <cell r="T449">
            <v>40514</v>
          </cell>
        </row>
        <row r="450">
          <cell r="A450">
            <v>442</v>
          </cell>
          <cell r="B450" t="str">
            <v>Non-Comp</v>
          </cell>
          <cell r="C450">
            <v>40430</v>
          </cell>
          <cell r="D450">
            <v>40514</v>
          </cell>
          <cell r="E450">
            <v>84</v>
          </cell>
          <cell r="F450">
            <v>5036.43</v>
          </cell>
          <cell r="G450">
            <v>4894.9063169999999</v>
          </cell>
          <cell r="H450">
            <v>84</v>
          </cell>
          <cell r="I450">
            <v>0</v>
          </cell>
          <cell r="J450">
            <v>5036.43</v>
          </cell>
          <cell r="K450">
            <v>5036.43</v>
          </cell>
          <cell r="L450">
            <v>4894906317</v>
          </cell>
          <cell r="M450">
            <v>141523683.00000003</v>
          </cell>
          <cell r="N450">
            <v>0.1256314337649867</v>
          </cell>
          <cell r="O450">
            <v>0.12563143376498662</v>
          </cell>
          <cell r="P450">
            <v>97.19</v>
          </cell>
          <cell r="Q450">
            <v>0.1256314337649867</v>
          </cell>
          <cell r="R450">
            <v>0.12563143376498662</v>
          </cell>
          <cell r="T450">
            <v>40514</v>
          </cell>
        </row>
        <row r="451">
          <cell r="A451">
            <v>443</v>
          </cell>
          <cell r="B451" t="str">
            <v>314th</v>
          </cell>
          <cell r="C451">
            <v>40444</v>
          </cell>
          <cell r="D451">
            <v>40528</v>
          </cell>
          <cell r="E451">
            <v>45</v>
          </cell>
          <cell r="F451">
            <v>64200</v>
          </cell>
          <cell r="G451">
            <v>62371.438999999998</v>
          </cell>
          <cell r="H451">
            <v>34</v>
          </cell>
          <cell r="I451">
            <v>49640</v>
          </cell>
          <cell r="J451">
            <v>510</v>
          </cell>
          <cell r="K451">
            <v>50150</v>
          </cell>
          <cell r="L451">
            <v>48727169000</v>
          </cell>
          <cell r="M451">
            <v>1422830999.999999</v>
          </cell>
          <cell r="N451">
            <v>0.12609100000000001</v>
          </cell>
          <cell r="O451">
            <v>0.129775</v>
          </cell>
          <cell r="P451">
            <v>97.15</v>
          </cell>
          <cell r="Q451">
            <v>0.127472</v>
          </cell>
          <cell r="R451">
            <v>0.12688099999999999</v>
          </cell>
          <cell r="T451">
            <v>40528</v>
          </cell>
        </row>
        <row r="452">
          <cell r="A452">
            <v>444</v>
          </cell>
          <cell r="B452" t="str">
            <v>Non-Comp</v>
          </cell>
          <cell r="C452">
            <v>40444</v>
          </cell>
          <cell r="D452">
            <v>40528</v>
          </cell>
          <cell r="E452">
            <v>42</v>
          </cell>
          <cell r="F452">
            <v>1592.63</v>
          </cell>
          <cell r="G452">
            <v>1547.399308</v>
          </cell>
          <cell r="H452">
            <v>42</v>
          </cell>
          <cell r="I452">
            <v>0</v>
          </cell>
          <cell r="J452">
            <v>1592.63</v>
          </cell>
          <cell r="K452">
            <v>1592.63</v>
          </cell>
          <cell r="L452">
            <v>1547399308</v>
          </cell>
          <cell r="M452">
            <v>45230691.99999997</v>
          </cell>
          <cell r="N452">
            <v>0.12701200000000001</v>
          </cell>
          <cell r="O452">
            <v>0.12701200000000001</v>
          </cell>
          <cell r="P452">
            <v>97.16</v>
          </cell>
          <cell r="Q452">
            <v>0.12701200000000001</v>
          </cell>
          <cell r="R452">
            <v>0.12701200000000001</v>
          </cell>
          <cell r="T452">
            <v>40528</v>
          </cell>
        </row>
        <row r="453">
          <cell r="A453">
            <v>445</v>
          </cell>
          <cell r="B453" t="str">
            <v>315th</v>
          </cell>
          <cell r="C453">
            <v>40458</v>
          </cell>
          <cell r="D453">
            <v>40542</v>
          </cell>
          <cell r="E453">
            <v>82</v>
          </cell>
          <cell r="F453">
            <v>201570.5</v>
          </cell>
          <cell r="G453">
            <v>195756.35670000006</v>
          </cell>
          <cell r="H453">
            <v>23</v>
          </cell>
          <cell r="I453">
            <v>56700</v>
          </cell>
          <cell r="J453">
            <v>250</v>
          </cell>
          <cell r="K453">
            <v>56950</v>
          </cell>
          <cell r="L453">
            <v>55317024999.999992</v>
          </cell>
          <cell r="M453">
            <v>1632975000</v>
          </cell>
          <cell r="N453">
            <v>0.12747224468789031</v>
          </cell>
          <cell r="O453">
            <v>0.13208091067441929</v>
          </cell>
          <cell r="P453">
            <v>97.13</v>
          </cell>
          <cell r="Q453">
            <v>0.12839321871031972</v>
          </cell>
          <cell r="R453">
            <v>0.12827218725352529</v>
          </cell>
          <cell r="T453">
            <v>40542</v>
          </cell>
        </row>
        <row r="454">
          <cell r="A454">
            <v>446</v>
          </cell>
          <cell r="B454" t="str">
            <v>Non-Comp</v>
          </cell>
          <cell r="C454">
            <v>40458</v>
          </cell>
          <cell r="D454">
            <v>40542</v>
          </cell>
          <cell r="E454">
            <v>119</v>
          </cell>
          <cell r="F454">
            <v>9506.9699999999993</v>
          </cell>
          <cell r="G454">
            <v>9234.1199610000003</v>
          </cell>
          <cell r="H454">
            <v>119</v>
          </cell>
          <cell r="I454">
            <v>0</v>
          </cell>
          <cell r="J454">
            <v>9506.9699999999993</v>
          </cell>
          <cell r="K454">
            <v>9506.9699999999993</v>
          </cell>
          <cell r="L454">
            <v>9234119961</v>
          </cell>
          <cell r="M454">
            <v>272850039.0000003</v>
          </cell>
          <cell r="N454">
            <v>0.12839321871031972</v>
          </cell>
          <cell r="O454">
            <v>0.12839321871031967</v>
          </cell>
          <cell r="P454">
            <v>97.13</v>
          </cell>
          <cell r="Q454">
            <v>0.12839321871031972</v>
          </cell>
          <cell r="R454">
            <v>0.12839321871031967</v>
          </cell>
          <cell r="T454">
            <v>40542</v>
          </cell>
        </row>
        <row r="455">
          <cell r="A455">
            <v>447</v>
          </cell>
          <cell r="B455" t="str">
            <v>316th</v>
          </cell>
          <cell r="C455">
            <v>40472</v>
          </cell>
          <cell r="D455">
            <v>40556</v>
          </cell>
          <cell r="E455">
            <v>67</v>
          </cell>
          <cell r="F455">
            <v>114215</v>
          </cell>
          <cell r="G455">
            <v>110939.72750000004</v>
          </cell>
          <cell r="H455">
            <v>24</v>
          </cell>
          <cell r="I455">
            <v>56565</v>
          </cell>
          <cell r="J455">
            <v>200</v>
          </cell>
          <cell r="K455">
            <v>56765</v>
          </cell>
          <cell r="L455">
            <v>55143977499.999992</v>
          </cell>
          <cell r="M455">
            <v>1621022499.9999981</v>
          </cell>
          <cell r="N455">
            <v>0.12701189986080902</v>
          </cell>
          <cell r="O455">
            <v>0.13208091067441929</v>
          </cell>
          <cell r="P455">
            <v>97.14</v>
          </cell>
          <cell r="Q455">
            <v>0.12793268429463608</v>
          </cell>
          <cell r="R455">
            <v>0.12773341785579553</v>
          </cell>
          <cell r="T455">
            <v>40556</v>
          </cell>
        </row>
        <row r="456">
          <cell r="A456">
            <v>448</v>
          </cell>
          <cell r="B456" t="str">
            <v>Non-Comp</v>
          </cell>
          <cell r="C456">
            <v>40472</v>
          </cell>
          <cell r="D456">
            <v>40556</v>
          </cell>
          <cell r="E456">
            <v>91</v>
          </cell>
          <cell r="F456">
            <v>9912.4699999999993</v>
          </cell>
          <cell r="G456">
            <v>9628.9733579999993</v>
          </cell>
          <cell r="H456">
            <v>91</v>
          </cell>
          <cell r="I456">
            <v>0</v>
          </cell>
          <cell r="J456">
            <v>9912.4699999999993</v>
          </cell>
          <cell r="K456">
            <v>9912.4699999999993</v>
          </cell>
          <cell r="L456">
            <v>9628973358</v>
          </cell>
          <cell r="M456">
            <v>283496641.99999976</v>
          </cell>
          <cell r="N456">
            <v>0.12793268429463608</v>
          </cell>
          <cell r="O456">
            <v>0.127932684294636</v>
          </cell>
          <cell r="P456">
            <v>97.14</v>
          </cell>
          <cell r="Q456">
            <v>0.12793268429463608</v>
          </cell>
          <cell r="R456">
            <v>0.127932684294636</v>
          </cell>
          <cell r="T456">
            <v>40556</v>
          </cell>
        </row>
        <row r="457">
          <cell r="A457">
            <v>449</v>
          </cell>
          <cell r="B457" t="str">
            <v>317th</v>
          </cell>
          <cell r="C457">
            <v>40486</v>
          </cell>
          <cell r="D457">
            <v>40570</v>
          </cell>
          <cell r="E457">
            <v>54</v>
          </cell>
          <cell r="F457">
            <v>154678.1</v>
          </cell>
          <cell r="G457">
            <v>150256.98835999999</v>
          </cell>
          <cell r="H457">
            <v>30</v>
          </cell>
          <cell r="I457">
            <v>81720</v>
          </cell>
          <cell r="J457">
            <v>800.1</v>
          </cell>
          <cell r="K457">
            <v>82520.100000000006</v>
          </cell>
          <cell r="L457">
            <v>80168347159.999985</v>
          </cell>
          <cell r="M457">
            <v>2351752839.9999971</v>
          </cell>
          <cell r="N457">
            <v>0.12701189986080902</v>
          </cell>
          <cell r="O457">
            <v>0.1311584178329829</v>
          </cell>
          <cell r="P457">
            <v>97.14</v>
          </cell>
          <cell r="Q457">
            <v>0.127932684294636</v>
          </cell>
          <cell r="R457">
            <v>0.127468</v>
          </cell>
          <cell r="T457">
            <v>40570</v>
          </cell>
        </row>
        <row r="458">
          <cell r="A458">
            <v>450</v>
          </cell>
          <cell r="B458" t="str">
            <v>Non-Comp</v>
          </cell>
          <cell r="C458">
            <v>40486</v>
          </cell>
          <cell r="D458">
            <v>40570</v>
          </cell>
          <cell r="E458">
            <v>110</v>
          </cell>
          <cell r="F458">
            <v>13838.67</v>
          </cell>
          <cell r="G458">
            <v>1344.4267904999999</v>
          </cell>
          <cell r="H458">
            <v>110</v>
          </cell>
          <cell r="I458">
            <v>0</v>
          </cell>
          <cell r="J458">
            <v>13838.67</v>
          </cell>
          <cell r="K458">
            <v>13838.67</v>
          </cell>
          <cell r="L458">
            <v>13444267905</v>
          </cell>
          <cell r="M458">
            <v>394402094.99999988</v>
          </cell>
          <cell r="N458">
            <v>0.12747224468789031</v>
          </cell>
          <cell r="O458">
            <v>0.12747224468789053</v>
          </cell>
          <cell r="P458">
            <v>97.15</v>
          </cell>
          <cell r="Q458">
            <v>0.12747224468789031</v>
          </cell>
          <cell r="R458">
            <v>0.12747224468789053</v>
          </cell>
          <cell r="T458">
            <v>40570</v>
          </cell>
        </row>
        <row r="459">
          <cell r="A459">
            <v>451</v>
          </cell>
          <cell r="B459" t="str">
            <v>318th</v>
          </cell>
          <cell r="C459">
            <v>40498</v>
          </cell>
          <cell r="D459">
            <v>40584</v>
          </cell>
          <cell r="E459">
            <v>43</v>
          </cell>
          <cell r="F459">
            <v>62949.5</v>
          </cell>
          <cell r="G459">
            <v>61096.425849999992</v>
          </cell>
          <cell r="H459">
            <v>27</v>
          </cell>
          <cell r="I459">
            <v>42249.5</v>
          </cell>
          <cell r="J459">
            <v>0</v>
          </cell>
          <cell r="K459">
            <v>42249.5</v>
          </cell>
          <cell r="L459">
            <v>41011445850</v>
          </cell>
          <cell r="M459">
            <v>1238054150.0000026</v>
          </cell>
          <cell r="N459">
            <v>0.12720755376814114</v>
          </cell>
          <cell r="O459">
            <v>0.13081245520121376</v>
          </cell>
          <cell r="P459">
            <v>97.06</v>
          </cell>
          <cell r="Q459">
            <v>0.12855869541257137</v>
          </cell>
          <cell r="R459">
            <v>0.12812355281192375</v>
          </cell>
          <cell r="T459">
            <v>40582</v>
          </cell>
        </row>
        <row r="460">
          <cell r="A460">
            <v>452</v>
          </cell>
          <cell r="B460" t="str">
            <v>Non-Comp</v>
          </cell>
          <cell r="C460">
            <v>40498</v>
          </cell>
          <cell r="D460">
            <v>40584</v>
          </cell>
          <cell r="E460">
            <v>70</v>
          </cell>
          <cell r="F460">
            <v>6408.43</v>
          </cell>
          <cell r="G460">
            <v>6220.6630009999999</v>
          </cell>
          <cell r="H460">
            <v>70</v>
          </cell>
          <cell r="I460">
            <v>0</v>
          </cell>
          <cell r="J460">
            <v>6408.43</v>
          </cell>
          <cell r="K460">
            <v>6408.43</v>
          </cell>
          <cell r="L460">
            <v>6220663001</v>
          </cell>
          <cell r="M460">
            <v>187766999.00000057</v>
          </cell>
          <cell r="N460">
            <v>0.12810822206942515</v>
          </cell>
          <cell r="O460">
            <v>0.12810822206942524</v>
          </cell>
          <cell r="P460">
            <v>97.07</v>
          </cell>
          <cell r="Q460">
            <v>0.12810822206942515</v>
          </cell>
          <cell r="R460">
            <v>0.12810822206942524</v>
          </cell>
          <cell r="T460">
            <v>40582</v>
          </cell>
        </row>
        <row r="461">
          <cell r="A461">
            <v>453</v>
          </cell>
          <cell r="B461" t="str">
            <v>319th</v>
          </cell>
          <cell r="C461">
            <v>40514</v>
          </cell>
          <cell r="D461">
            <v>40598</v>
          </cell>
          <cell r="E461">
            <v>57</v>
          </cell>
          <cell r="F461">
            <v>96676</v>
          </cell>
          <cell r="G461">
            <v>93836.892999999996</v>
          </cell>
          <cell r="H461">
            <v>37</v>
          </cell>
          <cell r="I461">
            <v>62886</v>
          </cell>
          <cell r="J461">
            <v>400</v>
          </cell>
          <cell r="K461">
            <v>63286</v>
          </cell>
          <cell r="L461">
            <v>61433837600</v>
          </cell>
          <cell r="M461">
            <v>1852162400</v>
          </cell>
          <cell r="N461">
            <v>0.129775</v>
          </cell>
          <cell r="O461">
            <v>0.133465</v>
          </cell>
          <cell r="P461">
            <v>97.06</v>
          </cell>
          <cell r="Q461">
            <v>0.13161999999999999</v>
          </cell>
          <cell r="R461">
            <v>0.13100400000000001</v>
          </cell>
          <cell r="T461">
            <v>40598</v>
          </cell>
        </row>
        <row r="462">
          <cell r="A462">
            <v>454</v>
          </cell>
          <cell r="B462" t="str">
            <v>Non-Comp</v>
          </cell>
          <cell r="C462">
            <v>40514</v>
          </cell>
          <cell r="D462">
            <v>40598</v>
          </cell>
          <cell r="E462">
            <v>139</v>
          </cell>
          <cell r="F462">
            <v>10761.728999999999</v>
          </cell>
          <cell r="G462">
            <v>10446.41</v>
          </cell>
          <cell r="H462">
            <v>139</v>
          </cell>
          <cell r="I462">
            <v>0</v>
          </cell>
          <cell r="J462">
            <v>10761.728999999999</v>
          </cell>
          <cell r="K462">
            <v>10761.728999999999</v>
          </cell>
          <cell r="L462">
            <v>10446410340</v>
          </cell>
          <cell r="M462">
            <v>315318659.70000088</v>
          </cell>
          <cell r="N462">
            <v>0.131158</v>
          </cell>
          <cell r="O462">
            <v>0.131158</v>
          </cell>
          <cell r="P462">
            <v>97.07</v>
          </cell>
          <cell r="Q462">
            <v>0.131158</v>
          </cell>
          <cell r="R462">
            <v>0.131158</v>
          </cell>
          <cell r="T462">
            <v>40598</v>
          </cell>
        </row>
        <row r="463">
          <cell r="A463">
            <v>455</v>
          </cell>
          <cell r="B463" t="str">
            <v>320th</v>
          </cell>
          <cell r="C463">
            <v>40530</v>
          </cell>
          <cell r="D463">
            <v>40612</v>
          </cell>
          <cell r="E463">
            <v>66</v>
          </cell>
          <cell r="F463">
            <v>120318</v>
          </cell>
          <cell r="G463">
            <v>116849.86599999999</v>
          </cell>
          <cell r="H463">
            <v>28</v>
          </cell>
          <cell r="I463">
            <v>77135</v>
          </cell>
          <cell r="J463">
            <v>1423</v>
          </cell>
          <cell r="K463">
            <v>78558</v>
          </cell>
          <cell r="L463">
            <v>76299673300</v>
          </cell>
          <cell r="M463">
            <v>2258326699.9999995</v>
          </cell>
          <cell r="N463">
            <v>0.13105299366767598</v>
          </cell>
          <cell r="O463">
            <v>0.13766658285139555</v>
          </cell>
          <cell r="P463">
            <v>97.12</v>
          </cell>
          <cell r="Q463">
            <v>0.13199662474384194</v>
          </cell>
          <cell r="R463">
            <v>0.13174771840014177</v>
          </cell>
          <cell r="T463">
            <v>40614</v>
          </cell>
        </row>
        <row r="464">
          <cell r="A464">
            <v>456</v>
          </cell>
          <cell r="B464" t="str">
            <v>Non-Comp</v>
          </cell>
          <cell r="C464">
            <v>40530</v>
          </cell>
          <cell r="D464">
            <v>40612</v>
          </cell>
          <cell r="E464">
            <v>89</v>
          </cell>
          <cell r="F464">
            <v>5465.2849999999999</v>
          </cell>
          <cell r="G464">
            <v>5308.4313204999999</v>
          </cell>
          <cell r="H464">
            <v>89</v>
          </cell>
          <cell r="I464">
            <v>0</v>
          </cell>
          <cell r="J464">
            <v>5465.2849999999999</v>
          </cell>
          <cell r="K464">
            <v>5465.2849999999999</v>
          </cell>
          <cell r="L464">
            <v>5308431320.5</v>
          </cell>
          <cell r="M464">
            <v>156853679.50000024</v>
          </cell>
          <cell r="N464">
            <v>0.13152476063008361</v>
          </cell>
          <cell r="O464">
            <v>0.13152476063008359</v>
          </cell>
          <cell r="P464">
            <v>97.13</v>
          </cell>
          <cell r="Q464">
            <v>0.13152476063008361</v>
          </cell>
          <cell r="R464">
            <v>0.13152476063008359</v>
          </cell>
          <cell r="T464">
            <v>40614</v>
          </cell>
        </row>
        <row r="465">
          <cell r="A465">
            <v>457</v>
          </cell>
          <cell r="B465" t="str">
            <v>321st</v>
          </cell>
          <cell r="C465">
            <v>40542</v>
          </cell>
          <cell r="D465">
            <v>40626</v>
          </cell>
          <cell r="E465">
            <v>50</v>
          </cell>
          <cell r="F465">
            <v>84857.5</v>
          </cell>
          <cell r="G465">
            <v>82352.008250000014</v>
          </cell>
          <cell r="H465">
            <v>38</v>
          </cell>
          <cell r="I465">
            <v>71482.5</v>
          </cell>
          <cell r="J465">
            <v>1275</v>
          </cell>
          <cell r="K465">
            <v>72757.5</v>
          </cell>
          <cell r="L465">
            <v>70611928249.999985</v>
          </cell>
          <cell r="M465">
            <v>2145571750.0000014</v>
          </cell>
          <cell r="N465">
            <v>0.1311584178329829</v>
          </cell>
          <cell r="O465">
            <v>0.13438880706921946</v>
          </cell>
          <cell r="P465">
            <v>97.04</v>
          </cell>
          <cell r="Q465">
            <v>0.13254229968986742</v>
          </cell>
          <cell r="R465">
            <v>0.13203180164063391</v>
          </cell>
          <cell r="T465">
            <v>40626</v>
          </cell>
        </row>
        <row r="466">
          <cell r="A466">
            <v>458</v>
          </cell>
          <cell r="B466" t="str">
            <v>Non-Comp</v>
          </cell>
          <cell r="C466">
            <v>40542</v>
          </cell>
          <cell r="D466">
            <v>40626</v>
          </cell>
          <cell r="E466">
            <v>66</v>
          </cell>
          <cell r="F466">
            <v>957.48500000000001</v>
          </cell>
          <cell r="G466">
            <v>929.23919249999994</v>
          </cell>
          <cell r="H466">
            <v>66</v>
          </cell>
          <cell r="I466">
            <v>0</v>
          </cell>
          <cell r="J466">
            <v>957.48500000000001</v>
          </cell>
          <cell r="K466">
            <v>957.48500000000001</v>
          </cell>
          <cell r="L466">
            <v>929239192.5</v>
          </cell>
          <cell r="M466">
            <v>28245807.500000067</v>
          </cell>
          <cell r="N466">
            <v>0.13208091067441929</v>
          </cell>
          <cell r="O466">
            <v>0.13208091067441949</v>
          </cell>
          <cell r="P466">
            <v>97.05</v>
          </cell>
          <cell r="Q466">
            <v>0.13208091067441929</v>
          </cell>
          <cell r="R466">
            <v>0.13208091067441949</v>
          </cell>
          <cell r="T466">
            <v>40626</v>
          </cell>
        </row>
        <row r="467">
          <cell r="A467">
            <v>459</v>
          </cell>
          <cell r="B467" t="str">
            <v>322nd</v>
          </cell>
          <cell r="C467">
            <v>40556</v>
          </cell>
          <cell r="D467">
            <v>40640</v>
          </cell>
          <cell r="E467">
            <v>67</v>
          </cell>
          <cell r="F467">
            <v>171769</v>
          </cell>
          <cell r="G467">
            <v>166633.28470000008</v>
          </cell>
          <cell r="H467">
            <v>46</v>
          </cell>
          <cell r="I467">
            <v>147310</v>
          </cell>
          <cell r="J467">
            <v>2759</v>
          </cell>
          <cell r="K467">
            <v>150069</v>
          </cell>
          <cell r="L467">
            <v>145587819700</v>
          </cell>
          <cell r="M467">
            <v>4481180299.9999981</v>
          </cell>
          <cell r="N467">
            <v>0.13254229968986742</v>
          </cell>
          <cell r="O467">
            <v>0.13669908396571612</v>
          </cell>
          <cell r="P467">
            <v>97</v>
          </cell>
          <cell r="Q467">
            <v>0.13438880706921946</v>
          </cell>
          <cell r="R467">
            <v>0.13374604682805391</v>
          </cell>
          <cell r="T467">
            <v>40640</v>
          </cell>
        </row>
        <row r="468">
          <cell r="A468">
            <v>460</v>
          </cell>
          <cell r="B468" t="str">
            <v>Non-Comp</v>
          </cell>
          <cell r="C468">
            <v>40556</v>
          </cell>
          <cell r="D468">
            <v>40640</v>
          </cell>
          <cell r="E468">
            <v>90</v>
          </cell>
          <cell r="F468">
            <v>8871.0349999999999</v>
          </cell>
          <cell r="G468">
            <v>8605.7910534999992</v>
          </cell>
          <cell r="H468">
            <v>90</v>
          </cell>
          <cell r="I468">
            <v>0</v>
          </cell>
          <cell r="J468">
            <v>8871.0349999999999</v>
          </cell>
          <cell r="K468">
            <v>8871.0349999999999</v>
          </cell>
          <cell r="L468">
            <v>8605791053.5</v>
          </cell>
          <cell r="M468">
            <v>265243946.4999994</v>
          </cell>
          <cell r="N468">
            <v>0.13392703746790932</v>
          </cell>
          <cell r="O468">
            <v>0.13392703746790924</v>
          </cell>
          <cell r="P468">
            <v>97.01</v>
          </cell>
          <cell r="Q468">
            <v>0.13392703746790932</v>
          </cell>
          <cell r="R468">
            <v>0.13392703746790924</v>
          </cell>
          <cell r="T468">
            <v>40640</v>
          </cell>
        </row>
        <row r="469">
          <cell r="A469">
            <v>461</v>
          </cell>
          <cell r="B469" t="str">
            <v>323rd</v>
          </cell>
          <cell r="C469">
            <v>40570</v>
          </cell>
          <cell r="D469">
            <v>40654</v>
          </cell>
          <cell r="E469">
            <v>68</v>
          </cell>
          <cell r="F469">
            <v>200555.1</v>
          </cell>
          <cell r="G469">
            <v>194471.64149000004</v>
          </cell>
          <cell r="H469">
            <v>55</v>
          </cell>
          <cell r="I469">
            <v>171255.1</v>
          </cell>
          <cell r="J469">
            <v>1800</v>
          </cell>
          <cell r="K469">
            <v>173055.1</v>
          </cell>
          <cell r="L469">
            <v>167815391490.00003</v>
          </cell>
          <cell r="M469">
            <v>5239708510.0000019</v>
          </cell>
          <cell r="N469">
            <v>0.13438880706921946</v>
          </cell>
          <cell r="O469">
            <v>0.1385490219201912</v>
          </cell>
          <cell r="P469">
            <v>96.95</v>
          </cell>
          <cell r="Q469">
            <v>0.13669908396571612</v>
          </cell>
          <cell r="R469">
            <v>0.13567159021258163</v>
          </cell>
          <cell r="T469">
            <v>40654</v>
          </cell>
        </row>
        <row r="470">
          <cell r="A470">
            <v>462</v>
          </cell>
          <cell r="B470" t="str">
            <v>Non-Comp</v>
          </cell>
          <cell r="C470">
            <v>40570</v>
          </cell>
          <cell r="D470">
            <v>40654</v>
          </cell>
          <cell r="E470">
            <v>106</v>
          </cell>
          <cell r="F470">
            <v>8762.73</v>
          </cell>
          <cell r="G470">
            <v>8497.2192809999997</v>
          </cell>
          <cell r="H470">
            <v>106</v>
          </cell>
          <cell r="I470">
            <v>0</v>
          </cell>
          <cell r="J470">
            <v>8762.73</v>
          </cell>
          <cell r="K470">
            <v>8762.73</v>
          </cell>
          <cell r="L470">
            <v>8497219281</v>
          </cell>
          <cell r="M470">
            <v>265510718.99999997</v>
          </cell>
          <cell r="N470">
            <v>0.13577468731124506</v>
          </cell>
          <cell r="O470">
            <v>0.13577468731124498</v>
          </cell>
          <cell r="P470">
            <v>96.97</v>
          </cell>
          <cell r="Q470">
            <v>0.13577468731124506</v>
          </cell>
          <cell r="R470">
            <v>0.13577468731124498</v>
          </cell>
          <cell r="T470">
            <v>40654</v>
          </cell>
        </row>
        <row r="471">
          <cell r="A471">
            <v>463</v>
          </cell>
          <cell r="B471" t="str">
            <v>324th</v>
          </cell>
          <cell r="C471">
            <v>40584</v>
          </cell>
          <cell r="D471">
            <v>40668</v>
          </cell>
          <cell r="E471">
            <v>70</v>
          </cell>
          <cell r="F471">
            <v>192973</v>
          </cell>
          <cell r="G471">
            <v>187129.21629999991</v>
          </cell>
          <cell r="H471">
            <v>35</v>
          </cell>
          <cell r="I471">
            <v>63789</v>
          </cell>
          <cell r="J471">
            <v>4934</v>
          </cell>
          <cell r="K471">
            <v>68723</v>
          </cell>
          <cell r="L471">
            <v>66648843800</v>
          </cell>
          <cell r="M471">
            <v>2074156200.0000002</v>
          </cell>
          <cell r="N471">
            <v>0.13438880706921946</v>
          </cell>
          <cell r="O471">
            <v>0.13669908396571612</v>
          </cell>
          <cell r="P471">
            <v>96.98</v>
          </cell>
          <cell r="Q471">
            <v>0.13531263196142534</v>
          </cell>
          <cell r="R471">
            <v>0.13522668994468418</v>
          </cell>
          <cell r="T471">
            <v>40668</v>
          </cell>
        </row>
        <row r="472">
          <cell r="A472">
            <v>464</v>
          </cell>
          <cell r="B472" t="str">
            <v>Non-Comp</v>
          </cell>
          <cell r="C472">
            <v>40584</v>
          </cell>
          <cell r="D472">
            <v>40668</v>
          </cell>
          <cell r="E472">
            <v>172</v>
          </cell>
          <cell r="F472">
            <v>17569.77</v>
          </cell>
          <cell r="G472">
            <v>17039.162946</v>
          </cell>
          <cell r="H472">
            <v>172</v>
          </cell>
          <cell r="I472">
            <v>0</v>
          </cell>
          <cell r="J472">
            <v>17569.77</v>
          </cell>
          <cell r="K472">
            <v>17569.77</v>
          </cell>
          <cell r="L472">
            <v>17039162946</v>
          </cell>
          <cell r="M472">
            <v>530607054.00000006</v>
          </cell>
          <cell r="N472">
            <v>0.13531263196142534</v>
          </cell>
          <cell r="O472">
            <v>0.13531263196142554</v>
          </cell>
          <cell r="P472">
            <v>96.98</v>
          </cell>
          <cell r="Q472">
            <v>0.13531263196142534</v>
          </cell>
          <cell r="R472">
            <v>0.13531263196142554</v>
          </cell>
          <cell r="T472">
            <v>40668</v>
          </cell>
        </row>
        <row r="473">
          <cell r="A473">
            <v>465</v>
          </cell>
          <cell r="B473" t="str">
            <v>325th</v>
          </cell>
          <cell r="C473">
            <v>40598</v>
          </cell>
          <cell r="D473">
            <v>40682</v>
          </cell>
          <cell r="E473">
            <v>63</v>
          </cell>
          <cell r="F473">
            <v>183757</v>
          </cell>
          <cell r="G473">
            <v>178222.96050000002</v>
          </cell>
          <cell r="H473">
            <v>40</v>
          </cell>
          <cell r="I473">
            <v>72262</v>
          </cell>
          <cell r="J473">
            <v>2800</v>
          </cell>
          <cell r="K473">
            <v>75062</v>
          </cell>
          <cell r="L473">
            <v>72809184999.999985</v>
          </cell>
          <cell r="M473">
            <v>2252814999.9999995</v>
          </cell>
          <cell r="N473">
            <v>0.13392699999999999</v>
          </cell>
          <cell r="O473">
            <v>0.13669899999999999</v>
          </cell>
          <cell r="P473">
            <v>96.99</v>
          </cell>
          <cell r="Q473">
            <v>0.134851</v>
          </cell>
          <cell r="R473">
            <v>0.13444800000000001</v>
          </cell>
          <cell r="T473">
            <v>40682</v>
          </cell>
        </row>
        <row r="474">
          <cell r="A474">
            <v>466</v>
          </cell>
          <cell r="B474" t="str">
            <v>Non-Comp</v>
          </cell>
          <cell r="C474">
            <v>40598</v>
          </cell>
          <cell r="D474">
            <v>40682</v>
          </cell>
          <cell r="E474">
            <v>205</v>
          </cell>
          <cell r="F474">
            <v>17577.474999999999</v>
          </cell>
          <cell r="G474">
            <v>17050.150750000001</v>
          </cell>
          <cell r="H474">
            <v>205</v>
          </cell>
          <cell r="J474">
            <v>17577.474999999999</v>
          </cell>
          <cell r="K474">
            <v>17577.474999999999</v>
          </cell>
          <cell r="L474">
            <v>17050150750</v>
          </cell>
          <cell r="M474">
            <v>527324250.00000012</v>
          </cell>
          <cell r="N474">
            <v>0.13438900000000001</v>
          </cell>
          <cell r="O474">
            <v>0.13438900000000001</v>
          </cell>
          <cell r="P474">
            <v>97</v>
          </cell>
          <cell r="Q474">
            <v>0.13438900000000001</v>
          </cell>
          <cell r="R474">
            <v>0.13438900000000001</v>
          </cell>
          <cell r="T474">
            <v>40682</v>
          </cell>
        </row>
        <row r="475">
          <cell r="A475">
            <v>467</v>
          </cell>
          <cell r="B475" t="str">
            <v>326th</v>
          </cell>
          <cell r="C475">
            <v>40612</v>
          </cell>
          <cell r="D475">
            <v>40696</v>
          </cell>
          <cell r="E475">
            <v>60</v>
          </cell>
          <cell r="F475">
            <v>161695</v>
          </cell>
          <cell r="G475">
            <v>157102.495</v>
          </cell>
          <cell r="H475">
            <v>6</v>
          </cell>
          <cell r="I475">
            <v>33565</v>
          </cell>
          <cell r="J475">
            <v>1000</v>
          </cell>
          <cell r="K475">
            <v>34565</v>
          </cell>
          <cell r="L475">
            <v>33531506500.000004</v>
          </cell>
          <cell r="M475">
            <v>1033493499.9999975</v>
          </cell>
          <cell r="N475">
            <v>0.13392703746790932</v>
          </cell>
          <cell r="O475">
            <v>0.13623683796951153</v>
          </cell>
          <cell r="P475">
            <v>97.01</v>
          </cell>
          <cell r="Q475">
            <v>0.13392699999999999</v>
          </cell>
          <cell r="R475">
            <v>0.13392699999999999</v>
          </cell>
          <cell r="T475">
            <v>40696</v>
          </cell>
        </row>
        <row r="476">
          <cell r="A476">
            <v>468</v>
          </cell>
          <cell r="B476" t="str">
            <v>Non-Comp</v>
          </cell>
          <cell r="C476">
            <v>40612</v>
          </cell>
          <cell r="D476">
            <v>40696</v>
          </cell>
          <cell r="E476">
            <v>132</v>
          </cell>
          <cell r="F476">
            <v>12548.02</v>
          </cell>
          <cell r="G476">
            <v>12172.834202</v>
          </cell>
          <cell r="H476">
            <v>132</v>
          </cell>
          <cell r="I476">
            <v>0</v>
          </cell>
          <cell r="J476">
            <v>12548.02</v>
          </cell>
          <cell r="K476">
            <v>12548.02</v>
          </cell>
          <cell r="L476">
            <v>12172834202</v>
          </cell>
          <cell r="M476">
            <v>375185797.99999923</v>
          </cell>
          <cell r="N476">
            <v>0.13392703746790932</v>
          </cell>
          <cell r="O476">
            <v>0.13392703746790927</v>
          </cell>
          <cell r="P476">
            <v>97.01</v>
          </cell>
          <cell r="Q476">
            <v>0.13392703746790932</v>
          </cell>
          <cell r="R476">
            <v>0.13392703746790927</v>
          </cell>
          <cell r="T476">
            <v>40696</v>
          </cell>
        </row>
        <row r="477">
          <cell r="A477">
            <v>469</v>
          </cell>
          <cell r="B477" t="str">
            <v>327th</v>
          </cell>
          <cell r="C477">
            <v>40626</v>
          </cell>
          <cell r="D477">
            <v>40710</v>
          </cell>
          <cell r="E477">
            <v>40</v>
          </cell>
          <cell r="F477">
            <v>60989.5</v>
          </cell>
          <cell r="G477">
            <v>59169.240150000005</v>
          </cell>
          <cell r="H477">
            <v>3</v>
          </cell>
          <cell r="I477">
            <v>3875</v>
          </cell>
          <cell r="J477">
            <v>0</v>
          </cell>
          <cell r="K477">
            <v>3875</v>
          </cell>
          <cell r="L477">
            <v>3760300000</v>
          </cell>
          <cell r="M477">
            <v>114699999.99999984</v>
          </cell>
          <cell r="N477">
            <v>0.13254229968986742</v>
          </cell>
          <cell r="O477">
            <v>0.13531263196142534</v>
          </cell>
          <cell r="P477">
            <v>97.04</v>
          </cell>
          <cell r="Q477">
            <v>0.13254229968986742</v>
          </cell>
          <cell r="R477">
            <v>0.1325422996898675</v>
          </cell>
          <cell r="T477">
            <v>40710</v>
          </cell>
        </row>
        <row r="478">
          <cell r="A478">
            <v>470</v>
          </cell>
          <cell r="B478" t="str">
            <v>Non-Comp</v>
          </cell>
          <cell r="C478">
            <v>40626</v>
          </cell>
          <cell r="D478">
            <v>40710</v>
          </cell>
          <cell r="E478">
            <v>131</v>
          </cell>
          <cell r="F478">
            <v>12772.975</v>
          </cell>
          <cell r="G478">
            <v>12394.89494</v>
          </cell>
          <cell r="H478">
            <v>131</v>
          </cell>
          <cell r="I478">
            <v>0</v>
          </cell>
          <cell r="J478">
            <v>12772.975</v>
          </cell>
          <cell r="K478">
            <v>12772.975</v>
          </cell>
          <cell r="L478">
            <v>12394894940</v>
          </cell>
          <cell r="M478">
            <v>378080059.99999982</v>
          </cell>
          <cell r="N478">
            <v>0.13254229968986742</v>
          </cell>
          <cell r="O478">
            <v>0.13254229968986761</v>
          </cell>
          <cell r="P478">
            <v>97.04</v>
          </cell>
          <cell r="Q478">
            <v>0.13254229968986742</v>
          </cell>
          <cell r="R478">
            <v>0.13254229968986761</v>
          </cell>
          <cell r="T478">
            <v>40710</v>
          </cell>
        </row>
        <row r="479">
          <cell r="A479">
            <v>471</v>
          </cell>
          <cell r="B479" t="str">
            <v>328th</v>
          </cell>
          <cell r="C479">
            <v>40640</v>
          </cell>
          <cell r="D479">
            <v>40724</v>
          </cell>
          <cell r="E479">
            <v>35</v>
          </cell>
          <cell r="F479">
            <v>65753</v>
          </cell>
          <cell r="G479">
            <v>63786.274999999987</v>
          </cell>
          <cell r="H479">
            <v>4</v>
          </cell>
          <cell r="I479">
            <v>1100</v>
          </cell>
          <cell r="J479">
            <v>0</v>
          </cell>
          <cell r="K479">
            <v>1100</v>
          </cell>
          <cell r="L479">
            <v>1067450000</v>
          </cell>
          <cell r="M479">
            <v>32549999.999999989</v>
          </cell>
          <cell r="N479">
            <v>0.1316196167319183</v>
          </cell>
          <cell r="O479">
            <v>0.13531263196142534</v>
          </cell>
          <cell r="P479">
            <v>97.03</v>
          </cell>
          <cell r="Q479">
            <v>0.13300378380765884</v>
          </cell>
          <cell r="R479">
            <v>0.13250035130451068</v>
          </cell>
          <cell r="T479">
            <v>40724</v>
          </cell>
        </row>
        <row r="480">
          <cell r="A480">
            <v>472</v>
          </cell>
          <cell r="B480" t="str">
            <v>Non-Comp</v>
          </cell>
          <cell r="C480">
            <v>40640</v>
          </cell>
          <cell r="D480">
            <v>40724</v>
          </cell>
          <cell r="E480">
            <v>147</v>
          </cell>
          <cell r="F480">
            <v>15057.7</v>
          </cell>
          <cell r="G480">
            <v>14611.99208</v>
          </cell>
          <cell r="H480">
            <v>147</v>
          </cell>
          <cell r="I480">
            <v>0</v>
          </cell>
          <cell r="J480">
            <v>15057.7</v>
          </cell>
          <cell r="K480">
            <v>15057.7</v>
          </cell>
          <cell r="L480">
            <v>14611992080</v>
          </cell>
          <cell r="M480">
            <v>445707919.99999964</v>
          </cell>
          <cell r="N480">
            <v>0.132542299689867</v>
          </cell>
          <cell r="O480">
            <v>0.127001635146752</v>
          </cell>
          <cell r="P480">
            <v>97.04</v>
          </cell>
          <cell r="Q480">
            <v>0.132542299689867</v>
          </cell>
          <cell r="R480">
            <v>0.132542299689868</v>
          </cell>
          <cell r="T480">
            <v>40724</v>
          </cell>
        </row>
        <row r="481">
          <cell r="A481">
            <v>473</v>
          </cell>
          <cell r="B481" t="str">
            <v>329th</v>
          </cell>
          <cell r="C481">
            <v>40654</v>
          </cell>
          <cell r="D481">
            <v>40738</v>
          </cell>
          <cell r="E481">
            <v>35</v>
          </cell>
          <cell r="F481">
            <v>44010</v>
          </cell>
          <cell r="G481">
            <v>42702.776500000014</v>
          </cell>
          <cell r="H481">
            <v>12</v>
          </cell>
          <cell r="I481">
            <v>16710</v>
          </cell>
          <cell r="J481">
            <v>200</v>
          </cell>
          <cell r="K481">
            <v>16910</v>
          </cell>
          <cell r="L481">
            <v>16409631500</v>
          </cell>
          <cell r="M481">
            <v>500368499.99999958</v>
          </cell>
          <cell r="N481">
            <v>0.13208091067441929</v>
          </cell>
          <cell r="O481">
            <v>0.13485067189057315</v>
          </cell>
          <cell r="P481">
            <v>97.04</v>
          </cell>
          <cell r="Q481">
            <v>0.13254229968986742</v>
          </cell>
          <cell r="R481">
            <v>0.13249659310491774</v>
          </cell>
          <cell r="T481">
            <v>40738</v>
          </cell>
        </row>
        <row r="482">
          <cell r="A482">
            <v>474</v>
          </cell>
          <cell r="B482" t="str">
            <v>Non-Comp</v>
          </cell>
          <cell r="C482">
            <v>40654</v>
          </cell>
          <cell r="D482">
            <v>40738</v>
          </cell>
          <cell r="E482">
            <v>138</v>
          </cell>
          <cell r="F482">
            <v>11033.155000000001</v>
          </cell>
          <cell r="G482">
            <v>10706.573612</v>
          </cell>
          <cell r="H482">
            <v>138</v>
          </cell>
          <cell r="I482">
            <v>0</v>
          </cell>
          <cell r="J482">
            <v>11033.155000000001</v>
          </cell>
          <cell r="K482">
            <v>11033.155000000001</v>
          </cell>
          <cell r="L482">
            <v>10706573612</v>
          </cell>
          <cell r="M482">
            <v>326581387.99999964</v>
          </cell>
          <cell r="N482">
            <v>0.13254229968986742</v>
          </cell>
          <cell r="O482">
            <v>0.13254229968986755</v>
          </cell>
          <cell r="P482">
            <v>97.04</v>
          </cell>
          <cell r="Q482">
            <v>0.13254229968986742</v>
          </cell>
          <cell r="R482">
            <v>0.13254229968986755</v>
          </cell>
          <cell r="T482">
            <v>40738</v>
          </cell>
        </row>
        <row r="483">
          <cell r="A483">
            <v>475</v>
          </cell>
          <cell r="B483" t="str">
            <v>330th</v>
          </cell>
          <cell r="C483">
            <v>40668</v>
          </cell>
          <cell r="D483">
            <v>40752</v>
          </cell>
          <cell r="E483">
            <v>39</v>
          </cell>
          <cell r="F483">
            <v>48888</v>
          </cell>
          <cell r="G483">
            <v>47454.194599999988</v>
          </cell>
          <cell r="H483">
            <v>8</v>
          </cell>
          <cell r="I483">
            <v>12242</v>
          </cell>
          <cell r="J483">
            <v>0</v>
          </cell>
          <cell r="K483">
            <v>12242</v>
          </cell>
          <cell r="L483">
            <v>11884678600</v>
          </cell>
          <cell r="M483">
            <v>357321400.00000006</v>
          </cell>
          <cell r="N483">
            <v>0.12977539110391867</v>
          </cell>
          <cell r="O483">
            <v>0.13346536305719997</v>
          </cell>
          <cell r="P483">
            <v>97.08</v>
          </cell>
          <cell r="Q483">
            <v>0.13069731394824111</v>
          </cell>
          <cell r="R483">
            <v>0.13064270492967386</v>
          </cell>
          <cell r="T483">
            <v>40752</v>
          </cell>
        </row>
        <row r="484">
          <cell r="A484">
            <v>476</v>
          </cell>
          <cell r="B484" t="str">
            <v>Non-Comp</v>
          </cell>
          <cell r="C484">
            <v>40668</v>
          </cell>
          <cell r="D484">
            <v>40752</v>
          </cell>
          <cell r="E484">
            <v>142</v>
          </cell>
          <cell r="F484">
            <v>17713.310000000001</v>
          </cell>
          <cell r="G484">
            <v>17196.081348</v>
          </cell>
          <cell r="H484">
            <v>142</v>
          </cell>
          <cell r="I484">
            <v>0</v>
          </cell>
          <cell r="J484">
            <v>17713.310000000001</v>
          </cell>
          <cell r="K484">
            <v>17713.310000000001</v>
          </cell>
          <cell r="L484">
            <v>17196081348</v>
          </cell>
          <cell r="M484">
            <v>517228652.00000006</v>
          </cell>
          <cell r="N484">
            <v>0.13069731394824111</v>
          </cell>
          <cell r="O484">
            <v>0.13069731394824102</v>
          </cell>
          <cell r="P484">
            <v>97.08</v>
          </cell>
          <cell r="Q484">
            <v>0.13069731394824111</v>
          </cell>
          <cell r="R484">
            <v>0.13069731394824102</v>
          </cell>
          <cell r="T484">
            <v>40752</v>
          </cell>
        </row>
        <row r="485">
          <cell r="A485">
            <v>477</v>
          </cell>
          <cell r="B485" t="str">
            <v>331st</v>
          </cell>
          <cell r="C485">
            <v>40682</v>
          </cell>
          <cell r="D485">
            <v>40766</v>
          </cell>
          <cell r="E485">
            <v>26</v>
          </cell>
          <cell r="F485">
            <v>28285</v>
          </cell>
          <cell r="G485">
            <v>27453.998</v>
          </cell>
          <cell r="H485">
            <v>23</v>
          </cell>
          <cell r="I485">
            <v>25585</v>
          </cell>
          <cell r="J485">
            <v>1500</v>
          </cell>
          <cell r="K485">
            <v>27085</v>
          </cell>
          <cell r="L485">
            <v>26289518000</v>
          </cell>
          <cell r="M485">
            <v>795482000</v>
          </cell>
          <cell r="N485">
            <v>0.13069700000000001</v>
          </cell>
          <cell r="O485">
            <v>0.13254199999999999</v>
          </cell>
          <cell r="P485">
            <v>97.05</v>
          </cell>
          <cell r="Q485">
            <v>0.132081</v>
          </cell>
          <cell r="R485">
            <v>0.13148000000000001</v>
          </cell>
          <cell r="T485">
            <v>40766</v>
          </cell>
        </row>
        <row r="486">
          <cell r="A486">
            <v>478</v>
          </cell>
          <cell r="B486" t="str">
            <v>Non-Comp</v>
          </cell>
          <cell r="C486">
            <v>40682</v>
          </cell>
          <cell r="D486">
            <v>40766</v>
          </cell>
          <cell r="E486">
            <v>148</v>
          </cell>
          <cell r="F486">
            <v>13013.74</v>
          </cell>
          <cell r="G486">
            <v>12631.136</v>
          </cell>
          <cell r="H486">
            <v>148</v>
          </cell>
          <cell r="I486">
            <v>0</v>
          </cell>
          <cell r="J486">
            <v>13013.74</v>
          </cell>
          <cell r="K486">
            <v>13013.74</v>
          </cell>
          <cell r="L486">
            <v>12631136044</v>
          </cell>
          <cell r="M486">
            <v>382603955.99999994</v>
          </cell>
          <cell r="N486">
            <v>0.13161999999999999</v>
          </cell>
          <cell r="O486">
            <v>0.13161999999999999</v>
          </cell>
          <cell r="P486">
            <v>97.06</v>
          </cell>
          <cell r="Q486">
            <v>0.13161999999999999</v>
          </cell>
          <cell r="R486">
            <v>0.13161999999999999</v>
          </cell>
          <cell r="T486">
            <v>40766</v>
          </cell>
        </row>
        <row r="487">
          <cell r="A487">
            <v>479</v>
          </cell>
          <cell r="B487" t="str">
            <v>332nd</v>
          </cell>
          <cell r="C487">
            <v>40696</v>
          </cell>
          <cell r="D487">
            <v>40780</v>
          </cell>
          <cell r="E487">
            <v>24</v>
          </cell>
          <cell r="F487">
            <v>17125</v>
          </cell>
          <cell r="G487">
            <v>16611.271000000001</v>
          </cell>
          <cell r="H487">
            <v>21</v>
          </cell>
          <cell r="I487">
            <v>15125</v>
          </cell>
          <cell r="J487">
            <v>1200</v>
          </cell>
          <cell r="K487">
            <v>16325</v>
          </cell>
          <cell r="L487">
            <v>15835541000</v>
          </cell>
          <cell r="M487">
            <v>489459000</v>
          </cell>
          <cell r="N487">
            <v>0.132081</v>
          </cell>
          <cell r="O487">
            <v>0.136237</v>
          </cell>
          <cell r="P487">
            <v>96.98</v>
          </cell>
          <cell r="Q487">
            <v>0.13531263196142534</v>
          </cell>
          <cell r="R487">
            <v>0.13430648772006853</v>
          </cell>
          <cell r="T487">
            <v>40780</v>
          </cell>
        </row>
        <row r="488">
          <cell r="A488">
            <v>480</v>
          </cell>
          <cell r="B488" t="str">
            <v>Non-Comp</v>
          </cell>
          <cell r="C488">
            <v>40696</v>
          </cell>
          <cell r="D488">
            <v>40780</v>
          </cell>
          <cell r="E488">
            <v>84</v>
          </cell>
          <cell r="F488">
            <v>7748.4849999999997</v>
          </cell>
          <cell r="G488">
            <v>7516.0304500000002</v>
          </cell>
          <cell r="H488">
            <v>84</v>
          </cell>
          <cell r="I488">
            <v>0</v>
          </cell>
          <cell r="J488">
            <v>7748.4849999999997</v>
          </cell>
          <cell r="K488">
            <v>7748.4849999999997</v>
          </cell>
          <cell r="L488">
            <v>7516030450</v>
          </cell>
          <cell r="M488">
            <v>232454550.00000009</v>
          </cell>
          <cell r="N488">
            <v>0.13438900000000001</v>
          </cell>
          <cell r="O488">
            <v>0.13438900000000001</v>
          </cell>
          <cell r="P488">
            <v>97</v>
          </cell>
          <cell r="Q488">
            <v>0.13438900000000001</v>
          </cell>
          <cell r="R488">
            <v>0.13438900000000001</v>
          </cell>
          <cell r="T488">
            <v>40780</v>
          </cell>
        </row>
        <row r="489">
          <cell r="A489">
            <v>481</v>
          </cell>
          <cell r="B489" t="str">
            <v>333rd</v>
          </cell>
          <cell r="C489">
            <v>40710</v>
          </cell>
          <cell r="D489">
            <v>40794</v>
          </cell>
          <cell r="E489">
            <v>36</v>
          </cell>
          <cell r="F489">
            <v>46765</v>
          </cell>
          <cell r="G489">
            <v>45356.156999999999</v>
          </cell>
          <cell r="H489">
            <v>23</v>
          </cell>
          <cell r="I489">
            <v>28035</v>
          </cell>
          <cell r="J489">
            <v>400</v>
          </cell>
          <cell r="K489">
            <v>28435</v>
          </cell>
          <cell r="L489">
            <v>27580255000</v>
          </cell>
          <cell r="M489">
            <v>854745000.00000048</v>
          </cell>
          <cell r="N489">
            <v>0.13392699999999999</v>
          </cell>
          <cell r="O489">
            <v>0.13577500000000001</v>
          </cell>
          <cell r="P489">
            <v>96.99</v>
          </cell>
          <cell r="Q489">
            <v>0.134851</v>
          </cell>
          <cell r="R489">
            <v>0.13466400000000001</v>
          </cell>
          <cell r="T489">
            <v>40794</v>
          </cell>
        </row>
        <row r="490">
          <cell r="A490">
            <v>482</v>
          </cell>
          <cell r="B490" t="str">
            <v>Non-Comp</v>
          </cell>
          <cell r="C490">
            <v>40710</v>
          </cell>
          <cell r="D490">
            <v>40794</v>
          </cell>
          <cell r="E490">
            <v>96</v>
          </cell>
          <cell r="F490">
            <v>7772.9080000000004</v>
          </cell>
          <cell r="G490">
            <v>7538.9434692000004</v>
          </cell>
          <cell r="H490">
            <v>96</v>
          </cell>
          <cell r="I490">
            <v>0</v>
          </cell>
          <cell r="J490">
            <v>7772.9080000000004</v>
          </cell>
          <cell r="K490">
            <v>7772.9080000000004</v>
          </cell>
          <cell r="L490">
            <v>7538943469.1999998</v>
          </cell>
          <cell r="M490">
            <v>233964530.80000001</v>
          </cell>
          <cell r="N490">
            <v>0.134851</v>
          </cell>
          <cell r="O490">
            <v>0.134851</v>
          </cell>
          <cell r="P490">
            <v>96.99</v>
          </cell>
          <cell r="Q490">
            <v>0.134851</v>
          </cell>
          <cell r="R490">
            <v>0.134851</v>
          </cell>
          <cell r="T490">
            <v>40794</v>
          </cell>
        </row>
        <row r="491">
          <cell r="A491">
            <v>483</v>
          </cell>
          <cell r="B491" t="str">
            <v>334th</v>
          </cell>
          <cell r="C491">
            <v>40724</v>
          </cell>
          <cell r="D491">
            <v>40808</v>
          </cell>
          <cell r="E491">
            <v>30</v>
          </cell>
          <cell r="F491">
            <v>31852.5</v>
          </cell>
          <cell r="G491">
            <v>30888.149000000001</v>
          </cell>
          <cell r="H491">
            <v>14</v>
          </cell>
          <cell r="I491">
            <v>6979.5</v>
          </cell>
          <cell r="J491">
            <v>0</v>
          </cell>
          <cell r="K491">
            <v>6979.5</v>
          </cell>
          <cell r="L491">
            <v>6769768100</v>
          </cell>
          <cell r="M491">
            <v>209731900</v>
          </cell>
          <cell r="N491">
            <v>0.133465</v>
          </cell>
          <cell r="O491">
            <v>0.137624</v>
          </cell>
          <cell r="P491">
            <v>96.99</v>
          </cell>
          <cell r="Q491">
            <v>0.134851</v>
          </cell>
          <cell r="R491">
            <v>0.13461799999999999</v>
          </cell>
          <cell r="T491">
            <v>40808</v>
          </cell>
        </row>
        <row r="492">
          <cell r="A492">
            <v>484</v>
          </cell>
          <cell r="B492" t="str">
            <v>Non-Comp</v>
          </cell>
          <cell r="C492">
            <v>40724</v>
          </cell>
          <cell r="D492">
            <v>40808</v>
          </cell>
          <cell r="E492">
            <v>86</v>
          </cell>
          <cell r="F492">
            <v>2757.165</v>
          </cell>
          <cell r="G492">
            <v>2674.4500499999999</v>
          </cell>
          <cell r="H492">
            <v>86</v>
          </cell>
          <cell r="I492">
            <v>0</v>
          </cell>
          <cell r="J492">
            <v>2757.165</v>
          </cell>
          <cell r="K492">
            <v>2757.165</v>
          </cell>
          <cell r="L492">
            <v>2674450050</v>
          </cell>
          <cell r="M492">
            <v>82714950.00000003</v>
          </cell>
          <cell r="N492">
            <v>0.13438900000000001</v>
          </cell>
          <cell r="O492">
            <v>0.13438900000000001</v>
          </cell>
          <cell r="P492">
            <v>97</v>
          </cell>
          <cell r="Q492">
            <v>0.13438900000000001</v>
          </cell>
          <cell r="R492">
            <v>0.13438900000000001</v>
          </cell>
          <cell r="T492">
            <v>40808</v>
          </cell>
        </row>
        <row r="493">
          <cell r="A493">
            <v>485</v>
          </cell>
          <cell r="B493" t="str">
            <v>335th</v>
          </cell>
          <cell r="C493">
            <v>40738</v>
          </cell>
          <cell r="D493">
            <v>40822</v>
          </cell>
          <cell r="E493">
            <v>38</v>
          </cell>
          <cell r="F493">
            <v>35735.5</v>
          </cell>
          <cell r="G493">
            <v>34655.089</v>
          </cell>
          <cell r="H493">
            <v>9</v>
          </cell>
          <cell r="I493">
            <v>7835.5</v>
          </cell>
          <cell r="J493">
            <v>500</v>
          </cell>
          <cell r="K493">
            <v>8335.5</v>
          </cell>
          <cell r="L493">
            <v>8084679250</v>
          </cell>
          <cell r="M493">
            <v>250820750.00000015</v>
          </cell>
          <cell r="N493">
            <v>0.13438900000000001</v>
          </cell>
          <cell r="O493">
            <v>0.13808599999999999</v>
          </cell>
          <cell r="P493">
            <v>96.99</v>
          </cell>
          <cell r="Q493">
            <v>0.134851</v>
          </cell>
          <cell r="R493">
            <v>0.13480800000000001</v>
          </cell>
          <cell r="T493">
            <v>40822</v>
          </cell>
        </row>
        <row r="494">
          <cell r="A494">
            <v>486</v>
          </cell>
          <cell r="B494" t="str">
            <v>Non-Comp</v>
          </cell>
          <cell r="C494">
            <v>40738</v>
          </cell>
          <cell r="D494">
            <v>40822</v>
          </cell>
          <cell r="E494">
            <v>124</v>
          </cell>
          <cell r="F494">
            <v>7176.81</v>
          </cell>
          <cell r="G494">
            <v>6960.7880189999996</v>
          </cell>
          <cell r="H494">
            <v>124</v>
          </cell>
          <cell r="I494">
            <v>0</v>
          </cell>
          <cell r="J494">
            <v>7176.81</v>
          </cell>
          <cell r="K494">
            <v>7176.81</v>
          </cell>
          <cell r="L494">
            <v>6960788019</v>
          </cell>
          <cell r="M494">
            <v>216021981.00000003</v>
          </cell>
          <cell r="N494">
            <v>0.134851</v>
          </cell>
          <cell r="O494">
            <v>0.134851</v>
          </cell>
          <cell r="P494">
            <v>96.99</v>
          </cell>
          <cell r="Q494">
            <v>0.134851</v>
          </cell>
          <cell r="R494">
            <v>0.134851</v>
          </cell>
          <cell r="T494">
            <v>40822</v>
          </cell>
        </row>
        <row r="495">
          <cell r="A495">
            <v>487</v>
          </cell>
          <cell r="B495" t="str">
            <v>336th</v>
          </cell>
          <cell r="C495">
            <v>40752</v>
          </cell>
          <cell r="D495">
            <v>40836</v>
          </cell>
          <cell r="E495">
            <v>31</v>
          </cell>
          <cell r="F495">
            <v>24765</v>
          </cell>
          <cell r="G495">
            <v>24015.502</v>
          </cell>
          <cell r="H495">
            <v>17</v>
          </cell>
          <cell r="I495">
            <v>13666</v>
          </cell>
          <cell r="J495">
            <v>434</v>
          </cell>
          <cell r="K495">
            <v>14100</v>
          </cell>
          <cell r="L495">
            <v>13674586300</v>
          </cell>
          <cell r="M495">
            <v>425413700</v>
          </cell>
          <cell r="N495">
            <v>0.13438900000000001</v>
          </cell>
          <cell r="O495">
            <v>0.13669899999999999</v>
          </cell>
          <cell r="P495">
            <v>96.98</v>
          </cell>
          <cell r="Q495">
            <v>0.13531299999999999</v>
          </cell>
          <cell r="R495">
            <v>0.13517999999999999</v>
          </cell>
          <cell r="T495">
            <v>40836</v>
          </cell>
        </row>
        <row r="496">
          <cell r="A496">
            <v>488</v>
          </cell>
          <cell r="B496" t="str">
            <v>Non-Comp</v>
          </cell>
          <cell r="C496">
            <v>40752</v>
          </cell>
          <cell r="D496">
            <v>40836</v>
          </cell>
          <cell r="E496">
            <v>116</v>
          </cell>
          <cell r="F496">
            <v>8803.57</v>
          </cell>
          <cell r="G496">
            <v>8537.7021860000004</v>
          </cell>
          <cell r="H496">
            <v>116</v>
          </cell>
          <cell r="I496">
            <v>0</v>
          </cell>
          <cell r="J496">
            <v>8803.57</v>
          </cell>
          <cell r="K496">
            <v>8803.57</v>
          </cell>
          <cell r="L496">
            <v>8537702186</v>
          </cell>
          <cell r="M496">
            <v>265867814.00000003</v>
          </cell>
          <cell r="N496">
            <v>0.13531299999999999</v>
          </cell>
          <cell r="O496">
            <v>0.13531299999999999</v>
          </cell>
          <cell r="P496">
            <v>96.98</v>
          </cell>
          <cell r="Q496">
            <v>0.13531299999999999</v>
          </cell>
          <cell r="R496">
            <v>0.13531299999999999</v>
          </cell>
          <cell r="T496">
            <v>40836</v>
          </cell>
        </row>
        <row r="497">
          <cell r="A497">
            <v>489</v>
          </cell>
          <cell r="B497" t="str">
            <v>337th</v>
          </cell>
          <cell r="C497">
            <v>40766</v>
          </cell>
          <cell r="D497">
            <v>40850</v>
          </cell>
          <cell r="E497">
            <v>21</v>
          </cell>
          <cell r="F497">
            <v>13238</v>
          </cell>
          <cell r="G497">
            <v>12849.436</v>
          </cell>
          <cell r="H497">
            <v>6</v>
          </cell>
          <cell r="I497">
            <v>3998</v>
          </cell>
          <cell r="J497">
            <v>0</v>
          </cell>
          <cell r="K497">
            <v>3998</v>
          </cell>
          <cell r="L497">
            <v>3881503400</v>
          </cell>
          <cell r="M497">
            <v>116496600</v>
          </cell>
          <cell r="N497">
            <v>0.13023599999999999</v>
          </cell>
          <cell r="O497">
            <v>0.133465</v>
          </cell>
          <cell r="P497">
            <v>97.08</v>
          </cell>
          <cell r="Q497">
            <v>0.13069700000000001</v>
          </cell>
          <cell r="R497">
            <v>0.130415</v>
          </cell>
          <cell r="T497">
            <v>40850</v>
          </cell>
        </row>
        <row r="498">
          <cell r="A498">
            <v>490</v>
          </cell>
          <cell r="B498" t="str">
            <v>Non-Comp</v>
          </cell>
          <cell r="C498">
            <v>40766</v>
          </cell>
          <cell r="D498">
            <v>40850</v>
          </cell>
          <cell r="E498">
            <v>94</v>
          </cell>
          <cell r="F498">
            <v>9820</v>
          </cell>
          <cell r="G498">
            <v>9534.2379999999994</v>
          </cell>
          <cell r="H498">
            <v>94</v>
          </cell>
          <cell r="I498">
            <v>0</v>
          </cell>
          <cell r="J498">
            <v>9820</v>
          </cell>
          <cell r="K498">
            <v>9820</v>
          </cell>
          <cell r="L498">
            <v>9534238000</v>
          </cell>
          <cell r="M498">
            <v>285762000.00000006</v>
          </cell>
          <cell r="N498">
            <v>0.13023599999999999</v>
          </cell>
          <cell r="O498">
            <v>0.13023599999999999</v>
          </cell>
          <cell r="P498">
            <v>97.09</v>
          </cell>
          <cell r="Q498">
            <v>0.13023599999999999</v>
          </cell>
          <cell r="R498">
            <v>0.13023599999999999</v>
          </cell>
          <cell r="T498">
            <v>40850</v>
          </cell>
        </row>
        <row r="499">
          <cell r="A499">
            <v>491</v>
          </cell>
          <cell r="B499" t="str">
            <v>338th</v>
          </cell>
          <cell r="C499">
            <v>40780</v>
          </cell>
          <cell r="D499">
            <v>40864</v>
          </cell>
          <cell r="E499">
            <v>16</v>
          </cell>
          <cell r="F499">
            <v>5200</v>
          </cell>
          <cell r="G499">
            <v>5047.1620000000003</v>
          </cell>
          <cell r="H499">
            <v>6</v>
          </cell>
          <cell r="I499">
            <v>1415</v>
          </cell>
          <cell r="J499">
            <v>0</v>
          </cell>
          <cell r="K499">
            <v>1415</v>
          </cell>
          <cell r="L499">
            <v>1373807500</v>
          </cell>
          <cell r="M499">
            <v>41192500</v>
          </cell>
          <cell r="N499">
            <v>0.129775</v>
          </cell>
          <cell r="O499">
            <v>0.13254199999999999</v>
          </cell>
          <cell r="P499">
            <v>97.08</v>
          </cell>
          <cell r="Q499">
            <v>0.13069700000000001</v>
          </cell>
          <cell r="R499">
            <v>0.13028799999999999</v>
          </cell>
          <cell r="T499">
            <v>40864</v>
          </cell>
        </row>
        <row r="500">
          <cell r="A500">
            <v>492</v>
          </cell>
          <cell r="B500" t="str">
            <v>Non-Comp</v>
          </cell>
          <cell r="C500">
            <v>40780</v>
          </cell>
          <cell r="D500">
            <v>40864</v>
          </cell>
          <cell r="E500">
            <v>51</v>
          </cell>
          <cell r="F500">
            <v>2608.105</v>
          </cell>
          <cell r="G500">
            <v>2532.2091445000001</v>
          </cell>
          <cell r="H500">
            <v>51</v>
          </cell>
          <cell r="I500">
            <v>0</v>
          </cell>
          <cell r="J500">
            <v>2608.105</v>
          </cell>
          <cell r="K500">
            <v>2608.105</v>
          </cell>
          <cell r="L500">
            <v>2532209144.5</v>
          </cell>
          <cell r="M500">
            <v>75895855.500000015</v>
          </cell>
          <cell r="N500">
            <v>0.13023599999999999</v>
          </cell>
          <cell r="O500">
            <v>0.13023599999999999</v>
          </cell>
          <cell r="P500">
            <v>97.09</v>
          </cell>
          <cell r="Q500">
            <v>0.13023599999999999</v>
          </cell>
          <cell r="R500">
            <v>0.13023599999999999</v>
          </cell>
          <cell r="T500">
            <v>40864</v>
          </cell>
        </row>
        <row r="501">
          <cell r="A501">
            <v>493</v>
          </cell>
          <cell r="B501" t="str">
            <v>339th</v>
          </cell>
          <cell r="C501">
            <v>40794</v>
          </cell>
          <cell r="D501">
            <v>40878</v>
          </cell>
          <cell r="E501">
            <v>8</v>
          </cell>
          <cell r="F501">
            <v>3475</v>
          </cell>
          <cell r="G501">
            <v>3372.8980000000001</v>
          </cell>
          <cell r="H501">
            <v>3</v>
          </cell>
          <cell r="I501">
            <v>950</v>
          </cell>
          <cell r="J501">
            <v>0</v>
          </cell>
          <cell r="K501">
            <v>950</v>
          </cell>
          <cell r="L501">
            <v>922331000</v>
          </cell>
          <cell r="M501">
            <v>27669000</v>
          </cell>
          <cell r="N501">
            <v>0.13023599999999999</v>
          </cell>
          <cell r="O501">
            <v>0.13254199999999999</v>
          </cell>
          <cell r="P501">
            <v>97.08</v>
          </cell>
          <cell r="Q501">
            <v>0.13069700000000001</v>
          </cell>
          <cell r="R501">
            <v>0.130353</v>
          </cell>
          <cell r="T501">
            <v>40878</v>
          </cell>
        </row>
        <row r="502">
          <cell r="A502">
            <v>494</v>
          </cell>
          <cell r="B502" t="str">
            <v>Non-Comp</v>
          </cell>
          <cell r="C502">
            <v>40794</v>
          </cell>
          <cell r="D502">
            <v>40878</v>
          </cell>
          <cell r="E502">
            <v>57</v>
          </cell>
          <cell r="F502">
            <v>2832.2049999999999</v>
          </cell>
          <cell r="G502">
            <v>2749.7878344999999</v>
          </cell>
          <cell r="H502">
            <v>57</v>
          </cell>
          <cell r="I502">
            <v>0</v>
          </cell>
          <cell r="J502">
            <v>2832.2049999999999</v>
          </cell>
          <cell r="K502">
            <v>2832.2049999999999</v>
          </cell>
          <cell r="L502">
            <v>2749787834.5</v>
          </cell>
          <cell r="M502">
            <v>82417165.50000003</v>
          </cell>
          <cell r="N502">
            <v>0.13023599999999999</v>
          </cell>
          <cell r="O502">
            <v>0.13023599999999999</v>
          </cell>
          <cell r="P502">
            <v>97.09</v>
          </cell>
          <cell r="Q502">
            <v>0.13023599999999999</v>
          </cell>
          <cell r="R502">
            <v>0.13023599999999999</v>
          </cell>
          <cell r="T502">
            <v>40878</v>
          </cell>
        </row>
        <row r="503">
          <cell r="A503">
            <v>495</v>
          </cell>
          <cell r="B503" t="str">
            <v>340th</v>
          </cell>
          <cell r="C503">
            <v>40808</v>
          </cell>
          <cell r="D503">
            <v>40892</v>
          </cell>
          <cell r="E503">
            <v>11</v>
          </cell>
          <cell r="F503">
            <v>2671</v>
          </cell>
          <cell r="G503">
            <v>2592.4308999999998</v>
          </cell>
          <cell r="H503">
            <v>8</v>
          </cell>
          <cell r="I503">
            <v>646</v>
          </cell>
          <cell r="J503">
            <v>475</v>
          </cell>
          <cell r="K503">
            <v>1121</v>
          </cell>
          <cell r="L503">
            <v>1088350900</v>
          </cell>
          <cell r="M503">
            <v>32649100</v>
          </cell>
          <cell r="N503">
            <v>0.129775</v>
          </cell>
          <cell r="O503">
            <v>0.13300400000000001</v>
          </cell>
          <cell r="P503">
            <v>97.08</v>
          </cell>
          <cell r="Q503">
            <v>0.13069700000000001</v>
          </cell>
          <cell r="R503">
            <v>0.13035099999999999</v>
          </cell>
          <cell r="T503">
            <v>40892</v>
          </cell>
        </row>
        <row r="504">
          <cell r="A504">
            <v>496</v>
          </cell>
          <cell r="B504" t="str">
            <v>Non-Comp</v>
          </cell>
          <cell r="C504">
            <v>40808</v>
          </cell>
          <cell r="D504">
            <v>40892</v>
          </cell>
          <cell r="E504">
            <v>48</v>
          </cell>
          <cell r="F504">
            <v>2604.3200000000002</v>
          </cell>
          <cell r="G504">
            <v>2528.5300000000002</v>
          </cell>
          <cell r="H504">
            <v>48</v>
          </cell>
          <cell r="I504">
            <v>0</v>
          </cell>
          <cell r="J504">
            <v>2604.3200000000002</v>
          </cell>
          <cell r="K504">
            <v>2604.3200000000002</v>
          </cell>
          <cell r="L504">
            <v>2528534288</v>
          </cell>
          <cell r="M504">
            <v>75785712.00000003</v>
          </cell>
          <cell r="N504">
            <v>0.13023599999999999</v>
          </cell>
          <cell r="O504">
            <v>0.13023599999999999</v>
          </cell>
          <cell r="P504">
            <v>97.09</v>
          </cell>
          <cell r="Q504">
            <v>0.13023599999999999</v>
          </cell>
          <cell r="R504">
            <v>0.13023599999999999</v>
          </cell>
          <cell r="T504">
            <v>40892</v>
          </cell>
        </row>
        <row r="505">
          <cell r="A505">
            <v>497</v>
          </cell>
          <cell r="B505" t="str">
            <v>341st</v>
          </cell>
          <cell r="C505">
            <v>40822</v>
          </cell>
          <cell r="D505">
            <v>40906</v>
          </cell>
          <cell r="E505">
            <v>18</v>
          </cell>
          <cell r="F505">
            <v>12170</v>
          </cell>
          <cell r="G505">
            <v>11821.827999999998</v>
          </cell>
          <cell r="H505">
            <v>8</v>
          </cell>
          <cell r="I505">
            <v>4200</v>
          </cell>
          <cell r="J505">
            <v>0</v>
          </cell>
          <cell r="K505">
            <v>4200</v>
          </cell>
          <cell r="L505">
            <v>4080800000</v>
          </cell>
          <cell r="M505">
            <v>119200000</v>
          </cell>
          <cell r="N505">
            <v>0.12609149442860051</v>
          </cell>
          <cell r="O505">
            <v>0.12931457208565644</v>
          </cell>
          <cell r="P505">
            <v>97.15</v>
          </cell>
          <cell r="Q505">
            <v>0.12747224468789031</v>
          </cell>
          <cell r="R505">
            <v>0.12692422587541177</v>
          </cell>
          <cell r="T505">
            <v>40906</v>
          </cell>
        </row>
        <row r="506">
          <cell r="A506">
            <v>498</v>
          </cell>
          <cell r="B506" t="str">
            <v>Non-Comp</v>
          </cell>
          <cell r="C506">
            <v>40822</v>
          </cell>
          <cell r="D506">
            <v>40906</v>
          </cell>
          <cell r="E506">
            <v>58</v>
          </cell>
          <cell r="F506">
            <v>3076.5949999999998</v>
          </cell>
          <cell r="G506">
            <v>2989.2197019999999</v>
          </cell>
          <cell r="H506">
            <v>58</v>
          </cell>
          <cell r="I506">
            <v>0</v>
          </cell>
          <cell r="J506">
            <v>3076.6</v>
          </cell>
          <cell r="K506">
            <v>3076.6</v>
          </cell>
          <cell r="L506">
            <v>2989219702</v>
          </cell>
          <cell r="M506">
            <v>87375297.99999997</v>
          </cell>
          <cell r="N506">
            <v>0.12701189986080902</v>
          </cell>
          <cell r="O506">
            <v>0.12701189986080902</v>
          </cell>
          <cell r="P506">
            <v>97.16</v>
          </cell>
          <cell r="Q506">
            <v>0.12701189986080902</v>
          </cell>
          <cell r="R506">
            <v>0.12701189986080902</v>
          </cell>
          <cell r="T506">
            <v>40906</v>
          </cell>
        </row>
        <row r="507">
          <cell r="A507">
            <v>499</v>
          </cell>
          <cell r="B507" t="str">
            <v>342nd</v>
          </cell>
          <cell r="C507">
            <v>40836</v>
          </cell>
          <cell r="D507">
            <v>40920</v>
          </cell>
          <cell r="E507">
            <v>11</v>
          </cell>
          <cell r="F507">
            <v>12324</v>
          </cell>
          <cell r="G507">
            <v>11994.415000000001</v>
          </cell>
          <cell r="H507">
            <v>2</v>
          </cell>
          <cell r="I507">
            <v>874</v>
          </cell>
          <cell r="J507">
            <v>0</v>
          </cell>
          <cell r="K507">
            <v>874</v>
          </cell>
          <cell r="L507">
            <v>850765300</v>
          </cell>
          <cell r="M507">
            <v>23234700</v>
          </cell>
          <cell r="N507">
            <v>0.11828331743586007</v>
          </cell>
          <cell r="O507">
            <v>0.12011808114469702</v>
          </cell>
          <cell r="P507">
            <v>97.34</v>
          </cell>
          <cell r="Q507">
            <v>0.118742</v>
          </cell>
          <cell r="R507">
            <v>0.11867</v>
          </cell>
          <cell r="T507">
            <v>40920</v>
          </cell>
        </row>
        <row r="508">
          <cell r="A508">
            <v>500</v>
          </cell>
          <cell r="B508" t="str">
            <v>Non-Comp</v>
          </cell>
          <cell r="C508">
            <v>40836</v>
          </cell>
          <cell r="D508">
            <v>40920</v>
          </cell>
          <cell r="E508">
            <v>60</v>
          </cell>
          <cell r="F508">
            <v>4784.43</v>
          </cell>
          <cell r="G508">
            <v>4657.164162</v>
          </cell>
          <cell r="H508">
            <v>60</v>
          </cell>
          <cell r="I508">
            <v>0</v>
          </cell>
          <cell r="J508">
            <v>4784.43</v>
          </cell>
          <cell r="K508">
            <v>4784.43</v>
          </cell>
          <cell r="L508">
            <v>4657164162</v>
          </cell>
          <cell r="M508">
            <v>127265837.99999982</v>
          </cell>
          <cell r="N508">
            <v>0.11874186699541112</v>
          </cell>
          <cell r="O508">
            <v>0.11874186699541112</v>
          </cell>
          <cell r="P508">
            <v>97.34</v>
          </cell>
          <cell r="Q508">
            <v>0.11874186699541112</v>
          </cell>
          <cell r="R508">
            <v>0.11874186699541112</v>
          </cell>
          <cell r="T508">
            <v>40920</v>
          </cell>
        </row>
        <row r="509">
          <cell r="A509">
            <v>501</v>
          </cell>
          <cell r="B509" t="str">
            <v>343rd</v>
          </cell>
          <cell r="C509">
            <v>40850</v>
          </cell>
          <cell r="D509">
            <v>40934</v>
          </cell>
          <cell r="E509">
            <v>11</v>
          </cell>
          <cell r="F509">
            <v>16404</v>
          </cell>
          <cell r="G509">
            <v>15969.928</v>
          </cell>
          <cell r="H509">
            <v>6</v>
          </cell>
          <cell r="I509">
            <v>7654</v>
          </cell>
          <cell r="J509">
            <v>0</v>
          </cell>
          <cell r="K509">
            <v>7654</v>
          </cell>
          <cell r="L509">
            <v>7451965400</v>
          </cell>
          <cell r="M509">
            <v>202034600</v>
          </cell>
          <cell r="N509">
            <v>0.117367</v>
          </cell>
          <cell r="O509">
            <v>0.118742</v>
          </cell>
          <cell r="P509">
            <v>97.36</v>
          </cell>
          <cell r="Q509">
            <v>0.117825</v>
          </cell>
          <cell r="R509">
            <v>0.11780599999999999</v>
          </cell>
          <cell r="T509">
            <v>40934</v>
          </cell>
        </row>
        <row r="510">
          <cell r="A510">
            <v>502</v>
          </cell>
          <cell r="B510" t="str">
            <v>Non-Comp</v>
          </cell>
          <cell r="C510">
            <v>40850</v>
          </cell>
          <cell r="D510">
            <v>40934</v>
          </cell>
          <cell r="E510">
            <v>84</v>
          </cell>
          <cell r="F510">
            <v>6618.8649999999998</v>
          </cell>
          <cell r="G510">
            <v>6444.126964</v>
          </cell>
          <cell r="H510">
            <v>84</v>
          </cell>
          <cell r="I510">
            <v>0</v>
          </cell>
          <cell r="J510">
            <v>6618.87</v>
          </cell>
          <cell r="K510">
            <v>6618.87</v>
          </cell>
          <cell r="L510">
            <v>6444126964</v>
          </cell>
          <cell r="M510">
            <v>174738035.99999991</v>
          </cell>
          <cell r="N510">
            <v>0.11782486207301329</v>
          </cell>
          <cell r="O510">
            <v>0.11782486207301329</v>
          </cell>
          <cell r="P510">
            <v>97.36</v>
          </cell>
          <cell r="Q510">
            <v>0.11782486207301329</v>
          </cell>
          <cell r="R510">
            <v>0.11782486207301329</v>
          </cell>
          <cell r="T510">
            <v>40934</v>
          </cell>
        </row>
        <row r="511">
          <cell r="A511">
            <v>503</v>
          </cell>
          <cell r="B511" t="str">
            <v>343rd (Spl. For Circular Debt)</v>
          </cell>
          <cell r="C511">
            <v>40851</v>
          </cell>
          <cell r="D511">
            <v>40934</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T511">
            <v>40935</v>
          </cell>
        </row>
        <row r="512">
          <cell r="A512">
            <v>504</v>
          </cell>
          <cell r="B512" t="str">
            <v>344th</v>
          </cell>
          <cell r="C512">
            <v>40864</v>
          </cell>
          <cell r="D512">
            <v>40948</v>
          </cell>
          <cell r="E512">
            <v>15</v>
          </cell>
          <cell r="F512">
            <v>23704</v>
          </cell>
          <cell r="G512">
            <v>23077.907999999999</v>
          </cell>
          <cell r="H512">
            <v>12</v>
          </cell>
          <cell r="I512">
            <v>19654</v>
          </cell>
          <cell r="J512">
            <v>0</v>
          </cell>
          <cell r="K512">
            <v>19654</v>
          </cell>
          <cell r="L512">
            <v>19135283200</v>
          </cell>
          <cell r="M512">
            <v>518716800</v>
          </cell>
          <cell r="N512">
            <v>0.116908</v>
          </cell>
          <cell r="O512">
            <v>0.118742</v>
          </cell>
          <cell r="P512">
            <v>97.36</v>
          </cell>
          <cell r="Q512">
            <v>0.117825</v>
          </cell>
          <cell r="R512">
            <v>0.11779000000000001</v>
          </cell>
          <cell r="T512">
            <v>40948</v>
          </cell>
        </row>
        <row r="513">
          <cell r="A513">
            <v>505</v>
          </cell>
          <cell r="B513" t="str">
            <v>Non-Comp</v>
          </cell>
          <cell r="C513">
            <v>40864</v>
          </cell>
          <cell r="D513">
            <v>40948</v>
          </cell>
          <cell r="E513">
            <v>64</v>
          </cell>
          <cell r="F513">
            <v>5888.01</v>
          </cell>
          <cell r="G513">
            <v>5732.5665360000003</v>
          </cell>
          <cell r="H513">
            <v>60</v>
          </cell>
          <cell r="I513">
            <v>0</v>
          </cell>
          <cell r="J513">
            <v>5888.01</v>
          </cell>
          <cell r="K513">
            <v>5888.01</v>
          </cell>
          <cell r="L513">
            <v>5732566536</v>
          </cell>
          <cell r="M513">
            <v>155443463.99999994</v>
          </cell>
          <cell r="N513">
            <v>0.117825</v>
          </cell>
          <cell r="O513">
            <v>0.117825</v>
          </cell>
          <cell r="P513">
            <v>97.34</v>
          </cell>
          <cell r="Q513">
            <v>0.117825</v>
          </cell>
          <cell r="R513">
            <v>0.117825</v>
          </cell>
          <cell r="T513">
            <v>40948</v>
          </cell>
        </row>
        <row r="514">
          <cell r="A514">
            <v>506</v>
          </cell>
          <cell r="B514" t="str">
            <v>345th</v>
          </cell>
          <cell r="C514">
            <v>40878</v>
          </cell>
          <cell r="D514">
            <v>40962</v>
          </cell>
          <cell r="E514">
            <v>13</v>
          </cell>
          <cell r="F514">
            <v>7102.7</v>
          </cell>
          <cell r="G514">
            <v>6916.4319999999998</v>
          </cell>
          <cell r="H514">
            <v>4</v>
          </cell>
          <cell r="I514">
            <v>1547</v>
          </cell>
          <cell r="J514">
            <v>0</v>
          </cell>
          <cell r="K514">
            <v>1547</v>
          </cell>
          <cell r="L514">
            <v>1506623300</v>
          </cell>
          <cell r="M514">
            <v>40376700</v>
          </cell>
          <cell r="N514">
            <v>0.11645</v>
          </cell>
          <cell r="O514">
            <v>0.117825</v>
          </cell>
          <cell r="P514">
            <v>97.39</v>
          </cell>
          <cell r="Q514">
            <v>0.11645</v>
          </cell>
          <cell r="R514">
            <v>0.11645</v>
          </cell>
          <cell r="T514">
            <v>40962</v>
          </cell>
        </row>
        <row r="515">
          <cell r="A515">
            <v>507</v>
          </cell>
          <cell r="B515" t="str">
            <v>Non-Comp</v>
          </cell>
          <cell r="C515">
            <v>40878</v>
          </cell>
          <cell r="D515">
            <v>40962</v>
          </cell>
          <cell r="E515">
            <v>79</v>
          </cell>
          <cell r="F515">
            <v>6686.87</v>
          </cell>
          <cell r="G515">
            <v>6512.3426929999996</v>
          </cell>
          <cell r="H515">
            <v>79</v>
          </cell>
          <cell r="I515">
            <v>0</v>
          </cell>
          <cell r="J515">
            <v>6686.87</v>
          </cell>
          <cell r="K515">
            <v>6686.87</v>
          </cell>
          <cell r="L515">
            <v>6512342693</v>
          </cell>
          <cell r="M515">
            <v>174527307.00000003</v>
          </cell>
          <cell r="N515">
            <v>0.11645</v>
          </cell>
          <cell r="O515">
            <v>0.11645</v>
          </cell>
          <cell r="P515">
            <v>97.39</v>
          </cell>
          <cell r="Q515">
            <v>0.11645</v>
          </cell>
          <cell r="R515">
            <v>0.11645</v>
          </cell>
          <cell r="T515">
            <v>40962</v>
          </cell>
        </row>
        <row r="516">
          <cell r="A516">
            <v>508</v>
          </cell>
          <cell r="B516" t="str">
            <v>346th</v>
          </cell>
          <cell r="C516">
            <v>40892</v>
          </cell>
          <cell r="D516">
            <v>40976</v>
          </cell>
          <cell r="E516">
            <v>20</v>
          </cell>
          <cell r="F516">
            <v>20550</v>
          </cell>
          <cell r="G516">
            <v>20002.150000000001</v>
          </cell>
          <cell r="H516">
            <v>0</v>
          </cell>
          <cell r="I516" t="str">
            <v>BIDS REJECTED</v>
          </cell>
          <cell r="J516" t="str">
            <v>BIDS REJECTED</v>
          </cell>
          <cell r="K516" t="str">
            <v>BIDS REJECTED</v>
          </cell>
          <cell r="L516" t="str">
            <v>BIDS REJECTED</v>
          </cell>
          <cell r="M516" t="str">
            <v>BIDS REJECTED</v>
          </cell>
          <cell r="N516" t="str">
            <v>BIDS REJECTED</v>
          </cell>
          <cell r="O516" t="str">
            <v>BIDS REJECTED</v>
          </cell>
          <cell r="P516" t="str">
            <v>BIDS REJECTED</v>
          </cell>
          <cell r="Q516" t="str">
            <v>BIDS REJECTED</v>
          </cell>
          <cell r="R516" t="str">
            <v>BIDS REJECTED</v>
          </cell>
          <cell r="T516">
            <v>40976</v>
          </cell>
        </row>
        <row r="517">
          <cell r="A517">
            <v>509</v>
          </cell>
          <cell r="B517" t="str">
            <v>Non-Comp</v>
          </cell>
          <cell r="C517">
            <v>40892</v>
          </cell>
          <cell r="D517">
            <v>40976</v>
          </cell>
          <cell r="E517">
            <v>75</v>
          </cell>
          <cell r="F517">
            <v>3105.18</v>
          </cell>
          <cell r="G517">
            <v>0</v>
          </cell>
          <cell r="H517">
            <v>0</v>
          </cell>
          <cell r="I517" t="str">
            <v>BIDS REJECTED</v>
          </cell>
          <cell r="J517" t="str">
            <v>BIDS REJECTED</v>
          </cell>
          <cell r="K517" t="str">
            <v>BIDS REJECTED</v>
          </cell>
          <cell r="L517" t="str">
            <v>BIDS REJECTED</v>
          </cell>
          <cell r="M517" t="str">
            <v>BIDS REJECTED</v>
          </cell>
          <cell r="N517" t="str">
            <v>BIDS REJECTED</v>
          </cell>
          <cell r="O517" t="str">
            <v>BIDS REJECTED</v>
          </cell>
          <cell r="P517" t="str">
            <v>BIDS REJECTED</v>
          </cell>
          <cell r="Q517" t="str">
            <v>BIDS REJECTED</v>
          </cell>
          <cell r="R517" t="str">
            <v>BIDS REJECTED</v>
          </cell>
          <cell r="T517">
            <v>40976</v>
          </cell>
        </row>
        <row r="518">
          <cell r="A518">
            <v>510</v>
          </cell>
          <cell r="B518" t="str">
            <v>347th</v>
          </cell>
          <cell r="C518">
            <v>40906</v>
          </cell>
          <cell r="D518">
            <v>40990</v>
          </cell>
          <cell r="E518">
            <v>16</v>
          </cell>
          <cell r="F518">
            <v>21530.5</v>
          </cell>
          <cell r="G518">
            <v>20952.039000000001</v>
          </cell>
          <cell r="H518">
            <v>2</v>
          </cell>
          <cell r="I518">
            <v>5.5</v>
          </cell>
          <cell r="J518">
            <v>200</v>
          </cell>
          <cell r="K518">
            <v>205.5</v>
          </cell>
          <cell r="L518">
            <v>200054250</v>
          </cell>
          <cell r="M518">
            <v>5445750.0000000196</v>
          </cell>
          <cell r="N518">
            <v>0.118283</v>
          </cell>
          <cell r="O518">
            <v>0.121036</v>
          </cell>
          <cell r="P518">
            <v>97.35</v>
          </cell>
          <cell r="Q518">
            <v>0.118283</v>
          </cell>
          <cell r="R518">
            <v>0.118283</v>
          </cell>
          <cell r="T518">
            <v>40990</v>
          </cell>
        </row>
        <row r="519">
          <cell r="A519">
            <v>511</v>
          </cell>
          <cell r="B519" t="str">
            <v>Non-Comp</v>
          </cell>
          <cell r="C519">
            <v>40906</v>
          </cell>
          <cell r="D519">
            <v>40990</v>
          </cell>
          <cell r="E519">
            <v>83</v>
          </cell>
          <cell r="F519">
            <v>2411.8000000000002</v>
          </cell>
          <cell r="G519">
            <v>2347.8872999999999</v>
          </cell>
          <cell r="H519">
            <v>83</v>
          </cell>
          <cell r="I519">
            <v>0</v>
          </cell>
          <cell r="J519">
            <v>2411.8000000000002</v>
          </cell>
          <cell r="K519">
            <v>2411.8000000000002</v>
          </cell>
          <cell r="L519">
            <v>2347887300</v>
          </cell>
          <cell r="M519">
            <v>63912700</v>
          </cell>
          <cell r="N519">
            <v>0.118283</v>
          </cell>
          <cell r="O519">
            <v>0.118283</v>
          </cell>
          <cell r="P519">
            <v>97.35</v>
          </cell>
          <cell r="Q519">
            <v>0.118283</v>
          </cell>
          <cell r="R519">
            <v>0.118283</v>
          </cell>
          <cell r="T519">
            <v>40990</v>
          </cell>
        </row>
        <row r="520">
          <cell r="A520">
            <v>512</v>
          </cell>
          <cell r="B520" t="str">
            <v>348th</v>
          </cell>
          <cell r="C520">
            <v>40920</v>
          </cell>
          <cell r="D520">
            <v>41004</v>
          </cell>
          <cell r="E520">
            <v>22</v>
          </cell>
          <cell r="F520">
            <v>52340</v>
          </cell>
          <cell r="G520">
            <v>50954.197999999997</v>
          </cell>
          <cell r="H520">
            <v>8</v>
          </cell>
          <cell r="I520">
            <v>19290</v>
          </cell>
          <cell r="J520">
            <v>2150</v>
          </cell>
          <cell r="K520">
            <v>21440</v>
          </cell>
          <cell r="L520">
            <v>20874130500</v>
          </cell>
          <cell r="M520">
            <v>565869500</v>
          </cell>
          <cell r="N520">
            <v>0.117367</v>
          </cell>
          <cell r="O520">
            <v>0.120118</v>
          </cell>
          <cell r="P520">
            <v>97.36</v>
          </cell>
          <cell r="Q520">
            <v>0.117825</v>
          </cell>
          <cell r="R520">
            <v>0.117794</v>
          </cell>
          <cell r="T520">
            <v>41004</v>
          </cell>
        </row>
        <row r="521">
          <cell r="A521">
            <v>513</v>
          </cell>
          <cell r="B521" t="str">
            <v>Non-Comp</v>
          </cell>
          <cell r="C521">
            <v>40920</v>
          </cell>
          <cell r="D521">
            <v>41004</v>
          </cell>
          <cell r="E521">
            <v>91</v>
          </cell>
          <cell r="F521">
            <v>6357.2250000000004</v>
          </cell>
          <cell r="G521">
            <v>6189.3940000000002</v>
          </cell>
          <cell r="H521">
            <v>91</v>
          </cell>
          <cell r="I521">
            <v>0</v>
          </cell>
          <cell r="J521">
            <v>6357.2250000000004</v>
          </cell>
          <cell r="K521">
            <v>6357.2250000000004</v>
          </cell>
          <cell r="L521">
            <v>6189394260</v>
          </cell>
          <cell r="M521">
            <v>167830739.99999997</v>
          </cell>
          <cell r="N521">
            <v>0.117825</v>
          </cell>
          <cell r="O521">
            <v>0.117825</v>
          </cell>
          <cell r="P521">
            <v>97.36</v>
          </cell>
          <cell r="Q521">
            <v>0.117825</v>
          </cell>
          <cell r="R521">
            <v>0.117825</v>
          </cell>
          <cell r="T521">
            <v>41004</v>
          </cell>
        </row>
        <row r="522">
          <cell r="A522">
            <v>514</v>
          </cell>
          <cell r="B522" t="str">
            <v>349th</v>
          </cell>
          <cell r="C522">
            <v>40934</v>
          </cell>
          <cell r="D522">
            <v>41018</v>
          </cell>
          <cell r="E522">
            <v>34</v>
          </cell>
          <cell r="F522">
            <v>60910</v>
          </cell>
          <cell r="G522">
            <v>59325.690999999999</v>
          </cell>
          <cell r="H522">
            <v>8</v>
          </cell>
          <cell r="I522">
            <v>21267.5</v>
          </cell>
          <cell r="J522">
            <v>6640</v>
          </cell>
          <cell r="K522">
            <v>27907.5</v>
          </cell>
          <cell r="L522">
            <v>27184155750</v>
          </cell>
          <cell r="M522">
            <v>723344250</v>
          </cell>
          <cell r="N522">
            <v>0.115076</v>
          </cell>
          <cell r="O522">
            <v>0.117825</v>
          </cell>
          <cell r="P522">
            <v>97.4</v>
          </cell>
          <cell r="Q522">
            <v>0.115992</v>
          </cell>
          <cell r="R522">
            <v>0.115623</v>
          </cell>
          <cell r="T522">
            <v>41018</v>
          </cell>
        </row>
        <row r="523">
          <cell r="A523">
            <v>515</v>
          </cell>
          <cell r="B523" t="str">
            <v>Non-Comp</v>
          </cell>
          <cell r="C523">
            <v>40934</v>
          </cell>
          <cell r="D523">
            <v>41018</v>
          </cell>
          <cell r="E523">
            <v>122</v>
          </cell>
          <cell r="F523">
            <v>9431.2000000000007</v>
          </cell>
          <cell r="G523">
            <v>9186.9319200000009</v>
          </cell>
          <cell r="H523">
            <v>122</v>
          </cell>
          <cell r="I523">
            <v>0</v>
          </cell>
          <cell r="J523">
            <v>9431.2000000000007</v>
          </cell>
          <cell r="K523">
            <v>9431.2000000000007</v>
          </cell>
          <cell r="L523">
            <v>9186931920</v>
          </cell>
          <cell r="M523">
            <v>244268080.00000009</v>
          </cell>
          <cell r="N523">
            <v>0.115534</v>
          </cell>
          <cell r="O523">
            <v>0.115534</v>
          </cell>
          <cell r="P523">
            <v>97.41</v>
          </cell>
          <cell r="Q523">
            <v>0.115534</v>
          </cell>
          <cell r="R523">
            <v>0.115534</v>
          </cell>
          <cell r="T523">
            <v>41018</v>
          </cell>
        </row>
        <row r="524">
          <cell r="A524">
            <v>516</v>
          </cell>
          <cell r="B524" t="str">
            <v>350th</v>
          </cell>
          <cell r="C524">
            <v>40948</v>
          </cell>
          <cell r="D524">
            <v>41032</v>
          </cell>
          <cell r="E524">
            <v>33</v>
          </cell>
          <cell r="F524">
            <v>63806</v>
          </cell>
          <cell r="G524">
            <v>62126.77</v>
          </cell>
          <cell r="H524">
            <v>22</v>
          </cell>
          <cell r="I524">
            <v>29200</v>
          </cell>
          <cell r="J524">
            <v>1656</v>
          </cell>
          <cell r="K524">
            <v>30856</v>
          </cell>
          <cell r="L524">
            <v>30046014800</v>
          </cell>
          <cell r="M524">
            <v>809985200</v>
          </cell>
          <cell r="N524">
            <v>0.115992</v>
          </cell>
          <cell r="O524">
            <v>0.118283</v>
          </cell>
          <cell r="P524">
            <v>97.37</v>
          </cell>
          <cell r="Q524">
            <v>0.117367</v>
          </cell>
          <cell r="R524">
            <v>0.11713999999999999</v>
          </cell>
          <cell r="T524">
            <v>41032</v>
          </cell>
        </row>
        <row r="525">
          <cell r="A525">
            <v>517</v>
          </cell>
          <cell r="B525" t="str">
            <v>Non-Comp</v>
          </cell>
          <cell r="C525">
            <v>40948</v>
          </cell>
          <cell r="D525">
            <v>41032</v>
          </cell>
          <cell r="E525">
            <v>122</v>
          </cell>
          <cell r="F525">
            <v>7256.7650000000003</v>
          </cell>
          <cell r="G525">
            <v>7065.9120805000002</v>
          </cell>
          <cell r="H525">
            <v>122</v>
          </cell>
          <cell r="I525">
            <v>0</v>
          </cell>
          <cell r="J525">
            <v>7256.7650000000003</v>
          </cell>
          <cell r="K525">
            <v>7256.7650000000003</v>
          </cell>
          <cell r="L525">
            <v>7065912080.5</v>
          </cell>
          <cell r="M525">
            <v>190852919.49999997</v>
          </cell>
          <cell r="N525">
            <v>0.117367</v>
          </cell>
          <cell r="O525">
            <v>0.117367</v>
          </cell>
          <cell r="P525">
            <v>97.37</v>
          </cell>
          <cell r="Q525">
            <v>0.117367</v>
          </cell>
          <cell r="R525">
            <v>0.117367</v>
          </cell>
          <cell r="T525">
            <v>41032</v>
          </cell>
        </row>
        <row r="526">
          <cell r="A526">
            <v>518</v>
          </cell>
          <cell r="B526" t="str">
            <v>351st</v>
          </cell>
          <cell r="C526">
            <v>40962</v>
          </cell>
          <cell r="D526">
            <v>41046</v>
          </cell>
          <cell r="E526">
            <v>30</v>
          </cell>
          <cell r="F526">
            <v>44794</v>
          </cell>
          <cell r="G526">
            <v>43608.794000000002</v>
          </cell>
          <cell r="H526">
            <v>6</v>
          </cell>
          <cell r="I526">
            <v>4703</v>
          </cell>
          <cell r="J526">
            <v>102</v>
          </cell>
          <cell r="K526">
            <v>4805</v>
          </cell>
          <cell r="L526">
            <v>4678628700</v>
          </cell>
          <cell r="M526">
            <v>126371300</v>
          </cell>
          <cell r="N526">
            <v>0.116908</v>
          </cell>
          <cell r="O526">
            <v>0.118742</v>
          </cell>
          <cell r="P526">
            <v>97.37</v>
          </cell>
          <cell r="Q526">
            <v>0.117367</v>
          </cell>
          <cell r="R526">
            <v>0.117366</v>
          </cell>
          <cell r="T526">
            <v>41046</v>
          </cell>
        </row>
        <row r="527">
          <cell r="A527">
            <v>519</v>
          </cell>
          <cell r="B527" t="str">
            <v>Non-Comp</v>
          </cell>
          <cell r="C527">
            <v>40962</v>
          </cell>
          <cell r="D527">
            <v>41046</v>
          </cell>
          <cell r="E527">
            <v>115</v>
          </cell>
          <cell r="F527">
            <v>7133.2449999999999</v>
          </cell>
          <cell r="G527">
            <v>6945.6406564999997</v>
          </cell>
          <cell r="H527">
            <v>115</v>
          </cell>
          <cell r="I527">
            <v>0</v>
          </cell>
          <cell r="J527">
            <v>7133.2449999999999</v>
          </cell>
          <cell r="K527">
            <v>7133.2449999999999</v>
          </cell>
          <cell r="L527">
            <v>6945640656.5</v>
          </cell>
          <cell r="M527">
            <v>187604343.49999997</v>
          </cell>
          <cell r="N527">
            <v>0.117367</v>
          </cell>
          <cell r="O527">
            <v>0.117367</v>
          </cell>
          <cell r="P527">
            <v>97.37</v>
          </cell>
          <cell r="Q527">
            <v>0.117367</v>
          </cell>
          <cell r="R527">
            <v>0.117367</v>
          </cell>
          <cell r="T527">
            <v>41046</v>
          </cell>
        </row>
        <row r="528">
          <cell r="A528">
            <v>520</v>
          </cell>
          <cell r="B528" t="str">
            <v>352nd</v>
          </cell>
          <cell r="C528">
            <v>40976</v>
          </cell>
          <cell r="D528">
            <v>41060</v>
          </cell>
          <cell r="E528">
            <v>31</v>
          </cell>
          <cell r="F528">
            <v>68247.5</v>
          </cell>
          <cell r="G528">
            <v>66442.179199999984</v>
          </cell>
          <cell r="H528">
            <v>26</v>
          </cell>
          <cell r="I528">
            <v>52711</v>
          </cell>
          <cell r="J528">
            <v>7836.5</v>
          </cell>
          <cell r="K528">
            <v>60547.5</v>
          </cell>
          <cell r="L528">
            <v>58946999200</v>
          </cell>
          <cell r="M528">
            <v>1600500800</v>
          </cell>
          <cell r="N528">
            <v>0.11690823382135787</v>
          </cell>
          <cell r="O528">
            <v>0.11874186699541112</v>
          </cell>
          <cell r="P528">
            <v>97.35</v>
          </cell>
          <cell r="Q528">
            <v>0.118283</v>
          </cell>
          <cell r="R528">
            <v>0.11798</v>
          </cell>
          <cell r="T528">
            <v>41060</v>
          </cell>
        </row>
        <row r="529">
          <cell r="A529">
            <v>521</v>
          </cell>
          <cell r="B529" t="str">
            <v>Non-Comp</v>
          </cell>
          <cell r="C529">
            <v>40976</v>
          </cell>
          <cell r="D529">
            <v>41060</v>
          </cell>
          <cell r="E529">
            <v>106</v>
          </cell>
          <cell r="F529">
            <v>7371.37</v>
          </cell>
          <cell r="G529">
            <v>7176.765832</v>
          </cell>
          <cell r="H529">
            <v>106</v>
          </cell>
          <cell r="I529">
            <v>0</v>
          </cell>
          <cell r="J529">
            <v>7371.37</v>
          </cell>
          <cell r="K529">
            <v>7371.37</v>
          </cell>
          <cell r="L529">
            <v>7176765832</v>
          </cell>
          <cell r="M529">
            <v>194604167.99999994</v>
          </cell>
          <cell r="N529">
            <v>0.117825</v>
          </cell>
          <cell r="O529">
            <v>0.117825</v>
          </cell>
          <cell r="P529">
            <v>97.36</v>
          </cell>
          <cell r="Q529">
            <v>0.117825</v>
          </cell>
          <cell r="R529">
            <v>0.117825</v>
          </cell>
          <cell r="T529">
            <v>41060</v>
          </cell>
        </row>
        <row r="530">
          <cell r="A530">
            <v>522</v>
          </cell>
          <cell r="B530" t="str">
            <v>353rd</v>
          </cell>
          <cell r="C530">
            <v>40990</v>
          </cell>
          <cell r="D530">
            <v>41074</v>
          </cell>
          <cell r="E530">
            <v>28</v>
          </cell>
          <cell r="F530">
            <v>67464</v>
          </cell>
          <cell r="G530">
            <v>65667.542000000001</v>
          </cell>
          <cell r="H530">
            <v>16</v>
          </cell>
          <cell r="I530">
            <v>40414</v>
          </cell>
          <cell r="J530">
            <v>1500</v>
          </cell>
          <cell r="K530">
            <v>41914</v>
          </cell>
          <cell r="L530">
            <v>40799977000</v>
          </cell>
          <cell r="M530">
            <v>1114023000</v>
          </cell>
          <cell r="N530">
            <v>0.118283</v>
          </cell>
          <cell r="O530">
            <v>0.119659</v>
          </cell>
          <cell r="P530">
            <v>97.34</v>
          </cell>
          <cell r="Q530">
            <v>0.118742</v>
          </cell>
          <cell r="R530">
            <v>0.118645</v>
          </cell>
          <cell r="T530">
            <v>41074</v>
          </cell>
        </row>
        <row r="531">
          <cell r="A531">
            <v>523</v>
          </cell>
          <cell r="B531" t="str">
            <v>Non-Comp</v>
          </cell>
          <cell r="C531">
            <v>40990</v>
          </cell>
          <cell r="D531">
            <v>41074</v>
          </cell>
          <cell r="E531">
            <v>151</v>
          </cell>
          <cell r="F531">
            <v>11092.325000000001</v>
          </cell>
          <cell r="G531">
            <v>10797.269155</v>
          </cell>
          <cell r="H531">
            <v>151</v>
          </cell>
          <cell r="I531">
            <v>0</v>
          </cell>
          <cell r="J531">
            <v>11092.325000000001</v>
          </cell>
          <cell r="K531">
            <v>11092.325000000001</v>
          </cell>
          <cell r="L531">
            <v>10797269155</v>
          </cell>
          <cell r="M531">
            <v>295055844.99999976</v>
          </cell>
          <cell r="N531">
            <v>0.118742</v>
          </cell>
          <cell r="O531">
            <v>0.118742</v>
          </cell>
          <cell r="P531">
            <v>97.34</v>
          </cell>
          <cell r="Q531">
            <v>0.118742</v>
          </cell>
          <cell r="R531">
            <v>0.118742</v>
          </cell>
          <cell r="T531">
            <v>41074</v>
          </cell>
        </row>
        <row r="532">
          <cell r="A532">
            <v>524</v>
          </cell>
          <cell r="B532" t="str">
            <v>354th</v>
          </cell>
          <cell r="C532">
            <v>41004</v>
          </cell>
          <cell r="D532">
            <v>41088</v>
          </cell>
          <cell r="E532">
            <v>32</v>
          </cell>
          <cell r="F532">
            <v>126831</v>
          </cell>
          <cell r="G532">
            <v>123453.41799999999</v>
          </cell>
          <cell r="H532">
            <v>17</v>
          </cell>
          <cell r="I532">
            <v>89731</v>
          </cell>
          <cell r="J532">
            <v>1300</v>
          </cell>
          <cell r="K532">
            <v>91031</v>
          </cell>
          <cell r="L532">
            <v>88610993000</v>
          </cell>
          <cell r="M532">
            <v>2420007000</v>
          </cell>
          <cell r="N532">
            <v>0.117825</v>
          </cell>
          <cell r="O532">
            <v>0.122414</v>
          </cell>
          <cell r="P532">
            <v>97.34</v>
          </cell>
          <cell r="Q532">
            <v>0.118742</v>
          </cell>
          <cell r="R532">
            <v>0.11867</v>
          </cell>
          <cell r="T532">
            <v>41088</v>
          </cell>
        </row>
        <row r="533">
          <cell r="A533">
            <v>525</v>
          </cell>
          <cell r="B533" t="str">
            <v>Non-Comp</v>
          </cell>
          <cell r="C533">
            <v>41004</v>
          </cell>
          <cell r="D533">
            <v>41088</v>
          </cell>
          <cell r="E533">
            <v>147</v>
          </cell>
          <cell r="F533">
            <v>12361.22</v>
          </cell>
          <cell r="G533">
            <v>12032.411548</v>
          </cell>
          <cell r="H533">
            <v>147</v>
          </cell>
          <cell r="I533">
            <v>0</v>
          </cell>
          <cell r="J533">
            <v>12361.22</v>
          </cell>
          <cell r="K533">
            <v>12361.22</v>
          </cell>
          <cell r="L533">
            <v>12032411548</v>
          </cell>
          <cell r="M533">
            <v>328808451.99999958</v>
          </cell>
          <cell r="N533">
            <v>0.118742</v>
          </cell>
          <cell r="O533">
            <v>0.118742</v>
          </cell>
          <cell r="P533">
            <v>97.34</v>
          </cell>
          <cell r="Q533">
            <v>0.118742</v>
          </cell>
          <cell r="R533">
            <v>0.118742</v>
          </cell>
          <cell r="T533">
            <v>41088</v>
          </cell>
        </row>
        <row r="534">
          <cell r="A534">
            <v>526</v>
          </cell>
          <cell r="B534" t="str">
            <v>355th</v>
          </cell>
          <cell r="C534">
            <v>41018</v>
          </cell>
          <cell r="D534">
            <v>41102</v>
          </cell>
          <cell r="E534">
            <v>33</v>
          </cell>
          <cell r="F534">
            <v>170477</v>
          </cell>
          <cell r="G534">
            <v>165936.73419999998</v>
          </cell>
          <cell r="H534">
            <v>15</v>
          </cell>
          <cell r="I534">
            <v>112506</v>
          </cell>
          <cell r="J534">
            <v>3141</v>
          </cell>
          <cell r="K534">
            <v>115647</v>
          </cell>
          <cell r="L534">
            <v>112570870200</v>
          </cell>
          <cell r="M534">
            <v>3076129800</v>
          </cell>
          <cell r="N534">
            <v>0.118283</v>
          </cell>
          <cell r="O534">
            <v>0.119659</v>
          </cell>
          <cell r="P534">
            <v>97.34</v>
          </cell>
          <cell r="Q534">
            <v>0.118742</v>
          </cell>
          <cell r="R534">
            <v>0.118739</v>
          </cell>
          <cell r="T534">
            <v>41102</v>
          </cell>
        </row>
        <row r="535">
          <cell r="A535">
            <v>527</v>
          </cell>
          <cell r="B535" t="str">
            <v>Non-Comp</v>
          </cell>
          <cell r="C535">
            <v>41018</v>
          </cell>
          <cell r="D535">
            <v>41102</v>
          </cell>
          <cell r="E535">
            <v>176</v>
          </cell>
          <cell r="F535">
            <v>17254.264999999999</v>
          </cell>
          <cell r="G535">
            <v>16795.301551</v>
          </cell>
          <cell r="H535">
            <v>176</v>
          </cell>
          <cell r="I535">
            <v>0</v>
          </cell>
          <cell r="J535">
            <v>17254.264999999999</v>
          </cell>
          <cell r="K535">
            <v>17254.264999999999</v>
          </cell>
          <cell r="L535">
            <v>16795301551</v>
          </cell>
          <cell r="M535">
            <v>458963448.99999964</v>
          </cell>
          <cell r="N535">
            <v>0.118742</v>
          </cell>
          <cell r="O535">
            <v>0.118742</v>
          </cell>
          <cell r="P535">
            <v>97.34</v>
          </cell>
          <cell r="Q535">
            <v>0.118742</v>
          </cell>
          <cell r="R535">
            <v>0.118742</v>
          </cell>
          <cell r="T535">
            <v>41102</v>
          </cell>
        </row>
        <row r="536">
          <cell r="A536">
            <v>528</v>
          </cell>
          <cell r="B536" t="str">
            <v>356th</v>
          </cell>
          <cell r="C536">
            <v>41032</v>
          </cell>
          <cell r="D536">
            <v>41116</v>
          </cell>
          <cell r="E536">
            <v>38</v>
          </cell>
          <cell r="F536">
            <v>174574.2</v>
          </cell>
          <cell r="G536">
            <v>169925.63059999995</v>
          </cell>
          <cell r="H536">
            <v>25</v>
          </cell>
          <cell r="I536">
            <v>123713.2</v>
          </cell>
          <cell r="J536">
            <v>2461</v>
          </cell>
          <cell r="K536">
            <v>126174.2</v>
          </cell>
          <cell r="L536">
            <v>122818010600</v>
          </cell>
          <cell r="M536">
            <v>3356189399.99999</v>
          </cell>
          <cell r="N536">
            <v>0.118283</v>
          </cell>
          <cell r="O536">
            <v>0.119659</v>
          </cell>
          <cell r="P536">
            <v>97.34</v>
          </cell>
          <cell r="Q536">
            <v>0.118742</v>
          </cell>
          <cell r="R536">
            <v>0.11874</v>
          </cell>
          <cell r="T536">
            <v>41116</v>
          </cell>
        </row>
        <row r="537">
          <cell r="A537">
            <v>529</v>
          </cell>
          <cell r="B537" t="str">
            <v>Non-Comp</v>
          </cell>
          <cell r="C537">
            <v>41032</v>
          </cell>
          <cell r="D537">
            <v>41116</v>
          </cell>
          <cell r="E537">
            <v>172</v>
          </cell>
          <cell r="F537">
            <v>19206.744999999999</v>
          </cell>
          <cell r="G537">
            <v>18695.845582999998</v>
          </cell>
          <cell r="H537">
            <v>172</v>
          </cell>
          <cell r="I537">
            <v>0</v>
          </cell>
          <cell r="J537">
            <v>19206.744999999999</v>
          </cell>
          <cell r="K537">
            <v>19206.744999999999</v>
          </cell>
          <cell r="L537">
            <v>18695845583</v>
          </cell>
          <cell r="M537">
            <v>510899416.99999958</v>
          </cell>
          <cell r="N537">
            <v>0.118742</v>
          </cell>
          <cell r="O537">
            <v>0.118742</v>
          </cell>
          <cell r="P537">
            <v>97.34</v>
          </cell>
          <cell r="Q537">
            <v>0.118742</v>
          </cell>
          <cell r="R537">
            <v>0.118742</v>
          </cell>
          <cell r="T537">
            <v>41116</v>
          </cell>
        </row>
        <row r="538">
          <cell r="A538">
            <v>530</v>
          </cell>
          <cell r="B538" t="str">
            <v>357th</v>
          </cell>
          <cell r="C538">
            <v>41046</v>
          </cell>
          <cell r="D538">
            <v>41130</v>
          </cell>
          <cell r="E538">
            <v>34</v>
          </cell>
          <cell r="F538">
            <v>149633</v>
          </cell>
          <cell r="G538">
            <v>145650.14059999996</v>
          </cell>
          <cell r="H538">
            <v>23</v>
          </cell>
          <cell r="I538">
            <v>117414</v>
          </cell>
          <cell r="J538">
            <v>1094</v>
          </cell>
          <cell r="K538">
            <v>118508</v>
          </cell>
          <cell r="L538">
            <v>115356178100</v>
          </cell>
          <cell r="M538">
            <v>3151821900</v>
          </cell>
          <cell r="N538">
            <v>0.118283</v>
          </cell>
          <cell r="O538">
            <v>0.119201</v>
          </cell>
          <cell r="P538">
            <v>97.34</v>
          </cell>
          <cell r="Q538">
            <v>0.118742</v>
          </cell>
          <cell r="R538">
            <v>0.118723</v>
          </cell>
          <cell r="T538">
            <v>41130</v>
          </cell>
        </row>
        <row r="539">
          <cell r="A539">
            <v>531</v>
          </cell>
          <cell r="B539" t="str">
            <v>Non-Comp</v>
          </cell>
          <cell r="C539">
            <v>41046</v>
          </cell>
          <cell r="D539">
            <v>41130</v>
          </cell>
          <cell r="E539">
            <v>162</v>
          </cell>
          <cell r="F539">
            <v>15180.32</v>
          </cell>
          <cell r="G539">
            <v>14776.523488000001</v>
          </cell>
          <cell r="H539">
            <v>162</v>
          </cell>
          <cell r="I539">
            <v>0</v>
          </cell>
          <cell r="J539">
            <v>15180.32</v>
          </cell>
          <cell r="K539">
            <v>15180.32</v>
          </cell>
          <cell r="L539">
            <v>14776523488</v>
          </cell>
          <cell r="M539">
            <v>403796511.99999976</v>
          </cell>
          <cell r="N539">
            <v>0.118742</v>
          </cell>
          <cell r="O539">
            <v>0.118742</v>
          </cell>
          <cell r="P539">
            <v>97.34</v>
          </cell>
          <cell r="Q539">
            <v>0.118742</v>
          </cell>
          <cell r="R539">
            <v>0.118742</v>
          </cell>
          <cell r="T539">
            <v>41130</v>
          </cell>
        </row>
        <row r="540">
          <cell r="A540">
            <v>532</v>
          </cell>
          <cell r="B540" t="str">
            <v>358th</v>
          </cell>
          <cell r="C540">
            <v>41060</v>
          </cell>
          <cell r="D540">
            <v>41144</v>
          </cell>
          <cell r="E540">
            <v>36</v>
          </cell>
          <cell r="F540">
            <v>142440.5</v>
          </cell>
          <cell r="G540">
            <v>138648.36269999997</v>
          </cell>
          <cell r="H540">
            <v>27</v>
          </cell>
          <cell r="I540">
            <v>106089.5</v>
          </cell>
          <cell r="J540">
            <v>4151</v>
          </cell>
          <cell r="K540">
            <v>110240.5</v>
          </cell>
          <cell r="L540">
            <v>107308102700</v>
          </cell>
          <cell r="M540">
            <v>2932397300</v>
          </cell>
          <cell r="N540">
            <v>0.118742</v>
          </cell>
          <cell r="O540">
            <v>0.119201</v>
          </cell>
          <cell r="P540">
            <v>97.34</v>
          </cell>
          <cell r="Q540">
            <v>0.118742</v>
          </cell>
          <cell r="R540">
            <v>0.118742</v>
          </cell>
          <cell r="T540">
            <v>41144</v>
          </cell>
        </row>
        <row r="541">
          <cell r="A541">
            <v>533</v>
          </cell>
          <cell r="B541" t="str">
            <v>Non-Comp</v>
          </cell>
          <cell r="C541">
            <v>41060</v>
          </cell>
          <cell r="D541">
            <v>41144</v>
          </cell>
          <cell r="E541">
            <v>114</v>
          </cell>
          <cell r="F541">
            <v>8849.6550000000007</v>
          </cell>
          <cell r="G541">
            <v>8614.2541770000007</v>
          </cell>
          <cell r="H541">
            <v>114</v>
          </cell>
          <cell r="I541">
            <v>0</v>
          </cell>
          <cell r="J541">
            <v>8849.6550000000007</v>
          </cell>
          <cell r="K541">
            <v>8849.6550000000007</v>
          </cell>
          <cell r="L541">
            <v>8614254177</v>
          </cell>
          <cell r="M541">
            <v>235400822.99999982</v>
          </cell>
          <cell r="N541">
            <v>0.118742</v>
          </cell>
          <cell r="O541">
            <v>0.118742</v>
          </cell>
          <cell r="P541">
            <v>97.34</v>
          </cell>
          <cell r="Q541">
            <v>0.118742</v>
          </cell>
          <cell r="R541">
            <v>0.118742</v>
          </cell>
          <cell r="T541">
            <v>41144</v>
          </cell>
        </row>
        <row r="542">
          <cell r="A542">
            <v>534</v>
          </cell>
          <cell r="B542" t="str">
            <v>359th</v>
          </cell>
          <cell r="C542">
            <v>41074</v>
          </cell>
          <cell r="D542">
            <v>41158</v>
          </cell>
          <cell r="E542">
            <v>20</v>
          </cell>
          <cell r="F542">
            <v>36267</v>
          </cell>
          <cell r="G542">
            <v>35300.260299999994</v>
          </cell>
          <cell r="H542">
            <v>18</v>
          </cell>
          <cell r="I542">
            <v>31517</v>
          </cell>
          <cell r="J542">
            <v>3250</v>
          </cell>
          <cell r="K542">
            <v>34767</v>
          </cell>
          <cell r="L542">
            <v>33840460300</v>
          </cell>
          <cell r="M542">
            <v>926539700</v>
          </cell>
          <cell r="N542">
            <v>0.118742</v>
          </cell>
          <cell r="O542">
            <v>0.119659</v>
          </cell>
          <cell r="P542">
            <v>97.33</v>
          </cell>
          <cell r="Q542">
            <v>0.119201</v>
          </cell>
          <cell r="R542">
            <v>0.11897099999999999</v>
          </cell>
          <cell r="T542">
            <v>41158</v>
          </cell>
        </row>
        <row r="543">
          <cell r="A543">
            <v>535</v>
          </cell>
          <cell r="B543" t="str">
            <v>Non-Comp</v>
          </cell>
          <cell r="C543">
            <v>41074</v>
          </cell>
          <cell r="D543">
            <v>41158</v>
          </cell>
          <cell r="E543">
            <v>145</v>
          </cell>
          <cell r="F543">
            <v>9454.36</v>
          </cell>
          <cell r="G543">
            <v>9202.8740240000006</v>
          </cell>
          <cell r="H543">
            <v>145</v>
          </cell>
          <cell r="I543">
            <v>0</v>
          </cell>
          <cell r="J543">
            <v>9454.36</v>
          </cell>
          <cell r="K543">
            <v>9454.36</v>
          </cell>
          <cell r="L543">
            <v>9202874024</v>
          </cell>
          <cell r="M543">
            <v>251485975.99999979</v>
          </cell>
          <cell r="N543">
            <v>0.118742</v>
          </cell>
          <cell r="O543">
            <v>0.118742</v>
          </cell>
          <cell r="P543">
            <v>97.34</v>
          </cell>
          <cell r="Q543">
            <v>0.118742</v>
          </cell>
          <cell r="R543">
            <v>0.118742</v>
          </cell>
          <cell r="T543">
            <v>41158</v>
          </cell>
        </row>
        <row r="544">
          <cell r="A544">
            <v>536</v>
          </cell>
          <cell r="B544" t="str">
            <v>360th</v>
          </cell>
          <cell r="C544">
            <v>41088</v>
          </cell>
          <cell r="D544">
            <v>41172</v>
          </cell>
          <cell r="E544">
            <v>26</v>
          </cell>
          <cell r="F544">
            <v>98979.5</v>
          </cell>
          <cell r="G544">
            <v>96333.087500000009</v>
          </cell>
          <cell r="H544">
            <v>15</v>
          </cell>
          <cell r="I544">
            <v>64281</v>
          </cell>
          <cell r="J544">
            <v>1800</v>
          </cell>
          <cell r="K544">
            <v>66081</v>
          </cell>
          <cell r="L544">
            <v>64316917300</v>
          </cell>
          <cell r="M544">
            <v>1764082700</v>
          </cell>
          <cell r="N544">
            <v>0.118742</v>
          </cell>
          <cell r="O544">
            <v>0.120577</v>
          </cell>
          <cell r="P544">
            <v>97.33</v>
          </cell>
          <cell r="Q544">
            <v>0.119201</v>
          </cell>
          <cell r="R544">
            <v>0.119181</v>
          </cell>
          <cell r="T544">
            <v>41172</v>
          </cell>
        </row>
        <row r="545">
          <cell r="A545">
            <v>537</v>
          </cell>
          <cell r="B545" t="str">
            <v>Non-Comp</v>
          </cell>
          <cell r="C545">
            <v>41088</v>
          </cell>
          <cell r="D545">
            <v>41172</v>
          </cell>
          <cell r="E545">
            <v>143</v>
          </cell>
          <cell r="F545">
            <v>5923.7650000000003</v>
          </cell>
          <cell r="G545">
            <v>5765.6004745</v>
          </cell>
          <cell r="H545">
            <v>143</v>
          </cell>
          <cell r="I545">
            <v>0</v>
          </cell>
          <cell r="J545">
            <v>5923.7650000000003</v>
          </cell>
          <cell r="K545">
            <v>5923.7650000000003</v>
          </cell>
          <cell r="L545">
            <v>5765600474.5</v>
          </cell>
          <cell r="M545">
            <v>158164525.50000024</v>
          </cell>
          <cell r="N545">
            <v>0.119201</v>
          </cell>
          <cell r="O545">
            <v>0.119201</v>
          </cell>
          <cell r="P545">
            <v>97.33</v>
          </cell>
          <cell r="Q545">
            <v>0.119201</v>
          </cell>
          <cell r="R545">
            <v>0.119201</v>
          </cell>
          <cell r="T545">
            <v>41172</v>
          </cell>
        </row>
        <row r="546">
          <cell r="A546">
            <v>538</v>
          </cell>
          <cell r="B546" t="str">
            <v xml:space="preserve">361st </v>
          </cell>
          <cell r="C546">
            <v>41102</v>
          </cell>
          <cell r="D546">
            <v>41186</v>
          </cell>
          <cell r="E546">
            <v>23</v>
          </cell>
          <cell r="F546">
            <v>71565</v>
          </cell>
          <cell r="G546">
            <v>69659.426599999992</v>
          </cell>
          <cell r="H546">
            <v>11</v>
          </cell>
          <cell r="I546">
            <v>51545</v>
          </cell>
          <cell r="J546">
            <v>536.5</v>
          </cell>
          <cell r="K546">
            <v>52081.5</v>
          </cell>
          <cell r="L546">
            <v>50696243550</v>
          </cell>
          <cell r="M546">
            <v>1385256450</v>
          </cell>
          <cell r="N546">
            <v>0.118283</v>
          </cell>
          <cell r="O546">
            <v>0.119659</v>
          </cell>
          <cell r="P546">
            <v>97.34</v>
          </cell>
          <cell r="Q546">
            <v>0.118742</v>
          </cell>
          <cell r="R546">
            <v>0.118732</v>
          </cell>
          <cell r="T546">
            <v>41186</v>
          </cell>
        </row>
        <row r="547">
          <cell r="A547">
            <v>539</v>
          </cell>
          <cell r="B547" t="str">
            <v>Non-Comp</v>
          </cell>
          <cell r="C547">
            <v>41102</v>
          </cell>
          <cell r="D547">
            <v>41186</v>
          </cell>
          <cell r="E547">
            <v>149</v>
          </cell>
          <cell r="F547">
            <v>11513.355</v>
          </cell>
          <cell r="G547">
            <v>11207.099757</v>
          </cell>
          <cell r="H547">
            <v>149</v>
          </cell>
          <cell r="I547">
            <v>0</v>
          </cell>
          <cell r="J547">
            <v>11513.355</v>
          </cell>
          <cell r="K547">
            <v>11513.355</v>
          </cell>
          <cell r="L547">
            <v>11207099757</v>
          </cell>
          <cell r="M547">
            <v>306255242.99999976</v>
          </cell>
          <cell r="N547">
            <v>0.118742</v>
          </cell>
          <cell r="O547">
            <v>0.118742</v>
          </cell>
          <cell r="P547">
            <v>97.34</v>
          </cell>
          <cell r="Q547">
            <v>0.118742</v>
          </cell>
          <cell r="R547">
            <v>0.118742</v>
          </cell>
          <cell r="T547">
            <v>41186</v>
          </cell>
        </row>
        <row r="548">
          <cell r="A548">
            <v>540</v>
          </cell>
          <cell r="B548" t="str">
            <v xml:space="preserve">362nd </v>
          </cell>
          <cell r="C548">
            <v>41116</v>
          </cell>
          <cell r="D548">
            <v>41200</v>
          </cell>
          <cell r="E548">
            <v>25</v>
          </cell>
          <cell r="F548">
            <v>26912.300000000003</v>
          </cell>
          <cell r="G548">
            <v>26198.242020000002</v>
          </cell>
          <cell r="H548">
            <v>17</v>
          </cell>
          <cell r="I548">
            <v>15972.3</v>
          </cell>
          <cell r="J548">
            <v>100</v>
          </cell>
          <cell r="K548">
            <v>16072.3</v>
          </cell>
          <cell r="L548">
            <v>15646816020</v>
          </cell>
          <cell r="M548">
            <v>425483980.00000101</v>
          </cell>
          <cell r="N548">
            <v>0.117825</v>
          </cell>
          <cell r="O548">
            <v>0.119201</v>
          </cell>
          <cell r="P548">
            <v>97.35</v>
          </cell>
          <cell r="Q548">
            <v>0.118283</v>
          </cell>
          <cell r="R548">
            <v>0.11816</v>
          </cell>
          <cell r="T548">
            <v>41200</v>
          </cell>
        </row>
        <row r="549">
          <cell r="A549">
            <v>541</v>
          </cell>
          <cell r="B549" t="str">
            <v>Non-Comp</v>
          </cell>
          <cell r="C549">
            <v>41116</v>
          </cell>
          <cell r="D549">
            <v>41200</v>
          </cell>
          <cell r="E549">
            <v>170</v>
          </cell>
          <cell r="F549">
            <v>13732.455</v>
          </cell>
          <cell r="G549">
            <v>13368.544942500001</v>
          </cell>
          <cell r="H549">
            <v>170</v>
          </cell>
          <cell r="I549">
            <v>0</v>
          </cell>
          <cell r="J549">
            <v>13732.455</v>
          </cell>
          <cell r="K549">
            <v>13732.455</v>
          </cell>
          <cell r="L549">
            <v>13368544942.499998</v>
          </cell>
          <cell r="M549">
            <v>363910057.50000083</v>
          </cell>
          <cell r="N549">
            <v>0.118283</v>
          </cell>
          <cell r="O549">
            <v>0.118283</v>
          </cell>
          <cell r="P549">
            <v>97.35</v>
          </cell>
          <cell r="Q549">
            <v>0.118283</v>
          </cell>
          <cell r="R549">
            <v>0.118283</v>
          </cell>
          <cell r="T549">
            <v>41200</v>
          </cell>
        </row>
        <row r="550">
          <cell r="A550">
            <v>542</v>
          </cell>
          <cell r="B550" t="str">
            <v xml:space="preserve">363rd </v>
          </cell>
          <cell r="C550">
            <v>41130</v>
          </cell>
          <cell r="D550">
            <v>41214</v>
          </cell>
          <cell r="E550">
            <v>26</v>
          </cell>
          <cell r="F550">
            <v>19868.5</v>
          </cell>
          <cell r="G550">
            <v>19358.144099999994</v>
          </cell>
          <cell r="H550">
            <v>17</v>
          </cell>
          <cell r="I550">
            <v>12253.5</v>
          </cell>
          <cell r="J550">
            <v>4300</v>
          </cell>
          <cell r="K550">
            <v>16553.5</v>
          </cell>
          <cell r="L550">
            <v>16128929600</v>
          </cell>
          <cell r="M550">
            <v>424570400</v>
          </cell>
          <cell r="N550">
            <v>0.113703</v>
          </cell>
          <cell r="O550">
            <v>0.11599198200840886</v>
          </cell>
          <cell r="P550">
            <v>97.43</v>
          </cell>
          <cell r="Q550">
            <v>0.11461830960445318</v>
          </cell>
          <cell r="R550">
            <v>0.11438201554246202</v>
          </cell>
          <cell r="T550">
            <v>41214</v>
          </cell>
        </row>
        <row r="551">
          <cell r="A551">
            <v>543</v>
          </cell>
          <cell r="B551" t="str">
            <v>Non-Comp</v>
          </cell>
          <cell r="C551">
            <v>41130</v>
          </cell>
          <cell r="D551">
            <v>41214</v>
          </cell>
          <cell r="E551">
            <v>155</v>
          </cell>
          <cell r="F551">
            <v>14565.934999999999</v>
          </cell>
          <cell r="G551">
            <v>14193.047064</v>
          </cell>
          <cell r="H551">
            <v>155</v>
          </cell>
          <cell r="I551">
            <v>0</v>
          </cell>
          <cell r="J551">
            <v>14565.934999999999</v>
          </cell>
          <cell r="K551">
            <v>14565.934999999999</v>
          </cell>
          <cell r="L551">
            <v>14193047064</v>
          </cell>
          <cell r="M551">
            <v>372887936.00000077</v>
          </cell>
          <cell r="N551">
            <v>0.114161</v>
          </cell>
          <cell r="O551">
            <v>0.114161</v>
          </cell>
          <cell r="P551">
            <v>97.44</v>
          </cell>
          <cell r="Q551">
            <v>0.114161</v>
          </cell>
          <cell r="R551">
            <v>0.114161</v>
          </cell>
          <cell r="T551">
            <v>41214</v>
          </cell>
        </row>
        <row r="552">
          <cell r="A552">
            <v>544</v>
          </cell>
          <cell r="B552" t="str">
            <v>364th</v>
          </cell>
          <cell r="C552">
            <v>41144</v>
          </cell>
          <cell r="D552">
            <v>41228</v>
          </cell>
          <cell r="E552">
            <v>18</v>
          </cell>
          <cell r="F552">
            <v>31428.600000000002</v>
          </cell>
          <cell r="G552">
            <v>30693.15324</v>
          </cell>
          <cell r="H552">
            <v>12</v>
          </cell>
          <cell r="I552">
            <v>28228.600000000002</v>
          </cell>
          <cell r="J552">
            <v>0</v>
          </cell>
          <cell r="K552">
            <v>28228.600000000002</v>
          </cell>
          <cell r="L552">
            <v>27568393240</v>
          </cell>
          <cell r="M552">
            <v>660206760.00000203</v>
          </cell>
          <cell r="N552">
            <v>0.103204</v>
          </cell>
          <cell r="O552">
            <v>0.10502599999999999</v>
          </cell>
          <cell r="P552">
            <v>97.66</v>
          </cell>
          <cell r="Q552">
            <v>0.10411485913226662</v>
          </cell>
          <cell r="R552">
            <v>0.10405958516738435</v>
          </cell>
          <cell r="T552">
            <v>41228</v>
          </cell>
        </row>
        <row r="553">
          <cell r="A553">
            <v>545</v>
          </cell>
          <cell r="B553" t="str">
            <v>Non-Comp</v>
          </cell>
          <cell r="C553">
            <v>41144</v>
          </cell>
          <cell r="D553">
            <v>41228</v>
          </cell>
          <cell r="E553">
            <v>87</v>
          </cell>
          <cell r="F553">
            <v>7699.06</v>
          </cell>
          <cell r="G553">
            <v>7518.9019959999996</v>
          </cell>
          <cell r="H553">
            <v>87</v>
          </cell>
          <cell r="I553">
            <v>0</v>
          </cell>
          <cell r="J553">
            <v>7699.06</v>
          </cell>
          <cell r="K553">
            <v>7699.06</v>
          </cell>
          <cell r="L553">
            <v>7518901995.999999</v>
          </cell>
          <cell r="M553">
            <v>180158004.0000006</v>
          </cell>
          <cell r="N553">
            <v>0.104115</v>
          </cell>
          <cell r="O553">
            <v>0.104115</v>
          </cell>
          <cell r="P553">
            <v>97.66</v>
          </cell>
          <cell r="Q553">
            <v>0.104115</v>
          </cell>
          <cell r="R553">
            <v>0.104115</v>
          </cell>
          <cell r="T553">
            <v>41228</v>
          </cell>
        </row>
        <row r="554">
          <cell r="A554">
            <v>546</v>
          </cell>
          <cell r="B554" t="str">
            <v>365th</v>
          </cell>
          <cell r="C554">
            <v>41158</v>
          </cell>
          <cell r="D554">
            <v>41242</v>
          </cell>
          <cell r="E554">
            <v>26</v>
          </cell>
          <cell r="F554">
            <v>35586.300000000003</v>
          </cell>
          <cell r="G554">
            <v>34762.15436</v>
          </cell>
          <cell r="H554">
            <v>14</v>
          </cell>
          <cell r="I554">
            <v>18346.5</v>
          </cell>
          <cell r="J554">
            <v>500</v>
          </cell>
          <cell r="K554">
            <v>18846.5</v>
          </cell>
          <cell r="L554">
            <v>18411741700</v>
          </cell>
          <cell r="M554">
            <v>434758300</v>
          </cell>
          <cell r="N554">
            <v>0.101838</v>
          </cell>
          <cell r="O554">
            <v>0.104115</v>
          </cell>
          <cell r="P554">
            <v>97.69</v>
          </cell>
          <cell r="Q554">
            <v>0.10274800000000001</v>
          </cell>
          <cell r="R554">
            <v>0.102605</v>
          </cell>
          <cell r="T554">
            <v>41242</v>
          </cell>
        </row>
        <row r="555">
          <cell r="A555">
            <v>547</v>
          </cell>
          <cell r="B555" t="str">
            <v>Non-Comp</v>
          </cell>
          <cell r="C555">
            <v>41158</v>
          </cell>
          <cell r="D555">
            <v>41242</v>
          </cell>
          <cell r="E555">
            <v>131</v>
          </cell>
          <cell r="F555">
            <v>10998.56</v>
          </cell>
          <cell r="G555">
            <v>10744.493264000001</v>
          </cell>
          <cell r="H555">
            <v>131</v>
          </cell>
          <cell r="I555">
            <v>0</v>
          </cell>
          <cell r="J555">
            <v>10998.56</v>
          </cell>
          <cell r="K555">
            <v>10998.56</v>
          </cell>
          <cell r="L555">
            <v>10744493264</v>
          </cell>
          <cell r="M555">
            <v>254066736.00000003</v>
          </cell>
          <cell r="N555">
            <v>0.10274800000000001</v>
          </cell>
          <cell r="O555">
            <v>0.10274800000000001</v>
          </cell>
          <cell r="P555">
            <v>97.69</v>
          </cell>
          <cell r="Q555">
            <v>0.10274800000000001</v>
          </cell>
          <cell r="R555">
            <v>0.10274800000000001</v>
          </cell>
          <cell r="T555">
            <v>41242</v>
          </cell>
        </row>
        <row r="556">
          <cell r="A556">
            <v>548</v>
          </cell>
          <cell r="B556" t="str">
            <v>366th</v>
          </cell>
          <cell r="C556">
            <v>41172</v>
          </cell>
          <cell r="D556">
            <v>41256</v>
          </cell>
          <cell r="E556">
            <v>8</v>
          </cell>
          <cell r="F556">
            <v>10600</v>
          </cell>
          <cell r="G556">
            <v>10354.549999999999</v>
          </cell>
          <cell r="H556">
            <v>1</v>
          </cell>
          <cell r="I556">
            <v>1100</v>
          </cell>
          <cell r="J556">
            <v>0</v>
          </cell>
          <cell r="K556">
            <v>1100</v>
          </cell>
          <cell r="L556">
            <v>1074700000</v>
          </cell>
          <cell r="M556">
            <v>25300000</v>
          </cell>
          <cell r="N556">
            <v>0.102293</v>
          </cell>
          <cell r="O556">
            <v>0.103659</v>
          </cell>
          <cell r="P556">
            <v>97.7</v>
          </cell>
          <cell r="Q556">
            <v>0.102293</v>
          </cell>
          <cell r="R556">
            <v>0.102293</v>
          </cell>
          <cell r="T556">
            <v>41256</v>
          </cell>
        </row>
        <row r="557">
          <cell r="A557">
            <v>549</v>
          </cell>
          <cell r="B557" t="str">
            <v>Non-Comp</v>
          </cell>
          <cell r="C557">
            <v>41172</v>
          </cell>
          <cell r="D557">
            <v>41256</v>
          </cell>
          <cell r="E557">
            <v>103</v>
          </cell>
          <cell r="F557">
            <v>8221.7199999999993</v>
          </cell>
          <cell r="G557">
            <v>8032.6204399999997</v>
          </cell>
          <cell r="H557">
            <v>103</v>
          </cell>
          <cell r="I557">
            <v>0</v>
          </cell>
          <cell r="J557">
            <v>8221.7199999999993</v>
          </cell>
          <cell r="K557">
            <v>8221.7199999999993</v>
          </cell>
          <cell r="L557">
            <v>8032620440</v>
          </cell>
          <cell r="M557">
            <v>189099560.00000006</v>
          </cell>
          <cell r="N557">
            <v>0.102293</v>
          </cell>
          <cell r="O557">
            <v>0.102293</v>
          </cell>
          <cell r="P557">
            <v>97.7</v>
          </cell>
          <cell r="Q557">
            <v>0.102293</v>
          </cell>
          <cell r="R557">
            <v>0.102293</v>
          </cell>
          <cell r="T557">
            <v>41256</v>
          </cell>
        </row>
        <row r="558">
          <cell r="A558">
            <v>550</v>
          </cell>
          <cell r="B558" t="str">
            <v>367th</v>
          </cell>
          <cell r="C558">
            <v>41186</v>
          </cell>
          <cell r="D558">
            <v>41270</v>
          </cell>
          <cell r="E558">
            <v>23</v>
          </cell>
          <cell r="F558">
            <v>25337.599999999999</v>
          </cell>
          <cell r="G558">
            <v>24778.849300000002</v>
          </cell>
          <cell r="H558">
            <v>4</v>
          </cell>
          <cell r="I558">
            <v>7890</v>
          </cell>
          <cell r="J558">
            <v>0</v>
          </cell>
          <cell r="K558">
            <v>7890</v>
          </cell>
          <cell r="L558">
            <v>7717211500</v>
          </cell>
          <cell r="M558">
            <v>172788500</v>
          </cell>
          <cell r="N558">
            <v>9.6837000000000006E-2</v>
          </cell>
          <cell r="O558">
            <v>9.7983000000000001E-2</v>
          </cell>
          <cell r="P558">
            <v>97.81</v>
          </cell>
          <cell r="Q558">
            <v>9.7291000000000002E-2</v>
          </cell>
          <cell r="R558">
            <v>9.7290000000000001E-2</v>
          </cell>
          <cell r="T558">
            <v>41270</v>
          </cell>
        </row>
        <row r="559">
          <cell r="A559">
            <v>551</v>
          </cell>
          <cell r="B559" t="str">
            <v>Non-Comp</v>
          </cell>
          <cell r="C559">
            <v>41186</v>
          </cell>
          <cell r="D559">
            <v>41270</v>
          </cell>
          <cell r="E559">
            <v>79</v>
          </cell>
          <cell r="F559">
            <v>6256.8050000000003</v>
          </cell>
          <cell r="G559">
            <v>6119.7809705</v>
          </cell>
          <cell r="H559">
            <v>79</v>
          </cell>
          <cell r="I559">
            <v>0</v>
          </cell>
          <cell r="J559">
            <v>6256.8050000000003</v>
          </cell>
          <cell r="K559">
            <v>6256.8050000000003</v>
          </cell>
          <cell r="L559">
            <v>6119780970.5</v>
          </cell>
          <cell r="M559">
            <v>137024029.50000009</v>
          </cell>
          <cell r="N559">
            <v>9.7291395854937318E-2</v>
          </cell>
          <cell r="O559">
            <v>9.7291395854937318E-2</v>
          </cell>
          <cell r="P559">
            <v>97.81</v>
          </cell>
          <cell r="Q559">
            <v>9.7291000000000002E-2</v>
          </cell>
          <cell r="R559">
            <v>9.7291000000000002E-2</v>
          </cell>
          <cell r="T559">
            <v>41270</v>
          </cell>
        </row>
        <row r="560">
          <cell r="A560">
            <v>552</v>
          </cell>
          <cell r="B560" t="str">
            <v>368th</v>
          </cell>
          <cell r="C560">
            <v>41200</v>
          </cell>
          <cell r="D560">
            <v>41284</v>
          </cell>
          <cell r="E560">
            <v>25</v>
          </cell>
          <cell r="F560">
            <v>38447</v>
          </cell>
          <cell r="G560">
            <v>37608.521100000005</v>
          </cell>
          <cell r="H560">
            <v>9</v>
          </cell>
          <cell r="I560">
            <v>12672</v>
          </cell>
          <cell r="J560">
            <v>355</v>
          </cell>
          <cell r="K560">
            <v>13027</v>
          </cell>
          <cell r="L560">
            <v>12744314100</v>
          </cell>
          <cell r="M560">
            <v>282685900.00000101</v>
          </cell>
          <cell r="N560">
            <v>9.6382999999999996E-2</v>
          </cell>
          <cell r="O560">
            <v>9.7746E-2</v>
          </cell>
          <cell r="P560">
            <v>97.83</v>
          </cell>
          <cell r="Q560">
            <v>9.6383181709768728E-2</v>
          </cell>
          <cell r="R560">
            <v>9.6383181709768853E-2</v>
          </cell>
          <cell r="T560">
            <v>41284</v>
          </cell>
        </row>
        <row r="561">
          <cell r="A561">
            <v>553</v>
          </cell>
          <cell r="B561" t="str">
            <v>Non-Comp</v>
          </cell>
          <cell r="C561">
            <v>41200</v>
          </cell>
          <cell r="D561">
            <v>41284</v>
          </cell>
          <cell r="E561">
            <v>119</v>
          </cell>
          <cell r="F561">
            <v>8616.125</v>
          </cell>
          <cell r="G561">
            <v>8429.1550874999994</v>
          </cell>
          <cell r="H561">
            <v>119</v>
          </cell>
          <cell r="I561">
            <v>0</v>
          </cell>
          <cell r="J561">
            <v>8616.125</v>
          </cell>
          <cell r="K561">
            <v>8616.125</v>
          </cell>
          <cell r="L561">
            <v>8429155087.5</v>
          </cell>
          <cell r="M561">
            <v>186969912.50000033</v>
          </cell>
          <cell r="N561">
            <v>9.6382999999999996E-2</v>
          </cell>
          <cell r="O561">
            <v>9.6382999999999996E-2</v>
          </cell>
          <cell r="P561">
            <v>97.83</v>
          </cell>
          <cell r="Q561">
            <v>9.6383181709768728E-2</v>
          </cell>
          <cell r="R561">
            <v>9.6383181709768728E-2</v>
          </cell>
          <cell r="T561">
            <v>41284</v>
          </cell>
        </row>
        <row r="562">
          <cell r="A562">
            <v>554</v>
          </cell>
          <cell r="B562" t="str">
            <v>369th</v>
          </cell>
          <cell r="C562">
            <v>41214</v>
          </cell>
          <cell r="D562">
            <v>41298</v>
          </cell>
          <cell r="E562">
            <v>13</v>
          </cell>
          <cell r="F562">
            <v>13545</v>
          </cell>
          <cell r="G562">
            <v>13261.249</v>
          </cell>
          <cell r="H562">
            <v>4</v>
          </cell>
          <cell r="I562">
            <v>3245</v>
          </cell>
          <cell r="J562">
            <v>100</v>
          </cell>
          <cell r="K562">
            <v>3345</v>
          </cell>
          <cell r="L562">
            <v>3275424000</v>
          </cell>
          <cell r="M562">
            <v>69575999.999999806</v>
          </cell>
          <cell r="N562">
            <v>9.2300999999999994E-2</v>
          </cell>
          <cell r="O562">
            <v>9.5475000000000004E-2</v>
          </cell>
          <cell r="P562">
            <v>97.92</v>
          </cell>
          <cell r="Q562">
            <v>9.2300809212573845E-2</v>
          </cell>
          <cell r="R562">
            <v>9.2300809212573595E-2</v>
          </cell>
          <cell r="T562">
            <v>41298</v>
          </cell>
        </row>
        <row r="563">
          <cell r="A563">
            <v>555</v>
          </cell>
          <cell r="B563" t="str">
            <v>Non-Comp</v>
          </cell>
          <cell r="C563">
            <v>41214</v>
          </cell>
          <cell r="D563">
            <v>41298</v>
          </cell>
          <cell r="E563">
            <v>99</v>
          </cell>
          <cell r="F563">
            <v>12658.995000000001</v>
          </cell>
          <cell r="G563">
            <v>12395.687904</v>
          </cell>
          <cell r="H563">
            <v>99</v>
          </cell>
          <cell r="I563">
            <v>0</v>
          </cell>
          <cell r="J563">
            <v>12658.995000000001</v>
          </cell>
          <cell r="K563">
            <v>12658.995000000001</v>
          </cell>
          <cell r="L563">
            <v>12395687904</v>
          </cell>
          <cell r="M563">
            <v>263307095.99999902</v>
          </cell>
          <cell r="N563">
            <v>9.2300999999999994E-2</v>
          </cell>
          <cell r="O563">
            <v>9.2300999999999994E-2</v>
          </cell>
          <cell r="P563">
            <v>97.92</v>
          </cell>
          <cell r="Q563">
            <v>9.2300999999999994E-2</v>
          </cell>
          <cell r="R563">
            <v>9.2300999999999994E-2</v>
          </cell>
          <cell r="T563">
            <v>41298</v>
          </cell>
        </row>
        <row r="564">
          <cell r="A564">
            <v>556</v>
          </cell>
          <cell r="B564" t="str">
            <v>370th</v>
          </cell>
          <cell r="C564">
            <v>41228</v>
          </cell>
          <cell r="D564">
            <v>41312</v>
          </cell>
          <cell r="E564">
            <v>18</v>
          </cell>
          <cell r="F564">
            <v>26403</v>
          </cell>
          <cell r="G564">
            <v>25852.923200000001</v>
          </cell>
          <cell r="H564">
            <v>14</v>
          </cell>
          <cell r="I564">
            <v>24153</v>
          </cell>
          <cell r="J564">
            <v>500</v>
          </cell>
          <cell r="K564">
            <v>24653</v>
          </cell>
          <cell r="L564">
            <v>24139848200</v>
          </cell>
          <cell r="M564">
            <v>513151799.99999899</v>
          </cell>
          <cell r="N564">
            <v>9.1395000000000004E-2</v>
          </cell>
          <cell r="O564">
            <v>9.4114000000000003E-2</v>
          </cell>
          <cell r="P564">
            <v>97.91</v>
          </cell>
          <cell r="Q564">
            <v>9.275403553311852E-2</v>
          </cell>
          <cell r="R564">
            <v>9.2368714646681005E-2</v>
          </cell>
          <cell r="T564">
            <v>41312</v>
          </cell>
        </row>
        <row r="565">
          <cell r="A565">
            <v>557</v>
          </cell>
          <cell r="B565" t="str">
            <v>Non-Comp</v>
          </cell>
          <cell r="C565">
            <v>41228</v>
          </cell>
          <cell r="D565">
            <v>41312</v>
          </cell>
          <cell r="E565">
            <v>75</v>
          </cell>
          <cell r="F565">
            <v>8490.9050000000007</v>
          </cell>
          <cell r="G565">
            <v>8314.2941759999994</v>
          </cell>
          <cell r="H565">
            <v>75</v>
          </cell>
          <cell r="I565">
            <v>0</v>
          </cell>
          <cell r="J565">
            <v>8490.9050000000007</v>
          </cell>
          <cell r="K565">
            <v>8490.9050000000007</v>
          </cell>
          <cell r="L565">
            <v>8314294176</v>
          </cell>
          <cell r="M565">
            <v>176610823.99999946</v>
          </cell>
          <cell r="N565">
            <v>9.2300999999999994E-2</v>
          </cell>
          <cell r="O565">
            <v>9.2300999999999994E-2</v>
          </cell>
          <cell r="P565">
            <v>97.92</v>
          </cell>
          <cell r="Q565">
            <v>9.2300999999999994E-2</v>
          </cell>
          <cell r="R565">
            <v>9.2300999999999994E-2</v>
          </cell>
          <cell r="T565">
            <v>41312</v>
          </cell>
        </row>
        <row r="566">
          <cell r="A566">
            <v>558</v>
          </cell>
          <cell r="B566" t="str">
            <v>371st</v>
          </cell>
          <cell r="C566">
            <v>41242</v>
          </cell>
          <cell r="D566">
            <v>41326</v>
          </cell>
          <cell r="E566">
            <v>23</v>
          </cell>
          <cell r="F566">
            <v>30681</v>
          </cell>
          <cell r="G566">
            <v>30038.874</v>
          </cell>
          <cell r="H566">
            <v>20</v>
          </cell>
          <cell r="I566">
            <v>28225</v>
          </cell>
          <cell r="J566">
            <v>206</v>
          </cell>
          <cell r="K566">
            <v>28431</v>
          </cell>
          <cell r="L566">
            <v>27836348500</v>
          </cell>
          <cell r="M566">
            <v>594651500</v>
          </cell>
          <cell r="N566">
            <v>9.1847999999999999E-2</v>
          </cell>
          <cell r="O566">
            <v>9.3660999999999994E-2</v>
          </cell>
          <cell r="P566">
            <v>97.9</v>
          </cell>
          <cell r="Q566">
            <v>9.3206999999999998E-2</v>
          </cell>
          <cell r="R566">
            <v>9.2825000000000005E-2</v>
          </cell>
          <cell r="T566">
            <v>41326</v>
          </cell>
        </row>
        <row r="567">
          <cell r="A567">
            <v>559</v>
          </cell>
          <cell r="B567" t="str">
            <v>Non-Comp</v>
          </cell>
          <cell r="C567">
            <v>41242</v>
          </cell>
          <cell r="D567">
            <v>41326</v>
          </cell>
          <cell r="E567">
            <v>100</v>
          </cell>
          <cell r="F567">
            <v>10335.69</v>
          </cell>
          <cell r="G567">
            <v>10119.674000000001</v>
          </cell>
          <cell r="H567">
            <v>100</v>
          </cell>
          <cell r="I567">
            <v>0</v>
          </cell>
          <cell r="J567">
            <v>10335.69</v>
          </cell>
          <cell r="K567">
            <v>10335.69</v>
          </cell>
          <cell r="L567">
            <v>10119674079</v>
          </cell>
          <cell r="M567">
            <v>216015921</v>
          </cell>
          <cell r="N567">
            <v>9.2754000000000003E-2</v>
          </cell>
          <cell r="O567">
            <v>9.2754000000000003E-2</v>
          </cell>
          <cell r="P567">
            <v>97.91</v>
          </cell>
          <cell r="Q567">
            <v>9.2754000000000003E-2</v>
          </cell>
          <cell r="R567">
            <v>9.2754000000000003E-2</v>
          </cell>
          <cell r="T567">
            <v>41326</v>
          </cell>
        </row>
        <row r="568">
          <cell r="A568">
            <v>560</v>
          </cell>
          <cell r="B568" t="str">
            <v>372nd</v>
          </cell>
          <cell r="C568">
            <v>41256</v>
          </cell>
          <cell r="D568">
            <v>41340</v>
          </cell>
          <cell r="E568">
            <v>16</v>
          </cell>
          <cell r="F568">
            <v>16975</v>
          </cell>
          <cell r="G568">
            <v>16618.595000000001</v>
          </cell>
          <cell r="H568">
            <v>2</v>
          </cell>
          <cell r="I568">
            <v>6050</v>
          </cell>
          <cell r="J568">
            <v>0</v>
          </cell>
          <cell r="K568">
            <v>6050</v>
          </cell>
          <cell r="L568">
            <v>5923555000</v>
          </cell>
          <cell r="M568">
            <v>126445000</v>
          </cell>
          <cell r="N568">
            <v>9.2754000000000003E-2</v>
          </cell>
          <cell r="O568">
            <v>9.5021999999999995E-2</v>
          </cell>
          <cell r="P568">
            <v>97.91</v>
          </cell>
          <cell r="Q568">
            <v>9.275403553311852E-2</v>
          </cell>
          <cell r="R568">
            <v>9.2754035533118478E-2</v>
          </cell>
          <cell r="T568">
            <v>41340</v>
          </cell>
        </row>
        <row r="569">
          <cell r="A569">
            <v>561</v>
          </cell>
          <cell r="B569" t="str">
            <v>Non-Comp</v>
          </cell>
          <cell r="C569">
            <v>41256</v>
          </cell>
          <cell r="D569">
            <v>41340</v>
          </cell>
          <cell r="E569">
            <v>87</v>
          </cell>
          <cell r="F569">
            <v>6920.915</v>
          </cell>
          <cell r="G569">
            <v>6776.2678765000001</v>
          </cell>
          <cell r="H569">
            <v>87</v>
          </cell>
          <cell r="I569">
            <v>0</v>
          </cell>
          <cell r="J569">
            <v>6920.915</v>
          </cell>
          <cell r="K569">
            <v>6920.915</v>
          </cell>
          <cell r="L569">
            <v>6776267876.5</v>
          </cell>
          <cell r="M569">
            <v>144647123.50000012</v>
          </cell>
          <cell r="N569">
            <v>9.2754000000000003E-2</v>
          </cell>
          <cell r="O569">
            <v>9.2754000000000003E-2</v>
          </cell>
          <cell r="P569">
            <v>97.91</v>
          </cell>
          <cell r="Q569">
            <v>9.2754000000000003E-2</v>
          </cell>
          <cell r="R569">
            <v>9.2754000000000003E-2</v>
          </cell>
          <cell r="T569">
            <v>41340</v>
          </cell>
        </row>
        <row r="570">
          <cell r="A570">
            <v>562</v>
          </cell>
          <cell r="B570" t="str">
            <v>373rd</v>
          </cell>
          <cell r="C570">
            <v>41270</v>
          </cell>
          <cell r="D570">
            <v>41354</v>
          </cell>
          <cell r="E570">
            <v>21</v>
          </cell>
          <cell r="F570">
            <v>43929.7</v>
          </cell>
          <cell r="G570">
            <v>43009.886140000002</v>
          </cell>
          <cell r="H570">
            <v>0</v>
          </cell>
          <cell r="I570" t="str">
            <v>BIDS REJECTED</v>
          </cell>
          <cell r="J570" t="str">
            <v>BIDS REJECTED</v>
          </cell>
          <cell r="K570" t="str">
            <v>BIDS REJECTED</v>
          </cell>
          <cell r="L570" t="str">
            <v>BIDS REJECTED</v>
          </cell>
          <cell r="M570" t="str">
            <v>BIDS REJECTED</v>
          </cell>
          <cell r="N570" t="str">
            <v>BIDS REJECTED</v>
          </cell>
          <cell r="O570" t="str">
            <v>BIDS REJECTED</v>
          </cell>
          <cell r="P570" t="str">
            <v>BIDS REJECTED</v>
          </cell>
          <cell r="Q570" t="str">
            <v>BIDS REJECTED</v>
          </cell>
          <cell r="R570" t="str">
            <v>BIDS REJECTED</v>
          </cell>
          <cell r="T570">
            <v>41354</v>
          </cell>
        </row>
        <row r="571">
          <cell r="A571">
            <v>563</v>
          </cell>
          <cell r="B571" t="str">
            <v>Non-Comp</v>
          </cell>
          <cell r="C571">
            <v>41270</v>
          </cell>
          <cell r="D571">
            <v>41354</v>
          </cell>
          <cell r="E571">
            <v>71</v>
          </cell>
          <cell r="F571">
            <v>4061.12</v>
          </cell>
          <cell r="G571">
            <v>0</v>
          </cell>
          <cell r="H571">
            <v>0</v>
          </cell>
          <cell r="I571" t="str">
            <v>BIDS REJECTED</v>
          </cell>
          <cell r="J571" t="str">
            <v>BIDS REJECTED</v>
          </cell>
          <cell r="K571" t="str">
            <v>BIDS REJECTED</v>
          </cell>
          <cell r="L571" t="str">
            <v>BIDS REJECTED</v>
          </cell>
          <cell r="M571" t="str">
            <v>BIDS REJECTED</v>
          </cell>
          <cell r="N571" t="str">
            <v>BIDS REJECTED</v>
          </cell>
          <cell r="O571" t="str">
            <v>BIDS REJECTED</v>
          </cell>
          <cell r="P571" t="str">
            <v>BIDS REJECTED</v>
          </cell>
          <cell r="Q571" t="str">
            <v>BIDS REJECTED</v>
          </cell>
          <cell r="R571" t="str">
            <v>BIDS REJECTED</v>
          </cell>
          <cell r="T571">
            <v>41354</v>
          </cell>
        </row>
        <row r="572">
          <cell r="A572">
            <v>564</v>
          </cell>
          <cell r="B572" t="str">
            <v>374th</v>
          </cell>
          <cell r="C572">
            <v>41284</v>
          </cell>
          <cell r="D572">
            <v>41368</v>
          </cell>
          <cell r="E572">
            <v>39</v>
          </cell>
          <cell r="F572">
            <v>92804.4</v>
          </cell>
          <cell r="G572">
            <v>90877.541819999999</v>
          </cell>
          <cell r="H572">
            <v>21</v>
          </cell>
          <cell r="I572">
            <v>29854.400000000001</v>
          </cell>
          <cell r="J572">
            <v>5350</v>
          </cell>
          <cell r="K572">
            <v>35204.400000000001</v>
          </cell>
          <cell r="L572">
            <v>34476346820</v>
          </cell>
          <cell r="M572">
            <v>728053179.99999905</v>
          </cell>
          <cell r="N572">
            <v>9.0941999999999995E-2</v>
          </cell>
          <cell r="O572">
            <v>9.3206999999999998E-2</v>
          </cell>
          <cell r="P572">
            <v>97.93</v>
          </cell>
          <cell r="Q572">
            <v>9.1847999999999999E-2</v>
          </cell>
          <cell r="R572">
            <v>9.1759999999999994E-2</v>
          </cell>
          <cell r="T572">
            <v>41368</v>
          </cell>
        </row>
        <row r="573">
          <cell r="A573">
            <v>565</v>
          </cell>
          <cell r="B573" t="str">
            <v>Non-Comp</v>
          </cell>
          <cell r="C573">
            <v>41284</v>
          </cell>
          <cell r="D573">
            <v>41368</v>
          </cell>
          <cell r="E573">
            <v>152</v>
          </cell>
          <cell r="F573">
            <v>12875.16</v>
          </cell>
          <cell r="G573">
            <v>12608.644188</v>
          </cell>
          <cell r="H573">
            <v>152</v>
          </cell>
          <cell r="I573">
            <v>0</v>
          </cell>
          <cell r="J573">
            <v>12875.16</v>
          </cell>
          <cell r="K573">
            <v>12875.16</v>
          </cell>
          <cell r="L573">
            <v>12608644188</v>
          </cell>
          <cell r="M573">
            <v>266515811.99999964</v>
          </cell>
          <cell r="N573">
            <v>9.1847999999999999E-2</v>
          </cell>
          <cell r="O573">
            <v>9.1847999999999999E-2</v>
          </cell>
          <cell r="P573">
            <v>97.93</v>
          </cell>
          <cell r="Q573">
            <v>9.1847999999999999E-2</v>
          </cell>
          <cell r="R573">
            <v>9.1847999999999999E-2</v>
          </cell>
          <cell r="T573">
            <v>41368</v>
          </cell>
        </row>
        <row r="574">
          <cell r="A574">
            <v>566</v>
          </cell>
          <cell r="B574" t="str">
            <v>375th</v>
          </cell>
          <cell r="C574">
            <v>41298</v>
          </cell>
          <cell r="D574">
            <v>41382</v>
          </cell>
          <cell r="E574">
            <v>39</v>
          </cell>
          <cell r="F574">
            <v>119447</v>
          </cell>
          <cell r="G574">
            <v>116988.99879999997</v>
          </cell>
          <cell r="H574">
            <v>21</v>
          </cell>
          <cell r="I574">
            <v>44545</v>
          </cell>
          <cell r="J574">
            <v>2000</v>
          </cell>
          <cell r="K574">
            <v>46545</v>
          </cell>
          <cell r="L574">
            <v>45591027500</v>
          </cell>
          <cell r="M574">
            <v>953972499.99999905</v>
          </cell>
          <cell r="N574">
            <v>9.0489E-2</v>
          </cell>
          <cell r="O574">
            <v>9.2300999999999994E-2</v>
          </cell>
          <cell r="P574">
            <v>97.95</v>
          </cell>
          <cell r="Q574">
            <v>9.0941685505238221E-2</v>
          </cell>
          <cell r="R574">
            <v>9.0922224747172389E-2</v>
          </cell>
          <cell r="T574">
            <v>41382</v>
          </cell>
        </row>
        <row r="575">
          <cell r="A575">
            <v>567</v>
          </cell>
          <cell r="B575" t="str">
            <v>Non-Comp</v>
          </cell>
          <cell r="C575">
            <v>41298</v>
          </cell>
          <cell r="D575">
            <v>41382</v>
          </cell>
          <cell r="E575">
            <v>151</v>
          </cell>
          <cell r="F575">
            <v>16100.65</v>
          </cell>
          <cell r="G575">
            <v>15770.586675</v>
          </cell>
          <cell r="H575">
            <v>151</v>
          </cell>
          <cell r="I575">
            <v>0</v>
          </cell>
          <cell r="J575">
            <v>16100.65</v>
          </cell>
          <cell r="K575">
            <v>16100.65</v>
          </cell>
          <cell r="L575">
            <v>15770586675</v>
          </cell>
          <cell r="M575">
            <v>330063324.9999997</v>
          </cell>
          <cell r="N575">
            <v>9.0941999999999995E-2</v>
          </cell>
          <cell r="O575">
            <v>9.0941999999999995E-2</v>
          </cell>
          <cell r="P575">
            <v>97.95</v>
          </cell>
          <cell r="Q575">
            <v>9.0941999999999995E-2</v>
          </cell>
          <cell r="R575">
            <v>9.0941999999999995E-2</v>
          </cell>
          <cell r="T575">
            <v>41382</v>
          </cell>
        </row>
        <row r="576">
          <cell r="A576">
            <v>568</v>
          </cell>
          <cell r="B576" t="str">
            <v>376th</v>
          </cell>
          <cell r="C576">
            <v>41312</v>
          </cell>
          <cell r="D576">
            <v>41396</v>
          </cell>
          <cell r="E576">
            <v>37</v>
          </cell>
          <cell r="F576">
            <v>125398.72500000001</v>
          </cell>
          <cell r="G576">
            <v>122816.76747999999</v>
          </cell>
          <cell r="H576">
            <v>22</v>
          </cell>
          <cell r="I576">
            <v>67998.725000000006</v>
          </cell>
          <cell r="J576">
            <v>1200</v>
          </cell>
          <cell r="K576">
            <v>69198.725000000006</v>
          </cell>
          <cell r="L576">
            <v>67780802480</v>
          </cell>
          <cell r="M576">
            <v>1417922520</v>
          </cell>
          <cell r="N576">
            <v>9.0036000000000005E-2</v>
          </cell>
          <cell r="O576">
            <v>9.3206999999999998E-2</v>
          </cell>
          <cell r="P576">
            <v>97.95</v>
          </cell>
          <cell r="Q576">
            <v>9.0941685505238221E-2</v>
          </cell>
          <cell r="R576">
            <v>9.0899055847235982E-2</v>
          </cell>
          <cell r="T576">
            <v>41396</v>
          </cell>
        </row>
        <row r="577">
          <cell r="A577">
            <v>569</v>
          </cell>
          <cell r="B577" t="str">
            <v>Non-Comp</v>
          </cell>
          <cell r="C577">
            <v>41312</v>
          </cell>
          <cell r="D577">
            <v>41396</v>
          </cell>
          <cell r="E577">
            <v>98</v>
          </cell>
          <cell r="F577">
            <v>10393.33</v>
          </cell>
          <cell r="G577">
            <v>10180.266734999999</v>
          </cell>
          <cell r="H577">
            <v>98</v>
          </cell>
          <cell r="I577">
            <v>0</v>
          </cell>
          <cell r="J577">
            <v>10393.33</v>
          </cell>
          <cell r="K577">
            <v>10393.33</v>
          </cell>
          <cell r="L577">
            <v>10180266735</v>
          </cell>
          <cell r="M577">
            <v>213063264.99999976</v>
          </cell>
          <cell r="N577">
            <v>9.0941999999999995E-2</v>
          </cell>
          <cell r="O577">
            <v>9.0941999999999995E-2</v>
          </cell>
          <cell r="P577">
            <v>97.95</v>
          </cell>
          <cell r="Q577">
            <v>9.0941999999999995E-2</v>
          </cell>
          <cell r="R577">
            <v>9.0941999999999995E-2</v>
          </cell>
          <cell r="T577">
            <v>41396</v>
          </cell>
        </row>
        <row r="578">
          <cell r="A578">
            <v>570</v>
          </cell>
          <cell r="B578" t="str">
            <v>377th</v>
          </cell>
          <cell r="C578">
            <v>41326</v>
          </cell>
          <cell r="D578">
            <v>41410</v>
          </cell>
          <cell r="E578">
            <v>41</v>
          </cell>
          <cell r="F578">
            <v>91152</v>
          </cell>
          <cell r="G578">
            <v>89257.787000000011</v>
          </cell>
          <cell r="H578">
            <v>38</v>
          </cell>
          <cell r="I578">
            <v>82560</v>
          </cell>
          <cell r="J578">
            <v>2992</v>
          </cell>
          <cell r="K578">
            <v>85552</v>
          </cell>
          <cell r="L578">
            <v>83775387000</v>
          </cell>
          <cell r="M578">
            <v>1776613000</v>
          </cell>
          <cell r="N578">
            <v>9.0489E-2</v>
          </cell>
          <cell r="O578">
            <v>9.3206999999999998E-2</v>
          </cell>
          <cell r="P578">
            <v>97.91</v>
          </cell>
          <cell r="Q578">
            <v>9.275403553311852E-2</v>
          </cell>
          <cell r="R578">
            <v>9.2148860954772135E-2</v>
          </cell>
          <cell r="T578">
            <v>41410</v>
          </cell>
        </row>
        <row r="579">
          <cell r="A579">
            <v>571</v>
          </cell>
          <cell r="B579" t="str">
            <v>Non-Comp</v>
          </cell>
          <cell r="C579">
            <v>41326</v>
          </cell>
          <cell r="D579">
            <v>41410</v>
          </cell>
          <cell r="E579">
            <v>113</v>
          </cell>
          <cell r="F579">
            <v>9141.7450000000008</v>
          </cell>
          <cell r="G579">
            <v>8951.5967039999996</v>
          </cell>
          <cell r="H579">
            <v>113</v>
          </cell>
          <cell r="I579">
            <v>0</v>
          </cell>
          <cell r="J579">
            <v>9141.7450000000008</v>
          </cell>
          <cell r="K579">
            <v>9141.7450000000008</v>
          </cell>
          <cell r="L579">
            <v>8951596704</v>
          </cell>
          <cell r="M579">
            <v>190148295.99999943</v>
          </cell>
          <cell r="N579">
            <v>9.2300809212573845E-2</v>
          </cell>
          <cell r="O579">
            <v>9.2300809212573845E-2</v>
          </cell>
          <cell r="P579">
            <v>97.92</v>
          </cell>
          <cell r="Q579">
            <v>9.2300809212573845E-2</v>
          </cell>
          <cell r="R579">
            <v>9.2300809212573845E-2</v>
          </cell>
          <cell r="T579">
            <v>41410</v>
          </cell>
        </row>
        <row r="580">
          <cell r="A580">
            <v>572</v>
          </cell>
          <cell r="B580" t="str">
            <v>378th</v>
          </cell>
          <cell r="C580">
            <v>41340</v>
          </cell>
          <cell r="D580">
            <v>41424</v>
          </cell>
          <cell r="E580">
            <v>61</v>
          </cell>
          <cell r="F580">
            <v>124169.8</v>
          </cell>
          <cell r="G580">
            <v>121568.99267999997</v>
          </cell>
          <cell r="H580">
            <v>55</v>
          </cell>
          <cell r="I580">
            <v>116619.8</v>
          </cell>
          <cell r="J580">
            <v>2000</v>
          </cell>
          <cell r="K580">
            <v>118619.8</v>
          </cell>
          <cell r="L580">
            <v>116136662680</v>
          </cell>
          <cell r="M580">
            <v>2483137320</v>
          </cell>
          <cell r="N580">
            <v>9.2300999999999994E-2</v>
          </cell>
          <cell r="O580">
            <v>9.4567999999999999E-2</v>
          </cell>
          <cell r="P580">
            <v>97.89</v>
          </cell>
          <cell r="Q580">
            <v>9.3660765971522925E-2</v>
          </cell>
          <cell r="R580">
            <v>9.2906259139729358E-2</v>
          </cell>
          <cell r="T580">
            <v>41424</v>
          </cell>
        </row>
        <row r="581">
          <cell r="A581">
            <v>573</v>
          </cell>
          <cell r="B581" t="str">
            <v>Non-Comp</v>
          </cell>
          <cell r="C581">
            <v>41340</v>
          </cell>
          <cell r="D581">
            <v>41424</v>
          </cell>
          <cell r="E581">
            <v>130</v>
          </cell>
          <cell r="F581">
            <v>12008.17</v>
          </cell>
          <cell r="G581">
            <v>11757.199247</v>
          </cell>
          <cell r="H581">
            <v>130</v>
          </cell>
          <cell r="I581">
            <v>0</v>
          </cell>
          <cell r="J581">
            <v>12008.17</v>
          </cell>
          <cell r="K581">
            <v>12008.17</v>
          </cell>
          <cell r="L581">
            <v>11757199247</v>
          </cell>
          <cell r="M581">
            <v>250970753.00000009</v>
          </cell>
          <cell r="N581">
            <v>9.275403553311852E-2</v>
          </cell>
          <cell r="O581">
            <v>9.275403553311852E-2</v>
          </cell>
          <cell r="P581">
            <v>97.91</v>
          </cell>
          <cell r="Q581">
            <v>9.275403553311852E-2</v>
          </cell>
          <cell r="R581">
            <v>9.2754035533118381E-2</v>
          </cell>
          <cell r="T581">
            <v>41424</v>
          </cell>
        </row>
        <row r="582">
          <cell r="A582">
            <v>574</v>
          </cell>
          <cell r="B582" t="str">
            <v>379th</v>
          </cell>
          <cell r="C582">
            <v>41354</v>
          </cell>
          <cell r="D582">
            <v>41438</v>
          </cell>
          <cell r="E582">
            <v>55</v>
          </cell>
          <cell r="F582">
            <v>127097</v>
          </cell>
          <cell r="G582">
            <v>124409.74229999998</v>
          </cell>
          <cell r="H582">
            <v>55</v>
          </cell>
          <cell r="I582">
            <v>114012</v>
          </cell>
          <cell r="J582">
            <v>1185</v>
          </cell>
          <cell r="K582">
            <v>115197</v>
          </cell>
          <cell r="L582">
            <v>112763222300</v>
          </cell>
          <cell r="M582">
            <v>2433777700</v>
          </cell>
          <cell r="N582">
            <v>9.3206999999999998E-2</v>
          </cell>
          <cell r="O582">
            <v>9.5021999999999995E-2</v>
          </cell>
          <cell r="P582">
            <v>97.88</v>
          </cell>
          <cell r="Q582">
            <v>9.4114270146146123E-2</v>
          </cell>
          <cell r="R582">
            <v>9.3783623433940741E-2</v>
          </cell>
          <cell r="T582">
            <v>41438</v>
          </cell>
        </row>
        <row r="583">
          <cell r="A583">
            <v>575</v>
          </cell>
          <cell r="B583" t="str">
            <v>Non-Comp</v>
          </cell>
          <cell r="C583">
            <v>41354</v>
          </cell>
          <cell r="D583">
            <v>41438</v>
          </cell>
          <cell r="E583">
            <v>133</v>
          </cell>
          <cell r="F583">
            <v>11050.39</v>
          </cell>
          <cell r="G583">
            <v>10817.226771</v>
          </cell>
          <cell r="H583">
            <v>133</v>
          </cell>
          <cell r="I583">
            <v>0</v>
          </cell>
          <cell r="J583">
            <v>11050.39</v>
          </cell>
          <cell r="K583">
            <v>11050.39</v>
          </cell>
          <cell r="L583">
            <v>10817226771</v>
          </cell>
          <cell r="M583">
            <v>233163229.00000003</v>
          </cell>
          <cell r="N583">
            <v>9.3660765971522925E-2</v>
          </cell>
          <cell r="O583">
            <v>9.3660765971522925E-2</v>
          </cell>
          <cell r="P583">
            <v>97.89</v>
          </cell>
          <cell r="Q583">
            <v>9.3660765971522925E-2</v>
          </cell>
          <cell r="R583">
            <v>9.3660765971522925E-2</v>
          </cell>
          <cell r="T583">
            <v>41438</v>
          </cell>
        </row>
        <row r="584">
          <cell r="A584">
            <v>576</v>
          </cell>
          <cell r="B584" t="str">
            <v>380th</v>
          </cell>
          <cell r="C584">
            <v>41368</v>
          </cell>
          <cell r="D584">
            <v>41452</v>
          </cell>
          <cell r="E584">
            <v>61</v>
          </cell>
          <cell r="F584">
            <v>93262</v>
          </cell>
          <cell r="G584">
            <v>91287.114399999991</v>
          </cell>
          <cell r="H584">
            <v>50</v>
          </cell>
          <cell r="I584">
            <v>86142</v>
          </cell>
          <cell r="J584">
            <v>3120</v>
          </cell>
          <cell r="K584">
            <v>89262</v>
          </cell>
          <cell r="L584">
            <v>87372319400</v>
          </cell>
          <cell r="M584">
            <v>1889680600</v>
          </cell>
          <cell r="N584">
            <v>9.3660999999999994E-2</v>
          </cell>
          <cell r="O584">
            <v>9.5021999999999995E-2</v>
          </cell>
          <cell r="P584">
            <v>97.88</v>
          </cell>
          <cell r="Q584">
            <v>9.4114270146146123E-2</v>
          </cell>
          <cell r="R584">
            <v>9.3978415444839106E-2</v>
          </cell>
          <cell r="T584">
            <v>41452</v>
          </cell>
        </row>
        <row r="585">
          <cell r="A585">
            <v>577</v>
          </cell>
          <cell r="B585" t="str">
            <v>Non-Comp</v>
          </cell>
          <cell r="C585">
            <v>41368</v>
          </cell>
          <cell r="D585">
            <v>41452</v>
          </cell>
          <cell r="E585">
            <v>181</v>
          </cell>
          <cell r="F585">
            <v>12151.014999999999</v>
          </cell>
          <cell r="G585">
            <v>11893.413482</v>
          </cell>
          <cell r="H585">
            <v>181</v>
          </cell>
          <cell r="I585">
            <v>0</v>
          </cell>
          <cell r="J585">
            <v>12151.014999999999</v>
          </cell>
          <cell r="K585">
            <v>12151.014999999999</v>
          </cell>
          <cell r="L585">
            <v>11893413482</v>
          </cell>
          <cell r="M585">
            <v>257601517.99999997</v>
          </cell>
          <cell r="N585">
            <v>9.4114270146146123E-2</v>
          </cell>
          <cell r="O585">
            <v>9.4114270146146123E-2</v>
          </cell>
          <cell r="P585">
            <v>97.88</v>
          </cell>
          <cell r="Q585">
            <v>9.4114270146146123E-2</v>
          </cell>
          <cell r="R585">
            <v>9.4114270146146123E-2</v>
          </cell>
          <cell r="T585">
            <v>41452</v>
          </cell>
        </row>
        <row r="586">
          <cell r="A586">
            <v>578</v>
          </cell>
          <cell r="B586" t="str">
            <v>381st</v>
          </cell>
          <cell r="C586">
            <v>41382</v>
          </cell>
          <cell r="D586">
            <v>41466</v>
          </cell>
          <cell r="E586">
            <v>52</v>
          </cell>
          <cell r="F586">
            <v>57321.3</v>
          </cell>
          <cell r="G586">
            <v>56102.247439999985</v>
          </cell>
          <cell r="H586">
            <v>18</v>
          </cell>
          <cell r="I586">
            <v>26294.3</v>
          </cell>
          <cell r="J586">
            <v>1180</v>
          </cell>
          <cell r="K586">
            <v>27474.3</v>
          </cell>
          <cell r="L586">
            <v>26891858040</v>
          </cell>
          <cell r="M586">
            <v>582441960</v>
          </cell>
          <cell r="N586">
            <v>9.3660999999999994E-2</v>
          </cell>
          <cell r="O586">
            <v>9.5929E-2</v>
          </cell>
          <cell r="P586">
            <v>97.88</v>
          </cell>
          <cell r="Q586">
            <v>9.4114270146146123E-2</v>
          </cell>
          <cell r="R586">
            <v>9.4112091068332265E-2</v>
          </cell>
          <cell r="T586">
            <v>41466</v>
          </cell>
        </row>
        <row r="587">
          <cell r="A587">
            <v>579</v>
          </cell>
          <cell r="B587" t="str">
            <v>Non-Comp</v>
          </cell>
          <cell r="C587">
            <v>41382</v>
          </cell>
          <cell r="D587">
            <v>41466</v>
          </cell>
          <cell r="E587">
            <v>174</v>
          </cell>
          <cell r="F587">
            <v>8736.56</v>
          </cell>
          <cell r="G587">
            <v>8551.3449280000004</v>
          </cell>
          <cell r="H587">
            <v>174</v>
          </cell>
          <cell r="I587">
            <v>0</v>
          </cell>
          <cell r="J587">
            <v>8736.56</v>
          </cell>
          <cell r="K587">
            <v>8736.56</v>
          </cell>
          <cell r="L587">
            <v>8551344928</v>
          </cell>
          <cell r="M587">
            <v>185215071.99999997</v>
          </cell>
          <cell r="N587">
            <v>9.4114270146146123E-2</v>
          </cell>
          <cell r="O587">
            <v>9.4114270146146123E-2</v>
          </cell>
          <cell r="P587">
            <v>97.88</v>
          </cell>
          <cell r="Q587">
            <v>9.4114270146146123E-2</v>
          </cell>
          <cell r="R587">
            <v>9.4114270146146123E-2</v>
          </cell>
          <cell r="T587">
            <v>41466</v>
          </cell>
        </row>
        <row r="588">
          <cell r="A588">
            <v>580</v>
          </cell>
          <cell r="B588" t="str">
            <v>382nd</v>
          </cell>
          <cell r="C588">
            <v>41396</v>
          </cell>
          <cell r="D588">
            <v>41480</v>
          </cell>
          <cell r="E588">
            <v>30</v>
          </cell>
          <cell r="F588">
            <v>76285</v>
          </cell>
          <cell r="G588">
            <v>74663.718000000008</v>
          </cell>
          <cell r="H588">
            <v>26</v>
          </cell>
          <cell r="I588">
            <v>72080</v>
          </cell>
          <cell r="J588">
            <v>1705</v>
          </cell>
          <cell r="K588">
            <v>73785</v>
          </cell>
          <cell r="L588">
            <v>72218068000</v>
          </cell>
          <cell r="M588">
            <v>1566932000</v>
          </cell>
          <cell r="N588">
            <v>9.3660999999999994E-2</v>
          </cell>
          <cell r="O588">
            <v>9.7291000000000002E-2</v>
          </cell>
          <cell r="P588">
            <v>97.87</v>
          </cell>
          <cell r="Q588">
            <v>9.456786699557701E-2</v>
          </cell>
          <cell r="R588">
            <v>9.4279628458734402E-2</v>
          </cell>
          <cell r="T588">
            <v>41480</v>
          </cell>
        </row>
        <row r="589">
          <cell r="A589">
            <v>581</v>
          </cell>
          <cell r="B589" t="str">
            <v>Non-Comp</v>
          </cell>
          <cell r="C589">
            <v>41396</v>
          </cell>
          <cell r="D589">
            <v>41480</v>
          </cell>
          <cell r="E589">
            <v>161</v>
          </cell>
          <cell r="F589">
            <v>14020.355</v>
          </cell>
          <cell r="G589">
            <v>13723.123474</v>
          </cell>
          <cell r="H589">
            <v>161</v>
          </cell>
          <cell r="I589">
            <v>0</v>
          </cell>
          <cell r="J589">
            <v>14020.355</v>
          </cell>
          <cell r="K589">
            <v>14020.355</v>
          </cell>
          <cell r="L589">
            <v>13723123474</v>
          </cell>
          <cell r="M589">
            <v>297231525.99999994</v>
          </cell>
          <cell r="N589">
            <v>9.4114270146146123E-2</v>
          </cell>
          <cell r="O589">
            <v>9.4114270146146123E-2</v>
          </cell>
          <cell r="P589">
            <v>97.88</v>
          </cell>
          <cell r="Q589">
            <v>9.4114270146146123E-2</v>
          </cell>
          <cell r="R589">
            <v>9.4114270146146123E-2</v>
          </cell>
          <cell r="T589">
            <v>41480</v>
          </cell>
        </row>
        <row r="590">
          <cell r="A590">
            <v>582</v>
          </cell>
          <cell r="B590" t="str">
            <v>383rd</v>
          </cell>
          <cell r="C590">
            <v>41410</v>
          </cell>
          <cell r="D590">
            <v>41494</v>
          </cell>
          <cell r="E590">
            <v>10</v>
          </cell>
          <cell r="F590">
            <v>3038</v>
          </cell>
          <cell r="G590">
            <v>2973.3249000000001</v>
          </cell>
          <cell r="H590">
            <v>4</v>
          </cell>
          <cell r="I590">
            <v>33</v>
          </cell>
          <cell r="J590">
            <v>860</v>
          </cell>
          <cell r="K590">
            <v>893</v>
          </cell>
          <cell r="L590">
            <v>874088400</v>
          </cell>
          <cell r="M590">
            <v>18911600</v>
          </cell>
          <cell r="N590">
            <v>9.3660999999999994E-2</v>
          </cell>
          <cell r="O590">
            <v>9.5021999999999995E-2</v>
          </cell>
          <cell r="P590">
            <v>97.88</v>
          </cell>
          <cell r="Q590">
            <v>9.4114270146146123E-2</v>
          </cell>
          <cell r="R590">
            <v>9.4012693409390571E-2</v>
          </cell>
          <cell r="T590">
            <v>41494</v>
          </cell>
        </row>
        <row r="591">
          <cell r="A591">
            <v>583</v>
          </cell>
          <cell r="B591" t="str">
            <v>Non-Comp</v>
          </cell>
          <cell r="C591">
            <v>41410</v>
          </cell>
          <cell r="D591">
            <v>41494</v>
          </cell>
          <cell r="E591">
            <v>109</v>
          </cell>
          <cell r="F591">
            <v>8604.8250000000007</v>
          </cell>
          <cell r="G591">
            <v>8422.4027100000003</v>
          </cell>
          <cell r="H591">
            <v>109</v>
          </cell>
          <cell r="I591">
            <v>0</v>
          </cell>
          <cell r="J591">
            <v>8604.8250000000007</v>
          </cell>
          <cell r="K591">
            <v>8604.8250000000007</v>
          </cell>
          <cell r="L591">
            <v>8422402710</v>
          </cell>
          <cell r="M591">
            <v>182422289.99999997</v>
          </cell>
          <cell r="N591">
            <v>9.4114270146146123E-2</v>
          </cell>
          <cell r="O591">
            <v>9.4114270146146123E-2</v>
          </cell>
          <cell r="P591">
            <v>97.88</v>
          </cell>
          <cell r="Q591">
            <v>9.4114270146146123E-2</v>
          </cell>
          <cell r="R591">
            <v>9.4114270146146123E-2</v>
          </cell>
          <cell r="T591">
            <v>41494</v>
          </cell>
        </row>
        <row r="592">
          <cell r="A592">
            <v>584</v>
          </cell>
          <cell r="B592" t="str">
            <v>384th</v>
          </cell>
          <cell r="C592">
            <v>41424</v>
          </cell>
          <cell r="D592">
            <v>41508</v>
          </cell>
          <cell r="E592">
            <v>6</v>
          </cell>
          <cell r="F592">
            <v>1156.32</v>
          </cell>
          <cell r="G592">
            <v>1131.73018</v>
          </cell>
          <cell r="H592">
            <v>2</v>
          </cell>
          <cell r="I592">
            <v>15.319999999999993</v>
          </cell>
          <cell r="J592">
            <v>136</v>
          </cell>
          <cell r="K592">
            <v>151.32</v>
          </cell>
          <cell r="L592">
            <v>148128680</v>
          </cell>
          <cell r="M592">
            <v>3191320</v>
          </cell>
          <cell r="N592">
            <v>9.3206999999999998E-2</v>
          </cell>
          <cell r="O592">
            <v>9.5021999999999995E-2</v>
          </cell>
          <cell r="P592">
            <v>97.89</v>
          </cell>
          <cell r="Q592">
            <v>9.3660765971522925E-2</v>
          </cell>
          <cell r="R592">
            <v>9.3614857285538727E-2</v>
          </cell>
          <cell r="T592">
            <v>41508</v>
          </cell>
        </row>
        <row r="593">
          <cell r="A593">
            <v>585</v>
          </cell>
          <cell r="B593" t="str">
            <v>Non-Comp</v>
          </cell>
          <cell r="C593">
            <v>41424</v>
          </cell>
          <cell r="D593">
            <v>41508</v>
          </cell>
          <cell r="E593">
            <v>111</v>
          </cell>
          <cell r="F593">
            <v>7193.1149999999998</v>
          </cell>
          <cell r="G593">
            <v>7041.3402735</v>
          </cell>
          <cell r="H593">
            <v>111</v>
          </cell>
          <cell r="I593">
            <v>0</v>
          </cell>
          <cell r="J593">
            <v>7193.1149999999998</v>
          </cell>
          <cell r="K593">
            <v>7193.1149999999998</v>
          </cell>
          <cell r="L593">
            <v>7041340273.5</v>
          </cell>
          <cell r="M593">
            <v>151774726.50000003</v>
          </cell>
          <cell r="N593">
            <v>9.3660765971522925E-2</v>
          </cell>
          <cell r="O593">
            <v>9.3660765971522925E-2</v>
          </cell>
          <cell r="P593">
            <v>97.89</v>
          </cell>
          <cell r="Q593">
            <v>9.3660765971522925E-2</v>
          </cell>
          <cell r="R593">
            <v>9.3660765971522925E-2</v>
          </cell>
          <cell r="T593">
            <v>41508</v>
          </cell>
        </row>
        <row r="594">
          <cell r="A594">
            <v>586</v>
          </cell>
          <cell r="B594" t="str">
            <v>385th</v>
          </cell>
          <cell r="C594">
            <v>41438</v>
          </cell>
          <cell r="D594">
            <v>41522</v>
          </cell>
          <cell r="E594">
            <v>10</v>
          </cell>
          <cell r="F594">
            <v>1488</v>
          </cell>
          <cell r="G594">
            <v>1456.5389</v>
          </cell>
          <cell r="H594">
            <v>1</v>
          </cell>
          <cell r="I594">
            <v>0</v>
          </cell>
          <cell r="J594">
            <v>31</v>
          </cell>
          <cell r="K594">
            <v>31</v>
          </cell>
          <cell r="L594">
            <v>30355200</v>
          </cell>
          <cell r="M594">
            <v>644799.99999999802</v>
          </cell>
          <cell r="N594">
            <v>9.2300999999999994E-2</v>
          </cell>
          <cell r="O594">
            <v>9.4567999999999999E-2</v>
          </cell>
          <cell r="P594">
            <v>97.92</v>
          </cell>
          <cell r="Q594">
            <v>9.2300809212573845E-2</v>
          </cell>
          <cell r="R594">
            <v>9.2300809212573581E-2</v>
          </cell>
          <cell r="T594">
            <v>41522</v>
          </cell>
        </row>
        <row r="595">
          <cell r="A595">
            <v>587</v>
          </cell>
          <cell r="B595" t="str">
            <v>Non-Comp</v>
          </cell>
          <cell r="C595">
            <v>41438</v>
          </cell>
          <cell r="D595">
            <v>41522</v>
          </cell>
          <cell r="E595">
            <v>88</v>
          </cell>
          <cell r="F595">
            <v>5150.835</v>
          </cell>
          <cell r="G595">
            <v>5043.6976320000003</v>
          </cell>
          <cell r="H595">
            <v>88</v>
          </cell>
          <cell r="I595">
            <v>0</v>
          </cell>
          <cell r="J595">
            <v>5150.835</v>
          </cell>
          <cell r="K595">
            <v>5150.835</v>
          </cell>
          <cell r="L595">
            <v>5043697632</v>
          </cell>
          <cell r="M595">
            <v>107137367.9999997</v>
          </cell>
          <cell r="N595">
            <v>9.2300809212573845E-2</v>
          </cell>
          <cell r="O595">
            <v>9.2300809212573845E-2</v>
          </cell>
          <cell r="P595">
            <v>97.92</v>
          </cell>
          <cell r="Q595">
            <v>9.2300809212573845E-2</v>
          </cell>
          <cell r="R595">
            <v>9.2300809212573845E-2</v>
          </cell>
          <cell r="T595">
            <v>41522</v>
          </cell>
        </row>
        <row r="596">
          <cell r="A596">
            <v>588</v>
          </cell>
          <cell r="B596" t="str">
            <v>386th</v>
          </cell>
          <cell r="C596">
            <v>41452</v>
          </cell>
          <cell r="D596">
            <v>41536</v>
          </cell>
          <cell r="E596">
            <v>15</v>
          </cell>
          <cell r="F596">
            <v>32945</v>
          </cell>
          <cell r="G596">
            <v>32280.047000000002</v>
          </cell>
          <cell r="H596">
            <v>7</v>
          </cell>
          <cell r="I596">
            <v>25500</v>
          </cell>
          <cell r="J596">
            <v>0</v>
          </cell>
          <cell r="K596">
            <v>25500</v>
          </cell>
          <cell r="L596">
            <v>24986405500</v>
          </cell>
          <cell r="M596">
            <v>513594500</v>
          </cell>
          <cell r="N596">
            <v>8.9131000000000002E-2</v>
          </cell>
          <cell r="O596">
            <v>9.0941999999999995E-2</v>
          </cell>
          <cell r="P596">
            <v>97.98</v>
          </cell>
          <cell r="Q596">
            <v>8.9583394084312457E-2</v>
          </cell>
          <cell r="R596">
            <v>8.9316183830633902E-2</v>
          </cell>
          <cell r="T596">
            <v>41536</v>
          </cell>
        </row>
        <row r="597">
          <cell r="A597">
            <v>589</v>
          </cell>
          <cell r="B597" t="str">
            <v>Non-Comp</v>
          </cell>
          <cell r="C597">
            <v>41452</v>
          </cell>
          <cell r="D597">
            <v>41536</v>
          </cell>
          <cell r="E597">
            <v>73</v>
          </cell>
          <cell r="F597">
            <v>4274.9650000000001</v>
          </cell>
          <cell r="G597">
            <v>4189.0382035000002</v>
          </cell>
          <cell r="H597">
            <v>73</v>
          </cell>
          <cell r="I597">
            <v>0</v>
          </cell>
          <cell r="J597">
            <v>4274.9650000000001</v>
          </cell>
          <cell r="K597">
            <v>4274.9650000000001</v>
          </cell>
          <cell r="L597">
            <v>4189038203.5</v>
          </cell>
          <cell r="M597">
            <v>85926796.500000015</v>
          </cell>
          <cell r="N597">
            <v>8.9130815097750726E-2</v>
          </cell>
          <cell r="O597">
            <v>8.9130815097750726E-2</v>
          </cell>
          <cell r="P597">
            <v>97.99</v>
          </cell>
          <cell r="Q597">
            <v>8.9130815097750726E-2</v>
          </cell>
          <cell r="R597">
            <v>8.9130815097750726E-2</v>
          </cell>
          <cell r="T597">
            <v>41536</v>
          </cell>
        </row>
        <row r="598">
          <cell r="A598">
            <v>590</v>
          </cell>
          <cell r="B598" t="str">
            <v>387th</v>
          </cell>
          <cell r="C598">
            <v>41467</v>
          </cell>
          <cell r="D598">
            <v>41550</v>
          </cell>
          <cell r="E598">
            <v>31</v>
          </cell>
          <cell r="F598">
            <v>188707</v>
          </cell>
          <cell r="G598">
            <v>184968.76845000003</v>
          </cell>
          <cell r="H598">
            <v>30</v>
          </cell>
          <cell r="I598">
            <v>184052.5</v>
          </cell>
          <cell r="J598">
            <v>4154.5</v>
          </cell>
          <cell r="K598">
            <v>188207</v>
          </cell>
          <cell r="L598">
            <v>184478818450</v>
          </cell>
          <cell r="M598">
            <v>3728181549.99999</v>
          </cell>
          <cell r="N598">
            <v>8.8372999999999993E-2</v>
          </cell>
          <cell r="O598">
            <v>9.0204999999999994E-2</v>
          </cell>
          <cell r="P598">
            <v>98</v>
          </cell>
          <cell r="Q598">
            <v>8.9746999999999993E-2</v>
          </cell>
          <cell r="R598">
            <v>8.8872000000000007E-2</v>
          </cell>
          <cell r="T598">
            <v>41550</v>
          </cell>
        </row>
        <row r="599">
          <cell r="A599">
            <v>591</v>
          </cell>
          <cell r="B599" t="str">
            <v>Non-Comp</v>
          </cell>
          <cell r="C599">
            <v>41467</v>
          </cell>
          <cell r="D599">
            <v>41550</v>
          </cell>
          <cell r="E599">
            <v>130</v>
          </cell>
          <cell r="F599">
            <v>8962.6350000000002</v>
          </cell>
          <cell r="G599">
            <v>8785.1748270000007</v>
          </cell>
          <cell r="H599">
            <v>130</v>
          </cell>
          <cell r="I599">
            <v>0</v>
          </cell>
          <cell r="J599">
            <v>8962.6350000000002</v>
          </cell>
          <cell r="K599">
            <v>8962.6350000000002</v>
          </cell>
          <cell r="L599">
            <v>8785174827</v>
          </cell>
          <cell r="M599">
            <v>177460173.00000027</v>
          </cell>
          <cell r="N599">
            <v>8.8831145844344719E-2</v>
          </cell>
          <cell r="O599">
            <v>8.8831145844344719E-2</v>
          </cell>
          <cell r="P599">
            <v>98.02</v>
          </cell>
          <cell r="Q599">
            <v>8.8831145844344719E-2</v>
          </cell>
          <cell r="R599">
            <v>8.8831145844344719E-2</v>
          </cell>
          <cell r="T599">
            <v>41550</v>
          </cell>
        </row>
        <row r="600">
          <cell r="A600">
            <v>592</v>
          </cell>
          <cell r="B600" t="str">
            <v>388th</v>
          </cell>
          <cell r="C600">
            <v>41480</v>
          </cell>
          <cell r="D600">
            <v>41564</v>
          </cell>
          <cell r="E600">
            <v>42</v>
          </cell>
          <cell r="F600">
            <v>120677.8</v>
          </cell>
          <cell r="G600">
            <v>118240.00226999998</v>
          </cell>
          <cell r="H600">
            <v>35</v>
          </cell>
          <cell r="I600">
            <v>99378</v>
          </cell>
          <cell r="J600">
            <v>9339.7999999999993</v>
          </cell>
          <cell r="K600">
            <v>108717.8</v>
          </cell>
          <cell r="L600">
            <v>106524090270</v>
          </cell>
          <cell r="M600">
            <v>2193709730</v>
          </cell>
          <cell r="N600">
            <v>8.8678000000000007E-2</v>
          </cell>
          <cell r="O600">
            <v>9.1395000000000004E-2</v>
          </cell>
          <cell r="P600">
            <v>97.98</v>
          </cell>
          <cell r="Q600">
            <v>8.9582999999999996E-2</v>
          </cell>
          <cell r="R600">
            <v>8.9483999999999994E-2</v>
          </cell>
          <cell r="T600">
            <v>41564</v>
          </cell>
        </row>
        <row r="601">
          <cell r="A601">
            <v>593</v>
          </cell>
          <cell r="B601" t="str">
            <v>Non-Comp</v>
          </cell>
          <cell r="C601">
            <v>41480</v>
          </cell>
          <cell r="D601">
            <v>41564</v>
          </cell>
          <cell r="E601">
            <v>120</v>
          </cell>
          <cell r="F601">
            <v>8209.11</v>
          </cell>
          <cell r="G601">
            <v>8043.2859779999999</v>
          </cell>
          <cell r="H601">
            <v>120</v>
          </cell>
          <cell r="I601">
            <v>0</v>
          </cell>
          <cell r="J601">
            <v>8209.11</v>
          </cell>
          <cell r="K601">
            <v>8209.11</v>
          </cell>
          <cell r="L601">
            <v>8043285978</v>
          </cell>
          <cell r="M601">
            <v>165824021.99999997</v>
          </cell>
          <cell r="N601">
            <v>8.9582999999999996E-2</v>
          </cell>
          <cell r="O601">
            <v>8.9582999999999996E-2</v>
          </cell>
          <cell r="P601">
            <v>97.98</v>
          </cell>
          <cell r="Q601">
            <v>8.9583394084312457E-2</v>
          </cell>
          <cell r="R601">
            <v>8.9583394084312457E-2</v>
          </cell>
          <cell r="T601">
            <v>41564</v>
          </cell>
        </row>
        <row r="602">
          <cell r="A602">
            <v>594</v>
          </cell>
          <cell r="B602" t="str">
            <v>389th</v>
          </cell>
          <cell r="C602">
            <v>41493</v>
          </cell>
          <cell r="D602">
            <v>41578</v>
          </cell>
          <cell r="E602">
            <v>55</v>
          </cell>
          <cell r="F602">
            <v>173170</v>
          </cell>
          <cell r="G602">
            <v>169632.38020000001</v>
          </cell>
          <cell r="H602">
            <v>51</v>
          </cell>
          <cell r="I602">
            <v>166170</v>
          </cell>
          <cell r="J602">
            <v>4800</v>
          </cell>
          <cell r="K602">
            <v>170970</v>
          </cell>
          <cell r="L602">
            <v>167477700200</v>
          </cell>
          <cell r="M602">
            <v>3492299800.00001</v>
          </cell>
          <cell r="N602">
            <v>8.8528999999999997E-2</v>
          </cell>
          <cell r="O602">
            <v>9.0318999999999997E-2</v>
          </cell>
          <cell r="P602">
            <v>97.95</v>
          </cell>
          <cell r="Q602">
            <v>8.9871783322823653E-2</v>
          </cell>
          <cell r="R602">
            <v>8.9542346127822151E-2</v>
          </cell>
          <cell r="T602">
            <v>41578</v>
          </cell>
        </row>
        <row r="603">
          <cell r="A603">
            <v>595</v>
          </cell>
          <cell r="B603" t="str">
            <v>Non-Comp</v>
          </cell>
          <cell r="C603">
            <v>41493</v>
          </cell>
          <cell r="D603">
            <v>41578</v>
          </cell>
          <cell r="E603">
            <v>138</v>
          </cell>
          <cell r="F603">
            <v>11448.225</v>
          </cell>
          <cell r="G603">
            <v>11214.681210000001</v>
          </cell>
          <cell r="H603">
            <v>138</v>
          </cell>
          <cell r="I603">
            <v>0</v>
          </cell>
          <cell r="J603">
            <v>11448.225</v>
          </cell>
          <cell r="K603">
            <v>11448.225</v>
          </cell>
          <cell r="L603">
            <v>11214681209.999998</v>
          </cell>
          <cell r="M603">
            <v>233543790.00000101</v>
          </cell>
          <cell r="N603">
            <v>8.9424254797876954E-2</v>
          </cell>
          <cell r="O603">
            <v>8.9424254797876954E-2</v>
          </cell>
          <cell r="P603">
            <v>97.96</v>
          </cell>
          <cell r="Q603">
            <v>8.9424254797876954E-2</v>
          </cell>
          <cell r="R603">
            <v>8.9424254797876954E-2</v>
          </cell>
          <cell r="T603">
            <v>41578</v>
          </cell>
        </row>
        <row r="604">
          <cell r="A604">
            <v>596</v>
          </cell>
          <cell r="B604" t="str">
            <v>390th</v>
          </cell>
          <cell r="C604">
            <v>41508</v>
          </cell>
          <cell r="D604">
            <v>41592</v>
          </cell>
          <cell r="E604">
            <v>8</v>
          </cell>
          <cell r="F604">
            <v>25975</v>
          </cell>
          <cell r="G604">
            <v>25450.269</v>
          </cell>
          <cell r="H604">
            <v>5</v>
          </cell>
          <cell r="I604">
            <v>25835</v>
          </cell>
          <cell r="J604">
            <v>0</v>
          </cell>
          <cell r="K604">
            <v>25835</v>
          </cell>
          <cell r="L604">
            <v>25313133000</v>
          </cell>
          <cell r="M604">
            <v>521867000</v>
          </cell>
          <cell r="N604">
            <v>8.9582999999999996E-2</v>
          </cell>
          <cell r="O604">
            <v>9.4567999999999999E-2</v>
          </cell>
          <cell r="P604">
            <v>97.98</v>
          </cell>
          <cell r="Q604">
            <v>8.9582999999999996E-2</v>
          </cell>
          <cell r="R604">
            <v>8.9582999999999996E-2</v>
          </cell>
          <cell r="T604">
            <v>41592</v>
          </cell>
        </row>
        <row r="605">
          <cell r="A605">
            <v>597</v>
          </cell>
          <cell r="B605" t="str">
            <v>Non-Comp</v>
          </cell>
          <cell r="C605">
            <v>41508</v>
          </cell>
          <cell r="D605">
            <v>41592</v>
          </cell>
          <cell r="E605">
            <v>127</v>
          </cell>
          <cell r="F605">
            <v>6850.52</v>
          </cell>
          <cell r="G605">
            <v>6712.1394959999998</v>
          </cell>
          <cell r="H605">
            <v>127</v>
          </cell>
          <cell r="I605">
            <v>0</v>
          </cell>
          <cell r="J605">
            <v>6850.52</v>
          </cell>
          <cell r="K605">
            <v>6850.52</v>
          </cell>
          <cell r="L605">
            <v>6712139496</v>
          </cell>
          <cell r="M605">
            <v>138380504</v>
          </cell>
          <cell r="N605">
            <v>8.9583394084312457E-2</v>
          </cell>
          <cell r="O605">
            <v>8.9583394084312457E-2</v>
          </cell>
          <cell r="P605">
            <v>97.98</v>
          </cell>
          <cell r="Q605">
            <v>8.9583394084312457E-2</v>
          </cell>
          <cell r="R605">
            <v>8.9583394084312457E-2</v>
          </cell>
          <cell r="T605">
            <v>41592</v>
          </cell>
        </row>
        <row r="606">
          <cell r="A606">
            <v>598</v>
          </cell>
          <cell r="B606" t="str">
            <v>391st</v>
          </cell>
          <cell r="C606">
            <v>41522</v>
          </cell>
          <cell r="D606">
            <v>41606</v>
          </cell>
          <cell r="E606">
            <v>16</v>
          </cell>
          <cell r="F606">
            <v>89739</v>
          </cell>
          <cell r="G606">
            <v>87925.552199999976</v>
          </cell>
          <cell r="H606">
            <v>12</v>
          </cell>
          <cell r="I606">
            <v>83828</v>
          </cell>
          <cell r="J606">
            <v>11</v>
          </cell>
          <cell r="K606">
            <v>83839</v>
          </cell>
          <cell r="L606">
            <v>82145452200</v>
          </cell>
          <cell r="M606">
            <v>1693547800</v>
          </cell>
          <cell r="N606">
            <v>8.9582999999999996E-2</v>
          </cell>
          <cell r="O606">
            <v>9.3206999999999998E-2</v>
          </cell>
          <cell r="P606">
            <v>97.98</v>
          </cell>
          <cell r="Q606">
            <v>8.9582999999999996E-2</v>
          </cell>
          <cell r="R606">
            <v>8.9582999999999996E-2</v>
          </cell>
          <cell r="T606">
            <v>41606</v>
          </cell>
        </row>
        <row r="607">
          <cell r="A607">
            <v>599</v>
          </cell>
          <cell r="B607" t="str">
            <v>Non-Comp</v>
          </cell>
          <cell r="C607">
            <v>41522</v>
          </cell>
          <cell r="D607">
            <v>41606</v>
          </cell>
          <cell r="E607">
            <v>112</v>
          </cell>
          <cell r="F607">
            <v>6274.5450000000001</v>
          </cell>
          <cell r="G607">
            <v>6147.7991910000001</v>
          </cell>
          <cell r="H607">
            <v>112</v>
          </cell>
          <cell r="I607">
            <v>0</v>
          </cell>
          <cell r="J607">
            <v>6274.5450000000001</v>
          </cell>
          <cell r="K607">
            <v>6274.5450000000001</v>
          </cell>
          <cell r="L607">
            <v>6147799191</v>
          </cell>
          <cell r="M607">
            <v>126745808.99999999</v>
          </cell>
          <cell r="N607">
            <v>8.9583394084312457E-2</v>
          </cell>
          <cell r="O607">
            <v>8.9583394084312457E-2</v>
          </cell>
          <cell r="P607">
            <v>97.98</v>
          </cell>
          <cell r="Q607">
            <v>8.9583394084312457E-2</v>
          </cell>
          <cell r="R607">
            <v>8.9583394084312457E-2</v>
          </cell>
          <cell r="T607">
            <v>41606</v>
          </cell>
        </row>
        <row r="608">
          <cell r="A608">
            <v>600</v>
          </cell>
          <cell r="B608" t="str">
            <v>392nd</v>
          </cell>
          <cell r="C608">
            <v>41536</v>
          </cell>
          <cell r="D608">
            <v>41620</v>
          </cell>
          <cell r="E608">
            <v>119</v>
          </cell>
          <cell r="F608">
            <v>627308.28</v>
          </cell>
          <cell r="G608">
            <v>614064.69509799988</v>
          </cell>
          <cell r="H608">
            <v>100</v>
          </cell>
          <cell r="I608">
            <v>480656.28</v>
          </cell>
          <cell r="J608">
            <v>21402</v>
          </cell>
          <cell r="K608">
            <v>502058.28</v>
          </cell>
          <cell r="L608">
            <v>491483120098</v>
          </cell>
          <cell r="M608">
            <v>10575159902</v>
          </cell>
          <cell r="N608">
            <v>9.1847999999999999E-2</v>
          </cell>
          <cell r="O608">
            <v>9.5021999999999995E-2</v>
          </cell>
          <cell r="P608">
            <v>97.88</v>
          </cell>
          <cell r="Q608">
            <v>9.4114270146146123E-2</v>
          </cell>
          <cell r="R608">
            <v>9.3495759651403998E-2</v>
          </cell>
          <cell r="T608">
            <v>41620</v>
          </cell>
        </row>
        <row r="609">
          <cell r="A609">
            <v>601</v>
          </cell>
          <cell r="B609" t="str">
            <v>Non-Comp</v>
          </cell>
          <cell r="C609">
            <v>41536</v>
          </cell>
          <cell r="D609">
            <v>41620</v>
          </cell>
          <cell r="E609">
            <v>213</v>
          </cell>
          <cell r="F609">
            <v>18675.605</v>
          </cell>
          <cell r="G609">
            <v>18281.5497345</v>
          </cell>
          <cell r="H609">
            <v>213</v>
          </cell>
          <cell r="I609">
            <v>0</v>
          </cell>
          <cell r="J609">
            <v>18675.605</v>
          </cell>
          <cell r="K609">
            <v>18675.605</v>
          </cell>
          <cell r="L609">
            <v>18281549734.5</v>
          </cell>
          <cell r="M609">
            <v>394055265.50000006</v>
          </cell>
          <cell r="N609">
            <v>9.3660765971522925E-2</v>
          </cell>
          <cell r="O609">
            <v>9.3660765971522925E-2</v>
          </cell>
          <cell r="P609">
            <v>97.89</v>
          </cell>
          <cell r="Q609">
            <v>9.3660765971522925E-2</v>
          </cell>
          <cell r="R609">
            <v>9.3660765971522925E-2</v>
          </cell>
          <cell r="T609">
            <v>41620</v>
          </cell>
        </row>
        <row r="610">
          <cell r="A610">
            <v>602</v>
          </cell>
          <cell r="B610" t="str">
            <v>393rd</v>
          </cell>
          <cell r="C610">
            <v>41550</v>
          </cell>
          <cell r="D610">
            <v>41634</v>
          </cell>
          <cell r="E610">
            <v>82</v>
          </cell>
          <cell r="F610">
            <v>418649.29000000004</v>
          </cell>
          <cell r="G610">
            <v>409773.51375200012</v>
          </cell>
          <cell r="H610">
            <v>39</v>
          </cell>
          <cell r="I610">
            <v>317218.28999999998</v>
          </cell>
          <cell r="J610">
            <v>3891</v>
          </cell>
          <cell r="K610">
            <v>321109.28999999998</v>
          </cell>
          <cell r="L610">
            <v>314312218052</v>
          </cell>
          <cell r="M610">
            <v>6797071948</v>
          </cell>
          <cell r="N610">
            <v>9.3206999999999998E-2</v>
          </cell>
          <cell r="O610">
            <v>9.5475000000000004E-2</v>
          </cell>
          <cell r="P610">
            <v>97.88</v>
          </cell>
          <cell r="Q610">
            <v>9.4114270146146123E-2</v>
          </cell>
          <cell r="R610">
            <v>9.3966744746898576E-2</v>
          </cell>
          <cell r="T610">
            <v>41634</v>
          </cell>
        </row>
        <row r="611">
          <cell r="A611">
            <v>603</v>
          </cell>
          <cell r="B611" t="str">
            <v>Non-Comp</v>
          </cell>
          <cell r="C611">
            <v>41550</v>
          </cell>
          <cell r="D611">
            <v>41634</v>
          </cell>
          <cell r="E611">
            <v>234</v>
          </cell>
          <cell r="F611">
            <v>15895.88</v>
          </cell>
          <cell r="G611">
            <v>15558.887344000001</v>
          </cell>
          <cell r="H611">
            <v>213</v>
          </cell>
          <cell r="I611">
            <v>0</v>
          </cell>
          <cell r="J611">
            <v>15895.88</v>
          </cell>
          <cell r="K611">
            <v>15895.88</v>
          </cell>
          <cell r="L611">
            <v>15558887344</v>
          </cell>
          <cell r="M611">
            <v>336992655.99999994</v>
          </cell>
          <cell r="N611">
            <v>9.4114270146146123E-2</v>
          </cell>
          <cell r="O611">
            <v>9.4114270146146123E-2</v>
          </cell>
          <cell r="P611">
            <v>97.88</v>
          </cell>
          <cell r="Q611">
            <v>9.4114270146146123E-2</v>
          </cell>
          <cell r="R611">
            <v>9.4114270146146123E-2</v>
          </cell>
          <cell r="T611">
            <v>41634</v>
          </cell>
        </row>
        <row r="612">
          <cell r="A612">
            <v>604</v>
          </cell>
          <cell r="B612" t="str">
            <v>394th</v>
          </cell>
          <cell r="C612">
            <v>41568</v>
          </cell>
          <cell r="D612">
            <v>41648</v>
          </cell>
          <cell r="E612">
            <v>37</v>
          </cell>
          <cell r="F612">
            <v>160480.4</v>
          </cell>
          <cell r="G612">
            <v>157111.64934000003</v>
          </cell>
          <cell r="H612">
            <v>28</v>
          </cell>
          <cell r="I612">
            <v>122025.4</v>
          </cell>
          <cell r="J612">
            <v>3605</v>
          </cell>
          <cell r="K612">
            <v>125630.39999999999</v>
          </cell>
          <cell r="L612">
            <v>122996984340</v>
          </cell>
          <cell r="M612">
            <v>2633415659.99999</v>
          </cell>
          <cell r="N612">
            <v>9.7392000000000006E-2</v>
          </cell>
          <cell r="O612">
            <v>9.8344000000000001E-2</v>
          </cell>
          <cell r="P612">
            <v>97.9</v>
          </cell>
          <cell r="Q612">
            <v>9.7867722165474708E-2</v>
          </cell>
          <cell r="R612">
            <v>9.7684988076919679E-2</v>
          </cell>
          <cell r="T612">
            <v>41648</v>
          </cell>
        </row>
        <row r="613">
          <cell r="A613">
            <v>605</v>
          </cell>
          <cell r="B613" t="str">
            <v>Non-Comp</v>
          </cell>
          <cell r="C613">
            <v>41568</v>
          </cell>
          <cell r="D613">
            <v>41648</v>
          </cell>
          <cell r="E613">
            <v>117</v>
          </cell>
          <cell r="F613">
            <v>7934.36</v>
          </cell>
          <cell r="G613">
            <v>7767.7384400000001</v>
          </cell>
          <cell r="H613">
            <v>117</v>
          </cell>
          <cell r="I613">
            <v>0</v>
          </cell>
          <cell r="J613">
            <v>7934.36</v>
          </cell>
          <cell r="K613">
            <v>7934.36</v>
          </cell>
          <cell r="L613">
            <v>7767738440</v>
          </cell>
          <cell r="M613">
            <v>166621559.99999928</v>
          </cell>
          <cell r="N613">
            <v>9.7867722165474708E-2</v>
          </cell>
          <cell r="O613">
            <v>9.7867722165474708E-2</v>
          </cell>
          <cell r="P613">
            <v>97.9</v>
          </cell>
          <cell r="Q613">
            <v>9.7867722165474708E-2</v>
          </cell>
          <cell r="R613">
            <v>9.7867722165474708E-2</v>
          </cell>
          <cell r="T613">
            <v>41648</v>
          </cell>
        </row>
        <row r="614">
          <cell r="A614">
            <v>606</v>
          </cell>
          <cell r="B614" t="str">
            <v>395th</v>
          </cell>
          <cell r="C614">
            <v>41578</v>
          </cell>
          <cell r="D614">
            <v>41662</v>
          </cell>
          <cell r="E614">
            <v>56</v>
          </cell>
          <cell r="F614">
            <v>434526.9</v>
          </cell>
          <cell r="G614">
            <v>425308.04512000014</v>
          </cell>
          <cell r="H614">
            <v>32</v>
          </cell>
          <cell r="I614">
            <v>337230.9</v>
          </cell>
          <cell r="J614">
            <v>8350</v>
          </cell>
          <cell r="K614">
            <v>345580.9</v>
          </cell>
          <cell r="L614">
            <v>338256604920</v>
          </cell>
          <cell r="M614">
            <v>7324295080</v>
          </cell>
          <cell r="N614">
            <v>9.3660999999999994E-2</v>
          </cell>
          <cell r="O614">
            <v>9.5021999999999995E-2</v>
          </cell>
          <cell r="P614">
            <v>97.88</v>
          </cell>
          <cell r="Q614">
            <v>9.4114270146146123E-2</v>
          </cell>
          <cell r="R614">
            <v>9.4087759232101234E-2</v>
          </cell>
          <cell r="T614">
            <v>41662</v>
          </cell>
        </row>
        <row r="615">
          <cell r="A615">
            <v>607</v>
          </cell>
          <cell r="B615" t="str">
            <v>Non-Comp</v>
          </cell>
          <cell r="C615">
            <v>41578</v>
          </cell>
          <cell r="D615">
            <v>41662</v>
          </cell>
          <cell r="E615">
            <v>136</v>
          </cell>
          <cell r="F615">
            <v>8466.4699999999993</v>
          </cell>
          <cell r="G615">
            <v>8286.9808360000006</v>
          </cell>
          <cell r="H615">
            <v>136</v>
          </cell>
          <cell r="I615">
            <v>0</v>
          </cell>
          <cell r="J615">
            <v>8466.4699999999993</v>
          </cell>
          <cell r="K615">
            <v>8466.4699999999993</v>
          </cell>
          <cell r="L615">
            <v>8286980836</v>
          </cell>
          <cell r="M615">
            <v>179489163.99999997</v>
          </cell>
          <cell r="N615">
            <v>9.4114270146146123E-2</v>
          </cell>
          <cell r="O615">
            <v>9.4114270146146123E-2</v>
          </cell>
          <cell r="P615">
            <v>97.88</v>
          </cell>
          <cell r="Q615">
            <v>9.4114270146146123E-2</v>
          </cell>
          <cell r="R615">
            <v>9.4114270146146123E-2</v>
          </cell>
          <cell r="T615">
            <v>41662</v>
          </cell>
        </row>
        <row r="616">
          <cell r="A616">
            <v>608</v>
          </cell>
          <cell r="B616" t="str">
            <v>396th</v>
          </cell>
          <cell r="C616">
            <v>41591</v>
          </cell>
          <cell r="D616">
            <v>41676</v>
          </cell>
          <cell r="E616">
            <v>14</v>
          </cell>
          <cell r="F616">
            <v>62364.095000000001</v>
          </cell>
          <cell r="G616">
            <v>61022.657157500005</v>
          </cell>
          <cell r="H616">
            <v>9</v>
          </cell>
          <cell r="I616">
            <v>57667.095000000001</v>
          </cell>
          <cell r="J616">
            <v>292</v>
          </cell>
          <cell r="K616">
            <v>57959.095000000001</v>
          </cell>
          <cell r="L616">
            <v>56713025157.5</v>
          </cell>
          <cell r="M616">
            <v>1246069842.5</v>
          </cell>
          <cell r="N616">
            <v>9.3904000000000001E-2</v>
          </cell>
          <cell r="O616">
            <v>9.5249E-2</v>
          </cell>
          <cell r="P616">
            <v>97.85</v>
          </cell>
          <cell r="Q616">
            <v>9.4352099552135874E-2</v>
          </cell>
          <cell r="R616">
            <v>9.434817637195754E-2</v>
          </cell>
          <cell r="T616">
            <v>41676</v>
          </cell>
        </row>
        <row r="617">
          <cell r="A617">
            <v>609</v>
          </cell>
          <cell r="B617" t="str">
            <v>Non-Comp</v>
          </cell>
          <cell r="C617">
            <v>41591</v>
          </cell>
          <cell r="D617">
            <v>41676</v>
          </cell>
          <cell r="E617">
            <v>146</v>
          </cell>
          <cell r="F617">
            <v>7064.02</v>
          </cell>
          <cell r="G617">
            <v>6912.1435700000002</v>
          </cell>
          <cell r="H617">
            <v>146</v>
          </cell>
          <cell r="I617">
            <v>0</v>
          </cell>
          <cell r="J617">
            <v>7064.02</v>
          </cell>
          <cell r="K617">
            <v>7064.02</v>
          </cell>
          <cell r="L617">
            <v>6912143570</v>
          </cell>
          <cell r="M617">
            <v>151876430.00000045</v>
          </cell>
          <cell r="N617">
            <v>9.4352099552135874E-2</v>
          </cell>
          <cell r="O617">
            <v>9.4352099552135874E-2</v>
          </cell>
          <cell r="P617">
            <v>97.85</v>
          </cell>
          <cell r="Q617">
            <v>9.4352099552135874E-2</v>
          </cell>
          <cell r="R617">
            <v>9.4352099552135874E-2</v>
          </cell>
          <cell r="T617">
            <v>41676</v>
          </cell>
        </row>
        <row r="618">
          <cell r="A618">
            <v>610</v>
          </cell>
          <cell r="B618" t="str">
            <v>397th</v>
          </cell>
          <cell r="C618">
            <v>41606</v>
          </cell>
          <cell r="D618">
            <v>41690</v>
          </cell>
          <cell r="E618">
            <v>111</v>
          </cell>
          <cell r="F618">
            <v>601700.30000000005</v>
          </cell>
          <cell r="G618">
            <v>588375.23513000051</v>
          </cell>
          <cell r="H618">
            <v>83</v>
          </cell>
          <cell r="I618">
            <v>513934.70000000007</v>
          </cell>
          <cell r="J618">
            <v>27280.6</v>
          </cell>
          <cell r="K618">
            <v>541215.30000000005</v>
          </cell>
          <cell r="L618">
            <v>529240120630</v>
          </cell>
          <cell r="M618">
            <v>11975179370</v>
          </cell>
          <cell r="N618">
            <v>9.6837000000000006E-2</v>
          </cell>
          <cell r="O618">
            <v>9.9564E-2</v>
          </cell>
          <cell r="P618">
            <v>97.78</v>
          </cell>
          <cell r="Q618">
            <v>9.8654413698389926E-2</v>
          </cell>
          <cell r="R618">
            <v>9.832022094978643E-2</v>
          </cell>
          <cell r="T618">
            <v>41690</v>
          </cell>
        </row>
        <row r="619">
          <cell r="A619">
            <v>611</v>
          </cell>
          <cell r="B619" t="str">
            <v>Non-Comp</v>
          </cell>
          <cell r="C619">
            <v>41606</v>
          </cell>
          <cell r="D619">
            <v>41690</v>
          </cell>
          <cell r="E619">
            <v>231</v>
          </cell>
          <cell r="F619">
            <v>17498.82</v>
          </cell>
          <cell r="G619">
            <v>17112.096077999999</v>
          </cell>
          <cell r="H619">
            <v>231</v>
          </cell>
          <cell r="I619">
            <v>0</v>
          </cell>
          <cell r="J619">
            <v>17498.82</v>
          </cell>
          <cell r="K619">
            <v>17498.82</v>
          </cell>
          <cell r="L619">
            <v>17112096078.000002</v>
          </cell>
          <cell r="M619">
            <v>386723921.99999887</v>
          </cell>
          <cell r="N619">
            <v>9.8199981495819239E-2</v>
          </cell>
          <cell r="O619">
            <v>9.8199981495819239E-2</v>
          </cell>
          <cell r="P619">
            <v>97.79</v>
          </cell>
          <cell r="Q619">
            <v>9.8199981495819239E-2</v>
          </cell>
          <cell r="R619">
            <v>9.8199981495819239E-2</v>
          </cell>
          <cell r="T619">
            <v>41690</v>
          </cell>
        </row>
        <row r="620">
          <cell r="A620">
            <v>612</v>
          </cell>
          <cell r="B620" t="str">
            <v>398th</v>
          </cell>
          <cell r="C620">
            <v>41620</v>
          </cell>
          <cell r="D620">
            <v>41704</v>
          </cell>
          <cell r="E620">
            <v>89</v>
          </cell>
          <cell r="F620">
            <v>547548</v>
          </cell>
          <cell r="G620">
            <v>535365.21275000018</v>
          </cell>
          <cell r="H620">
            <v>71</v>
          </cell>
          <cell r="I620">
            <v>499649</v>
          </cell>
          <cell r="J620">
            <v>12213</v>
          </cell>
          <cell r="K620">
            <v>511862</v>
          </cell>
          <cell r="L620">
            <v>500478883450</v>
          </cell>
          <cell r="M620">
            <v>11383116550</v>
          </cell>
          <cell r="N620">
            <v>9.8199999999999996E-2</v>
          </cell>
          <cell r="O620">
            <v>0.100018</v>
          </cell>
          <cell r="P620">
            <v>97.77</v>
          </cell>
          <cell r="Q620">
            <v>9.9108938860396539E-2</v>
          </cell>
          <cell r="R620">
            <v>9.8830047203253654E-2</v>
          </cell>
          <cell r="T620">
            <v>41704</v>
          </cell>
        </row>
        <row r="621">
          <cell r="A621">
            <v>613</v>
          </cell>
          <cell r="B621" t="str">
            <v>Non-Comp</v>
          </cell>
          <cell r="C621">
            <v>41620</v>
          </cell>
          <cell r="D621">
            <v>41704</v>
          </cell>
          <cell r="E621">
            <v>228</v>
          </cell>
          <cell r="F621">
            <v>17827.23</v>
          </cell>
          <cell r="G621">
            <v>17431.465494</v>
          </cell>
          <cell r="H621">
            <v>228</v>
          </cell>
          <cell r="I621">
            <v>0</v>
          </cell>
          <cell r="J621">
            <v>17827.23</v>
          </cell>
          <cell r="K621">
            <v>17827.23</v>
          </cell>
          <cell r="L621">
            <v>17431465494</v>
          </cell>
          <cell r="M621">
            <v>395764505.99999994</v>
          </cell>
          <cell r="N621">
            <v>9.8654413698389926E-2</v>
          </cell>
          <cell r="O621">
            <v>9.8654413698389926E-2</v>
          </cell>
          <cell r="P621">
            <v>97.78</v>
          </cell>
          <cell r="Q621">
            <v>9.8654413698389926E-2</v>
          </cell>
          <cell r="R621">
            <v>9.8654413698389926E-2</v>
          </cell>
          <cell r="T621">
            <v>41704</v>
          </cell>
        </row>
        <row r="622">
          <cell r="A622">
            <v>614</v>
          </cell>
          <cell r="B622" t="str">
            <v>399th</v>
          </cell>
          <cell r="C622">
            <v>41634</v>
          </cell>
          <cell r="D622">
            <v>41718</v>
          </cell>
          <cell r="E622">
            <v>39</v>
          </cell>
          <cell r="F622">
            <v>392426.89999999997</v>
          </cell>
          <cell r="G622">
            <v>383686.34252999997</v>
          </cell>
          <cell r="H622">
            <v>36</v>
          </cell>
          <cell r="I622">
            <v>384579.2</v>
          </cell>
          <cell r="J622">
            <v>6837.7</v>
          </cell>
          <cell r="K622">
            <v>391416.9</v>
          </cell>
          <cell r="L622">
            <v>382699071530</v>
          </cell>
          <cell r="M622">
            <v>8717828469.9999905</v>
          </cell>
          <cell r="N622">
            <v>9.8199999999999996E-2</v>
          </cell>
          <cell r="O622">
            <v>0.102293</v>
          </cell>
          <cell r="P622">
            <v>97.76</v>
          </cell>
          <cell r="Q622">
            <v>9.9563557010365303E-2</v>
          </cell>
          <cell r="R622">
            <v>9.8983883666479366E-2</v>
          </cell>
          <cell r="T622">
            <v>41718</v>
          </cell>
        </row>
        <row r="623">
          <cell r="A623">
            <v>615</v>
          </cell>
          <cell r="B623" t="str">
            <v>Non-Comp</v>
          </cell>
          <cell r="C623">
            <v>41634</v>
          </cell>
          <cell r="D623">
            <v>41718</v>
          </cell>
          <cell r="E623">
            <v>139</v>
          </cell>
          <cell r="F623">
            <v>8836.9950000000008</v>
          </cell>
          <cell r="G623">
            <v>8639.9300115000005</v>
          </cell>
          <cell r="H623">
            <v>139</v>
          </cell>
          <cell r="I623">
            <v>0</v>
          </cell>
          <cell r="J623">
            <v>8836.9950000000008</v>
          </cell>
          <cell r="K623">
            <v>8836.9950000000008</v>
          </cell>
          <cell r="L623">
            <v>8639930011.5</v>
          </cell>
          <cell r="M623">
            <v>197064988.49999997</v>
          </cell>
          <cell r="N623">
            <v>9.9108938860396539E-2</v>
          </cell>
          <cell r="O623">
            <v>9.9108938860396539E-2</v>
          </cell>
          <cell r="P623">
            <v>97.77</v>
          </cell>
          <cell r="Q623">
            <v>9.9108938860396539E-2</v>
          </cell>
          <cell r="R623">
            <v>9.9108938860396539E-2</v>
          </cell>
          <cell r="T623">
            <v>41718</v>
          </cell>
        </row>
        <row r="624">
          <cell r="A624">
            <v>616</v>
          </cell>
          <cell r="B624" t="str">
            <v>400th</v>
          </cell>
          <cell r="C624">
            <v>41648</v>
          </cell>
          <cell r="D624">
            <v>41732</v>
          </cell>
          <cell r="E624">
            <v>21</v>
          </cell>
          <cell r="F624">
            <v>78104</v>
          </cell>
          <cell r="G624">
            <v>76348.293300000005</v>
          </cell>
          <cell r="H624">
            <v>19</v>
          </cell>
          <cell r="I624">
            <v>64749</v>
          </cell>
          <cell r="J624">
            <v>2855</v>
          </cell>
          <cell r="K624">
            <v>67604</v>
          </cell>
          <cell r="L624">
            <v>66091543300</v>
          </cell>
          <cell r="M624">
            <v>1512456700</v>
          </cell>
          <cell r="N624">
            <v>9.8654000000000006E-2</v>
          </cell>
          <cell r="O624">
            <v>0.103204</v>
          </cell>
          <cell r="P624">
            <v>97.76</v>
          </cell>
          <cell r="Q624">
            <v>9.9563557010365303E-2</v>
          </cell>
          <cell r="R624">
            <v>9.9437999999999999E-2</v>
          </cell>
          <cell r="T624">
            <v>41732</v>
          </cell>
        </row>
        <row r="625">
          <cell r="A625">
            <v>617</v>
          </cell>
          <cell r="B625" t="str">
            <v>Non-Comp</v>
          </cell>
          <cell r="C625">
            <v>41648</v>
          </cell>
          <cell r="D625">
            <v>41732</v>
          </cell>
          <cell r="E625">
            <v>153</v>
          </cell>
          <cell r="F625">
            <v>10161.299999999999</v>
          </cell>
          <cell r="G625">
            <v>9933.6868799999993</v>
          </cell>
          <cell r="H625">
            <v>153</v>
          </cell>
          <cell r="I625">
            <v>0</v>
          </cell>
          <cell r="J625">
            <v>10161.299999999999</v>
          </cell>
          <cell r="K625">
            <v>10161.299999999999</v>
          </cell>
          <cell r="L625">
            <v>9933686880</v>
          </cell>
          <cell r="M625">
            <v>227613119.99999991</v>
          </cell>
          <cell r="N625">
            <v>9.9563557010365303E-2</v>
          </cell>
          <cell r="O625">
            <v>9.9563557010365303E-2</v>
          </cell>
          <cell r="P625">
            <v>97.76</v>
          </cell>
          <cell r="Q625">
            <v>9.9563557010365303E-2</v>
          </cell>
          <cell r="R625">
            <v>9.9563557010365303E-2</v>
          </cell>
          <cell r="T625">
            <v>41732</v>
          </cell>
        </row>
        <row r="626">
          <cell r="A626">
            <v>618</v>
          </cell>
          <cell r="B626" t="str">
            <v>401st</v>
          </cell>
          <cell r="C626">
            <v>41662</v>
          </cell>
          <cell r="D626">
            <v>41746</v>
          </cell>
          <cell r="E626">
            <v>70</v>
          </cell>
          <cell r="F626">
            <v>636179.64</v>
          </cell>
          <cell r="G626">
            <v>621977.13514399994</v>
          </cell>
          <cell r="H626">
            <v>69</v>
          </cell>
          <cell r="I626">
            <v>606732.84</v>
          </cell>
          <cell r="J626">
            <v>24446.799999999999</v>
          </cell>
          <cell r="K626">
            <v>631179.64</v>
          </cell>
          <cell r="L626">
            <v>617089635144</v>
          </cell>
          <cell r="M626">
            <v>14090004856</v>
          </cell>
          <cell r="N626">
            <v>9.8199999999999996E-2</v>
          </cell>
          <cell r="O626">
            <v>0.10001826817683596</v>
          </cell>
          <cell r="P626">
            <v>97.76</v>
          </cell>
          <cell r="Q626">
            <v>9.9563557010365303E-2</v>
          </cell>
          <cell r="R626">
            <v>9.9214801830359647E-2</v>
          </cell>
          <cell r="T626">
            <v>41746</v>
          </cell>
        </row>
        <row r="627">
          <cell r="A627">
            <v>619</v>
          </cell>
          <cell r="B627" t="str">
            <v>Non-Comp</v>
          </cell>
          <cell r="C627">
            <v>41662</v>
          </cell>
          <cell r="D627">
            <v>41746</v>
          </cell>
          <cell r="E627">
            <v>190</v>
          </cell>
          <cell r="F627">
            <v>13771.105</v>
          </cell>
          <cell r="G627">
            <v>13464.0093585</v>
          </cell>
          <cell r="H627">
            <v>190</v>
          </cell>
          <cell r="I627">
            <v>0</v>
          </cell>
          <cell r="J627">
            <v>13771.105</v>
          </cell>
          <cell r="K627">
            <v>13771.105</v>
          </cell>
          <cell r="L627">
            <v>13464009358.5</v>
          </cell>
          <cell r="M627">
            <v>307095641.49999994</v>
          </cell>
          <cell r="N627">
            <v>9.9108938860396539E-2</v>
          </cell>
          <cell r="O627">
            <v>9.9108938860396539E-2</v>
          </cell>
          <cell r="P627">
            <v>97.77</v>
          </cell>
          <cell r="Q627">
            <v>9.9108938860396539E-2</v>
          </cell>
          <cell r="R627">
            <v>9.9108938860396539E-2</v>
          </cell>
          <cell r="T627">
            <v>41746</v>
          </cell>
        </row>
        <row r="628">
          <cell r="A628">
            <v>620</v>
          </cell>
          <cell r="B628" t="str">
            <v>402nd</v>
          </cell>
          <cell r="C628">
            <v>41676</v>
          </cell>
          <cell r="D628">
            <v>41761</v>
          </cell>
          <cell r="E628">
            <v>20</v>
          </cell>
          <cell r="F628">
            <v>14622.945000000002</v>
          </cell>
          <cell r="G628">
            <v>14290.819728500002</v>
          </cell>
          <cell r="H628">
            <v>16</v>
          </cell>
          <cell r="I628">
            <v>11778.745000000001</v>
          </cell>
          <cell r="J628">
            <v>1000</v>
          </cell>
          <cell r="K628">
            <v>12778.745000000001</v>
          </cell>
          <cell r="L628">
            <v>12488667488.5</v>
          </cell>
          <cell r="M628">
            <v>290077511.49999899</v>
          </cell>
          <cell r="N628">
            <v>9.9740999999999996E-2</v>
          </cell>
          <cell r="O628">
            <v>0.10019021935421737</v>
          </cell>
          <cell r="P628">
            <v>97.73</v>
          </cell>
          <cell r="Q628">
            <v>9.9740581794981201E-2</v>
          </cell>
          <cell r="R628">
            <v>9.9740581794981117E-2</v>
          </cell>
          <cell r="T628">
            <v>41761</v>
          </cell>
        </row>
        <row r="629">
          <cell r="A629">
            <v>621</v>
          </cell>
          <cell r="B629" t="str">
            <v>Non-Comp</v>
          </cell>
          <cell r="C629">
            <v>41676</v>
          </cell>
          <cell r="D629">
            <v>41761</v>
          </cell>
          <cell r="E629">
            <v>117</v>
          </cell>
          <cell r="F629">
            <v>6588.0050000000001</v>
          </cell>
          <cell r="G629">
            <v>6438.4572865</v>
          </cell>
          <cell r="H629">
            <v>117</v>
          </cell>
          <cell r="I629">
            <v>0</v>
          </cell>
          <cell r="J629">
            <v>6588.0050000000001</v>
          </cell>
          <cell r="K629">
            <v>6588.0050000000001</v>
          </cell>
          <cell r="L629">
            <v>6438457286.5</v>
          </cell>
          <cell r="M629">
            <v>149547713.49999973</v>
          </cell>
          <cell r="N629">
            <v>9.9740581794981201E-2</v>
          </cell>
          <cell r="O629">
            <v>9.9740581794981117E-2</v>
          </cell>
          <cell r="P629">
            <v>97.73</v>
          </cell>
          <cell r="Q629">
            <v>9.9740581794981201E-2</v>
          </cell>
          <cell r="R629">
            <v>9.9740581794981117E-2</v>
          </cell>
          <cell r="T629">
            <v>41761</v>
          </cell>
        </row>
        <row r="630">
          <cell r="A630">
            <v>622</v>
          </cell>
          <cell r="B630" t="str">
            <v>403rd</v>
          </cell>
          <cell r="C630">
            <v>41690</v>
          </cell>
          <cell r="D630">
            <v>41774</v>
          </cell>
          <cell r="E630">
            <v>58</v>
          </cell>
          <cell r="F630">
            <v>292260.72000000003</v>
          </cell>
          <cell r="G630">
            <v>285713.55013799999</v>
          </cell>
          <cell r="H630">
            <v>47</v>
          </cell>
          <cell r="I630">
            <v>270951.62</v>
          </cell>
          <cell r="J630">
            <v>7409.1</v>
          </cell>
          <cell r="K630">
            <v>278360.71999999997</v>
          </cell>
          <cell r="L630">
            <v>272126800138</v>
          </cell>
          <cell r="M630">
            <v>6233919861.9999905</v>
          </cell>
          <cell r="N630">
            <v>9.9108938860396539E-2</v>
          </cell>
          <cell r="O630">
            <v>0.100928</v>
          </cell>
          <cell r="P630">
            <v>97.76</v>
          </cell>
          <cell r="Q630">
            <v>9.9563557010365303E-2</v>
          </cell>
          <cell r="R630">
            <v>9.9541339012868491E-2</v>
          </cell>
          <cell r="T630">
            <v>41774</v>
          </cell>
        </row>
        <row r="631">
          <cell r="A631">
            <v>623</v>
          </cell>
          <cell r="B631" t="str">
            <v>Non-Comp</v>
          </cell>
          <cell r="C631">
            <v>41690</v>
          </cell>
          <cell r="D631">
            <v>41774</v>
          </cell>
          <cell r="E631">
            <v>177</v>
          </cell>
          <cell r="F631">
            <v>11620.205</v>
          </cell>
          <cell r="G631">
            <v>11359.912408</v>
          </cell>
          <cell r="H631">
            <v>177</v>
          </cell>
          <cell r="I631">
            <v>0</v>
          </cell>
          <cell r="J631">
            <v>11620.205</v>
          </cell>
          <cell r="K631">
            <v>11620.205</v>
          </cell>
          <cell r="L631">
            <v>11359912408</v>
          </cell>
          <cell r="M631">
            <v>260292591.99999991</v>
          </cell>
          <cell r="N631">
            <v>9.9563557010365303E-2</v>
          </cell>
          <cell r="O631">
            <v>9.9563557010365303E-2</v>
          </cell>
          <cell r="P631">
            <v>97.76</v>
          </cell>
          <cell r="Q631">
            <v>9.9563557010365303E-2</v>
          </cell>
          <cell r="R631">
            <v>9.9563557010365303E-2</v>
          </cell>
          <cell r="T631">
            <v>41774</v>
          </cell>
        </row>
        <row r="632">
          <cell r="A632">
            <v>624</v>
          </cell>
          <cell r="B632" t="str">
            <v>404th</v>
          </cell>
          <cell r="C632">
            <v>41704</v>
          </cell>
          <cell r="D632">
            <v>41788</v>
          </cell>
          <cell r="E632">
            <v>33</v>
          </cell>
          <cell r="F632">
            <v>164848.69999999998</v>
          </cell>
          <cell r="G632">
            <v>161140.91362000004</v>
          </cell>
          <cell r="H632">
            <v>24</v>
          </cell>
          <cell r="I632">
            <v>139903.30000000002</v>
          </cell>
          <cell r="J632">
            <v>6945.4</v>
          </cell>
          <cell r="K632">
            <v>146848.70000000001</v>
          </cell>
          <cell r="L632">
            <v>143559293620</v>
          </cell>
          <cell r="M632">
            <v>3289406380</v>
          </cell>
          <cell r="N632">
            <v>9.9108938860396539E-2</v>
          </cell>
          <cell r="O632">
            <v>0.10502623827081013</v>
          </cell>
          <cell r="P632">
            <v>97.76</v>
          </cell>
          <cell r="Q632">
            <v>9.9563557010365303E-2</v>
          </cell>
          <cell r="R632">
            <v>9.9563417683910582E-2</v>
          </cell>
          <cell r="T632">
            <v>41788</v>
          </cell>
        </row>
        <row r="633">
          <cell r="A633">
            <v>625</v>
          </cell>
          <cell r="B633" t="str">
            <v>Non-Comp</v>
          </cell>
          <cell r="C633">
            <v>41704</v>
          </cell>
          <cell r="D633">
            <v>41788</v>
          </cell>
          <cell r="E633">
            <v>121</v>
          </cell>
          <cell r="F633">
            <v>8620.6200000000008</v>
          </cell>
          <cell r="G633">
            <v>8427.5181119999997</v>
          </cell>
          <cell r="H633">
            <v>121</v>
          </cell>
          <cell r="I633">
            <v>0</v>
          </cell>
          <cell r="J633">
            <v>8620.6200000000008</v>
          </cell>
          <cell r="K633">
            <v>8620.6200000000008</v>
          </cell>
          <cell r="L633">
            <v>8427518112</v>
          </cell>
          <cell r="M633">
            <v>193101887.99999994</v>
          </cell>
          <cell r="N633">
            <v>9.9563557010365303E-2</v>
          </cell>
          <cell r="O633">
            <v>9.9563557010365303E-2</v>
          </cell>
          <cell r="P633">
            <v>97.76</v>
          </cell>
          <cell r="Q633">
            <v>9.9563557010365303E-2</v>
          </cell>
          <cell r="R633">
            <v>9.9563557010365303E-2</v>
          </cell>
          <cell r="T633">
            <v>41788</v>
          </cell>
        </row>
        <row r="634">
          <cell r="A634">
            <v>626</v>
          </cell>
          <cell r="B634" t="str">
            <v>405th</v>
          </cell>
          <cell r="C634">
            <v>41718</v>
          </cell>
          <cell r="D634">
            <v>41802</v>
          </cell>
          <cell r="E634">
            <v>12</v>
          </cell>
          <cell r="F634">
            <v>18238.8</v>
          </cell>
          <cell r="G634">
            <v>17830.306879999996</v>
          </cell>
          <cell r="H634">
            <v>12</v>
          </cell>
          <cell r="I634">
            <v>17561.7</v>
          </cell>
          <cell r="J634">
            <v>677.1</v>
          </cell>
          <cell r="K634">
            <v>18238.8</v>
          </cell>
          <cell r="L634">
            <v>17830306880</v>
          </cell>
          <cell r="M634">
            <v>408493120</v>
          </cell>
          <cell r="N634">
            <v>9.9108938860396539E-2</v>
          </cell>
          <cell r="O634">
            <v>9.9563557010365303E-2</v>
          </cell>
          <cell r="P634">
            <v>97.76</v>
          </cell>
          <cell r="Q634">
            <v>9.9563557010365303E-2</v>
          </cell>
          <cell r="R634">
            <v>9.95495971332752E-2</v>
          </cell>
          <cell r="T634">
            <v>41802</v>
          </cell>
        </row>
        <row r="635">
          <cell r="A635">
            <v>627</v>
          </cell>
          <cell r="B635" t="str">
            <v>Non-Comp</v>
          </cell>
          <cell r="C635">
            <v>41718</v>
          </cell>
          <cell r="D635">
            <v>41802</v>
          </cell>
          <cell r="E635">
            <v>121</v>
          </cell>
          <cell r="F635">
            <v>6345.86</v>
          </cell>
          <cell r="G635">
            <v>6203.7127360000004</v>
          </cell>
          <cell r="H635">
            <v>121</v>
          </cell>
          <cell r="I635">
            <v>0</v>
          </cell>
          <cell r="J635">
            <v>6345.86</v>
          </cell>
          <cell r="K635">
            <v>6345.86</v>
          </cell>
          <cell r="L635">
            <v>6203712736</v>
          </cell>
          <cell r="M635">
            <v>142147263.99999991</v>
          </cell>
          <cell r="N635">
            <v>9.9563557010365303E-2</v>
          </cell>
          <cell r="O635">
            <v>9.9563557010365303E-2</v>
          </cell>
          <cell r="P635">
            <v>97.76</v>
          </cell>
          <cell r="Q635">
            <v>9.9563557010365303E-2</v>
          </cell>
          <cell r="R635">
            <v>9.9563557010365303E-2</v>
          </cell>
          <cell r="T635">
            <v>41802</v>
          </cell>
        </row>
        <row r="636">
          <cell r="A636">
            <v>628</v>
          </cell>
          <cell r="B636" t="str">
            <v>406th</v>
          </cell>
          <cell r="C636">
            <v>41732</v>
          </cell>
          <cell r="D636">
            <v>41816</v>
          </cell>
          <cell r="E636">
            <v>5</v>
          </cell>
          <cell r="F636">
            <v>10157</v>
          </cell>
          <cell r="G636">
            <v>9929.4832000000006</v>
          </cell>
          <cell r="H636">
            <v>5</v>
          </cell>
          <cell r="I636">
            <v>10157</v>
          </cell>
          <cell r="J636">
            <v>0</v>
          </cell>
          <cell r="K636">
            <v>10157</v>
          </cell>
          <cell r="L636">
            <v>9929483200</v>
          </cell>
          <cell r="M636">
            <v>227516800</v>
          </cell>
          <cell r="N636">
            <v>9.9564E-2</v>
          </cell>
          <cell r="O636">
            <v>9.9564E-2</v>
          </cell>
          <cell r="P636">
            <v>97.76</v>
          </cell>
          <cell r="Q636">
            <v>9.9563557010365303E-2</v>
          </cell>
          <cell r="R636">
            <v>9.9564E-2</v>
          </cell>
          <cell r="T636">
            <v>41816</v>
          </cell>
        </row>
        <row r="637">
          <cell r="A637">
            <v>629</v>
          </cell>
          <cell r="B637" t="str">
            <v>Non-Comp</v>
          </cell>
          <cell r="C637">
            <v>41732</v>
          </cell>
          <cell r="D637">
            <v>41816</v>
          </cell>
          <cell r="E637">
            <v>88</v>
          </cell>
          <cell r="F637">
            <v>4688.04</v>
          </cell>
          <cell r="G637">
            <v>4583.0279039999996</v>
          </cell>
          <cell r="H637">
            <v>88</v>
          </cell>
          <cell r="I637">
            <v>0</v>
          </cell>
          <cell r="J637">
            <v>4688.04</v>
          </cell>
          <cell r="K637">
            <v>4688.04</v>
          </cell>
          <cell r="L637">
            <v>4583027904</v>
          </cell>
          <cell r="M637">
            <v>105012095.99999993</v>
          </cell>
          <cell r="N637">
            <v>9.9563557010365303E-2</v>
          </cell>
          <cell r="O637">
            <v>9.9563557010365303E-2</v>
          </cell>
          <cell r="P637">
            <v>97.76</v>
          </cell>
          <cell r="Q637">
            <v>9.9563557010365303E-2</v>
          </cell>
          <cell r="R637">
            <v>9.9563557010365303E-2</v>
          </cell>
          <cell r="T637">
            <v>41816</v>
          </cell>
        </row>
        <row r="638">
          <cell r="A638">
            <v>630</v>
          </cell>
          <cell r="B638" t="str">
            <v>407th</v>
          </cell>
          <cell r="C638">
            <v>41746</v>
          </cell>
          <cell r="D638">
            <v>41830</v>
          </cell>
          <cell r="E638">
            <v>20</v>
          </cell>
          <cell r="F638">
            <v>62217.9</v>
          </cell>
          <cell r="G638">
            <v>60824.191539999978</v>
          </cell>
          <cell r="H638">
            <v>19</v>
          </cell>
          <cell r="I638">
            <v>57848.4</v>
          </cell>
          <cell r="J638">
            <v>4094.5</v>
          </cell>
          <cell r="K638">
            <v>61942.9</v>
          </cell>
          <cell r="L638">
            <v>60555379040</v>
          </cell>
          <cell r="M638">
            <v>1387520960</v>
          </cell>
          <cell r="N638">
            <v>9.9564E-2</v>
          </cell>
          <cell r="O638">
            <v>0.100018</v>
          </cell>
          <cell r="P638">
            <v>97.76</v>
          </cell>
          <cell r="Q638">
            <v>9.9563557010365303E-2</v>
          </cell>
          <cell r="R638">
            <v>9.9563557010365483E-2</v>
          </cell>
          <cell r="T638">
            <v>41830</v>
          </cell>
        </row>
        <row r="639">
          <cell r="A639">
            <v>631</v>
          </cell>
          <cell r="B639" t="str">
            <v>Non-Comp</v>
          </cell>
          <cell r="C639">
            <v>41746</v>
          </cell>
          <cell r="D639">
            <v>41830</v>
          </cell>
          <cell r="E639">
            <v>95</v>
          </cell>
          <cell r="F639">
            <v>5520.8</v>
          </cell>
          <cell r="G639">
            <v>5397.1340799999998</v>
          </cell>
          <cell r="H639">
            <v>95</v>
          </cell>
          <cell r="I639">
            <v>0</v>
          </cell>
          <cell r="J639">
            <v>5520.8</v>
          </cell>
          <cell r="K639">
            <v>5520.8</v>
          </cell>
          <cell r="L639">
            <v>5397134080</v>
          </cell>
          <cell r="M639">
            <v>123665919.99999993</v>
          </cell>
          <cell r="N639">
            <v>9.9563557010365303E-2</v>
          </cell>
          <cell r="O639">
            <v>9.9563557010365303E-2</v>
          </cell>
          <cell r="P639">
            <v>97.76</v>
          </cell>
          <cell r="Q639">
            <v>9.9563557010365303E-2</v>
          </cell>
          <cell r="R639">
            <v>9.9563557010365303E-2</v>
          </cell>
          <cell r="T639">
            <v>41830</v>
          </cell>
        </row>
        <row r="640">
          <cell r="A640">
            <v>632</v>
          </cell>
          <cell r="B640" t="str">
            <v>408th</v>
          </cell>
          <cell r="C640">
            <v>41761</v>
          </cell>
          <cell r="D640">
            <v>41844</v>
          </cell>
          <cell r="E640">
            <v>9</v>
          </cell>
          <cell r="F640">
            <v>6112.6750000000002</v>
          </cell>
          <cell r="G640">
            <v>5976.9987824999998</v>
          </cell>
          <cell r="H640">
            <v>4</v>
          </cell>
          <cell r="I640">
            <v>168.67500000000001</v>
          </cell>
          <cell r="J640">
            <v>83</v>
          </cell>
          <cell r="K640">
            <v>251.67500000000001</v>
          </cell>
          <cell r="L640">
            <v>246112982.5</v>
          </cell>
          <cell r="M640">
            <v>5562017.4999999702</v>
          </cell>
          <cell r="N640">
            <v>9.9382999999999999E-2</v>
          </cell>
          <cell r="O640">
            <v>9.9843000000000001E-2</v>
          </cell>
          <cell r="P640">
            <v>97.79</v>
          </cell>
          <cell r="Q640">
            <v>9.9383113802997788E-2</v>
          </cell>
          <cell r="R640">
            <v>9.938311380299758E-2</v>
          </cell>
          <cell r="T640">
            <v>41844</v>
          </cell>
        </row>
        <row r="641">
          <cell r="A641">
            <v>633</v>
          </cell>
          <cell r="B641" t="str">
            <v>Non-Comp</v>
          </cell>
          <cell r="C641">
            <v>41761</v>
          </cell>
          <cell r="D641">
            <v>41844</v>
          </cell>
          <cell r="E641">
            <v>76</v>
          </cell>
          <cell r="F641">
            <v>4522.2749999999996</v>
          </cell>
          <cell r="G641">
            <v>4422.3327225000003</v>
          </cell>
          <cell r="H641">
            <v>76</v>
          </cell>
          <cell r="I641">
            <v>0</v>
          </cell>
          <cell r="J641">
            <v>4522.2749999999996</v>
          </cell>
          <cell r="K641">
            <v>4522.2749999999996</v>
          </cell>
          <cell r="L641">
            <v>4422332722.500001</v>
          </cell>
          <cell r="M641">
            <v>99942277.499999553</v>
          </cell>
          <cell r="N641">
            <v>9.9383113802997788E-2</v>
          </cell>
          <cell r="O641">
            <v>9.9383113802997788E-2</v>
          </cell>
          <cell r="P641">
            <v>97.79</v>
          </cell>
          <cell r="Q641">
            <v>9.9383113802997788E-2</v>
          </cell>
          <cell r="R641">
            <v>9.9383113802997788E-2</v>
          </cell>
          <cell r="T641">
            <v>41844</v>
          </cell>
        </row>
        <row r="642">
          <cell r="A642">
            <v>634</v>
          </cell>
          <cell r="B642" t="str">
            <v>409th</v>
          </cell>
          <cell r="C642">
            <v>41774</v>
          </cell>
          <cell r="D642">
            <v>41858</v>
          </cell>
          <cell r="E642">
            <v>33</v>
          </cell>
          <cell r="F642">
            <v>79290.05</v>
          </cell>
          <cell r="G642">
            <v>77514.029380000007</v>
          </cell>
          <cell r="H642">
            <v>33</v>
          </cell>
          <cell r="I642">
            <v>74926.8</v>
          </cell>
          <cell r="J642">
            <v>4363.25</v>
          </cell>
          <cell r="K642">
            <v>79290.05</v>
          </cell>
          <cell r="L642">
            <v>77514029380</v>
          </cell>
          <cell r="M642">
            <v>1776020620</v>
          </cell>
          <cell r="N642">
            <v>9.9109000000000003E-2</v>
          </cell>
          <cell r="O642">
            <v>9.9564E-2</v>
          </cell>
          <cell r="P642">
            <v>97.76</v>
          </cell>
          <cell r="Q642">
            <v>9.9563557010365303E-2</v>
          </cell>
          <cell r="R642">
            <v>9.9559170355083576E-2</v>
          </cell>
          <cell r="T642">
            <v>41858</v>
          </cell>
        </row>
        <row r="643">
          <cell r="A643">
            <v>635</v>
          </cell>
          <cell r="B643" t="str">
            <v>Non-Comp</v>
          </cell>
          <cell r="C643">
            <v>41774</v>
          </cell>
          <cell r="D643">
            <v>41858</v>
          </cell>
          <cell r="E643">
            <v>84</v>
          </cell>
          <cell r="F643">
            <v>5447.1450000000004</v>
          </cell>
          <cell r="G643">
            <v>5325.128952</v>
          </cell>
          <cell r="H643">
            <v>84</v>
          </cell>
          <cell r="I643">
            <v>0</v>
          </cell>
          <cell r="J643">
            <v>5447.1450000000004</v>
          </cell>
          <cell r="K643">
            <v>5447.1450000000004</v>
          </cell>
          <cell r="L643">
            <v>5325128952</v>
          </cell>
          <cell r="M643">
            <v>122016047.99999993</v>
          </cell>
          <cell r="N643">
            <v>9.9563557010365303E-2</v>
          </cell>
          <cell r="O643">
            <v>9.9563557010365303E-2</v>
          </cell>
          <cell r="P643">
            <v>97.76</v>
          </cell>
          <cell r="Q643">
            <v>9.9563557010365303E-2</v>
          </cell>
          <cell r="R643">
            <v>9.9563557010365303E-2</v>
          </cell>
          <cell r="T643">
            <v>41858</v>
          </cell>
        </row>
        <row r="644">
          <cell r="A644">
            <v>636</v>
          </cell>
          <cell r="B644" t="str">
            <v>410th</v>
          </cell>
          <cell r="C644">
            <v>41788</v>
          </cell>
          <cell r="D644">
            <v>41872</v>
          </cell>
          <cell r="E644">
            <v>11</v>
          </cell>
          <cell r="F644">
            <v>38109.1</v>
          </cell>
          <cell r="G644">
            <v>37255.456160000009</v>
          </cell>
          <cell r="H644">
            <v>11</v>
          </cell>
          <cell r="I644">
            <v>37391.1</v>
          </cell>
          <cell r="J644">
            <v>718</v>
          </cell>
          <cell r="K644">
            <v>38109.1</v>
          </cell>
          <cell r="L644">
            <v>37255456160</v>
          </cell>
          <cell r="M644">
            <v>853643839.99999905</v>
          </cell>
          <cell r="N644">
            <v>9.9564E-2</v>
          </cell>
          <cell r="O644">
            <v>9.9564E-2</v>
          </cell>
          <cell r="P644">
            <v>97.76</v>
          </cell>
          <cell r="Q644">
            <v>9.9563557010365303E-2</v>
          </cell>
          <cell r="R644">
            <v>9.9564E-2</v>
          </cell>
          <cell r="T644">
            <v>41872</v>
          </cell>
        </row>
        <row r="645">
          <cell r="A645">
            <v>637</v>
          </cell>
          <cell r="B645" t="str">
            <v>Non-Comp</v>
          </cell>
          <cell r="C645">
            <v>41788</v>
          </cell>
          <cell r="D645">
            <v>41872</v>
          </cell>
          <cell r="E645">
            <v>84</v>
          </cell>
          <cell r="F645">
            <v>3659.63</v>
          </cell>
          <cell r="G645">
            <v>3577.6542880000002</v>
          </cell>
          <cell r="H645">
            <v>84</v>
          </cell>
          <cell r="I645">
            <v>0</v>
          </cell>
          <cell r="J645">
            <v>3659.63</v>
          </cell>
          <cell r="K645">
            <v>3659.63</v>
          </cell>
          <cell r="L645">
            <v>3577654288</v>
          </cell>
          <cell r="M645">
            <v>81975711.999999925</v>
          </cell>
          <cell r="N645">
            <v>9.9563557010365303E-2</v>
          </cell>
          <cell r="O645">
            <v>9.9563557010365303E-2</v>
          </cell>
          <cell r="P645">
            <v>97.76</v>
          </cell>
          <cell r="Q645">
            <v>9.9563557010365303E-2</v>
          </cell>
          <cell r="R645">
            <v>9.9563557010365303E-2</v>
          </cell>
          <cell r="T645">
            <v>41872</v>
          </cell>
        </row>
        <row r="646">
          <cell r="A646">
            <v>638</v>
          </cell>
          <cell r="B646" t="str">
            <v>411th</v>
          </cell>
          <cell r="C646">
            <v>41802</v>
          </cell>
          <cell r="D646">
            <v>41886</v>
          </cell>
          <cell r="E646">
            <v>17</v>
          </cell>
          <cell r="F646">
            <v>42239.5</v>
          </cell>
          <cell r="G646">
            <v>41293.335200000009</v>
          </cell>
          <cell r="H646">
            <v>17</v>
          </cell>
          <cell r="I646">
            <v>40280.5</v>
          </cell>
          <cell r="J646">
            <v>1959</v>
          </cell>
          <cell r="K646">
            <v>42239.5</v>
          </cell>
          <cell r="L646">
            <v>41293335200</v>
          </cell>
          <cell r="M646">
            <v>946164799.99999905</v>
          </cell>
          <cell r="N646">
            <v>9.9564E-2</v>
          </cell>
          <cell r="O646">
            <v>9.9564E-2</v>
          </cell>
          <cell r="P646">
            <v>97.76</v>
          </cell>
          <cell r="Q646">
            <v>9.9563557010365303E-2</v>
          </cell>
          <cell r="R646">
            <v>9.9564E-2</v>
          </cell>
          <cell r="T646">
            <v>41886</v>
          </cell>
        </row>
        <row r="647">
          <cell r="A647">
            <v>639</v>
          </cell>
          <cell r="B647" t="str">
            <v>Non-Comp</v>
          </cell>
          <cell r="C647">
            <v>41802</v>
          </cell>
          <cell r="D647">
            <v>41886</v>
          </cell>
          <cell r="E647">
            <v>83</v>
          </cell>
          <cell r="F647">
            <v>3471.2449999999999</v>
          </cell>
          <cell r="G647">
            <v>3393.4891120000002</v>
          </cell>
          <cell r="H647">
            <v>83</v>
          </cell>
          <cell r="I647">
            <v>0</v>
          </cell>
          <cell r="J647">
            <v>3471.2449999999999</v>
          </cell>
          <cell r="K647">
            <v>3471.2449999999999</v>
          </cell>
          <cell r="L647">
            <v>3393489112</v>
          </cell>
          <cell r="M647">
            <v>77755887.999999955</v>
          </cell>
          <cell r="N647">
            <v>9.9563557010365303E-2</v>
          </cell>
          <cell r="O647">
            <v>9.9563557010365303E-2</v>
          </cell>
          <cell r="P647">
            <v>97.76</v>
          </cell>
          <cell r="Q647">
            <v>9.9563557010365303E-2</v>
          </cell>
          <cell r="R647">
            <v>9.9563557010365303E-2</v>
          </cell>
          <cell r="T647">
            <v>41886</v>
          </cell>
        </row>
        <row r="648">
          <cell r="A648">
            <v>640</v>
          </cell>
          <cell r="B648" t="str">
            <v>412th</v>
          </cell>
          <cell r="C648">
            <v>41816</v>
          </cell>
          <cell r="D648">
            <v>41900</v>
          </cell>
          <cell r="E648">
            <v>5</v>
          </cell>
          <cell r="F648">
            <v>39441.730000000003</v>
          </cell>
          <cell r="G648">
            <v>38558.235000000001</v>
          </cell>
          <cell r="H648">
            <v>5</v>
          </cell>
          <cell r="I648">
            <v>38941.730000000003</v>
          </cell>
          <cell r="J648">
            <v>500</v>
          </cell>
          <cell r="K648">
            <v>39441.730000000003</v>
          </cell>
          <cell r="L648">
            <v>38558235248</v>
          </cell>
          <cell r="M648">
            <v>883494751.99999905</v>
          </cell>
          <cell r="N648">
            <v>9.9564E-2</v>
          </cell>
          <cell r="O648">
            <v>9.9564E-2</v>
          </cell>
          <cell r="P648">
            <v>97.76</v>
          </cell>
          <cell r="Q648">
            <v>9.9564E-2</v>
          </cell>
          <cell r="R648">
            <v>9.9564E-2</v>
          </cell>
          <cell r="T648">
            <v>41900</v>
          </cell>
        </row>
        <row r="649">
          <cell r="A649">
            <v>641</v>
          </cell>
          <cell r="B649" t="str">
            <v>Non-Comp</v>
          </cell>
          <cell r="C649">
            <v>41816</v>
          </cell>
          <cell r="D649">
            <v>41900</v>
          </cell>
          <cell r="E649">
            <v>68</v>
          </cell>
          <cell r="F649">
            <v>2495.4450000000002</v>
          </cell>
          <cell r="G649">
            <v>2439.5470319999999</v>
          </cell>
          <cell r="H649">
            <v>68</v>
          </cell>
          <cell r="I649">
            <v>0</v>
          </cell>
          <cell r="J649">
            <v>2495.4450000000002</v>
          </cell>
          <cell r="K649">
            <v>2495.4450000000002</v>
          </cell>
          <cell r="L649">
            <v>2439547032</v>
          </cell>
          <cell r="M649">
            <v>55897968</v>
          </cell>
          <cell r="N649">
            <v>9.9564E-2</v>
          </cell>
          <cell r="O649">
            <v>9.9564E-2</v>
          </cell>
          <cell r="P649">
            <v>97.76</v>
          </cell>
          <cell r="Q649">
            <v>9.9564E-2</v>
          </cell>
          <cell r="R649">
            <v>9.9564E-2</v>
          </cell>
          <cell r="T649">
            <v>41900</v>
          </cell>
        </row>
        <row r="650">
          <cell r="A650">
            <v>642</v>
          </cell>
          <cell r="B650" t="str">
            <v>413th</v>
          </cell>
          <cell r="C650">
            <v>41830</v>
          </cell>
          <cell r="D650">
            <v>41914</v>
          </cell>
          <cell r="E650">
            <v>28</v>
          </cell>
          <cell r="F650">
            <v>128420.5</v>
          </cell>
          <cell r="G650">
            <v>125543.781</v>
          </cell>
          <cell r="H650">
            <v>27</v>
          </cell>
          <cell r="I650">
            <v>125070.5</v>
          </cell>
          <cell r="J650">
            <v>2350</v>
          </cell>
          <cell r="K650">
            <v>127420.5</v>
          </cell>
          <cell r="L650">
            <v>124566280800.00002</v>
          </cell>
          <cell r="M650">
            <v>2854219199.9999967</v>
          </cell>
          <cell r="N650">
            <v>9.9564E-2</v>
          </cell>
          <cell r="O650">
            <v>0.100018</v>
          </cell>
          <cell r="P650">
            <v>97.76</v>
          </cell>
          <cell r="Q650">
            <v>9.9564E-2</v>
          </cell>
          <cell r="R650">
            <v>9.9564E-2</v>
          </cell>
          <cell r="T650">
            <v>41914</v>
          </cell>
        </row>
        <row r="651">
          <cell r="A651">
            <v>643</v>
          </cell>
          <cell r="B651" t="str">
            <v>Non-Comp</v>
          </cell>
          <cell r="C651">
            <v>41830</v>
          </cell>
          <cell r="D651">
            <v>41914</v>
          </cell>
          <cell r="E651">
            <v>88</v>
          </cell>
          <cell r="F651">
            <v>4552.3599999999997</v>
          </cell>
          <cell r="G651">
            <v>4450.3869999999997</v>
          </cell>
          <cell r="H651">
            <v>88</v>
          </cell>
          <cell r="I651">
            <v>0</v>
          </cell>
          <cell r="J651">
            <v>4552.3599999999997</v>
          </cell>
          <cell r="K651">
            <v>4552.3599999999997</v>
          </cell>
          <cell r="L651">
            <v>4450387136</v>
          </cell>
          <cell r="M651">
            <v>101972864</v>
          </cell>
          <cell r="N651">
            <v>9.9564E-2</v>
          </cell>
          <cell r="O651">
            <v>9.9564E-2</v>
          </cell>
          <cell r="P651">
            <v>97.76</v>
          </cell>
          <cell r="Q651">
            <v>9.9564E-2</v>
          </cell>
          <cell r="R651">
            <v>9.9564E-2</v>
          </cell>
          <cell r="T651">
            <v>41914</v>
          </cell>
        </row>
        <row r="652">
          <cell r="A652">
            <v>644</v>
          </cell>
          <cell r="B652" t="str">
            <v>414th</v>
          </cell>
          <cell r="C652">
            <v>41844</v>
          </cell>
          <cell r="D652">
            <v>41928</v>
          </cell>
          <cell r="E652">
            <v>35</v>
          </cell>
          <cell r="F652">
            <v>114286.05</v>
          </cell>
          <cell r="G652">
            <v>111726.04248000006</v>
          </cell>
          <cell r="H652">
            <v>35</v>
          </cell>
          <cell r="I652">
            <v>109998.05</v>
          </cell>
          <cell r="J652">
            <v>4288</v>
          </cell>
          <cell r="K652">
            <v>114286.05</v>
          </cell>
          <cell r="L652">
            <v>111726042480.00006</v>
          </cell>
          <cell r="M652">
            <v>2560007519.9999967</v>
          </cell>
          <cell r="N652">
            <v>9.9564E-2</v>
          </cell>
          <cell r="O652">
            <v>9.9564E-2</v>
          </cell>
          <cell r="P652">
            <v>97.76</v>
          </cell>
          <cell r="Q652">
            <v>9.9564E-2</v>
          </cell>
          <cell r="R652">
            <v>9.9564E-2</v>
          </cell>
          <cell r="T652">
            <v>41928</v>
          </cell>
        </row>
        <row r="653">
          <cell r="A653">
            <v>645</v>
          </cell>
          <cell r="B653" t="str">
            <v>Non-Comp</v>
          </cell>
          <cell r="C653">
            <v>41844</v>
          </cell>
          <cell r="D653">
            <v>41928</v>
          </cell>
          <cell r="E653">
            <v>86</v>
          </cell>
          <cell r="F653">
            <v>5605.4</v>
          </cell>
          <cell r="G653">
            <v>5479.8390399999998</v>
          </cell>
          <cell r="H653">
            <v>86</v>
          </cell>
          <cell r="I653">
            <v>0</v>
          </cell>
          <cell r="J653">
            <v>5605.4</v>
          </cell>
          <cell r="K653">
            <v>5605.4</v>
          </cell>
          <cell r="L653">
            <v>5479839040</v>
          </cell>
          <cell r="M653">
            <v>125560959.99999993</v>
          </cell>
          <cell r="N653">
            <v>9.9564E-2</v>
          </cell>
          <cell r="O653">
            <v>9.9564E-2</v>
          </cell>
          <cell r="P653">
            <v>97.76</v>
          </cell>
          <cell r="Q653">
            <v>9.9564E-2</v>
          </cell>
          <cell r="R653">
            <v>9.9564E-2</v>
          </cell>
          <cell r="T653">
            <v>41928</v>
          </cell>
        </row>
        <row r="654">
          <cell r="A654">
            <v>646</v>
          </cell>
          <cell r="B654" t="str">
            <v>415th</v>
          </cell>
          <cell r="C654">
            <v>41858</v>
          </cell>
          <cell r="D654">
            <v>41942</v>
          </cell>
          <cell r="E654">
            <v>37</v>
          </cell>
          <cell r="F654">
            <v>75039.59</v>
          </cell>
          <cell r="G654">
            <v>73358.703184000013</v>
          </cell>
          <cell r="H654">
            <v>37</v>
          </cell>
          <cell r="I654">
            <v>72107.7</v>
          </cell>
          <cell r="J654">
            <v>2931.89</v>
          </cell>
          <cell r="K654">
            <v>75039.59</v>
          </cell>
          <cell r="L654">
            <v>73358703184.000015</v>
          </cell>
          <cell r="M654">
            <v>1680886815.999999</v>
          </cell>
          <cell r="N654">
            <v>9.9564E-2</v>
          </cell>
          <cell r="O654">
            <v>9.9564E-2</v>
          </cell>
          <cell r="P654">
            <v>97.76</v>
          </cell>
          <cell r="Q654">
            <v>9.9564E-2</v>
          </cell>
          <cell r="R654">
            <v>9.9564E-2</v>
          </cell>
          <cell r="T654">
            <v>41942</v>
          </cell>
        </row>
        <row r="655">
          <cell r="A655">
            <v>647</v>
          </cell>
          <cell r="B655" t="str">
            <v>Non-Comp</v>
          </cell>
          <cell r="C655">
            <v>41858</v>
          </cell>
          <cell r="D655">
            <v>41942</v>
          </cell>
          <cell r="E655">
            <v>74</v>
          </cell>
          <cell r="F655">
            <v>3714.9050000000002</v>
          </cell>
          <cell r="G655">
            <v>3631.6911279999999</v>
          </cell>
          <cell r="H655">
            <v>74</v>
          </cell>
          <cell r="I655">
            <v>0</v>
          </cell>
          <cell r="J655">
            <v>3714.9050000000002</v>
          </cell>
          <cell r="K655">
            <v>3714.9050000000002</v>
          </cell>
          <cell r="L655">
            <v>3631691128</v>
          </cell>
          <cell r="M655">
            <v>83213871.99999994</v>
          </cell>
          <cell r="N655">
            <v>9.9564E-2</v>
          </cell>
          <cell r="O655">
            <v>9.9564E-2</v>
          </cell>
          <cell r="P655">
            <v>97.76</v>
          </cell>
          <cell r="Q655">
            <v>9.9564E-2</v>
          </cell>
          <cell r="R655">
            <v>9.9564E-2</v>
          </cell>
          <cell r="T655">
            <v>41942</v>
          </cell>
        </row>
        <row r="656">
          <cell r="A656">
            <v>648</v>
          </cell>
          <cell r="B656" t="str">
            <v>416th</v>
          </cell>
          <cell r="C656">
            <v>41872</v>
          </cell>
          <cell r="D656">
            <v>41956</v>
          </cell>
          <cell r="E656">
            <v>18</v>
          </cell>
          <cell r="F656">
            <v>71248.52</v>
          </cell>
          <cell r="G656">
            <v>69652.553151999993</v>
          </cell>
          <cell r="H656">
            <v>18</v>
          </cell>
          <cell r="I656">
            <v>69526.52</v>
          </cell>
          <cell r="J656">
            <v>1722</v>
          </cell>
          <cell r="K656">
            <v>71248.52</v>
          </cell>
          <cell r="L656">
            <v>69652553152</v>
          </cell>
          <cell r="M656">
            <v>1595966848</v>
          </cell>
          <cell r="N656">
            <v>9.9564E-2</v>
          </cell>
          <cell r="O656">
            <v>9.9564E-2</v>
          </cell>
          <cell r="P656">
            <v>97.76</v>
          </cell>
          <cell r="Q656">
            <v>9.9564E-2</v>
          </cell>
          <cell r="R656">
            <v>9.9564E-2</v>
          </cell>
          <cell r="T656">
            <v>41956</v>
          </cell>
        </row>
        <row r="657">
          <cell r="A657">
            <v>649</v>
          </cell>
          <cell r="B657" t="str">
            <v>Non-Comp</v>
          </cell>
          <cell r="C657">
            <v>41872</v>
          </cell>
          <cell r="D657">
            <v>41956</v>
          </cell>
          <cell r="E657">
            <v>96</v>
          </cell>
          <cell r="F657">
            <v>3938.0149999999999</v>
          </cell>
          <cell r="G657">
            <v>3849.8034640000001</v>
          </cell>
          <cell r="H657">
            <v>96</v>
          </cell>
          <cell r="I657">
            <v>0</v>
          </cell>
          <cell r="J657">
            <v>3938.0149999999999</v>
          </cell>
          <cell r="K657">
            <v>3938.0149999999999</v>
          </cell>
          <cell r="L657">
            <v>3849803464</v>
          </cell>
          <cell r="M657">
            <v>88211535.99999994</v>
          </cell>
          <cell r="N657">
            <v>9.9564E-2</v>
          </cell>
          <cell r="O657">
            <v>9.9564E-2</v>
          </cell>
          <cell r="P657">
            <v>97.76</v>
          </cell>
          <cell r="Q657">
            <v>9.9564E-2</v>
          </cell>
          <cell r="R657">
            <v>9.9564E-2</v>
          </cell>
          <cell r="T657">
            <v>41956</v>
          </cell>
        </row>
        <row r="658">
          <cell r="A658">
            <v>650</v>
          </cell>
          <cell r="B658" t="str">
            <v>417th</v>
          </cell>
          <cell r="C658">
            <v>41886</v>
          </cell>
          <cell r="D658">
            <v>41970</v>
          </cell>
          <cell r="E658">
            <v>28</v>
          </cell>
          <cell r="F658">
            <v>154249.46999999997</v>
          </cell>
          <cell r="G658">
            <v>150794.28187199999</v>
          </cell>
          <cell r="H658">
            <v>28</v>
          </cell>
          <cell r="I658">
            <v>151471.97</v>
          </cell>
          <cell r="J658">
            <v>2777.5</v>
          </cell>
          <cell r="K658">
            <v>154249.47</v>
          </cell>
          <cell r="L658">
            <v>150794281872</v>
          </cell>
          <cell r="M658">
            <v>3455188127.99999</v>
          </cell>
          <cell r="N658">
            <v>9.9564E-2</v>
          </cell>
          <cell r="O658">
            <v>9.9564E-2</v>
          </cell>
          <cell r="P658">
            <v>97.76</v>
          </cell>
          <cell r="Q658">
            <v>9.9564E-2</v>
          </cell>
          <cell r="R658">
            <v>9.9564E-2</v>
          </cell>
          <cell r="T658">
            <v>41970</v>
          </cell>
        </row>
        <row r="659">
          <cell r="A659">
            <v>651</v>
          </cell>
          <cell r="B659" t="str">
            <v>Non-Comp</v>
          </cell>
          <cell r="C659">
            <v>41886</v>
          </cell>
          <cell r="D659">
            <v>41970</v>
          </cell>
          <cell r="E659">
            <v>86</v>
          </cell>
          <cell r="F659">
            <v>4845.7049999999999</v>
          </cell>
          <cell r="G659">
            <v>4737.1612080000004</v>
          </cell>
          <cell r="H659">
            <v>86</v>
          </cell>
          <cell r="I659">
            <v>0</v>
          </cell>
          <cell r="J659">
            <v>4845.7049999999999</v>
          </cell>
          <cell r="K659">
            <v>4845.7049999999999</v>
          </cell>
          <cell r="L659">
            <v>4737161208</v>
          </cell>
          <cell r="M659">
            <v>108543791.99999994</v>
          </cell>
          <cell r="N659">
            <v>9.9564E-2</v>
          </cell>
          <cell r="O659">
            <v>9.9564E-2</v>
          </cell>
          <cell r="P659">
            <v>97.76</v>
          </cell>
          <cell r="Q659">
            <v>9.9564E-2</v>
          </cell>
          <cell r="R659">
            <v>9.9564E-2</v>
          </cell>
          <cell r="T659">
            <v>41970</v>
          </cell>
        </row>
        <row r="660">
          <cell r="A660">
            <v>652</v>
          </cell>
          <cell r="B660" t="str">
            <v>418th</v>
          </cell>
          <cell r="C660">
            <v>41900</v>
          </cell>
          <cell r="D660">
            <v>41984</v>
          </cell>
          <cell r="E660">
            <v>11</v>
          </cell>
          <cell r="F660">
            <v>4877.3999999999996</v>
          </cell>
          <cell r="G660">
            <v>4768.1459999999997</v>
          </cell>
          <cell r="H660">
            <v>11</v>
          </cell>
          <cell r="I660">
            <v>4677.3999999999996</v>
          </cell>
          <cell r="J660">
            <v>200</v>
          </cell>
          <cell r="K660">
            <v>4877.3999999999996</v>
          </cell>
          <cell r="L660">
            <v>4768146240</v>
          </cell>
          <cell r="M660">
            <v>109253760</v>
          </cell>
          <cell r="N660">
            <v>9.9564E-2</v>
          </cell>
          <cell r="O660">
            <v>9.9564E-2</v>
          </cell>
          <cell r="P660">
            <v>97.76</v>
          </cell>
          <cell r="Q660">
            <v>9.9564E-2</v>
          </cell>
          <cell r="R660">
            <v>9.9564E-2</v>
          </cell>
          <cell r="T660">
            <v>41984</v>
          </cell>
        </row>
        <row r="661">
          <cell r="A661">
            <v>653</v>
          </cell>
          <cell r="B661" t="str">
            <v>Non-Comp</v>
          </cell>
          <cell r="C661">
            <v>41900</v>
          </cell>
          <cell r="D661">
            <v>41984</v>
          </cell>
          <cell r="E661">
            <v>75</v>
          </cell>
          <cell r="F661">
            <v>4749.7449999999999</v>
          </cell>
          <cell r="G661">
            <v>4643.3507120000004</v>
          </cell>
          <cell r="H661">
            <v>75</v>
          </cell>
          <cell r="I661">
            <v>0</v>
          </cell>
          <cell r="J661">
            <v>4749.7449999999999</v>
          </cell>
          <cell r="K661">
            <v>4749.7449999999999</v>
          </cell>
          <cell r="L661">
            <v>4643350712</v>
          </cell>
          <cell r="M661">
            <v>106394287.99999994</v>
          </cell>
          <cell r="N661">
            <v>9.9564E-2</v>
          </cell>
          <cell r="O661">
            <v>9.9564E-2</v>
          </cell>
          <cell r="P661">
            <v>97.76</v>
          </cell>
          <cell r="Q661">
            <v>9.9564E-2</v>
          </cell>
          <cell r="R661">
            <v>9.9564E-2</v>
          </cell>
          <cell r="T661">
            <v>41984</v>
          </cell>
        </row>
        <row r="662">
          <cell r="A662">
            <v>654</v>
          </cell>
          <cell r="B662" t="str">
            <v>419th</v>
          </cell>
          <cell r="C662">
            <v>41914</v>
          </cell>
          <cell r="D662">
            <v>41999</v>
          </cell>
          <cell r="E662">
            <v>17</v>
          </cell>
          <cell r="F662">
            <v>32540.2</v>
          </cell>
          <cell r="G662">
            <v>31801.769700000008</v>
          </cell>
          <cell r="H662">
            <v>16</v>
          </cell>
          <cell r="I662">
            <v>32040.2</v>
          </cell>
          <cell r="J662">
            <v>0</v>
          </cell>
          <cell r="K662">
            <v>32040.2</v>
          </cell>
          <cell r="L662">
            <v>31313169700</v>
          </cell>
          <cell r="M662">
            <v>727030299.99999905</v>
          </cell>
          <cell r="N662">
            <v>9.9291000000000004E-2</v>
          </cell>
          <cell r="O662">
            <v>0.10019</v>
          </cell>
          <cell r="P662">
            <v>97.73</v>
          </cell>
          <cell r="Q662">
            <v>9.9740999999999996E-2</v>
          </cell>
          <cell r="R662">
            <v>9.9700999999999998E-2</v>
          </cell>
        </row>
        <row r="663">
          <cell r="A663">
            <v>655</v>
          </cell>
          <cell r="B663" t="str">
            <v>Non-Comp</v>
          </cell>
          <cell r="C663">
            <v>41914</v>
          </cell>
          <cell r="D663">
            <v>41999</v>
          </cell>
          <cell r="E663">
            <v>96</v>
          </cell>
          <cell r="F663">
            <v>5161.9049999999997</v>
          </cell>
          <cell r="G663" t="str">
            <v>5044.729756.5</v>
          </cell>
          <cell r="H663">
            <v>96</v>
          </cell>
          <cell r="I663">
            <v>0</v>
          </cell>
          <cell r="J663">
            <v>5161.9049999999997</v>
          </cell>
          <cell r="K663">
            <v>5161.9049999999997</v>
          </cell>
          <cell r="L663">
            <v>5044729756.5</v>
          </cell>
          <cell r="M663">
            <v>117175243.49999973</v>
          </cell>
          <cell r="N663">
            <v>9.9740999999999996E-2</v>
          </cell>
          <cell r="O663">
            <v>9.9740999999999996E-2</v>
          </cell>
          <cell r="P663">
            <v>97.73</v>
          </cell>
          <cell r="Q663">
            <v>9.9740999999999996E-2</v>
          </cell>
          <cell r="R663">
            <v>9.9740999999999996E-2</v>
          </cell>
        </row>
        <row r="664">
          <cell r="A664">
            <v>656</v>
          </cell>
          <cell r="B664" t="str">
            <v>420th</v>
          </cell>
          <cell r="C664">
            <v>41928</v>
          </cell>
          <cell r="D664">
            <v>42012</v>
          </cell>
          <cell r="E664">
            <v>34</v>
          </cell>
          <cell r="F664">
            <v>112205.9</v>
          </cell>
          <cell r="G664">
            <v>109692.36284000002</v>
          </cell>
          <cell r="H664">
            <v>31</v>
          </cell>
          <cell r="I664">
            <v>102685.9</v>
          </cell>
          <cell r="J664">
            <v>8270</v>
          </cell>
          <cell r="K664">
            <v>110955.9</v>
          </cell>
          <cell r="L664">
            <v>108470487840</v>
          </cell>
          <cell r="M664">
            <v>2485412160</v>
          </cell>
          <cell r="N664">
            <v>9.9564E-2</v>
          </cell>
          <cell r="O664">
            <v>0.100018</v>
          </cell>
          <cell r="P664">
            <v>97.76</v>
          </cell>
          <cell r="Q664">
            <v>9.9564E-2</v>
          </cell>
          <cell r="R664">
            <v>9.9564E-2</v>
          </cell>
        </row>
        <row r="665">
          <cell r="A665">
            <v>657</v>
          </cell>
          <cell r="B665" t="str">
            <v>Non-Comp</v>
          </cell>
          <cell r="C665">
            <v>41928</v>
          </cell>
          <cell r="D665">
            <v>42012</v>
          </cell>
          <cell r="E665">
            <v>117</v>
          </cell>
          <cell r="F665">
            <v>5950.7349999999997</v>
          </cell>
          <cell r="G665">
            <v>5817.4385359999997</v>
          </cell>
          <cell r="H665">
            <v>117</v>
          </cell>
          <cell r="I665">
            <v>0</v>
          </cell>
          <cell r="J665">
            <v>5950.7349999999997</v>
          </cell>
          <cell r="K665">
            <v>5950.7349999999997</v>
          </cell>
          <cell r="L665">
            <v>5817438536</v>
          </cell>
          <cell r="M665">
            <v>133296463.99999993</v>
          </cell>
          <cell r="N665">
            <v>9.9564E-2</v>
          </cell>
          <cell r="O665">
            <v>9.9564E-2</v>
          </cell>
          <cell r="P665">
            <v>97.76</v>
          </cell>
          <cell r="Q665">
            <v>9.9564E-2</v>
          </cell>
          <cell r="R665">
            <v>9.9564E-2</v>
          </cell>
        </row>
        <row r="666">
          <cell r="A666">
            <v>658</v>
          </cell>
          <cell r="B666" t="str">
            <v>421st</v>
          </cell>
          <cell r="C666">
            <v>41942</v>
          </cell>
          <cell r="D666">
            <v>42026</v>
          </cell>
          <cell r="E666">
            <v>18</v>
          </cell>
          <cell r="F666">
            <v>47106.42</v>
          </cell>
          <cell r="G666">
            <v>46051.366191999994</v>
          </cell>
          <cell r="H666">
            <v>18</v>
          </cell>
          <cell r="I666">
            <v>45940.92</v>
          </cell>
          <cell r="J666">
            <v>1165.5</v>
          </cell>
          <cell r="K666">
            <v>47106.42</v>
          </cell>
          <cell r="L666">
            <v>46051366192</v>
          </cell>
          <cell r="M666">
            <v>1055053808</v>
          </cell>
          <cell r="N666">
            <v>9.9109000000000003E-2</v>
          </cell>
          <cell r="O666">
            <v>9.9564E-2</v>
          </cell>
          <cell r="P666">
            <v>97.76</v>
          </cell>
          <cell r="Q666">
            <v>9.9564E-2</v>
          </cell>
          <cell r="R666">
            <v>9.9551000000000001E-2</v>
          </cell>
        </row>
        <row r="667">
          <cell r="A667">
            <v>659</v>
          </cell>
          <cell r="B667" t="str">
            <v>Non-Comp</v>
          </cell>
          <cell r="C667">
            <v>41942</v>
          </cell>
          <cell r="D667">
            <v>42026</v>
          </cell>
          <cell r="E667">
            <v>99</v>
          </cell>
          <cell r="F667">
            <v>7368.5550000000003</v>
          </cell>
          <cell r="G667">
            <v>7203.4993679999998</v>
          </cell>
          <cell r="H667">
            <v>99</v>
          </cell>
          <cell r="I667">
            <v>0</v>
          </cell>
          <cell r="J667">
            <v>7368.5550000000003</v>
          </cell>
          <cell r="K667">
            <v>7368.5550000000003</v>
          </cell>
          <cell r="L667">
            <v>7203499368</v>
          </cell>
          <cell r="M667">
            <v>165055631.99999991</v>
          </cell>
          <cell r="N667">
            <v>9.9564E-2</v>
          </cell>
          <cell r="O667">
            <v>9.9564E-2</v>
          </cell>
          <cell r="P667">
            <v>97.76</v>
          </cell>
          <cell r="Q667">
            <v>9.9564E-2</v>
          </cell>
          <cell r="R667">
            <v>9.9564E-2</v>
          </cell>
        </row>
        <row r="668">
          <cell r="A668">
            <v>660</v>
          </cell>
          <cell r="B668" t="str">
            <v>422nd</v>
          </cell>
          <cell r="C668">
            <v>41956</v>
          </cell>
          <cell r="D668">
            <v>42041</v>
          </cell>
          <cell r="E668">
            <v>24</v>
          </cell>
          <cell r="F668">
            <v>42817.22</v>
          </cell>
          <cell r="G668">
            <v>41849.141439000006</v>
          </cell>
          <cell r="H668">
            <v>18</v>
          </cell>
          <cell r="I668">
            <v>36582.22</v>
          </cell>
          <cell r="J668">
            <v>885</v>
          </cell>
          <cell r="K668">
            <v>37467.22</v>
          </cell>
          <cell r="L668">
            <v>36620586439</v>
          </cell>
          <cell r="M668">
            <v>846633561.00000203</v>
          </cell>
          <cell r="N668">
            <v>9.8391999999999993E-2</v>
          </cell>
          <cell r="O668">
            <v>9.9291000000000004E-2</v>
          </cell>
          <cell r="P668">
            <v>97.74</v>
          </cell>
          <cell r="Q668">
            <v>9.9291000000000004E-2</v>
          </cell>
          <cell r="R668">
            <v>9.9276000000000003E-2</v>
          </cell>
        </row>
        <row r="669">
          <cell r="A669">
            <v>661</v>
          </cell>
          <cell r="B669" t="str">
            <v>Non-Comp</v>
          </cell>
          <cell r="C669">
            <v>41956</v>
          </cell>
          <cell r="D669">
            <v>42041</v>
          </cell>
          <cell r="E669">
            <v>100</v>
          </cell>
          <cell r="F669">
            <v>7791.13</v>
          </cell>
          <cell r="G669">
            <v>7615.0504620000002</v>
          </cell>
          <cell r="H669">
            <v>100</v>
          </cell>
          <cell r="I669">
            <v>0</v>
          </cell>
          <cell r="J669">
            <v>7791.13</v>
          </cell>
          <cell r="K669">
            <v>7791.13</v>
          </cell>
          <cell r="L669">
            <v>7615050462</v>
          </cell>
          <cell r="M669">
            <v>176079538.00000045</v>
          </cell>
          <cell r="N669">
            <v>9.9291000000000004E-2</v>
          </cell>
          <cell r="O669">
            <v>9.9291000000000004E-2</v>
          </cell>
          <cell r="P669">
            <v>97.74</v>
          </cell>
          <cell r="Q669">
            <v>9.9291000000000004E-2</v>
          </cell>
          <cell r="R669">
            <v>9.9291000000000004E-2</v>
          </cell>
        </row>
        <row r="670">
          <cell r="A670">
            <v>662</v>
          </cell>
          <cell r="B670" t="str">
            <v>423rd</v>
          </cell>
          <cell r="C670">
            <v>41970</v>
          </cell>
          <cell r="D670">
            <v>42054</v>
          </cell>
          <cell r="E670">
            <v>28</v>
          </cell>
          <cell r="F670">
            <v>32946.400000000001</v>
          </cell>
          <cell r="G670">
            <v>32245.215679999998</v>
          </cell>
          <cell r="H670">
            <v>27</v>
          </cell>
          <cell r="I670">
            <v>29606.400000000001</v>
          </cell>
          <cell r="J670">
            <v>3265</v>
          </cell>
          <cell r="K670">
            <v>32871.4</v>
          </cell>
          <cell r="L670">
            <v>32171820680</v>
          </cell>
          <cell r="M670">
            <v>699579320</v>
          </cell>
          <cell r="N670">
            <v>9.4114000000000003E-2</v>
          </cell>
          <cell r="O670">
            <v>9.5021999999999995E-2</v>
          </cell>
          <cell r="P670">
            <v>97.87</v>
          </cell>
          <cell r="Q670">
            <v>9.4567999999999999E-2</v>
          </cell>
          <cell r="R670">
            <v>9.4488000000000003E-2</v>
          </cell>
        </row>
        <row r="671">
          <cell r="A671">
            <v>663</v>
          </cell>
          <cell r="B671" t="str">
            <v>Non-Comp</v>
          </cell>
          <cell r="C671">
            <v>41970</v>
          </cell>
          <cell r="D671">
            <v>42054</v>
          </cell>
          <cell r="E671">
            <v>82</v>
          </cell>
          <cell r="F671">
            <v>4649.7449999999999</v>
          </cell>
          <cell r="G671">
            <v>4550.7054314999996</v>
          </cell>
          <cell r="H671">
            <v>82</v>
          </cell>
          <cell r="I671">
            <v>0</v>
          </cell>
          <cell r="J671">
            <v>4649.7449999999999</v>
          </cell>
          <cell r="K671">
            <v>4649.7449999999999</v>
          </cell>
          <cell r="L671">
            <v>4550705431.5</v>
          </cell>
          <cell r="M671">
            <v>99039568.499999985</v>
          </cell>
          <cell r="N671">
            <v>9.4567999999999999E-2</v>
          </cell>
          <cell r="O671">
            <v>9.4567999999999999E-2</v>
          </cell>
          <cell r="P671">
            <v>97.87</v>
          </cell>
          <cell r="Q671">
            <v>9.4567999999999999E-2</v>
          </cell>
          <cell r="R671">
            <v>9.4567999999999999E-2</v>
          </cell>
        </row>
        <row r="672">
          <cell r="A672">
            <v>664</v>
          </cell>
          <cell r="B672" t="str">
            <v>424th</v>
          </cell>
          <cell r="C672">
            <v>41984</v>
          </cell>
          <cell r="D672">
            <v>42068</v>
          </cell>
          <cell r="E672">
            <v>3</v>
          </cell>
          <cell r="F672">
            <v>131.5</v>
          </cell>
          <cell r="G672">
            <v>128.69905</v>
          </cell>
          <cell r="H672">
            <v>3</v>
          </cell>
          <cell r="I672">
            <v>131.5</v>
          </cell>
          <cell r="J672">
            <v>0</v>
          </cell>
          <cell r="K672">
            <v>131.5</v>
          </cell>
          <cell r="L672">
            <v>128699050</v>
          </cell>
          <cell r="M672">
            <v>2800950</v>
          </cell>
          <cell r="N672">
            <v>9.4567999999999999E-2</v>
          </cell>
          <cell r="O672">
            <v>9.4567999999999999E-2</v>
          </cell>
          <cell r="P672">
            <v>97.87</v>
          </cell>
          <cell r="Q672">
            <v>9.4567999999999999E-2</v>
          </cell>
          <cell r="R672">
            <v>9.4567999999999999E-2</v>
          </cell>
        </row>
        <row r="673">
          <cell r="A673">
            <v>665</v>
          </cell>
          <cell r="B673" t="str">
            <v>Non-Comp</v>
          </cell>
          <cell r="C673">
            <v>41984</v>
          </cell>
          <cell r="D673">
            <v>42068</v>
          </cell>
          <cell r="E673">
            <v>63</v>
          </cell>
          <cell r="F673">
            <v>3075.5349999999999</v>
          </cell>
          <cell r="G673">
            <v>3010.0261045000002</v>
          </cell>
          <cell r="H673">
            <v>63</v>
          </cell>
          <cell r="I673">
            <v>0</v>
          </cell>
          <cell r="J673">
            <v>3075.5349999999999</v>
          </cell>
          <cell r="K673">
            <v>3075.5349999999999</v>
          </cell>
          <cell r="L673">
            <v>3010026104.5</v>
          </cell>
          <cell r="M673">
            <v>65508895.49999997</v>
          </cell>
          <cell r="N673">
            <v>9.4567999999999999E-2</v>
          </cell>
          <cell r="O673">
            <v>9.4567999999999999E-2</v>
          </cell>
          <cell r="P673">
            <v>97.87</v>
          </cell>
          <cell r="Q673">
            <v>9.4567999999999999E-2</v>
          </cell>
          <cell r="R673">
            <v>9.4567999999999999E-2</v>
          </cell>
        </row>
        <row r="674">
          <cell r="A674">
            <v>666</v>
          </cell>
          <cell r="B674" t="str">
            <v>425th</v>
          </cell>
          <cell r="C674">
            <v>41999</v>
          </cell>
          <cell r="D674">
            <v>42082</v>
          </cell>
          <cell r="E674">
            <v>6</v>
          </cell>
          <cell r="F674">
            <v>982</v>
          </cell>
          <cell r="G674">
            <v>961.26730000000009</v>
          </cell>
          <cell r="H674">
            <v>5</v>
          </cell>
          <cell r="I674">
            <v>919.5</v>
          </cell>
          <cell r="J674">
            <v>0</v>
          </cell>
          <cell r="K674">
            <v>919.5</v>
          </cell>
          <cell r="L674">
            <v>900098550</v>
          </cell>
          <cell r="M674">
            <v>19401450</v>
          </cell>
          <cell r="N674">
            <v>9.4788999999999998E-2</v>
          </cell>
          <cell r="O674">
            <v>9.5707E-2</v>
          </cell>
          <cell r="P674">
            <v>97.89</v>
          </cell>
          <cell r="Q674">
            <v>9.4788999999999998E-2</v>
          </cell>
          <cell r="R674">
            <v>9.4788999999999998E-2</v>
          </cell>
        </row>
        <row r="675">
          <cell r="A675">
            <v>667</v>
          </cell>
          <cell r="B675" t="str">
            <v>Non-Comp</v>
          </cell>
          <cell r="C675">
            <v>41999</v>
          </cell>
          <cell r="D675">
            <v>42082</v>
          </cell>
          <cell r="E675">
            <v>59</v>
          </cell>
          <cell r="F675">
            <v>2524.4299999999998</v>
          </cell>
          <cell r="G675">
            <v>2471.1645269999999</v>
          </cell>
          <cell r="H675">
            <v>59</v>
          </cell>
          <cell r="I675">
            <v>0</v>
          </cell>
          <cell r="J675">
            <v>2524.4299999999998</v>
          </cell>
          <cell r="K675">
            <v>2524.4299999999998</v>
          </cell>
          <cell r="L675">
            <v>2471164527</v>
          </cell>
          <cell r="M675">
            <v>53265473.000000007</v>
          </cell>
          <cell r="N675">
            <v>9.4788999999999998E-2</v>
          </cell>
          <cell r="O675">
            <v>9.4788999999999998E-2</v>
          </cell>
          <cell r="P675">
            <v>97.89</v>
          </cell>
          <cell r="Q675">
            <v>9.4788999999999998E-2</v>
          </cell>
          <cell r="R675">
            <v>9.4788999999999998E-2</v>
          </cell>
        </row>
        <row r="676">
          <cell r="A676">
            <v>668</v>
          </cell>
          <cell r="B676" t="str">
            <v>426th</v>
          </cell>
          <cell r="C676">
            <v>42012</v>
          </cell>
          <cell r="D676">
            <v>42096</v>
          </cell>
          <cell r="E676">
            <v>32</v>
          </cell>
          <cell r="F676">
            <v>28985</v>
          </cell>
          <cell r="G676">
            <v>28377.479999999989</v>
          </cell>
          <cell r="H676">
            <v>2</v>
          </cell>
          <cell r="I676">
            <v>10000</v>
          </cell>
          <cell r="J676">
            <v>0</v>
          </cell>
          <cell r="K676">
            <v>10000</v>
          </cell>
          <cell r="L676">
            <v>9795500000</v>
          </cell>
          <cell r="M676">
            <v>204500000</v>
          </cell>
          <cell r="N676">
            <v>9.0036000000000005E-2</v>
          </cell>
          <cell r="O676">
            <v>9.4567999999999999E-2</v>
          </cell>
          <cell r="P676">
            <v>97.94</v>
          </cell>
          <cell r="Q676">
            <v>9.1395000000000004E-2</v>
          </cell>
          <cell r="R676">
            <v>9.0715000000000004E-2</v>
          </cell>
        </row>
        <row r="677">
          <cell r="A677">
            <v>669</v>
          </cell>
          <cell r="B677" t="str">
            <v>Non-Comp</v>
          </cell>
          <cell r="C677">
            <v>42012</v>
          </cell>
          <cell r="D677">
            <v>42096</v>
          </cell>
          <cell r="E677">
            <v>82</v>
          </cell>
          <cell r="F677">
            <v>7141.02</v>
          </cell>
          <cell r="G677">
            <v>6994.6290900000004</v>
          </cell>
          <cell r="H677">
            <v>82</v>
          </cell>
          <cell r="I677">
            <v>0</v>
          </cell>
          <cell r="J677">
            <v>7141.02</v>
          </cell>
          <cell r="K677">
            <v>7141.02</v>
          </cell>
          <cell r="L677">
            <v>6994629090</v>
          </cell>
          <cell r="M677">
            <v>146390909.99999976</v>
          </cell>
          <cell r="N677">
            <v>9.0941999999999995E-2</v>
          </cell>
          <cell r="O677">
            <v>9.0941999999999995E-2</v>
          </cell>
          <cell r="P677">
            <v>97.95</v>
          </cell>
          <cell r="Q677">
            <v>9.0941999999999995E-2</v>
          </cell>
          <cell r="R677">
            <v>9.0941999999999995E-2</v>
          </cell>
        </row>
        <row r="678">
          <cell r="A678">
            <v>670</v>
          </cell>
          <cell r="B678" t="str">
            <v>427th</v>
          </cell>
          <cell r="C678">
            <v>42026</v>
          </cell>
          <cell r="D678">
            <v>42110</v>
          </cell>
          <cell r="E678">
            <v>17</v>
          </cell>
          <cell r="F678">
            <v>5724.4</v>
          </cell>
          <cell r="G678">
            <v>5607.6529599999985</v>
          </cell>
          <cell r="H678">
            <v>4</v>
          </cell>
          <cell r="I678">
            <v>421.2</v>
          </cell>
          <cell r="J678">
            <v>0</v>
          </cell>
          <cell r="K678">
            <v>421.2</v>
          </cell>
          <cell r="L678">
            <v>412725840</v>
          </cell>
          <cell r="M678">
            <v>8474160</v>
          </cell>
          <cell r="N678">
            <v>8.7774000000000005E-2</v>
          </cell>
          <cell r="O678">
            <v>9.0465000000000004E-2</v>
          </cell>
          <cell r="P678">
            <v>97.98</v>
          </cell>
          <cell r="Q678">
            <v>8.9582999999999996E-2</v>
          </cell>
          <cell r="R678">
            <v>8.9217000000000005E-2</v>
          </cell>
        </row>
        <row r="679">
          <cell r="A679">
            <v>671</v>
          </cell>
          <cell r="B679" t="str">
            <v>Non-Comp</v>
          </cell>
          <cell r="C679">
            <v>42026</v>
          </cell>
          <cell r="D679">
            <v>42110</v>
          </cell>
          <cell r="E679">
            <v>70</v>
          </cell>
          <cell r="F679">
            <v>5318.32</v>
          </cell>
          <cell r="G679">
            <v>5211.4217680000002</v>
          </cell>
          <cell r="H679">
            <v>70</v>
          </cell>
          <cell r="I679">
            <v>0</v>
          </cell>
          <cell r="J679">
            <v>5318.32</v>
          </cell>
          <cell r="K679">
            <v>5318.32</v>
          </cell>
          <cell r="L679">
            <v>5211421768</v>
          </cell>
          <cell r="M679">
            <v>106898232.00000001</v>
          </cell>
          <cell r="N679">
            <v>8.9131000000000002E-2</v>
          </cell>
          <cell r="O679">
            <v>8.9131000000000002E-2</v>
          </cell>
          <cell r="P679">
            <v>97.99</v>
          </cell>
          <cell r="Q679">
            <v>8.9131000000000002E-2</v>
          </cell>
          <cell r="R679">
            <v>8.9131000000000002E-2</v>
          </cell>
        </row>
        <row r="680">
          <cell r="A680">
            <v>672</v>
          </cell>
          <cell r="B680" t="str">
            <v>428th</v>
          </cell>
          <cell r="C680">
            <v>42041</v>
          </cell>
          <cell r="D680">
            <v>42124</v>
          </cell>
          <cell r="E680">
            <v>20</v>
          </cell>
          <cell r="F680">
            <v>17007.46</v>
          </cell>
          <cell r="G680">
            <v>16690.216736000002</v>
          </cell>
          <cell r="H680">
            <v>16</v>
          </cell>
          <cell r="I680">
            <v>14162.46</v>
          </cell>
          <cell r="J680">
            <v>645</v>
          </cell>
          <cell r="K680">
            <v>14807.46</v>
          </cell>
          <cell r="L680">
            <v>14531796736</v>
          </cell>
          <cell r="M680">
            <v>275663264</v>
          </cell>
          <cell r="N680">
            <v>8.2432000000000005E-2</v>
          </cell>
          <cell r="O680">
            <v>8.4716E-2</v>
          </cell>
          <cell r="P680">
            <v>98.12</v>
          </cell>
          <cell r="Q680">
            <v>8.4259000000000001E-2</v>
          </cell>
          <cell r="R680">
            <v>8.3420999999999995E-2</v>
          </cell>
        </row>
        <row r="681">
          <cell r="A681">
            <v>673</v>
          </cell>
          <cell r="B681" t="str">
            <v>Non-Comp</v>
          </cell>
          <cell r="C681">
            <v>42041</v>
          </cell>
          <cell r="D681">
            <v>42124</v>
          </cell>
          <cell r="E681">
            <v>70</v>
          </cell>
          <cell r="F681">
            <v>6782.0749999999998</v>
          </cell>
          <cell r="G681">
            <v>6655.9284049999997</v>
          </cell>
          <cell r="H681">
            <v>70</v>
          </cell>
          <cell r="I681">
            <v>0</v>
          </cell>
          <cell r="J681">
            <v>6782.0749999999998</v>
          </cell>
          <cell r="K681">
            <v>6782.0749999999998</v>
          </cell>
          <cell r="L681">
            <v>6655928405</v>
          </cell>
          <cell r="M681">
            <v>126146594.9999997</v>
          </cell>
          <cell r="N681">
            <v>8.3345000000000002E-2</v>
          </cell>
          <cell r="O681">
            <v>8.3345000000000002E-2</v>
          </cell>
          <cell r="P681">
            <v>98.14</v>
          </cell>
          <cell r="Q681">
            <v>8.3345000000000002E-2</v>
          </cell>
          <cell r="R681">
            <v>8.3345000000000002E-2</v>
          </cell>
        </row>
        <row r="682">
          <cell r="A682">
            <v>674</v>
          </cell>
          <cell r="B682" t="str">
            <v>429th</v>
          </cell>
          <cell r="C682">
            <v>42054</v>
          </cell>
          <cell r="D682">
            <v>42138</v>
          </cell>
          <cell r="E682">
            <v>20</v>
          </cell>
          <cell r="F682">
            <v>21667.7</v>
          </cell>
          <cell r="G682">
            <v>21259.671200000004</v>
          </cell>
          <cell r="H682">
            <v>12</v>
          </cell>
          <cell r="I682">
            <v>18275</v>
          </cell>
          <cell r="J682">
            <v>0</v>
          </cell>
          <cell r="K682">
            <v>18275</v>
          </cell>
          <cell r="L682">
            <v>17931527500</v>
          </cell>
          <cell r="M682">
            <v>343472500</v>
          </cell>
          <cell r="N682">
            <v>8.2804000000000003E-2</v>
          </cell>
          <cell r="O682">
            <v>8.4610000000000005E-2</v>
          </cell>
          <cell r="P682">
            <v>98.11</v>
          </cell>
          <cell r="Q682">
            <v>8.3707000000000004E-2</v>
          </cell>
          <cell r="R682">
            <v>8.3232E-2</v>
          </cell>
        </row>
        <row r="683">
          <cell r="A683">
            <v>675</v>
          </cell>
          <cell r="B683" t="str">
            <v>Non-Comp</v>
          </cell>
          <cell r="C683">
            <v>42054</v>
          </cell>
          <cell r="D683">
            <v>42138</v>
          </cell>
          <cell r="E683">
            <v>83</v>
          </cell>
          <cell r="F683">
            <v>4815.125</v>
          </cell>
          <cell r="G683">
            <v>4724.6006500000003</v>
          </cell>
          <cell r="H683">
            <v>83</v>
          </cell>
          <cell r="I683">
            <v>0</v>
          </cell>
          <cell r="J683">
            <v>4815.125</v>
          </cell>
          <cell r="K683">
            <v>4815.125</v>
          </cell>
          <cell r="L683">
            <v>4724600650</v>
          </cell>
          <cell r="M683">
            <v>90524349.999999672</v>
          </cell>
          <cell r="N683">
            <v>8.3255999999999997E-2</v>
          </cell>
          <cell r="O683">
            <v>8.3255999999999997E-2</v>
          </cell>
          <cell r="P683">
            <v>98.12</v>
          </cell>
          <cell r="Q683">
            <v>8.3255999999999997E-2</v>
          </cell>
          <cell r="R683">
            <v>8.3255999999999997E-2</v>
          </cell>
        </row>
        <row r="684">
          <cell r="A684">
            <v>676</v>
          </cell>
          <cell r="B684" t="str">
            <v>430th</v>
          </cell>
          <cell r="C684">
            <v>42068</v>
          </cell>
          <cell r="D684">
            <v>42152</v>
          </cell>
          <cell r="E684">
            <v>22</v>
          </cell>
          <cell r="F684">
            <v>20750</v>
          </cell>
          <cell r="G684">
            <v>20364.164999999997</v>
          </cell>
          <cell r="H684">
            <v>12</v>
          </cell>
          <cell r="I684">
            <v>10100</v>
          </cell>
          <cell r="J684">
            <v>800</v>
          </cell>
          <cell r="K684">
            <v>10900</v>
          </cell>
          <cell r="L684">
            <v>10698660000</v>
          </cell>
          <cell r="M684">
            <v>201340000</v>
          </cell>
          <cell r="N684">
            <v>8.0548999999999996E-2</v>
          </cell>
          <cell r="O684">
            <v>8.3707000000000004E-2</v>
          </cell>
          <cell r="P684">
            <v>98.14</v>
          </cell>
          <cell r="Q684">
            <v>8.2352999999999996E-2</v>
          </cell>
          <cell r="R684">
            <v>8.1773999999999999E-2</v>
          </cell>
        </row>
        <row r="685">
          <cell r="A685">
            <v>677</v>
          </cell>
          <cell r="B685" t="str">
            <v>Non-Comp</v>
          </cell>
          <cell r="C685">
            <v>42068</v>
          </cell>
          <cell r="D685">
            <v>42152</v>
          </cell>
          <cell r="E685">
            <v>68</v>
          </cell>
          <cell r="F685">
            <v>5234.7950000000001</v>
          </cell>
          <cell r="G685">
            <v>5137.9512924999999</v>
          </cell>
          <cell r="H685">
            <v>68</v>
          </cell>
          <cell r="I685">
            <v>0</v>
          </cell>
          <cell r="J685">
            <v>5234.7950000000001</v>
          </cell>
          <cell r="K685">
            <v>5234.7950000000001</v>
          </cell>
          <cell r="L685">
            <v>5137951292.5</v>
          </cell>
          <cell r="M685">
            <v>96843707.499999851</v>
          </cell>
          <cell r="N685">
            <v>8.1902000000000003E-2</v>
          </cell>
          <cell r="O685">
            <v>8.1902000000000003E-2</v>
          </cell>
          <cell r="P685">
            <v>98.15</v>
          </cell>
          <cell r="Q685">
            <v>8.1902000000000003E-2</v>
          </cell>
          <cell r="R685">
            <v>8.1902000000000003E-2</v>
          </cell>
        </row>
        <row r="686">
          <cell r="A686">
            <v>678</v>
          </cell>
          <cell r="B686" t="str">
            <v>431st</v>
          </cell>
          <cell r="C686">
            <v>42082</v>
          </cell>
          <cell r="D686">
            <v>42166</v>
          </cell>
          <cell r="E686">
            <v>29</v>
          </cell>
          <cell r="F686">
            <v>29806</v>
          </cell>
          <cell r="G686">
            <v>29255.3819</v>
          </cell>
          <cell r="H686">
            <v>20</v>
          </cell>
          <cell r="I686">
            <v>20061</v>
          </cell>
          <cell r="J686">
            <v>2770</v>
          </cell>
          <cell r="K686">
            <v>22831</v>
          </cell>
          <cell r="L686">
            <v>22410266900</v>
          </cell>
          <cell r="M686">
            <v>420733100</v>
          </cell>
          <cell r="N686">
            <v>7.9647999999999997E-2</v>
          </cell>
          <cell r="O686">
            <v>8.3707000000000004E-2</v>
          </cell>
          <cell r="P686">
            <v>98.15</v>
          </cell>
          <cell r="Q686">
            <v>8.1902000000000003E-2</v>
          </cell>
          <cell r="R686">
            <v>8.1577999999999998E-2</v>
          </cell>
        </row>
        <row r="687">
          <cell r="A687">
            <v>679</v>
          </cell>
          <cell r="B687" t="str">
            <v>Non-Comp</v>
          </cell>
          <cell r="C687">
            <v>42082</v>
          </cell>
          <cell r="D687">
            <v>42166</v>
          </cell>
          <cell r="E687">
            <v>67</v>
          </cell>
          <cell r="F687">
            <v>7488.87</v>
          </cell>
          <cell r="G687">
            <v>7351.0747920000003</v>
          </cell>
          <cell r="H687">
            <v>67</v>
          </cell>
          <cell r="I687">
            <v>0</v>
          </cell>
          <cell r="J687">
            <v>7488.87</v>
          </cell>
          <cell r="K687">
            <v>7488.87</v>
          </cell>
          <cell r="L687">
            <v>7351074792</v>
          </cell>
          <cell r="M687">
            <v>137795208.00000051</v>
          </cell>
          <cell r="N687">
            <v>8.1450999999999996E-2</v>
          </cell>
          <cell r="O687">
            <v>8.1450999999999996E-2</v>
          </cell>
          <cell r="P687">
            <v>98.16</v>
          </cell>
          <cell r="Q687">
            <v>8.1450999999999996E-2</v>
          </cell>
          <cell r="R687">
            <v>8.1450999999999996E-2</v>
          </cell>
        </row>
        <row r="688">
          <cell r="A688">
            <v>680</v>
          </cell>
          <cell r="B688" t="str">
            <v>432nd</v>
          </cell>
          <cell r="C688">
            <v>42096</v>
          </cell>
          <cell r="D688">
            <v>42180</v>
          </cell>
          <cell r="E688">
            <v>10</v>
          </cell>
          <cell r="F688">
            <v>15075</v>
          </cell>
          <cell r="G688">
            <v>14802.220000000001</v>
          </cell>
          <cell r="H688">
            <v>5</v>
          </cell>
          <cell r="I688">
            <v>11250</v>
          </cell>
          <cell r="J688">
            <v>500</v>
          </cell>
          <cell r="K688">
            <v>11750</v>
          </cell>
          <cell r="L688">
            <v>11538500000</v>
          </cell>
          <cell r="M688">
            <v>211500000</v>
          </cell>
          <cell r="N688">
            <v>7.9647999999999997E-2</v>
          </cell>
          <cell r="O688">
            <v>8.1902000000000003E-2</v>
          </cell>
          <cell r="P688">
            <v>98.2</v>
          </cell>
          <cell r="Q688">
            <v>7.9647999999999997E-2</v>
          </cell>
          <cell r="R688">
            <v>7.9647999999999997E-2</v>
          </cell>
        </row>
        <row r="689">
          <cell r="A689">
            <v>681</v>
          </cell>
          <cell r="B689" t="str">
            <v>Non-Comp</v>
          </cell>
          <cell r="C689">
            <v>42096</v>
          </cell>
          <cell r="D689">
            <v>42180</v>
          </cell>
          <cell r="E689">
            <v>54</v>
          </cell>
          <cell r="F689">
            <v>3194.98</v>
          </cell>
          <cell r="G689">
            <v>3137.4703599999998</v>
          </cell>
          <cell r="H689">
            <v>54</v>
          </cell>
          <cell r="I689">
            <v>0</v>
          </cell>
          <cell r="J689">
            <v>3194.98</v>
          </cell>
          <cell r="K689">
            <v>3194.98</v>
          </cell>
          <cell r="L689">
            <v>3137470360</v>
          </cell>
          <cell r="M689">
            <v>57509640.00000003</v>
          </cell>
          <cell r="N689">
            <v>7.9647999999999997E-2</v>
          </cell>
          <cell r="O689">
            <v>7.9647999999999997E-2</v>
          </cell>
          <cell r="P689">
            <v>98.2</v>
          </cell>
          <cell r="Q689">
            <v>7.9647999999999997E-2</v>
          </cell>
          <cell r="R689">
            <v>7.9647999999999997E-2</v>
          </cell>
        </row>
        <row r="690">
          <cell r="A690">
            <v>682</v>
          </cell>
          <cell r="B690" t="str">
            <v>433rd</v>
          </cell>
          <cell r="C690">
            <v>42110</v>
          </cell>
          <cell r="D690">
            <v>42194</v>
          </cell>
          <cell r="E690">
            <v>81</v>
          </cell>
          <cell r="F690">
            <v>18225</v>
          </cell>
          <cell r="G690">
            <v>17897.04</v>
          </cell>
          <cell r="H690">
            <v>4</v>
          </cell>
          <cell r="I690">
            <v>2300</v>
          </cell>
          <cell r="J690">
            <v>0</v>
          </cell>
          <cell r="K690">
            <v>2300</v>
          </cell>
          <cell r="L690">
            <v>2258840000</v>
          </cell>
          <cell r="M690">
            <v>41160000.000000097</v>
          </cell>
          <cell r="N690">
            <v>7.8746999999999998E-2</v>
          </cell>
          <cell r="O690">
            <v>8.0099000000000004E-2</v>
          </cell>
          <cell r="P690">
            <v>98.21</v>
          </cell>
          <cell r="Q690">
            <v>7.9197000000000004E-2</v>
          </cell>
          <cell r="R690">
            <v>7.9177999999999998E-2</v>
          </cell>
        </row>
        <row r="691">
          <cell r="A691">
            <v>683</v>
          </cell>
          <cell r="B691" t="str">
            <v>Non-Comp</v>
          </cell>
          <cell r="C691">
            <v>42110</v>
          </cell>
          <cell r="D691">
            <v>42194</v>
          </cell>
          <cell r="E691">
            <v>86</v>
          </cell>
          <cell r="F691">
            <v>4324.0600000000004</v>
          </cell>
          <cell r="G691">
            <v>4246.6593279999997</v>
          </cell>
          <cell r="H691">
            <v>86</v>
          </cell>
          <cell r="I691">
            <v>0</v>
          </cell>
          <cell r="J691">
            <v>4324.0600000000004</v>
          </cell>
          <cell r="K691">
            <v>4324.0600000000004</v>
          </cell>
          <cell r="L691">
            <v>4246659326</v>
          </cell>
          <cell r="M691">
            <v>77400674.000000089</v>
          </cell>
          <cell r="N691">
            <v>7.9197395280279179E-2</v>
          </cell>
          <cell r="O691">
            <v>7.9197395280279179E-2</v>
          </cell>
          <cell r="P691">
            <v>98.21</v>
          </cell>
          <cell r="Q691">
            <v>7.9197395280279179E-2</v>
          </cell>
          <cell r="R691">
            <v>7.9197395280279179E-2</v>
          </cell>
        </row>
        <row r="692">
          <cell r="A692">
            <v>684</v>
          </cell>
          <cell r="B692" t="str">
            <v>434th</v>
          </cell>
          <cell r="C692">
            <v>42124</v>
          </cell>
          <cell r="D692">
            <v>42208</v>
          </cell>
          <cell r="E692">
            <v>72</v>
          </cell>
          <cell r="F692">
            <v>103460</v>
          </cell>
          <cell r="G692">
            <v>101683.75049999995</v>
          </cell>
          <cell r="H692">
            <v>2</v>
          </cell>
          <cell r="I692">
            <v>8350</v>
          </cell>
          <cell r="J692">
            <v>0</v>
          </cell>
          <cell r="K692">
            <v>8350</v>
          </cell>
          <cell r="L692">
            <v>8210555000</v>
          </cell>
          <cell r="M692">
            <v>139445000</v>
          </cell>
          <cell r="N692">
            <v>7.3798000000000002E-2</v>
          </cell>
          <cell r="O692">
            <v>7.9197000000000004E-2</v>
          </cell>
          <cell r="P692">
            <v>98.33</v>
          </cell>
          <cell r="Q692">
            <v>7.3798000000000002E-2</v>
          </cell>
          <cell r="R692">
            <v>7.3798000000000002E-2</v>
          </cell>
        </row>
        <row r="693">
          <cell r="A693">
            <v>685</v>
          </cell>
          <cell r="B693" t="str">
            <v>Non-Comp</v>
          </cell>
          <cell r="C693">
            <v>42124</v>
          </cell>
          <cell r="D693">
            <v>42208</v>
          </cell>
          <cell r="E693">
            <v>100</v>
          </cell>
          <cell r="F693">
            <v>10577.26</v>
          </cell>
          <cell r="G693">
            <v>10400.619761</v>
          </cell>
          <cell r="H693">
            <v>100</v>
          </cell>
          <cell r="I693">
            <v>0</v>
          </cell>
          <cell r="J693">
            <v>10577.26</v>
          </cell>
          <cell r="K693">
            <v>10577.26</v>
          </cell>
          <cell r="L693">
            <v>10400619758</v>
          </cell>
          <cell r="M693">
            <v>176640242.00000042</v>
          </cell>
          <cell r="N693">
            <v>7.3797901139506017E-2</v>
          </cell>
          <cell r="O693">
            <v>7.3797901139506017E-2</v>
          </cell>
          <cell r="P693">
            <v>98.33</v>
          </cell>
          <cell r="Q693">
            <v>7.3797901139506017E-2</v>
          </cell>
          <cell r="R693">
            <v>7.3797901139506017E-2</v>
          </cell>
        </row>
        <row r="694">
          <cell r="A694">
            <v>686</v>
          </cell>
          <cell r="B694" t="str">
            <v>435th</v>
          </cell>
          <cell r="C694">
            <v>42138</v>
          </cell>
          <cell r="D694">
            <v>42222</v>
          </cell>
          <cell r="E694">
            <v>75</v>
          </cell>
          <cell r="F694">
            <v>162440</v>
          </cell>
          <cell r="G694">
            <v>159852.23299999995</v>
          </cell>
          <cell r="H694">
            <v>14</v>
          </cell>
          <cell r="I694">
            <v>23150</v>
          </cell>
          <cell r="J694">
            <v>0</v>
          </cell>
          <cell r="K694">
            <v>23150</v>
          </cell>
          <cell r="L694">
            <v>22790235000</v>
          </cell>
          <cell r="M694">
            <v>359765000.00000101</v>
          </cell>
          <cell r="N694">
            <v>6.6619042784135912E-2</v>
          </cell>
          <cell r="O694">
            <v>7.3348538113638631E-2</v>
          </cell>
          <cell r="P694">
            <v>98.44</v>
          </cell>
          <cell r="Q694">
            <v>6.8859929180937016E-2</v>
          </cell>
          <cell r="R694">
            <v>6.8593694829280447E-2</v>
          </cell>
        </row>
        <row r="695">
          <cell r="A695">
            <v>687</v>
          </cell>
          <cell r="B695" t="str">
            <v>Non-Comp</v>
          </cell>
          <cell r="C695">
            <v>42138</v>
          </cell>
          <cell r="D695">
            <v>42222</v>
          </cell>
          <cell r="E695">
            <v>106</v>
          </cell>
          <cell r="F695">
            <v>10354.35</v>
          </cell>
          <cell r="G695">
            <v>10193.857576</v>
          </cell>
          <cell r="H695">
            <v>106</v>
          </cell>
          <cell r="I695">
            <v>0</v>
          </cell>
          <cell r="J695">
            <v>10354.35</v>
          </cell>
          <cell r="K695">
            <v>10354.35</v>
          </cell>
          <cell r="L695">
            <v>10193857575</v>
          </cell>
          <cell r="M695">
            <v>160492424.99999964</v>
          </cell>
          <cell r="N695">
            <v>6.8411569804862155E-2</v>
          </cell>
          <cell r="O695">
            <v>6.8411569804862155E-2</v>
          </cell>
          <cell r="P695">
            <v>98.45</v>
          </cell>
          <cell r="Q695">
            <v>6.8411569804862155E-2</v>
          </cell>
          <cell r="R695">
            <v>6.8411569804862155E-2</v>
          </cell>
        </row>
        <row r="696">
          <cell r="A696">
            <v>688</v>
          </cell>
          <cell r="B696" t="str">
            <v>436th</v>
          </cell>
          <cell r="C696">
            <v>42152</v>
          </cell>
          <cell r="D696">
            <v>42236</v>
          </cell>
          <cell r="E696">
            <v>83</v>
          </cell>
          <cell r="F696">
            <v>158530</v>
          </cell>
          <cell r="G696">
            <v>156104.92050000009</v>
          </cell>
          <cell r="H696">
            <v>9</v>
          </cell>
          <cell r="I696">
            <v>25350</v>
          </cell>
          <cell r="J696">
            <v>0</v>
          </cell>
          <cell r="K696">
            <v>25350</v>
          </cell>
          <cell r="L696">
            <v>24970410000</v>
          </cell>
          <cell r="M696">
            <v>379590000</v>
          </cell>
          <cell r="N696">
            <v>6.5275602729926899E-2</v>
          </cell>
          <cell r="O696">
            <v>7.8746933511747247E-2</v>
          </cell>
          <cell r="P696">
            <v>98.5</v>
          </cell>
          <cell r="Q696">
            <v>6.6171138506163893E-2</v>
          </cell>
          <cell r="R696">
            <v>6.605455522245092E-2</v>
          </cell>
        </row>
        <row r="697">
          <cell r="A697">
            <v>689</v>
          </cell>
          <cell r="B697" t="str">
            <v>Non-Comp</v>
          </cell>
          <cell r="C697">
            <v>42152</v>
          </cell>
          <cell r="D697">
            <v>42236</v>
          </cell>
          <cell r="E697">
            <v>78</v>
          </cell>
          <cell r="F697">
            <v>7577.73</v>
          </cell>
          <cell r="G697">
            <v>7464.06405</v>
          </cell>
          <cell r="H697">
            <v>78</v>
          </cell>
          <cell r="I697">
            <v>0</v>
          </cell>
          <cell r="J697">
            <v>7577.73</v>
          </cell>
          <cell r="K697">
            <v>7577.73</v>
          </cell>
          <cell r="L697">
            <v>7464064050</v>
          </cell>
          <cell r="M697">
            <v>113665950.00000004</v>
          </cell>
          <cell r="N697">
            <v>6.6171138506163907E-2</v>
          </cell>
          <cell r="O697">
            <v>6.6171138506163907E-2</v>
          </cell>
          <cell r="P697">
            <v>98.5</v>
          </cell>
          <cell r="Q697">
            <v>6.6171138506163907E-2</v>
          </cell>
          <cell r="R697">
            <v>6.6171138506163907E-2</v>
          </cell>
        </row>
        <row r="698">
          <cell r="A698">
            <v>690</v>
          </cell>
          <cell r="B698" t="str">
            <v>437th</v>
          </cell>
          <cell r="C698">
            <v>42166</v>
          </cell>
          <cell r="D698">
            <v>42250</v>
          </cell>
          <cell r="E698">
            <v>32</v>
          </cell>
          <cell r="F698">
            <v>66780</v>
          </cell>
          <cell r="G698">
            <v>65755.05750000001</v>
          </cell>
          <cell r="H698">
            <v>23</v>
          </cell>
          <cell r="I698">
            <v>55920</v>
          </cell>
          <cell r="J698">
            <v>160</v>
          </cell>
          <cell r="K698">
            <v>56080</v>
          </cell>
          <cell r="L698">
            <v>55222967500</v>
          </cell>
          <cell r="M698">
            <v>857032500.00000095</v>
          </cell>
          <cell r="N698">
            <v>6.5275602729926899E-2</v>
          </cell>
          <cell r="O698">
            <v>7.1103093132770925E-2</v>
          </cell>
          <cell r="P698">
            <v>98.46</v>
          </cell>
          <cell r="Q698">
            <v>6.7963301509919707E-2</v>
          </cell>
          <cell r="R698">
            <v>6.7435941044705336E-2</v>
          </cell>
        </row>
        <row r="699">
          <cell r="A699">
            <v>691</v>
          </cell>
          <cell r="B699" t="str">
            <v>Non-Comp</v>
          </cell>
          <cell r="C699">
            <v>42166</v>
          </cell>
          <cell r="D699">
            <v>42250</v>
          </cell>
          <cell r="E699">
            <v>48</v>
          </cell>
          <cell r="F699">
            <v>2167.4899999999998</v>
          </cell>
          <cell r="G699">
            <v>2134.3274029999998</v>
          </cell>
          <cell r="H699">
            <v>48</v>
          </cell>
          <cell r="I699">
            <v>0</v>
          </cell>
          <cell r="J699">
            <v>2167.4899999999998</v>
          </cell>
          <cell r="K699">
            <v>2167.4899999999998</v>
          </cell>
          <cell r="L699">
            <v>2134327403</v>
          </cell>
          <cell r="M699">
            <v>33162596.999999963</v>
          </cell>
          <cell r="N699">
            <v>6.7515124258294826E-2</v>
          </cell>
          <cell r="O699">
            <v>6.7515124258294826E-2</v>
          </cell>
          <cell r="P699">
            <v>98.47</v>
          </cell>
          <cell r="Q699">
            <v>6.7515124258294826E-2</v>
          </cell>
          <cell r="R699">
            <v>6.7515124258294826E-2</v>
          </cell>
        </row>
        <row r="700">
          <cell r="A700">
            <v>692</v>
          </cell>
          <cell r="B700" t="str">
            <v>438th</v>
          </cell>
          <cell r="C700">
            <v>42180</v>
          </cell>
          <cell r="D700">
            <v>42264</v>
          </cell>
          <cell r="E700">
            <v>34</v>
          </cell>
          <cell r="F700">
            <v>90767</v>
          </cell>
          <cell r="G700">
            <v>89350.481499999994</v>
          </cell>
          <cell r="H700">
            <v>24</v>
          </cell>
          <cell r="I700">
            <v>77067</v>
          </cell>
          <cell r="J700">
            <v>800</v>
          </cell>
          <cell r="K700">
            <v>77867</v>
          </cell>
          <cell r="L700">
            <v>76656146500</v>
          </cell>
          <cell r="M700">
            <v>1210853500</v>
          </cell>
          <cell r="N700">
            <v>6.7963301509919707E-2</v>
          </cell>
          <cell r="O700">
            <v>7.3348538113638631E-2</v>
          </cell>
          <cell r="P700">
            <v>98.43</v>
          </cell>
          <cell r="Q700">
            <v>6.9308379655834404E-2</v>
          </cell>
          <cell r="R700">
            <v>6.8637008272438876E-2</v>
          </cell>
        </row>
        <row r="701">
          <cell r="A701">
            <v>693</v>
          </cell>
          <cell r="B701" t="str">
            <v>Non-Comp</v>
          </cell>
          <cell r="C701">
            <v>42180</v>
          </cell>
          <cell r="D701">
            <v>42264</v>
          </cell>
          <cell r="E701">
            <v>54</v>
          </cell>
          <cell r="F701">
            <v>2306.5149999999999</v>
          </cell>
          <cell r="G701">
            <v>2270.5333660000001</v>
          </cell>
          <cell r="H701">
            <v>54</v>
          </cell>
          <cell r="I701">
            <v>0</v>
          </cell>
          <cell r="J701">
            <v>2306.5149999999999</v>
          </cell>
          <cell r="K701">
            <v>2306.5149999999999</v>
          </cell>
          <cell r="L701">
            <v>2270533366</v>
          </cell>
          <cell r="M701">
            <v>35981634.000000134</v>
          </cell>
          <cell r="N701">
            <v>6.8859929180937154E-2</v>
          </cell>
          <cell r="O701">
            <v>6.8859929180937154E-2</v>
          </cell>
          <cell r="P701">
            <v>98.44</v>
          </cell>
          <cell r="Q701">
            <v>6.8859929180937154E-2</v>
          </cell>
          <cell r="R701">
            <v>6.8859929180937154E-2</v>
          </cell>
        </row>
        <row r="702">
          <cell r="A702">
            <v>694</v>
          </cell>
          <cell r="B702" t="str">
            <v>439th</v>
          </cell>
          <cell r="C702">
            <v>42194</v>
          </cell>
          <cell r="D702">
            <v>42278</v>
          </cell>
          <cell r="E702">
            <v>44</v>
          </cell>
          <cell r="F702">
            <v>67118.92</v>
          </cell>
          <cell r="G702">
            <v>66062.742064000035</v>
          </cell>
          <cell r="H702">
            <v>29</v>
          </cell>
          <cell r="I702">
            <v>47280</v>
          </cell>
          <cell r="J702">
            <v>2000</v>
          </cell>
          <cell r="K702">
            <v>49280</v>
          </cell>
          <cell r="L702">
            <v>48506477000</v>
          </cell>
          <cell r="M702">
            <v>773522999.99999797</v>
          </cell>
          <cell r="N702">
            <v>6.8859929180937016E-2</v>
          </cell>
          <cell r="O702">
            <v>7.065427797135089E-2</v>
          </cell>
          <cell r="P702">
            <v>98.43</v>
          </cell>
          <cell r="Q702">
            <v>6.9308379655834404E-2</v>
          </cell>
          <cell r="R702">
            <v>6.9292636568951849E-2</v>
          </cell>
        </row>
        <row r="703">
          <cell r="A703">
            <v>695</v>
          </cell>
          <cell r="B703" t="str">
            <v>Non-Comp</v>
          </cell>
          <cell r="C703">
            <v>42194</v>
          </cell>
          <cell r="D703">
            <v>42278</v>
          </cell>
          <cell r="E703">
            <v>87</v>
          </cell>
          <cell r="F703">
            <v>7335.875</v>
          </cell>
          <cell r="G703">
            <v>7220.7017649999998</v>
          </cell>
          <cell r="H703">
            <v>87</v>
          </cell>
          <cell r="I703">
            <v>0</v>
          </cell>
          <cell r="J703">
            <v>7335.875</v>
          </cell>
          <cell r="K703">
            <v>7335.875</v>
          </cell>
          <cell r="L703">
            <v>7220701762</v>
          </cell>
          <cell r="M703">
            <v>115173238</v>
          </cell>
          <cell r="N703">
            <v>6.9308379655834404E-2</v>
          </cell>
          <cell r="O703">
            <v>6.9308379655834404E-2</v>
          </cell>
          <cell r="P703">
            <v>98.43</v>
          </cell>
          <cell r="Q703">
            <v>6.9308379655834404E-2</v>
          </cell>
          <cell r="R703">
            <v>6.9308379655834404E-2</v>
          </cell>
        </row>
        <row r="704">
          <cell r="A704">
            <v>696</v>
          </cell>
          <cell r="B704" t="str">
            <v>440th</v>
          </cell>
          <cell r="C704">
            <v>42208</v>
          </cell>
          <cell r="D704">
            <v>42292</v>
          </cell>
          <cell r="E704">
            <v>37</v>
          </cell>
          <cell r="F704">
            <v>69862.95</v>
          </cell>
          <cell r="G704">
            <v>68767.736684999996</v>
          </cell>
          <cell r="H704">
            <v>33</v>
          </cell>
          <cell r="I704">
            <v>62812.95</v>
          </cell>
          <cell r="J704">
            <v>5400</v>
          </cell>
          <cell r="K704">
            <v>68212.95</v>
          </cell>
          <cell r="L704">
            <v>67143806685</v>
          </cell>
          <cell r="M704">
            <v>1069143315</v>
          </cell>
          <cell r="N704">
            <v>6.8859929180937016E-2</v>
          </cell>
          <cell r="O704">
            <v>6.9756921260680588E-2</v>
          </cell>
          <cell r="P704">
            <v>98.43</v>
          </cell>
          <cell r="Q704">
            <v>6.9308379655834404E-2</v>
          </cell>
          <cell r="R704">
            <v>6.9190042763086712E-2</v>
          </cell>
        </row>
        <row r="705">
          <cell r="A705">
            <v>697</v>
          </cell>
          <cell r="B705" t="str">
            <v>Non-Comp</v>
          </cell>
          <cell r="C705">
            <v>42208</v>
          </cell>
          <cell r="D705">
            <v>42292</v>
          </cell>
          <cell r="E705">
            <v>68</v>
          </cell>
          <cell r="F705">
            <v>4728.07</v>
          </cell>
          <cell r="G705">
            <v>4653.8393029999997</v>
          </cell>
          <cell r="H705">
            <v>68</v>
          </cell>
          <cell r="I705">
            <v>0</v>
          </cell>
          <cell r="J705">
            <v>4728.07</v>
          </cell>
          <cell r="K705">
            <v>4728.07</v>
          </cell>
          <cell r="L705">
            <v>4653839301</v>
          </cell>
          <cell r="M705">
            <v>74230698.999999762</v>
          </cell>
          <cell r="N705">
            <v>6.9308379655834404E-2</v>
          </cell>
          <cell r="O705">
            <v>6.9308379655834404E-2</v>
          </cell>
          <cell r="P705">
            <v>98.43</v>
          </cell>
          <cell r="Q705">
            <v>6.9308379655834404E-2</v>
          </cell>
          <cell r="R705">
            <v>6.9308379655834404E-2</v>
          </cell>
        </row>
        <row r="706">
          <cell r="A706">
            <v>698</v>
          </cell>
          <cell r="B706" t="str">
            <v>441st</v>
          </cell>
          <cell r="C706">
            <v>42222</v>
          </cell>
          <cell r="D706">
            <v>42306</v>
          </cell>
          <cell r="E706">
            <v>28</v>
          </cell>
          <cell r="F706">
            <v>32565.3</v>
          </cell>
          <cell r="G706">
            <v>32054.82029</v>
          </cell>
          <cell r="H706">
            <v>27</v>
          </cell>
          <cell r="I706">
            <v>31990.3</v>
          </cell>
          <cell r="J706">
            <v>500</v>
          </cell>
          <cell r="K706">
            <v>32490.3</v>
          </cell>
          <cell r="L706">
            <v>31981005290</v>
          </cell>
          <cell r="M706">
            <v>509294709.99999899</v>
          </cell>
          <cell r="N706">
            <v>6.8859929180937016E-2</v>
          </cell>
          <cell r="O706">
            <v>6.9756921260680588E-2</v>
          </cell>
          <cell r="P706">
            <v>98.43</v>
          </cell>
          <cell r="Q706">
            <v>6.9308379655834404E-2</v>
          </cell>
          <cell r="R706">
            <v>6.9197544812406503E-2</v>
          </cell>
        </row>
        <row r="707">
          <cell r="A707">
            <v>699</v>
          </cell>
          <cell r="B707" t="str">
            <v>Non-Comp</v>
          </cell>
          <cell r="C707">
            <v>42222</v>
          </cell>
          <cell r="D707">
            <v>42306</v>
          </cell>
          <cell r="E707">
            <v>86</v>
          </cell>
          <cell r="F707">
            <v>6793.73</v>
          </cell>
          <cell r="G707">
            <v>6687.0684389999997</v>
          </cell>
          <cell r="H707">
            <v>86</v>
          </cell>
          <cell r="I707">
            <v>0</v>
          </cell>
          <cell r="J707">
            <v>6793.73</v>
          </cell>
          <cell r="K707">
            <v>6793.73</v>
          </cell>
          <cell r="L707">
            <v>6687068439</v>
          </cell>
          <cell r="M707">
            <v>106661560.99999961</v>
          </cell>
          <cell r="N707">
            <v>6.9308379655834404E-2</v>
          </cell>
          <cell r="O707">
            <v>6.9308379655834404E-2</v>
          </cell>
          <cell r="P707">
            <v>98.43</v>
          </cell>
          <cell r="Q707">
            <v>6.9308379655834404E-2</v>
          </cell>
          <cell r="R707">
            <v>6.9308379655834404E-2</v>
          </cell>
        </row>
        <row r="708">
          <cell r="A708">
            <v>700</v>
          </cell>
          <cell r="B708" t="str">
            <v>442nd</v>
          </cell>
          <cell r="C708">
            <v>42236</v>
          </cell>
          <cell r="D708">
            <v>42320</v>
          </cell>
          <cell r="E708">
            <v>15</v>
          </cell>
          <cell r="F708">
            <v>9589.5550000000003</v>
          </cell>
          <cell r="G708">
            <v>9438.6489865000021</v>
          </cell>
          <cell r="H708">
            <v>11</v>
          </cell>
          <cell r="I708">
            <v>5589.5550000000003</v>
          </cell>
          <cell r="J708">
            <v>500</v>
          </cell>
          <cell r="K708">
            <v>6089.5550000000003</v>
          </cell>
          <cell r="L708">
            <v>5993948986.5</v>
          </cell>
          <cell r="M708">
            <v>95606013.499999598</v>
          </cell>
          <cell r="N708">
            <v>6.9308379655834404E-2</v>
          </cell>
          <cell r="O708">
            <v>6.9756921260680588E-2</v>
          </cell>
          <cell r="P708">
            <v>98.43</v>
          </cell>
          <cell r="Q708">
            <v>6.9308379655834404E-2</v>
          </cell>
          <cell r="R708">
            <v>6.9308379655834404E-2</v>
          </cell>
        </row>
        <row r="709">
          <cell r="A709">
            <v>701</v>
          </cell>
          <cell r="B709" t="str">
            <v>Non-Comp</v>
          </cell>
          <cell r="C709">
            <v>42236</v>
          </cell>
          <cell r="D709">
            <v>42320</v>
          </cell>
          <cell r="E709">
            <v>68</v>
          </cell>
          <cell r="F709">
            <v>6137.4849999999997</v>
          </cell>
          <cell r="G709">
            <v>6041.1264860000001</v>
          </cell>
          <cell r="H709">
            <v>68</v>
          </cell>
          <cell r="I709">
            <v>0</v>
          </cell>
          <cell r="J709">
            <v>6137.4849999999997</v>
          </cell>
          <cell r="K709">
            <v>6137.4849999999997</v>
          </cell>
          <cell r="L709">
            <v>6041126486</v>
          </cell>
          <cell r="M709">
            <v>96358514</v>
          </cell>
          <cell r="N709">
            <v>6.9308379655834404E-2</v>
          </cell>
          <cell r="O709">
            <v>6.9308379655834404E-2</v>
          </cell>
          <cell r="P709">
            <v>98.43</v>
          </cell>
          <cell r="Q709">
            <v>6.9308379655834404E-2</v>
          </cell>
          <cell r="R709">
            <v>6.9308379655834404E-2</v>
          </cell>
        </row>
        <row r="710">
          <cell r="A710">
            <v>702</v>
          </cell>
          <cell r="B710" t="str">
            <v>443rd</v>
          </cell>
          <cell r="C710">
            <v>42250</v>
          </cell>
          <cell r="D710">
            <v>42334</v>
          </cell>
          <cell r="E710">
            <v>20</v>
          </cell>
          <cell r="F710">
            <v>71653.5</v>
          </cell>
          <cell r="G710">
            <v>70528.373299999992</v>
          </cell>
          <cell r="H710">
            <v>16</v>
          </cell>
          <cell r="I710">
            <v>68903.5</v>
          </cell>
          <cell r="J710">
            <v>0</v>
          </cell>
          <cell r="K710">
            <v>68903.5</v>
          </cell>
          <cell r="L710">
            <v>67821823300</v>
          </cell>
          <cell r="M710">
            <v>1081676700</v>
          </cell>
          <cell r="N710">
            <v>6.8859929180937016E-2</v>
          </cell>
          <cell r="O710">
            <v>6.9756921260680588E-2</v>
          </cell>
          <cell r="P710">
            <v>98.43</v>
          </cell>
          <cell r="Q710">
            <v>6.9308379655834404E-2</v>
          </cell>
          <cell r="R710">
            <v>6.9301334329558109E-2</v>
          </cell>
        </row>
        <row r="711">
          <cell r="A711">
            <v>703</v>
          </cell>
          <cell r="B711" t="str">
            <v>Non-Comp</v>
          </cell>
          <cell r="C711">
            <v>42250</v>
          </cell>
          <cell r="D711">
            <v>42334</v>
          </cell>
          <cell r="E711">
            <v>74</v>
          </cell>
          <cell r="F711">
            <v>5784.6450000000004</v>
          </cell>
          <cell r="G711">
            <v>5693.8260749999999</v>
          </cell>
          <cell r="H711">
            <v>74</v>
          </cell>
          <cell r="I711">
            <v>0</v>
          </cell>
          <cell r="J711">
            <v>5784.6450000000004</v>
          </cell>
          <cell r="K711">
            <v>5784.6450000000004</v>
          </cell>
          <cell r="L711">
            <v>5693826073</v>
          </cell>
          <cell r="M711">
            <v>90818927</v>
          </cell>
          <cell r="N711">
            <v>6.9308379655834404E-2</v>
          </cell>
          <cell r="O711">
            <v>6.9308379655834404E-2</v>
          </cell>
          <cell r="P711">
            <v>98.43</v>
          </cell>
          <cell r="Q711">
            <v>6.9308379655834404E-2</v>
          </cell>
          <cell r="R711">
            <v>6.9308379655834404E-2</v>
          </cell>
        </row>
        <row r="712">
          <cell r="A712">
            <v>704</v>
          </cell>
          <cell r="B712" t="str">
            <v>444th</v>
          </cell>
          <cell r="C712">
            <v>42264</v>
          </cell>
          <cell r="D712">
            <v>42348</v>
          </cell>
          <cell r="E712">
            <v>23</v>
          </cell>
          <cell r="F712">
            <v>63871</v>
          </cell>
          <cell r="G712">
            <v>62933.822899999992</v>
          </cell>
          <cell r="H712">
            <v>21</v>
          </cell>
          <cell r="I712">
            <v>60695</v>
          </cell>
          <cell r="J712">
            <v>1176</v>
          </cell>
          <cell r="K712">
            <v>61871</v>
          </cell>
          <cell r="L712">
            <v>60964322900</v>
          </cell>
          <cell r="M712">
            <v>906677099.99999595</v>
          </cell>
          <cell r="N712">
            <v>6.4380430475417E-2</v>
          </cell>
          <cell r="O712">
            <v>6.9308379655834404E-2</v>
          </cell>
          <cell r="P712">
            <v>98.53</v>
          </cell>
          <cell r="Q712">
            <v>6.4827971176291438E-2</v>
          </cell>
          <cell r="R712">
            <v>6.4623510517001673E-2</v>
          </cell>
        </row>
        <row r="713">
          <cell r="A713">
            <v>705</v>
          </cell>
          <cell r="B713" t="str">
            <v>Non-Comp</v>
          </cell>
          <cell r="C713">
            <v>42264</v>
          </cell>
          <cell r="D713">
            <v>42348</v>
          </cell>
          <cell r="E713">
            <v>56</v>
          </cell>
          <cell r="F713">
            <v>3074.09</v>
          </cell>
          <cell r="G713">
            <v>3028.9008800000001</v>
          </cell>
          <cell r="H713">
            <v>56</v>
          </cell>
          <cell r="I713">
            <v>0</v>
          </cell>
          <cell r="J713">
            <v>3074.09</v>
          </cell>
          <cell r="K713">
            <v>3074.09</v>
          </cell>
          <cell r="L713">
            <v>3028900877</v>
          </cell>
          <cell r="M713">
            <v>45189123</v>
          </cell>
          <cell r="N713">
            <v>6.4827971112081814E-2</v>
          </cell>
          <cell r="O713">
            <v>6.4827971112081814E-2</v>
          </cell>
          <cell r="P713">
            <v>98.53</v>
          </cell>
          <cell r="Q713">
            <v>6.4827971112081814E-2</v>
          </cell>
          <cell r="R713">
            <v>6.4827971112081814E-2</v>
          </cell>
        </row>
        <row r="714">
          <cell r="A714">
            <v>706</v>
          </cell>
          <cell r="B714" t="str">
            <v>445th</v>
          </cell>
          <cell r="C714">
            <v>42278</v>
          </cell>
          <cell r="D714">
            <v>42362</v>
          </cell>
          <cell r="E714">
            <v>15</v>
          </cell>
          <cell r="F714">
            <v>48749</v>
          </cell>
          <cell r="G714">
            <v>48034.189699999995</v>
          </cell>
          <cell r="H714">
            <v>15</v>
          </cell>
          <cell r="I714">
            <v>47569</v>
          </cell>
          <cell r="J714">
            <v>1180</v>
          </cell>
          <cell r="K714">
            <v>48749</v>
          </cell>
          <cell r="L714">
            <v>48034189700</v>
          </cell>
          <cell r="M714">
            <v>714810299.99999702</v>
          </cell>
          <cell r="N714">
            <v>6.4380430475417E-2</v>
          </cell>
          <cell r="O714">
            <v>6.4827971176291438E-2</v>
          </cell>
          <cell r="P714">
            <v>98.53</v>
          </cell>
          <cell r="Q714">
            <v>6.4827971176291438E-2</v>
          </cell>
          <cell r="R714">
            <v>6.4662721989318592E-2</v>
          </cell>
        </row>
        <row r="715">
          <cell r="A715">
            <v>707</v>
          </cell>
          <cell r="B715" t="str">
            <v>Non-Comp</v>
          </cell>
          <cell r="C715">
            <v>42278</v>
          </cell>
          <cell r="D715">
            <v>42362</v>
          </cell>
          <cell r="E715">
            <v>56</v>
          </cell>
          <cell r="F715">
            <v>3351.9549999999999</v>
          </cell>
          <cell r="G715">
            <v>3302.6812650000002</v>
          </cell>
          <cell r="H715">
            <v>56</v>
          </cell>
          <cell r="I715">
            <v>0</v>
          </cell>
          <cell r="J715">
            <v>3351.9549999999999</v>
          </cell>
          <cell r="K715">
            <v>3351.9549999999999</v>
          </cell>
          <cell r="L715">
            <v>3302681262</v>
          </cell>
          <cell r="M715">
            <v>49273738</v>
          </cell>
          <cell r="N715">
            <v>6.4827971176291438E-2</v>
          </cell>
          <cell r="O715">
            <v>6.4827971176291438E-2</v>
          </cell>
          <cell r="P715">
            <v>98.53</v>
          </cell>
          <cell r="Q715">
            <v>6.4827971176291438E-2</v>
          </cell>
          <cell r="R715">
            <v>6.4827971176291438E-2</v>
          </cell>
        </row>
        <row r="716">
          <cell r="A716">
            <v>708</v>
          </cell>
          <cell r="B716" t="str">
            <v>446th</v>
          </cell>
          <cell r="C716">
            <v>42292</v>
          </cell>
          <cell r="D716">
            <v>42376</v>
          </cell>
          <cell r="E716">
            <v>24</v>
          </cell>
          <cell r="F716">
            <v>152177.5</v>
          </cell>
          <cell r="G716">
            <v>149941.89074999996</v>
          </cell>
          <cell r="H716">
            <v>1</v>
          </cell>
          <cell r="I716">
            <v>15000</v>
          </cell>
          <cell r="J716">
            <v>0</v>
          </cell>
          <cell r="K716">
            <v>15000</v>
          </cell>
          <cell r="L716">
            <v>14781000000</v>
          </cell>
          <cell r="M716">
            <v>219000000</v>
          </cell>
          <cell r="N716">
            <v>6.4380000000000007E-2</v>
          </cell>
          <cell r="O716">
            <v>6.5276000000000001E-2</v>
          </cell>
          <cell r="P716">
            <v>98.54</v>
          </cell>
          <cell r="Q716">
            <v>6.4380430475417E-2</v>
          </cell>
          <cell r="R716">
            <v>6.4380430475417E-2</v>
          </cell>
        </row>
        <row r="717">
          <cell r="A717">
            <v>709</v>
          </cell>
          <cell r="B717" t="str">
            <v>Non-Comp</v>
          </cell>
          <cell r="C717">
            <v>42292</v>
          </cell>
          <cell r="D717">
            <v>42376</v>
          </cell>
          <cell r="E717">
            <v>71</v>
          </cell>
          <cell r="F717">
            <v>5192.51</v>
          </cell>
          <cell r="G717">
            <v>5116.6993540000003</v>
          </cell>
          <cell r="H717">
            <v>71</v>
          </cell>
          <cell r="I717">
            <v>0</v>
          </cell>
          <cell r="J717">
            <v>5192.51</v>
          </cell>
          <cell r="K717">
            <v>5192.51</v>
          </cell>
          <cell r="L717">
            <v>5116699354</v>
          </cell>
          <cell r="M717">
            <v>75810645.999999717</v>
          </cell>
          <cell r="N717">
            <v>6.4380430475417E-2</v>
          </cell>
          <cell r="O717">
            <v>6.4380430475417E-2</v>
          </cell>
          <cell r="P717">
            <v>98.54</v>
          </cell>
          <cell r="Q717">
            <v>6.4380430475417E-2</v>
          </cell>
          <cell r="R717">
            <v>6.4380430475417E-2</v>
          </cell>
        </row>
        <row r="718">
          <cell r="A718">
            <v>710</v>
          </cell>
          <cell r="B718" t="str">
            <v>447th</v>
          </cell>
          <cell r="C718">
            <v>42306</v>
          </cell>
          <cell r="D718">
            <v>42390</v>
          </cell>
          <cell r="E718">
            <v>20</v>
          </cell>
          <cell r="F718">
            <v>185991.5</v>
          </cell>
          <cell r="G718">
            <v>183318.63074999992</v>
          </cell>
          <cell r="H718">
            <v>1</v>
          </cell>
          <cell r="I718">
            <v>99000</v>
          </cell>
          <cell r="J718">
            <v>0</v>
          </cell>
          <cell r="K718">
            <v>99000</v>
          </cell>
          <cell r="L718">
            <v>97584300000</v>
          </cell>
          <cell r="M718">
            <v>1415700000.00001</v>
          </cell>
          <cell r="N718">
            <v>6.3038353212848799E-2</v>
          </cell>
          <cell r="O718">
            <v>6.4380430475417E-2</v>
          </cell>
          <cell r="P718">
            <v>98.57</v>
          </cell>
          <cell r="Q718">
            <v>6.3038353212848799E-2</v>
          </cell>
          <cell r="R718">
            <v>6.3038353212848799E-2</v>
          </cell>
        </row>
        <row r="719">
          <cell r="A719">
            <v>711</v>
          </cell>
          <cell r="B719" t="str">
            <v>Non-Comp</v>
          </cell>
          <cell r="C719">
            <v>42306</v>
          </cell>
          <cell r="D719">
            <v>42390</v>
          </cell>
          <cell r="E719">
            <v>99</v>
          </cell>
          <cell r="F719">
            <v>8046.78</v>
          </cell>
          <cell r="G719">
            <v>7931.7110489999995</v>
          </cell>
          <cell r="H719">
            <v>99</v>
          </cell>
          <cell r="I719">
            <v>0</v>
          </cell>
          <cell r="J719">
            <v>8046.78</v>
          </cell>
          <cell r="K719">
            <v>8046.78</v>
          </cell>
          <cell r="L719">
            <v>7931711046</v>
          </cell>
          <cell r="M719">
            <v>115068954.000001</v>
          </cell>
          <cell r="N719">
            <v>6.3038353212848799E-2</v>
          </cell>
          <cell r="O719">
            <v>6.3038353212848799E-2</v>
          </cell>
          <cell r="P719">
            <v>98.57</v>
          </cell>
          <cell r="Q719">
            <v>6.3038353212848799E-2</v>
          </cell>
          <cell r="R719">
            <v>6.3038353212848799E-2</v>
          </cell>
        </row>
        <row r="720">
          <cell r="A720">
            <v>712</v>
          </cell>
          <cell r="B720" t="str">
            <v>448th</v>
          </cell>
          <cell r="C720">
            <v>42320</v>
          </cell>
          <cell r="D720">
            <v>42404</v>
          </cell>
          <cell r="E720">
            <v>31</v>
          </cell>
          <cell r="F720">
            <v>179127</v>
          </cell>
          <cell r="G720">
            <v>176559.11430000004</v>
          </cell>
          <cell r="H720">
            <v>5</v>
          </cell>
          <cell r="I720">
            <v>91222</v>
          </cell>
          <cell r="J720">
            <v>0</v>
          </cell>
          <cell r="K720">
            <v>91222</v>
          </cell>
          <cell r="L720">
            <v>89926649800</v>
          </cell>
          <cell r="M720">
            <v>1295350200</v>
          </cell>
          <cell r="N720">
            <v>6.2144088794864584E-2</v>
          </cell>
          <cell r="O720">
            <v>6.4827971176291438E-2</v>
          </cell>
          <cell r="P720">
            <v>98.58</v>
          </cell>
          <cell r="Q720">
            <v>6.2591175646562219E-2</v>
          </cell>
          <cell r="R720">
            <v>6.2591067822673943E-2</v>
          </cell>
        </row>
        <row r="721">
          <cell r="A721">
            <v>713</v>
          </cell>
          <cell r="B721" t="str">
            <v>Non-Comp</v>
          </cell>
          <cell r="C721">
            <v>42320</v>
          </cell>
          <cell r="D721">
            <v>42404</v>
          </cell>
          <cell r="E721">
            <v>97</v>
          </cell>
          <cell r="F721">
            <v>8668.14</v>
          </cell>
          <cell r="G721">
            <v>8545.0524119999991</v>
          </cell>
          <cell r="H721">
            <v>97</v>
          </cell>
          <cell r="I721">
            <v>0</v>
          </cell>
          <cell r="J721">
            <v>8668.14</v>
          </cell>
          <cell r="K721">
            <v>8668.14</v>
          </cell>
          <cell r="L721">
            <v>8545052412</v>
          </cell>
          <cell r="M721">
            <v>123087587.99999997</v>
          </cell>
          <cell r="N721">
            <v>6.2591175646562122E-2</v>
          </cell>
          <cell r="O721">
            <v>6.2591175646562122E-2</v>
          </cell>
          <cell r="P721">
            <v>98.58</v>
          </cell>
          <cell r="Q721">
            <v>6.2591175646562122E-2</v>
          </cell>
          <cell r="R721">
            <v>6.2591175646562122E-2</v>
          </cell>
        </row>
        <row r="722">
          <cell r="A722">
            <v>714</v>
          </cell>
          <cell r="B722" t="str">
            <v>449th</v>
          </cell>
          <cell r="C722">
            <v>42334</v>
          </cell>
          <cell r="D722">
            <v>42418</v>
          </cell>
          <cell r="E722">
            <v>60</v>
          </cell>
          <cell r="F722">
            <v>192585</v>
          </cell>
          <cell r="G722">
            <v>189789.46550000005</v>
          </cell>
          <cell r="H722">
            <v>31</v>
          </cell>
          <cell r="I722">
            <v>116025</v>
          </cell>
          <cell r="J722">
            <v>6950</v>
          </cell>
          <cell r="K722">
            <v>122975</v>
          </cell>
          <cell r="L722">
            <v>121198505000</v>
          </cell>
          <cell r="M722">
            <v>1776495000</v>
          </cell>
          <cell r="N722">
            <v>6.2144088794864584E-2</v>
          </cell>
          <cell r="O722">
            <v>6.4827971176291438E-2</v>
          </cell>
          <cell r="P722">
            <v>98.55</v>
          </cell>
          <cell r="Q722">
            <v>6.3932980599647388E-2</v>
          </cell>
          <cell r="R722">
            <v>6.3691345155102261E-2</v>
          </cell>
        </row>
        <row r="723">
          <cell r="A723">
            <v>715</v>
          </cell>
          <cell r="B723" t="str">
            <v>Non-Comp</v>
          </cell>
          <cell r="C723">
            <v>42334</v>
          </cell>
          <cell r="D723">
            <v>42418</v>
          </cell>
          <cell r="E723">
            <v>64</v>
          </cell>
          <cell r="F723">
            <v>5096.1450000000004</v>
          </cell>
          <cell r="G723">
            <v>5022.7605119999998</v>
          </cell>
          <cell r="H723">
            <v>64</v>
          </cell>
          <cell r="I723">
            <v>0</v>
          </cell>
          <cell r="J723">
            <v>5096.1450000000004</v>
          </cell>
          <cell r="K723">
            <v>5096.1450000000004</v>
          </cell>
          <cell r="L723">
            <v>5022760512</v>
          </cell>
          <cell r="M723">
            <v>73384487.999999866</v>
          </cell>
          <cell r="N723">
            <v>6.3485621521335717E-2</v>
          </cell>
          <cell r="O723">
            <v>6.3485621521335717E-2</v>
          </cell>
          <cell r="P723">
            <v>98.56</v>
          </cell>
          <cell r="Q723">
            <v>6.3485621521335717E-2</v>
          </cell>
          <cell r="R723">
            <v>6.3485621521335717E-2</v>
          </cell>
        </row>
        <row r="724">
          <cell r="A724">
            <v>716</v>
          </cell>
          <cell r="B724" t="str">
            <v>450th</v>
          </cell>
          <cell r="C724">
            <v>42348</v>
          </cell>
          <cell r="D724">
            <v>42432</v>
          </cell>
          <cell r="E724">
            <v>36</v>
          </cell>
          <cell r="F724">
            <v>91548</v>
          </cell>
          <cell r="G724">
            <v>90219.664599999975</v>
          </cell>
          <cell r="H724">
            <v>22</v>
          </cell>
          <cell r="I724">
            <v>56123</v>
          </cell>
          <cell r="J724">
            <v>9500</v>
          </cell>
          <cell r="K724">
            <v>65623</v>
          </cell>
          <cell r="L724">
            <v>64673169600</v>
          </cell>
          <cell r="M724">
            <v>949830400.00000298</v>
          </cell>
          <cell r="N724">
            <v>6.2591175646562219E-2</v>
          </cell>
          <cell r="O724">
            <v>6.4380430475417E-2</v>
          </cell>
          <cell r="P724">
            <v>98.55</v>
          </cell>
          <cell r="Q724">
            <v>6.3932980599647388E-2</v>
          </cell>
          <cell r="R724">
            <v>6.3816878449888925E-2</v>
          </cell>
        </row>
        <row r="725">
          <cell r="A725">
            <v>717</v>
          </cell>
          <cell r="B725" t="str">
            <v>Non-Comp</v>
          </cell>
          <cell r="C725">
            <v>42348</v>
          </cell>
          <cell r="D725">
            <v>42432</v>
          </cell>
          <cell r="E725">
            <v>60</v>
          </cell>
          <cell r="F725">
            <v>5631.9350000000004</v>
          </cell>
          <cell r="G725">
            <v>5550.2719450000004</v>
          </cell>
          <cell r="H725">
            <v>60</v>
          </cell>
          <cell r="I725">
            <v>0</v>
          </cell>
          <cell r="J725">
            <v>5631.9350000000004</v>
          </cell>
          <cell r="K725">
            <v>5631.9350000000004</v>
          </cell>
          <cell r="L725">
            <v>5550271942.5</v>
          </cell>
          <cell r="M725">
            <v>81663057.500000358</v>
          </cell>
          <cell r="N725">
            <v>6.3932980570850312E-2</v>
          </cell>
          <cell r="O725">
            <v>6.3932980570850312E-2</v>
          </cell>
          <cell r="P725">
            <v>98.55</v>
          </cell>
          <cell r="Q725">
            <v>6.3932980570850312E-2</v>
          </cell>
          <cell r="R725">
            <v>6.3932980570850312E-2</v>
          </cell>
        </row>
        <row r="726">
          <cell r="A726">
            <v>718</v>
          </cell>
          <cell r="B726" t="str">
            <v>451st</v>
          </cell>
          <cell r="C726">
            <v>42366</v>
          </cell>
          <cell r="D726">
            <v>42446</v>
          </cell>
          <cell r="E726">
            <v>15</v>
          </cell>
          <cell r="F726">
            <v>60653</v>
          </cell>
          <cell r="G726">
            <v>59812.738599999997</v>
          </cell>
          <cell r="H726">
            <v>1</v>
          </cell>
          <cell r="I726">
            <v>7000</v>
          </cell>
          <cell r="J726">
            <v>0</v>
          </cell>
          <cell r="K726">
            <v>7000</v>
          </cell>
          <cell r="L726">
            <v>6904100000</v>
          </cell>
          <cell r="M726">
            <v>95900000.000000298</v>
          </cell>
          <cell r="N726">
            <v>6.3374480381222967E-2</v>
          </cell>
          <cell r="O726">
            <v>6.4312696481087145E-2</v>
          </cell>
          <cell r="P726">
            <v>98.63</v>
          </cell>
          <cell r="Q726">
            <v>6.3374480381222967E-2</v>
          </cell>
          <cell r="R726">
            <v>6.3374480381222967E-2</v>
          </cell>
        </row>
        <row r="727">
          <cell r="A727">
            <v>719</v>
          </cell>
          <cell r="B727" t="str">
            <v>Non-Comp</v>
          </cell>
          <cell r="C727">
            <v>42366</v>
          </cell>
          <cell r="D727">
            <v>42446</v>
          </cell>
          <cell r="E727">
            <v>50</v>
          </cell>
          <cell r="F727">
            <v>3082.145</v>
          </cell>
          <cell r="G727">
            <v>3039.9196160000001</v>
          </cell>
          <cell r="H727">
            <v>50</v>
          </cell>
          <cell r="I727">
            <v>0</v>
          </cell>
          <cell r="J727">
            <v>3082.145</v>
          </cell>
          <cell r="K727">
            <v>3082.145</v>
          </cell>
          <cell r="L727">
            <v>3039919613.5</v>
          </cell>
          <cell r="M727">
            <v>42225386.500000127</v>
          </cell>
          <cell r="N727">
            <v>6.3374480381222967E-2</v>
          </cell>
          <cell r="O727">
            <v>6.3374480381222967E-2</v>
          </cell>
          <cell r="P727">
            <v>98.63</v>
          </cell>
          <cell r="Q727">
            <v>6.3374480381222967E-2</v>
          </cell>
          <cell r="R727">
            <v>6.3374480381222967E-2</v>
          </cell>
        </row>
        <row r="728">
          <cell r="A728">
            <v>720</v>
          </cell>
          <cell r="B728" t="str">
            <v>452nd</v>
          </cell>
          <cell r="C728">
            <v>42376</v>
          </cell>
          <cell r="D728">
            <v>42460</v>
          </cell>
          <cell r="E728">
            <v>49</v>
          </cell>
          <cell r="F728">
            <v>119333</v>
          </cell>
          <cell r="G728">
            <v>117620.378</v>
          </cell>
          <cell r="H728">
            <v>9</v>
          </cell>
          <cell r="I728">
            <v>72420</v>
          </cell>
          <cell r="J728">
            <v>0</v>
          </cell>
          <cell r="K728">
            <v>72420</v>
          </cell>
          <cell r="L728">
            <v>71384394000</v>
          </cell>
          <cell r="M728">
            <v>1035606000.00001</v>
          </cell>
          <cell r="N728">
            <v>6.3038353212848799E-2</v>
          </cell>
          <cell r="O728">
            <v>6.4380430475417E-2</v>
          </cell>
          <cell r="P728">
            <v>98.57</v>
          </cell>
          <cell r="Q728">
            <v>6.3038353212848799E-2</v>
          </cell>
          <cell r="R728">
            <v>6.3038353212848813E-2</v>
          </cell>
        </row>
        <row r="729">
          <cell r="A729">
            <v>721</v>
          </cell>
          <cell r="B729" t="str">
            <v>Non-Comp</v>
          </cell>
          <cell r="C729">
            <v>42376</v>
          </cell>
          <cell r="D729">
            <v>42460</v>
          </cell>
          <cell r="E729">
            <v>123</v>
          </cell>
          <cell r="F729">
            <v>7315.02</v>
          </cell>
          <cell r="G729">
            <v>7210.4152164999996</v>
          </cell>
          <cell r="H729">
            <v>123</v>
          </cell>
          <cell r="I729">
            <v>0</v>
          </cell>
          <cell r="J729">
            <v>7315.02</v>
          </cell>
          <cell r="K729">
            <v>7315.02</v>
          </cell>
          <cell r="L729">
            <v>7210415214</v>
          </cell>
          <cell r="M729">
            <v>104604786.00000063</v>
          </cell>
          <cell r="N729">
            <v>6.3038353190992172E-2</v>
          </cell>
          <cell r="O729">
            <v>6.3038353190992172E-2</v>
          </cell>
          <cell r="P729">
            <v>98.57</v>
          </cell>
          <cell r="Q729">
            <v>6.3038353190992172E-2</v>
          </cell>
          <cell r="R729">
            <v>6.3038353190992172E-2</v>
          </cell>
        </row>
        <row r="730">
          <cell r="A730">
            <v>722</v>
          </cell>
          <cell r="B730" t="str">
            <v>453rd</v>
          </cell>
          <cell r="C730">
            <v>42390</v>
          </cell>
          <cell r="D730">
            <v>42474</v>
          </cell>
          <cell r="E730">
            <v>61</v>
          </cell>
          <cell r="F730">
            <v>228263</v>
          </cell>
          <cell r="G730">
            <v>225044.59950000004</v>
          </cell>
          <cell r="H730">
            <v>18</v>
          </cell>
          <cell r="I730">
            <v>74533</v>
          </cell>
          <cell r="J730">
            <v>200</v>
          </cell>
          <cell r="K730">
            <v>74733</v>
          </cell>
          <cell r="L730">
            <v>73688078000</v>
          </cell>
          <cell r="M730">
            <v>1044922000</v>
          </cell>
          <cell r="N730">
            <v>6.0803372251354203E-2</v>
          </cell>
          <cell r="O730">
            <v>6.3932980599647388E-2</v>
          </cell>
          <cell r="P730">
            <v>98.6</v>
          </cell>
          <cell r="Q730">
            <v>6.1697092630155763E-2</v>
          </cell>
          <cell r="R730">
            <v>6.1616960848275538E-2</v>
          </cell>
        </row>
        <row r="731">
          <cell r="A731">
            <v>723</v>
          </cell>
          <cell r="B731" t="str">
            <v>Non-Comp</v>
          </cell>
          <cell r="C731">
            <v>42390</v>
          </cell>
          <cell r="D731">
            <v>42474</v>
          </cell>
          <cell r="E731">
            <v>109</v>
          </cell>
          <cell r="F731">
            <v>9877.3050000000003</v>
          </cell>
          <cell r="G731">
            <v>9739.0227300000006</v>
          </cell>
          <cell r="H731">
            <v>109</v>
          </cell>
          <cell r="I731">
            <v>0</v>
          </cell>
          <cell r="J731">
            <v>9877.3050000000003</v>
          </cell>
          <cell r="K731">
            <v>9877.3050000000003</v>
          </cell>
          <cell r="L731">
            <v>9739022730</v>
          </cell>
          <cell r="M731">
            <v>138282270.00000003</v>
          </cell>
          <cell r="N731">
            <v>6.1697092630155763E-2</v>
          </cell>
          <cell r="O731">
            <v>6.169709263015552E-2</v>
          </cell>
          <cell r="P731">
            <v>98.6</v>
          </cell>
          <cell r="Q731">
            <v>6.1697092630155763E-2</v>
          </cell>
          <cell r="R731">
            <v>6.169709263015552E-2</v>
          </cell>
        </row>
        <row r="732">
          <cell r="A732">
            <v>724</v>
          </cell>
          <cell r="B732" t="str">
            <v>454th</v>
          </cell>
          <cell r="C732">
            <v>42404</v>
          </cell>
          <cell r="D732">
            <v>42488</v>
          </cell>
          <cell r="E732">
            <v>44</v>
          </cell>
          <cell r="F732">
            <v>232402.9</v>
          </cell>
          <cell r="G732">
            <v>229092.81140000001</v>
          </cell>
          <cell r="H732">
            <v>27</v>
          </cell>
          <cell r="I732">
            <v>170532.9</v>
          </cell>
          <cell r="J732">
            <v>1270</v>
          </cell>
          <cell r="K732">
            <v>171802.9</v>
          </cell>
          <cell r="L732">
            <v>169366251400</v>
          </cell>
          <cell r="M732">
            <v>2436648600</v>
          </cell>
          <cell r="N732">
            <v>6.1250187124844896E-2</v>
          </cell>
          <cell r="O732">
            <v>6.4380430475417E-2</v>
          </cell>
          <cell r="P732">
            <v>98.58</v>
          </cell>
          <cell r="Q732">
            <v>6.2591175646562219E-2</v>
          </cell>
          <cell r="R732">
            <v>6.251434019631158E-2</v>
          </cell>
        </row>
        <row r="733">
          <cell r="A733">
            <v>725</v>
          </cell>
          <cell r="B733" t="str">
            <v>Non-Comp</v>
          </cell>
          <cell r="C733">
            <v>42404</v>
          </cell>
          <cell r="D733">
            <v>42488</v>
          </cell>
          <cell r="E733">
            <v>85</v>
          </cell>
          <cell r="F733">
            <v>5267.31</v>
          </cell>
          <cell r="G733">
            <v>5192.5141979999999</v>
          </cell>
          <cell r="H733">
            <v>85</v>
          </cell>
          <cell r="I733">
            <v>0</v>
          </cell>
          <cell r="J733">
            <v>5267.31</v>
          </cell>
          <cell r="K733">
            <v>5267.31</v>
          </cell>
          <cell r="L733">
            <v>5192514198</v>
          </cell>
          <cell r="M733">
            <v>74795801.999999985</v>
          </cell>
          <cell r="N733">
            <v>6.2591175646562122E-2</v>
          </cell>
          <cell r="O733">
            <v>6.2591175646562122E-2</v>
          </cell>
          <cell r="P733">
            <v>98.58</v>
          </cell>
          <cell r="Q733">
            <v>6.2591175646562122E-2</v>
          </cell>
          <cell r="R733">
            <v>6.2591175646562122E-2</v>
          </cell>
        </row>
        <row r="734">
          <cell r="A734">
            <v>726</v>
          </cell>
          <cell r="B734" t="str">
            <v>455th</v>
          </cell>
          <cell r="C734">
            <v>42418</v>
          </cell>
          <cell r="D734">
            <v>42502</v>
          </cell>
          <cell r="E734">
            <v>44</v>
          </cell>
          <cell r="F734">
            <v>116069.5</v>
          </cell>
          <cell r="G734">
            <v>114409.70130000002</v>
          </cell>
          <cell r="H734">
            <v>6</v>
          </cell>
          <cell r="I734">
            <v>26732</v>
          </cell>
          <cell r="J734">
            <v>0</v>
          </cell>
          <cell r="K734">
            <v>26732</v>
          </cell>
          <cell r="L734">
            <v>26355098800</v>
          </cell>
          <cell r="M734">
            <v>376901200</v>
          </cell>
          <cell r="N734">
            <v>6.1697092630155763E-2</v>
          </cell>
          <cell r="O734">
            <v>6.4380430475417E-2</v>
          </cell>
          <cell r="P734">
            <v>98.59</v>
          </cell>
          <cell r="Q734">
            <v>6.2144088794864584E-2</v>
          </cell>
          <cell r="R734">
            <v>6.2140744517109762E-2</v>
          </cell>
        </row>
        <row r="735">
          <cell r="A735">
            <v>727</v>
          </cell>
          <cell r="B735" t="str">
            <v>Non-Comp</v>
          </cell>
          <cell r="C735">
            <v>42418</v>
          </cell>
          <cell r="D735">
            <v>42502</v>
          </cell>
          <cell r="E735">
            <v>80</v>
          </cell>
          <cell r="F735">
            <v>6084.4</v>
          </cell>
          <cell r="G735">
            <v>5998.6099610000001</v>
          </cell>
          <cell r="H735">
            <v>80</v>
          </cell>
          <cell r="I735">
            <v>0</v>
          </cell>
          <cell r="J735">
            <v>6084.4</v>
          </cell>
          <cell r="K735">
            <v>6084.4</v>
          </cell>
          <cell r="L735">
            <v>5998609960</v>
          </cell>
          <cell r="M735">
            <v>85790040.000000015</v>
          </cell>
          <cell r="N735">
            <v>6.2144088784504996E-2</v>
          </cell>
          <cell r="O735">
            <v>6.2144088784504996E-2</v>
          </cell>
          <cell r="P735">
            <v>98.59</v>
          </cell>
          <cell r="Q735">
            <v>6.2144088784504996E-2</v>
          </cell>
          <cell r="R735">
            <v>6.2144088784504996E-2</v>
          </cell>
        </row>
        <row r="736">
          <cell r="A736">
            <v>728</v>
          </cell>
          <cell r="B736" t="str">
            <v>456th</v>
          </cell>
          <cell r="C736">
            <v>42432</v>
          </cell>
          <cell r="D736">
            <v>42516</v>
          </cell>
          <cell r="E736">
            <v>31</v>
          </cell>
          <cell r="F736">
            <v>40701.67</v>
          </cell>
          <cell r="G736">
            <v>40120.536619999992</v>
          </cell>
          <cell r="H736">
            <v>3</v>
          </cell>
          <cell r="I736">
            <v>350</v>
          </cell>
          <cell r="J736">
            <v>1.67</v>
          </cell>
          <cell r="K736">
            <v>351.67</v>
          </cell>
          <cell r="L736">
            <v>346746620</v>
          </cell>
          <cell r="M736">
            <v>4923380</v>
          </cell>
          <cell r="N736">
            <v>6.1697092630155763E-2</v>
          </cell>
          <cell r="O736">
            <v>6.3932980599647388E-2</v>
          </cell>
          <cell r="P736">
            <v>98.6</v>
          </cell>
          <cell r="Q736">
            <v>6.1697092630155763E-2</v>
          </cell>
          <cell r="R736">
            <v>6.1697092630155763E-2</v>
          </cell>
        </row>
        <row r="737">
          <cell r="A737">
            <v>729</v>
          </cell>
          <cell r="B737" t="str">
            <v>Non-Comp</v>
          </cell>
          <cell r="C737">
            <v>42432</v>
          </cell>
          <cell r="D737">
            <v>42516</v>
          </cell>
          <cell r="E737">
            <v>68</v>
          </cell>
          <cell r="F737">
            <v>5939.59</v>
          </cell>
          <cell r="G737">
            <v>5856.4357399999999</v>
          </cell>
          <cell r="H737">
            <v>68</v>
          </cell>
          <cell r="I737">
            <v>0</v>
          </cell>
          <cell r="J737">
            <v>5939.59</v>
          </cell>
          <cell r="K737">
            <v>5939.59</v>
          </cell>
          <cell r="L737">
            <v>5856435740</v>
          </cell>
          <cell r="M737">
            <v>83154260.00000003</v>
          </cell>
          <cell r="N737">
            <v>6.1697092630155763E-2</v>
          </cell>
          <cell r="O737">
            <v>6.1697092630155763E-2</v>
          </cell>
          <cell r="P737">
            <v>98.6</v>
          </cell>
          <cell r="Q737">
            <v>6.1697092630155763E-2</v>
          </cell>
          <cell r="R737">
            <v>6.1697092630155763E-2</v>
          </cell>
        </row>
        <row r="738">
          <cell r="A738">
            <v>730</v>
          </cell>
          <cell r="B738" t="str">
            <v>457th</v>
          </cell>
          <cell r="C738">
            <v>42446</v>
          </cell>
          <cell r="D738">
            <v>42530</v>
          </cell>
          <cell r="E738">
            <v>17</v>
          </cell>
          <cell r="F738">
            <v>21950</v>
          </cell>
          <cell r="G738">
            <v>21641.71</v>
          </cell>
          <cell r="H738">
            <v>6</v>
          </cell>
          <cell r="I738">
            <v>12250</v>
          </cell>
          <cell r="J738">
            <v>0</v>
          </cell>
          <cell r="K738">
            <v>12250</v>
          </cell>
          <cell r="L738">
            <v>12079000000</v>
          </cell>
          <cell r="M738">
            <v>171000000</v>
          </cell>
          <cell r="N738">
            <v>6.1250187124844896E-2</v>
          </cell>
          <cell r="O738">
            <v>6.3038353212848799E-2</v>
          </cell>
          <cell r="P738">
            <v>98.6</v>
          </cell>
          <cell r="Q738">
            <v>6.1697092630155763E-2</v>
          </cell>
          <cell r="R738">
            <v>6.1514682219824798E-2</v>
          </cell>
        </row>
        <row r="739">
          <cell r="A739">
            <v>731</v>
          </cell>
          <cell r="B739" t="str">
            <v>Non-Comp</v>
          </cell>
          <cell r="C739">
            <v>42446</v>
          </cell>
          <cell r="D739">
            <v>42530</v>
          </cell>
          <cell r="E739">
            <v>55</v>
          </cell>
          <cell r="F739">
            <v>3124.5949999999998</v>
          </cell>
          <cell r="G739">
            <v>3080.8506699999998</v>
          </cell>
          <cell r="H739">
            <v>55</v>
          </cell>
          <cell r="I739">
            <v>0</v>
          </cell>
          <cell r="J739">
            <v>3124.5949999999998</v>
          </cell>
          <cell r="K739">
            <v>3124.5949999999998</v>
          </cell>
          <cell r="L739">
            <v>3080850670</v>
          </cell>
          <cell r="M739">
            <v>43744330.00000003</v>
          </cell>
          <cell r="N739">
            <v>6.1697092630155763E-2</v>
          </cell>
          <cell r="O739">
            <v>6.1697092630155548E-2</v>
          </cell>
          <cell r="P739">
            <v>98.6</v>
          </cell>
          <cell r="Q739">
            <v>6.1697092630155763E-2</v>
          </cell>
          <cell r="R739">
            <v>6.1697092630155548E-2</v>
          </cell>
        </row>
        <row r="740">
          <cell r="A740">
            <v>732</v>
          </cell>
          <cell r="B740" t="str">
            <v>458th</v>
          </cell>
          <cell r="C740">
            <v>42460</v>
          </cell>
          <cell r="D740">
            <v>42544</v>
          </cell>
          <cell r="E740">
            <v>7</v>
          </cell>
          <cell r="F740">
            <v>2178</v>
          </cell>
          <cell r="G740">
            <v>2147.4380000000001</v>
          </cell>
          <cell r="H740">
            <v>5</v>
          </cell>
          <cell r="I740">
            <v>1478</v>
          </cell>
          <cell r="J740">
            <v>0</v>
          </cell>
          <cell r="K740">
            <v>1478</v>
          </cell>
          <cell r="L740">
            <v>1457308000</v>
          </cell>
          <cell r="M740">
            <v>20692000</v>
          </cell>
          <cell r="N740">
            <v>6.1697092630155763E-2</v>
          </cell>
          <cell r="O740">
            <v>6.2144088794864584E-2</v>
          </cell>
          <cell r="P740">
            <v>98.6</v>
          </cell>
          <cell r="Q740">
            <v>6.1697092630155763E-2</v>
          </cell>
          <cell r="R740">
            <v>6.169709263015577E-2</v>
          </cell>
        </row>
        <row r="741">
          <cell r="A741">
            <v>733</v>
          </cell>
          <cell r="B741" t="str">
            <v>Non-Comp</v>
          </cell>
          <cell r="C741">
            <v>42460</v>
          </cell>
          <cell r="D741">
            <v>42544</v>
          </cell>
          <cell r="E741">
            <v>80</v>
          </cell>
          <cell r="F741">
            <v>4487.6549999999997</v>
          </cell>
          <cell r="G741">
            <v>4424.8278300000002</v>
          </cell>
          <cell r="H741">
            <v>80</v>
          </cell>
          <cell r="I741">
            <v>0</v>
          </cell>
          <cell r="J741">
            <v>4487.6549999999997</v>
          </cell>
          <cell r="K741">
            <v>4487.6549999999997</v>
          </cell>
          <cell r="L741">
            <v>4424827830</v>
          </cell>
          <cell r="M741">
            <v>62827170.000000022</v>
          </cell>
          <cell r="N741">
            <v>6.1697092630155763E-2</v>
          </cell>
          <cell r="O741">
            <v>6.1697092630155527E-2</v>
          </cell>
          <cell r="P741">
            <v>98.6</v>
          </cell>
          <cell r="Q741">
            <v>6.1697092630155763E-2</v>
          </cell>
          <cell r="R741">
            <v>6.1697092630155527E-2</v>
          </cell>
        </row>
        <row r="742">
          <cell r="A742">
            <v>734</v>
          </cell>
          <cell r="B742" t="str">
            <v>459th</v>
          </cell>
          <cell r="C742">
            <v>42474</v>
          </cell>
          <cell r="D742">
            <v>42558</v>
          </cell>
          <cell r="E742">
            <v>10</v>
          </cell>
          <cell r="F742">
            <v>43800</v>
          </cell>
          <cell r="G742">
            <v>43172.24</v>
          </cell>
          <cell r="H742">
            <v>2</v>
          </cell>
          <cell r="I742">
            <v>600</v>
          </cell>
          <cell r="J742">
            <v>0</v>
          </cell>
          <cell r="K742">
            <v>600</v>
          </cell>
          <cell r="L742">
            <v>591600000</v>
          </cell>
          <cell r="M742">
            <v>8400000.0000000093</v>
          </cell>
          <cell r="N742">
            <v>6.1697092630155763E-2</v>
          </cell>
          <cell r="O742">
            <v>6.3485621521335717E-2</v>
          </cell>
          <cell r="P742">
            <v>98.6</v>
          </cell>
          <cell r="Q742">
            <v>6.1697092630155763E-2</v>
          </cell>
          <cell r="R742">
            <v>6.1697092630155763E-2</v>
          </cell>
        </row>
        <row r="743">
          <cell r="A743">
            <v>735</v>
          </cell>
          <cell r="B743" t="str">
            <v>Non-Comp</v>
          </cell>
          <cell r="C743">
            <v>42474</v>
          </cell>
          <cell r="D743">
            <v>42558</v>
          </cell>
          <cell r="E743">
            <v>62</v>
          </cell>
          <cell r="F743">
            <v>4498.7950000000001</v>
          </cell>
          <cell r="G743">
            <v>4435.8118700000005</v>
          </cell>
          <cell r="H743">
            <v>62</v>
          </cell>
          <cell r="I743">
            <v>0</v>
          </cell>
          <cell r="J743">
            <v>4498.7950000000001</v>
          </cell>
          <cell r="K743">
            <v>4498.7950000000001</v>
          </cell>
          <cell r="L743">
            <v>4435811870</v>
          </cell>
          <cell r="M743">
            <v>62983130.00000003</v>
          </cell>
          <cell r="N743">
            <v>6.1697092630155763E-2</v>
          </cell>
          <cell r="O743">
            <v>6.1697092630155763E-2</v>
          </cell>
          <cell r="P743">
            <v>98.6</v>
          </cell>
          <cell r="Q743">
            <v>6.1697092630155763E-2</v>
          </cell>
          <cell r="R743">
            <v>6.1697092630155763E-2</v>
          </cell>
        </row>
        <row r="744">
          <cell r="A744">
            <v>736</v>
          </cell>
          <cell r="B744" t="str">
            <v>460th</v>
          </cell>
          <cell r="C744">
            <v>42488</v>
          </cell>
          <cell r="D744">
            <v>42572</v>
          </cell>
          <cell r="E744">
            <v>41</v>
          </cell>
          <cell r="F744">
            <v>100680</v>
          </cell>
          <cell r="G744">
            <v>99245.848999999987</v>
          </cell>
          <cell r="H744">
            <v>0</v>
          </cell>
          <cell r="I744" t="str">
            <v>BIDS REJECTED</v>
          </cell>
          <cell r="J744" t="str">
            <v>BIDS REJECTED</v>
          </cell>
          <cell r="K744" t="str">
            <v>BIDS REJECTED</v>
          </cell>
          <cell r="L744" t="str">
            <v>BIDS REJECTED</v>
          </cell>
          <cell r="M744" t="str">
            <v>BIDS REJECTED</v>
          </cell>
          <cell r="N744" t="str">
            <v>BIDS REJECTED</v>
          </cell>
          <cell r="O744" t="str">
            <v>BIDS REJECTED</v>
          </cell>
          <cell r="P744" t="str">
            <v>BIDS REJECTED</v>
          </cell>
          <cell r="Q744" t="str">
            <v>BIDS REJECTED</v>
          </cell>
          <cell r="R744" t="str">
            <v>BIDS REJECTED</v>
          </cell>
        </row>
        <row r="745">
          <cell r="A745">
            <v>737</v>
          </cell>
          <cell r="B745" t="str">
            <v>Non-Comp</v>
          </cell>
          <cell r="C745">
            <v>42488</v>
          </cell>
          <cell r="D745">
            <v>42572</v>
          </cell>
          <cell r="E745">
            <v>70</v>
          </cell>
          <cell r="F745">
            <v>6373.47</v>
          </cell>
          <cell r="G745">
            <v>0</v>
          </cell>
          <cell r="H745">
            <v>0</v>
          </cell>
          <cell r="I745" t="str">
            <v>BIDS REJECTED</v>
          </cell>
          <cell r="J745" t="str">
            <v>BIDS REJECTED</v>
          </cell>
          <cell r="K745" t="str">
            <v>BIDS REJECTED</v>
          </cell>
          <cell r="L745" t="str">
            <v>BIDS REJECTED</v>
          </cell>
          <cell r="M745" t="str">
            <v>BIDS REJECTED</v>
          </cell>
          <cell r="N745" t="str">
            <v>BIDS REJECTED</v>
          </cell>
          <cell r="O745" t="str">
            <v>BIDS REJECTED</v>
          </cell>
          <cell r="P745" t="str">
            <v>BIDS REJECTED</v>
          </cell>
          <cell r="Q745" t="str">
            <v>BIDS REJECTED</v>
          </cell>
          <cell r="R745" t="str">
            <v>BIDS REJECTED</v>
          </cell>
        </row>
        <row r="746">
          <cell r="A746">
            <v>738</v>
          </cell>
          <cell r="B746" t="str">
            <v>461st</v>
          </cell>
          <cell r="C746">
            <v>42502</v>
          </cell>
          <cell r="D746">
            <v>42586</v>
          </cell>
          <cell r="E746">
            <v>46</v>
          </cell>
          <cell r="F746">
            <v>155962</v>
          </cell>
          <cell r="G746">
            <v>153758.56700000004</v>
          </cell>
          <cell r="H746">
            <v>39</v>
          </cell>
          <cell r="I746">
            <v>119962</v>
          </cell>
          <cell r="J746">
            <v>4400</v>
          </cell>
          <cell r="K746">
            <v>124362</v>
          </cell>
          <cell r="L746">
            <v>122612517000</v>
          </cell>
          <cell r="M746">
            <v>1749483000</v>
          </cell>
          <cell r="N746">
            <v>6.1697092630155763E-2</v>
          </cell>
          <cell r="O746">
            <v>6.3485621521335717E-2</v>
          </cell>
          <cell r="P746">
            <v>98.58</v>
          </cell>
          <cell r="Q746">
            <v>6.2591175646562205E-2</v>
          </cell>
          <cell r="R746">
            <v>6.1999560228199406E-2</v>
          </cell>
        </row>
        <row r="747">
          <cell r="A747">
            <v>739</v>
          </cell>
          <cell r="B747" t="str">
            <v>Non-Comp</v>
          </cell>
          <cell r="C747">
            <v>42502</v>
          </cell>
          <cell r="D747">
            <v>42586</v>
          </cell>
          <cell r="E747">
            <v>138</v>
          </cell>
          <cell r="F747">
            <v>9774.7250000000004</v>
          </cell>
          <cell r="G747">
            <v>9636.9013775000003</v>
          </cell>
          <cell r="H747">
            <v>138</v>
          </cell>
          <cell r="I747">
            <v>0</v>
          </cell>
          <cell r="J747">
            <v>9774.7250000000004</v>
          </cell>
          <cell r="K747">
            <v>9774.7250000000004</v>
          </cell>
          <cell r="L747">
            <v>9636901377.5</v>
          </cell>
          <cell r="M747">
            <v>137823622.5</v>
          </cell>
          <cell r="N747">
            <v>6.214408879486473E-2</v>
          </cell>
          <cell r="O747">
            <v>6.214408879486473E-2</v>
          </cell>
          <cell r="P747">
            <v>98.59</v>
          </cell>
          <cell r="Q747">
            <v>6.214408879486473E-2</v>
          </cell>
          <cell r="R747">
            <v>6.214408879486473E-2</v>
          </cell>
        </row>
        <row r="748">
          <cell r="A748">
            <v>740</v>
          </cell>
          <cell r="B748" t="str">
            <v>462nd</v>
          </cell>
          <cell r="C748">
            <v>42516</v>
          </cell>
          <cell r="D748">
            <v>42600</v>
          </cell>
          <cell r="E748">
            <v>60</v>
          </cell>
          <cell r="F748">
            <v>123612</v>
          </cell>
          <cell r="G748">
            <v>121919.8956</v>
          </cell>
          <cell r="H748">
            <v>22</v>
          </cell>
          <cell r="I748">
            <v>50135</v>
          </cell>
          <cell r="J748">
            <v>9000</v>
          </cell>
          <cell r="K748">
            <v>59135</v>
          </cell>
          <cell r="L748">
            <v>58331223999.999992</v>
          </cell>
          <cell r="M748">
            <v>803775999.99999678</v>
          </cell>
          <cell r="N748">
            <v>5.9017018524417819E-2</v>
          </cell>
          <cell r="O748">
            <v>6.2144088794864584E-2</v>
          </cell>
          <cell r="P748">
            <v>98.64</v>
          </cell>
          <cell r="Q748">
            <v>5.9910014289576305E-2</v>
          </cell>
          <cell r="R748">
            <v>5.98752808376923E-2</v>
          </cell>
        </row>
        <row r="749">
          <cell r="A749">
            <v>741</v>
          </cell>
          <cell r="B749" t="str">
            <v>Non-Comp</v>
          </cell>
          <cell r="C749">
            <v>42516</v>
          </cell>
          <cell r="D749">
            <v>42600</v>
          </cell>
          <cell r="E749">
            <v>80</v>
          </cell>
          <cell r="F749">
            <v>6454.7950000000001</v>
          </cell>
          <cell r="G749">
            <v>6367.0097880000003</v>
          </cell>
          <cell r="H749">
            <v>80</v>
          </cell>
          <cell r="I749">
            <v>0</v>
          </cell>
          <cell r="J749">
            <v>6454.7950000000001</v>
          </cell>
          <cell r="K749">
            <v>6454.7950000000001</v>
          </cell>
          <cell r="L749">
            <v>6367009788</v>
          </cell>
          <cell r="M749">
            <v>87785211.999999657</v>
          </cell>
          <cell r="N749">
            <v>5.9910014289576305E-2</v>
          </cell>
          <cell r="O749">
            <v>5.9910014289576305E-2</v>
          </cell>
          <cell r="P749">
            <v>98.64</v>
          </cell>
          <cell r="Q749">
            <v>5.9910014289576305E-2</v>
          </cell>
          <cell r="R749">
            <v>5.9910014289576097E-2</v>
          </cell>
        </row>
        <row r="750">
          <cell r="A750">
            <v>742</v>
          </cell>
          <cell r="B750" t="str">
            <v>463rd</v>
          </cell>
          <cell r="C750">
            <v>42530</v>
          </cell>
          <cell r="D750">
            <v>42614</v>
          </cell>
          <cell r="E750">
            <v>39</v>
          </cell>
          <cell r="F750">
            <v>85596</v>
          </cell>
          <cell r="G750">
            <v>84431.30939999994</v>
          </cell>
          <cell r="H750">
            <v>5</v>
          </cell>
          <cell r="I750">
            <v>11400</v>
          </cell>
          <cell r="J750">
            <v>500</v>
          </cell>
          <cell r="K750">
            <v>11900</v>
          </cell>
          <cell r="L750">
            <v>11739350000</v>
          </cell>
          <cell r="M750">
            <v>160650000</v>
          </cell>
          <cell r="N750">
            <v>5.9463471146187566E-2</v>
          </cell>
          <cell r="O750">
            <v>6.2144088794864584E-2</v>
          </cell>
          <cell r="P750">
            <v>98.65</v>
          </cell>
          <cell r="Q750">
            <v>5.9463471146187566E-2</v>
          </cell>
          <cell r="R750">
            <v>5.9463471146187573E-2</v>
          </cell>
        </row>
        <row r="751">
          <cell r="A751">
            <v>743</v>
          </cell>
          <cell r="B751" t="str">
            <v>Non-Comp</v>
          </cell>
          <cell r="C751">
            <v>42530</v>
          </cell>
          <cell r="D751">
            <v>42614</v>
          </cell>
          <cell r="E751">
            <v>48</v>
          </cell>
          <cell r="F751">
            <v>3257.06</v>
          </cell>
          <cell r="G751">
            <v>3213.0896939999998</v>
          </cell>
          <cell r="H751">
            <v>48</v>
          </cell>
          <cell r="I751">
            <v>0</v>
          </cell>
          <cell r="J751">
            <v>3257.06</v>
          </cell>
          <cell r="K751">
            <v>3257.06</v>
          </cell>
          <cell r="L751">
            <v>3213089694</v>
          </cell>
          <cell r="M751">
            <v>43970309.999999881</v>
          </cell>
          <cell r="N751">
            <v>5.9463471072161128E-2</v>
          </cell>
          <cell r="O751">
            <v>5.9463471072161128E-2</v>
          </cell>
          <cell r="P751">
            <v>98.65</v>
          </cell>
          <cell r="Q751">
            <v>5.9463471072161128E-2</v>
          </cell>
          <cell r="R751">
            <v>5.9463471072161128E-2</v>
          </cell>
        </row>
        <row r="752">
          <cell r="A752">
            <v>744</v>
          </cell>
          <cell r="B752" t="str">
            <v>464th</v>
          </cell>
          <cell r="C752">
            <v>42544</v>
          </cell>
          <cell r="D752">
            <v>42628</v>
          </cell>
          <cell r="E752">
            <v>26</v>
          </cell>
          <cell r="F752">
            <v>82150</v>
          </cell>
          <cell r="G752">
            <v>81043.089999999982</v>
          </cell>
          <cell r="H752">
            <v>9</v>
          </cell>
          <cell r="I752">
            <v>20250</v>
          </cell>
          <cell r="J752">
            <v>3000</v>
          </cell>
          <cell r="K752">
            <v>23250</v>
          </cell>
          <cell r="L752">
            <v>22938550000</v>
          </cell>
          <cell r="M752">
            <v>311450000.00000203</v>
          </cell>
          <cell r="N752">
            <v>5.8570656396743276E-2</v>
          </cell>
          <cell r="O752">
            <v>6.0356647982117109E-2</v>
          </cell>
          <cell r="P752">
            <v>98.66</v>
          </cell>
          <cell r="Q752">
            <v>5.9017018524417819E-2</v>
          </cell>
          <cell r="R752">
            <v>5.8997820153335052E-2</v>
          </cell>
        </row>
        <row r="753">
          <cell r="A753">
            <v>745</v>
          </cell>
          <cell r="B753" t="str">
            <v>Non-Comp</v>
          </cell>
          <cell r="C753">
            <v>42544</v>
          </cell>
          <cell r="D753">
            <v>42628</v>
          </cell>
          <cell r="E753">
            <v>55</v>
          </cell>
          <cell r="F753">
            <v>3049.7049999999999</v>
          </cell>
          <cell r="G753">
            <v>3008.8389529999999</v>
          </cell>
          <cell r="H753">
            <v>55</v>
          </cell>
          <cell r="I753">
            <v>0</v>
          </cell>
          <cell r="J753">
            <v>3049.7049999999999</v>
          </cell>
          <cell r="K753">
            <v>3049.7049999999999</v>
          </cell>
          <cell r="L753">
            <v>3008838953</v>
          </cell>
          <cell r="M753">
            <v>40866047.000000231</v>
          </cell>
          <cell r="N753">
            <v>5.9017018524418E-2</v>
          </cell>
          <cell r="O753">
            <v>5.9017018524418E-2</v>
          </cell>
          <cell r="P753">
            <v>98.66</v>
          </cell>
          <cell r="Q753">
            <v>5.9017018524418E-2</v>
          </cell>
          <cell r="R753">
            <v>5.9017018524418E-2</v>
          </cell>
        </row>
        <row r="754">
          <cell r="A754">
            <v>746</v>
          </cell>
          <cell r="B754" t="str">
            <v>465th</v>
          </cell>
          <cell r="C754">
            <v>42562</v>
          </cell>
          <cell r="D754">
            <v>42642</v>
          </cell>
          <cell r="E754">
            <v>18</v>
          </cell>
          <cell r="F754">
            <v>46900</v>
          </cell>
          <cell r="G754">
            <v>46301.14999999998</v>
          </cell>
          <cell r="H754">
            <v>6</v>
          </cell>
          <cell r="I754">
            <v>15700</v>
          </cell>
          <cell r="J754">
            <v>2000</v>
          </cell>
          <cell r="K754">
            <v>17700</v>
          </cell>
          <cell r="L754">
            <v>17475210000</v>
          </cell>
          <cell r="M754">
            <v>224790000</v>
          </cell>
          <cell r="N754">
            <v>5.8689101590195303E-2</v>
          </cell>
          <cell r="O754">
            <v>5.9625417890791496E-2</v>
          </cell>
          <cell r="P754">
            <v>98.73</v>
          </cell>
          <cell r="Q754">
            <v>5.8689101590195303E-2</v>
          </cell>
          <cell r="R754">
            <v>5.8689101590195303E-2</v>
          </cell>
        </row>
        <row r="755">
          <cell r="A755">
            <v>747</v>
          </cell>
          <cell r="B755" t="str">
            <v>Non-Comp</v>
          </cell>
          <cell r="C755">
            <v>42562</v>
          </cell>
          <cell r="D755">
            <v>42642</v>
          </cell>
          <cell r="E755">
            <v>83</v>
          </cell>
          <cell r="F755">
            <v>3081.4450000000002</v>
          </cell>
          <cell r="G755">
            <v>3042.310649</v>
          </cell>
          <cell r="H755">
            <v>83</v>
          </cell>
          <cell r="I755">
            <v>0</v>
          </cell>
          <cell r="J755">
            <v>3081.4450000000002</v>
          </cell>
          <cell r="K755">
            <v>3081.4450000000002</v>
          </cell>
          <cell r="L755">
            <v>3042310649</v>
          </cell>
          <cell r="M755">
            <v>39134351.499999806</v>
          </cell>
          <cell r="N755">
            <v>5.8689101580549706E-2</v>
          </cell>
          <cell r="O755">
            <v>5.8689101580549706E-2</v>
          </cell>
          <cell r="P755">
            <v>98.73</v>
          </cell>
          <cell r="Q755">
            <v>5.8689101580549706E-2</v>
          </cell>
          <cell r="R755">
            <v>5.8689101580549706E-2</v>
          </cell>
        </row>
        <row r="756">
          <cell r="A756">
            <v>748</v>
          </cell>
          <cell r="B756" t="str">
            <v>466th</v>
          </cell>
          <cell r="C756">
            <v>42572</v>
          </cell>
          <cell r="D756">
            <v>42656</v>
          </cell>
          <cell r="E756">
            <v>30</v>
          </cell>
          <cell r="F756">
            <v>149994</v>
          </cell>
          <cell r="G756">
            <v>148005.94155999998</v>
          </cell>
          <cell r="H756">
            <v>10</v>
          </cell>
          <cell r="I756">
            <v>70767.600000000006</v>
          </cell>
          <cell r="J756">
            <v>500</v>
          </cell>
          <cell r="K756">
            <v>71267.600000000006</v>
          </cell>
          <cell r="L756">
            <v>70330877680</v>
          </cell>
          <cell r="M756">
            <v>936722320</v>
          </cell>
          <cell r="N756">
            <v>5.7678203513647934E-2</v>
          </cell>
          <cell r="O756">
            <v>5.9017018524417819E-2</v>
          </cell>
          <cell r="P756">
            <v>98.68</v>
          </cell>
          <cell r="Q756">
            <v>5.8124384735653178E-2</v>
          </cell>
          <cell r="R756">
            <v>5.7873332827038187E-2</v>
          </cell>
        </row>
        <row r="757">
          <cell r="A757">
            <v>749</v>
          </cell>
          <cell r="B757" t="str">
            <v>Non-Comp</v>
          </cell>
          <cell r="C757">
            <v>42572</v>
          </cell>
          <cell r="D757">
            <v>42656</v>
          </cell>
          <cell r="E757">
            <v>66</v>
          </cell>
          <cell r="F757">
            <v>4731.51</v>
          </cell>
          <cell r="G757">
            <v>4669.5272199999999</v>
          </cell>
          <cell r="H757">
            <v>66</v>
          </cell>
          <cell r="I757">
            <v>0</v>
          </cell>
          <cell r="J757">
            <v>4731.51</v>
          </cell>
          <cell r="K757">
            <v>4731.51</v>
          </cell>
          <cell r="L757">
            <v>4669527219</v>
          </cell>
          <cell r="M757">
            <v>61982781</v>
          </cell>
          <cell r="N757">
            <v>5.7678203501295787E-2</v>
          </cell>
          <cell r="O757">
            <v>5.7678203501295787E-2</v>
          </cell>
          <cell r="P757">
            <v>98.69</v>
          </cell>
          <cell r="Q757">
            <v>5.7678203501295787E-2</v>
          </cell>
          <cell r="R757">
            <v>5.7678203501295787E-2</v>
          </cell>
        </row>
        <row r="758">
          <cell r="A758">
            <v>750</v>
          </cell>
          <cell r="B758" t="str">
            <v>467th</v>
          </cell>
          <cell r="C758">
            <v>42586</v>
          </cell>
          <cell r="D758">
            <v>42670</v>
          </cell>
          <cell r="E758">
            <v>61</v>
          </cell>
          <cell r="F758">
            <v>223247.3</v>
          </cell>
          <cell r="G758">
            <v>220260.361</v>
          </cell>
          <cell r="H758">
            <v>29</v>
          </cell>
          <cell r="I758">
            <v>65712.800000000003</v>
          </cell>
          <cell r="J758">
            <v>18016</v>
          </cell>
          <cell r="K758">
            <v>83728.800000000003</v>
          </cell>
          <cell r="L758">
            <v>82617174840.000015</v>
          </cell>
          <cell r="M758">
            <v>1111625159.9999964</v>
          </cell>
          <cell r="N758">
            <v>5.8124384735653178E-2</v>
          </cell>
          <cell r="O758">
            <v>5.9910014289576305E-2</v>
          </cell>
          <cell r="P758">
            <v>98.67</v>
          </cell>
          <cell r="Q758">
            <v>5.8570656396743276E-2</v>
          </cell>
          <cell r="R758">
            <v>5.8465769060913067E-2</v>
          </cell>
        </row>
        <row r="759">
          <cell r="A759">
            <v>751</v>
          </cell>
          <cell r="B759" t="str">
            <v>Non-Comp</v>
          </cell>
          <cell r="C759">
            <v>42586</v>
          </cell>
          <cell r="D759">
            <v>42670</v>
          </cell>
          <cell r="E759">
            <v>111</v>
          </cell>
          <cell r="F759">
            <v>7910.06</v>
          </cell>
          <cell r="G759">
            <v>7804.8559999999998</v>
          </cell>
          <cell r="H759">
            <v>111</v>
          </cell>
          <cell r="I759">
            <v>0</v>
          </cell>
          <cell r="J759">
            <v>7910.06</v>
          </cell>
          <cell r="K759">
            <v>7910.06</v>
          </cell>
          <cell r="L759">
            <v>7804856205</v>
          </cell>
          <cell r="M759">
            <v>105203797.99999991</v>
          </cell>
          <cell r="N759">
            <v>5.8570656396743276E-2</v>
          </cell>
          <cell r="O759">
            <v>5.8570656396743276E-2</v>
          </cell>
          <cell r="P759">
            <v>98.67</v>
          </cell>
          <cell r="Q759">
            <v>5.8570656396743276E-2</v>
          </cell>
          <cell r="R759">
            <v>5.8570656374230146E-2</v>
          </cell>
        </row>
        <row r="760">
          <cell r="A760">
            <v>752</v>
          </cell>
          <cell r="B760" t="str">
            <v>468th</v>
          </cell>
          <cell r="C760">
            <v>42600</v>
          </cell>
          <cell r="D760">
            <v>42684</v>
          </cell>
          <cell r="E760">
            <v>48</v>
          </cell>
          <cell r="F760">
            <v>178385</v>
          </cell>
          <cell r="G760">
            <v>176004.09950000004</v>
          </cell>
          <cell r="H760">
            <v>22</v>
          </cell>
          <cell r="I760">
            <v>105835</v>
          </cell>
          <cell r="J760">
            <v>1150</v>
          </cell>
          <cell r="K760">
            <v>106985</v>
          </cell>
          <cell r="L760">
            <v>105562164500</v>
          </cell>
          <cell r="M760">
            <v>1422835500</v>
          </cell>
          <cell r="N760">
            <v>5.8124384735653178E-2</v>
          </cell>
          <cell r="O760">
            <v>5.9910014289576305E-2</v>
          </cell>
          <cell r="P760">
            <v>98.67</v>
          </cell>
          <cell r="Q760">
            <v>5.8570656396743276E-2</v>
          </cell>
          <cell r="R760">
            <v>5.8567945020571784E-2</v>
          </cell>
        </row>
        <row r="761">
          <cell r="A761">
            <v>753</v>
          </cell>
          <cell r="B761" t="str">
            <v>Non-Comp</v>
          </cell>
          <cell r="C761">
            <v>42600</v>
          </cell>
          <cell r="D761">
            <v>42684</v>
          </cell>
          <cell r="E761">
            <v>94</v>
          </cell>
          <cell r="F761">
            <v>7386.5</v>
          </cell>
          <cell r="G761">
            <v>7288.2595510000001</v>
          </cell>
          <cell r="H761">
            <v>94</v>
          </cell>
          <cell r="I761">
            <v>0</v>
          </cell>
          <cell r="J761">
            <v>7386.5</v>
          </cell>
          <cell r="K761">
            <v>7386.5</v>
          </cell>
          <cell r="L761">
            <v>7288259550</v>
          </cell>
          <cell r="M761">
            <v>98240449.999999881</v>
          </cell>
          <cell r="N761">
            <v>5.8570656396743276E-2</v>
          </cell>
          <cell r="O761">
            <v>5.8570656388706975E-2</v>
          </cell>
          <cell r="P761">
            <v>98.67</v>
          </cell>
          <cell r="Q761">
            <v>5.8570656396743276E-2</v>
          </cell>
          <cell r="R761">
            <v>5.8570656388706975E-2</v>
          </cell>
        </row>
        <row r="762">
          <cell r="A762">
            <v>754</v>
          </cell>
          <cell r="B762" t="str">
            <v>469th</v>
          </cell>
          <cell r="C762">
            <v>42614</v>
          </cell>
          <cell r="D762">
            <v>42698</v>
          </cell>
          <cell r="E762">
            <v>33</v>
          </cell>
          <cell r="F762">
            <v>122502.2</v>
          </cell>
          <cell r="G762">
            <v>120865.26074</v>
          </cell>
          <cell r="H762">
            <v>16</v>
          </cell>
          <cell r="I762">
            <v>60352.2</v>
          </cell>
          <cell r="J762">
            <v>1000</v>
          </cell>
          <cell r="K762">
            <v>61352.2</v>
          </cell>
          <cell r="L762">
            <v>60536215740</v>
          </cell>
          <cell r="M762">
            <v>815984260</v>
          </cell>
          <cell r="N762">
            <v>5.8570656396743276E-2</v>
          </cell>
          <cell r="O762">
            <v>5.9463471146187566E-2</v>
          </cell>
          <cell r="P762">
            <v>98.67</v>
          </cell>
          <cell r="Q762">
            <v>5.8570656396743276E-2</v>
          </cell>
          <cell r="R762">
            <v>5.8570656396743283E-2</v>
          </cell>
        </row>
        <row r="763">
          <cell r="A763">
            <v>755</v>
          </cell>
          <cell r="B763" t="str">
            <v>Non-Comp</v>
          </cell>
          <cell r="C763">
            <v>42614</v>
          </cell>
          <cell r="D763">
            <v>42698</v>
          </cell>
          <cell r="E763">
            <v>73</v>
          </cell>
          <cell r="F763">
            <v>5741.14</v>
          </cell>
          <cell r="G763">
            <v>5664.7828399999999</v>
          </cell>
          <cell r="H763">
            <v>73</v>
          </cell>
          <cell r="I763">
            <v>0</v>
          </cell>
          <cell r="J763">
            <v>5741.14</v>
          </cell>
          <cell r="K763">
            <v>5741.14</v>
          </cell>
          <cell r="L763">
            <v>5664782838</v>
          </cell>
          <cell r="M763">
            <v>76357161.999999896</v>
          </cell>
          <cell r="N763">
            <v>5.8570656396743276E-2</v>
          </cell>
          <cell r="O763">
            <v>5.8570656396743283E-2</v>
          </cell>
          <cell r="P763">
            <v>98.67</v>
          </cell>
          <cell r="Q763">
            <v>5.8570656396743276E-2</v>
          </cell>
          <cell r="R763">
            <v>5.8570656396743283E-2</v>
          </cell>
        </row>
        <row r="764">
          <cell r="A764">
            <v>756</v>
          </cell>
          <cell r="B764" t="str">
            <v>470th</v>
          </cell>
          <cell r="C764">
            <v>42628</v>
          </cell>
          <cell r="D764">
            <v>42712</v>
          </cell>
          <cell r="E764">
            <v>18</v>
          </cell>
          <cell r="F764">
            <v>43545.2</v>
          </cell>
          <cell r="G764">
            <v>42962.598839999999</v>
          </cell>
          <cell r="H764">
            <v>7</v>
          </cell>
          <cell r="I764">
            <v>14645.2</v>
          </cell>
          <cell r="J764">
            <v>500</v>
          </cell>
          <cell r="K764">
            <v>15145.2</v>
          </cell>
          <cell r="L764">
            <v>14943768840</v>
          </cell>
          <cell r="M764">
            <v>201431160</v>
          </cell>
          <cell r="N764">
            <v>5.8570656396743276E-2</v>
          </cell>
          <cell r="O764">
            <v>5.9463471146187566E-2</v>
          </cell>
          <cell r="P764">
            <v>98.67</v>
          </cell>
          <cell r="Q764">
            <v>5.8570656396743276E-2</v>
          </cell>
          <cell r="R764">
            <v>5.8570656396743276E-2</v>
          </cell>
        </row>
        <row r="765">
          <cell r="A765">
            <v>757</v>
          </cell>
          <cell r="B765" t="str">
            <v>Non-Comp</v>
          </cell>
          <cell r="C765">
            <v>42628</v>
          </cell>
          <cell r="D765">
            <v>42712</v>
          </cell>
          <cell r="E765">
            <v>66</v>
          </cell>
          <cell r="F765">
            <v>4388.9549999999999</v>
          </cell>
          <cell r="G765">
            <v>4330.5819000000001</v>
          </cell>
          <cell r="H765">
            <v>66</v>
          </cell>
          <cell r="I765">
            <v>0</v>
          </cell>
          <cell r="J765">
            <v>4388.9549999999999</v>
          </cell>
          <cell r="K765">
            <v>4388.9549999999999</v>
          </cell>
          <cell r="L765">
            <v>4330581899</v>
          </cell>
          <cell r="M765">
            <v>58373101</v>
          </cell>
          <cell r="N765">
            <v>5.8570656396743276E-2</v>
          </cell>
          <cell r="O765">
            <v>5.8570656396743276E-2</v>
          </cell>
          <cell r="P765">
            <v>98.67</v>
          </cell>
          <cell r="Q765">
            <v>5.8570656396743276E-2</v>
          </cell>
          <cell r="R765">
            <v>5.8570656396743276E-2</v>
          </cell>
        </row>
        <row r="766">
          <cell r="A766">
            <v>758</v>
          </cell>
          <cell r="B766" t="str">
            <v>471st</v>
          </cell>
          <cell r="C766">
            <v>42642</v>
          </cell>
          <cell r="D766">
            <v>42726</v>
          </cell>
          <cell r="E766">
            <v>21</v>
          </cell>
          <cell r="F766">
            <v>49899</v>
          </cell>
          <cell r="G766">
            <v>49230.349799999996</v>
          </cell>
          <cell r="H766">
            <v>7</v>
          </cell>
          <cell r="I766">
            <v>17514</v>
          </cell>
          <cell r="J766">
            <v>0</v>
          </cell>
          <cell r="K766">
            <v>17514</v>
          </cell>
          <cell r="L766">
            <v>17281063800</v>
          </cell>
          <cell r="M766">
            <v>232936200</v>
          </cell>
          <cell r="N766">
            <v>5.8570656396743276E-2</v>
          </cell>
          <cell r="O766">
            <v>5.9910014289576305E-2</v>
          </cell>
          <cell r="P766">
            <v>98.67</v>
          </cell>
          <cell r="Q766">
            <v>5.8570656396743276E-2</v>
          </cell>
          <cell r="R766">
            <v>5.8570656396743276E-2</v>
          </cell>
        </row>
        <row r="767">
          <cell r="A767">
            <v>759</v>
          </cell>
          <cell r="B767" t="str">
            <v>Non-Comp</v>
          </cell>
          <cell r="C767">
            <v>42642</v>
          </cell>
          <cell r="D767">
            <v>42726</v>
          </cell>
          <cell r="E767">
            <v>53</v>
          </cell>
          <cell r="F767">
            <v>3530.6</v>
          </cell>
          <cell r="G767">
            <v>3483.6430209999999</v>
          </cell>
          <cell r="H767">
            <v>53</v>
          </cell>
          <cell r="I767">
            <v>0</v>
          </cell>
          <cell r="J767">
            <v>3530.6</v>
          </cell>
          <cell r="K767">
            <v>3530.6</v>
          </cell>
          <cell r="L767">
            <v>3483643020</v>
          </cell>
          <cell r="M767">
            <v>46956979.999999933</v>
          </cell>
          <cell r="N767">
            <v>5.8570656396743276E-2</v>
          </cell>
          <cell r="O767">
            <v>5.8570656396743276E-2</v>
          </cell>
          <cell r="P767">
            <v>98.67</v>
          </cell>
          <cell r="Q767">
            <v>5.8570656396743276E-2</v>
          </cell>
          <cell r="R767">
            <v>5.8570656396743276E-2</v>
          </cell>
        </row>
        <row r="768">
          <cell r="A768">
            <v>760</v>
          </cell>
          <cell r="B768" t="str">
            <v>472nd</v>
          </cell>
          <cell r="C768">
            <v>42656</v>
          </cell>
          <cell r="D768">
            <v>42740</v>
          </cell>
          <cell r="E768">
            <v>19</v>
          </cell>
          <cell r="F768">
            <v>65800</v>
          </cell>
          <cell r="G768">
            <v>64914.33</v>
          </cell>
          <cell r="H768">
            <v>11</v>
          </cell>
          <cell r="I768">
            <v>9000</v>
          </cell>
          <cell r="J768">
            <v>1500</v>
          </cell>
          <cell r="K768">
            <v>10500</v>
          </cell>
          <cell r="L768">
            <v>10360350000</v>
          </cell>
          <cell r="M768">
            <v>139650000</v>
          </cell>
          <cell r="N768">
            <v>5.8570656396743276E-2</v>
          </cell>
          <cell r="O768">
            <v>5.9910014289576305E-2</v>
          </cell>
          <cell r="P768">
            <v>98.67</v>
          </cell>
          <cell r="Q768">
            <v>5.8570656396743276E-2</v>
          </cell>
          <cell r="R768">
            <v>5.8570656396743276E-2</v>
          </cell>
        </row>
        <row r="769">
          <cell r="A769">
            <v>761</v>
          </cell>
          <cell r="B769" t="str">
            <v>Non-Comp</v>
          </cell>
          <cell r="C769">
            <v>42656</v>
          </cell>
          <cell r="D769">
            <v>42740</v>
          </cell>
          <cell r="E769">
            <v>63</v>
          </cell>
          <cell r="F769">
            <v>4417.2700000000004</v>
          </cell>
          <cell r="G769">
            <v>4358.5203099999999</v>
          </cell>
          <cell r="H769">
            <v>63</v>
          </cell>
          <cell r="I769">
            <v>0</v>
          </cell>
          <cell r="J769">
            <v>4417.2700000000004</v>
          </cell>
          <cell r="K769">
            <v>4417.2700000000004</v>
          </cell>
          <cell r="L769">
            <v>4358520309</v>
          </cell>
          <cell r="M769">
            <v>58749690.999999918</v>
          </cell>
          <cell r="N769">
            <v>5.8570656396743276E-2</v>
          </cell>
          <cell r="O769">
            <v>5.8570656396743276E-2</v>
          </cell>
          <cell r="P769">
            <v>98.67</v>
          </cell>
          <cell r="Q769">
            <v>5.8570656396743276E-2</v>
          </cell>
          <cell r="R769">
            <v>5.8570656396743276E-2</v>
          </cell>
        </row>
        <row r="770">
          <cell r="A770">
            <v>762</v>
          </cell>
          <cell r="B770" t="str">
            <v>473rd</v>
          </cell>
          <cell r="C770">
            <v>42670</v>
          </cell>
          <cell r="D770">
            <v>42754</v>
          </cell>
          <cell r="E770">
            <v>30</v>
          </cell>
          <cell r="F770">
            <v>122681.93</v>
          </cell>
          <cell r="G770">
            <v>121034.41536800003</v>
          </cell>
          <cell r="H770">
            <v>22</v>
          </cell>
          <cell r="I770">
            <v>67846.63</v>
          </cell>
          <cell r="J770">
            <v>2035.3</v>
          </cell>
          <cell r="K770">
            <v>69881.930000000008</v>
          </cell>
          <cell r="L770">
            <v>68949265368</v>
          </cell>
          <cell r="M770">
            <v>932664632.00000203</v>
          </cell>
          <cell r="N770">
            <v>5.8570656396743276E-2</v>
          </cell>
          <cell r="O770">
            <v>5.9910014289576305E-2</v>
          </cell>
          <cell r="P770">
            <v>98.66</v>
          </cell>
          <cell r="Q770">
            <v>5.9017018524417819E-2</v>
          </cell>
          <cell r="R770">
            <v>5.8777285630885558E-2</v>
          </cell>
        </row>
        <row r="771">
          <cell r="A771">
            <v>763</v>
          </cell>
          <cell r="B771" t="str">
            <v>Non-Comp</v>
          </cell>
          <cell r="C771">
            <v>42670</v>
          </cell>
          <cell r="D771">
            <v>42754</v>
          </cell>
          <cell r="E771">
            <v>99</v>
          </cell>
          <cell r="F771">
            <v>5654.1750000000002</v>
          </cell>
          <cell r="G771">
            <v>5578.9744730000002</v>
          </cell>
          <cell r="H771">
            <v>99</v>
          </cell>
          <cell r="I771">
            <v>0</v>
          </cell>
          <cell r="J771">
            <v>5654.1750000000002</v>
          </cell>
          <cell r="K771">
            <v>5654.1750000000002</v>
          </cell>
          <cell r="L771">
            <v>5578974472</v>
          </cell>
          <cell r="M771">
            <v>75200528</v>
          </cell>
          <cell r="N771">
            <v>5.8570656396743276E-2</v>
          </cell>
          <cell r="O771">
            <v>5.857065639149403E-2</v>
          </cell>
          <cell r="P771">
            <v>98.67</v>
          </cell>
          <cell r="Q771">
            <v>5.8570656396743276E-2</v>
          </cell>
          <cell r="R771">
            <v>5.857065639149403E-2</v>
          </cell>
        </row>
        <row r="772">
          <cell r="A772">
            <v>764</v>
          </cell>
          <cell r="B772" t="str">
            <v>474th</v>
          </cell>
          <cell r="C772">
            <v>42684</v>
          </cell>
          <cell r="D772">
            <v>42768</v>
          </cell>
          <cell r="E772">
            <v>63</v>
          </cell>
          <cell r="F772">
            <v>291039.02</v>
          </cell>
          <cell r="G772">
            <v>287123.375</v>
          </cell>
          <cell r="H772">
            <v>55</v>
          </cell>
          <cell r="I772">
            <v>246839.02</v>
          </cell>
          <cell r="J772">
            <v>23800</v>
          </cell>
          <cell r="K772">
            <v>270639.02</v>
          </cell>
          <cell r="L772">
            <v>267002015130</v>
          </cell>
          <cell r="M772">
            <v>3637004870.0000095</v>
          </cell>
          <cell r="N772">
            <v>5.8570999999999998E-2</v>
          </cell>
          <cell r="O772">
            <v>6.1249999999999999E-2</v>
          </cell>
          <cell r="P772">
            <v>98.65</v>
          </cell>
          <cell r="Q772">
            <v>5.9463000000000002E-2</v>
          </cell>
          <cell r="R772">
            <v>5.9188999999999999E-2</v>
          </cell>
        </row>
        <row r="773">
          <cell r="A773">
            <v>765</v>
          </cell>
          <cell r="B773" t="str">
            <v>Non-Comp</v>
          </cell>
          <cell r="C773">
            <v>42684</v>
          </cell>
          <cell r="D773">
            <v>42768</v>
          </cell>
          <cell r="E773">
            <v>100</v>
          </cell>
          <cell r="F773">
            <v>7551.38</v>
          </cell>
          <cell r="G773">
            <v>7450.192</v>
          </cell>
          <cell r="H773">
            <v>100</v>
          </cell>
          <cell r="I773">
            <v>0</v>
          </cell>
          <cell r="J773">
            <v>7551.38</v>
          </cell>
          <cell r="K773">
            <v>7551.38</v>
          </cell>
          <cell r="L773">
            <v>7450191508</v>
          </cell>
          <cell r="M773">
            <v>101188492.00000054</v>
          </cell>
          <cell r="N773">
            <v>5.9017E-2</v>
          </cell>
          <cell r="O773">
            <v>5.9017E-2</v>
          </cell>
          <cell r="P773">
            <v>98.66</v>
          </cell>
          <cell r="Q773">
            <v>5.9017E-2</v>
          </cell>
          <cell r="R773">
            <v>5.9017E-2</v>
          </cell>
        </row>
        <row r="774">
          <cell r="A774">
            <v>766</v>
          </cell>
          <cell r="B774" t="str">
            <v>475th</v>
          </cell>
          <cell r="C774">
            <v>42698</v>
          </cell>
          <cell r="D774">
            <v>42782</v>
          </cell>
          <cell r="E774">
            <v>75</v>
          </cell>
          <cell r="F774">
            <v>259168.69</v>
          </cell>
          <cell r="G774">
            <v>255661.92199999999</v>
          </cell>
          <cell r="H774">
            <v>42</v>
          </cell>
          <cell r="I774">
            <v>169062.19</v>
          </cell>
          <cell r="J774">
            <v>21400</v>
          </cell>
          <cell r="K774">
            <v>190462.19</v>
          </cell>
          <cell r="L774">
            <v>187890950434.99994</v>
          </cell>
          <cell r="M774">
            <v>2571239564.9999933</v>
          </cell>
          <cell r="N774">
            <v>5.9463000000000002E-2</v>
          </cell>
          <cell r="O774">
            <v>6.0803000000000003E-2</v>
          </cell>
          <cell r="P774">
            <v>98.65</v>
          </cell>
          <cell r="Q774">
            <v>5.9463000000000002E-2</v>
          </cell>
          <cell r="R774">
            <v>5.9463000000000002E-2</v>
          </cell>
        </row>
        <row r="775">
          <cell r="A775">
            <v>767</v>
          </cell>
          <cell r="B775" t="str">
            <v>Non-Comp</v>
          </cell>
          <cell r="C775">
            <v>42698</v>
          </cell>
          <cell r="D775">
            <v>42782</v>
          </cell>
          <cell r="E775">
            <v>68</v>
          </cell>
          <cell r="F775">
            <v>4900.41</v>
          </cell>
          <cell r="G775">
            <v>4834.2539999999999</v>
          </cell>
          <cell r="H775">
            <v>68</v>
          </cell>
          <cell r="I775">
            <v>0</v>
          </cell>
          <cell r="J775">
            <v>4900.41</v>
          </cell>
          <cell r="K775">
            <v>4900.41</v>
          </cell>
          <cell r="L775">
            <v>4834254466</v>
          </cell>
          <cell r="M775">
            <v>66155534.999999829</v>
          </cell>
          <cell r="N775">
            <v>5.9463000000000002E-2</v>
          </cell>
          <cell r="O775">
            <v>5.9463000000000002E-2</v>
          </cell>
          <cell r="P775">
            <v>98.65</v>
          </cell>
          <cell r="Q775">
            <v>5.9463000000000002E-2</v>
          </cell>
          <cell r="R775">
            <v>5.9463000000000002E-2</v>
          </cell>
        </row>
        <row r="776">
          <cell r="A776">
            <v>768</v>
          </cell>
          <cell r="B776" t="str">
            <v>476th</v>
          </cell>
          <cell r="C776">
            <v>42712</v>
          </cell>
          <cell r="D776">
            <v>42796</v>
          </cell>
          <cell r="E776">
            <v>55</v>
          </cell>
          <cell r="F776">
            <v>227308.1</v>
          </cell>
          <cell r="G776">
            <v>224229.70800000001</v>
          </cell>
          <cell r="H776">
            <v>21</v>
          </cell>
          <cell r="I776">
            <v>137059.1</v>
          </cell>
          <cell r="J776">
            <v>11424</v>
          </cell>
          <cell r="K776">
            <v>148483.1</v>
          </cell>
          <cell r="L776">
            <v>146478578150</v>
          </cell>
          <cell r="M776">
            <v>2004521849.9999933</v>
          </cell>
          <cell r="N776">
            <v>5.9463000000000002E-2</v>
          </cell>
          <cell r="O776">
            <v>6.0357000000000001E-2</v>
          </cell>
          <cell r="P776">
            <v>98.65</v>
          </cell>
          <cell r="Q776">
            <v>5.9463000000000002E-2</v>
          </cell>
          <cell r="R776">
            <v>5.9463000000000002E-2</v>
          </cell>
        </row>
        <row r="777">
          <cell r="A777">
            <v>769</v>
          </cell>
          <cell r="B777" t="str">
            <v>Non-Comp</v>
          </cell>
          <cell r="C777">
            <v>42712</v>
          </cell>
          <cell r="D777">
            <v>42796</v>
          </cell>
          <cell r="E777">
            <v>70</v>
          </cell>
          <cell r="F777">
            <v>5742.2950000000001</v>
          </cell>
          <cell r="G777">
            <v>5664.7740000000003</v>
          </cell>
          <cell r="H777">
            <v>70</v>
          </cell>
          <cell r="I777">
            <v>0</v>
          </cell>
          <cell r="J777">
            <v>5742.2950000000001</v>
          </cell>
          <cell r="K777">
            <v>5742.2950000000001</v>
          </cell>
          <cell r="L777">
            <v>5664774019</v>
          </cell>
          <cell r="M777">
            <v>77520982.499999776</v>
          </cell>
          <cell r="N777">
            <v>5.9463000000000002E-2</v>
          </cell>
          <cell r="O777">
            <v>5.9463000000000002E-2</v>
          </cell>
          <cell r="P777">
            <v>98.65</v>
          </cell>
          <cell r="Q777">
            <v>5.9463000000000002E-2</v>
          </cell>
          <cell r="R777">
            <v>5.9463000000000002E-2</v>
          </cell>
        </row>
        <row r="778">
          <cell r="A778">
            <v>770</v>
          </cell>
          <cell r="B778" t="str">
            <v>477th</v>
          </cell>
          <cell r="C778">
            <v>42726</v>
          </cell>
          <cell r="D778">
            <v>42810</v>
          </cell>
          <cell r="E778">
            <v>24</v>
          </cell>
          <cell r="F778">
            <v>120207.93</v>
          </cell>
          <cell r="G778">
            <v>118577.257945</v>
          </cell>
          <cell r="H778">
            <v>21</v>
          </cell>
          <cell r="I778">
            <v>93707.93</v>
          </cell>
          <cell r="J778">
            <v>11500</v>
          </cell>
          <cell r="K778">
            <v>105207.93</v>
          </cell>
          <cell r="L778">
            <v>103783257945</v>
          </cell>
          <cell r="M778">
            <v>1424672054.9999945</v>
          </cell>
          <cell r="N778">
            <v>5.9463000000000002E-2</v>
          </cell>
          <cell r="O778">
            <v>6.0803000000000003E-2</v>
          </cell>
          <cell r="P778">
            <v>98.64</v>
          </cell>
          <cell r="Q778">
            <v>5.9909999999999998E-2</v>
          </cell>
          <cell r="R778">
            <v>5.9649000000000001E-2</v>
          </cell>
        </row>
        <row r="779">
          <cell r="A779">
            <v>771</v>
          </cell>
          <cell r="B779" t="str">
            <v>Non-Comp</v>
          </cell>
          <cell r="C779">
            <v>42726</v>
          </cell>
          <cell r="D779">
            <v>42810</v>
          </cell>
          <cell r="E779">
            <v>59</v>
          </cell>
          <cell r="F779">
            <v>3640.17</v>
          </cell>
          <cell r="G779">
            <v>3591.0279999999998</v>
          </cell>
          <cell r="H779">
            <v>59</v>
          </cell>
          <cell r="I779">
            <v>0</v>
          </cell>
          <cell r="J779">
            <v>3640.17</v>
          </cell>
          <cell r="K779">
            <v>3640.17</v>
          </cell>
          <cell r="L779">
            <v>3591027706</v>
          </cell>
          <cell r="M779">
            <v>49142294.999999873</v>
          </cell>
          <cell r="N779">
            <v>5.9463000000000002E-2</v>
          </cell>
          <cell r="O779">
            <v>5.9463000000000002E-2</v>
          </cell>
          <cell r="P779">
            <v>98.65</v>
          </cell>
          <cell r="Q779">
            <v>5.9463000000000002E-2</v>
          </cell>
          <cell r="R779">
            <v>5.9463000000000002E-2</v>
          </cell>
        </row>
        <row r="780">
          <cell r="A780">
            <v>772</v>
          </cell>
          <cell r="B780" t="str">
            <v>478th</v>
          </cell>
          <cell r="C780">
            <v>42740</v>
          </cell>
          <cell r="D780">
            <v>42824</v>
          </cell>
          <cell r="E780">
            <v>56</v>
          </cell>
          <cell r="F780">
            <v>182518</v>
          </cell>
          <cell r="G780">
            <v>180034.43519999998</v>
          </cell>
          <cell r="H780">
            <v>3</v>
          </cell>
          <cell r="I780">
            <v>11200</v>
          </cell>
          <cell r="J780">
            <v>0</v>
          </cell>
          <cell r="K780">
            <v>11200</v>
          </cell>
          <cell r="L780">
            <v>11048800000</v>
          </cell>
          <cell r="M780">
            <v>151199999.99999952</v>
          </cell>
          <cell r="N780">
            <v>5.9463000000000002E-2</v>
          </cell>
          <cell r="O780">
            <v>6.0357000000000001E-2</v>
          </cell>
          <cell r="P780">
            <v>98.65</v>
          </cell>
          <cell r="Q780">
            <v>5.9463471146187566E-2</v>
          </cell>
          <cell r="R780">
            <v>5.9463471146187559E-2</v>
          </cell>
        </row>
        <row r="781">
          <cell r="A781">
            <v>773</v>
          </cell>
          <cell r="B781" t="str">
            <v>Non-Comp</v>
          </cell>
          <cell r="C781">
            <v>42740</v>
          </cell>
          <cell r="D781">
            <v>42824</v>
          </cell>
          <cell r="E781">
            <v>39</v>
          </cell>
          <cell r="F781">
            <v>3431.085</v>
          </cell>
          <cell r="G781">
            <v>3384.7649999999999</v>
          </cell>
          <cell r="H781">
            <v>39</v>
          </cell>
          <cell r="I781">
            <v>0</v>
          </cell>
          <cell r="J781">
            <v>3431.085</v>
          </cell>
          <cell r="K781">
            <v>3431.085</v>
          </cell>
          <cell r="L781">
            <v>3384765353</v>
          </cell>
          <cell r="M781">
            <v>46319647.499999866</v>
          </cell>
          <cell r="N781">
            <v>5.9463000000000002E-2</v>
          </cell>
          <cell r="O781">
            <v>5.9463000000000002E-2</v>
          </cell>
          <cell r="P781">
            <v>98.65</v>
          </cell>
          <cell r="Q781">
            <v>5.9463000000000002E-2</v>
          </cell>
          <cell r="R781">
            <v>5.9463000000000002E-2</v>
          </cell>
        </row>
        <row r="782">
          <cell r="A782">
            <v>774</v>
          </cell>
          <cell r="B782" t="str">
            <v>479th</v>
          </cell>
          <cell r="C782">
            <v>42754</v>
          </cell>
          <cell r="D782">
            <v>42838</v>
          </cell>
          <cell r="E782">
            <v>98</v>
          </cell>
          <cell r="F782">
            <v>269114.65999999997</v>
          </cell>
          <cell r="G782">
            <v>265502.17311999999</v>
          </cell>
          <cell r="H782">
            <v>45</v>
          </cell>
          <cell r="I782">
            <v>129685.3</v>
          </cell>
          <cell r="J782">
            <v>20700</v>
          </cell>
          <cell r="K782">
            <v>150385.29999999999</v>
          </cell>
          <cell r="L782">
            <v>148376736980</v>
          </cell>
          <cell r="M782">
            <v>2008563020.00001</v>
          </cell>
          <cell r="N782">
            <v>5.8570656396743276E-2</v>
          </cell>
          <cell r="O782">
            <v>6.0356647982117109E-2</v>
          </cell>
          <cell r="P782">
            <v>98.66</v>
          </cell>
          <cell r="Q782">
            <v>5.9017018524417819E-2</v>
          </cell>
          <cell r="R782">
            <v>5.8821122380136918E-2</v>
          </cell>
        </row>
        <row r="783">
          <cell r="A783">
            <v>775</v>
          </cell>
          <cell r="B783" t="str">
            <v>Non-Comp</v>
          </cell>
          <cell r="C783">
            <v>42754</v>
          </cell>
          <cell r="D783">
            <v>42838</v>
          </cell>
          <cell r="E783">
            <v>134</v>
          </cell>
          <cell r="F783">
            <v>11265.424999999999</v>
          </cell>
          <cell r="G783">
            <v>11114.468305</v>
          </cell>
          <cell r="H783">
            <v>134</v>
          </cell>
          <cell r="I783">
            <v>0</v>
          </cell>
          <cell r="J783">
            <v>11265.424999999999</v>
          </cell>
          <cell r="K783">
            <v>11265.424999999999</v>
          </cell>
          <cell r="L783">
            <v>11114468305</v>
          </cell>
          <cell r="M783">
            <v>150956695.0000008</v>
          </cell>
          <cell r="N783">
            <v>5.9017018524417819E-2</v>
          </cell>
          <cell r="O783">
            <v>5.9017018524417986E-2</v>
          </cell>
          <cell r="P783">
            <v>98.66</v>
          </cell>
          <cell r="Q783">
            <v>5.9017018524417819E-2</v>
          </cell>
          <cell r="R783">
            <v>5.9017018524417986E-2</v>
          </cell>
        </row>
        <row r="784">
          <cell r="A784">
            <v>776</v>
          </cell>
          <cell r="B784" t="str">
            <v>480th</v>
          </cell>
          <cell r="C784">
            <v>42768</v>
          </cell>
          <cell r="D784">
            <v>42852</v>
          </cell>
          <cell r="E784">
            <v>96</v>
          </cell>
          <cell r="F784">
            <v>375306.935</v>
          </cell>
          <cell r="G784">
            <v>370247.74097100011</v>
          </cell>
          <cell r="H784">
            <v>80</v>
          </cell>
          <cell r="I784">
            <v>262956.935</v>
          </cell>
          <cell r="J784">
            <v>24300</v>
          </cell>
          <cell r="K784">
            <v>287256.935</v>
          </cell>
          <cell r="L784">
            <v>283395220971</v>
          </cell>
          <cell r="M784">
            <v>3861714029.00001</v>
          </cell>
          <cell r="N784">
            <v>5.8570656396743276E-2</v>
          </cell>
          <cell r="O784">
            <v>5.9910014289576305E-2</v>
          </cell>
          <cell r="P784">
            <v>98.65</v>
          </cell>
          <cell r="Q784">
            <v>5.9463471146187566E-2</v>
          </cell>
          <cell r="R784">
            <v>5.9210845966273268E-2</v>
          </cell>
        </row>
        <row r="785">
          <cell r="A785">
            <v>777</v>
          </cell>
          <cell r="B785" t="str">
            <v>Non-Comp</v>
          </cell>
          <cell r="C785">
            <v>42768</v>
          </cell>
          <cell r="D785">
            <v>42852</v>
          </cell>
          <cell r="E785">
            <v>105</v>
          </cell>
          <cell r="F785">
            <v>10068.89</v>
          </cell>
          <cell r="G785">
            <v>9933.9668739999997</v>
          </cell>
          <cell r="H785">
            <v>105</v>
          </cell>
          <cell r="I785">
            <v>0</v>
          </cell>
          <cell r="J785">
            <v>10068.89</v>
          </cell>
          <cell r="K785">
            <v>10068.89</v>
          </cell>
          <cell r="L785">
            <v>9933966874</v>
          </cell>
          <cell r="M785">
            <v>134923126.00000072</v>
          </cell>
          <cell r="N785">
            <v>5.9017018524417819E-2</v>
          </cell>
          <cell r="O785">
            <v>5.9017018524417979E-2</v>
          </cell>
          <cell r="P785">
            <v>98.66</v>
          </cell>
          <cell r="Q785">
            <v>5.9017018524417819E-2</v>
          </cell>
          <cell r="R785">
            <v>5.9017018524417979E-2</v>
          </cell>
        </row>
        <row r="786">
          <cell r="A786">
            <v>778</v>
          </cell>
          <cell r="B786" t="str">
            <v>481st</v>
          </cell>
          <cell r="C786">
            <v>42782</v>
          </cell>
          <cell r="D786">
            <v>42866</v>
          </cell>
          <cell r="E786">
            <v>66</v>
          </cell>
          <cell r="F786">
            <v>374081</v>
          </cell>
          <cell r="G786">
            <v>369025.2015000002</v>
          </cell>
          <cell r="H786">
            <v>48</v>
          </cell>
          <cell r="I786">
            <v>260731</v>
          </cell>
          <cell r="J786">
            <v>26200</v>
          </cell>
          <cell r="K786">
            <v>286931</v>
          </cell>
          <cell r="L786">
            <v>283060441500</v>
          </cell>
          <cell r="M786">
            <v>3870558500</v>
          </cell>
          <cell r="N786">
            <v>5.9017018524417819E-2</v>
          </cell>
          <cell r="O786">
            <v>5.9910014289576305E-2</v>
          </cell>
          <cell r="P786">
            <v>98.65</v>
          </cell>
          <cell r="Q786">
            <v>5.9463471146187566E-2</v>
          </cell>
          <cell r="R786">
            <v>5.9416636806519603E-2</v>
          </cell>
        </row>
        <row r="787">
          <cell r="A787">
            <v>779</v>
          </cell>
          <cell r="B787" t="str">
            <v>Non-Comp</v>
          </cell>
          <cell r="C787">
            <v>42782</v>
          </cell>
          <cell r="D787">
            <v>42866</v>
          </cell>
          <cell r="E787">
            <v>74</v>
          </cell>
          <cell r="F787">
            <v>5169.93</v>
          </cell>
          <cell r="G787">
            <v>5100.135945</v>
          </cell>
          <cell r="H787">
            <v>74</v>
          </cell>
          <cell r="I787">
            <v>0</v>
          </cell>
          <cell r="J787">
            <v>5169.93</v>
          </cell>
          <cell r="K787">
            <v>5169.93</v>
          </cell>
          <cell r="L787">
            <v>5100135945</v>
          </cell>
          <cell r="M787">
            <v>69794054.999999821</v>
          </cell>
          <cell r="N787">
            <v>5.9463471146187566E-2</v>
          </cell>
          <cell r="O787">
            <v>5.9463471146187663E-2</v>
          </cell>
          <cell r="P787">
            <v>98.65</v>
          </cell>
          <cell r="Q787">
            <v>5.9463471146187566E-2</v>
          </cell>
          <cell r="R787">
            <v>5.9463471146187663E-2</v>
          </cell>
        </row>
        <row r="788">
          <cell r="A788">
            <v>780</v>
          </cell>
          <cell r="B788" t="str">
            <v>482nd</v>
          </cell>
          <cell r="C788">
            <v>42796</v>
          </cell>
          <cell r="D788">
            <v>42880</v>
          </cell>
          <cell r="E788">
            <v>62</v>
          </cell>
          <cell r="F788">
            <v>257506</v>
          </cell>
          <cell r="G788">
            <v>254022.93299999999</v>
          </cell>
          <cell r="H788">
            <v>42</v>
          </cell>
          <cell r="I788">
            <v>175343</v>
          </cell>
          <cell r="J788">
            <v>14800</v>
          </cell>
          <cell r="K788">
            <v>190143</v>
          </cell>
          <cell r="L788">
            <v>187576069500.00003</v>
          </cell>
          <cell r="M788">
            <v>2566930499.9999938</v>
          </cell>
          <cell r="N788">
            <v>5.9463471146187566E-2</v>
          </cell>
          <cell r="O788">
            <v>5.9910014289576305E-2</v>
          </cell>
          <cell r="P788">
            <v>98.65</v>
          </cell>
          <cell r="Q788">
            <v>5.9463471146187566E-2</v>
          </cell>
          <cell r="R788">
            <v>5.9463471146187566E-2</v>
          </cell>
        </row>
        <row r="789">
          <cell r="A789">
            <v>781</v>
          </cell>
          <cell r="B789" t="str">
            <v>Non-Comp</v>
          </cell>
          <cell r="C789">
            <v>42796</v>
          </cell>
          <cell r="D789">
            <v>42880</v>
          </cell>
          <cell r="E789">
            <v>95</v>
          </cell>
          <cell r="F789">
            <v>6632.99</v>
          </cell>
          <cell r="G789">
            <v>6543.4446360000002</v>
          </cell>
          <cell r="H789">
            <v>95</v>
          </cell>
          <cell r="I789">
            <v>0</v>
          </cell>
          <cell r="J789">
            <v>6632.99</v>
          </cell>
          <cell r="K789">
            <v>6632.99</v>
          </cell>
          <cell r="L789">
            <v>6543444635</v>
          </cell>
          <cell r="M789">
            <v>89545364.999999776</v>
          </cell>
          <cell r="N789">
            <v>5.9463471146187566E-2</v>
          </cell>
          <cell r="O789">
            <v>5.9463471146187663E-2</v>
          </cell>
          <cell r="P789">
            <v>98.65</v>
          </cell>
          <cell r="Q789">
            <v>5.9463471146187566E-2</v>
          </cell>
          <cell r="R789">
            <v>5.9463471146187663E-2</v>
          </cell>
        </row>
        <row r="790">
          <cell r="A790">
            <v>782</v>
          </cell>
          <cell r="B790" t="str">
            <v>483rd</v>
          </cell>
          <cell r="C790">
            <v>42810</v>
          </cell>
          <cell r="D790">
            <v>42894</v>
          </cell>
          <cell r="E790">
            <v>50</v>
          </cell>
          <cell r="F790">
            <v>193369.7</v>
          </cell>
          <cell r="G790">
            <v>190753.94404999999</v>
          </cell>
          <cell r="H790">
            <v>41</v>
          </cell>
          <cell r="I790">
            <v>131719.70000000001</v>
          </cell>
          <cell r="J790">
            <v>9000</v>
          </cell>
          <cell r="K790">
            <v>140719.70000000001</v>
          </cell>
          <cell r="L790">
            <v>138819984050</v>
          </cell>
          <cell r="M790">
            <v>1899715950</v>
          </cell>
          <cell r="N790">
            <v>5.9463471146187566E-2</v>
          </cell>
          <cell r="O790">
            <v>5.9910014289576305E-2</v>
          </cell>
          <cell r="P790">
            <v>98.65</v>
          </cell>
          <cell r="Q790">
            <v>5.9463471146187566E-2</v>
          </cell>
          <cell r="R790">
            <v>5.9463471146187601E-2</v>
          </cell>
        </row>
        <row r="791">
          <cell r="A791">
            <v>783</v>
          </cell>
          <cell r="B791" t="str">
            <v>Non-Comp</v>
          </cell>
          <cell r="C791">
            <v>42810</v>
          </cell>
          <cell r="D791">
            <v>42894</v>
          </cell>
          <cell r="E791">
            <v>90</v>
          </cell>
          <cell r="F791">
            <v>5832.6149999999998</v>
          </cell>
          <cell r="G791">
            <v>5753.8746975000004</v>
          </cell>
          <cell r="H791">
            <v>90</v>
          </cell>
          <cell r="I791">
            <v>0</v>
          </cell>
          <cell r="J791">
            <v>5832.6149999999998</v>
          </cell>
          <cell r="K791">
            <v>5832.6149999999998</v>
          </cell>
          <cell r="L791">
            <v>5753874697.5</v>
          </cell>
          <cell r="M791">
            <v>78740302.499999806</v>
          </cell>
          <cell r="N791">
            <v>5.9463471146187566E-2</v>
          </cell>
          <cell r="O791">
            <v>5.9463471146187601E-2</v>
          </cell>
          <cell r="P791">
            <v>98.65</v>
          </cell>
          <cell r="Q791">
            <v>5.9463471146187566E-2</v>
          </cell>
          <cell r="R791">
            <v>5.9463471146187601E-2</v>
          </cell>
        </row>
        <row r="792">
          <cell r="A792">
            <v>784</v>
          </cell>
          <cell r="B792" t="str">
            <v>484th</v>
          </cell>
          <cell r="C792">
            <v>42824</v>
          </cell>
          <cell r="D792">
            <v>42908</v>
          </cell>
          <cell r="E792">
            <v>26</v>
          </cell>
          <cell r="F792">
            <v>96800</v>
          </cell>
          <cell r="G792">
            <v>95486.895000000019</v>
          </cell>
          <cell r="H792">
            <v>22</v>
          </cell>
          <cell r="I792">
            <v>81800</v>
          </cell>
          <cell r="J792">
            <v>9500</v>
          </cell>
          <cell r="K792">
            <v>91300</v>
          </cell>
          <cell r="L792">
            <v>90062245000</v>
          </cell>
          <cell r="M792">
            <v>1237754999.999995</v>
          </cell>
          <cell r="N792">
            <v>5.9463000000000002E-2</v>
          </cell>
          <cell r="O792">
            <v>6.0356647982117109E-2</v>
          </cell>
          <cell r="P792">
            <v>98.64</v>
          </cell>
          <cell r="Q792">
            <v>5.9910014289576305E-2</v>
          </cell>
          <cell r="R792">
            <v>5.9718044756410828E-2</v>
          </cell>
        </row>
        <row r="793">
          <cell r="A793">
            <v>785</v>
          </cell>
          <cell r="B793" t="str">
            <v>Non-Comp</v>
          </cell>
          <cell r="C793">
            <v>42824</v>
          </cell>
          <cell r="D793">
            <v>42908</v>
          </cell>
          <cell r="E793">
            <v>53</v>
          </cell>
          <cell r="F793">
            <v>3449.2350000000001</v>
          </cell>
          <cell r="G793">
            <v>3402.3254040000002</v>
          </cell>
          <cell r="H793">
            <v>53</v>
          </cell>
          <cell r="I793">
            <v>0</v>
          </cell>
          <cell r="J793">
            <v>3449.2350000000001</v>
          </cell>
          <cell r="K793">
            <v>3449.2350000000001</v>
          </cell>
          <cell r="L793">
            <v>3402325404</v>
          </cell>
          <cell r="M793">
            <v>46909595.999999829</v>
          </cell>
          <cell r="N793">
            <v>5.9910014289576305E-2</v>
          </cell>
          <cell r="O793">
            <v>5.9910014289576111E-2</v>
          </cell>
          <cell r="P793">
            <v>98.64</v>
          </cell>
          <cell r="Q793">
            <v>5.9910014289576305E-2</v>
          </cell>
          <cell r="R793">
            <v>5.9910014289576111E-2</v>
          </cell>
        </row>
        <row r="794">
          <cell r="A794">
            <v>786</v>
          </cell>
          <cell r="B794" t="str">
            <v>485th</v>
          </cell>
          <cell r="C794">
            <v>42838</v>
          </cell>
          <cell r="D794">
            <v>42922</v>
          </cell>
          <cell r="E794">
            <v>82</v>
          </cell>
          <cell r="F794">
            <v>276414</v>
          </cell>
          <cell r="G794">
            <v>272662.60460000014</v>
          </cell>
          <cell r="H794">
            <v>74</v>
          </cell>
          <cell r="I794">
            <v>241914</v>
          </cell>
          <cell r="J794">
            <v>20500</v>
          </cell>
          <cell r="K794">
            <v>262414</v>
          </cell>
          <cell r="L794">
            <v>258854404600.00012</v>
          </cell>
          <cell r="M794">
            <v>3559595399.9999881</v>
          </cell>
          <cell r="N794">
            <v>5.9463000000000002E-2</v>
          </cell>
          <cell r="O794">
            <v>6.0357000000000001E-2</v>
          </cell>
          <cell r="P794">
            <v>98.64</v>
          </cell>
          <cell r="Q794">
            <v>5.9909999999999998E-2</v>
          </cell>
          <cell r="R794">
            <v>5.9753000000000001E-2</v>
          </cell>
        </row>
        <row r="795">
          <cell r="A795">
            <v>787</v>
          </cell>
          <cell r="B795" t="str">
            <v>Non-Comp</v>
          </cell>
          <cell r="C795">
            <v>42838</v>
          </cell>
          <cell r="D795">
            <v>42922</v>
          </cell>
          <cell r="E795">
            <v>120</v>
          </cell>
          <cell r="F795">
            <v>8424.1550000000007</v>
          </cell>
          <cell r="G795">
            <v>8309.5864920000004</v>
          </cell>
          <cell r="H795">
            <v>120</v>
          </cell>
          <cell r="I795">
            <v>0</v>
          </cell>
          <cell r="J795">
            <v>8424.1550000000007</v>
          </cell>
          <cell r="K795">
            <v>8424.1550000000007</v>
          </cell>
          <cell r="L795">
            <v>8309586492</v>
          </cell>
          <cell r="M795">
            <v>114568507.99999958</v>
          </cell>
          <cell r="N795">
            <v>5.9909999999999998E-2</v>
          </cell>
          <cell r="O795">
            <v>5.9909999999999998E-2</v>
          </cell>
          <cell r="P795">
            <v>98.64</v>
          </cell>
          <cell r="Q795">
            <v>5.9909999999999998E-2</v>
          </cell>
          <cell r="R795">
            <v>5.9909999999999998E-2</v>
          </cell>
        </row>
        <row r="796">
          <cell r="A796">
            <v>788</v>
          </cell>
          <cell r="B796" t="str">
            <v>486th</v>
          </cell>
          <cell r="C796">
            <v>42852</v>
          </cell>
          <cell r="D796">
            <v>42936</v>
          </cell>
          <cell r="E796">
            <v>76</v>
          </cell>
          <cell r="F796">
            <v>275629.90000000002</v>
          </cell>
          <cell r="G796">
            <v>271884.73336000013</v>
          </cell>
          <cell r="H796">
            <v>72</v>
          </cell>
          <cell r="I796">
            <v>263846.90000000002</v>
          </cell>
          <cell r="J796">
            <v>9683</v>
          </cell>
          <cell r="K796">
            <v>273529.90000000002</v>
          </cell>
          <cell r="L796">
            <v>269813503360.00009</v>
          </cell>
          <cell r="M796">
            <v>3716396639.9999862</v>
          </cell>
          <cell r="N796">
            <v>5.9463471146187566E-2</v>
          </cell>
          <cell r="O796">
            <v>6.0356647982117109E-2</v>
          </cell>
          <cell r="P796">
            <v>98.64</v>
          </cell>
          <cell r="Q796">
            <v>5.9910014289576305E-2</v>
          </cell>
          <cell r="R796">
            <v>5.9851080302921342E-2</v>
          </cell>
        </row>
        <row r="797">
          <cell r="A797">
            <v>789</v>
          </cell>
          <cell r="B797" t="str">
            <v>Non-Comp</v>
          </cell>
          <cell r="C797">
            <v>42852</v>
          </cell>
          <cell r="D797">
            <v>42936</v>
          </cell>
          <cell r="E797">
            <v>115</v>
          </cell>
          <cell r="F797">
            <v>11945.15</v>
          </cell>
          <cell r="G797">
            <v>11782.695959999999</v>
          </cell>
          <cell r="H797">
            <v>115</v>
          </cell>
          <cell r="I797">
            <v>0</v>
          </cell>
          <cell r="J797">
            <v>11945.15</v>
          </cell>
          <cell r="K797">
            <v>11945.15</v>
          </cell>
          <cell r="L797">
            <v>11782695960</v>
          </cell>
          <cell r="M797">
            <v>162454039.99999949</v>
          </cell>
          <cell r="N797">
            <v>5.9910014289576305E-2</v>
          </cell>
          <cell r="O797">
            <v>5.9910014289576138E-2</v>
          </cell>
          <cell r="P797">
            <v>98.64</v>
          </cell>
          <cell r="Q797">
            <v>5.9910014289576305E-2</v>
          </cell>
          <cell r="R797">
            <v>5.9910014289576138E-2</v>
          </cell>
        </row>
        <row r="798">
          <cell r="A798">
            <v>790</v>
          </cell>
          <cell r="B798" t="str">
            <v>487th</v>
          </cell>
          <cell r="C798">
            <v>42866</v>
          </cell>
          <cell r="D798">
            <v>42950</v>
          </cell>
          <cell r="E798">
            <v>65</v>
          </cell>
          <cell r="F798">
            <v>287883</v>
          </cell>
          <cell r="G798">
            <v>283965.28119999997</v>
          </cell>
          <cell r="H798">
            <v>54</v>
          </cell>
          <cell r="I798">
            <v>252533</v>
          </cell>
          <cell r="J798">
            <v>10500</v>
          </cell>
          <cell r="K798">
            <v>263033</v>
          </cell>
          <cell r="L798">
            <v>259455751200.00006</v>
          </cell>
          <cell r="M798">
            <v>3577248799.9999857</v>
          </cell>
          <cell r="N798">
            <v>5.9910014289576305E-2</v>
          </cell>
          <cell r="O798">
            <v>6.0803372251354203E-2</v>
          </cell>
          <cell r="P798">
            <v>98.64</v>
          </cell>
          <cell r="Q798">
            <v>5.9910014289576305E-2</v>
          </cell>
          <cell r="R798">
            <v>5.9910014289576305E-2</v>
          </cell>
        </row>
        <row r="799">
          <cell r="A799">
            <v>791</v>
          </cell>
          <cell r="B799" t="str">
            <v>Non-Comp</v>
          </cell>
          <cell r="C799">
            <v>42866</v>
          </cell>
          <cell r="D799">
            <v>42950</v>
          </cell>
          <cell r="E799">
            <v>110</v>
          </cell>
          <cell r="F799">
            <v>12493.055</v>
          </cell>
          <cell r="G799">
            <v>12323.149452</v>
          </cell>
          <cell r="H799">
            <v>110</v>
          </cell>
          <cell r="I799">
            <v>0</v>
          </cell>
          <cell r="J799">
            <v>12493.055</v>
          </cell>
          <cell r="K799">
            <v>12493.055</v>
          </cell>
          <cell r="L799">
            <v>12323149452</v>
          </cell>
          <cell r="M799">
            <v>169905547.99999946</v>
          </cell>
          <cell r="N799">
            <v>5.9910014289576305E-2</v>
          </cell>
          <cell r="O799">
            <v>5.9910014289576138E-2</v>
          </cell>
          <cell r="P799">
            <v>98.64</v>
          </cell>
          <cell r="Q799">
            <v>5.9910014289576305E-2</v>
          </cell>
          <cell r="R799">
            <v>5.9910014289576138E-2</v>
          </cell>
        </row>
        <row r="800">
          <cell r="A800">
            <v>792</v>
          </cell>
          <cell r="B800" t="str">
            <v>488th</v>
          </cell>
          <cell r="C800">
            <v>42880</v>
          </cell>
          <cell r="D800">
            <v>42964</v>
          </cell>
          <cell r="E800">
            <v>49</v>
          </cell>
          <cell r="F800">
            <v>266012</v>
          </cell>
          <cell r="G800">
            <v>262392.77680000011</v>
          </cell>
          <cell r="H800">
            <v>44</v>
          </cell>
          <cell r="I800">
            <v>234912</v>
          </cell>
          <cell r="J800">
            <v>16500</v>
          </cell>
          <cell r="K800">
            <v>251412</v>
          </cell>
          <cell r="L800">
            <v>247992796800.00009</v>
          </cell>
          <cell r="M800">
            <v>3419203199.9999866</v>
          </cell>
          <cell r="N800">
            <v>5.9910014289576305E-2</v>
          </cell>
          <cell r="O800">
            <v>6.0356647982117109E-2</v>
          </cell>
          <cell r="P800">
            <v>98.64</v>
          </cell>
          <cell r="Q800">
            <v>5.9910014289576305E-2</v>
          </cell>
          <cell r="R800">
            <v>5.9910014289576298E-2</v>
          </cell>
        </row>
        <row r="801">
          <cell r="A801">
            <v>793</v>
          </cell>
          <cell r="B801" t="str">
            <v>Non-Comp</v>
          </cell>
          <cell r="C801">
            <v>42880</v>
          </cell>
          <cell r="D801">
            <v>42964</v>
          </cell>
          <cell r="E801">
            <v>96</v>
          </cell>
          <cell r="F801">
            <v>8068.3249999999998</v>
          </cell>
          <cell r="G801">
            <v>7958.5957799999996</v>
          </cell>
          <cell r="H801">
            <v>96</v>
          </cell>
          <cell r="I801">
            <v>0</v>
          </cell>
          <cell r="J801">
            <v>8068.3249999999998</v>
          </cell>
          <cell r="K801">
            <v>8068.3249999999998</v>
          </cell>
          <cell r="L801">
            <v>7958595780</v>
          </cell>
          <cell r="M801">
            <v>109729219.99999957</v>
          </cell>
          <cell r="N801">
            <v>5.9910014289576305E-2</v>
          </cell>
          <cell r="O801">
            <v>5.9910014289576097E-2</v>
          </cell>
          <cell r="P801">
            <v>98.64</v>
          </cell>
          <cell r="Q801">
            <v>5.9910014289576305E-2</v>
          </cell>
          <cell r="R801">
            <v>5.9910014289576097E-2</v>
          </cell>
        </row>
        <row r="802">
          <cell r="A802">
            <v>794</v>
          </cell>
          <cell r="B802" t="str">
            <v>489th</v>
          </cell>
          <cell r="C802">
            <v>42894</v>
          </cell>
          <cell r="D802">
            <v>42978</v>
          </cell>
          <cell r="E802">
            <v>27</v>
          </cell>
          <cell r="F802">
            <v>68390</v>
          </cell>
          <cell r="G802">
            <v>67454.926200000002</v>
          </cell>
          <cell r="H802">
            <v>11</v>
          </cell>
          <cell r="I802">
            <v>21352</v>
          </cell>
          <cell r="J802">
            <v>2038</v>
          </cell>
          <cell r="K802">
            <v>23390</v>
          </cell>
          <cell r="L802">
            <v>23071926199.999996</v>
          </cell>
          <cell r="M802">
            <v>318073799.99999875</v>
          </cell>
          <cell r="N802">
            <v>5.9017018524417819E-2</v>
          </cell>
          <cell r="O802">
            <v>6.0803372251354203E-2</v>
          </cell>
          <cell r="P802">
            <v>98.64</v>
          </cell>
          <cell r="Q802">
            <v>5.9910014289576305E-2</v>
          </cell>
          <cell r="R802">
            <v>5.9904249134503991E-2</v>
          </cell>
        </row>
        <row r="803">
          <cell r="A803">
            <v>795</v>
          </cell>
          <cell r="B803" t="str">
            <v>Non-Comp</v>
          </cell>
          <cell r="C803">
            <v>42894</v>
          </cell>
          <cell r="D803">
            <v>42978</v>
          </cell>
          <cell r="E803">
            <v>77</v>
          </cell>
          <cell r="F803">
            <v>5542.165</v>
          </cell>
          <cell r="G803">
            <v>5466.7915560000001</v>
          </cell>
          <cell r="H803">
            <v>77</v>
          </cell>
          <cell r="I803">
            <v>0</v>
          </cell>
          <cell r="J803">
            <v>5542.165</v>
          </cell>
          <cell r="K803">
            <v>5542.165</v>
          </cell>
          <cell r="L803">
            <v>5466791556</v>
          </cell>
          <cell r="M803">
            <v>75373443.999999717</v>
          </cell>
          <cell r="N803">
            <v>5.9910014289576305E-2</v>
          </cell>
          <cell r="O803">
            <v>5.9910014289576104E-2</v>
          </cell>
          <cell r="P803">
            <v>98.64</v>
          </cell>
          <cell r="Q803">
            <v>5.9910014289576305E-2</v>
          </cell>
          <cell r="R803">
            <v>5.9910014289576104E-2</v>
          </cell>
        </row>
        <row r="804">
          <cell r="A804">
            <v>796</v>
          </cell>
          <cell r="B804" t="str">
            <v>490th</v>
          </cell>
          <cell r="C804">
            <v>42908</v>
          </cell>
          <cell r="D804">
            <v>42992</v>
          </cell>
          <cell r="E804">
            <v>47</v>
          </cell>
          <cell r="F804">
            <v>305603.80000000005</v>
          </cell>
          <cell r="G804">
            <v>301442.63831999997</v>
          </cell>
          <cell r="H804">
            <v>31</v>
          </cell>
          <cell r="I804">
            <v>258438.1</v>
          </cell>
          <cell r="J804">
            <v>165.7</v>
          </cell>
          <cell r="K804">
            <v>258603.80000000002</v>
          </cell>
          <cell r="L804">
            <v>255086788320</v>
          </cell>
          <cell r="M804">
            <v>3517011679.9999847</v>
          </cell>
          <cell r="N804">
            <v>5.9910014289576305E-2</v>
          </cell>
          <cell r="O804">
            <v>6.0803372251354203E-2</v>
          </cell>
          <cell r="P804">
            <v>98.64</v>
          </cell>
          <cell r="Q804">
            <v>5.9910014289576305E-2</v>
          </cell>
          <cell r="R804">
            <v>5.9910014289576312E-2</v>
          </cell>
        </row>
        <row r="805">
          <cell r="A805">
            <v>797</v>
          </cell>
          <cell r="B805" t="str">
            <v>Non-Comp</v>
          </cell>
          <cell r="C805">
            <v>42908</v>
          </cell>
          <cell r="D805">
            <v>42992</v>
          </cell>
          <cell r="E805">
            <v>47</v>
          </cell>
          <cell r="F805">
            <v>4348.9750000000004</v>
          </cell>
          <cell r="G805">
            <v>4289.8289400000003</v>
          </cell>
          <cell r="H805">
            <v>47</v>
          </cell>
          <cell r="I805">
            <v>0</v>
          </cell>
          <cell r="J805">
            <v>4348.9750000000004</v>
          </cell>
          <cell r="K805">
            <v>4348.9750000000004</v>
          </cell>
          <cell r="L805">
            <v>4289828940</v>
          </cell>
          <cell r="M805">
            <v>59146059.999999776</v>
          </cell>
          <cell r="N805">
            <v>5.9910014289576305E-2</v>
          </cell>
          <cell r="O805">
            <v>5.9910014289576104E-2</v>
          </cell>
          <cell r="P805">
            <v>98.64</v>
          </cell>
          <cell r="Q805">
            <v>5.9910014289576305E-2</v>
          </cell>
          <cell r="R805">
            <v>5.9910014289576104E-2</v>
          </cell>
        </row>
        <row r="806">
          <cell r="A806">
            <v>798</v>
          </cell>
          <cell r="B806" t="str">
            <v>491st</v>
          </cell>
          <cell r="C806">
            <v>42922</v>
          </cell>
          <cell r="D806">
            <v>43006</v>
          </cell>
          <cell r="E806">
            <v>48</v>
          </cell>
          <cell r="F806">
            <v>453564.2</v>
          </cell>
          <cell r="G806">
            <v>447391.15187999996</v>
          </cell>
          <cell r="H806">
            <v>38</v>
          </cell>
          <cell r="I806">
            <v>402814.2</v>
          </cell>
          <cell r="J806">
            <v>5000</v>
          </cell>
          <cell r="K806">
            <v>407814.2</v>
          </cell>
          <cell r="L806">
            <v>402267926880</v>
          </cell>
          <cell r="M806">
            <v>5546273119.9999771</v>
          </cell>
          <cell r="N806">
            <v>5.9910014289576305E-2</v>
          </cell>
          <cell r="O806">
            <v>6.0356647982117109E-2</v>
          </cell>
          <cell r="P806">
            <v>98.64</v>
          </cell>
          <cell r="Q806">
            <v>5.9910014289576305E-2</v>
          </cell>
          <cell r="R806">
            <v>5.9910014289576333E-2</v>
          </cell>
          <cell r="T806">
            <v>6.146349935618111E-2</v>
          </cell>
        </row>
        <row r="807">
          <cell r="A807">
            <v>799</v>
          </cell>
          <cell r="B807" t="str">
            <v>Non-Comp</v>
          </cell>
          <cell r="C807">
            <v>42922</v>
          </cell>
          <cell r="D807">
            <v>43006</v>
          </cell>
          <cell r="E807">
            <v>95</v>
          </cell>
          <cell r="F807">
            <v>9423.6299999999992</v>
          </cell>
          <cell r="G807">
            <v>9295.4686320000001</v>
          </cell>
          <cell r="H807">
            <v>95</v>
          </cell>
          <cell r="I807">
            <v>0</v>
          </cell>
          <cell r="J807">
            <v>9423.6299999999992</v>
          </cell>
          <cell r="K807">
            <v>9423.6299999999992</v>
          </cell>
          <cell r="L807">
            <v>9295468632</v>
          </cell>
          <cell r="M807">
            <v>128161367.99999951</v>
          </cell>
          <cell r="N807">
            <v>5.9910014289576305E-2</v>
          </cell>
          <cell r="O807">
            <v>5.9910014289576104E-2</v>
          </cell>
          <cell r="P807">
            <v>98.64</v>
          </cell>
          <cell r="Q807">
            <v>5.9910014289576305E-2</v>
          </cell>
          <cell r="R807">
            <v>5.9910014289576104E-2</v>
          </cell>
          <cell r="T807">
            <v>16231950.184999997</v>
          </cell>
        </row>
        <row r="808">
          <cell r="A808">
            <v>800</v>
          </cell>
          <cell r="B808" t="str">
            <v>492nd</v>
          </cell>
          <cell r="C808">
            <v>42936</v>
          </cell>
          <cell r="D808">
            <v>43020</v>
          </cell>
          <cell r="E808">
            <v>67</v>
          </cell>
          <cell r="F808">
            <v>743656.93</v>
          </cell>
          <cell r="G808">
            <v>733542.54575199983</v>
          </cell>
          <cell r="H808">
            <v>63</v>
          </cell>
          <cell r="I808">
            <v>729106.93</v>
          </cell>
          <cell r="J808">
            <v>6550</v>
          </cell>
          <cell r="K808">
            <v>735656.93</v>
          </cell>
          <cell r="L808">
            <v>725652145751.99963</v>
          </cell>
          <cell r="M808">
            <v>10004784247.999968</v>
          </cell>
          <cell r="N808">
            <v>5.9463471146187566E-2</v>
          </cell>
          <cell r="O808">
            <v>6.0356647982117109E-2</v>
          </cell>
          <cell r="P808">
            <v>98.64</v>
          </cell>
          <cell r="Q808">
            <v>5.9910014289576305E-2</v>
          </cell>
          <cell r="R808">
            <v>5.9909103790826486E-2</v>
          </cell>
        </row>
        <row r="809">
          <cell r="A809">
            <v>801</v>
          </cell>
          <cell r="B809" t="str">
            <v>Non-Comp</v>
          </cell>
          <cell r="C809">
            <v>42936</v>
          </cell>
          <cell r="D809">
            <v>43020</v>
          </cell>
          <cell r="E809">
            <v>148</v>
          </cell>
          <cell r="F809">
            <v>17491.134999999998</v>
          </cell>
          <cell r="G809">
            <v>17253.255563999999</v>
          </cell>
          <cell r="H809">
            <v>148</v>
          </cell>
          <cell r="I809">
            <v>0</v>
          </cell>
          <cell r="J809">
            <v>17491.134999999998</v>
          </cell>
          <cell r="K809">
            <v>17491.134999999998</v>
          </cell>
          <cell r="L809">
            <v>17253255564</v>
          </cell>
          <cell r="M809">
            <v>237879435.99999946</v>
          </cell>
          <cell r="N809">
            <v>5.9910014289576305E-2</v>
          </cell>
          <cell r="O809">
            <v>5.9910014289576194E-2</v>
          </cell>
          <cell r="P809">
            <v>98.64</v>
          </cell>
          <cell r="Q809">
            <v>5.9910014289576305E-2</v>
          </cell>
          <cell r="R809">
            <v>5.9910014289576194E-2</v>
          </cell>
        </row>
        <row r="810">
          <cell r="A810">
            <v>802</v>
          </cell>
          <cell r="B810" t="str">
            <v>493rd</v>
          </cell>
          <cell r="C810">
            <v>42950</v>
          </cell>
          <cell r="D810">
            <v>43034</v>
          </cell>
          <cell r="E810">
            <v>72</v>
          </cell>
          <cell r="F810">
            <v>591738.69999999995</v>
          </cell>
          <cell r="G810">
            <v>583690.18367999955</v>
          </cell>
          <cell r="H810">
            <v>60</v>
          </cell>
          <cell r="I810">
            <v>548838.69999999995</v>
          </cell>
          <cell r="J810">
            <v>26200</v>
          </cell>
          <cell r="K810">
            <v>575038.69999999995</v>
          </cell>
          <cell r="L810">
            <v>567219173679.99939</v>
          </cell>
          <cell r="M810">
            <v>7819526319.9999723</v>
          </cell>
          <cell r="N810">
            <v>5.9463471146187566E-2</v>
          </cell>
          <cell r="O810">
            <v>6.1250187124844896E-2</v>
          </cell>
          <cell r="P810">
            <v>98.64</v>
          </cell>
          <cell r="Q810">
            <v>5.9910014289576305E-2</v>
          </cell>
          <cell r="R810">
            <v>5.9902248844513444E-2</v>
          </cell>
        </row>
        <row r="811">
          <cell r="A811">
            <v>803</v>
          </cell>
          <cell r="B811" t="str">
            <v>Non-Comp</v>
          </cell>
          <cell r="C811">
            <v>42950</v>
          </cell>
          <cell r="D811">
            <v>43034</v>
          </cell>
          <cell r="E811">
            <v>128</v>
          </cell>
          <cell r="F811">
            <v>13372.23</v>
          </cell>
          <cell r="G811">
            <v>13190.368</v>
          </cell>
          <cell r="H811">
            <v>128</v>
          </cell>
          <cell r="I811">
            <v>0</v>
          </cell>
          <cell r="J811">
            <v>13372.23</v>
          </cell>
          <cell r="K811">
            <v>13372.23</v>
          </cell>
          <cell r="L811">
            <v>13190367672</v>
          </cell>
          <cell r="M811">
            <v>181862327.99999946</v>
          </cell>
          <cell r="N811">
            <v>5.9910014289576305E-2</v>
          </cell>
          <cell r="O811">
            <v>5.9910014289576152E-2</v>
          </cell>
          <cell r="P811">
            <v>98.64</v>
          </cell>
          <cell r="Q811">
            <v>5.9910014289576305E-2</v>
          </cell>
          <cell r="R811">
            <v>5.9910014289576152E-2</v>
          </cell>
        </row>
        <row r="812">
          <cell r="A812">
            <v>804</v>
          </cell>
          <cell r="B812" t="str">
            <v>494th</v>
          </cell>
          <cell r="C812">
            <v>42964</v>
          </cell>
          <cell r="D812">
            <v>43048</v>
          </cell>
          <cell r="E812">
            <v>69</v>
          </cell>
          <cell r="F812">
            <v>530313.5</v>
          </cell>
          <cell r="G812">
            <v>523098.8364000002</v>
          </cell>
          <cell r="H812">
            <v>60</v>
          </cell>
          <cell r="I812">
            <v>479813.5</v>
          </cell>
          <cell r="J812">
            <v>26500</v>
          </cell>
          <cell r="K812">
            <v>506313.5</v>
          </cell>
          <cell r="L812">
            <v>499427636400.00012</v>
          </cell>
          <cell r="M812">
            <v>6885863599.9999781</v>
          </cell>
          <cell r="N812">
            <v>5.9910014289576305E-2</v>
          </cell>
          <cell r="O812">
            <v>6.0356647982117109E-2</v>
          </cell>
          <cell r="P812">
            <v>98.64</v>
          </cell>
          <cell r="Q812">
            <v>5.9910014289576305E-2</v>
          </cell>
          <cell r="R812">
            <v>5.9910014289576319E-2</v>
          </cell>
        </row>
        <row r="813">
          <cell r="A813">
            <v>805</v>
          </cell>
          <cell r="B813" t="str">
            <v>Non-Comp</v>
          </cell>
          <cell r="C813">
            <v>42964</v>
          </cell>
          <cell r="D813">
            <v>43048</v>
          </cell>
          <cell r="E813">
            <v>128</v>
          </cell>
          <cell r="F813">
            <v>8950.7800000000007</v>
          </cell>
          <cell r="G813">
            <v>8829.0493920000008</v>
          </cell>
          <cell r="H813">
            <v>128</v>
          </cell>
          <cell r="I813">
            <v>0</v>
          </cell>
          <cell r="J813">
            <v>8950.7800000000007</v>
          </cell>
          <cell r="K813">
            <v>8950.7800000000007</v>
          </cell>
          <cell r="L813">
            <v>8829049392</v>
          </cell>
          <cell r="M813">
            <v>121730607.99999954</v>
          </cell>
          <cell r="N813">
            <v>5.9910014289576305E-2</v>
          </cell>
          <cell r="O813">
            <v>5.9910014289576104E-2</v>
          </cell>
          <cell r="P813">
            <v>98.64</v>
          </cell>
          <cell r="Q813">
            <v>5.9910014289576305E-2</v>
          </cell>
          <cell r="R813">
            <v>5.9910014289576104E-2</v>
          </cell>
        </row>
        <row r="814">
          <cell r="A814">
            <v>806</v>
          </cell>
          <cell r="B814" t="str">
            <v>495th</v>
          </cell>
          <cell r="C814">
            <v>42978</v>
          </cell>
          <cell r="D814">
            <v>43062</v>
          </cell>
          <cell r="E814">
            <v>57</v>
          </cell>
          <cell r="F814">
            <v>438522.2</v>
          </cell>
          <cell r="G814">
            <v>432557.64808000013</v>
          </cell>
          <cell r="H814">
            <v>54</v>
          </cell>
          <cell r="I814">
            <v>399122.2</v>
          </cell>
          <cell r="J814">
            <v>32900</v>
          </cell>
          <cell r="K814">
            <v>432022.2</v>
          </cell>
          <cell r="L814">
            <v>426146698080.00012</v>
          </cell>
          <cell r="M814">
            <v>5875501919.999979</v>
          </cell>
          <cell r="N814">
            <v>5.9910014289576305E-2</v>
          </cell>
          <cell r="O814">
            <v>6.0356647982117109E-2</v>
          </cell>
          <cell r="P814">
            <v>98.64</v>
          </cell>
          <cell r="Q814">
            <v>5.9910014289576305E-2</v>
          </cell>
          <cell r="R814">
            <v>5.9910014289576326E-2</v>
          </cell>
        </row>
        <row r="815">
          <cell r="A815">
            <v>807</v>
          </cell>
          <cell r="B815" t="str">
            <v>Non-Comp</v>
          </cell>
          <cell r="C815">
            <v>42978</v>
          </cell>
          <cell r="D815">
            <v>43062</v>
          </cell>
          <cell r="E815">
            <v>93</v>
          </cell>
          <cell r="F815">
            <v>9456.1299999999992</v>
          </cell>
          <cell r="G815">
            <v>9327.5266319999992</v>
          </cell>
          <cell r="H815">
            <v>93</v>
          </cell>
          <cell r="I815">
            <v>0</v>
          </cell>
          <cell r="J815">
            <v>9456.1299999999992</v>
          </cell>
          <cell r="K815">
            <v>9456.1299999999992</v>
          </cell>
          <cell r="L815">
            <v>9327526632</v>
          </cell>
          <cell r="M815">
            <v>128603367.99999954</v>
          </cell>
          <cell r="N815">
            <v>5.9910014289576305E-2</v>
          </cell>
          <cell r="O815">
            <v>5.9910014289576305E-2</v>
          </cell>
          <cell r="P815">
            <v>98.64</v>
          </cell>
          <cell r="Q815">
            <v>5.9910014289576305E-2</v>
          </cell>
          <cell r="R815">
            <v>5.9910014289576111E-2</v>
          </cell>
        </row>
        <row r="816">
          <cell r="A816">
            <v>808</v>
          </cell>
          <cell r="B816" t="str">
            <v>496th</v>
          </cell>
          <cell r="C816">
            <v>42992</v>
          </cell>
          <cell r="D816">
            <v>43076</v>
          </cell>
          <cell r="E816">
            <v>55</v>
          </cell>
          <cell r="F816">
            <v>349857</v>
          </cell>
          <cell r="G816">
            <v>345098.27479999996</v>
          </cell>
          <cell r="H816">
            <v>51</v>
          </cell>
          <cell r="I816">
            <v>311957</v>
          </cell>
          <cell r="J816">
            <v>31200</v>
          </cell>
          <cell r="K816">
            <v>343157</v>
          </cell>
          <cell r="L816">
            <v>338490064800</v>
          </cell>
          <cell r="M816">
            <v>4666935199.9999838</v>
          </cell>
          <cell r="N816">
            <v>5.9910014289576305E-2</v>
          </cell>
          <cell r="O816">
            <v>6.0356647982117109E-2</v>
          </cell>
          <cell r="P816">
            <v>98.64</v>
          </cell>
          <cell r="Q816">
            <v>5.9910014289576305E-2</v>
          </cell>
          <cell r="R816">
            <v>5.9910014289576347E-2</v>
          </cell>
        </row>
        <row r="817">
          <cell r="A817">
            <v>809</v>
          </cell>
          <cell r="B817" t="str">
            <v>Non-Comp</v>
          </cell>
          <cell r="C817">
            <v>42992</v>
          </cell>
          <cell r="D817">
            <v>43076</v>
          </cell>
          <cell r="E817">
            <v>100</v>
          </cell>
          <cell r="F817">
            <v>8308.6299999999992</v>
          </cell>
          <cell r="G817">
            <v>8195.6326320000007</v>
          </cell>
          <cell r="H817">
            <v>100</v>
          </cell>
          <cell r="I817">
            <v>0</v>
          </cell>
          <cell r="J817">
            <v>8308.6299999999992</v>
          </cell>
          <cell r="K817">
            <v>8308.6299999999992</v>
          </cell>
          <cell r="L817">
            <v>8195632632</v>
          </cell>
          <cell r="M817">
            <v>112997367.99999957</v>
          </cell>
          <cell r="N817">
            <v>5.9910014289576305E-2</v>
          </cell>
          <cell r="O817">
            <v>5.9910014289576305E-2</v>
          </cell>
          <cell r="P817">
            <v>98.64</v>
          </cell>
          <cell r="Q817">
            <v>5.9910014289576305E-2</v>
          </cell>
          <cell r="R817">
            <v>5.9910014289576104E-2</v>
          </cell>
        </row>
        <row r="818">
          <cell r="A818">
            <v>810</v>
          </cell>
          <cell r="B818" t="str">
            <v>497th</v>
          </cell>
          <cell r="C818">
            <v>43006</v>
          </cell>
          <cell r="D818">
            <v>43090</v>
          </cell>
          <cell r="E818">
            <v>43</v>
          </cell>
          <cell r="F818">
            <v>393904.5</v>
          </cell>
          <cell r="G818">
            <v>388546.7488</v>
          </cell>
          <cell r="H818">
            <v>40</v>
          </cell>
          <cell r="I818">
            <v>375404.5</v>
          </cell>
          <cell r="J818">
            <v>12000</v>
          </cell>
          <cell r="K818">
            <v>387404.5</v>
          </cell>
          <cell r="L818">
            <v>382135798800</v>
          </cell>
          <cell r="M818">
            <v>5268701199.999979</v>
          </cell>
          <cell r="N818">
            <v>5.9910014289576305E-2</v>
          </cell>
          <cell r="O818">
            <v>6.0356647982117109E-2</v>
          </cell>
          <cell r="P818">
            <v>98.64</v>
          </cell>
          <cell r="Q818">
            <v>5.9910014289576305E-2</v>
          </cell>
          <cell r="R818">
            <v>5.9910014289576353E-2</v>
          </cell>
        </row>
        <row r="819">
          <cell r="A819">
            <v>811</v>
          </cell>
          <cell r="B819" t="str">
            <v>Non-Comp</v>
          </cell>
          <cell r="C819">
            <v>43006</v>
          </cell>
          <cell r="D819">
            <v>43090</v>
          </cell>
          <cell r="E819">
            <v>93</v>
          </cell>
          <cell r="F819">
            <v>8731.1949999999997</v>
          </cell>
          <cell r="G819">
            <v>8612.4507479999993</v>
          </cell>
          <cell r="H819">
            <v>93</v>
          </cell>
          <cell r="I819">
            <v>0</v>
          </cell>
          <cell r="J819">
            <v>8731.1949999999997</v>
          </cell>
          <cell r="K819">
            <v>8731.1949999999997</v>
          </cell>
          <cell r="L819">
            <v>8612450748</v>
          </cell>
          <cell r="M819">
            <v>118744251.99999955</v>
          </cell>
          <cell r="N819">
            <v>5.9910014289576305E-2</v>
          </cell>
          <cell r="O819">
            <v>5.9910014289576305E-2</v>
          </cell>
          <cell r="P819">
            <v>98.64</v>
          </cell>
          <cell r="Q819">
            <v>5.9910014289576305E-2</v>
          </cell>
          <cell r="R819">
            <v>5.9910014289576104E-2</v>
          </cell>
        </row>
        <row r="820">
          <cell r="A820">
            <v>812</v>
          </cell>
          <cell r="B820" t="str">
            <v>498th</v>
          </cell>
          <cell r="C820">
            <v>43020</v>
          </cell>
          <cell r="D820">
            <v>43104</v>
          </cell>
          <cell r="E820">
            <v>122</v>
          </cell>
          <cell r="F820">
            <v>931818.245</v>
          </cell>
          <cell r="G820">
            <v>919140.91686799936</v>
          </cell>
          <cell r="H820">
            <v>110</v>
          </cell>
          <cell r="I820">
            <v>730496.125</v>
          </cell>
          <cell r="J820">
            <v>61750</v>
          </cell>
          <cell r="K820">
            <v>792246.125</v>
          </cell>
          <cell r="L820">
            <v>781471577699.99951</v>
          </cell>
          <cell r="M820">
            <v>10774547299.999952</v>
          </cell>
          <cell r="N820">
            <v>5.9910014289576305E-2</v>
          </cell>
          <cell r="O820">
            <v>6.0803372251354203E-2</v>
          </cell>
          <cell r="P820">
            <v>98.64</v>
          </cell>
          <cell r="Q820">
            <v>5.9910014289576305E-2</v>
          </cell>
          <cell r="R820">
            <v>5.991001428957643E-2</v>
          </cell>
        </row>
        <row r="821">
          <cell r="A821">
            <v>813</v>
          </cell>
          <cell r="B821" t="str">
            <v>Non-Comp</v>
          </cell>
          <cell r="C821">
            <v>43020</v>
          </cell>
          <cell r="D821">
            <v>43104</v>
          </cell>
          <cell r="E821">
            <v>115</v>
          </cell>
          <cell r="F821">
            <v>14601.39</v>
          </cell>
          <cell r="G821">
            <v>14402.811095999999</v>
          </cell>
          <cell r="H821">
            <v>115</v>
          </cell>
          <cell r="I821">
            <v>0</v>
          </cell>
          <cell r="J821">
            <v>14601.39</v>
          </cell>
          <cell r="K821">
            <v>14601.39</v>
          </cell>
          <cell r="L821">
            <v>14402811096</v>
          </cell>
          <cell r="M821">
            <v>198578903.99999949</v>
          </cell>
          <cell r="N821">
            <v>5.9910014289576305E-2</v>
          </cell>
          <cell r="O821">
            <v>5.9910014289576305E-2</v>
          </cell>
          <cell r="P821">
            <v>98.64</v>
          </cell>
          <cell r="Q821">
            <v>5.9910014289576305E-2</v>
          </cell>
          <cell r="R821">
            <v>5.991001428957618E-2</v>
          </cell>
        </row>
        <row r="822">
          <cell r="A822">
            <v>814</v>
          </cell>
          <cell r="B822" t="str">
            <v>499th</v>
          </cell>
          <cell r="C822">
            <v>43034</v>
          </cell>
          <cell r="D822">
            <v>43118</v>
          </cell>
          <cell r="E822">
            <v>112</v>
          </cell>
          <cell r="F822">
            <v>929725.2</v>
          </cell>
          <cell r="G822">
            <v>917078.88728000014</v>
          </cell>
          <cell r="H822">
            <v>106</v>
          </cell>
          <cell r="I822">
            <v>632369</v>
          </cell>
          <cell r="J822">
            <v>66900</v>
          </cell>
          <cell r="K822">
            <v>699269</v>
          </cell>
          <cell r="L822">
            <v>689758941600.00122</v>
          </cell>
          <cell r="M822">
            <v>9510058399.999958</v>
          </cell>
          <cell r="N822">
            <v>5.9910014289576305E-2</v>
          </cell>
          <cell r="O822">
            <v>6.0356647982117109E-2</v>
          </cell>
          <cell r="P822">
            <v>98.64</v>
          </cell>
          <cell r="Q822">
            <v>5.9910014289576305E-2</v>
          </cell>
          <cell r="R822">
            <v>5.9910014289576256E-2</v>
          </cell>
        </row>
        <row r="823">
          <cell r="A823">
            <v>815</v>
          </cell>
          <cell r="B823" t="str">
            <v>Non-Comp</v>
          </cell>
          <cell r="C823">
            <v>43034</v>
          </cell>
          <cell r="D823">
            <v>43118</v>
          </cell>
          <cell r="E823">
            <v>109</v>
          </cell>
          <cell r="F823">
            <v>12021.2</v>
          </cell>
          <cell r="G823">
            <v>11857.71168</v>
          </cell>
          <cell r="H823">
            <v>109</v>
          </cell>
          <cell r="I823">
            <v>0</v>
          </cell>
          <cell r="J823">
            <v>12021.2</v>
          </cell>
          <cell r="K823">
            <v>12021.2</v>
          </cell>
          <cell r="L823">
            <v>11857711680</v>
          </cell>
          <cell r="M823">
            <v>163488319.99999949</v>
          </cell>
          <cell r="N823">
            <v>5.9910014289576305E-2</v>
          </cell>
          <cell r="O823">
            <v>5.9910014289576305E-2</v>
          </cell>
          <cell r="P823">
            <v>98.64</v>
          </cell>
          <cell r="Q823">
            <v>5.9910014289576305E-2</v>
          </cell>
          <cell r="R823">
            <v>5.9910014289576138E-2</v>
          </cell>
        </row>
        <row r="824">
          <cell r="A824">
            <v>816</v>
          </cell>
          <cell r="B824" t="str">
            <v>500th</v>
          </cell>
          <cell r="C824">
            <v>43048</v>
          </cell>
          <cell r="D824">
            <v>43132</v>
          </cell>
          <cell r="E824">
            <v>125</v>
          </cell>
          <cell r="F824">
            <v>924008.3</v>
          </cell>
          <cell r="G824">
            <v>911441.68712000072</v>
          </cell>
          <cell r="H824">
            <v>124</v>
          </cell>
          <cell r="I824">
            <v>512599.5</v>
          </cell>
          <cell r="J824">
            <v>104850</v>
          </cell>
          <cell r="K824">
            <v>617449.5</v>
          </cell>
          <cell r="L824">
            <v>609052186800.0011</v>
          </cell>
          <cell r="M824">
            <v>8397313199.9999704</v>
          </cell>
          <cell r="N824">
            <v>5.9910014289576305E-2</v>
          </cell>
          <cell r="O824">
            <v>6.0356647982117109E-2</v>
          </cell>
          <cell r="P824">
            <v>98.64</v>
          </cell>
          <cell r="Q824">
            <v>5.9910014289576305E-2</v>
          </cell>
          <cell r="R824">
            <v>5.9910014289576298E-2</v>
          </cell>
        </row>
        <row r="825">
          <cell r="A825">
            <v>817</v>
          </cell>
          <cell r="B825" t="str">
            <v>Non-Comp</v>
          </cell>
          <cell r="C825">
            <v>43048</v>
          </cell>
          <cell r="D825">
            <v>43132</v>
          </cell>
          <cell r="E825">
            <v>128</v>
          </cell>
          <cell r="F825">
            <v>11024.055</v>
          </cell>
          <cell r="G825">
            <v>10874.127852</v>
          </cell>
          <cell r="H825">
            <v>128</v>
          </cell>
          <cell r="I825">
            <v>0</v>
          </cell>
          <cell r="J825">
            <v>11024.055</v>
          </cell>
          <cell r="K825">
            <v>11024.055</v>
          </cell>
          <cell r="L825">
            <v>10874127852</v>
          </cell>
          <cell r="M825">
            <v>149927148</v>
          </cell>
          <cell r="N825">
            <v>5.9910014289576305E-2</v>
          </cell>
          <cell r="O825">
            <v>5.9910014289576305E-2</v>
          </cell>
          <cell r="P825">
            <v>98.64</v>
          </cell>
          <cell r="Q825">
            <v>5.9910014289576305E-2</v>
          </cell>
          <cell r="R825">
            <v>5.9910014289576326E-2</v>
          </cell>
        </row>
        <row r="826">
          <cell r="A826">
            <v>818</v>
          </cell>
          <cell r="B826" t="str">
            <v>501st</v>
          </cell>
          <cell r="C826">
            <v>43062</v>
          </cell>
          <cell r="D826">
            <v>43146</v>
          </cell>
          <cell r="E826">
            <v>142</v>
          </cell>
          <cell r="F826">
            <v>778428.56500000006</v>
          </cell>
          <cell r="G826">
            <v>767841.88301600085</v>
          </cell>
          <cell r="H826">
            <v>140</v>
          </cell>
          <cell r="I826">
            <v>419603.88500000001</v>
          </cell>
          <cell r="J826">
            <v>90250</v>
          </cell>
          <cell r="K826">
            <v>509853.88500000001</v>
          </cell>
          <cell r="L826">
            <v>502919968664</v>
          </cell>
          <cell r="M826">
            <v>6933916336</v>
          </cell>
          <cell r="N826">
            <v>5.9463471146187566E-2</v>
          </cell>
          <cell r="O826">
            <v>6.0356647982117109E-2</v>
          </cell>
          <cell r="P826">
            <v>98.64</v>
          </cell>
          <cell r="Q826">
            <v>5.9910014289576305E-2</v>
          </cell>
          <cell r="R826">
            <v>5.9909169117761341E-2</v>
          </cell>
        </row>
        <row r="827">
          <cell r="A827">
            <v>819</v>
          </cell>
          <cell r="B827" t="str">
            <v>Non-Comp</v>
          </cell>
          <cell r="C827">
            <v>43062</v>
          </cell>
          <cell r="D827">
            <v>43146</v>
          </cell>
          <cell r="E827">
            <v>99</v>
          </cell>
          <cell r="F827">
            <v>10368.620000000001</v>
          </cell>
          <cell r="G827">
            <v>10227.606768</v>
          </cell>
          <cell r="H827">
            <v>99</v>
          </cell>
          <cell r="I827">
            <v>0</v>
          </cell>
          <cell r="J827">
            <v>10368.620000000001</v>
          </cell>
          <cell r="K827">
            <v>10368.620000000001</v>
          </cell>
          <cell r="L827">
            <v>10227606768</v>
          </cell>
          <cell r="M827">
            <v>141013232</v>
          </cell>
          <cell r="N827">
            <v>5.9910014289576305E-2</v>
          </cell>
          <cell r="O827">
            <v>5.9910014289576305E-2</v>
          </cell>
          <cell r="P827">
            <v>98.64</v>
          </cell>
          <cell r="Q827">
            <v>5.9910014289576305E-2</v>
          </cell>
          <cell r="R827">
            <v>5.9910014289576326E-2</v>
          </cell>
        </row>
        <row r="828">
          <cell r="A828">
            <v>820</v>
          </cell>
          <cell r="B828" t="str">
            <v>502nd</v>
          </cell>
          <cell r="C828">
            <v>43076</v>
          </cell>
          <cell r="D828">
            <v>43160</v>
          </cell>
          <cell r="E828">
            <v>66</v>
          </cell>
          <cell r="F828">
            <v>525204.4</v>
          </cell>
          <cell r="G828">
            <v>518061.47015999991</v>
          </cell>
          <cell r="H828">
            <v>64</v>
          </cell>
          <cell r="I828">
            <v>501604.4</v>
          </cell>
          <cell r="J828">
            <v>22100</v>
          </cell>
          <cell r="K828">
            <v>523704.4</v>
          </cell>
          <cell r="L828">
            <v>516582020159.99988</v>
          </cell>
          <cell r="M828">
            <v>7122379840</v>
          </cell>
          <cell r="N828">
            <v>5.9910014289576305E-2</v>
          </cell>
          <cell r="O828">
            <v>6.0356647982117109E-2</v>
          </cell>
          <cell r="P828">
            <v>98.64</v>
          </cell>
          <cell r="Q828">
            <v>5.9910014289576305E-2</v>
          </cell>
          <cell r="R828">
            <v>5.9910014289576284E-2</v>
          </cell>
        </row>
        <row r="829">
          <cell r="A829">
            <v>821</v>
          </cell>
          <cell r="B829" t="str">
            <v>Non-Comp</v>
          </cell>
          <cell r="C829">
            <v>43076</v>
          </cell>
          <cell r="D829">
            <v>43160</v>
          </cell>
          <cell r="E829">
            <v>83</v>
          </cell>
          <cell r="F829">
            <v>7040.6549999999997</v>
          </cell>
          <cell r="G829">
            <v>6944.9020920000003</v>
          </cell>
          <cell r="H829">
            <v>83</v>
          </cell>
          <cell r="I829">
            <v>0</v>
          </cell>
          <cell r="J829">
            <v>7040.6549999999997</v>
          </cell>
          <cell r="K829">
            <v>7040.6549999999997</v>
          </cell>
          <cell r="L829">
            <v>6944902092</v>
          </cell>
          <cell r="M829">
            <v>95752908</v>
          </cell>
          <cell r="N829">
            <v>5.9910014289576305E-2</v>
          </cell>
          <cell r="O829">
            <v>5.9910014289576305E-2</v>
          </cell>
          <cell r="P829">
            <v>98.64</v>
          </cell>
          <cell r="Q829">
            <v>5.9910014289576305E-2</v>
          </cell>
          <cell r="R829">
            <v>5.9910014289576326E-2</v>
          </cell>
        </row>
        <row r="830">
          <cell r="A830">
            <v>822</v>
          </cell>
          <cell r="B830" t="str">
            <v>503rd</v>
          </cell>
          <cell r="C830">
            <v>43090</v>
          </cell>
          <cell r="D830">
            <v>43174</v>
          </cell>
          <cell r="E830">
            <v>40</v>
          </cell>
          <cell r="F830">
            <v>195500.2</v>
          </cell>
          <cell r="G830">
            <v>192824.16977999991</v>
          </cell>
          <cell r="H830">
            <v>17</v>
          </cell>
          <cell r="I830">
            <v>93750.2</v>
          </cell>
          <cell r="J830">
            <v>0</v>
          </cell>
          <cell r="K830">
            <v>93750.2</v>
          </cell>
          <cell r="L830">
            <v>92475197280</v>
          </cell>
          <cell r="M830">
            <v>1275002719.9999945</v>
          </cell>
          <cell r="N830">
            <v>5.9910014289576305E-2</v>
          </cell>
          <cell r="O830">
            <v>6.1250187124844896E-2</v>
          </cell>
          <cell r="P830">
            <v>98.64</v>
          </cell>
          <cell r="Q830">
            <v>5.9910014289576305E-2</v>
          </cell>
          <cell r="R830">
            <v>5.9910014289576305E-2</v>
          </cell>
        </row>
        <row r="831">
          <cell r="A831">
            <v>823</v>
          </cell>
          <cell r="B831" t="str">
            <v>Non-Comp</v>
          </cell>
          <cell r="C831">
            <v>43090</v>
          </cell>
          <cell r="D831">
            <v>43174</v>
          </cell>
          <cell r="E831">
            <v>99</v>
          </cell>
          <cell r="F831">
            <v>7031.8249999999998</v>
          </cell>
          <cell r="G831">
            <v>6936.19218</v>
          </cell>
          <cell r="H831">
            <v>99</v>
          </cell>
          <cell r="I831">
            <v>0</v>
          </cell>
          <cell r="J831">
            <v>7031.8249999999998</v>
          </cell>
          <cell r="K831">
            <v>7031.8249999999998</v>
          </cell>
          <cell r="L831">
            <v>6936192180</v>
          </cell>
          <cell r="M831">
            <v>95632820</v>
          </cell>
          <cell r="N831">
            <v>5.9910014289576305E-2</v>
          </cell>
          <cell r="O831">
            <v>5.9910014289576305E-2</v>
          </cell>
          <cell r="P831">
            <v>98.64</v>
          </cell>
          <cell r="Q831">
            <v>5.9910014289576305E-2</v>
          </cell>
          <cell r="R831">
            <v>5.9910014289576326E-2</v>
          </cell>
        </row>
        <row r="832">
          <cell r="A832">
            <v>824</v>
          </cell>
          <cell r="B832" t="str">
            <v>504th</v>
          </cell>
          <cell r="C832">
            <v>43104</v>
          </cell>
          <cell r="D832">
            <v>43188</v>
          </cell>
          <cell r="E832">
            <v>74</v>
          </cell>
          <cell r="F832">
            <v>564655.47</v>
          </cell>
          <cell r="G832">
            <v>556965.06060800015</v>
          </cell>
          <cell r="H832">
            <v>52</v>
          </cell>
          <cell r="I832">
            <v>463955.47000000003</v>
          </cell>
          <cell r="J832">
            <v>16250</v>
          </cell>
          <cell r="K832">
            <v>480205.47000000003</v>
          </cell>
          <cell r="L832">
            <v>473674675608.00006</v>
          </cell>
          <cell r="M832">
            <v>6530794391.999979</v>
          </cell>
          <cell r="N832">
            <v>5.9910014289576305E-2</v>
          </cell>
          <cell r="O832">
            <v>6.0803372251354203E-2</v>
          </cell>
          <cell r="P832">
            <v>98.64</v>
          </cell>
          <cell r="Q832">
            <v>5.9910014289576305E-2</v>
          </cell>
          <cell r="R832">
            <v>5.9910014289576347E-2</v>
          </cell>
        </row>
        <row r="833">
          <cell r="A833">
            <v>825</v>
          </cell>
          <cell r="B833" t="str">
            <v>Non-Comp</v>
          </cell>
          <cell r="C833">
            <v>43104</v>
          </cell>
          <cell r="D833">
            <v>43188</v>
          </cell>
          <cell r="E833">
            <v>135</v>
          </cell>
          <cell r="F833">
            <v>15571.85</v>
          </cell>
          <cell r="G833">
            <v>15360.072840000001</v>
          </cell>
          <cell r="H833">
            <v>135</v>
          </cell>
          <cell r="I833">
            <v>0</v>
          </cell>
          <cell r="J833">
            <v>15571.85</v>
          </cell>
          <cell r="K833">
            <v>15571.85</v>
          </cell>
          <cell r="L833">
            <v>15360072840</v>
          </cell>
          <cell r="M833">
            <v>211777160</v>
          </cell>
          <cell r="N833">
            <v>5.9910014289576305E-2</v>
          </cell>
          <cell r="O833">
            <v>5.9910014289576305E-2</v>
          </cell>
          <cell r="P833">
            <v>98.64</v>
          </cell>
          <cell r="Q833">
            <v>5.9910014289576305E-2</v>
          </cell>
          <cell r="R833">
            <v>5.9910014289576326E-2</v>
          </cell>
        </row>
        <row r="834">
          <cell r="A834">
            <v>826</v>
          </cell>
          <cell r="B834" t="str">
            <v>505th</v>
          </cell>
          <cell r="C834">
            <v>43118</v>
          </cell>
          <cell r="D834">
            <v>43202</v>
          </cell>
          <cell r="E834">
            <v>113</v>
          </cell>
          <cell r="F834">
            <v>1118737.1000000001</v>
          </cell>
          <cell r="G834">
            <v>1103514.8754399999</v>
          </cell>
          <cell r="H834">
            <v>100</v>
          </cell>
          <cell r="I834">
            <v>1026237.1</v>
          </cell>
          <cell r="J834">
            <v>39500</v>
          </cell>
          <cell r="K834">
            <v>1065737.1000000001</v>
          </cell>
          <cell r="L834">
            <v>1051243075439.9998</v>
          </cell>
          <cell r="M834">
            <v>14494024559.999952</v>
          </cell>
          <cell r="N834">
            <v>5.9910014289576305E-2</v>
          </cell>
          <cell r="O834">
            <v>6.1250187124844896E-2</v>
          </cell>
          <cell r="P834">
            <v>98.64</v>
          </cell>
          <cell r="Q834">
            <v>5.9910014289576305E-2</v>
          </cell>
          <cell r="R834">
            <v>5.9910014289576367E-2</v>
          </cell>
        </row>
        <row r="835">
          <cell r="A835">
            <v>827</v>
          </cell>
          <cell r="B835" t="str">
            <v>Non-Comp</v>
          </cell>
          <cell r="C835">
            <v>43118</v>
          </cell>
          <cell r="D835">
            <v>43202</v>
          </cell>
          <cell r="E835">
            <v>188</v>
          </cell>
          <cell r="F835">
            <v>19194.575000000001</v>
          </cell>
          <cell r="G835">
            <v>18933.528780000001</v>
          </cell>
          <cell r="H835">
            <v>188</v>
          </cell>
          <cell r="I835">
            <v>0</v>
          </cell>
          <cell r="J835">
            <v>19194.575000000001</v>
          </cell>
          <cell r="K835">
            <v>19194.575000000001</v>
          </cell>
          <cell r="L835">
            <v>18933528780</v>
          </cell>
          <cell r="M835">
            <v>261046220</v>
          </cell>
          <cell r="N835">
            <v>5.9910014289576305E-2</v>
          </cell>
          <cell r="O835">
            <v>5.9910014289576305E-2</v>
          </cell>
          <cell r="P835">
            <v>98.64</v>
          </cell>
          <cell r="Q835">
            <v>5.9910014289576305E-2</v>
          </cell>
          <cell r="R835">
            <v>5.9910014289576326E-2</v>
          </cell>
        </row>
        <row r="836">
          <cell r="A836">
            <v>828</v>
          </cell>
          <cell r="B836" t="str">
            <v>506th</v>
          </cell>
          <cell r="C836">
            <v>43132</v>
          </cell>
          <cell r="D836">
            <v>43216</v>
          </cell>
          <cell r="E836">
            <v>190</v>
          </cell>
          <cell r="F836">
            <v>1863269.31</v>
          </cell>
          <cell r="G836">
            <v>1836905.1278260015</v>
          </cell>
          <cell r="H836">
            <v>109</v>
          </cell>
          <cell r="I836">
            <v>1103347.5900000001</v>
          </cell>
          <cell r="J836">
            <v>50351.7</v>
          </cell>
          <cell r="K836">
            <v>1153699.29</v>
          </cell>
          <cell r="L836">
            <v>1137464787110.0007</v>
          </cell>
          <cell r="M836">
            <v>16234502889.999996</v>
          </cell>
          <cell r="N836">
            <v>6.1697092630155763E-2</v>
          </cell>
          <cell r="O836">
            <v>6.3932980599647388E-2</v>
          </cell>
          <cell r="P836">
            <v>98.59</v>
          </cell>
          <cell r="Q836">
            <v>6.2144088794864584E-2</v>
          </cell>
          <cell r="R836">
            <v>6.2017560174018237E-2</v>
          </cell>
        </row>
        <row r="837">
          <cell r="A837">
            <v>829</v>
          </cell>
          <cell r="B837" t="str">
            <v>Non-Comp</v>
          </cell>
          <cell r="C837">
            <v>43132</v>
          </cell>
          <cell r="D837">
            <v>43216</v>
          </cell>
          <cell r="E837">
            <v>159</v>
          </cell>
          <cell r="F837">
            <v>16346.93</v>
          </cell>
          <cell r="G837">
            <v>16116.438284</v>
          </cell>
          <cell r="H837">
            <v>159</v>
          </cell>
          <cell r="I837">
            <v>0</v>
          </cell>
          <cell r="J837">
            <v>16346.93</v>
          </cell>
          <cell r="K837">
            <v>16346.93</v>
          </cell>
          <cell r="L837">
            <v>16116438284</v>
          </cell>
          <cell r="M837">
            <v>230491716</v>
          </cell>
          <cell r="N837">
            <v>6.2144088794864584E-2</v>
          </cell>
          <cell r="O837">
            <v>6.2144088794864584E-2</v>
          </cell>
          <cell r="P837">
            <v>98.59</v>
          </cell>
          <cell r="Q837">
            <v>6.2144088794864584E-2</v>
          </cell>
          <cell r="R837">
            <v>6.2144089615278418E-2</v>
          </cell>
        </row>
        <row r="838">
          <cell r="A838">
            <v>830</v>
          </cell>
          <cell r="B838" t="str">
            <v>507th</v>
          </cell>
          <cell r="C838">
            <v>43146</v>
          </cell>
          <cell r="D838">
            <v>43230</v>
          </cell>
          <cell r="E838">
            <v>183</v>
          </cell>
          <cell r="F838">
            <v>1235012.8799999997</v>
          </cell>
          <cell r="G838">
            <v>1217581.7908920005</v>
          </cell>
          <cell r="H838">
            <v>151</v>
          </cell>
          <cell r="I838">
            <v>1040092.8799999998</v>
          </cell>
          <cell r="J838">
            <v>46345</v>
          </cell>
          <cell r="K838">
            <v>1086437.8799999997</v>
          </cell>
          <cell r="L838">
            <v>1071119255892.0004</v>
          </cell>
          <cell r="M838">
            <v>15318624108.000002</v>
          </cell>
          <cell r="N838">
            <v>6.1697092630155763E-2</v>
          </cell>
          <cell r="O838">
            <v>6.3485621521335717E-2</v>
          </cell>
          <cell r="P838">
            <v>98.59</v>
          </cell>
          <cell r="Q838">
            <v>6.2144088794864584E-2</v>
          </cell>
          <cell r="R838">
            <v>6.2143471645684296E-2</v>
          </cell>
        </row>
        <row r="839">
          <cell r="A839">
            <v>831</v>
          </cell>
          <cell r="B839" t="str">
            <v>Non-Comp</v>
          </cell>
          <cell r="C839">
            <v>43146</v>
          </cell>
          <cell r="D839">
            <v>43230</v>
          </cell>
          <cell r="E839">
            <v>142</v>
          </cell>
          <cell r="F839">
            <v>14926.424999999999</v>
          </cell>
          <cell r="G839">
            <v>14715.962406000001</v>
          </cell>
          <cell r="H839">
            <v>142</v>
          </cell>
          <cell r="I839">
            <v>0</v>
          </cell>
          <cell r="J839">
            <v>14926.424999999999</v>
          </cell>
          <cell r="K839">
            <v>14926.424999999999</v>
          </cell>
          <cell r="L839">
            <v>14715962406</v>
          </cell>
          <cell r="M839">
            <v>210462594</v>
          </cell>
          <cell r="N839">
            <v>6.2144088794864584E-2</v>
          </cell>
          <cell r="O839">
            <v>6.2144088794864584E-2</v>
          </cell>
          <cell r="P839">
            <v>98.59</v>
          </cell>
          <cell r="Q839">
            <v>6.2144088794864584E-2</v>
          </cell>
          <cell r="R839">
            <v>6.2144089244109781E-2</v>
          </cell>
        </row>
        <row r="840">
          <cell r="A840">
            <v>832</v>
          </cell>
          <cell r="B840" t="str">
            <v>508th</v>
          </cell>
          <cell r="C840">
            <v>43160</v>
          </cell>
          <cell r="D840">
            <v>43244</v>
          </cell>
          <cell r="E840">
            <v>44</v>
          </cell>
          <cell r="F840">
            <v>298746.565</v>
          </cell>
          <cell r="G840">
            <v>294518.71202899987</v>
          </cell>
          <cell r="H840">
            <v>38</v>
          </cell>
          <cell r="I840">
            <v>273746.565</v>
          </cell>
          <cell r="J840">
            <v>4500</v>
          </cell>
          <cell r="K840">
            <v>278246.565</v>
          </cell>
          <cell r="L840">
            <v>274312212028.99994</v>
          </cell>
          <cell r="M840">
            <v>3934352970.999999</v>
          </cell>
          <cell r="N840">
            <v>6.2144088794864584E-2</v>
          </cell>
          <cell r="O840">
            <v>6.3485621521335717E-2</v>
          </cell>
          <cell r="P840">
            <v>98.58</v>
          </cell>
          <cell r="Q840">
            <v>6.2591175646562219E-2</v>
          </cell>
          <cell r="R840">
            <v>6.232206457027209E-2</v>
          </cell>
        </row>
        <row r="841">
          <cell r="A841">
            <v>833</v>
          </cell>
          <cell r="B841" t="str">
            <v>Non-Comp</v>
          </cell>
          <cell r="C841">
            <v>43160</v>
          </cell>
          <cell r="D841">
            <v>43244</v>
          </cell>
          <cell r="E841">
            <v>139</v>
          </cell>
          <cell r="F841">
            <v>10084.014999999999</v>
          </cell>
          <cell r="G841">
            <v>9941.8303859999996</v>
          </cell>
          <cell r="H841">
            <v>139</v>
          </cell>
          <cell r="I841">
            <v>0</v>
          </cell>
          <cell r="J841">
            <v>10084.014999999999</v>
          </cell>
          <cell r="K841">
            <v>10084.014999999999</v>
          </cell>
          <cell r="L841">
            <v>9941830386</v>
          </cell>
          <cell r="M841">
            <v>142184614</v>
          </cell>
          <cell r="N841">
            <v>6.2144088794864584E-2</v>
          </cell>
          <cell r="O841">
            <v>6.2144088794864584E-2</v>
          </cell>
          <cell r="P841">
            <v>98.59</v>
          </cell>
          <cell r="Q841">
            <v>6.2144088794864584E-2</v>
          </cell>
          <cell r="R841">
            <v>6.2144089903157167E-2</v>
          </cell>
        </row>
        <row r="842">
          <cell r="A842">
            <v>834</v>
          </cell>
          <cell r="B842" t="str">
            <v>509th</v>
          </cell>
          <cell r="C842">
            <v>43174</v>
          </cell>
          <cell r="D842">
            <v>43258</v>
          </cell>
          <cell r="E842">
            <v>26</v>
          </cell>
          <cell r="F842">
            <v>92277.2</v>
          </cell>
          <cell r="G842">
            <v>90951.431629999992</v>
          </cell>
          <cell r="H842">
            <v>15</v>
          </cell>
          <cell r="I842">
            <v>42777.2</v>
          </cell>
          <cell r="J842">
            <v>0</v>
          </cell>
          <cell r="K842">
            <v>42777.2</v>
          </cell>
          <cell r="L842">
            <v>42169781630</v>
          </cell>
          <cell r="M842">
            <v>607418369.99999952</v>
          </cell>
          <cell r="N842">
            <v>6.2144088794864584E-2</v>
          </cell>
          <cell r="O842">
            <v>6.5275602729926899E-2</v>
          </cell>
          <cell r="P842">
            <v>98.58</v>
          </cell>
          <cell r="Q842">
            <v>6.2591175646562219E-2</v>
          </cell>
          <cell r="R842">
            <v>6.2589307959560761E-2</v>
          </cell>
        </row>
        <row r="843">
          <cell r="A843">
            <v>835</v>
          </cell>
          <cell r="B843" t="str">
            <v>Non-Comp</v>
          </cell>
          <cell r="C843">
            <v>43174</v>
          </cell>
          <cell r="D843">
            <v>43258</v>
          </cell>
          <cell r="E843">
            <v>126</v>
          </cell>
          <cell r="F843">
            <v>11331.924999999999</v>
          </cell>
          <cell r="G843">
            <v>11171.011665</v>
          </cell>
          <cell r="H843">
            <v>126</v>
          </cell>
          <cell r="I843">
            <v>0</v>
          </cell>
          <cell r="J843">
            <v>11331.924999999999</v>
          </cell>
          <cell r="K843">
            <v>11331.924999999999</v>
          </cell>
          <cell r="L843">
            <v>11171011665</v>
          </cell>
          <cell r="M843">
            <v>160913335</v>
          </cell>
          <cell r="N843">
            <v>6.2591175646562219E-2</v>
          </cell>
          <cell r="O843">
            <v>6.2591175646562219E-2</v>
          </cell>
          <cell r="P843">
            <v>98.58</v>
          </cell>
          <cell r="Q843">
            <v>6.2591175646562219E-2</v>
          </cell>
          <cell r="R843">
            <v>6.2591175646562136E-2</v>
          </cell>
        </row>
        <row r="844">
          <cell r="A844">
            <v>836</v>
          </cell>
          <cell r="B844" t="str">
            <v>510th</v>
          </cell>
          <cell r="C844">
            <v>43188</v>
          </cell>
          <cell r="D844">
            <v>43272</v>
          </cell>
          <cell r="E844">
            <v>39</v>
          </cell>
          <cell r="F844">
            <v>138263</v>
          </cell>
          <cell r="G844">
            <v>136180.84800000009</v>
          </cell>
          <cell r="H844">
            <v>4</v>
          </cell>
          <cell r="I844">
            <v>2863</v>
          </cell>
          <cell r="J844">
            <v>50</v>
          </cell>
          <cell r="K844">
            <v>2913</v>
          </cell>
          <cell r="L844">
            <v>2871635399.9999995</v>
          </cell>
          <cell r="M844">
            <v>41364599.999999978</v>
          </cell>
          <cell r="N844">
            <v>6.2591175646562219E-2</v>
          </cell>
          <cell r="O844">
            <v>6.7515124258294826E-2</v>
          </cell>
          <cell r="P844">
            <v>98.58</v>
          </cell>
          <cell r="Q844">
            <v>6.2591175646562219E-2</v>
          </cell>
          <cell r="R844">
            <v>6.2591175646562205E-2</v>
          </cell>
        </row>
        <row r="845">
          <cell r="A845">
            <v>837</v>
          </cell>
          <cell r="B845" t="str">
            <v>Non-Comp</v>
          </cell>
          <cell r="C845">
            <v>43188</v>
          </cell>
          <cell r="D845">
            <v>43272</v>
          </cell>
          <cell r="E845">
            <v>142</v>
          </cell>
          <cell r="F845">
            <v>17239.244999999999</v>
          </cell>
          <cell r="G845">
            <v>16994.447721</v>
          </cell>
          <cell r="H845">
            <v>142</v>
          </cell>
          <cell r="I845">
            <v>0</v>
          </cell>
          <cell r="J845">
            <v>17239.244999999999</v>
          </cell>
          <cell r="K845">
            <v>17239.244999999999</v>
          </cell>
          <cell r="L845">
            <v>16994447721</v>
          </cell>
          <cell r="M845">
            <v>244797279</v>
          </cell>
          <cell r="N845">
            <v>6.2591175646562219E-2</v>
          </cell>
          <cell r="O845">
            <v>6.2591175646562219E-2</v>
          </cell>
          <cell r="P845">
            <v>98.58</v>
          </cell>
          <cell r="Q845">
            <v>6.2591175646562219E-2</v>
          </cell>
          <cell r="R845">
            <v>6.2591175646562136E-2</v>
          </cell>
        </row>
        <row r="846">
          <cell r="A846">
            <v>838</v>
          </cell>
          <cell r="B846" t="str">
            <v>511th</v>
          </cell>
          <cell r="C846">
            <v>43202</v>
          </cell>
          <cell r="D846">
            <v>43286</v>
          </cell>
          <cell r="E846">
            <v>253</v>
          </cell>
          <cell r="F846">
            <v>2743631.2650000001</v>
          </cell>
          <cell r="G846">
            <v>2704853.3930079965</v>
          </cell>
          <cell r="H846">
            <v>120</v>
          </cell>
          <cell r="I846">
            <v>1829615</v>
          </cell>
          <cell r="J846">
            <v>58000</v>
          </cell>
          <cell r="K846">
            <v>1887615</v>
          </cell>
          <cell r="L846">
            <v>1860983984902.9998</v>
          </cell>
          <cell r="M846">
            <v>26631015096.99995</v>
          </cell>
          <cell r="N846">
            <v>6.1500443040212141E-2</v>
          </cell>
          <cell r="O846">
            <v>6.4827971176291438E-2</v>
          </cell>
          <cell r="P846">
            <v>98.584299999999999</v>
          </cell>
          <cell r="Q846">
            <v>6.2398917184871991E-2</v>
          </cell>
          <cell r="R846">
            <v>6.2181143383504674E-2</v>
          </cell>
        </row>
        <row r="847">
          <cell r="A847">
            <v>839</v>
          </cell>
          <cell r="B847" t="str">
            <v>Non-Comp</v>
          </cell>
          <cell r="C847">
            <v>43202</v>
          </cell>
          <cell r="D847">
            <v>43286</v>
          </cell>
          <cell r="E847">
            <v>219</v>
          </cell>
          <cell r="F847">
            <v>30610.77</v>
          </cell>
          <cell r="G847">
            <v>30178.913257</v>
          </cell>
          <cell r="H847">
            <v>219</v>
          </cell>
          <cell r="I847">
            <v>0</v>
          </cell>
          <cell r="J847">
            <v>30610.77</v>
          </cell>
          <cell r="K847">
            <v>30610.77</v>
          </cell>
          <cell r="L847">
            <v>30178913257</v>
          </cell>
          <cell r="M847">
            <v>431856743</v>
          </cell>
          <cell r="N847">
            <v>6.2179852405353543E-2</v>
          </cell>
          <cell r="O847">
            <v>6.2179852405353543E-2</v>
          </cell>
          <cell r="P847">
            <v>98.589200000000005</v>
          </cell>
          <cell r="Q847">
            <v>6.2179852405353543E-2</v>
          </cell>
          <cell r="R847">
            <v>6.2179852381986894E-2</v>
          </cell>
        </row>
        <row r="848">
          <cell r="A848">
            <v>840</v>
          </cell>
          <cell r="B848" t="str">
            <v>512th</v>
          </cell>
          <cell r="C848">
            <v>43216</v>
          </cell>
          <cell r="D848">
            <v>43300</v>
          </cell>
          <cell r="E848">
            <v>205</v>
          </cell>
          <cell r="F848">
            <v>1547067.7</v>
          </cell>
          <cell r="G848">
            <v>1525153.5123551008</v>
          </cell>
          <cell r="H848">
            <v>183</v>
          </cell>
          <cell r="I848">
            <v>1267566</v>
          </cell>
          <cell r="J848">
            <v>140151.70000000001</v>
          </cell>
          <cell r="K848">
            <v>1407717.7</v>
          </cell>
          <cell r="L848">
            <v>1387798217505.1006</v>
          </cell>
          <cell r="M848">
            <v>19919482494.899967</v>
          </cell>
          <cell r="N848">
            <v>6.2001040156734653E-2</v>
          </cell>
          <cell r="O848">
            <v>6.3499040972845894E-2</v>
          </cell>
          <cell r="P848">
            <v>98.58</v>
          </cell>
          <cell r="Q848">
            <v>6.2591175646562219E-2</v>
          </cell>
          <cell r="R848">
            <v>6.2368503832656887E-2</v>
          </cell>
        </row>
        <row r="849">
          <cell r="A849">
            <v>841</v>
          </cell>
          <cell r="B849" t="str">
            <v>Non-Comp</v>
          </cell>
          <cell r="C849">
            <v>43216</v>
          </cell>
          <cell r="D849">
            <v>43300</v>
          </cell>
          <cell r="E849">
            <v>207</v>
          </cell>
          <cell r="F849">
            <v>30344.11</v>
          </cell>
          <cell r="G849">
            <v>29914.740838999998</v>
          </cell>
          <cell r="H849">
            <v>207</v>
          </cell>
          <cell r="I849">
            <v>0</v>
          </cell>
          <cell r="J849">
            <v>30344.11</v>
          </cell>
          <cell r="K849">
            <v>30344.11</v>
          </cell>
          <cell r="L849">
            <v>29914740839</v>
          </cell>
          <cell r="M849">
            <v>429369161</v>
          </cell>
          <cell r="N849">
            <v>6.2367620883115406E-2</v>
          </cell>
          <cell r="O849">
            <v>6.2367620883115406E-2</v>
          </cell>
          <cell r="P849">
            <v>98.584999999999994</v>
          </cell>
          <cell r="Q849">
            <v>6.2367620883115406E-2</v>
          </cell>
          <cell r="R849">
            <v>6.2367621546140277E-2</v>
          </cell>
        </row>
        <row r="850">
          <cell r="A850">
            <v>842</v>
          </cell>
          <cell r="B850" t="str">
            <v>513th</v>
          </cell>
          <cell r="C850">
            <v>43230</v>
          </cell>
          <cell r="D850">
            <v>43314</v>
          </cell>
          <cell r="E850">
            <v>84</v>
          </cell>
          <cell r="F850">
            <v>558544</v>
          </cell>
          <cell r="G850">
            <v>550612.64382500027</v>
          </cell>
          <cell r="H850">
            <v>61</v>
          </cell>
          <cell r="I850">
            <v>465124</v>
          </cell>
          <cell r="J850">
            <v>16850</v>
          </cell>
          <cell r="K850">
            <v>481974</v>
          </cell>
          <cell r="L850">
            <v>475133736000.00018</v>
          </cell>
          <cell r="M850">
            <v>6840264000.0000019</v>
          </cell>
          <cell r="N850">
            <v>6.2144088794864584E-2</v>
          </cell>
          <cell r="O850">
            <v>6.3396160598936629E-2</v>
          </cell>
          <cell r="P850">
            <v>98.58</v>
          </cell>
          <cell r="Q850">
            <v>6.2591175646562219E-2</v>
          </cell>
          <cell r="R850">
            <v>6.2556231674451901E-2</v>
          </cell>
        </row>
        <row r="851">
          <cell r="A851">
            <v>843</v>
          </cell>
          <cell r="B851" t="str">
            <v>Non-Comp</v>
          </cell>
          <cell r="C851">
            <v>43230</v>
          </cell>
          <cell r="D851">
            <v>43314</v>
          </cell>
          <cell r="E851">
            <v>141</v>
          </cell>
          <cell r="F851">
            <v>16141.035</v>
          </cell>
          <cell r="G851">
            <v>15911.961436</v>
          </cell>
          <cell r="H851">
            <v>141</v>
          </cell>
          <cell r="I851">
            <v>0</v>
          </cell>
          <cell r="J851">
            <v>16141.035</v>
          </cell>
          <cell r="K851">
            <v>16141.035</v>
          </cell>
          <cell r="L851">
            <v>15911961436</v>
          </cell>
          <cell r="M851">
            <v>229073564</v>
          </cell>
          <cell r="N851">
            <v>6.2555405360495364E-2</v>
          </cell>
          <cell r="O851">
            <v>6.2555405360495364E-2</v>
          </cell>
          <cell r="P851">
            <v>98.580799999999996</v>
          </cell>
          <cell r="Q851">
            <v>6.2555405360495364E-2</v>
          </cell>
          <cell r="R851">
            <v>6.2555404053001737E-2</v>
          </cell>
        </row>
        <row r="852">
          <cell r="A852">
            <v>844</v>
          </cell>
          <cell r="B852" t="str">
            <v>514th</v>
          </cell>
          <cell r="C852">
            <v>43244</v>
          </cell>
          <cell r="D852">
            <v>43328</v>
          </cell>
          <cell r="E852">
            <v>17</v>
          </cell>
          <cell r="F852">
            <v>4994.62</v>
          </cell>
          <cell r="G852">
            <v>4923.3339180799994</v>
          </cell>
          <cell r="H852">
            <v>13</v>
          </cell>
          <cell r="I852">
            <v>3442.5</v>
          </cell>
          <cell r="J852">
            <v>25</v>
          </cell>
          <cell r="K852">
            <v>3467.5</v>
          </cell>
          <cell r="L852">
            <v>3418266489.9999995</v>
          </cell>
          <cell r="M852">
            <v>49233509.999999955</v>
          </cell>
          <cell r="N852">
            <v>6.2501751019939211E-2</v>
          </cell>
          <cell r="O852">
            <v>6.4514683147785162E-2</v>
          </cell>
          <cell r="P852">
            <v>98.58</v>
          </cell>
          <cell r="Q852">
            <v>6.2591175646562219E-2</v>
          </cell>
          <cell r="R852">
            <v>6.2584741160699231E-2</v>
          </cell>
        </row>
        <row r="853">
          <cell r="A853">
            <v>845</v>
          </cell>
          <cell r="B853" t="str">
            <v>Non-Comp</v>
          </cell>
          <cell r="C853">
            <v>43244</v>
          </cell>
          <cell r="D853">
            <v>43328</v>
          </cell>
          <cell r="E853">
            <v>105</v>
          </cell>
          <cell r="F853">
            <v>8691.3250000000007</v>
          </cell>
          <cell r="G853">
            <v>8567.9168840000002</v>
          </cell>
          <cell r="H853">
            <v>105</v>
          </cell>
          <cell r="I853">
            <v>0</v>
          </cell>
          <cell r="J853">
            <v>8691.3250000000007</v>
          </cell>
          <cell r="K853">
            <v>8691.3250000000007</v>
          </cell>
          <cell r="L853">
            <v>8567916884</v>
          </cell>
          <cell r="M853">
            <v>123408116</v>
          </cell>
          <cell r="N853">
            <v>6.2586704329053888E-2</v>
          </cell>
          <cell r="O853">
            <v>6.2586704329053888E-2</v>
          </cell>
          <cell r="P853">
            <v>98.580100000000002</v>
          </cell>
          <cell r="Q853">
            <v>6.2586704329053888E-2</v>
          </cell>
          <cell r="R853">
            <v>6.258670038059648E-2</v>
          </cell>
        </row>
        <row r="854">
          <cell r="A854">
            <v>846</v>
          </cell>
          <cell r="B854" t="str">
            <v>515th</v>
          </cell>
          <cell r="C854">
            <v>43258</v>
          </cell>
          <cell r="D854">
            <v>43342</v>
          </cell>
          <cell r="E854">
            <v>180</v>
          </cell>
          <cell r="F854">
            <v>1402799.35</v>
          </cell>
          <cell r="G854">
            <v>1381411.7754229987</v>
          </cell>
          <cell r="H854">
            <v>161</v>
          </cell>
          <cell r="I854">
            <v>1260329.3500000001</v>
          </cell>
          <cell r="J854">
            <v>50770</v>
          </cell>
          <cell r="K854">
            <v>1311099.3500000001</v>
          </cell>
          <cell r="L854">
            <v>1291129805122.9993</v>
          </cell>
          <cell r="M854">
            <v>19969544877</v>
          </cell>
          <cell r="N854">
            <v>6.6695195556948889E-2</v>
          </cell>
          <cell r="O854">
            <v>6.8904770128370846E-2</v>
          </cell>
          <cell r="P854">
            <v>98.468199999999996</v>
          </cell>
          <cell r="Q854">
            <v>6.7595789445584795E-2</v>
          </cell>
          <cell r="R854">
            <v>6.720660388811299E-2</v>
          </cell>
        </row>
        <row r="855">
          <cell r="A855">
            <v>847</v>
          </cell>
          <cell r="B855" t="str">
            <v>Non-Comp</v>
          </cell>
          <cell r="C855">
            <v>43258</v>
          </cell>
          <cell r="D855">
            <v>43342</v>
          </cell>
          <cell r="E855">
            <v>157</v>
          </cell>
          <cell r="F855">
            <v>20728.755000000001</v>
          </cell>
          <cell r="G855">
            <v>20413.035327000001</v>
          </cell>
          <cell r="H855">
            <v>157</v>
          </cell>
          <cell r="I855">
            <v>0</v>
          </cell>
          <cell r="J855">
            <v>20728.755000000001</v>
          </cell>
          <cell r="K855">
            <v>20728.755000000001</v>
          </cell>
          <cell r="L855">
            <v>20413035327</v>
          </cell>
          <cell r="M855">
            <v>315719673</v>
          </cell>
          <cell r="N855">
            <v>6.7205935024936214E-2</v>
          </cell>
          <cell r="O855">
            <v>6.7205935024936214E-2</v>
          </cell>
          <cell r="P855">
            <v>98.476900000000001</v>
          </cell>
          <cell r="Q855">
            <v>6.7205935024936214E-2</v>
          </cell>
          <cell r="R855">
            <v>6.7205936234341096E-2</v>
          </cell>
        </row>
        <row r="856">
          <cell r="A856">
            <v>848</v>
          </cell>
          <cell r="B856" t="str">
            <v>516th</v>
          </cell>
          <cell r="C856">
            <v>43272</v>
          </cell>
          <cell r="D856">
            <v>43356</v>
          </cell>
          <cell r="E856">
            <v>26</v>
          </cell>
          <cell r="F856">
            <v>111313.48</v>
          </cell>
          <cell r="G856">
            <v>109593.7618544</v>
          </cell>
          <cell r="H856">
            <v>13</v>
          </cell>
          <cell r="I856">
            <v>44463.479999999996</v>
          </cell>
          <cell r="J856">
            <v>1050</v>
          </cell>
          <cell r="K856">
            <v>45513.479999999996</v>
          </cell>
          <cell r="L856">
            <v>44816309654.400002</v>
          </cell>
          <cell r="M856">
            <v>697170345.60000253</v>
          </cell>
          <cell r="N856">
            <v>6.7205935024936214E-2</v>
          </cell>
          <cell r="O856">
            <v>6.9981226245514949E-2</v>
          </cell>
          <cell r="P856">
            <v>98.468199999999996</v>
          </cell>
          <cell r="Q856">
            <v>6.7595789445584795E-2</v>
          </cell>
          <cell r="R856">
            <v>6.7595283272151432E-2</v>
          </cell>
        </row>
        <row r="857">
          <cell r="A857">
            <v>849</v>
          </cell>
          <cell r="B857" t="str">
            <v>Non-Comp</v>
          </cell>
          <cell r="C857">
            <v>43272</v>
          </cell>
          <cell r="D857">
            <v>43356</v>
          </cell>
          <cell r="E857">
            <v>102</v>
          </cell>
          <cell r="F857">
            <v>11834.075000000001</v>
          </cell>
          <cell r="G857">
            <v>11652.800636</v>
          </cell>
          <cell r="H857">
            <v>102</v>
          </cell>
          <cell r="I857">
            <v>0</v>
          </cell>
          <cell r="J857">
            <v>11834.075000000001</v>
          </cell>
          <cell r="K857">
            <v>11834.075000000001</v>
          </cell>
          <cell r="L857">
            <v>11652800636</v>
          </cell>
          <cell r="M857">
            <v>181274364</v>
          </cell>
          <cell r="N857">
            <v>6.7595789445584795E-2</v>
          </cell>
          <cell r="O857">
            <v>6.7595789445584795E-2</v>
          </cell>
          <cell r="P857">
            <v>98.468199999999996</v>
          </cell>
          <cell r="Q857">
            <v>6.7595789445584795E-2</v>
          </cell>
          <cell r="R857">
            <v>6.7595790638467518E-2</v>
          </cell>
        </row>
        <row r="858">
          <cell r="A858">
            <v>850</v>
          </cell>
          <cell r="B858" t="str">
            <v>517th</v>
          </cell>
          <cell r="C858">
            <v>43286</v>
          </cell>
          <cell r="D858">
            <v>43370</v>
          </cell>
          <cell r="E858">
            <v>41</v>
          </cell>
          <cell r="F858">
            <v>497289.99</v>
          </cell>
          <cell r="G858">
            <v>489633.60157917975</v>
          </cell>
          <cell r="H858">
            <v>31</v>
          </cell>
          <cell r="I858">
            <v>336289.99</v>
          </cell>
          <cell r="J858">
            <v>0</v>
          </cell>
          <cell r="K858">
            <v>336289.99</v>
          </cell>
          <cell r="L858">
            <v>331140230579.17969</v>
          </cell>
          <cell r="M858">
            <v>5149759420.820014</v>
          </cell>
          <cell r="N858">
            <v>6.7501680347127391E-2</v>
          </cell>
          <cell r="O858">
            <v>6.9093112056576395E-2</v>
          </cell>
          <cell r="P858">
            <v>98.468199999999996</v>
          </cell>
          <cell r="Q858">
            <v>6.7595789445584795E-2</v>
          </cell>
          <cell r="R858">
            <v>6.757539212142108E-2</v>
          </cell>
        </row>
        <row r="859">
          <cell r="A859">
            <v>851</v>
          </cell>
          <cell r="B859" t="str">
            <v>Non-Comp</v>
          </cell>
          <cell r="C859">
            <v>43286</v>
          </cell>
          <cell r="D859">
            <v>43370</v>
          </cell>
          <cell r="E859">
            <v>146</v>
          </cell>
          <cell r="F859">
            <v>20911.455000000002</v>
          </cell>
          <cell r="G859">
            <v>20591.237886999999</v>
          </cell>
          <cell r="H859">
            <v>146</v>
          </cell>
          <cell r="I859">
            <v>0</v>
          </cell>
          <cell r="J859">
            <v>20911.455000000002</v>
          </cell>
          <cell r="K859">
            <v>20911.455000000002</v>
          </cell>
          <cell r="L859">
            <v>20591237887</v>
          </cell>
          <cell r="M859">
            <v>320217113</v>
          </cell>
          <cell r="N859">
            <v>6.757338215329442E-2</v>
          </cell>
          <cell r="O859">
            <v>6.757338215329442E-2</v>
          </cell>
          <cell r="P859">
            <v>98.468699999999998</v>
          </cell>
          <cell r="Q859">
            <v>6.757338215329442E-2</v>
          </cell>
          <cell r="R859">
            <v>6.7573382707273547E-2</v>
          </cell>
        </row>
        <row r="860">
          <cell r="A860">
            <v>852</v>
          </cell>
          <cell r="B860" t="str">
            <v>518th</v>
          </cell>
          <cell r="C860">
            <v>43300</v>
          </cell>
          <cell r="D860">
            <v>43384</v>
          </cell>
          <cell r="E860">
            <v>327</v>
          </cell>
          <cell r="F860">
            <v>3500608.7400000007</v>
          </cell>
          <cell r="G860">
            <v>3439459.2852662001</v>
          </cell>
          <cell r="H860">
            <v>236</v>
          </cell>
          <cell r="I860">
            <v>3149989.3200000003</v>
          </cell>
          <cell r="J860">
            <v>44871.5</v>
          </cell>
          <cell r="K860">
            <v>3194860.8200000003</v>
          </cell>
          <cell r="L860">
            <v>3139080815771.0801</v>
          </cell>
          <cell r="M860">
            <v>55780004228.91996</v>
          </cell>
          <cell r="N860">
            <v>7.649599984493663E-2</v>
          </cell>
          <cell r="O860">
            <v>7.9503761685197932E-2</v>
          </cell>
          <cell r="P860">
            <v>98.247699999999995</v>
          </cell>
          <cell r="Q860">
            <v>7.7499633215696015E-2</v>
          </cell>
          <cell r="R860">
            <v>7.7212866614050052E-2</v>
          </cell>
        </row>
        <row r="861">
          <cell r="A861">
            <v>853</v>
          </cell>
          <cell r="B861" t="str">
            <v>Non-Comp</v>
          </cell>
          <cell r="C861">
            <v>43300</v>
          </cell>
          <cell r="D861">
            <v>43384</v>
          </cell>
          <cell r="E861">
            <v>289</v>
          </cell>
          <cell r="F861">
            <v>41804.364999999998</v>
          </cell>
          <cell r="G861">
            <v>41074.502582000001</v>
          </cell>
          <cell r="H861">
            <v>289</v>
          </cell>
          <cell r="I861">
            <v>0</v>
          </cell>
          <cell r="J861">
            <v>41804.364999999998</v>
          </cell>
          <cell r="K861">
            <v>41804.364999999998</v>
          </cell>
          <cell r="L861">
            <v>41074502582</v>
          </cell>
          <cell r="M861">
            <v>729862418</v>
          </cell>
          <cell r="N861">
            <v>7.7211548327003318E-2</v>
          </cell>
          <cell r="O861">
            <v>7.7211548327003318E-2</v>
          </cell>
          <cell r="P861">
            <v>98.254099999999994</v>
          </cell>
          <cell r="Q861">
            <v>7.7211548327003318E-2</v>
          </cell>
          <cell r="R861">
            <v>7.7211549346089911E-2</v>
          </cell>
        </row>
        <row r="862">
          <cell r="A862">
            <v>854</v>
          </cell>
          <cell r="B862" t="str">
            <v>519th</v>
          </cell>
          <cell r="C862">
            <v>43314</v>
          </cell>
          <cell r="D862">
            <v>43398</v>
          </cell>
          <cell r="E862">
            <v>170</v>
          </cell>
          <cell r="F862">
            <v>987256.26</v>
          </cell>
          <cell r="G862">
            <v>969962.26269262028</v>
          </cell>
          <cell r="H862">
            <v>148</v>
          </cell>
          <cell r="I862">
            <v>846920.46</v>
          </cell>
          <cell r="J862">
            <v>78835.8</v>
          </cell>
          <cell r="K862">
            <v>925756.26</v>
          </cell>
          <cell r="L862">
            <v>909542398192.62024</v>
          </cell>
          <cell r="M862">
            <v>16213861807.380028</v>
          </cell>
          <cell r="N862">
            <v>7.7288067215031078E-2</v>
          </cell>
          <cell r="O862">
            <v>7.8116441111941881E-2</v>
          </cell>
          <cell r="P862">
            <v>98.247699999999995</v>
          </cell>
          <cell r="Q862">
            <v>7.7499633215696015E-2</v>
          </cell>
          <cell r="R862">
            <v>7.7459930324841955E-2</v>
          </cell>
        </row>
        <row r="863">
          <cell r="A863">
            <v>855</v>
          </cell>
          <cell r="B863" t="str">
            <v>Non-Comp</v>
          </cell>
          <cell r="C863">
            <v>43314</v>
          </cell>
          <cell r="D863">
            <v>43398</v>
          </cell>
          <cell r="E863">
            <v>174</v>
          </cell>
          <cell r="F863">
            <v>24691.93</v>
          </cell>
          <cell r="G863">
            <v>24259.475536999998</v>
          </cell>
          <cell r="H863">
            <v>174</v>
          </cell>
          <cell r="I863">
            <v>0</v>
          </cell>
          <cell r="J863">
            <v>24691.93</v>
          </cell>
          <cell r="K863">
            <v>24691.93</v>
          </cell>
          <cell r="L863">
            <v>24259475537</v>
          </cell>
          <cell r="M863">
            <v>432454463</v>
          </cell>
          <cell r="N863">
            <v>7.7459119010347383E-2</v>
          </cell>
          <cell r="O863">
            <v>7.7459119010347383E-2</v>
          </cell>
          <cell r="P863">
            <v>98.248599999999996</v>
          </cell>
          <cell r="Q863">
            <v>7.7459119010347383E-2</v>
          </cell>
          <cell r="R863">
            <v>7.7459119189009079E-2</v>
          </cell>
        </row>
        <row r="864">
          <cell r="A864">
            <v>856</v>
          </cell>
          <cell r="B864" t="str">
            <v>520th</v>
          </cell>
          <cell r="C864">
            <v>43328</v>
          </cell>
          <cell r="D864">
            <v>43412</v>
          </cell>
          <cell r="E864">
            <v>23</v>
          </cell>
          <cell r="F864">
            <v>45441</v>
          </cell>
          <cell r="G864">
            <v>44645.907647</v>
          </cell>
          <cell r="H864">
            <v>21</v>
          </cell>
          <cell r="I864">
            <v>39556</v>
          </cell>
          <cell r="J864">
            <v>885</v>
          </cell>
          <cell r="K864">
            <v>40441</v>
          </cell>
          <cell r="L864">
            <v>39734027646.999992</v>
          </cell>
          <cell r="M864">
            <v>706972353.00000346</v>
          </cell>
          <cell r="N864">
            <v>7.700000988642848E-2</v>
          </cell>
          <cell r="O864">
            <v>7.7981358977826945E-2</v>
          </cell>
          <cell r="P864">
            <v>98.247699999999995</v>
          </cell>
          <cell r="Q864">
            <v>7.7499633215696015E-2</v>
          </cell>
          <cell r="R864">
            <v>7.7313172284384848E-2</v>
          </cell>
        </row>
        <row r="865">
          <cell r="A865">
            <v>857</v>
          </cell>
          <cell r="B865" t="str">
            <v>Non-Comp</v>
          </cell>
          <cell r="C865">
            <v>43328</v>
          </cell>
          <cell r="D865">
            <v>43412</v>
          </cell>
          <cell r="E865">
            <v>127</v>
          </cell>
          <cell r="F865">
            <v>8767.2649999999994</v>
          </cell>
          <cell r="G865">
            <v>8613.9956739999998</v>
          </cell>
          <cell r="H865">
            <v>127</v>
          </cell>
          <cell r="I865">
            <v>0</v>
          </cell>
          <cell r="J865">
            <v>8767.2649999999994</v>
          </cell>
          <cell r="K865">
            <v>8767.2649999999994</v>
          </cell>
          <cell r="L865">
            <v>8613995674</v>
          </cell>
          <cell r="M865">
            <v>153269326</v>
          </cell>
          <cell r="N865">
            <v>7.7315074513598994E-2</v>
          </cell>
          <cell r="O865">
            <v>7.7315074513598994E-2</v>
          </cell>
          <cell r="P865">
            <v>98.251800000000003</v>
          </cell>
          <cell r="Q865">
            <v>7.7315074513598994E-2</v>
          </cell>
          <cell r="R865">
            <v>7.7315074138806283E-2</v>
          </cell>
        </row>
        <row r="866">
          <cell r="A866">
            <v>858</v>
          </cell>
          <cell r="B866" t="str">
            <v>521st</v>
          </cell>
          <cell r="C866">
            <v>43342</v>
          </cell>
          <cell r="D866">
            <v>43426</v>
          </cell>
          <cell r="E866">
            <v>21</v>
          </cell>
          <cell r="F866">
            <v>33282</v>
          </cell>
          <cell r="G866">
            <v>32698.576083999993</v>
          </cell>
          <cell r="H866">
            <v>20</v>
          </cell>
          <cell r="I866">
            <v>28227</v>
          </cell>
          <cell r="J866">
            <v>3055</v>
          </cell>
          <cell r="K866">
            <v>31282</v>
          </cell>
          <cell r="L866">
            <v>30733846083.999992</v>
          </cell>
          <cell r="M866">
            <v>548153916.00000203</v>
          </cell>
          <cell r="N866">
            <v>7.7490629994805604E-2</v>
          </cell>
          <cell r="O866">
            <v>7.8003872093899432E-2</v>
          </cell>
          <cell r="P866">
            <v>98.247699999999995</v>
          </cell>
          <cell r="Q866">
            <v>7.7499633215696015E-2</v>
          </cell>
          <cell r="R866">
            <v>7.7499551190293531E-2</v>
          </cell>
        </row>
        <row r="867">
          <cell r="A867">
            <v>859</v>
          </cell>
          <cell r="B867" t="str">
            <v>Non-Comp</v>
          </cell>
          <cell r="C867">
            <v>43342</v>
          </cell>
          <cell r="D867">
            <v>43426</v>
          </cell>
          <cell r="E867">
            <v>156</v>
          </cell>
          <cell r="F867">
            <v>19227.185000000001</v>
          </cell>
          <cell r="G867">
            <v>18890.267028999999</v>
          </cell>
          <cell r="H867">
            <v>156</v>
          </cell>
          <cell r="I867">
            <v>0</v>
          </cell>
          <cell r="J867">
            <v>19227.185000000001</v>
          </cell>
          <cell r="K867">
            <v>19227.185000000001</v>
          </cell>
          <cell r="L867">
            <v>18890267029</v>
          </cell>
          <cell r="M867">
            <v>336917971</v>
          </cell>
          <cell r="N867">
            <v>7.7499633215696015E-2</v>
          </cell>
          <cell r="O867">
            <v>7.7499633215696015E-2</v>
          </cell>
          <cell r="P867">
            <v>98.247699999999995</v>
          </cell>
          <cell r="Q867">
            <v>7.7499633215696015E-2</v>
          </cell>
          <cell r="R867">
            <v>7.7499635146079951E-2</v>
          </cell>
        </row>
        <row r="868">
          <cell r="A868">
            <v>860</v>
          </cell>
          <cell r="B868" t="str">
            <v>522nd</v>
          </cell>
          <cell r="C868">
            <v>43356</v>
          </cell>
          <cell r="D868">
            <v>43440</v>
          </cell>
          <cell r="E868">
            <v>14</v>
          </cell>
          <cell r="F868">
            <v>27910.45</v>
          </cell>
          <cell r="G868">
            <v>27419.910219249996</v>
          </cell>
          <cell r="H868">
            <v>12</v>
          </cell>
          <cell r="I868">
            <v>26050.45</v>
          </cell>
          <cell r="J868">
            <v>360</v>
          </cell>
          <cell r="K868">
            <v>26410.45</v>
          </cell>
          <cell r="L868">
            <v>25947660219.249996</v>
          </cell>
          <cell r="M868">
            <v>462789780.75000179</v>
          </cell>
          <cell r="N868">
            <v>7.7400599801895023E-2</v>
          </cell>
          <cell r="O868">
            <v>8.3707063500152917E-2</v>
          </cell>
          <cell r="P868">
            <v>98.247699999999995</v>
          </cell>
          <cell r="Q868">
            <v>7.7499633215696015E-2</v>
          </cell>
          <cell r="R868">
            <v>7.7499542096008345E-2</v>
          </cell>
        </row>
        <row r="869">
          <cell r="A869">
            <v>861</v>
          </cell>
          <cell r="B869" t="str">
            <v>Non-Comp</v>
          </cell>
          <cell r="C869">
            <v>43356</v>
          </cell>
          <cell r="D869">
            <v>43440</v>
          </cell>
          <cell r="E869">
            <v>95</v>
          </cell>
          <cell r="F869">
            <v>5773.13</v>
          </cell>
          <cell r="G869">
            <v>5671.9674349999996</v>
          </cell>
          <cell r="H869">
            <v>95</v>
          </cell>
          <cell r="I869">
            <v>0</v>
          </cell>
          <cell r="J869">
            <v>5773.13</v>
          </cell>
          <cell r="K869">
            <v>5773.13</v>
          </cell>
          <cell r="L869">
            <v>5671967435</v>
          </cell>
          <cell r="M869">
            <v>101162565</v>
          </cell>
          <cell r="N869">
            <v>7.7499633215696015E-2</v>
          </cell>
          <cell r="O869">
            <v>7.7499633215696015E-2</v>
          </cell>
          <cell r="P869">
            <v>98.247699999999995</v>
          </cell>
          <cell r="Q869">
            <v>7.7499633215696015E-2</v>
          </cell>
          <cell r="R869">
            <v>7.7499639461523107E-2</v>
          </cell>
        </row>
        <row r="870">
          <cell r="A870">
            <v>862</v>
          </cell>
          <cell r="B870" t="str">
            <v>523rd</v>
          </cell>
          <cell r="C870">
            <v>43370</v>
          </cell>
          <cell r="D870">
            <v>43454</v>
          </cell>
          <cell r="E870">
            <v>2</v>
          </cell>
          <cell r="F870">
            <v>1250</v>
          </cell>
          <cell r="G870">
            <v>1227.2577499999998</v>
          </cell>
          <cell r="H870">
            <v>1</v>
          </cell>
          <cell r="I870">
            <v>750</v>
          </cell>
          <cell r="J870">
            <v>0</v>
          </cell>
          <cell r="K870">
            <v>750</v>
          </cell>
          <cell r="L870">
            <v>736857749.99999988</v>
          </cell>
          <cell r="M870">
            <v>13142250.00000005</v>
          </cell>
          <cell r="N870">
            <v>7.7499633215696015E-2</v>
          </cell>
          <cell r="O870">
            <v>8.5061757166161822E-2</v>
          </cell>
          <cell r="P870">
            <v>98.247699999999995</v>
          </cell>
          <cell r="Q870">
            <v>7.7499633215696015E-2</v>
          </cell>
          <cell r="R870">
            <v>7.7499633215696015E-2</v>
          </cell>
        </row>
        <row r="871">
          <cell r="A871">
            <v>863</v>
          </cell>
          <cell r="B871" t="str">
            <v>Non-Comp</v>
          </cell>
          <cell r="C871">
            <v>43370</v>
          </cell>
          <cell r="D871">
            <v>43454</v>
          </cell>
          <cell r="E871">
            <v>78</v>
          </cell>
          <cell r="F871">
            <v>8978.2950000000001</v>
          </cell>
          <cell r="G871">
            <v>8820.9683320000004</v>
          </cell>
          <cell r="H871">
            <v>78</v>
          </cell>
          <cell r="I871">
            <v>0</v>
          </cell>
          <cell r="J871">
            <v>8978.2950000000001</v>
          </cell>
          <cell r="K871">
            <v>8978.2950000000001</v>
          </cell>
          <cell r="L871">
            <v>8820968332</v>
          </cell>
          <cell r="M871">
            <v>157326668</v>
          </cell>
          <cell r="N871">
            <v>7.7499633215696015E-2</v>
          </cell>
          <cell r="O871">
            <v>7.7499633215696015E-2</v>
          </cell>
          <cell r="P871">
            <v>98.247699999999995</v>
          </cell>
          <cell r="Q871">
            <v>7.7499633215696015E-2</v>
          </cell>
          <cell r="R871">
            <v>7.7499635579745568E-2</v>
          </cell>
        </row>
        <row r="872">
          <cell r="A872">
            <v>864</v>
          </cell>
          <cell r="B872" t="str">
            <v>524th</v>
          </cell>
          <cell r="C872">
            <v>43384</v>
          </cell>
          <cell r="D872">
            <v>43468</v>
          </cell>
          <cell r="E872">
            <v>301</v>
          </cell>
          <cell r="F872">
            <v>2784875.0950000007</v>
          </cell>
          <cell r="G872">
            <v>2729918.2184597743</v>
          </cell>
          <cell r="H872">
            <v>283</v>
          </cell>
          <cell r="I872">
            <v>2537167.3950000005</v>
          </cell>
          <cell r="J872">
            <v>121407.7</v>
          </cell>
          <cell r="K872">
            <v>2658575.0950000007</v>
          </cell>
          <cell r="L872">
            <v>2606152673359.7734</v>
          </cell>
          <cell r="M872">
            <v>52422421640.225014</v>
          </cell>
          <cell r="N872">
            <v>8.6959721157685368E-2</v>
          </cell>
          <cell r="O872">
            <v>9.0828462775324748E-2</v>
          </cell>
          <cell r="P872">
            <v>98.015000000000001</v>
          </cell>
          <cell r="Q872">
            <v>8.7999771657885195E-2</v>
          </cell>
          <cell r="R872">
            <v>8.7403901388694472E-2</v>
          </cell>
        </row>
        <row r="873">
          <cell r="A873">
            <v>865</v>
          </cell>
          <cell r="B873" t="str">
            <v>Non-Comp</v>
          </cell>
          <cell r="C873">
            <v>43384</v>
          </cell>
          <cell r="D873">
            <v>43468</v>
          </cell>
          <cell r="E873">
            <v>363</v>
          </cell>
          <cell r="F873">
            <v>61851.754999999997</v>
          </cell>
          <cell r="G873">
            <v>60632.162091999999</v>
          </cell>
          <cell r="H873">
            <v>363</v>
          </cell>
          <cell r="I873">
            <v>0</v>
          </cell>
          <cell r="J873">
            <v>61851.754999999997</v>
          </cell>
          <cell r="K873">
            <v>61851.754999999997</v>
          </cell>
          <cell r="L873">
            <v>60632162092</v>
          </cell>
          <cell r="M873">
            <v>1219592908</v>
          </cell>
          <cell r="N873">
            <v>8.7402813437260751E-2</v>
          </cell>
          <cell r="O873">
            <v>8.7402813437260751E-2</v>
          </cell>
          <cell r="P873">
            <v>98.028199999999998</v>
          </cell>
          <cell r="Q873">
            <v>8.7402813437260751E-2</v>
          </cell>
          <cell r="R873">
            <v>8.7402813650002298E-2</v>
          </cell>
        </row>
        <row r="874">
          <cell r="A874">
            <v>866</v>
          </cell>
          <cell r="B874" t="str">
            <v>525th</v>
          </cell>
          <cell r="C874">
            <v>43398</v>
          </cell>
          <cell r="D874">
            <v>43482</v>
          </cell>
          <cell r="E874">
            <v>86</v>
          </cell>
          <cell r="F874">
            <v>632429.5</v>
          </cell>
          <cell r="G874">
            <v>619842.25146999955</v>
          </cell>
          <cell r="H874">
            <v>68</v>
          </cell>
          <cell r="I874">
            <v>564441.1</v>
          </cell>
          <cell r="J874">
            <v>9078.4</v>
          </cell>
          <cell r="K874">
            <v>573519.5</v>
          </cell>
          <cell r="L874">
            <v>562145427570</v>
          </cell>
          <cell r="M874">
            <v>11374072429.999989</v>
          </cell>
          <cell r="N874">
            <v>8.7497773309256191E-2</v>
          </cell>
          <cell r="O874">
            <v>9.4998869868454558E-2</v>
          </cell>
          <cell r="P874">
            <v>98.015000000000001</v>
          </cell>
          <cell r="Q874">
            <v>8.7999771657885195E-2</v>
          </cell>
          <cell r="R874">
            <v>8.7918627481732126E-2</v>
          </cell>
        </row>
        <row r="875">
          <cell r="A875">
            <v>867</v>
          </cell>
          <cell r="B875" t="str">
            <v>Non-Comp</v>
          </cell>
          <cell r="C875">
            <v>43398</v>
          </cell>
          <cell r="D875">
            <v>43482</v>
          </cell>
          <cell r="E875">
            <v>235</v>
          </cell>
          <cell r="F875">
            <v>26365.49</v>
          </cell>
          <cell r="G875">
            <v>25842.609602</v>
          </cell>
          <cell r="H875">
            <v>235</v>
          </cell>
          <cell r="I875">
            <v>0</v>
          </cell>
          <cell r="J875">
            <v>26365.49</v>
          </cell>
          <cell r="K875">
            <v>26365.49</v>
          </cell>
          <cell r="L875">
            <v>25842609602</v>
          </cell>
          <cell r="M875">
            <v>522880398</v>
          </cell>
          <cell r="N875">
            <v>8.7918358796412202E-2</v>
          </cell>
          <cell r="O875">
            <v>8.7918358796412202E-2</v>
          </cell>
          <cell r="P875">
            <v>98.016800000000003</v>
          </cell>
          <cell r="Q875">
            <v>8.7918358796412202E-2</v>
          </cell>
          <cell r="R875">
            <v>8.7918358851306583E-2</v>
          </cell>
        </row>
        <row r="876">
          <cell r="A876">
            <v>868</v>
          </cell>
          <cell r="B876" t="str">
            <v>526th</v>
          </cell>
          <cell r="C876">
            <v>43412</v>
          </cell>
          <cell r="D876">
            <v>43496</v>
          </cell>
          <cell r="E876">
            <v>7</v>
          </cell>
          <cell r="F876">
            <v>3648.3</v>
          </cell>
          <cell r="G876">
            <v>3575.4406301999998</v>
          </cell>
          <cell r="H876">
            <v>4</v>
          </cell>
          <cell r="I876">
            <v>2148.3000000000002</v>
          </cell>
          <cell r="J876">
            <v>0</v>
          </cell>
          <cell r="K876">
            <v>2148.3000000000002</v>
          </cell>
          <cell r="L876">
            <v>2105665630.1999996</v>
          </cell>
          <cell r="M876">
            <v>42634369.800000064</v>
          </cell>
          <cell r="N876">
            <v>8.7800767719742739E-2</v>
          </cell>
          <cell r="O876">
            <v>9.0488829259756445E-2</v>
          </cell>
          <cell r="P876">
            <v>98.015000000000001</v>
          </cell>
          <cell r="Q876">
            <v>8.7999771657885195E-2</v>
          </cell>
          <cell r="R876">
            <v>8.7980012992891585E-2</v>
          </cell>
        </row>
        <row r="877">
          <cell r="A877">
            <v>869</v>
          </cell>
          <cell r="B877" t="str">
            <v>Non-Comp</v>
          </cell>
          <cell r="C877">
            <v>43412</v>
          </cell>
          <cell r="D877">
            <v>43496</v>
          </cell>
          <cell r="E877">
            <v>134</v>
          </cell>
          <cell r="F877">
            <v>9412.1049999999996</v>
          </cell>
          <cell r="G877">
            <v>9225.3123610000002</v>
          </cell>
          <cell r="H877">
            <v>134</v>
          </cell>
          <cell r="I877">
            <v>0</v>
          </cell>
          <cell r="J877">
            <v>9412.1049999999996</v>
          </cell>
          <cell r="K877">
            <v>9412.1049999999996</v>
          </cell>
          <cell r="L877">
            <v>9225312361</v>
          </cell>
          <cell r="M877">
            <v>186792639</v>
          </cell>
          <cell r="N877">
            <v>8.7981679652478328E-2</v>
          </cell>
          <cell r="O877">
            <v>8.7981679652478328E-2</v>
          </cell>
          <cell r="P877">
            <v>98.0154</v>
          </cell>
          <cell r="Q877">
            <v>8.7981679652478328E-2</v>
          </cell>
          <cell r="R877">
            <v>8.798168117582042E-2</v>
          </cell>
        </row>
        <row r="878">
          <cell r="A878">
            <v>870</v>
          </cell>
          <cell r="B878" t="str">
            <v>527th</v>
          </cell>
          <cell r="C878">
            <v>43426</v>
          </cell>
          <cell r="D878">
            <v>43510</v>
          </cell>
          <cell r="E878">
            <v>6</v>
          </cell>
          <cell r="F878">
            <v>1467</v>
          </cell>
          <cell r="G878">
            <v>1436.8895499999999</v>
          </cell>
          <cell r="H878">
            <v>3</v>
          </cell>
          <cell r="I878">
            <v>717</v>
          </cell>
          <cell r="J878">
            <v>0</v>
          </cell>
          <cell r="K878">
            <v>717</v>
          </cell>
          <cell r="L878">
            <v>702770550</v>
          </cell>
          <cell r="M878">
            <v>14229450.000000017</v>
          </cell>
          <cell r="N878">
            <v>8.7864085216612264E-2</v>
          </cell>
          <cell r="O878">
            <v>9.4998869868454558E-2</v>
          </cell>
          <cell r="P878">
            <v>98.015000000000001</v>
          </cell>
          <cell r="Q878">
            <v>8.7999771657885195E-2</v>
          </cell>
          <cell r="R878">
            <v>8.798084746802845E-2</v>
          </cell>
        </row>
        <row r="879">
          <cell r="A879">
            <v>871</v>
          </cell>
          <cell r="B879" t="str">
            <v>Non-Comp</v>
          </cell>
          <cell r="C879">
            <v>43426</v>
          </cell>
          <cell r="D879">
            <v>43510</v>
          </cell>
          <cell r="E879">
            <v>103</v>
          </cell>
          <cell r="F879">
            <v>6881.1949999999997</v>
          </cell>
          <cell r="G879">
            <v>6744.6308060000001</v>
          </cell>
          <cell r="H879">
            <v>103</v>
          </cell>
          <cell r="I879">
            <v>0</v>
          </cell>
          <cell r="J879">
            <v>6881.1949999999997</v>
          </cell>
          <cell r="K879">
            <v>6881.1949999999997</v>
          </cell>
          <cell r="L879">
            <v>6744630806</v>
          </cell>
          <cell r="M879">
            <v>136564194</v>
          </cell>
          <cell r="N879">
            <v>8.7981679652478328E-2</v>
          </cell>
          <cell r="O879">
            <v>8.7981679652478328E-2</v>
          </cell>
          <cell r="P879">
            <v>98.0154</v>
          </cell>
          <cell r="Q879">
            <v>8.7981679652478328E-2</v>
          </cell>
          <cell r="R879">
            <v>8.7981678357604926E-2</v>
          </cell>
        </row>
        <row r="880">
          <cell r="A880">
            <v>872</v>
          </cell>
          <cell r="B880" t="str">
            <v>528th</v>
          </cell>
          <cell r="C880">
            <v>43440</v>
          </cell>
          <cell r="D880">
            <v>43524</v>
          </cell>
          <cell r="E880">
            <v>243</v>
          </cell>
          <cell r="F880">
            <v>2270807</v>
          </cell>
          <cell r="G880">
            <v>2218343.2086761985</v>
          </cell>
          <cell r="H880">
            <v>233</v>
          </cell>
          <cell r="I880">
            <v>1867136.8</v>
          </cell>
          <cell r="J880">
            <v>180570.2</v>
          </cell>
          <cell r="K880">
            <v>2047707</v>
          </cell>
          <cell r="L880">
            <v>2000440468176.1985</v>
          </cell>
          <cell r="M880">
            <v>47266531823.800026</v>
          </cell>
          <cell r="N880">
            <v>0.10195182901346725</v>
          </cell>
          <cell r="O880">
            <v>0.10400096298598821</v>
          </cell>
          <cell r="P880">
            <v>97.684200000000004</v>
          </cell>
          <cell r="Q880">
            <v>0.10301258935377841</v>
          </cell>
          <cell r="R880">
            <v>0.10266957095040075</v>
          </cell>
        </row>
        <row r="881">
          <cell r="A881">
            <v>873</v>
          </cell>
          <cell r="B881" t="str">
            <v>Non-Comp</v>
          </cell>
          <cell r="C881">
            <v>43440</v>
          </cell>
          <cell r="D881">
            <v>43524</v>
          </cell>
          <cell r="E881">
            <v>191</v>
          </cell>
          <cell r="F881">
            <v>15774.24</v>
          </cell>
          <cell r="G881">
            <v>15410.123206</v>
          </cell>
          <cell r="H881">
            <v>191</v>
          </cell>
          <cell r="I881">
            <v>0</v>
          </cell>
          <cell r="J881">
            <v>15774.24</v>
          </cell>
          <cell r="K881">
            <v>15774.24</v>
          </cell>
          <cell r="L881">
            <v>15410123206</v>
          </cell>
          <cell r="M881">
            <v>364116794</v>
          </cell>
          <cell r="N881">
            <v>0.10267108766904565</v>
          </cell>
          <cell r="O881">
            <v>0.10267108766904565</v>
          </cell>
          <cell r="P881">
            <v>97.691699999999997</v>
          </cell>
          <cell r="Q881">
            <v>0.10267108766904565</v>
          </cell>
          <cell r="R881">
            <v>0.10267109115576281</v>
          </cell>
        </row>
        <row r="882">
          <cell r="A882">
            <v>874</v>
          </cell>
          <cell r="B882" t="str">
            <v>529th</v>
          </cell>
          <cell r="C882">
            <v>43454</v>
          </cell>
          <cell r="D882">
            <v>43538</v>
          </cell>
          <cell r="E882">
            <v>20</v>
          </cell>
          <cell r="F882">
            <v>28024</v>
          </cell>
          <cell r="G882">
            <v>27372.771000000001</v>
          </cell>
          <cell r="H882">
            <v>11</v>
          </cell>
          <cell r="I882">
            <v>14274</v>
          </cell>
          <cell r="J882">
            <v>750</v>
          </cell>
          <cell r="K882">
            <v>15024</v>
          </cell>
          <cell r="L882">
            <v>14676226330</v>
          </cell>
          <cell r="M882">
            <v>347773670</v>
          </cell>
          <cell r="N882">
            <v>0.10279402223479892</v>
          </cell>
          <cell r="O882">
            <v>0.1045249335461419</v>
          </cell>
          <cell r="P882">
            <v>97.684200000000004</v>
          </cell>
          <cell r="Q882">
            <v>0.10301258935377841</v>
          </cell>
          <cell r="R882">
            <v>0.10296648290164667</v>
          </cell>
        </row>
        <row r="883">
          <cell r="A883">
            <v>875</v>
          </cell>
          <cell r="B883" t="str">
            <v>Non-Comp</v>
          </cell>
          <cell r="C883">
            <v>43454</v>
          </cell>
          <cell r="D883">
            <v>43538</v>
          </cell>
          <cell r="E883">
            <v>126</v>
          </cell>
          <cell r="F883">
            <v>9518.81</v>
          </cell>
          <cell r="G883">
            <v>9298.4685860000009</v>
          </cell>
          <cell r="H883">
            <v>126</v>
          </cell>
          <cell r="J883">
            <v>9518.81</v>
          </cell>
          <cell r="K883">
            <v>9518.81</v>
          </cell>
          <cell r="L883">
            <v>9298468586</v>
          </cell>
          <cell r="M883">
            <v>220341414</v>
          </cell>
          <cell r="N883">
            <v>0.102967052765999</v>
          </cell>
          <cell r="O883">
            <v>0.1029670526030266</v>
          </cell>
          <cell r="P883">
            <v>97.685199999999995</v>
          </cell>
          <cell r="Q883">
            <v>0.102967052765999</v>
          </cell>
          <cell r="R883">
            <v>0.1029670526030266</v>
          </cell>
        </row>
        <row r="884">
          <cell r="A884">
            <v>876</v>
          </cell>
          <cell r="B884" t="str">
            <v>530th</v>
          </cell>
          <cell r="C884">
            <v>43468</v>
          </cell>
          <cell r="D884">
            <v>43552</v>
          </cell>
          <cell r="E884">
            <v>57</v>
          </cell>
          <cell r="F884">
            <v>598465.44999999995</v>
          </cell>
          <cell r="G884">
            <v>584604.70715529949</v>
          </cell>
          <cell r="H884">
            <v>49</v>
          </cell>
          <cell r="I884">
            <v>554912.5</v>
          </cell>
          <cell r="J884">
            <v>16361.7</v>
          </cell>
          <cell r="K884">
            <v>571274.19999999995</v>
          </cell>
          <cell r="L884">
            <v>558045755307.79956</v>
          </cell>
          <cell r="M884">
            <v>13228444692.200029</v>
          </cell>
          <cell r="N884">
            <v>0.10252084353880793</v>
          </cell>
          <cell r="O884">
            <v>0.10499889146425498</v>
          </cell>
          <cell r="P884">
            <v>97.684200000000004</v>
          </cell>
          <cell r="Q884">
            <v>0.10301258935377841</v>
          </cell>
          <cell r="R884">
            <v>0.10300363616965834</v>
          </cell>
        </row>
        <row r="885">
          <cell r="A885">
            <v>877</v>
          </cell>
          <cell r="B885" t="str">
            <v>Non-Comp</v>
          </cell>
          <cell r="C885">
            <v>43468</v>
          </cell>
          <cell r="D885">
            <v>43552</v>
          </cell>
          <cell r="E885">
            <v>182</v>
          </cell>
          <cell r="F885">
            <v>19656.23</v>
          </cell>
          <cell r="G885">
            <v>19201.070335</v>
          </cell>
          <cell r="H885">
            <v>182</v>
          </cell>
          <cell r="I885">
            <v>0</v>
          </cell>
          <cell r="J885">
            <v>19656.23</v>
          </cell>
          <cell r="K885">
            <v>19656.23</v>
          </cell>
          <cell r="L885">
            <v>19201070335</v>
          </cell>
          <cell r="M885">
            <v>455159665</v>
          </cell>
          <cell r="N885">
            <v>0.10300348196163715</v>
          </cell>
          <cell r="O885">
            <v>0.10300348196163715</v>
          </cell>
          <cell r="P885">
            <v>97.684399999999997</v>
          </cell>
          <cell r="Q885">
            <v>0.10300348196163715</v>
          </cell>
          <cell r="R885">
            <v>0.10300348268443595</v>
          </cell>
        </row>
        <row r="886">
          <cell r="A886">
            <v>878</v>
          </cell>
          <cell r="B886" t="str">
            <v>531st</v>
          </cell>
          <cell r="C886">
            <v>43482</v>
          </cell>
          <cell r="D886">
            <v>43566</v>
          </cell>
          <cell r="E886">
            <v>50</v>
          </cell>
          <cell r="F886">
            <v>279310.90000000002</v>
          </cell>
          <cell r="G886">
            <v>272839.54748839996</v>
          </cell>
          <cell r="H886">
            <v>41</v>
          </cell>
          <cell r="I886">
            <v>239247.2</v>
          </cell>
          <cell r="J886">
            <v>21542.7</v>
          </cell>
          <cell r="K886">
            <v>260789.90000000002</v>
          </cell>
          <cell r="L886">
            <v>254750567962.39996</v>
          </cell>
          <cell r="M886">
            <v>6039332037.6000051</v>
          </cell>
          <cell r="N886">
            <v>0.10297616000896946</v>
          </cell>
          <cell r="O886">
            <v>0.10499889146425498</v>
          </cell>
          <cell r="P886">
            <v>97.684200000000004</v>
          </cell>
          <cell r="Q886">
            <v>0.10301258935377841</v>
          </cell>
          <cell r="R886">
            <v>0.10301188276054705</v>
          </cell>
        </row>
        <row r="887">
          <cell r="A887">
            <v>879</v>
          </cell>
          <cell r="B887" t="str">
            <v>Non-Comp</v>
          </cell>
          <cell r="C887">
            <v>43482</v>
          </cell>
          <cell r="D887">
            <v>43566</v>
          </cell>
          <cell r="E887">
            <v>191</v>
          </cell>
          <cell r="F887">
            <v>19214.595000000001</v>
          </cell>
          <cell r="G887">
            <v>18769.623406999999</v>
          </cell>
          <cell r="H887">
            <v>191</v>
          </cell>
          <cell r="I887">
            <v>0</v>
          </cell>
          <cell r="J887">
            <v>19214.595000000001</v>
          </cell>
          <cell r="K887">
            <v>19214.595000000001</v>
          </cell>
          <cell r="L887">
            <v>18769623407</v>
          </cell>
          <cell r="M887">
            <v>444971593</v>
          </cell>
          <cell r="N887">
            <v>0.10301258935377841</v>
          </cell>
          <cell r="O887">
            <v>0.10301258935377841</v>
          </cell>
          <cell r="P887">
            <v>97.684200000000004</v>
          </cell>
          <cell r="Q887">
            <v>0.10301258935377841</v>
          </cell>
          <cell r="R887">
            <v>0.10301258982539269</v>
          </cell>
        </row>
        <row r="888">
          <cell r="A888">
            <v>880</v>
          </cell>
          <cell r="B888" t="str">
            <v>532nd</v>
          </cell>
          <cell r="C888">
            <v>43496</v>
          </cell>
          <cell r="D888">
            <v>43580</v>
          </cell>
          <cell r="E888">
            <v>30</v>
          </cell>
          <cell r="F888">
            <v>106902.7</v>
          </cell>
          <cell r="G888">
            <v>104426.78907840005</v>
          </cell>
          <cell r="H888">
            <v>29</v>
          </cell>
          <cell r="I888">
            <v>101644</v>
          </cell>
          <cell r="J888">
            <v>2258.6999999999998</v>
          </cell>
          <cell r="K888">
            <v>103902.7</v>
          </cell>
          <cell r="L888">
            <v>101496584078.40004</v>
          </cell>
          <cell r="M888">
            <v>2406115921.6000018</v>
          </cell>
          <cell r="N888">
            <v>0.10299892827955109</v>
          </cell>
          <cell r="O888">
            <v>0.1034998892081415</v>
          </cell>
          <cell r="P888">
            <v>97.684200000000004</v>
          </cell>
          <cell r="Q888">
            <v>0.10301258935377841</v>
          </cell>
          <cell r="R888">
            <v>0.10300983683061062</v>
          </cell>
        </row>
        <row r="889">
          <cell r="A889">
            <v>881</v>
          </cell>
          <cell r="B889" t="str">
            <v>Non-Comp</v>
          </cell>
          <cell r="C889">
            <v>43496</v>
          </cell>
          <cell r="D889">
            <v>43580</v>
          </cell>
          <cell r="E889">
            <v>149</v>
          </cell>
          <cell r="F889">
            <v>10093.945</v>
          </cell>
          <cell r="G889">
            <v>9860.1995110000007</v>
          </cell>
          <cell r="H889">
            <v>149</v>
          </cell>
          <cell r="I889">
            <v>0</v>
          </cell>
          <cell r="J889">
            <v>10093.945</v>
          </cell>
          <cell r="K889">
            <v>10093.945</v>
          </cell>
          <cell r="L889">
            <v>9860199511</v>
          </cell>
          <cell r="M889">
            <v>233745489</v>
          </cell>
          <cell r="N889">
            <v>0.10300803565304648</v>
          </cell>
          <cell r="O889">
            <v>0.10300803565304648</v>
          </cell>
          <cell r="P889">
            <v>97.684299999999993</v>
          </cell>
          <cell r="Q889">
            <v>0.10300803565304648</v>
          </cell>
          <cell r="R889">
            <v>0.10300803774404044</v>
          </cell>
        </row>
        <row r="890">
          <cell r="A890">
            <v>882</v>
          </cell>
          <cell r="B890" t="str">
            <v>533rd</v>
          </cell>
          <cell r="C890">
            <v>43510</v>
          </cell>
          <cell r="D890">
            <v>43594</v>
          </cell>
          <cell r="E890">
            <v>274</v>
          </cell>
          <cell r="F890">
            <v>2237804.5</v>
          </cell>
          <cell r="G890">
            <v>2184858.8238710016</v>
          </cell>
          <cell r="H890">
            <v>241</v>
          </cell>
          <cell r="I890">
            <v>2019937.9999999998</v>
          </cell>
          <cell r="J890">
            <v>137416.5</v>
          </cell>
          <cell r="K890">
            <v>2157354.5</v>
          </cell>
          <cell r="L890">
            <v>2106321693471.0015</v>
          </cell>
          <cell r="M890">
            <v>51032806529.000084</v>
          </cell>
          <cell r="N890">
            <v>0.10473911356356481</v>
          </cell>
          <cell r="O890">
            <v>0.1060063873529048</v>
          </cell>
          <cell r="P890">
            <v>97.629599999999996</v>
          </cell>
          <cell r="Q890">
            <v>0.10550030299163775</v>
          </cell>
          <cell r="R890">
            <v>0.10527818062285131</v>
          </cell>
        </row>
        <row r="891">
          <cell r="A891">
            <v>883</v>
          </cell>
          <cell r="B891" t="str">
            <v>Non-Comp</v>
          </cell>
          <cell r="C891">
            <v>43510</v>
          </cell>
          <cell r="D891">
            <v>43594</v>
          </cell>
          <cell r="E891">
            <v>209</v>
          </cell>
          <cell r="F891">
            <v>20006.485000000001</v>
          </cell>
          <cell r="G891">
            <v>19533.231589999999</v>
          </cell>
          <cell r="H891">
            <v>209</v>
          </cell>
          <cell r="I891">
            <v>0</v>
          </cell>
          <cell r="J891">
            <v>20006.485000000001</v>
          </cell>
          <cell r="K891">
            <v>20006.485000000001</v>
          </cell>
          <cell r="L891">
            <v>19533231590</v>
          </cell>
          <cell r="M891">
            <v>473253410</v>
          </cell>
          <cell r="N891">
            <v>0.10527693299280173</v>
          </cell>
          <cell r="O891">
            <v>0.10527693299280173</v>
          </cell>
          <cell r="P891">
            <v>97.634500000000003</v>
          </cell>
          <cell r="Q891">
            <v>0.10527693299280173</v>
          </cell>
          <cell r="R891">
            <v>0.1052769346617537</v>
          </cell>
        </row>
        <row r="892">
          <cell r="A892">
            <v>884</v>
          </cell>
          <cell r="B892" t="str">
            <v>534th</v>
          </cell>
          <cell r="C892">
            <v>43524</v>
          </cell>
          <cell r="D892">
            <v>43608</v>
          </cell>
          <cell r="E892">
            <v>90</v>
          </cell>
          <cell r="F892">
            <v>528928.6</v>
          </cell>
          <cell r="G892">
            <v>516381.38757319981</v>
          </cell>
          <cell r="H892">
            <v>70</v>
          </cell>
          <cell r="I892">
            <v>439620.8</v>
          </cell>
          <cell r="J892">
            <v>32957.800000000003</v>
          </cell>
          <cell r="K892">
            <v>472578.6</v>
          </cell>
          <cell r="L892">
            <v>461376856273.19965</v>
          </cell>
          <cell r="M892">
            <v>11201743726.800024</v>
          </cell>
          <cell r="N892">
            <v>0.10540001164725903</v>
          </cell>
          <cell r="O892">
            <v>0.10650802594941101</v>
          </cell>
          <cell r="P892">
            <v>97.629599999999996</v>
          </cell>
          <cell r="Q892">
            <v>0.10550030299163775</v>
          </cell>
          <cell r="R892">
            <v>0.10549780062270742</v>
          </cell>
        </row>
        <row r="893">
          <cell r="A893">
            <v>885</v>
          </cell>
          <cell r="B893" t="str">
            <v>Non-Comp</v>
          </cell>
          <cell r="C893">
            <v>43524</v>
          </cell>
          <cell r="D893">
            <v>43608</v>
          </cell>
          <cell r="E893">
            <v>236</v>
          </cell>
          <cell r="F893">
            <v>28084.01</v>
          </cell>
          <cell r="G893">
            <v>27418.334696000002</v>
          </cell>
          <cell r="H893">
            <v>236</v>
          </cell>
          <cell r="I893">
            <v>0</v>
          </cell>
          <cell r="J893">
            <v>28084.01</v>
          </cell>
          <cell r="K893">
            <v>28084.01</v>
          </cell>
          <cell r="L893">
            <v>27418334696</v>
          </cell>
          <cell r="M893">
            <v>665675304</v>
          </cell>
          <cell r="N893">
            <v>0.10549574419610896</v>
          </cell>
          <cell r="O893">
            <v>0.10549574419610896</v>
          </cell>
          <cell r="P893">
            <v>97.6297</v>
          </cell>
          <cell r="Q893">
            <v>0.10549574419610896</v>
          </cell>
          <cell r="R893">
            <v>0.10549574662614294</v>
          </cell>
        </row>
        <row r="894">
          <cell r="A894">
            <v>886</v>
          </cell>
          <cell r="B894" t="str">
            <v>535th</v>
          </cell>
          <cell r="C894">
            <v>43538</v>
          </cell>
          <cell r="D894">
            <v>43622</v>
          </cell>
          <cell r="E894">
            <v>9</v>
          </cell>
          <cell r="F894">
            <v>6051.85</v>
          </cell>
          <cell r="G894">
            <v>5907.9640605999994</v>
          </cell>
          <cell r="H894">
            <v>7</v>
          </cell>
          <cell r="I894">
            <v>3990.5</v>
          </cell>
          <cell r="J894">
            <v>46.35</v>
          </cell>
          <cell r="K894">
            <v>4036.85</v>
          </cell>
          <cell r="L894">
            <v>3941167635.5999994</v>
          </cell>
          <cell r="M894">
            <v>95682364.400000229</v>
          </cell>
          <cell r="N894">
            <v>0.10502623827081013</v>
          </cell>
          <cell r="O894">
            <v>0.10650346508927171</v>
          </cell>
          <cell r="P894">
            <v>97.629599999999996</v>
          </cell>
          <cell r="Q894">
            <v>0.10550030299163775</v>
          </cell>
          <cell r="R894">
            <v>0.10549225419371464</v>
          </cell>
        </row>
        <row r="895">
          <cell r="A895">
            <v>887</v>
          </cell>
          <cell r="B895" t="str">
            <v>Non-Comp</v>
          </cell>
          <cell r="C895">
            <v>43538</v>
          </cell>
          <cell r="D895">
            <v>43622</v>
          </cell>
          <cell r="E895">
            <v>135</v>
          </cell>
          <cell r="F895">
            <v>10305.11</v>
          </cell>
          <cell r="G895">
            <v>10060.858281000001</v>
          </cell>
          <cell r="H895">
            <v>135</v>
          </cell>
          <cell r="I895">
            <v>0</v>
          </cell>
          <cell r="J895">
            <v>10305.11</v>
          </cell>
          <cell r="K895">
            <v>10305.11</v>
          </cell>
          <cell r="L895">
            <v>10060858281</v>
          </cell>
          <cell r="M895">
            <v>244251719</v>
          </cell>
          <cell r="N895">
            <v>0.10549118540991911</v>
          </cell>
          <cell r="O895">
            <v>0.10549118540991911</v>
          </cell>
          <cell r="P895">
            <v>97.629800000000003</v>
          </cell>
          <cell r="Q895">
            <v>0.10549118540991911</v>
          </cell>
          <cell r="R895">
            <v>0.10549118619735683</v>
          </cell>
        </row>
        <row r="896">
          <cell r="A896">
            <v>888</v>
          </cell>
          <cell r="B896" t="str">
            <v>536th</v>
          </cell>
          <cell r="C896">
            <v>43552</v>
          </cell>
          <cell r="D896">
            <v>43636</v>
          </cell>
          <cell r="E896">
            <v>9</v>
          </cell>
          <cell r="F896">
            <v>10389.299999999999</v>
          </cell>
          <cell r="G896">
            <v>10130.533207799999</v>
          </cell>
          <cell r="H896">
            <v>4</v>
          </cell>
          <cell r="I896">
            <v>322</v>
          </cell>
          <cell r="J896">
            <v>67.3</v>
          </cell>
          <cell r="K896">
            <v>389.3</v>
          </cell>
          <cell r="L896">
            <v>380078207.79999995</v>
          </cell>
          <cell r="M896">
            <v>9221792.2000000142</v>
          </cell>
          <cell r="N896">
            <v>0.10520400070602307</v>
          </cell>
          <cell r="O896">
            <v>0.11141636141636142</v>
          </cell>
          <cell r="P896">
            <v>97.629599999999996</v>
          </cell>
          <cell r="Q896">
            <v>0.10550030299163775</v>
          </cell>
          <cell r="R896">
            <v>0.10542799701389977</v>
          </cell>
        </row>
        <row r="897">
          <cell r="A897">
            <v>889</v>
          </cell>
          <cell r="B897" t="str">
            <v>Non-Comp</v>
          </cell>
          <cell r="C897">
            <v>43552</v>
          </cell>
          <cell r="D897">
            <v>43636</v>
          </cell>
          <cell r="E897">
            <v>143</v>
          </cell>
          <cell r="F897">
            <v>11408.09</v>
          </cell>
          <cell r="G897">
            <v>11137.855164000001</v>
          </cell>
          <cell r="H897">
            <v>143</v>
          </cell>
          <cell r="I897">
            <v>0</v>
          </cell>
          <cell r="J897">
            <v>11408.09</v>
          </cell>
          <cell r="K897">
            <v>11408.09</v>
          </cell>
          <cell r="L897">
            <v>11137855164</v>
          </cell>
          <cell r="M897">
            <v>270234836</v>
          </cell>
          <cell r="N897">
            <v>0.105427363383836</v>
          </cell>
          <cell r="O897">
            <v>0.105427363383836</v>
          </cell>
          <cell r="P897">
            <v>97.631200000000007</v>
          </cell>
          <cell r="Q897">
            <v>0.105427363383836</v>
          </cell>
          <cell r="R897">
            <v>0.10542736341580415</v>
          </cell>
        </row>
        <row r="898">
          <cell r="A898">
            <v>890</v>
          </cell>
          <cell r="B898" t="str">
            <v>537th</v>
          </cell>
          <cell r="C898">
            <v>43566</v>
          </cell>
          <cell r="D898">
            <v>43650</v>
          </cell>
          <cell r="E898">
            <v>234</v>
          </cell>
          <cell r="F898">
            <v>2798747.95</v>
          </cell>
          <cell r="G898">
            <v>2729443.6323849941</v>
          </cell>
          <cell r="H898">
            <v>25</v>
          </cell>
          <cell r="I898">
            <v>426103.45</v>
          </cell>
          <cell r="J898">
            <v>0</v>
          </cell>
          <cell r="K898">
            <v>426103.45</v>
          </cell>
          <cell r="L898">
            <v>415585562369.50012</v>
          </cell>
          <cell r="M898">
            <v>10517887630.500002</v>
          </cell>
          <cell r="N898">
            <v>0.10949739843447162</v>
          </cell>
          <cell r="O898">
            <v>0.11100044581919588</v>
          </cell>
          <cell r="P898">
            <v>97.531000000000006</v>
          </cell>
          <cell r="Q898">
            <v>0.1099998242317092</v>
          </cell>
          <cell r="R898">
            <v>0.10997188212573851</v>
          </cell>
        </row>
        <row r="899">
          <cell r="A899">
            <v>891</v>
          </cell>
          <cell r="B899" t="str">
            <v>Non-Comp</v>
          </cell>
          <cell r="C899">
            <v>43566</v>
          </cell>
          <cell r="D899">
            <v>43650</v>
          </cell>
          <cell r="E899">
            <v>267</v>
          </cell>
          <cell r="F899">
            <v>29143.61</v>
          </cell>
          <cell r="G899">
            <v>28424.22913</v>
          </cell>
          <cell r="H899">
            <v>267</v>
          </cell>
          <cell r="I899">
            <v>0</v>
          </cell>
          <cell r="J899">
            <v>29143.61</v>
          </cell>
          <cell r="K899">
            <v>29143.61</v>
          </cell>
          <cell r="L899">
            <v>28424229130</v>
          </cell>
          <cell r="M899">
            <v>719380870</v>
          </cell>
          <cell r="N899">
            <v>0.10997241626596638</v>
          </cell>
          <cell r="O899">
            <v>0.10997241626596638</v>
          </cell>
          <cell r="P899">
            <v>97.531599999999997</v>
          </cell>
          <cell r="Q899">
            <v>0.10997241626596638</v>
          </cell>
          <cell r="R899">
            <v>0.10997241638508856</v>
          </cell>
        </row>
        <row r="900">
          <cell r="A900">
            <v>892</v>
          </cell>
          <cell r="B900" t="str">
            <v>538th</v>
          </cell>
          <cell r="C900">
            <v>43580</v>
          </cell>
          <cell r="D900">
            <v>43664</v>
          </cell>
          <cell r="E900">
            <v>241</v>
          </cell>
          <cell r="F900">
            <v>1775911.63</v>
          </cell>
          <cell r="G900">
            <v>1732092.0996992991</v>
          </cell>
          <cell r="H900">
            <v>66</v>
          </cell>
          <cell r="I900">
            <v>613782</v>
          </cell>
          <cell r="J900">
            <v>1654</v>
          </cell>
          <cell r="K900">
            <v>615436</v>
          </cell>
          <cell r="L900">
            <v>600307769324.00012</v>
          </cell>
          <cell r="M900">
            <v>15128230675.999987</v>
          </cell>
          <cell r="N900">
            <v>0.1087987582194065</v>
          </cell>
          <cell r="O900">
            <v>0.11199694485235247</v>
          </cell>
          <cell r="P900">
            <v>97.535399999999996</v>
          </cell>
          <cell r="Q900">
            <v>0.10979884031360745</v>
          </cell>
          <cell r="R900">
            <v>0.10950345933685265</v>
          </cell>
        </row>
        <row r="901">
          <cell r="A901">
            <v>893</v>
          </cell>
          <cell r="B901" t="str">
            <v>Non-Comp</v>
          </cell>
          <cell r="C901">
            <v>43580</v>
          </cell>
          <cell r="D901">
            <v>43664</v>
          </cell>
          <cell r="E901">
            <v>200</v>
          </cell>
          <cell r="F901">
            <v>23069.255000000001</v>
          </cell>
          <cell r="G901">
            <v>22502.189640000001</v>
          </cell>
          <cell r="H901">
            <v>200</v>
          </cell>
          <cell r="I901">
            <v>0</v>
          </cell>
          <cell r="J901">
            <v>23069.255000000001</v>
          </cell>
          <cell r="K901">
            <v>23069.255000000001</v>
          </cell>
          <cell r="L901">
            <v>22502189640</v>
          </cell>
          <cell r="M901">
            <v>567065360</v>
          </cell>
          <cell r="N901">
            <v>0.10950196543131485</v>
          </cell>
          <cell r="O901">
            <v>0.10950196543131485</v>
          </cell>
          <cell r="P901">
            <v>97.541899999999998</v>
          </cell>
          <cell r="Q901">
            <v>0.10950196543131485</v>
          </cell>
          <cell r="R901">
            <v>0.10950196599453707</v>
          </cell>
        </row>
        <row r="902">
          <cell r="A902">
            <v>894</v>
          </cell>
          <cell r="B902" t="str">
            <v>539th</v>
          </cell>
          <cell r="C902">
            <v>43594</v>
          </cell>
          <cell r="D902">
            <v>43678</v>
          </cell>
          <cell r="E902">
            <v>144</v>
          </cell>
          <cell r="F902">
            <v>574186.4</v>
          </cell>
          <cell r="G902">
            <v>560008.31134560041</v>
          </cell>
          <cell r="H902">
            <v>144</v>
          </cell>
          <cell r="I902">
            <v>545269</v>
          </cell>
          <cell r="J902">
            <v>28917.4</v>
          </cell>
          <cell r="K902">
            <v>574186.4</v>
          </cell>
          <cell r="L902">
            <v>560008311345.60046</v>
          </cell>
          <cell r="M902">
            <v>14178088654.399998</v>
          </cell>
          <cell r="N902">
            <v>0.1087987582194065</v>
          </cell>
          <cell r="O902">
            <v>0.11249078837805346</v>
          </cell>
          <cell r="P902">
            <v>97.476500000000001</v>
          </cell>
          <cell r="Q902">
            <v>0.11249078837805346</v>
          </cell>
          <cell r="R902">
            <v>0.11001137048920706</v>
          </cell>
        </row>
        <row r="903">
          <cell r="A903">
            <v>895</v>
          </cell>
          <cell r="B903" t="str">
            <v>Non-Comp</v>
          </cell>
          <cell r="C903">
            <v>43594</v>
          </cell>
          <cell r="D903">
            <v>43678</v>
          </cell>
          <cell r="E903">
            <v>223</v>
          </cell>
          <cell r="F903">
            <v>29099.85</v>
          </cell>
          <cell r="G903">
            <v>28381.316505999999</v>
          </cell>
          <cell r="H903">
            <v>223</v>
          </cell>
          <cell r="I903">
            <v>0</v>
          </cell>
          <cell r="J903">
            <v>29099.85</v>
          </cell>
          <cell r="K903">
            <v>29099.85</v>
          </cell>
          <cell r="L903">
            <v>28381316506</v>
          </cell>
          <cell r="M903">
            <v>718533494</v>
          </cell>
          <cell r="N903">
            <v>0.11000896029522886</v>
          </cell>
          <cell r="O903">
            <v>0.11000896029522886</v>
          </cell>
          <cell r="P903">
            <v>97.530799999999999</v>
          </cell>
          <cell r="Q903">
            <v>0.11000896029522886</v>
          </cell>
          <cell r="R903">
            <v>0.11000895994987686</v>
          </cell>
        </row>
        <row r="904">
          <cell r="A904">
            <v>896</v>
          </cell>
          <cell r="B904" t="str">
            <v>540th</v>
          </cell>
          <cell r="C904">
            <v>43608</v>
          </cell>
          <cell r="D904">
            <v>43692</v>
          </cell>
          <cell r="E904">
            <v>347</v>
          </cell>
          <cell r="F904">
            <v>3267094.5300000003</v>
          </cell>
          <cell r="G904">
            <v>3175153.9038387393</v>
          </cell>
          <cell r="H904">
            <v>340</v>
          </cell>
          <cell r="I904">
            <v>2982494.53</v>
          </cell>
          <cell r="J904">
            <v>206500</v>
          </cell>
          <cell r="K904">
            <v>3188994.53</v>
          </cell>
          <cell r="L904">
            <v>3099303777438.7393</v>
          </cell>
          <cell r="M904">
            <v>89690752561.26004</v>
          </cell>
          <cell r="N904">
            <v>0.12300170522720859</v>
          </cell>
          <cell r="O904">
            <v>0.129001</v>
          </cell>
          <cell r="P904">
            <v>97.149500000000003</v>
          </cell>
          <cell r="Q904">
            <v>0.12749526441696743</v>
          </cell>
          <cell r="R904">
            <v>0.12574702448666567</v>
          </cell>
        </row>
        <row r="905">
          <cell r="A905">
            <v>897</v>
          </cell>
          <cell r="B905" t="str">
            <v>Non-Comp</v>
          </cell>
          <cell r="C905">
            <v>43608</v>
          </cell>
          <cell r="D905">
            <v>43692</v>
          </cell>
          <cell r="E905">
            <v>302</v>
          </cell>
          <cell r="F905">
            <v>39661.334999999999</v>
          </cell>
          <cell r="G905">
            <v>38545.859950999999</v>
          </cell>
          <cell r="H905">
            <v>302</v>
          </cell>
          <cell r="I905">
            <v>0</v>
          </cell>
          <cell r="J905">
            <v>39661.334999999999</v>
          </cell>
          <cell r="K905">
            <v>39661.334999999999</v>
          </cell>
          <cell r="L905">
            <v>38545859951</v>
          </cell>
          <cell r="M905">
            <v>1115475049</v>
          </cell>
          <cell r="N905">
            <v>0.12574644005512173</v>
          </cell>
          <cell r="O905">
            <v>0.12574644005512173</v>
          </cell>
          <cell r="P905">
            <v>97.1875</v>
          </cell>
          <cell r="Q905">
            <v>0.12574644005512173</v>
          </cell>
          <cell r="R905">
            <v>0.12574644030160323</v>
          </cell>
        </row>
        <row r="906">
          <cell r="A906">
            <v>898</v>
          </cell>
          <cell r="B906" t="str">
            <v>541st</v>
          </cell>
          <cell r="C906">
            <v>43626</v>
          </cell>
          <cell r="D906">
            <v>43706</v>
          </cell>
          <cell r="E906">
            <v>29</v>
          </cell>
          <cell r="F906">
            <v>203000</v>
          </cell>
          <cell r="G906">
            <v>197439.0705</v>
          </cell>
          <cell r="H906">
            <v>14</v>
          </cell>
          <cell r="I906">
            <v>85000</v>
          </cell>
          <cell r="J906">
            <v>17500</v>
          </cell>
          <cell r="K906">
            <v>102500</v>
          </cell>
          <cell r="L906">
            <v>99714487499.999985</v>
          </cell>
          <cell r="M906">
            <v>2785512499.9999981</v>
          </cell>
          <cell r="N906">
            <v>0.12740116515133587</v>
          </cell>
          <cell r="O906">
            <v>0.12998174431759726</v>
          </cell>
          <cell r="P906">
            <v>97.281599999999997</v>
          </cell>
          <cell r="Q906">
            <v>0.12749276327691991</v>
          </cell>
          <cell r="R906">
            <v>0.12745290192180542</v>
          </cell>
        </row>
        <row r="907">
          <cell r="A907">
            <v>899</v>
          </cell>
          <cell r="B907" t="str">
            <v>Non-Comp</v>
          </cell>
          <cell r="C907">
            <v>43626</v>
          </cell>
          <cell r="D907">
            <v>43706</v>
          </cell>
          <cell r="E907">
            <v>79</v>
          </cell>
          <cell r="F907">
            <v>8353.58</v>
          </cell>
          <cell r="G907">
            <v>8126.5631080000003</v>
          </cell>
          <cell r="H907">
            <v>79</v>
          </cell>
          <cell r="I907">
            <v>0</v>
          </cell>
          <cell r="J907">
            <v>8353.58</v>
          </cell>
          <cell r="K907">
            <v>8353.58</v>
          </cell>
          <cell r="L907">
            <v>8126563108</v>
          </cell>
          <cell r="M907">
            <v>227016892</v>
          </cell>
          <cell r="N907">
            <v>0.12745419520899998</v>
          </cell>
          <cell r="O907">
            <v>0.12745419520899998</v>
          </cell>
          <cell r="P907">
            <v>97.282399999999996</v>
          </cell>
          <cell r="Q907">
            <v>0.12745419520899998</v>
          </cell>
          <cell r="R907">
            <v>0.12745419631705884</v>
          </cell>
        </row>
        <row r="908">
          <cell r="A908">
            <v>900</v>
          </cell>
          <cell r="B908" t="str">
            <v>542nd</v>
          </cell>
          <cell r="C908">
            <v>43636</v>
          </cell>
          <cell r="D908">
            <v>43720</v>
          </cell>
          <cell r="E908">
            <v>14</v>
          </cell>
          <cell r="F908">
            <v>24874</v>
          </cell>
          <cell r="G908">
            <v>24154.089456000005</v>
          </cell>
          <cell r="H908">
            <v>11</v>
          </cell>
          <cell r="I908">
            <v>3874</v>
          </cell>
          <cell r="J908">
            <v>0</v>
          </cell>
          <cell r="K908">
            <v>3874</v>
          </cell>
          <cell r="L908">
            <v>3763667456.0000005</v>
          </cell>
          <cell r="M908">
            <v>110332543.9999999</v>
          </cell>
          <cell r="N908">
            <v>0.12724206042872085</v>
          </cell>
          <cell r="O908">
            <v>0.12999661794864828</v>
          </cell>
          <cell r="P908">
            <v>97.149600000000007</v>
          </cell>
          <cell r="Q908">
            <v>0.12749066045219576</v>
          </cell>
          <cell r="R908">
            <v>0.12738138589712178</v>
          </cell>
        </row>
        <row r="909">
          <cell r="A909">
            <v>901</v>
          </cell>
          <cell r="B909" t="str">
            <v>Non-Comp</v>
          </cell>
          <cell r="C909">
            <v>43636</v>
          </cell>
          <cell r="D909">
            <v>43720</v>
          </cell>
          <cell r="E909">
            <v>174</v>
          </cell>
          <cell r="F909">
            <v>23533.855</v>
          </cell>
          <cell r="G909">
            <v>22863.610809000002</v>
          </cell>
          <cell r="H909">
            <v>174</v>
          </cell>
          <cell r="I909">
            <v>0</v>
          </cell>
          <cell r="J909">
            <v>23533.855</v>
          </cell>
          <cell r="K909">
            <v>23533.855</v>
          </cell>
          <cell r="L909">
            <v>22863610809</v>
          </cell>
          <cell r="M909">
            <v>670244191</v>
          </cell>
          <cell r="N909">
            <v>0.12738016814103764</v>
          </cell>
          <cell r="O909">
            <v>0.12738016814103764</v>
          </cell>
          <cell r="P909">
            <v>97.152000000000001</v>
          </cell>
          <cell r="Q909">
            <v>0.12738016814103764</v>
          </cell>
          <cell r="R909">
            <v>0.1273801682584107</v>
          </cell>
        </row>
        <row r="910">
          <cell r="A910">
            <v>902</v>
          </cell>
          <cell r="B910" t="str">
            <v>543rd</v>
          </cell>
          <cell r="C910">
            <v>43650</v>
          </cell>
          <cell r="D910">
            <v>43734</v>
          </cell>
          <cell r="E910">
            <v>23</v>
          </cell>
          <cell r="F910">
            <v>223725.1</v>
          </cell>
          <cell r="G910">
            <v>217142.38048510006</v>
          </cell>
          <cell r="H910">
            <v>17</v>
          </cell>
          <cell r="I910">
            <v>88725.1</v>
          </cell>
          <cell r="J910">
            <v>10000</v>
          </cell>
          <cell r="K910">
            <v>98725.1</v>
          </cell>
          <cell r="L910">
            <v>95912534485.100052</v>
          </cell>
          <cell r="M910">
            <v>2812565514.8999944</v>
          </cell>
          <cell r="N910">
            <v>0.12730190605685823</v>
          </cell>
          <cell r="O910">
            <v>0.13739263178320268</v>
          </cell>
          <cell r="P910">
            <v>97.149500000000003</v>
          </cell>
          <cell r="Q910">
            <v>0.12749526441696743</v>
          </cell>
          <cell r="R910">
            <v>0.12742095619796806</v>
          </cell>
          <cell r="T910">
            <v>23</v>
          </cell>
        </row>
        <row r="911">
          <cell r="A911">
            <v>903</v>
          </cell>
          <cell r="B911" t="str">
            <v>Non-Comp</v>
          </cell>
          <cell r="C911">
            <v>43650</v>
          </cell>
          <cell r="D911">
            <v>43734</v>
          </cell>
          <cell r="E911">
            <v>184</v>
          </cell>
          <cell r="F911">
            <v>15394.775</v>
          </cell>
          <cell r="G911">
            <v>14956.193243</v>
          </cell>
          <cell r="H911">
            <v>184</v>
          </cell>
          <cell r="I911">
            <v>0</v>
          </cell>
          <cell r="J911">
            <v>15394.775</v>
          </cell>
          <cell r="K911">
            <v>15394.775</v>
          </cell>
          <cell r="L911">
            <v>14956193243</v>
          </cell>
          <cell r="M911">
            <v>438581757</v>
          </cell>
          <cell r="N911">
            <v>0.12742160211797718</v>
          </cell>
          <cell r="O911">
            <v>0.12742160211797718</v>
          </cell>
          <cell r="P911">
            <v>97.1511</v>
          </cell>
          <cell r="Q911">
            <v>0.12742160211797718</v>
          </cell>
          <cell r="R911">
            <v>0.12742160571406153</v>
          </cell>
          <cell r="T911">
            <v>184</v>
          </cell>
        </row>
        <row r="912">
          <cell r="A912">
            <v>904</v>
          </cell>
          <cell r="B912" t="str">
            <v>544th</v>
          </cell>
          <cell r="C912">
            <v>43664</v>
          </cell>
          <cell r="D912">
            <v>43748</v>
          </cell>
          <cell r="E912">
            <v>368</v>
          </cell>
          <cell r="F912">
            <v>2054060.7249999999</v>
          </cell>
          <cell r="G912">
            <v>1991437.3973819197</v>
          </cell>
          <cell r="H912">
            <v>358</v>
          </cell>
          <cell r="I912">
            <v>1923034.925</v>
          </cell>
          <cell r="J912">
            <v>117300.8</v>
          </cell>
          <cell r="K912">
            <v>2040335.7250000001</v>
          </cell>
          <cell r="L912">
            <v>1978136900031.9194</v>
          </cell>
          <cell r="M912">
            <v>62198824968.079941</v>
          </cell>
          <cell r="N912">
            <v>0.13438880706921946</v>
          </cell>
          <cell r="O912">
            <v>0.13999766374514408</v>
          </cell>
          <cell r="P912">
            <v>96.932699999999997</v>
          </cell>
          <cell r="Q912">
            <v>0.13749899476155955</v>
          </cell>
          <cell r="R912">
            <v>0.1366279919509803</v>
          </cell>
        </row>
        <row r="913">
          <cell r="A913">
            <v>905</v>
          </cell>
          <cell r="B913" t="str">
            <v>Non-Comp</v>
          </cell>
          <cell r="C913">
            <v>43664</v>
          </cell>
          <cell r="D913">
            <v>43748</v>
          </cell>
          <cell r="E913">
            <v>268</v>
          </cell>
          <cell r="F913">
            <v>23550.935000000001</v>
          </cell>
          <cell r="G913">
            <v>22832.984724000002</v>
          </cell>
          <cell r="H913">
            <v>268</v>
          </cell>
          <cell r="I913">
            <v>0</v>
          </cell>
          <cell r="J913">
            <v>23550.935000000001</v>
          </cell>
          <cell r="K913">
            <v>23550.935000000001</v>
          </cell>
          <cell r="L913">
            <v>22832984724</v>
          </cell>
          <cell r="M913">
            <v>717950276</v>
          </cell>
          <cell r="N913">
            <v>0.13662974098733235</v>
          </cell>
          <cell r="O913">
            <v>0.13662974098733235</v>
          </cell>
          <cell r="P913">
            <v>96.951499999999996</v>
          </cell>
          <cell r="Q913">
            <v>0.13662974098733235</v>
          </cell>
          <cell r="R913">
            <v>0.13662974540874592</v>
          </cell>
        </row>
        <row r="914">
          <cell r="A914">
            <v>906</v>
          </cell>
          <cell r="B914" t="str">
            <v>545th</v>
          </cell>
          <cell r="C914">
            <v>43678</v>
          </cell>
          <cell r="D914">
            <v>43762</v>
          </cell>
          <cell r="E914">
            <v>117</v>
          </cell>
          <cell r="F914">
            <v>838749.35</v>
          </cell>
          <cell r="G914">
            <v>813017.59561479092</v>
          </cell>
          <cell r="H914">
            <v>96</v>
          </cell>
          <cell r="I914">
            <v>751036.51</v>
          </cell>
          <cell r="J914">
            <v>52053.5</v>
          </cell>
          <cell r="K914">
            <v>803090.01</v>
          </cell>
          <cell r="L914">
            <v>778464181059.33081</v>
          </cell>
          <cell r="M914">
            <v>24625828940.670033</v>
          </cell>
          <cell r="N914">
            <v>0.13600112922317478</v>
          </cell>
          <cell r="O914">
            <v>0.14139628241163105</v>
          </cell>
          <cell r="P914">
            <v>96.932699999999997</v>
          </cell>
          <cell r="Q914">
            <v>0.13749899476155955</v>
          </cell>
          <cell r="R914">
            <v>0.13745666638830098</v>
          </cell>
        </row>
        <row r="915">
          <cell r="A915">
            <v>907</v>
          </cell>
          <cell r="B915" t="str">
            <v>Non-Comp</v>
          </cell>
          <cell r="C915">
            <v>43678</v>
          </cell>
          <cell r="D915">
            <v>43762</v>
          </cell>
          <cell r="E915">
            <v>210</v>
          </cell>
          <cell r="F915">
            <v>19018.974999999999</v>
          </cell>
          <cell r="G915">
            <v>18435.777149000001</v>
          </cell>
          <cell r="H915">
            <v>210</v>
          </cell>
          <cell r="I915">
            <v>0</v>
          </cell>
          <cell r="J915">
            <v>19018.974999999999</v>
          </cell>
          <cell r="K915">
            <v>19018.974999999999</v>
          </cell>
          <cell r="L915">
            <v>18435777149</v>
          </cell>
          <cell r="M915">
            <v>583197851</v>
          </cell>
          <cell r="N915">
            <v>0.137457373864564</v>
          </cell>
          <cell r="O915">
            <v>0.137457373864564</v>
          </cell>
          <cell r="P915">
            <v>96.933599999999998</v>
          </cell>
          <cell r="Q915">
            <v>0.137457373864564</v>
          </cell>
          <cell r="R915">
            <v>0.13745737425360707</v>
          </cell>
        </row>
        <row r="916">
          <cell r="A916">
            <v>908</v>
          </cell>
          <cell r="B916" t="str">
            <v>546th</v>
          </cell>
          <cell r="C916">
            <v>43693</v>
          </cell>
          <cell r="D916">
            <v>43776</v>
          </cell>
          <cell r="E916">
            <v>131</v>
          </cell>
          <cell r="F916">
            <v>1230858.3400000001</v>
          </cell>
          <cell r="G916">
            <v>1193527.85888462</v>
          </cell>
          <cell r="H916">
            <v>103</v>
          </cell>
          <cell r="I916">
            <v>1157958.3400000001</v>
          </cell>
          <cell r="J916">
            <v>0</v>
          </cell>
          <cell r="K916">
            <v>1157958.3400000001</v>
          </cell>
          <cell r="L916">
            <v>1122854265434.6204</v>
          </cell>
          <cell r="M916">
            <v>35104074565.379974</v>
          </cell>
          <cell r="N916">
            <v>0.13738714351271772</v>
          </cell>
          <cell r="O916">
            <v>0.14205925546189191</v>
          </cell>
          <cell r="P916">
            <v>96.968100000000007</v>
          </cell>
          <cell r="Q916">
            <v>0.13749938605445955</v>
          </cell>
          <cell r="R916">
            <v>0.1374829707495735</v>
          </cell>
        </row>
        <row r="917">
          <cell r="A917">
            <v>909</v>
          </cell>
          <cell r="B917" t="str">
            <v>Non-Comp</v>
          </cell>
          <cell r="C917">
            <v>43693</v>
          </cell>
          <cell r="D917">
            <v>43776</v>
          </cell>
          <cell r="E917">
            <v>186</v>
          </cell>
          <cell r="F917">
            <v>16381.625</v>
          </cell>
          <cell r="G917">
            <v>15885.016029</v>
          </cell>
          <cell r="H917">
            <v>186</v>
          </cell>
          <cell r="I917">
            <v>0</v>
          </cell>
          <cell r="J917">
            <v>16381.625</v>
          </cell>
          <cell r="K917">
            <v>16381.625</v>
          </cell>
          <cell r="L917">
            <v>15885016029</v>
          </cell>
          <cell r="M917">
            <v>496608971</v>
          </cell>
          <cell r="N917">
            <v>0.13748067857833074</v>
          </cell>
          <cell r="O917">
            <v>0.13748067857833074</v>
          </cell>
          <cell r="P917">
            <v>96.968500000000006</v>
          </cell>
          <cell r="Q917">
            <v>0.13748067857833074</v>
          </cell>
          <cell r="R917">
            <v>0.13748068118346046</v>
          </cell>
        </row>
        <row r="918">
          <cell r="A918">
            <v>910</v>
          </cell>
          <cell r="B918" t="str">
            <v>547th</v>
          </cell>
          <cell r="C918">
            <v>43706</v>
          </cell>
          <cell r="D918">
            <v>43790</v>
          </cell>
          <cell r="E918">
            <v>50</v>
          </cell>
          <cell r="F918">
            <v>243946.33499999999</v>
          </cell>
          <cell r="G918">
            <v>236437.78751784997</v>
          </cell>
          <cell r="H918">
            <v>30</v>
          </cell>
          <cell r="I918">
            <v>129137.83499999999</v>
          </cell>
          <cell r="J918">
            <v>28508.5</v>
          </cell>
          <cell r="K918">
            <v>157646.33499999999</v>
          </cell>
          <cell r="L918">
            <v>152811172467.84995</v>
          </cell>
          <cell r="M918">
            <v>4835162532.1500092</v>
          </cell>
          <cell r="N918">
            <v>0.13720304073087436</v>
          </cell>
          <cell r="O918">
            <v>0.14147967133329575</v>
          </cell>
          <cell r="P918">
            <v>96.932699999999997</v>
          </cell>
          <cell r="Q918">
            <v>0.13749899476155955</v>
          </cell>
          <cell r="R918">
            <v>0.13748950496596321</v>
          </cell>
        </row>
        <row r="919">
          <cell r="A919">
            <v>911</v>
          </cell>
          <cell r="B919" t="str">
            <v>Non-Comp</v>
          </cell>
          <cell r="C919">
            <v>43706</v>
          </cell>
          <cell r="D919">
            <v>43790</v>
          </cell>
          <cell r="E919">
            <v>191</v>
          </cell>
          <cell r="F919">
            <v>16349.68</v>
          </cell>
          <cell r="G919">
            <v>15848.218956000001</v>
          </cell>
          <cell r="H919">
            <v>191</v>
          </cell>
          <cell r="I919">
            <v>0</v>
          </cell>
          <cell r="J919">
            <v>16349.68</v>
          </cell>
          <cell r="K919">
            <v>16349.68</v>
          </cell>
          <cell r="L919">
            <v>15848218956</v>
          </cell>
          <cell r="M919">
            <v>501461044</v>
          </cell>
          <cell r="N919">
            <v>0.13748974560654584</v>
          </cell>
          <cell r="O919">
            <v>0.13748974560654584</v>
          </cell>
          <cell r="P919">
            <v>96.932900000000004</v>
          </cell>
          <cell r="Q919">
            <v>0.13748974560654584</v>
          </cell>
          <cell r="R919">
            <v>0.13748974807303049</v>
          </cell>
        </row>
        <row r="920">
          <cell r="A920">
            <v>912</v>
          </cell>
          <cell r="B920" t="str">
            <v>548th</v>
          </cell>
          <cell r="C920">
            <v>43720</v>
          </cell>
          <cell r="D920">
            <v>43804</v>
          </cell>
          <cell r="E920">
            <v>22</v>
          </cell>
          <cell r="F920">
            <v>100906.2</v>
          </cell>
          <cell r="G920">
            <v>97812.648035799983</v>
          </cell>
          <cell r="H920">
            <v>7</v>
          </cell>
          <cell r="I920">
            <v>52352.5</v>
          </cell>
          <cell r="J920">
            <v>0</v>
          </cell>
          <cell r="K920">
            <v>52352.5</v>
          </cell>
          <cell r="L920">
            <v>50748252087.5</v>
          </cell>
          <cell r="M920">
            <v>1604247912.5</v>
          </cell>
          <cell r="N920">
            <v>0.13699959500219444</v>
          </cell>
          <cell r="O920">
            <v>0.14109981356992091</v>
          </cell>
          <cell r="P920">
            <v>96.934899999999999</v>
          </cell>
          <cell r="Q920">
            <v>0.13739725615556719</v>
          </cell>
          <cell r="R920">
            <v>0.1373611682708904</v>
          </cell>
        </row>
        <row r="921">
          <cell r="A921">
            <v>913</v>
          </cell>
          <cell r="B921" t="str">
            <v>Non-Comp</v>
          </cell>
          <cell r="C921">
            <v>43720</v>
          </cell>
          <cell r="D921">
            <v>43804</v>
          </cell>
          <cell r="E921">
            <v>142</v>
          </cell>
          <cell r="F921">
            <v>22563.285</v>
          </cell>
          <cell r="G921">
            <v>21871.878250999998</v>
          </cell>
          <cell r="H921">
            <v>142</v>
          </cell>
          <cell r="I921">
            <v>0</v>
          </cell>
          <cell r="J921">
            <v>22563.285</v>
          </cell>
          <cell r="K921">
            <v>22563.285</v>
          </cell>
          <cell r="L921">
            <v>21871878251</v>
          </cell>
          <cell r="M921">
            <v>691406749</v>
          </cell>
          <cell r="N921">
            <v>0.13736026144380356</v>
          </cell>
          <cell r="O921">
            <v>0.13736026144380356</v>
          </cell>
          <cell r="P921">
            <v>96.935699999999997</v>
          </cell>
          <cell r="Q921">
            <v>0.13736026144380356</v>
          </cell>
          <cell r="R921">
            <v>0.13736026282617786</v>
          </cell>
        </row>
        <row r="922">
          <cell r="A922">
            <v>914</v>
          </cell>
          <cell r="B922" t="str">
            <v>549th</v>
          </cell>
          <cell r="C922">
            <v>43734</v>
          </cell>
          <cell r="D922">
            <v>43818</v>
          </cell>
          <cell r="E922">
            <v>27</v>
          </cell>
          <cell r="F922">
            <v>112946.73000000001</v>
          </cell>
          <cell r="G922">
            <v>109489.947148515</v>
          </cell>
          <cell r="H922">
            <v>25</v>
          </cell>
          <cell r="I922">
            <v>107096.73000000001</v>
          </cell>
          <cell r="J922">
            <v>650</v>
          </cell>
          <cell r="K922">
            <v>107746.73000000001</v>
          </cell>
          <cell r="L922">
            <v>104449268348.515</v>
          </cell>
          <cell r="M922">
            <v>3297461651.4849997</v>
          </cell>
          <cell r="N922">
            <v>0.13680079088216249</v>
          </cell>
          <cell r="O922">
            <v>0.13735101286127255</v>
          </cell>
          <cell r="P922">
            <v>96.936999999999998</v>
          </cell>
          <cell r="Q922">
            <v>0.13730014633952256</v>
          </cell>
          <cell r="R922">
            <v>0.13717909934550443</v>
          </cell>
        </row>
        <row r="923">
          <cell r="A923">
            <v>915</v>
          </cell>
          <cell r="B923" t="str">
            <v>Non-Comp</v>
          </cell>
          <cell r="C923">
            <v>43734</v>
          </cell>
          <cell r="D923">
            <v>43818</v>
          </cell>
          <cell r="E923">
            <v>106</v>
          </cell>
          <cell r="F923">
            <v>17761.525000000001</v>
          </cell>
          <cell r="G923">
            <v>17217.951289000001</v>
          </cell>
          <cell r="H923">
            <v>106</v>
          </cell>
          <cell r="I923">
            <v>0</v>
          </cell>
          <cell r="J923">
            <v>17761.525000000001</v>
          </cell>
          <cell r="K923">
            <v>17761.525000000001</v>
          </cell>
          <cell r="L923">
            <v>17217951289</v>
          </cell>
          <cell r="M923">
            <v>543573711</v>
          </cell>
          <cell r="N923">
            <v>0.13717992096797049</v>
          </cell>
          <cell r="O923">
            <v>0.13717992096797049</v>
          </cell>
          <cell r="P923">
            <v>96.939599999999999</v>
          </cell>
          <cell r="Q923">
            <v>0.13717992096797049</v>
          </cell>
          <cell r="R923">
            <v>0.13717992094193704</v>
          </cell>
          <cell r="S923" t="str">
            <v>Target</v>
          </cell>
        </row>
        <row r="924">
          <cell r="A924">
            <v>916</v>
          </cell>
          <cell r="B924" t="str">
            <v>550th</v>
          </cell>
          <cell r="C924">
            <v>43748</v>
          </cell>
          <cell r="D924">
            <v>43832</v>
          </cell>
          <cell r="E924">
            <v>113</v>
          </cell>
          <cell r="F924">
            <v>514052.45</v>
          </cell>
          <cell r="G924">
            <v>498378.39871315012</v>
          </cell>
          <cell r="H924">
            <v>26</v>
          </cell>
          <cell r="I924">
            <v>317730</v>
          </cell>
          <cell r="J924">
            <v>3300</v>
          </cell>
          <cell r="K924">
            <v>321030</v>
          </cell>
          <cell r="L924">
            <v>311260014940</v>
          </cell>
          <cell r="M924">
            <v>9769985060.0000019</v>
          </cell>
          <cell r="N924">
            <v>0.13554364772462246</v>
          </cell>
          <cell r="O924">
            <v>0.13749899476155955</v>
          </cell>
          <cell r="P924">
            <v>96.945700000000002</v>
          </cell>
          <cell r="Q924">
            <v>0.13689787906308071</v>
          </cell>
          <cell r="R924">
            <v>0.1363905630956217</v>
          </cell>
          <cell r="S924">
            <v>300</v>
          </cell>
        </row>
        <row r="925">
          <cell r="A925">
            <v>917</v>
          </cell>
          <cell r="B925" t="str">
            <v>Non-Comp</v>
          </cell>
          <cell r="C925">
            <v>43748</v>
          </cell>
          <cell r="D925">
            <v>43832</v>
          </cell>
          <cell r="E925">
            <v>247</v>
          </cell>
          <cell r="F925">
            <v>24915.305</v>
          </cell>
          <cell r="G925">
            <v>24157.057513</v>
          </cell>
          <cell r="H925">
            <v>247</v>
          </cell>
          <cell r="I925">
            <v>0</v>
          </cell>
          <cell r="J925">
            <v>24915.305</v>
          </cell>
          <cell r="K925">
            <v>24915.305</v>
          </cell>
          <cell r="L925">
            <v>24157057513</v>
          </cell>
          <cell r="M925">
            <v>758247487</v>
          </cell>
          <cell r="N925">
            <v>0.13638936860720408</v>
          </cell>
          <cell r="O925">
            <v>0.13638936860720408</v>
          </cell>
          <cell r="P925">
            <v>96.956699999999998</v>
          </cell>
          <cell r="Q925">
            <v>0.13638936860720408</v>
          </cell>
          <cell r="R925">
            <v>0.13638937045034935</v>
          </cell>
        </row>
        <row r="926">
          <cell r="A926">
            <v>918</v>
          </cell>
          <cell r="B926" t="str">
            <v>551st</v>
          </cell>
          <cell r="C926">
            <v>43762</v>
          </cell>
          <cell r="D926">
            <v>43846</v>
          </cell>
          <cell r="E926">
            <v>219</v>
          </cell>
          <cell r="F926">
            <v>869184.9</v>
          </cell>
          <cell r="G926">
            <v>843103.37449829967</v>
          </cell>
          <cell r="H926">
            <v>53</v>
          </cell>
          <cell r="I926">
            <v>139049</v>
          </cell>
          <cell r="J926">
            <v>200</v>
          </cell>
          <cell r="K926">
            <v>139249</v>
          </cell>
          <cell r="L926">
            <v>135128384690</v>
          </cell>
          <cell r="M926">
            <v>4120615309.9999967</v>
          </cell>
          <cell r="N926">
            <v>0.13100163185304914</v>
          </cell>
          <cell r="O926">
            <v>0.1374018805374729</v>
          </cell>
          <cell r="P926">
            <v>97.030500000000004</v>
          </cell>
          <cell r="Q926">
            <v>0.13298070734263462</v>
          </cell>
          <cell r="R926">
            <v>0.13250405405165672</v>
          </cell>
          <cell r="S926">
            <v>200000</v>
          </cell>
        </row>
        <row r="927">
          <cell r="A927">
            <v>919</v>
          </cell>
          <cell r="B927" t="str">
            <v>Non-Comp</v>
          </cell>
          <cell r="C927">
            <v>43762</v>
          </cell>
          <cell r="D927">
            <v>43846</v>
          </cell>
          <cell r="E927">
            <v>220</v>
          </cell>
          <cell r="F927">
            <v>60117.07</v>
          </cell>
          <cell r="G927">
            <v>58338.085661999998</v>
          </cell>
          <cell r="H927">
            <v>220</v>
          </cell>
          <cell r="I927">
            <v>0</v>
          </cell>
          <cell r="J927">
            <v>60117.07</v>
          </cell>
          <cell r="K927">
            <v>60117.07</v>
          </cell>
          <cell r="L927">
            <v>58338085662</v>
          </cell>
          <cell r="M927">
            <v>1778984338</v>
          </cell>
          <cell r="N927">
            <v>0.13250538506925491</v>
          </cell>
          <cell r="O927">
            <v>0.13250538506925491</v>
          </cell>
          <cell r="P927">
            <v>97.040800000000004</v>
          </cell>
          <cell r="Q927">
            <v>0.13250538506925491</v>
          </cell>
          <cell r="R927">
            <v>0.13250538526574807</v>
          </cell>
        </row>
        <row r="928">
          <cell r="A928">
            <v>920</v>
          </cell>
          <cell r="B928" t="str">
            <v>552 nd</v>
          </cell>
          <cell r="C928">
            <v>43776</v>
          </cell>
          <cell r="D928">
            <v>43860</v>
          </cell>
          <cell r="E928">
            <v>190</v>
          </cell>
          <cell r="F928">
            <v>902413.60000000009</v>
          </cell>
          <cell r="G928">
            <v>875636.77645299991</v>
          </cell>
          <cell r="H928">
            <v>151</v>
          </cell>
          <cell r="I928">
            <v>492388.30000000005</v>
          </cell>
          <cell r="J928">
            <v>12500</v>
          </cell>
          <cell r="K928">
            <v>504888.30000000005</v>
          </cell>
          <cell r="L928">
            <v>490035515817.70001</v>
          </cell>
          <cell r="M928">
            <v>14852784182.300007</v>
          </cell>
          <cell r="N928">
            <v>0.13000122707383927</v>
          </cell>
          <cell r="O928">
            <v>0.13630154666896102</v>
          </cell>
          <cell r="P928">
            <v>97.032200000000003</v>
          </cell>
          <cell r="Q928">
            <v>0.1329022491404668</v>
          </cell>
          <cell r="R928">
            <v>0.13170258701928558</v>
          </cell>
          <cell r="S928">
            <v>200000</v>
          </cell>
        </row>
        <row r="929">
          <cell r="A929">
            <v>921</v>
          </cell>
          <cell r="B929" t="str">
            <v>Non-Comp</v>
          </cell>
          <cell r="C929">
            <v>43776</v>
          </cell>
          <cell r="D929">
            <v>43860</v>
          </cell>
          <cell r="E929">
            <v>196</v>
          </cell>
          <cell r="F929">
            <v>26324.525000000001</v>
          </cell>
          <cell r="G929">
            <v>25550.110121000002</v>
          </cell>
          <cell r="H929">
            <v>196</v>
          </cell>
          <cell r="I929">
            <v>0</v>
          </cell>
          <cell r="J929">
            <v>26324.525000000001</v>
          </cell>
          <cell r="K929">
            <v>26324.525000000001</v>
          </cell>
          <cell r="L929">
            <v>25550110121</v>
          </cell>
          <cell r="M929">
            <v>774414879</v>
          </cell>
          <cell r="N929">
            <v>0.13170264262650072</v>
          </cell>
          <cell r="O929">
            <v>0.13170264262650072</v>
          </cell>
          <cell r="P929">
            <v>97.058199999999999</v>
          </cell>
          <cell r="Q929">
            <v>0.13170264262650072</v>
          </cell>
          <cell r="R929">
            <v>0.13170264307331669</v>
          </cell>
        </row>
        <row r="930">
          <cell r="A930">
            <v>922</v>
          </cell>
          <cell r="B930" t="str">
            <v>553rd</v>
          </cell>
          <cell r="C930">
            <v>43790</v>
          </cell>
          <cell r="D930">
            <v>43874</v>
          </cell>
          <cell r="E930">
            <v>74</v>
          </cell>
          <cell r="F930">
            <v>222894.97</v>
          </cell>
          <cell r="G930">
            <v>216175.20336124004</v>
          </cell>
          <cell r="H930">
            <v>65</v>
          </cell>
          <cell r="I930">
            <v>163769.97</v>
          </cell>
          <cell r="J930">
            <v>15125</v>
          </cell>
          <cell r="K930">
            <v>178894.97</v>
          </cell>
          <cell r="L930">
            <v>173519651361.24005</v>
          </cell>
          <cell r="M930">
            <v>5375318638.7600031</v>
          </cell>
          <cell r="N930">
            <v>0.13200248399760633</v>
          </cell>
          <cell r="O930">
            <v>0.13749899476155955</v>
          </cell>
          <cell r="P930">
            <v>96.967299999999994</v>
          </cell>
          <cell r="Q930">
            <v>0.13589945859509955</v>
          </cell>
          <cell r="R930">
            <v>0.13460770775543673</v>
          </cell>
          <cell r="S930">
            <v>200000</v>
          </cell>
        </row>
        <row r="931">
          <cell r="A931">
            <v>923</v>
          </cell>
          <cell r="B931" t="str">
            <v>Non-Comp</v>
          </cell>
          <cell r="C931">
            <v>43790</v>
          </cell>
          <cell r="D931">
            <v>43874</v>
          </cell>
          <cell r="E931">
            <v>128</v>
          </cell>
          <cell r="F931">
            <v>12949.184999999999</v>
          </cell>
          <cell r="G931">
            <v>12560.100831</v>
          </cell>
          <cell r="H931">
            <v>128</v>
          </cell>
          <cell r="I931">
            <v>0</v>
          </cell>
          <cell r="J931">
            <v>12949.184999999999</v>
          </cell>
          <cell r="K931">
            <v>12949.184999999999</v>
          </cell>
          <cell r="L931">
            <v>12560100831</v>
          </cell>
          <cell r="M931">
            <v>389084169</v>
          </cell>
          <cell r="N931">
            <v>0.13460587167380175</v>
          </cell>
          <cell r="O931">
            <v>0.13460587167380175</v>
          </cell>
          <cell r="P931">
            <v>96.9953</v>
          </cell>
          <cell r="Q931">
            <v>0.13460587167380175</v>
          </cell>
          <cell r="R931">
            <v>0.13460587427929518</v>
          </cell>
        </row>
        <row r="932">
          <cell r="A932">
            <v>924</v>
          </cell>
          <cell r="B932" t="str">
            <v>554th</v>
          </cell>
          <cell r="C932">
            <v>43804</v>
          </cell>
          <cell r="D932">
            <v>43888</v>
          </cell>
          <cell r="E932">
            <v>65</v>
          </cell>
          <cell r="F932">
            <v>407494.2</v>
          </cell>
          <cell r="G932">
            <v>395145.37828319997</v>
          </cell>
          <cell r="H932">
            <v>9</v>
          </cell>
          <cell r="I932">
            <v>156602.20000000001</v>
          </cell>
          <cell r="J932">
            <v>250</v>
          </cell>
          <cell r="K932">
            <v>156852.20000000001</v>
          </cell>
          <cell r="L932">
            <v>152121779639.20001</v>
          </cell>
          <cell r="M932">
            <v>4730420360.7999926</v>
          </cell>
          <cell r="N932">
            <v>0.13400091420654614</v>
          </cell>
          <cell r="O932">
            <v>0.13848887492750503</v>
          </cell>
          <cell r="P932">
            <v>96.978300000000004</v>
          </cell>
          <cell r="Q932">
            <v>0.13539117464815253</v>
          </cell>
          <cell r="R932">
            <v>0.13512072242112513</v>
          </cell>
          <cell r="S932">
            <v>100000</v>
          </cell>
        </row>
        <row r="933">
          <cell r="A933">
            <v>925</v>
          </cell>
          <cell r="B933" t="str">
            <v>Non-Comp</v>
          </cell>
          <cell r="C933">
            <v>43804</v>
          </cell>
          <cell r="D933">
            <v>43888</v>
          </cell>
          <cell r="E933">
            <v>126</v>
          </cell>
          <cell r="F933">
            <v>46463.1</v>
          </cell>
          <cell r="G933">
            <v>45061.819362000002</v>
          </cell>
          <cell r="H933">
            <v>126</v>
          </cell>
          <cell r="I933">
            <v>0</v>
          </cell>
          <cell r="J933">
            <v>46463.1</v>
          </cell>
          <cell r="K933">
            <v>46463.1</v>
          </cell>
          <cell r="L933">
            <v>45061819362</v>
          </cell>
          <cell r="M933">
            <v>1401280638</v>
          </cell>
          <cell r="N933">
            <v>0.13512321681006043</v>
          </cell>
          <cell r="O933">
            <v>0.13512321681006043</v>
          </cell>
          <cell r="P933">
            <v>96.984099999999998</v>
          </cell>
          <cell r="Q933">
            <v>0.13512321681006043</v>
          </cell>
          <cell r="R933">
            <v>0.135123217317138</v>
          </cell>
        </row>
        <row r="934">
          <cell r="A934">
            <v>926</v>
          </cell>
          <cell r="B934" t="str">
            <v>555th</v>
          </cell>
          <cell r="C934">
            <v>43818</v>
          </cell>
          <cell r="D934">
            <v>43902</v>
          </cell>
          <cell r="E934">
            <v>104</v>
          </cell>
          <cell r="F934">
            <v>448165.88500000001</v>
          </cell>
          <cell r="G934">
            <v>434662.23214471521</v>
          </cell>
          <cell r="H934">
            <v>44</v>
          </cell>
          <cell r="I934">
            <v>213753.5</v>
          </cell>
          <cell r="J934">
            <v>6550</v>
          </cell>
          <cell r="K934">
            <v>220303.5</v>
          </cell>
          <cell r="L934">
            <v>213686736170.00003</v>
          </cell>
          <cell r="M934">
            <v>6616763829.9999981</v>
          </cell>
          <cell r="N934">
            <v>0.13329918356633497</v>
          </cell>
          <cell r="O934">
            <v>0.13897472368403449</v>
          </cell>
          <cell r="P934">
            <v>96.989000000000004</v>
          </cell>
          <cell r="Q934">
            <v>0.13489686361094438</v>
          </cell>
          <cell r="R934">
            <v>0.13454939363018095</v>
          </cell>
          <cell r="S934">
            <v>100000</v>
          </cell>
        </row>
        <row r="935">
          <cell r="A935">
            <v>927</v>
          </cell>
          <cell r="B935" t="str">
            <v>Non-Comp</v>
          </cell>
          <cell r="C935">
            <v>43818</v>
          </cell>
          <cell r="D935">
            <v>43902</v>
          </cell>
          <cell r="E935">
            <v>189</v>
          </cell>
          <cell r="F935">
            <v>14418.215</v>
          </cell>
          <cell r="G935">
            <v>13985.163896</v>
          </cell>
          <cell r="H935">
            <v>189</v>
          </cell>
          <cell r="I935">
            <v>0</v>
          </cell>
          <cell r="J935">
            <v>14418.215</v>
          </cell>
          <cell r="K935">
            <v>14418.215</v>
          </cell>
          <cell r="L935">
            <v>13985163896</v>
          </cell>
          <cell r="M935">
            <v>433051104</v>
          </cell>
          <cell r="N935">
            <v>0.13455044892390583</v>
          </cell>
          <cell r="O935">
            <v>0.13455044892390583</v>
          </cell>
          <cell r="P935">
            <v>96.996499999999997</v>
          </cell>
          <cell r="Q935">
            <v>0.13455044892390583</v>
          </cell>
          <cell r="R935">
            <v>0.13455045420124936</v>
          </cell>
        </row>
        <row r="936">
          <cell r="A936">
            <v>928</v>
          </cell>
          <cell r="B936" t="str">
            <v>556th</v>
          </cell>
          <cell r="C936">
            <v>43832</v>
          </cell>
          <cell r="D936">
            <v>43916</v>
          </cell>
          <cell r="E936">
            <v>128</v>
          </cell>
          <cell r="F936">
            <v>634977.86499999999</v>
          </cell>
          <cell r="G936">
            <v>615863.2347154601</v>
          </cell>
          <cell r="H936">
            <v>93</v>
          </cell>
          <cell r="I936">
            <v>363757.86499999999</v>
          </cell>
          <cell r="J936">
            <v>15000</v>
          </cell>
          <cell r="K936">
            <v>378757.86499999999</v>
          </cell>
          <cell r="L936">
            <v>367389097185.46008</v>
          </cell>
          <cell r="M936">
            <v>11368767814.539997</v>
          </cell>
          <cell r="N936">
            <v>0.13350229350773582</v>
          </cell>
          <cell r="O936">
            <v>0.13600112922317478</v>
          </cell>
          <cell r="P936">
            <v>96.99</v>
          </cell>
          <cell r="Q936">
            <v>0.13485067189057315</v>
          </cell>
          <cell r="R936">
            <v>0.13446237394873978</v>
          </cell>
          <cell r="S936">
            <v>100000</v>
          </cell>
        </row>
        <row r="937">
          <cell r="A937">
            <v>929</v>
          </cell>
          <cell r="B937" t="str">
            <v>Non-Comp</v>
          </cell>
          <cell r="C937">
            <v>43832</v>
          </cell>
          <cell r="D937">
            <v>43916</v>
          </cell>
          <cell r="E937">
            <v>199</v>
          </cell>
          <cell r="F937">
            <v>15783.485000000001</v>
          </cell>
          <cell r="G937">
            <v>15309.727913000001</v>
          </cell>
          <cell r="H937">
            <v>199</v>
          </cell>
          <cell r="I937">
            <v>0</v>
          </cell>
          <cell r="J937">
            <v>15783.485000000001</v>
          </cell>
          <cell r="K937">
            <v>15783.485000000001</v>
          </cell>
          <cell r="L937">
            <v>15309727913</v>
          </cell>
          <cell r="M937">
            <v>473757087</v>
          </cell>
          <cell r="N937">
            <v>0.13446269904108366</v>
          </cell>
          <cell r="O937">
            <v>0.13446269904108366</v>
          </cell>
          <cell r="P937">
            <v>96.998400000000004</v>
          </cell>
          <cell r="Q937">
            <v>0.13446269904108366</v>
          </cell>
          <cell r="R937">
            <v>0.13446269940391387</v>
          </cell>
        </row>
        <row r="938">
          <cell r="A938">
            <v>930</v>
          </cell>
          <cell r="B938" t="str">
            <v>557th</v>
          </cell>
          <cell r="C938">
            <v>43846</v>
          </cell>
          <cell r="D938">
            <v>43930</v>
          </cell>
          <cell r="E938">
            <v>171</v>
          </cell>
          <cell r="F938">
            <v>695421</v>
          </cell>
          <cell r="G938">
            <v>674490.13869200007</v>
          </cell>
          <cell r="H938">
            <v>69</v>
          </cell>
          <cell r="I938">
            <v>159585</v>
          </cell>
          <cell r="J938">
            <v>10800</v>
          </cell>
          <cell r="K938">
            <v>170385</v>
          </cell>
          <cell r="L938">
            <v>165271643189.99997</v>
          </cell>
          <cell r="M938">
            <v>5113356809.9999962</v>
          </cell>
          <cell r="N938">
            <v>0.13300378380765884</v>
          </cell>
          <cell r="O938">
            <v>0.13650030650179157</v>
          </cell>
          <cell r="P938">
            <v>96.993399999999994</v>
          </cell>
          <cell r="Q938">
            <v>0.13469362716579564</v>
          </cell>
          <cell r="R938">
            <v>0.13443779310898635</v>
          </cell>
        </row>
        <row r="939">
          <cell r="A939">
            <v>931</v>
          </cell>
          <cell r="B939" t="str">
            <v>Non-Comp</v>
          </cell>
          <cell r="C939">
            <v>43846</v>
          </cell>
          <cell r="D939">
            <v>43930</v>
          </cell>
          <cell r="E939">
            <v>199</v>
          </cell>
          <cell r="F939">
            <v>44168.23</v>
          </cell>
          <cell r="G939">
            <v>42842.697255999999</v>
          </cell>
          <cell r="H939">
            <v>199</v>
          </cell>
          <cell r="I939">
            <v>0</v>
          </cell>
          <cell r="J939">
            <v>44168.23</v>
          </cell>
          <cell r="K939">
            <v>44168.23</v>
          </cell>
          <cell r="L939">
            <v>42842697256</v>
          </cell>
          <cell r="M939">
            <v>1325532744</v>
          </cell>
          <cell r="N939">
            <v>0.13443960753801351</v>
          </cell>
          <cell r="O939">
            <v>0.13443960753801351</v>
          </cell>
          <cell r="P939">
            <v>96.998900000000006</v>
          </cell>
          <cell r="Q939">
            <v>0.13443960753801351</v>
          </cell>
          <cell r="R939">
            <v>0.1344396068552301</v>
          </cell>
        </row>
        <row r="940">
          <cell r="A940">
            <v>932</v>
          </cell>
          <cell r="B940" t="str">
            <v>558th</v>
          </cell>
          <cell r="C940">
            <v>43860</v>
          </cell>
          <cell r="D940">
            <v>43944</v>
          </cell>
          <cell r="E940">
            <v>261</v>
          </cell>
          <cell r="F940">
            <v>949755.66</v>
          </cell>
          <cell r="G940">
            <v>921281.67500000005</v>
          </cell>
          <cell r="H940">
            <v>128</v>
          </cell>
          <cell r="I940">
            <v>444478.45</v>
          </cell>
          <cell r="J940">
            <v>27650</v>
          </cell>
          <cell r="K940">
            <v>472128.45</v>
          </cell>
          <cell r="L940">
            <v>458016079438.00006</v>
          </cell>
          <cell r="M940">
            <v>14112370562.000015</v>
          </cell>
          <cell r="N940">
            <v>0.13289763403771801</v>
          </cell>
          <cell r="O940">
            <v>0.13589945859509955</v>
          </cell>
          <cell r="P940">
            <v>97.001999999999995</v>
          </cell>
          <cell r="Q940">
            <v>0.13429644553229655</v>
          </cell>
          <cell r="R940">
            <v>0.13388529765743193</v>
          </cell>
        </row>
        <row r="941">
          <cell r="A941">
            <v>933</v>
          </cell>
          <cell r="B941" t="str">
            <v>Non-Comp</v>
          </cell>
          <cell r="C941">
            <v>43860</v>
          </cell>
          <cell r="D941">
            <v>43944</v>
          </cell>
          <cell r="E941">
            <v>257</v>
          </cell>
          <cell r="F941">
            <v>28737.82</v>
          </cell>
          <cell r="G941">
            <v>27878.817829</v>
          </cell>
          <cell r="H941">
            <v>257</v>
          </cell>
          <cell r="I941">
            <v>0</v>
          </cell>
          <cell r="J941">
            <v>28737.82</v>
          </cell>
          <cell r="K941">
            <v>28737.82</v>
          </cell>
          <cell r="L941">
            <v>27878817829</v>
          </cell>
          <cell r="M941">
            <v>859002171</v>
          </cell>
          <cell r="N941">
            <v>0.13388548287332827</v>
          </cell>
          <cell r="O941">
            <v>0.13388548287332827</v>
          </cell>
          <cell r="P941">
            <v>97.010900000000007</v>
          </cell>
          <cell r="Q941">
            <v>0.13388548287332827</v>
          </cell>
          <cell r="R941">
            <v>0.13388548182564952</v>
          </cell>
        </row>
        <row r="942">
          <cell r="A942">
            <v>934</v>
          </cell>
          <cell r="B942" t="str">
            <v>559th</v>
          </cell>
          <cell r="C942">
            <v>43874</v>
          </cell>
          <cell r="D942">
            <v>43958</v>
          </cell>
          <cell r="E942">
            <v>192</v>
          </cell>
          <cell r="F942">
            <v>778775.9</v>
          </cell>
          <cell r="G942">
            <v>755339.26451188023</v>
          </cell>
          <cell r="H942">
            <v>20</v>
          </cell>
          <cell r="I942">
            <v>142599.6</v>
          </cell>
          <cell r="J942">
            <v>0</v>
          </cell>
          <cell r="K942">
            <v>142599.6</v>
          </cell>
          <cell r="L942">
            <v>138332947210.17999</v>
          </cell>
          <cell r="M942">
            <v>4266652789.8200021</v>
          </cell>
          <cell r="N942">
            <v>0.13379775903896438</v>
          </cell>
          <cell r="O942">
            <v>0.13744812488130068</v>
          </cell>
          <cell r="P942">
            <v>97.005200000000002</v>
          </cell>
          <cell r="Q942">
            <v>0.13414867499493882</v>
          </cell>
          <cell r="R942">
            <v>0.1340217420902739</v>
          </cell>
        </row>
        <row r="943">
          <cell r="A943">
            <v>935</v>
          </cell>
          <cell r="B943" t="str">
            <v>Non-Comp</v>
          </cell>
          <cell r="C943">
            <v>43874</v>
          </cell>
          <cell r="D943">
            <v>43958</v>
          </cell>
          <cell r="E943">
            <v>223</v>
          </cell>
          <cell r="F943">
            <v>15757.11</v>
          </cell>
          <cell r="G943">
            <v>15285.641502</v>
          </cell>
          <cell r="H943">
            <v>223</v>
          </cell>
          <cell r="I943">
            <v>0</v>
          </cell>
          <cell r="J943">
            <v>15757.11</v>
          </cell>
          <cell r="K943">
            <v>15757.11</v>
          </cell>
          <cell r="L943">
            <v>15285641502</v>
          </cell>
          <cell r="M943">
            <v>471468498</v>
          </cell>
          <cell r="N943">
            <v>0.13402400118713914</v>
          </cell>
          <cell r="O943">
            <v>0.13402400118713914</v>
          </cell>
          <cell r="P943">
            <v>97.007900000000006</v>
          </cell>
          <cell r="Q943">
            <v>0.13402400118713914</v>
          </cell>
          <cell r="R943">
            <v>0.13402400402667022</v>
          </cell>
        </row>
        <row r="944">
          <cell r="A944">
            <v>936</v>
          </cell>
          <cell r="B944" t="str">
            <v>560th</v>
          </cell>
          <cell r="C944">
            <v>43888</v>
          </cell>
          <cell r="D944">
            <v>43972</v>
          </cell>
          <cell r="E944">
            <v>125</v>
          </cell>
          <cell r="F944">
            <v>250588.79999999999</v>
          </cell>
          <cell r="G944">
            <v>243092.40110720007</v>
          </cell>
          <cell r="H944">
            <v>51</v>
          </cell>
          <cell r="I944">
            <v>127029.8</v>
          </cell>
          <cell r="J944">
            <v>4000</v>
          </cell>
          <cell r="K944">
            <v>131029.8</v>
          </cell>
          <cell r="L944">
            <v>127115290154.7</v>
          </cell>
          <cell r="M944">
            <v>3914509845.3000088</v>
          </cell>
          <cell r="N944">
            <v>0.13190099472953645</v>
          </cell>
          <cell r="O944">
            <v>0.13549744266622674</v>
          </cell>
          <cell r="P944">
            <v>97.010599999999997</v>
          </cell>
          <cell r="Q944">
            <v>0.13389933431918552</v>
          </cell>
          <cell r="R944">
            <v>0.13381143170690901</v>
          </cell>
        </row>
        <row r="945">
          <cell r="A945">
            <v>937</v>
          </cell>
          <cell r="B945" t="str">
            <v>Non-Comp</v>
          </cell>
          <cell r="C945">
            <v>43888</v>
          </cell>
          <cell r="D945">
            <v>43972</v>
          </cell>
          <cell r="E945">
            <v>219</v>
          </cell>
          <cell r="F945">
            <v>56575.415000000001</v>
          </cell>
          <cell r="G945">
            <v>54885.224456999997</v>
          </cell>
          <cell r="H945">
            <v>219</v>
          </cell>
          <cell r="I945">
            <v>0</v>
          </cell>
          <cell r="J945">
            <v>56575.415000000001</v>
          </cell>
          <cell r="K945">
            <v>56575.415000000001</v>
          </cell>
          <cell r="L945">
            <v>54885224457</v>
          </cell>
          <cell r="M945">
            <v>1690190543</v>
          </cell>
          <cell r="N945">
            <v>0.1338116099422631</v>
          </cell>
          <cell r="O945">
            <v>0.1338116099422631</v>
          </cell>
          <cell r="P945">
            <v>97.012500000000003</v>
          </cell>
          <cell r="Q945">
            <v>0.1338116099422631</v>
          </cell>
          <cell r="R945">
            <v>0.13381160994226307</v>
          </cell>
        </row>
        <row r="946">
          <cell r="A946">
            <v>938</v>
          </cell>
          <cell r="B946" t="str">
            <v>561st</v>
          </cell>
          <cell r="C946">
            <v>43902</v>
          </cell>
          <cell r="D946">
            <v>43986</v>
          </cell>
          <cell r="E946">
            <v>180</v>
          </cell>
          <cell r="F946">
            <v>456742.22499999998</v>
          </cell>
          <cell r="G946">
            <v>443605.21514114999</v>
          </cell>
          <cell r="H946">
            <v>36</v>
          </cell>
          <cell r="I946">
            <v>115085</v>
          </cell>
          <cell r="J946">
            <v>13500</v>
          </cell>
          <cell r="K946">
            <v>128585</v>
          </cell>
          <cell r="L946">
            <v>124936688209.99998</v>
          </cell>
          <cell r="M946">
            <v>3648311790.000001</v>
          </cell>
          <cell r="N946">
            <v>0.1253968392782491</v>
          </cell>
          <cell r="O946">
            <v>0.13370080511442314</v>
          </cell>
          <cell r="P946">
            <v>97.153999999999996</v>
          </cell>
          <cell r="Q946">
            <v>0.12728809538513736</v>
          </cell>
          <cell r="R946">
            <v>0.12688656984791952</v>
          </cell>
        </row>
        <row r="947">
          <cell r="A947">
            <v>939</v>
          </cell>
          <cell r="B947" t="str">
            <v>Non-Comp</v>
          </cell>
          <cell r="C947">
            <v>43902</v>
          </cell>
          <cell r="D947">
            <v>43986</v>
          </cell>
          <cell r="E947">
            <v>216</v>
          </cell>
          <cell r="F947">
            <v>27097.56</v>
          </cell>
          <cell r="G947">
            <v>26328.720925000001</v>
          </cell>
          <cell r="H947">
            <v>216</v>
          </cell>
          <cell r="I947">
            <v>0</v>
          </cell>
          <cell r="J947">
            <v>27097.56</v>
          </cell>
          <cell r="K947">
            <v>27097.56</v>
          </cell>
          <cell r="L947">
            <v>26328720925</v>
          </cell>
          <cell r="M947">
            <v>768839075</v>
          </cell>
          <cell r="N947">
            <v>0.12688762300367365</v>
          </cell>
          <cell r="O947">
            <v>0.12688762300367365</v>
          </cell>
          <cell r="P947">
            <v>97.162700000000001</v>
          </cell>
          <cell r="Q947">
            <v>0.12688762300367365</v>
          </cell>
          <cell r="R947">
            <v>0.12688762300367354</v>
          </cell>
        </row>
        <row r="948">
          <cell r="A948">
            <v>940</v>
          </cell>
          <cell r="B948" t="str">
            <v>562nd</v>
          </cell>
          <cell r="C948">
            <v>43916</v>
          </cell>
          <cell r="D948">
            <v>44000</v>
          </cell>
          <cell r="E948">
            <v>80</v>
          </cell>
          <cell r="F948">
            <v>337805.3</v>
          </cell>
          <cell r="G948">
            <v>329246.99727229989</v>
          </cell>
          <cell r="H948">
            <v>62</v>
          </cell>
          <cell r="I948">
            <v>223433.3</v>
          </cell>
          <cell r="J948">
            <v>18810</v>
          </cell>
          <cell r="K948">
            <v>242243.3</v>
          </cell>
          <cell r="L948">
            <v>236147078178.29996</v>
          </cell>
          <cell r="M948">
            <v>6096221821.6999989</v>
          </cell>
          <cell r="N948">
            <v>0.10913206902443205</v>
          </cell>
          <cell r="O948">
            <v>0.12500130433012627</v>
          </cell>
          <cell r="P948">
            <v>97.465699999999998</v>
          </cell>
          <cell r="Q948">
            <v>0.11298474134759112</v>
          </cell>
          <cell r="R948">
            <v>0.11217397455591617</v>
          </cell>
        </row>
        <row r="949">
          <cell r="A949">
            <v>941</v>
          </cell>
          <cell r="B949" t="str">
            <v>Non-Comp</v>
          </cell>
          <cell r="C949">
            <v>43916</v>
          </cell>
          <cell r="D949">
            <v>44000</v>
          </cell>
          <cell r="E949">
            <v>121</v>
          </cell>
          <cell r="F949">
            <v>12924.865</v>
          </cell>
          <cell r="G949">
            <v>12599.597849</v>
          </cell>
          <cell r="H949">
            <v>121</v>
          </cell>
          <cell r="I949">
            <v>0</v>
          </cell>
          <cell r="J949">
            <v>12924.865</v>
          </cell>
          <cell r="K949">
            <v>12924.865</v>
          </cell>
          <cell r="L949">
            <v>12599597849</v>
          </cell>
          <cell r="M949">
            <v>325267151</v>
          </cell>
          <cell r="N949">
            <v>0.11217526461403865</v>
          </cell>
          <cell r="O949">
            <v>0.11217526461403865</v>
          </cell>
          <cell r="P949">
            <v>97.483400000000003</v>
          </cell>
          <cell r="Q949">
            <v>0.11217526461403865</v>
          </cell>
          <cell r="R949">
            <v>0.11217526461403862</v>
          </cell>
        </row>
        <row r="950">
          <cell r="A950">
            <v>942</v>
          </cell>
          <cell r="B950" t="str">
            <v>563rd</v>
          </cell>
          <cell r="C950">
            <v>43930</v>
          </cell>
          <cell r="D950">
            <v>44014</v>
          </cell>
          <cell r="E950">
            <v>205</v>
          </cell>
          <cell r="F950">
            <v>466920</v>
          </cell>
          <cell r="G950">
            <v>455388.38867500011</v>
          </cell>
          <cell r="H950">
            <v>72</v>
          </cell>
          <cell r="I950">
            <v>142250</v>
          </cell>
          <cell r="J950">
            <v>13750</v>
          </cell>
          <cell r="K950">
            <v>156000</v>
          </cell>
          <cell r="L950">
            <v>152215019924.99997</v>
          </cell>
          <cell r="M950">
            <v>3784980074.9999981</v>
          </cell>
          <cell r="N950">
            <v>0.10548206786555675</v>
          </cell>
          <cell r="O950">
            <v>0.11298931549768791</v>
          </cell>
          <cell r="P950">
            <v>97.552999999999997</v>
          </cell>
          <cell r="Q950">
            <v>0.10899508594351411</v>
          </cell>
          <cell r="R950">
            <v>0.10804886962532463</v>
          </cell>
        </row>
        <row r="951">
          <cell r="A951">
            <v>943</v>
          </cell>
          <cell r="B951" t="str">
            <v>Non-Comp</v>
          </cell>
          <cell r="C951">
            <v>43930</v>
          </cell>
          <cell r="D951">
            <v>44014</v>
          </cell>
          <cell r="E951">
            <v>173</v>
          </cell>
          <cell r="F951">
            <v>52730.86</v>
          </cell>
          <cell r="G951">
            <v>51451.451155000002</v>
          </cell>
          <cell r="H951">
            <v>173</v>
          </cell>
          <cell r="I951">
            <v>0</v>
          </cell>
          <cell r="J951">
            <v>52730.86</v>
          </cell>
          <cell r="K951">
            <v>52730.86</v>
          </cell>
          <cell r="L951">
            <v>51451451155</v>
          </cell>
          <cell r="M951">
            <v>1279408845</v>
          </cell>
          <cell r="N951">
            <v>0.10805013226388031</v>
          </cell>
          <cell r="O951">
            <v>0.10805013226388031</v>
          </cell>
          <cell r="P951">
            <v>97.573700000000002</v>
          </cell>
          <cell r="Q951">
            <v>0.10805013226388031</v>
          </cell>
          <cell r="R951">
            <v>0.10805013226388037</v>
          </cell>
        </row>
        <row r="952">
          <cell r="A952">
            <v>944</v>
          </cell>
          <cell r="B952" t="str">
            <v>564th</v>
          </cell>
          <cell r="C952">
            <v>43944</v>
          </cell>
          <cell r="D952">
            <v>44028</v>
          </cell>
          <cell r="E952">
            <v>191</v>
          </cell>
          <cell r="F952">
            <v>455408.3</v>
          </cell>
          <cell r="G952">
            <v>446728.91613879974</v>
          </cell>
          <cell r="H952">
            <v>75</v>
          </cell>
          <cell r="I952">
            <v>158025</v>
          </cell>
          <cell r="J952">
            <v>6000</v>
          </cell>
          <cell r="K952">
            <v>164025</v>
          </cell>
          <cell r="L952">
            <v>160981897074.99997</v>
          </cell>
          <cell r="M952">
            <v>3043102925</v>
          </cell>
          <cell r="N952">
            <v>7.8999180800953361E-2</v>
          </cell>
          <cell r="O952">
            <v>8.9999848351316469E-2</v>
          </cell>
          <cell r="P952">
            <v>98.1036</v>
          </cell>
          <cell r="Q952">
            <v>8.3995995292828432E-2</v>
          </cell>
          <cell r="R952">
            <v>8.2140052823692855E-2</v>
          </cell>
        </row>
        <row r="953">
          <cell r="A953">
            <v>945</v>
          </cell>
          <cell r="B953" t="str">
            <v>Non-Comp</v>
          </cell>
          <cell r="C953">
            <v>43944</v>
          </cell>
          <cell r="D953">
            <v>44028</v>
          </cell>
          <cell r="E953">
            <v>200</v>
          </cell>
          <cell r="F953">
            <v>31824.505000000001</v>
          </cell>
          <cell r="G953">
            <v>31234.06495</v>
          </cell>
          <cell r="H953">
            <v>200</v>
          </cell>
          <cell r="I953">
            <v>0</v>
          </cell>
          <cell r="J953">
            <v>31824.505000000001</v>
          </cell>
          <cell r="K953">
            <v>31824.505000000001</v>
          </cell>
          <cell r="L953">
            <v>31234064950</v>
          </cell>
          <cell r="M953">
            <v>590440050</v>
          </cell>
          <cell r="N953">
            <v>8.2141167460853579E-2</v>
          </cell>
          <cell r="O953">
            <v>8.2141167460853579E-2</v>
          </cell>
          <cell r="P953">
            <v>98.1447</v>
          </cell>
          <cell r="Q953">
            <v>8.2141167460853579E-2</v>
          </cell>
          <cell r="R953">
            <v>8.2141167460853606E-2</v>
          </cell>
        </row>
        <row r="954">
          <cell r="A954">
            <v>946</v>
          </cell>
          <cell r="B954" t="str">
            <v>565th</v>
          </cell>
          <cell r="C954">
            <v>43958</v>
          </cell>
          <cell r="D954">
            <v>44042</v>
          </cell>
          <cell r="E954">
            <v>88</v>
          </cell>
          <cell r="F954">
            <v>273019.375</v>
          </cell>
          <cell r="G954">
            <v>267870.20150507498</v>
          </cell>
          <cell r="H954">
            <v>60</v>
          </cell>
          <cell r="I954">
            <v>136769.375</v>
          </cell>
          <cell r="J954">
            <v>0</v>
          </cell>
          <cell r="K954">
            <v>136769.375</v>
          </cell>
          <cell r="L954">
            <v>134268604505.07503</v>
          </cell>
          <cell r="M954">
            <v>2500770494.9250026</v>
          </cell>
          <cell r="N954">
            <v>7.8003872093899432E-2</v>
          </cell>
          <cell r="O954">
            <v>9.1997199362963911E-2</v>
          </cell>
          <cell r="P954">
            <v>98.106200000000001</v>
          </cell>
          <cell r="Q954">
            <v>8.3878612205568054E-2</v>
          </cell>
          <cell r="R954">
            <v>8.093120545155387E-2</v>
          </cell>
        </row>
        <row r="955">
          <cell r="A955">
            <v>947</v>
          </cell>
          <cell r="B955" t="str">
            <v>Non-Comp</v>
          </cell>
          <cell r="C955">
            <v>43958</v>
          </cell>
          <cell r="D955">
            <v>44042</v>
          </cell>
          <cell r="E955">
            <v>122</v>
          </cell>
          <cell r="F955">
            <v>14450.504999999999</v>
          </cell>
          <cell r="G955">
            <v>14186.277512000001</v>
          </cell>
          <cell r="H955">
            <v>122</v>
          </cell>
          <cell r="I955">
            <v>0</v>
          </cell>
          <cell r="J955">
            <v>14450.504999999999</v>
          </cell>
          <cell r="K955">
            <v>14450.504999999999</v>
          </cell>
          <cell r="L955">
            <v>14186277512</v>
          </cell>
          <cell r="M955">
            <v>264227488</v>
          </cell>
          <cell r="N955">
            <v>8.09325298802899E-2</v>
          </cell>
          <cell r="O955">
            <v>8.09325298802899E-2</v>
          </cell>
          <cell r="P955">
            <v>98.171499999999995</v>
          </cell>
          <cell r="Q955">
            <v>8.09325298802899E-2</v>
          </cell>
          <cell r="R955">
            <v>8.0932529880289886E-2</v>
          </cell>
        </row>
        <row r="956">
          <cell r="A956">
            <v>948</v>
          </cell>
          <cell r="B956" t="str">
            <v>566th</v>
          </cell>
          <cell r="C956">
            <v>43972</v>
          </cell>
          <cell r="D956">
            <v>44056</v>
          </cell>
          <cell r="E956">
            <v>115</v>
          </cell>
          <cell r="F956">
            <v>323812</v>
          </cell>
          <cell r="G956">
            <v>317760.5327039999</v>
          </cell>
          <cell r="H956">
            <v>12</v>
          </cell>
          <cell r="I956">
            <v>25800</v>
          </cell>
          <cell r="J956">
            <v>1000</v>
          </cell>
          <cell r="K956">
            <v>26800</v>
          </cell>
          <cell r="L956">
            <v>26308328999.999996</v>
          </cell>
          <cell r="M956">
            <v>491670999.9999994</v>
          </cell>
          <cell r="N956">
            <v>7.8499218634672407E-2</v>
          </cell>
          <cell r="O956">
            <v>8.5513505902004225E-2</v>
          </cell>
          <cell r="P956">
            <v>98.159000000000006</v>
          </cell>
          <cell r="Q956">
            <v>8.1496177969756278E-2</v>
          </cell>
          <cell r="R956">
            <v>8.1207346991941792E-2</v>
          </cell>
        </row>
        <row r="957">
          <cell r="A957">
            <v>949</v>
          </cell>
          <cell r="B957" t="str">
            <v>Non-Comp</v>
          </cell>
          <cell r="C957">
            <v>43972</v>
          </cell>
          <cell r="D957">
            <v>44056</v>
          </cell>
          <cell r="E957">
            <v>136</v>
          </cell>
          <cell r="F957">
            <v>51650.05</v>
          </cell>
          <cell r="G957">
            <v>50702.478181999999</v>
          </cell>
          <cell r="H957">
            <v>136</v>
          </cell>
          <cell r="I957">
            <v>0</v>
          </cell>
          <cell r="J957">
            <v>51650.05</v>
          </cell>
          <cell r="K957">
            <v>51650.05</v>
          </cell>
          <cell r="L957">
            <v>50702478182</v>
          </cell>
          <cell r="M957">
            <v>947571818</v>
          </cell>
          <cell r="N957">
            <v>8.1207572215096016E-2</v>
          </cell>
          <cell r="O957">
            <v>8.1207572215096016E-2</v>
          </cell>
          <cell r="P957">
            <v>98.165400000000005</v>
          </cell>
          <cell r="Q957">
            <v>8.1207572215096016E-2</v>
          </cell>
          <cell r="R957">
            <v>8.120757221509603E-2</v>
          </cell>
        </row>
        <row r="958">
          <cell r="A958">
            <v>950</v>
          </cell>
          <cell r="B958" t="str">
            <v>567th</v>
          </cell>
          <cell r="C958">
            <v>43986</v>
          </cell>
          <cell r="D958">
            <v>44070</v>
          </cell>
          <cell r="E958">
            <v>133</v>
          </cell>
          <cell r="F958">
            <v>273865.39500000002</v>
          </cell>
          <cell r="G958">
            <v>268764.70359649992</v>
          </cell>
          <cell r="H958">
            <v>39</v>
          </cell>
          <cell r="I958">
            <v>30880.395</v>
          </cell>
          <cell r="J958">
            <v>1935</v>
          </cell>
          <cell r="K958">
            <v>32815.395000000004</v>
          </cell>
          <cell r="L958">
            <v>32219407816.500004</v>
          </cell>
          <cell r="M958">
            <v>595987183.50000012</v>
          </cell>
          <cell r="N958">
            <v>7.9954377599224496E-2</v>
          </cell>
          <cell r="O958">
            <v>8.5802673444775365E-2</v>
          </cell>
          <cell r="P958">
            <v>98.163399999999996</v>
          </cell>
          <cell r="Q958">
            <v>8.129775747085273E-2</v>
          </cell>
          <cell r="R958">
            <v>8.0377267972789795E-2</v>
          </cell>
        </row>
        <row r="959">
          <cell r="A959">
            <v>951</v>
          </cell>
          <cell r="B959" t="str">
            <v>Non-Comp</v>
          </cell>
          <cell r="C959">
            <v>43986</v>
          </cell>
          <cell r="D959">
            <v>44070</v>
          </cell>
          <cell r="E959">
            <v>150</v>
          </cell>
          <cell r="F959">
            <v>12060.025</v>
          </cell>
          <cell r="G959">
            <v>11840.990825000001</v>
          </cell>
          <cell r="H959">
            <v>150</v>
          </cell>
          <cell r="I959">
            <v>0</v>
          </cell>
          <cell r="J959">
            <v>12060.025</v>
          </cell>
          <cell r="K959">
            <v>12060.025</v>
          </cell>
          <cell r="L959">
            <v>11840990825</v>
          </cell>
          <cell r="M959">
            <v>219034175</v>
          </cell>
          <cell r="N959">
            <v>8.0378040252785138E-2</v>
          </cell>
          <cell r="O959">
            <v>8.0378040252785138E-2</v>
          </cell>
          <cell r="P959">
            <v>98.183800000000005</v>
          </cell>
          <cell r="Q959">
            <v>8.0378040252785138E-2</v>
          </cell>
          <cell r="R959">
            <v>8.0378040252785138E-2</v>
          </cell>
        </row>
        <row r="960">
          <cell r="A960">
            <v>952</v>
          </cell>
          <cell r="B960" t="str">
            <v>568th</v>
          </cell>
          <cell r="C960">
            <v>44000</v>
          </cell>
          <cell r="D960">
            <v>44084</v>
          </cell>
          <cell r="E960">
            <v>82</v>
          </cell>
          <cell r="F960">
            <v>158996.54499999998</v>
          </cell>
          <cell r="G960">
            <v>156098.88571559003</v>
          </cell>
          <cell r="H960">
            <v>2</v>
          </cell>
          <cell r="I960">
            <v>2420</v>
          </cell>
          <cell r="J960">
            <v>0</v>
          </cell>
          <cell r="K960">
            <v>2420</v>
          </cell>
          <cell r="L960">
            <v>2377918570</v>
          </cell>
          <cell r="M960">
            <v>42081430.000000104</v>
          </cell>
          <cell r="N960">
            <v>7.6401510751901394E-2</v>
          </cell>
          <cell r="O960">
            <v>8.3995995292828432E-2</v>
          </cell>
          <cell r="P960">
            <v>98.236599999999996</v>
          </cell>
          <cell r="Q960">
            <v>7.799936945235153E-2</v>
          </cell>
          <cell r="R960">
            <v>7.6896714894602883E-2</v>
          </cell>
        </row>
        <row r="961">
          <cell r="A961">
            <v>953</v>
          </cell>
          <cell r="B961" t="str">
            <v>Non-Comp</v>
          </cell>
          <cell r="C961">
            <v>44000</v>
          </cell>
          <cell r="D961">
            <v>44084</v>
          </cell>
          <cell r="E961">
            <v>151</v>
          </cell>
          <cell r="F961">
            <v>8252.9750000000004</v>
          </cell>
          <cell r="G961">
            <v>8109.4640159999999</v>
          </cell>
          <cell r="H961">
            <v>151</v>
          </cell>
          <cell r="I961">
            <v>0</v>
          </cell>
          <cell r="J961">
            <v>8252.9750000000004</v>
          </cell>
          <cell r="K961">
            <v>8252.9750000000004</v>
          </cell>
          <cell r="L961">
            <v>8109464016</v>
          </cell>
          <cell r="M961">
            <v>143510984</v>
          </cell>
          <cell r="N961">
            <v>7.6896498449636017E-2</v>
          </cell>
          <cell r="O961">
            <v>7.6896498449636017E-2</v>
          </cell>
          <cell r="P961">
            <v>98.261099999999999</v>
          </cell>
          <cell r="Q961">
            <v>7.6896498449636017E-2</v>
          </cell>
          <cell r="R961">
            <v>7.689649844963603E-2</v>
          </cell>
        </row>
        <row r="962">
          <cell r="A962">
            <v>954</v>
          </cell>
          <cell r="B962" t="str">
            <v>569th</v>
          </cell>
          <cell r="C962">
            <v>44014</v>
          </cell>
          <cell r="D962">
            <v>44098</v>
          </cell>
          <cell r="E962">
            <v>139</v>
          </cell>
          <cell r="F962">
            <v>258574</v>
          </cell>
          <cell r="G962">
            <v>254392.39825200001</v>
          </cell>
          <cell r="H962">
            <v>1</v>
          </cell>
          <cell r="I962">
            <v>853</v>
          </cell>
          <cell r="J962">
            <v>0</v>
          </cell>
          <cell r="K962">
            <v>853</v>
          </cell>
          <cell r="L962">
            <v>839763999</v>
          </cell>
          <cell r="M962">
            <v>13236001.000000002</v>
          </cell>
          <cell r="N962">
            <v>6.8487784475515956E-2</v>
          </cell>
          <cell r="O962">
            <v>7.3195775502691768E-2</v>
          </cell>
          <cell r="P962">
            <v>98.448300000000003</v>
          </cell>
          <cell r="Q962">
            <v>6.8487784475515956E-2</v>
          </cell>
          <cell r="R962">
            <v>6.8487784475515956E-2</v>
          </cell>
        </row>
        <row r="963">
          <cell r="A963">
            <v>955</v>
          </cell>
          <cell r="B963" t="str">
            <v>Non-Comp</v>
          </cell>
          <cell r="C963">
            <v>44014</v>
          </cell>
          <cell r="D963">
            <v>44098</v>
          </cell>
          <cell r="E963">
            <v>147</v>
          </cell>
          <cell r="F963">
            <v>32099.235000000001</v>
          </cell>
          <cell r="G963">
            <v>31601.151167</v>
          </cell>
          <cell r="H963">
            <v>147</v>
          </cell>
          <cell r="I963">
            <v>0</v>
          </cell>
          <cell r="J963">
            <v>32099.235000000001</v>
          </cell>
          <cell r="K963">
            <v>32099.235000000001</v>
          </cell>
          <cell r="L963">
            <v>31601151167</v>
          </cell>
          <cell r="M963">
            <v>498083833</v>
          </cell>
          <cell r="N963">
            <v>6.8487784475515956E-2</v>
          </cell>
          <cell r="O963">
            <v>6.8487784475515956E-2</v>
          </cell>
          <cell r="P963">
            <v>98.448300000000003</v>
          </cell>
          <cell r="Q963">
            <v>6.8487784475515956E-2</v>
          </cell>
          <cell r="R963">
            <v>6.8487784475515956E-2</v>
          </cell>
        </row>
        <row r="964">
          <cell r="A964">
            <v>956</v>
          </cell>
          <cell r="B964" t="str">
            <v>570th</v>
          </cell>
          <cell r="C964">
            <v>44028</v>
          </cell>
          <cell r="D964">
            <v>44112</v>
          </cell>
          <cell r="E964">
            <v>130</v>
          </cell>
          <cell r="F964">
            <v>173739</v>
          </cell>
          <cell r="G964">
            <v>171131.79078950002</v>
          </cell>
          <cell r="H964">
            <v>108</v>
          </cell>
          <cell r="I964">
            <v>101090.5</v>
          </cell>
          <cell r="J964">
            <v>2010</v>
          </cell>
          <cell r="K964">
            <v>103100.5</v>
          </cell>
          <cell r="L964">
            <v>101597859724</v>
          </cell>
          <cell r="M964">
            <v>1502640275.9999995</v>
          </cell>
          <cell r="N964">
            <v>6.2403388121403988E-2</v>
          </cell>
          <cell r="O964">
            <v>7.1498125948569413E-2</v>
          </cell>
          <cell r="P964">
            <v>98.512799999999999</v>
          </cell>
          <cell r="Q964">
            <v>6.5597953720106433E-2</v>
          </cell>
          <cell r="R964">
            <v>6.4266560010663831E-2</v>
          </cell>
        </row>
        <row r="965">
          <cell r="A965">
            <v>957</v>
          </cell>
          <cell r="B965" t="str">
            <v>Non-Comp</v>
          </cell>
          <cell r="C965">
            <v>44028</v>
          </cell>
          <cell r="D965">
            <v>44112</v>
          </cell>
          <cell r="E965">
            <v>221</v>
          </cell>
          <cell r="F965">
            <v>9401.4050000000007</v>
          </cell>
          <cell r="G965">
            <v>9264.3795090000003</v>
          </cell>
          <cell r="H965">
            <v>221</v>
          </cell>
          <cell r="I965">
            <v>0</v>
          </cell>
          <cell r="J965">
            <v>9401.4050000000007</v>
          </cell>
          <cell r="K965">
            <v>9401.4050000000007</v>
          </cell>
          <cell r="L965">
            <v>9264379509</v>
          </cell>
          <cell r="M965">
            <v>137025491</v>
          </cell>
          <cell r="N965">
            <v>6.4268559492701188E-2</v>
          </cell>
          <cell r="O965">
            <v>6.4268559492701188E-2</v>
          </cell>
          <cell r="P965">
            <v>98.542500000000004</v>
          </cell>
          <cell r="Q965">
            <v>6.4268559492701188E-2</v>
          </cell>
          <cell r="R965">
            <v>6.4268559492701077E-2</v>
          </cell>
        </row>
        <row r="966">
          <cell r="A966">
            <v>958</v>
          </cell>
          <cell r="B966" t="str">
            <v>571ST</v>
          </cell>
          <cell r="C966">
            <v>44042</v>
          </cell>
          <cell r="D966">
            <v>44126</v>
          </cell>
          <cell r="E966">
            <v>117</v>
          </cell>
          <cell r="F966">
            <v>248088.08500000002</v>
          </cell>
          <cell r="G966">
            <v>244126.79331284494</v>
          </cell>
          <cell r="H966">
            <v>39</v>
          </cell>
          <cell r="I966">
            <v>61647.085000000006</v>
          </cell>
          <cell r="J966">
            <v>2049</v>
          </cell>
          <cell r="K966">
            <v>63696.085000000006</v>
          </cell>
          <cell r="L966">
            <v>62704222356.845001</v>
          </cell>
          <cell r="M966">
            <v>991862643.15499878</v>
          </cell>
          <cell r="N966">
            <v>6.6000958725401918E-2</v>
          </cell>
          <cell r="O966">
            <v>7.4998148344872534E-2</v>
          </cell>
          <cell r="P966">
            <v>98.425700000000006</v>
          </cell>
          <cell r="Q966">
            <v>6.950124137632048E-2</v>
          </cell>
          <cell r="R966">
            <v>6.8733725807988907E-2</v>
          </cell>
        </row>
        <row r="967">
          <cell r="A967">
            <v>959</v>
          </cell>
          <cell r="B967" t="str">
            <v>Non-Comp</v>
          </cell>
          <cell r="C967">
            <v>44042</v>
          </cell>
          <cell r="D967">
            <v>44126</v>
          </cell>
          <cell r="E967">
            <v>123</v>
          </cell>
          <cell r="F967">
            <v>8342.5750000000007</v>
          </cell>
          <cell r="G967">
            <v>8212.6644190000006</v>
          </cell>
          <cell r="H967">
            <v>123</v>
          </cell>
          <cell r="I967">
            <v>0</v>
          </cell>
          <cell r="J967">
            <v>8342.5750000000007</v>
          </cell>
          <cell r="K967">
            <v>8342.5750000000007</v>
          </cell>
          <cell r="L967">
            <v>8212664419</v>
          </cell>
          <cell r="M967">
            <v>129910581</v>
          </cell>
          <cell r="N967">
            <v>6.8734379374669738E-2</v>
          </cell>
          <cell r="O967">
            <v>6.8734379374669738E-2</v>
          </cell>
          <cell r="P967">
            <v>98.442800000000005</v>
          </cell>
          <cell r="Q967">
            <v>6.8734379374669738E-2</v>
          </cell>
          <cell r="R967">
            <v>6.8734379374669724E-2</v>
          </cell>
        </row>
        <row r="968">
          <cell r="A968">
            <v>960</v>
          </cell>
          <cell r="B968" t="str">
            <v>572nd</v>
          </cell>
          <cell r="C968">
            <v>44056</v>
          </cell>
          <cell r="D968">
            <v>44140</v>
          </cell>
          <cell r="E968">
            <v>139</v>
          </cell>
          <cell r="F968">
            <v>275444.59999999998</v>
          </cell>
          <cell r="G968">
            <v>270997.89723460004</v>
          </cell>
          <cell r="H968">
            <v>8</v>
          </cell>
          <cell r="I968">
            <v>41000</v>
          </cell>
          <cell r="J968">
            <v>0</v>
          </cell>
          <cell r="K968">
            <v>41000</v>
          </cell>
          <cell r="L968">
            <v>40351502499.999992</v>
          </cell>
          <cell r="M968">
            <v>648497500.0000025</v>
          </cell>
          <cell r="N968">
            <v>6.8501234395920221E-2</v>
          </cell>
          <cell r="O968">
            <v>7.3950705389705662E-2</v>
          </cell>
          <cell r="P968">
            <v>98.416799999999995</v>
          </cell>
          <cell r="Q968">
            <v>6.99004738254137E-2</v>
          </cell>
          <cell r="R968">
            <v>6.9833247739282539E-2</v>
          </cell>
        </row>
        <row r="969">
          <cell r="A969">
            <v>961</v>
          </cell>
          <cell r="B969" t="str">
            <v>Non-Comp</v>
          </cell>
          <cell r="C969">
            <v>44056</v>
          </cell>
          <cell r="D969">
            <v>44140</v>
          </cell>
          <cell r="E969">
            <v>168</v>
          </cell>
          <cell r="F969">
            <v>50955.78</v>
          </cell>
          <cell r="G969">
            <v>50149.812429999998</v>
          </cell>
          <cell r="H969">
            <v>168</v>
          </cell>
          <cell r="I969">
            <v>0</v>
          </cell>
          <cell r="J969">
            <v>50955.78</v>
          </cell>
          <cell r="K969">
            <v>50955.78</v>
          </cell>
          <cell r="L969">
            <v>50149812430</v>
          </cell>
          <cell r="M969">
            <v>805967570</v>
          </cell>
          <cell r="N969">
            <v>6.9833182398375965E-2</v>
          </cell>
          <cell r="O969">
            <v>6.9833182398375965E-2</v>
          </cell>
          <cell r="P969">
            <v>98.418300000000002</v>
          </cell>
          <cell r="Q969">
            <v>6.9833182398375965E-2</v>
          </cell>
          <cell r="R969">
            <v>6.9833182398375979E-2</v>
          </cell>
        </row>
        <row r="970">
          <cell r="A970">
            <v>962</v>
          </cell>
          <cell r="B970" t="str">
            <v>573rd</v>
          </cell>
          <cell r="C970">
            <v>44070</v>
          </cell>
          <cell r="D970">
            <v>44154</v>
          </cell>
          <cell r="E970">
            <v>94</v>
          </cell>
          <cell r="F970">
            <v>363242.97</v>
          </cell>
          <cell r="G970">
            <v>357380.49357161007</v>
          </cell>
          <cell r="H970">
            <v>87</v>
          </cell>
          <cell r="I970">
            <v>249937.97</v>
          </cell>
          <cell r="J970">
            <v>7805</v>
          </cell>
          <cell r="K970">
            <v>257742.97</v>
          </cell>
          <cell r="L970">
            <v>253604077071.61002</v>
          </cell>
          <cell r="M970">
            <v>4138892928.3899999</v>
          </cell>
          <cell r="N970">
            <v>6.8998939083480801E-2</v>
          </cell>
          <cell r="O970">
            <v>7.3397963572909813E-2</v>
          </cell>
          <cell r="P970">
            <v>98.381200000000007</v>
          </cell>
          <cell r="Q970">
            <v>7.1498125948569413E-2</v>
          </cell>
          <cell r="R970">
            <v>7.0915648117919797E-2</v>
          </cell>
        </row>
        <row r="971">
          <cell r="A971">
            <v>963</v>
          </cell>
          <cell r="B971" t="str">
            <v>Non-Comp</v>
          </cell>
          <cell r="C971">
            <v>44070</v>
          </cell>
          <cell r="D971">
            <v>44154</v>
          </cell>
          <cell r="E971">
            <v>165</v>
          </cell>
          <cell r="F971">
            <v>15804.84</v>
          </cell>
          <cell r="G971">
            <v>15551.045878000001</v>
          </cell>
          <cell r="H971">
            <v>165</v>
          </cell>
          <cell r="I971">
            <v>0</v>
          </cell>
          <cell r="J971">
            <v>15804.84</v>
          </cell>
          <cell r="K971">
            <v>15804.84</v>
          </cell>
          <cell r="L971">
            <v>15551045878</v>
          </cell>
          <cell r="M971">
            <v>253794122</v>
          </cell>
          <cell r="N971">
            <v>7.0914579653407847E-2</v>
          </cell>
          <cell r="O971">
            <v>7.0914579653407847E-2</v>
          </cell>
          <cell r="P971">
            <v>98.394199999999998</v>
          </cell>
          <cell r="Q971">
            <v>7.0914579653407847E-2</v>
          </cell>
          <cell r="R971">
            <v>7.0914579653407819E-2</v>
          </cell>
        </row>
        <row r="972">
          <cell r="A972">
            <v>964</v>
          </cell>
          <cell r="B972" t="str">
            <v>574th</v>
          </cell>
          <cell r="C972">
            <v>44084</v>
          </cell>
          <cell r="D972">
            <v>44168</v>
          </cell>
          <cell r="E972">
            <v>151</v>
          </cell>
          <cell r="F972">
            <v>488943.81</v>
          </cell>
          <cell r="G972">
            <v>481032.60960630496</v>
          </cell>
          <cell r="H972">
            <v>63</v>
          </cell>
          <cell r="I972">
            <v>191405.26</v>
          </cell>
          <cell r="J972">
            <v>4220</v>
          </cell>
          <cell r="K972">
            <v>195625.26</v>
          </cell>
          <cell r="L972">
            <v>192473152535.255</v>
          </cell>
          <cell r="M972">
            <v>3152107464.7449927</v>
          </cell>
          <cell r="N972">
            <v>6.9999171628909812E-2</v>
          </cell>
          <cell r="O972">
            <v>7.4400190909000477E-2</v>
          </cell>
          <cell r="P972">
            <v>98.383399999999995</v>
          </cell>
          <cell r="Q972">
            <v>7.1399361119476742E-2</v>
          </cell>
          <cell r="R972">
            <v>7.1161399361229394E-2</v>
          </cell>
        </row>
        <row r="973">
          <cell r="A973">
            <v>965</v>
          </cell>
          <cell r="B973" t="str">
            <v>Non-Comp</v>
          </cell>
          <cell r="C973">
            <v>44084</v>
          </cell>
          <cell r="D973">
            <v>44168</v>
          </cell>
          <cell r="E973">
            <v>206</v>
          </cell>
          <cell r="F973">
            <v>13461.665000000001</v>
          </cell>
          <cell r="G973">
            <v>13244.757183</v>
          </cell>
          <cell r="H973">
            <v>206</v>
          </cell>
          <cell r="I973">
            <v>0</v>
          </cell>
          <cell r="J973">
            <v>13461.665000000001</v>
          </cell>
          <cell r="K973">
            <v>13461.665000000001</v>
          </cell>
          <cell r="L973">
            <v>13244757183</v>
          </cell>
          <cell r="M973">
            <v>216907817</v>
          </cell>
          <cell r="N973">
            <v>7.1161445804824572E-2</v>
          </cell>
          <cell r="O973">
            <v>7.1161445804824572E-2</v>
          </cell>
          <cell r="P973">
            <v>98.3887</v>
          </cell>
          <cell r="Q973">
            <v>7.1161445804824572E-2</v>
          </cell>
          <cell r="R973">
            <v>7.1161445804824558E-2</v>
          </cell>
        </row>
        <row r="974">
          <cell r="A974">
            <v>966</v>
          </cell>
          <cell r="B974" t="str">
            <v>575th</v>
          </cell>
          <cell r="C974">
            <v>44098</v>
          </cell>
          <cell r="D974">
            <v>44182</v>
          </cell>
          <cell r="E974">
            <v>131</v>
          </cell>
          <cell r="F974">
            <v>490904.54500000004</v>
          </cell>
          <cell r="G974">
            <v>482955.74985424487</v>
          </cell>
          <cell r="H974">
            <v>51</v>
          </cell>
          <cell r="I974">
            <v>113779.54500000001</v>
          </cell>
          <cell r="J974">
            <v>25</v>
          </cell>
          <cell r="K974">
            <v>113804.54500000001</v>
          </cell>
          <cell r="L974">
            <v>111975325824.245</v>
          </cell>
          <cell r="M974">
            <v>1829219175.7549984</v>
          </cell>
          <cell r="N974">
            <v>7.0591451128211996E-2</v>
          </cell>
          <cell r="O974">
            <v>7.2998098391141977E-2</v>
          </cell>
          <cell r="P974">
            <v>98.385800000000003</v>
          </cell>
          <cell r="Q974">
            <v>7.129162270707072E-2</v>
          </cell>
          <cell r="R974">
            <v>7.0983440943714338E-2</v>
          </cell>
        </row>
        <row r="975">
          <cell r="A975">
            <v>967</v>
          </cell>
          <cell r="B975" t="str">
            <v>Non-Comp</v>
          </cell>
          <cell r="C975">
            <v>44098</v>
          </cell>
          <cell r="D975">
            <v>44182</v>
          </cell>
          <cell r="E975">
            <v>176</v>
          </cell>
          <cell r="F975">
            <v>39994.625</v>
          </cell>
          <cell r="G975">
            <v>39351.791388999998</v>
          </cell>
          <cell r="H975">
            <v>176</v>
          </cell>
          <cell r="I975">
            <v>0</v>
          </cell>
          <cell r="J975">
            <v>39994.625</v>
          </cell>
          <cell r="K975">
            <v>39994.625</v>
          </cell>
          <cell r="L975">
            <v>39351791389</v>
          </cell>
          <cell r="M975">
            <v>642833611</v>
          </cell>
          <cell r="N975">
            <v>7.0981904048533759E-2</v>
          </cell>
          <cell r="O975">
            <v>7.0981904048533759E-2</v>
          </cell>
          <cell r="P975">
            <v>98.392700000000005</v>
          </cell>
          <cell r="Q975">
            <v>7.0981904048533759E-2</v>
          </cell>
          <cell r="R975">
            <v>7.0981904048533759E-2</v>
          </cell>
        </row>
        <row r="976">
          <cell r="A976">
            <v>968</v>
          </cell>
          <cell r="B976" t="str">
            <v>576th</v>
          </cell>
          <cell r="C976">
            <v>44112</v>
          </cell>
          <cell r="D976">
            <v>44196</v>
          </cell>
          <cell r="E976">
            <v>189</v>
          </cell>
          <cell r="F976">
            <v>573966.30000000005</v>
          </cell>
          <cell r="G976">
            <v>564692.97806700016</v>
          </cell>
          <cell r="H976">
            <v>162</v>
          </cell>
          <cell r="I976">
            <v>504316.3</v>
          </cell>
          <cell r="J976">
            <v>15000</v>
          </cell>
          <cell r="K976">
            <v>519316.3</v>
          </cell>
          <cell r="L976">
            <v>510946652117.00031</v>
          </cell>
          <cell r="M976">
            <v>8369647883</v>
          </cell>
          <cell r="N976">
            <v>7.0797888897664543E-2</v>
          </cell>
          <cell r="O976">
            <v>7.424286057673346E-2</v>
          </cell>
          <cell r="P976">
            <v>98.372299999999996</v>
          </cell>
          <cell r="Q976">
            <v>7.1897719659081538E-2</v>
          </cell>
          <cell r="R976">
            <v>7.1177921156495794E-2</v>
          </cell>
        </row>
        <row r="977">
          <cell r="A977">
            <v>969</v>
          </cell>
          <cell r="B977" t="str">
            <v>Non-Comp</v>
          </cell>
          <cell r="C977">
            <v>44112</v>
          </cell>
          <cell r="D977">
            <v>44196</v>
          </cell>
          <cell r="E977">
            <v>234</v>
          </cell>
          <cell r="F977">
            <v>25294.814999999999</v>
          </cell>
          <cell r="G977">
            <v>24887.138472999999</v>
          </cell>
          <cell r="H977">
            <v>234</v>
          </cell>
          <cell r="I977">
            <v>0</v>
          </cell>
          <cell r="J977">
            <v>25294.814999999999</v>
          </cell>
          <cell r="K977">
            <v>25294.814999999999</v>
          </cell>
          <cell r="L977">
            <v>24887138473</v>
          </cell>
          <cell r="M977">
            <v>407676527</v>
          </cell>
          <cell r="N977">
            <v>7.1179400783378033E-2</v>
          </cell>
          <cell r="O977">
            <v>7.1179400783378033E-2</v>
          </cell>
          <cell r="P977">
            <v>98.388300000000001</v>
          </cell>
          <cell r="Q977">
            <v>7.1179400783378033E-2</v>
          </cell>
          <cell r="R977">
            <v>7.1179400783378047E-2</v>
          </cell>
        </row>
        <row r="978">
          <cell r="A978">
            <v>970</v>
          </cell>
          <cell r="B978" t="str">
            <v>577th</v>
          </cell>
          <cell r="C978">
            <v>44126</v>
          </cell>
          <cell r="D978">
            <v>44210</v>
          </cell>
          <cell r="E978">
            <v>138</v>
          </cell>
          <cell r="F978">
            <v>554524.98</v>
          </cell>
          <cell r="G978">
            <v>545515.6119258597</v>
          </cell>
          <cell r="H978">
            <v>56</v>
          </cell>
          <cell r="I978">
            <v>341194.98</v>
          </cell>
          <cell r="J978">
            <v>6162</v>
          </cell>
          <cell r="K978">
            <v>347356.98</v>
          </cell>
          <cell r="L978">
            <v>341727640421.85992</v>
          </cell>
          <cell r="M978">
            <v>5629339578.1399927</v>
          </cell>
          <cell r="N978">
            <v>7.1098604529559295E-2</v>
          </cell>
          <cell r="O978">
            <v>7.3200268369893587E-2</v>
          </cell>
          <cell r="P978">
            <v>98.375600000000006</v>
          </cell>
          <cell r="Q978">
            <v>7.1749547264817054E-2</v>
          </cell>
          <cell r="R978">
            <v>7.1579874394830476E-2</v>
          </cell>
        </row>
        <row r="979">
          <cell r="A979">
            <v>971</v>
          </cell>
          <cell r="B979" t="str">
            <v>Non-Comp</v>
          </cell>
          <cell r="C979">
            <v>44126</v>
          </cell>
          <cell r="D979">
            <v>44210</v>
          </cell>
          <cell r="E979">
            <v>210</v>
          </cell>
          <cell r="F979">
            <v>26859.22</v>
          </cell>
          <cell r="G979">
            <v>26423.939474999999</v>
          </cell>
          <cell r="H979">
            <v>210</v>
          </cell>
          <cell r="I979">
            <v>0</v>
          </cell>
          <cell r="J979">
            <v>26859.22</v>
          </cell>
          <cell r="K979">
            <v>26859.22</v>
          </cell>
          <cell r="L979">
            <v>26423939475</v>
          </cell>
          <cell r="M979">
            <v>435280525</v>
          </cell>
          <cell r="N979">
            <v>7.1578936821558581E-2</v>
          </cell>
          <cell r="O979">
            <v>7.1578936821558581E-2</v>
          </cell>
          <cell r="P979">
            <v>98.379400000000004</v>
          </cell>
          <cell r="Q979">
            <v>7.1578936821558581E-2</v>
          </cell>
          <cell r="R979">
            <v>7.1578936821558567E-2</v>
          </cell>
        </row>
        <row r="980">
          <cell r="A980">
            <v>972</v>
          </cell>
          <cell r="B980" t="str">
            <v>578th</v>
          </cell>
          <cell r="C980">
            <v>44140</v>
          </cell>
          <cell r="D980">
            <v>44224</v>
          </cell>
          <cell r="E980">
            <v>175</v>
          </cell>
          <cell r="F980">
            <v>548154.69999999995</v>
          </cell>
          <cell r="G980">
            <v>539265.27399240003</v>
          </cell>
          <cell r="H980">
            <v>77</v>
          </cell>
          <cell r="I980">
            <v>222021.2</v>
          </cell>
          <cell r="J980">
            <v>16330.5</v>
          </cell>
          <cell r="K980">
            <v>238351.7</v>
          </cell>
          <cell r="L980">
            <v>234494403267.39999</v>
          </cell>
          <cell r="M980">
            <v>3857296732.599999</v>
          </cell>
          <cell r="N980">
            <v>7.0501701596257044E-2</v>
          </cell>
          <cell r="O980">
            <v>7.2337805372498593E-2</v>
          </cell>
          <cell r="P980">
            <v>98.379000000000005</v>
          </cell>
          <cell r="Q980">
            <v>7.1596895194918936E-2</v>
          </cell>
          <cell r="R980">
            <v>7.1476645184691476E-2</v>
          </cell>
        </row>
        <row r="981">
          <cell r="A981">
            <v>973</v>
          </cell>
          <cell r="B981" t="str">
            <v>Non-Comp</v>
          </cell>
          <cell r="C981">
            <v>44140</v>
          </cell>
          <cell r="D981">
            <v>44224</v>
          </cell>
          <cell r="E981">
            <v>284</v>
          </cell>
          <cell r="F981">
            <v>70708.024999999994</v>
          </cell>
          <cell r="G981">
            <v>69563.757024000006</v>
          </cell>
          <cell r="H981">
            <v>284</v>
          </cell>
          <cell r="I981">
            <v>0</v>
          </cell>
          <cell r="J981">
            <v>70708.024999999994</v>
          </cell>
          <cell r="K981">
            <v>70708.024999999994</v>
          </cell>
          <cell r="L981">
            <v>69563757024</v>
          </cell>
          <cell r="M981">
            <v>1144267976</v>
          </cell>
          <cell r="N981">
            <v>7.1475679008635051E-2</v>
          </cell>
          <cell r="O981">
            <v>7.1475679008635051E-2</v>
          </cell>
          <cell r="P981">
            <v>98.381699999999995</v>
          </cell>
          <cell r="Q981">
            <v>7.1475679008635051E-2</v>
          </cell>
          <cell r="R981">
            <v>7.1475679008635051E-2</v>
          </cell>
        </row>
        <row r="982">
          <cell r="A982">
            <v>974</v>
          </cell>
          <cell r="B982" t="str">
            <v>579th</v>
          </cell>
          <cell r="C982">
            <v>44154</v>
          </cell>
          <cell r="D982">
            <v>44238</v>
          </cell>
          <cell r="E982">
            <v>191</v>
          </cell>
          <cell r="F982">
            <v>521857.9</v>
          </cell>
          <cell r="G982">
            <v>513409.63288830005</v>
          </cell>
          <cell r="H982">
            <v>117</v>
          </cell>
          <cell r="I982">
            <v>297357.90000000002</v>
          </cell>
          <cell r="J982">
            <v>32530</v>
          </cell>
          <cell r="K982">
            <v>329887.90000000002</v>
          </cell>
          <cell r="L982">
            <v>324554740148.29999</v>
          </cell>
          <cell r="M982">
            <v>5333159851.7000027</v>
          </cell>
          <cell r="N982">
            <v>7.1098604529559295E-2</v>
          </cell>
          <cell r="O982">
            <v>7.2000997206852449E-2</v>
          </cell>
          <cell r="P982">
            <v>98.380600000000001</v>
          </cell>
          <cell r="Q982">
            <v>7.1525062577668427E-2</v>
          </cell>
          <cell r="R982">
            <v>7.1401976895394778E-2</v>
          </cell>
        </row>
        <row r="983">
          <cell r="A983">
            <v>975</v>
          </cell>
          <cell r="B983" t="str">
            <v>Non-Comp</v>
          </cell>
          <cell r="C983">
            <v>44154</v>
          </cell>
          <cell r="D983">
            <v>44238</v>
          </cell>
          <cell r="E983">
            <v>232</v>
          </cell>
          <cell r="F983">
            <v>21612.755000000001</v>
          </cell>
          <cell r="G983">
            <v>21263.341593000001</v>
          </cell>
          <cell r="H983">
            <v>232</v>
          </cell>
          <cell r="I983">
            <v>0</v>
          </cell>
          <cell r="J983">
            <v>21612.755000000001</v>
          </cell>
          <cell r="K983">
            <v>21612.755000000001</v>
          </cell>
          <cell r="L983">
            <v>21263341593</v>
          </cell>
          <cell r="M983">
            <v>349413407</v>
          </cell>
          <cell r="N983">
            <v>7.1403850334064864E-2</v>
          </cell>
          <cell r="O983">
            <v>7.1403850334064864E-2</v>
          </cell>
          <cell r="P983">
            <v>98.383300000000006</v>
          </cell>
          <cell r="Q983">
            <v>7.1403850334064864E-2</v>
          </cell>
          <cell r="R983">
            <v>7.1403850334064808E-2</v>
          </cell>
        </row>
        <row r="984">
          <cell r="A984">
            <v>976</v>
          </cell>
          <cell r="B984" t="str">
            <v>580th</v>
          </cell>
          <cell r="C984">
            <v>44168</v>
          </cell>
          <cell r="D984">
            <v>44252</v>
          </cell>
          <cell r="E984">
            <v>141</v>
          </cell>
          <cell r="F984">
            <v>673835.6</v>
          </cell>
          <cell r="G984">
            <v>662935.94562183064</v>
          </cell>
          <cell r="H984">
            <v>36</v>
          </cell>
          <cell r="I984">
            <v>315352.24</v>
          </cell>
          <cell r="J984">
            <v>7000</v>
          </cell>
          <cell r="K984">
            <v>322352.24</v>
          </cell>
          <cell r="L984">
            <v>317145530681.51001</v>
          </cell>
          <cell r="M984">
            <v>5206709318.4899921</v>
          </cell>
          <cell r="N984">
            <v>7.1192867113101049E-2</v>
          </cell>
          <cell r="O984">
            <v>7.2337805372498593E-2</v>
          </cell>
          <cell r="P984">
            <v>98.383200000000002</v>
          </cell>
          <cell r="Q984">
            <v>7.1408339557779615E-2</v>
          </cell>
          <cell r="R984">
            <v>7.1337571887354859E-2</v>
          </cell>
        </row>
        <row r="985">
          <cell r="A985">
            <v>977</v>
          </cell>
          <cell r="B985" t="str">
            <v>Non-Comp</v>
          </cell>
          <cell r="C985">
            <v>44168</v>
          </cell>
          <cell r="D985">
            <v>44252</v>
          </cell>
          <cell r="E985">
            <v>233</v>
          </cell>
          <cell r="F985">
            <v>19423.264999999999</v>
          </cell>
          <cell r="G985">
            <v>19109.540423999999</v>
          </cell>
          <cell r="H985">
            <v>233</v>
          </cell>
          <cell r="I985">
            <v>0</v>
          </cell>
          <cell r="J985">
            <v>19423.264999999999</v>
          </cell>
          <cell r="K985">
            <v>19423.264999999999</v>
          </cell>
          <cell r="L985">
            <v>19109540424</v>
          </cell>
          <cell r="M985">
            <v>313724576</v>
          </cell>
          <cell r="N985">
            <v>7.1336513073448113E-2</v>
          </cell>
          <cell r="O985">
            <v>7.1336513073448113E-2</v>
          </cell>
          <cell r="P985">
            <v>98.384799999999998</v>
          </cell>
          <cell r="Q985">
            <v>7.1336513073448113E-2</v>
          </cell>
          <cell r="R985">
            <v>7.1336513073448071E-2</v>
          </cell>
        </row>
        <row r="986">
          <cell r="A986">
            <v>978</v>
          </cell>
          <cell r="B986" t="str">
            <v>581st</v>
          </cell>
          <cell r="C986">
            <v>44182</v>
          </cell>
          <cell r="D986">
            <v>44266</v>
          </cell>
          <cell r="E986">
            <v>138</v>
          </cell>
          <cell r="F986">
            <v>726018.88</v>
          </cell>
          <cell r="G986">
            <v>714303.4045624804</v>
          </cell>
          <cell r="H986">
            <v>44</v>
          </cell>
          <cell r="I986">
            <v>275021.2</v>
          </cell>
          <cell r="J986">
            <v>52000</v>
          </cell>
          <cell r="K986">
            <v>327021.2</v>
          </cell>
          <cell r="L986">
            <v>321753583451.60004</v>
          </cell>
          <cell r="M986">
            <v>5267616548.4000025</v>
          </cell>
          <cell r="N986">
            <v>7.0802376889623916E-2</v>
          </cell>
          <cell r="O986">
            <v>7.1902209886823124E-2</v>
          </cell>
          <cell r="P986">
            <v>98.387799999999999</v>
          </cell>
          <cell r="Q986">
            <v>7.1201844711873463E-2</v>
          </cell>
          <cell r="R986">
            <v>7.1138442314320816E-2</v>
          </cell>
        </row>
        <row r="987">
          <cell r="A987">
            <v>979</v>
          </cell>
          <cell r="B987" t="str">
            <v>Non-Comp</v>
          </cell>
          <cell r="C987">
            <v>44182</v>
          </cell>
          <cell r="D987">
            <v>44266</v>
          </cell>
          <cell r="E987">
            <v>233</v>
          </cell>
          <cell r="F987">
            <v>52692.04</v>
          </cell>
          <cell r="G987">
            <v>51843.276618999997</v>
          </cell>
          <cell r="H987">
            <v>233</v>
          </cell>
          <cell r="I987">
            <v>0</v>
          </cell>
          <cell r="J987">
            <v>52692.04</v>
          </cell>
          <cell r="K987">
            <v>52692.04</v>
          </cell>
          <cell r="L987">
            <v>51843276619</v>
          </cell>
          <cell r="M987">
            <v>848763381</v>
          </cell>
          <cell r="N987">
            <v>7.113900228693304E-2</v>
          </cell>
          <cell r="O987">
            <v>7.113900228693304E-2</v>
          </cell>
          <cell r="P987">
            <v>98.389200000000002</v>
          </cell>
          <cell r="Q987">
            <v>7.113900228693304E-2</v>
          </cell>
          <cell r="R987">
            <v>7.1139002286933026E-2</v>
          </cell>
        </row>
        <row r="988">
          <cell r="A988">
            <v>980</v>
          </cell>
          <cell r="B988" t="str">
            <v>582nd</v>
          </cell>
          <cell r="C988">
            <v>44196</v>
          </cell>
          <cell r="D988">
            <v>44280</v>
          </cell>
          <cell r="E988">
            <v>108</v>
          </cell>
          <cell r="F988">
            <v>633432.2699999999</v>
          </cell>
          <cell r="G988">
            <v>623229.82433479559</v>
          </cell>
          <cell r="H988">
            <v>100</v>
          </cell>
          <cell r="I988">
            <v>582982.2699999999</v>
          </cell>
          <cell r="J988">
            <v>18700</v>
          </cell>
          <cell r="K988">
            <v>601682.2699999999</v>
          </cell>
          <cell r="L988">
            <v>591996991084.79553</v>
          </cell>
          <cell r="M988">
            <v>9685278915.2050114</v>
          </cell>
          <cell r="N988">
            <v>7.0703643173711556E-2</v>
          </cell>
          <cell r="O988">
            <v>7.2400681918825052E-2</v>
          </cell>
          <cell r="P988">
            <v>98.381200000000007</v>
          </cell>
          <cell r="Q988">
            <v>7.1498125948569413E-2</v>
          </cell>
          <cell r="R988">
            <v>7.1089630039071441E-2</v>
          </cell>
        </row>
        <row r="989">
          <cell r="A989">
            <v>981</v>
          </cell>
          <cell r="B989" t="str">
            <v>Non-Comp</v>
          </cell>
          <cell r="C989">
            <v>44196</v>
          </cell>
          <cell r="D989">
            <v>44280</v>
          </cell>
          <cell r="E989">
            <v>212</v>
          </cell>
          <cell r="F989">
            <v>17888.919999999998</v>
          </cell>
          <cell r="G989">
            <v>17600.962039999999</v>
          </cell>
          <cell r="H989">
            <v>212</v>
          </cell>
          <cell r="I989">
            <v>0</v>
          </cell>
          <cell r="J989">
            <v>17888.919999999998</v>
          </cell>
          <cell r="K989">
            <v>17888.919999999998</v>
          </cell>
          <cell r="L989">
            <v>17600962040</v>
          </cell>
          <cell r="M989">
            <v>287957960</v>
          </cell>
          <cell r="N989">
            <v>7.108962735050893E-2</v>
          </cell>
          <cell r="O989">
            <v>7.108962735050893E-2</v>
          </cell>
          <cell r="P989">
            <v>98.390299999999996</v>
          </cell>
          <cell r="Q989">
            <v>7.108962735050893E-2</v>
          </cell>
          <cell r="R989">
            <v>7.1089627350508916E-2</v>
          </cell>
        </row>
        <row r="990">
          <cell r="A990">
            <v>982</v>
          </cell>
          <cell r="B990" t="str">
            <v>583rd</v>
          </cell>
          <cell r="C990">
            <v>44210</v>
          </cell>
          <cell r="D990">
            <v>44294</v>
          </cell>
          <cell r="E990">
            <v>215</v>
          </cell>
          <cell r="F990">
            <v>642063.29499999993</v>
          </cell>
          <cell r="G990">
            <v>631673.33255470998</v>
          </cell>
          <cell r="H990">
            <v>188</v>
          </cell>
          <cell r="I990">
            <v>443713.29499999998</v>
          </cell>
          <cell r="J990">
            <v>74100</v>
          </cell>
          <cell r="K990">
            <v>517813.29499999998</v>
          </cell>
          <cell r="L990">
            <v>509443891804.7099</v>
          </cell>
          <cell r="M990">
            <v>8369403195.2899971</v>
          </cell>
          <cell r="N990">
            <v>7.0999857567251287E-2</v>
          </cell>
          <cell r="O990">
            <v>7.2499491536558602E-2</v>
          </cell>
          <cell r="P990">
            <v>98.376900000000006</v>
          </cell>
          <cell r="Q990">
            <v>7.1691179050985793E-2</v>
          </cell>
          <cell r="R990">
            <v>7.1385787188597366E-2</v>
          </cell>
        </row>
        <row r="991">
          <cell r="A991">
            <v>983</v>
          </cell>
          <cell r="B991" t="str">
            <v>Non-Comp</v>
          </cell>
          <cell r="C991">
            <v>44210</v>
          </cell>
          <cell r="D991">
            <v>44294</v>
          </cell>
          <cell r="E991">
            <v>236</v>
          </cell>
          <cell r="F991">
            <v>56969.279999999999</v>
          </cell>
          <cell r="G991">
            <v>56048.485538000001</v>
          </cell>
          <cell r="H991">
            <v>236</v>
          </cell>
          <cell r="I991">
            <v>0</v>
          </cell>
          <cell r="J991">
            <v>56969.279999999999</v>
          </cell>
          <cell r="K991">
            <v>56969.279999999999</v>
          </cell>
          <cell r="L991">
            <v>56048485538</v>
          </cell>
          <cell r="M991">
            <v>920794462</v>
          </cell>
          <cell r="N991">
            <v>7.1385893530466052E-2</v>
          </cell>
          <cell r="O991">
            <v>7.1385893530466052E-2</v>
          </cell>
          <cell r="P991">
            <v>98.383700000000005</v>
          </cell>
          <cell r="Q991">
            <v>7.1385893530466052E-2</v>
          </cell>
          <cell r="R991">
            <v>7.1385893530466024E-2</v>
          </cell>
        </row>
        <row r="992">
          <cell r="A992">
            <v>984</v>
          </cell>
          <cell r="B992" t="str">
            <v>584th</v>
          </cell>
          <cell r="C992">
            <v>44224</v>
          </cell>
          <cell r="D992">
            <v>44308</v>
          </cell>
          <cell r="E992">
            <v>194</v>
          </cell>
          <cell r="F992">
            <v>656845.88500000001</v>
          </cell>
          <cell r="G992">
            <v>646190.02961976978</v>
          </cell>
          <cell r="H992">
            <v>99</v>
          </cell>
          <cell r="I992">
            <v>295083.435</v>
          </cell>
          <cell r="J992">
            <v>13800</v>
          </cell>
          <cell r="K992">
            <v>308883.435</v>
          </cell>
          <cell r="L992">
            <v>303881952880.72015</v>
          </cell>
          <cell r="M992">
            <v>5001482119.279995</v>
          </cell>
          <cell r="N992">
            <v>7.1300600707343301E-2</v>
          </cell>
          <cell r="O992">
            <v>7.2701615886262505E-2</v>
          </cell>
          <cell r="P992">
            <v>98.379000000000005</v>
          </cell>
          <cell r="Q992">
            <v>7.1596895194918936E-2</v>
          </cell>
          <cell r="R992">
            <v>7.1516688250779337E-2</v>
          </cell>
        </row>
        <row r="993">
          <cell r="A993">
            <v>985</v>
          </cell>
          <cell r="B993" t="str">
            <v>Non-Comp</v>
          </cell>
          <cell r="C993">
            <v>44224</v>
          </cell>
          <cell r="D993">
            <v>44308</v>
          </cell>
          <cell r="E993">
            <v>281</v>
          </cell>
          <cell r="F993">
            <v>79680.955000000002</v>
          </cell>
          <cell r="G993">
            <v>78390.760976000005</v>
          </cell>
          <cell r="H993">
            <v>281</v>
          </cell>
          <cell r="I993">
            <v>0</v>
          </cell>
          <cell r="J993">
            <v>79680.955000000002</v>
          </cell>
          <cell r="K993">
            <v>79680.955000000002</v>
          </cell>
          <cell r="L993">
            <v>78390760976</v>
          </cell>
          <cell r="M993">
            <v>1290194024</v>
          </cell>
          <cell r="N993">
            <v>7.1516083664795893E-2</v>
          </cell>
          <cell r="O993">
            <v>7.1516083664795893E-2</v>
          </cell>
          <cell r="P993">
            <v>98.380799999999994</v>
          </cell>
          <cell r="Q993">
            <v>7.1516083664795893E-2</v>
          </cell>
          <cell r="R993">
            <v>7.1516083664795935E-2</v>
          </cell>
        </row>
        <row r="994">
          <cell r="A994">
            <v>986</v>
          </cell>
          <cell r="B994" t="str">
            <v>585th</v>
          </cell>
          <cell r="C994">
            <v>44238</v>
          </cell>
          <cell r="D994">
            <v>44322</v>
          </cell>
          <cell r="E994">
            <v>145</v>
          </cell>
          <cell r="F994">
            <v>403624.9</v>
          </cell>
          <cell r="G994">
            <v>397025.52261410025</v>
          </cell>
          <cell r="H994">
            <v>25</v>
          </cell>
          <cell r="I994">
            <v>149237.4</v>
          </cell>
          <cell r="J994">
            <v>11973.099999999999</v>
          </cell>
          <cell r="K994">
            <v>161210.5</v>
          </cell>
          <cell r="L994">
            <v>158596351926.10004</v>
          </cell>
          <cell r="M994">
            <v>2614148073.9000001</v>
          </cell>
          <cell r="N994">
            <v>7.1201844711873463E-2</v>
          </cell>
          <cell r="O994">
            <v>7.4989155305471622E-2</v>
          </cell>
          <cell r="P994">
            <v>98.374499999999998</v>
          </cell>
          <cell r="Q994">
            <v>7.179893695835339E-2</v>
          </cell>
          <cell r="R994">
            <v>7.1622683159172584E-2</v>
          </cell>
        </row>
        <row r="995">
          <cell r="A995">
            <v>987</v>
          </cell>
          <cell r="B995" t="str">
            <v>Non-Comp</v>
          </cell>
          <cell r="C995">
            <v>44238</v>
          </cell>
          <cell r="D995">
            <v>44322</v>
          </cell>
          <cell r="E995">
            <v>193</v>
          </cell>
          <cell r="F995">
            <v>21221.56</v>
          </cell>
          <cell r="G995">
            <v>20877.431181</v>
          </cell>
          <cell r="H995">
            <v>193</v>
          </cell>
          <cell r="I995">
            <v>0</v>
          </cell>
          <cell r="J995">
            <v>21221.56</v>
          </cell>
          <cell r="K995">
            <v>21221.56</v>
          </cell>
          <cell r="L995">
            <v>20877431181</v>
          </cell>
          <cell r="M995">
            <v>344128819</v>
          </cell>
          <cell r="N995">
            <v>7.1623833028775619E-2</v>
          </cell>
          <cell r="O995">
            <v>7.1623833028775619E-2</v>
          </cell>
          <cell r="P995">
            <v>98.378399999999999</v>
          </cell>
          <cell r="Q995">
            <v>7.1623833028775619E-2</v>
          </cell>
          <cell r="R995">
            <v>7.1623833028775619E-2</v>
          </cell>
        </row>
        <row r="996">
          <cell r="A996">
            <v>988</v>
          </cell>
          <cell r="B996" t="str">
            <v>586th</v>
          </cell>
          <cell r="C996">
            <v>44252</v>
          </cell>
          <cell r="D996">
            <v>44336</v>
          </cell>
          <cell r="E996">
            <v>105</v>
          </cell>
          <cell r="F996">
            <v>256609.51500000001</v>
          </cell>
          <cell r="G996">
            <v>252429.73810053503</v>
          </cell>
          <cell r="H996">
            <v>92</v>
          </cell>
          <cell r="I996">
            <v>189225.51500000001</v>
          </cell>
          <cell r="J996">
            <v>52384</v>
          </cell>
          <cell r="K996">
            <v>241609.51500000001</v>
          </cell>
          <cell r="L996">
            <v>237676417100.53506</v>
          </cell>
          <cell r="M996">
            <v>3933097899.4650011</v>
          </cell>
          <cell r="N996">
            <v>7.1399361119476742E-2</v>
          </cell>
          <cell r="O996">
            <v>7.2989113488157745E-2</v>
          </cell>
          <cell r="P996">
            <v>98.359200000000001</v>
          </cell>
          <cell r="Q996">
            <v>7.2486017237499506E-2</v>
          </cell>
          <cell r="R996">
            <v>7.1905540490621159E-2</v>
          </cell>
        </row>
        <row r="997">
          <cell r="A997">
            <v>989</v>
          </cell>
          <cell r="B997" t="str">
            <v>Non-Comp</v>
          </cell>
          <cell r="C997">
            <v>44252</v>
          </cell>
          <cell r="D997">
            <v>44336</v>
          </cell>
          <cell r="E997">
            <v>238</v>
          </cell>
          <cell r="F997">
            <v>21765.01</v>
          </cell>
          <cell r="G997">
            <v>21410.697405999999</v>
          </cell>
          <cell r="H997">
            <v>238</v>
          </cell>
          <cell r="I997">
            <v>0</v>
          </cell>
          <cell r="J997">
            <v>21765.01</v>
          </cell>
          <cell r="K997">
            <v>21765.01</v>
          </cell>
          <cell r="L997">
            <v>21410697406</v>
          </cell>
          <cell r="M997">
            <v>354312594</v>
          </cell>
          <cell r="N997">
            <v>7.1906700123694434E-2</v>
          </cell>
          <cell r="O997">
            <v>7.1906700123694434E-2</v>
          </cell>
          <cell r="P997">
            <v>98.372100000000003</v>
          </cell>
          <cell r="Q997">
            <v>7.1906700123694434E-2</v>
          </cell>
          <cell r="R997">
            <v>7.1906700123694448E-2</v>
          </cell>
        </row>
        <row r="998">
          <cell r="A998">
            <v>990</v>
          </cell>
          <cell r="B998" t="str">
            <v>587th</v>
          </cell>
          <cell r="C998">
            <v>44266</v>
          </cell>
          <cell r="D998">
            <v>44350</v>
          </cell>
          <cell r="E998">
            <v>86</v>
          </cell>
          <cell r="F998">
            <v>586611.30000000005</v>
          </cell>
          <cell r="G998">
            <v>576785.24741110019</v>
          </cell>
          <cell r="H998">
            <v>84</v>
          </cell>
          <cell r="I998">
            <v>433209.1</v>
          </cell>
          <cell r="J998">
            <v>75402.2</v>
          </cell>
          <cell r="K998">
            <v>508611.3</v>
          </cell>
          <cell r="L998">
            <v>500190599411.10016</v>
          </cell>
          <cell r="M998">
            <v>8420700588.9000063</v>
          </cell>
          <cell r="N998">
            <v>7.2000997206852449E-2</v>
          </cell>
          <cell r="O998">
            <v>7.9900298843537887E-2</v>
          </cell>
          <cell r="P998">
            <v>98.283299999999997</v>
          </cell>
          <cell r="Q998">
            <v>7.5897637117345984E-2</v>
          </cell>
          <cell r="R998">
            <v>7.3152208437426466E-2</v>
          </cell>
        </row>
        <row r="999">
          <cell r="A999">
            <v>991</v>
          </cell>
          <cell r="B999" t="str">
            <v>Non-Comp</v>
          </cell>
          <cell r="C999">
            <v>44266</v>
          </cell>
          <cell r="D999">
            <v>44350</v>
          </cell>
          <cell r="E999">
            <v>232</v>
          </cell>
          <cell r="F999">
            <v>45563.364999999998</v>
          </cell>
          <cell r="G999">
            <v>44809.017922999999</v>
          </cell>
          <cell r="H999">
            <v>232</v>
          </cell>
          <cell r="I999">
            <v>0</v>
          </cell>
          <cell r="J999">
            <v>45563.364999999998</v>
          </cell>
          <cell r="K999">
            <v>45563.364999999998</v>
          </cell>
          <cell r="L999">
            <v>44809017923</v>
          </cell>
          <cell r="M999">
            <v>754347077</v>
          </cell>
          <cell r="N999">
            <v>7.3150847333210839E-2</v>
          </cell>
          <cell r="O999">
            <v>7.3150847333210839E-2</v>
          </cell>
          <cell r="P999">
            <v>98.344399999999993</v>
          </cell>
          <cell r="Q999">
            <v>7.3150847333210839E-2</v>
          </cell>
          <cell r="R999">
            <v>7.3150847333210853E-2</v>
          </cell>
        </row>
        <row r="1000">
          <cell r="A1000">
            <v>992</v>
          </cell>
          <cell r="B1000" t="str">
            <v>588th</v>
          </cell>
          <cell r="C1000">
            <v>44280</v>
          </cell>
          <cell r="D1000">
            <v>44364</v>
          </cell>
          <cell r="E1000">
            <v>256</v>
          </cell>
          <cell r="F1000">
            <v>1538014.82</v>
          </cell>
          <cell r="G1000">
            <v>1512011.4637208104</v>
          </cell>
          <cell r="H1000">
            <v>148</v>
          </cell>
          <cell r="I1000">
            <v>1082681.32</v>
          </cell>
          <cell r="J1000">
            <v>48000</v>
          </cell>
          <cell r="K1000">
            <v>1130681.32</v>
          </cell>
          <cell r="L1000">
            <v>1111673109720.8101</v>
          </cell>
          <cell r="M1000">
            <v>19008210279.190037</v>
          </cell>
          <cell r="N1000">
            <v>7.2899266468153354E-2</v>
          </cell>
          <cell r="O1000">
            <v>7.9801157890928662E-2</v>
          </cell>
          <cell r="P1000">
            <v>98.294399999999996</v>
          </cell>
          <cell r="Q1000">
            <v>7.5398375647423577E-2</v>
          </cell>
          <cell r="R1000">
            <v>7.42981992797139E-2</v>
          </cell>
        </row>
        <row r="1001">
          <cell r="A1001">
            <v>993</v>
          </cell>
          <cell r="B1001" t="str">
            <v>Non-Comp</v>
          </cell>
          <cell r="C1001">
            <v>44280</v>
          </cell>
          <cell r="D1001">
            <v>44364</v>
          </cell>
          <cell r="E1001">
            <v>223</v>
          </cell>
          <cell r="F1001">
            <v>24783.22</v>
          </cell>
          <cell r="G1001">
            <v>24366.589275999999</v>
          </cell>
          <cell r="H1001">
            <v>223</v>
          </cell>
          <cell r="I1001">
            <v>0</v>
          </cell>
          <cell r="J1001">
            <v>24783.22</v>
          </cell>
          <cell r="K1001">
            <v>24783.22</v>
          </cell>
          <cell r="L1001">
            <v>24366589276</v>
          </cell>
          <cell r="M1001">
            <v>416630724</v>
          </cell>
          <cell r="N1001">
            <v>7.4296801143063695E-2</v>
          </cell>
          <cell r="O1001">
            <v>7.4296801143063695E-2</v>
          </cell>
          <cell r="P1001">
            <v>98.318899999999999</v>
          </cell>
          <cell r="Q1001">
            <v>7.4296801143063695E-2</v>
          </cell>
          <cell r="R1001">
            <v>7.4296801143063695E-2</v>
          </cell>
        </row>
        <row r="1002">
          <cell r="A1002">
            <v>994</v>
          </cell>
          <cell r="B1002" t="str">
            <v>589th</v>
          </cell>
          <cell r="C1002">
            <v>44294</v>
          </cell>
          <cell r="D1002">
            <v>44379</v>
          </cell>
          <cell r="E1002">
            <v>283</v>
          </cell>
          <cell r="F1002">
            <v>1226892.9550000001</v>
          </cell>
          <cell r="G1002">
            <v>1205831.2776056256</v>
          </cell>
          <cell r="H1002">
            <v>62</v>
          </cell>
          <cell r="I1002">
            <v>178893.95500000002</v>
          </cell>
          <cell r="J1002">
            <v>22200</v>
          </cell>
          <cell r="K1002">
            <v>201093.95500000002</v>
          </cell>
          <cell r="L1002">
            <v>197668321453.62503</v>
          </cell>
          <cell r="M1002">
            <v>3425633546.3750005</v>
          </cell>
          <cell r="N1002">
            <v>7.4000285902294557E-2</v>
          </cell>
          <cell r="O1002">
            <v>7.6396588843574115E-2</v>
          </cell>
          <cell r="P1002">
            <v>98.290199999999999</v>
          </cell>
          <cell r="Q1002">
            <v>7.469801010620776E-2</v>
          </cell>
          <cell r="R1002">
            <v>7.4417972937341495E-2</v>
          </cell>
        </row>
        <row r="1003">
          <cell r="A1003">
            <v>995</v>
          </cell>
          <cell r="B1003" t="str">
            <v>Non-Comp</v>
          </cell>
          <cell r="C1003">
            <v>44294</v>
          </cell>
          <cell r="D1003">
            <v>44379</v>
          </cell>
          <cell r="E1003">
            <v>273</v>
          </cell>
          <cell r="F1003">
            <v>48703.625</v>
          </cell>
          <cell r="G1003">
            <v>47873.958729999998</v>
          </cell>
          <cell r="H1003">
            <v>273</v>
          </cell>
          <cell r="I1003">
            <v>0</v>
          </cell>
          <cell r="J1003">
            <v>48703.625</v>
          </cell>
          <cell r="K1003">
            <v>48703.625</v>
          </cell>
          <cell r="L1003">
            <v>47873958730</v>
          </cell>
          <cell r="M1003">
            <v>829666270</v>
          </cell>
          <cell r="N1003">
            <v>7.4418004829925069E-2</v>
          </cell>
          <cell r="O1003">
            <v>7.4418004829925069E-2</v>
          </cell>
          <cell r="P1003">
            <v>98.296499999999995</v>
          </cell>
          <cell r="Q1003">
            <v>7.4418004829925069E-2</v>
          </cell>
          <cell r="R1003">
            <v>7.4418004829925069E-2</v>
          </cell>
        </row>
        <row r="1004">
          <cell r="A1004">
            <v>996</v>
          </cell>
          <cell r="B1004" t="str">
            <v>590th</v>
          </cell>
          <cell r="C1004">
            <v>44308</v>
          </cell>
          <cell r="D1004">
            <v>44392</v>
          </cell>
          <cell r="E1004">
            <v>206</v>
          </cell>
          <cell r="F1004">
            <v>545425.25</v>
          </cell>
          <cell r="G1004">
            <v>536275.62584924966</v>
          </cell>
          <cell r="H1004">
            <v>87</v>
          </cell>
          <cell r="I1004">
            <v>229475.25</v>
          </cell>
          <cell r="J1004">
            <v>13200</v>
          </cell>
          <cell r="K1004">
            <v>242675.25</v>
          </cell>
          <cell r="L1004">
            <v>238624475699.24994</v>
          </cell>
          <cell r="M1004">
            <v>4050774300.7499933</v>
          </cell>
          <cell r="N1004">
            <v>7.2301876721055633E-2</v>
          </cell>
          <cell r="O1004">
            <v>7.7697713349457326E-2</v>
          </cell>
          <cell r="P1004">
            <v>98.325500000000005</v>
          </cell>
          <cell r="Q1004">
            <v>7.4000144321423919E-2</v>
          </cell>
          <cell r="R1004">
            <v>7.3762687936374111E-2</v>
          </cell>
        </row>
        <row r="1005">
          <cell r="A1005">
            <v>997</v>
          </cell>
          <cell r="B1005" t="str">
            <v>Non-Comp</v>
          </cell>
          <cell r="C1005">
            <v>44308</v>
          </cell>
          <cell r="D1005">
            <v>44392</v>
          </cell>
          <cell r="E1005">
            <v>268</v>
          </cell>
          <cell r="F1005">
            <v>80997.11</v>
          </cell>
          <cell r="G1005">
            <v>79645.106241999994</v>
          </cell>
          <cell r="H1005">
            <v>268</v>
          </cell>
          <cell r="I1005">
            <v>0</v>
          </cell>
          <cell r="J1005">
            <v>80997.11</v>
          </cell>
          <cell r="K1005">
            <v>80997.11</v>
          </cell>
          <cell r="L1005">
            <v>79645106242</v>
          </cell>
          <cell r="M1005">
            <v>1352003758</v>
          </cell>
          <cell r="N1005">
            <v>7.3761948733982077E-2</v>
          </cell>
          <cell r="O1005">
            <v>7.3761948733982077E-2</v>
          </cell>
          <cell r="P1005">
            <v>98.330799999999996</v>
          </cell>
          <cell r="Q1005">
            <v>7.3761948733982077E-2</v>
          </cell>
          <cell r="R1005">
            <v>7.3761948733982091E-2</v>
          </cell>
        </row>
        <row r="1006">
          <cell r="A1006">
            <v>998</v>
          </cell>
          <cell r="B1006" t="str">
            <v>591th</v>
          </cell>
          <cell r="C1006">
            <v>44322</v>
          </cell>
          <cell r="D1006">
            <v>44406</v>
          </cell>
          <cell r="E1006">
            <v>174</v>
          </cell>
          <cell r="F1006">
            <v>558248</v>
          </cell>
          <cell r="G1006">
            <v>548943.21536899987</v>
          </cell>
          <cell r="H1006">
            <v>52</v>
          </cell>
          <cell r="I1006">
            <v>226879</v>
          </cell>
          <cell r="J1006">
            <v>5400</v>
          </cell>
          <cell r="K1006">
            <v>232279</v>
          </cell>
          <cell r="L1006">
            <v>228425211331.99997</v>
          </cell>
          <cell r="M1006">
            <v>3853788668.0000014</v>
          </cell>
          <cell r="N1006">
            <v>7.2701615886262505E-2</v>
          </cell>
          <cell r="O1006">
            <v>7.5389380979413265E-2</v>
          </cell>
          <cell r="P1006">
            <v>98.336699999999993</v>
          </cell>
          <cell r="Q1006">
            <v>7.3496817808707759E-2</v>
          </cell>
          <cell r="R1006">
            <v>7.3309035660108365E-2</v>
          </cell>
        </row>
        <row r="1007">
          <cell r="A1007">
            <v>999</v>
          </cell>
          <cell r="B1007" t="str">
            <v>Non-Comp</v>
          </cell>
          <cell r="C1007">
            <v>44322</v>
          </cell>
          <cell r="D1007">
            <v>44406</v>
          </cell>
          <cell r="E1007">
            <v>212</v>
          </cell>
          <cell r="F1007">
            <v>29388.314999999999</v>
          </cell>
          <cell r="G1007">
            <v>28900.733473</v>
          </cell>
          <cell r="H1007">
            <v>212</v>
          </cell>
          <cell r="I1007">
            <v>0</v>
          </cell>
          <cell r="J1007">
            <v>29388.314999999999</v>
          </cell>
          <cell r="K1007">
            <v>29388.314999999999</v>
          </cell>
          <cell r="L1007">
            <v>28900733473</v>
          </cell>
          <cell r="M1007">
            <v>487581527</v>
          </cell>
          <cell r="N1007">
            <v>7.3308099923932987E-2</v>
          </cell>
          <cell r="O1007">
            <v>7.3308099923932987E-2</v>
          </cell>
          <cell r="P1007">
            <v>98.340900000000005</v>
          </cell>
          <cell r="Q1007">
            <v>7.3308099923932987E-2</v>
          </cell>
          <cell r="R1007">
            <v>7.3308099923932987E-2</v>
          </cell>
        </row>
        <row r="1008">
          <cell r="A1008">
            <v>1000</v>
          </cell>
          <cell r="B1008" t="str">
            <v>592th</v>
          </cell>
          <cell r="C1008">
            <v>44336</v>
          </cell>
          <cell r="D1008">
            <v>44420</v>
          </cell>
          <cell r="E1008">
            <v>146</v>
          </cell>
          <cell r="F1008">
            <v>453919.14500000002</v>
          </cell>
          <cell r="G1008">
            <v>446337.76765204</v>
          </cell>
          <cell r="H1008">
            <v>52</v>
          </cell>
          <cell r="I1008">
            <v>179283.14500000002</v>
          </cell>
          <cell r="J1008">
            <v>501.70000000000005</v>
          </cell>
          <cell r="K1008">
            <v>179784.84500000003</v>
          </cell>
          <cell r="L1008">
            <v>176797557200.84</v>
          </cell>
          <cell r="M1008">
            <v>2987287799.1600046</v>
          </cell>
          <cell r="N1008">
            <v>7.2800438966625552E-2</v>
          </cell>
          <cell r="O1008">
            <v>7.4984658799493523E-2</v>
          </cell>
          <cell r="P1008">
            <v>98.336799999999997</v>
          </cell>
          <cell r="Q1008">
            <v>7.3492324338396364E-2</v>
          </cell>
          <cell r="R1008">
            <v>7.3420003428287778E-2</v>
          </cell>
        </row>
        <row r="1009">
          <cell r="A1009">
            <v>1001</v>
          </cell>
          <cell r="B1009" t="str">
            <v>Non-Comp</v>
          </cell>
          <cell r="C1009">
            <v>44336</v>
          </cell>
          <cell r="D1009">
            <v>44420</v>
          </cell>
          <cell r="E1009">
            <v>228</v>
          </cell>
          <cell r="F1009">
            <v>29551.95</v>
          </cell>
          <cell r="G1009">
            <v>29060.914798999998</v>
          </cell>
          <cell r="H1009">
            <v>228</v>
          </cell>
          <cell r="I1009">
            <v>0</v>
          </cell>
          <cell r="J1009">
            <v>29551.95</v>
          </cell>
          <cell r="K1009">
            <v>29551.95</v>
          </cell>
          <cell r="L1009">
            <v>29060914799</v>
          </cell>
          <cell r="M1009">
            <v>491035201</v>
          </cell>
          <cell r="N1009">
            <v>7.3420430056291841E-2</v>
          </cell>
          <cell r="O1009">
            <v>7.3420430056291841E-2</v>
          </cell>
          <cell r="P1009">
            <v>98.338399999999993</v>
          </cell>
          <cell r="Q1009">
            <v>7.3420430056291841E-2</v>
          </cell>
          <cell r="R1009">
            <v>7.3420430056291952E-2</v>
          </cell>
        </row>
        <row r="1010">
          <cell r="A1010">
            <v>1002</v>
          </cell>
          <cell r="B1010" t="str">
            <v>593rd</v>
          </cell>
          <cell r="C1010">
            <v>44350</v>
          </cell>
          <cell r="D1010">
            <v>44434</v>
          </cell>
          <cell r="E1010">
            <v>107</v>
          </cell>
          <cell r="F1010">
            <v>446367.10499999998</v>
          </cell>
          <cell r="G1010">
            <v>438927.71361119032</v>
          </cell>
          <cell r="H1010">
            <v>50</v>
          </cell>
          <cell r="I1010">
            <v>194087.10499999998</v>
          </cell>
          <cell r="J1010">
            <v>18305</v>
          </cell>
          <cell r="K1010">
            <v>212392.10499999998</v>
          </cell>
          <cell r="L1010">
            <v>208863008236.19003</v>
          </cell>
          <cell r="M1010">
            <v>3529096763.8099995</v>
          </cell>
          <cell r="N1010">
            <v>7.2899266468153354E-2</v>
          </cell>
          <cell r="O1010">
            <v>7.4894730601018006E-2</v>
          </cell>
          <cell r="P1010">
            <v>98.336799999999997</v>
          </cell>
          <cell r="Q1010">
            <v>7.3492324338396364E-2</v>
          </cell>
          <cell r="R1010">
            <v>7.3420211425773291E-2</v>
          </cell>
        </row>
        <row r="1011">
          <cell r="A1011">
            <v>1003</v>
          </cell>
          <cell r="B1011" t="str">
            <v>Non-Comp</v>
          </cell>
          <cell r="C1011">
            <v>44350</v>
          </cell>
          <cell r="D1011">
            <v>44434</v>
          </cell>
          <cell r="E1011">
            <v>204</v>
          </cell>
          <cell r="F1011">
            <v>45604.5</v>
          </cell>
          <cell r="G1011">
            <v>44846.735627000002</v>
          </cell>
          <cell r="H1011">
            <v>204</v>
          </cell>
          <cell r="I1011">
            <v>0</v>
          </cell>
          <cell r="J1011">
            <v>45604.5</v>
          </cell>
          <cell r="K1011">
            <v>45604.5</v>
          </cell>
          <cell r="L1011">
            <v>44846735627</v>
          </cell>
          <cell r="M1011">
            <v>757764373</v>
          </cell>
          <cell r="N1011">
            <v>7.3420430056291841E-2</v>
          </cell>
          <cell r="O1011">
            <v>7.3420430056291841E-2</v>
          </cell>
          <cell r="P1011">
            <v>98.338399999999993</v>
          </cell>
          <cell r="Q1011">
            <v>7.3420430056291841E-2</v>
          </cell>
          <cell r="R1011">
            <v>7.3420430056291883E-2</v>
          </cell>
        </row>
        <row r="1012">
          <cell r="A1012">
            <v>1004</v>
          </cell>
          <cell r="B1012" t="str">
            <v>594th</v>
          </cell>
          <cell r="C1012">
            <v>44364</v>
          </cell>
          <cell r="D1012">
            <v>44448</v>
          </cell>
          <cell r="E1012">
            <v>96</v>
          </cell>
          <cell r="F1012">
            <v>748975.79</v>
          </cell>
          <cell r="G1012">
            <v>736517.91785471025</v>
          </cell>
          <cell r="H1012">
            <v>26</v>
          </cell>
          <cell r="I1012">
            <v>387744.61</v>
          </cell>
          <cell r="J1012">
            <v>1000</v>
          </cell>
          <cell r="K1012">
            <v>388744.61</v>
          </cell>
          <cell r="L1012">
            <v>382310898102.82996</v>
          </cell>
          <cell r="M1012">
            <v>6433711897.1699944</v>
          </cell>
          <cell r="N1012">
            <v>7.2989113488157745E-2</v>
          </cell>
          <cell r="O1012">
            <v>7.5987606129403112E-2</v>
          </cell>
          <cell r="P1012">
            <v>98.341999999999999</v>
          </cell>
          <cell r="Q1012">
            <v>7.3258676475003226E-2</v>
          </cell>
          <cell r="R1012">
            <v>7.3123762300049744E-2</v>
          </cell>
        </row>
        <row r="1013">
          <cell r="A1013">
            <v>1005</v>
          </cell>
          <cell r="B1013" t="str">
            <v>Non-Comp</v>
          </cell>
          <cell r="C1013">
            <v>44364</v>
          </cell>
          <cell r="D1013">
            <v>44448</v>
          </cell>
          <cell r="E1013">
            <v>223</v>
          </cell>
          <cell r="F1013">
            <v>22138.07</v>
          </cell>
          <cell r="G1013">
            <v>21771.684935000001</v>
          </cell>
          <cell r="H1013">
            <v>223</v>
          </cell>
          <cell r="I1013">
            <v>0</v>
          </cell>
          <cell r="J1013">
            <v>22138.07</v>
          </cell>
          <cell r="K1013">
            <v>22138.07</v>
          </cell>
          <cell r="L1013">
            <v>21771684935</v>
          </cell>
          <cell r="M1013">
            <v>366385065</v>
          </cell>
          <cell r="N1013">
            <v>7.3123890870090524E-2</v>
          </cell>
          <cell r="O1013">
            <v>7.3123890870090524E-2</v>
          </cell>
          <cell r="P1013">
            <v>98.344999999999999</v>
          </cell>
          <cell r="Q1013">
            <v>7.3123890870090524E-2</v>
          </cell>
          <cell r="R1013">
            <v>7.3123890870090566E-2</v>
          </cell>
        </row>
        <row r="1014">
          <cell r="A1014">
            <v>1006</v>
          </cell>
          <cell r="B1014" t="str">
            <v>595th</v>
          </cell>
          <cell r="C1014">
            <v>44379</v>
          </cell>
          <cell r="D1014">
            <v>44462</v>
          </cell>
          <cell r="E1014">
            <v>70</v>
          </cell>
          <cell r="F1014">
            <v>475834.64500000002</v>
          </cell>
          <cell r="G1014">
            <v>468056.23731598491</v>
          </cell>
          <cell r="H1014">
            <v>28</v>
          </cell>
          <cell r="I1014">
            <v>307326.64500000002</v>
          </cell>
          <cell r="J1014">
            <v>10</v>
          </cell>
          <cell r="K1014">
            <v>307336.64500000002</v>
          </cell>
          <cell r="L1014">
            <v>302321325623.98486</v>
          </cell>
          <cell r="M1014">
            <v>5015319376.0150061</v>
          </cell>
          <cell r="N1014">
            <v>7.2791223345150591E-2</v>
          </cell>
          <cell r="O1014">
            <v>7.4500562705434842E-2</v>
          </cell>
          <cell r="P1014">
            <v>98.365099999999998</v>
          </cell>
          <cell r="Q1014">
            <v>7.3091172396792345E-2</v>
          </cell>
          <cell r="R1014">
            <v>7.2953241296699362E-2</v>
          </cell>
        </row>
        <row r="1015">
          <cell r="A1015">
            <v>1007</v>
          </cell>
          <cell r="B1015" t="str">
            <v>Non-Comp</v>
          </cell>
          <cell r="C1015">
            <v>44379</v>
          </cell>
          <cell r="D1015">
            <v>44462</v>
          </cell>
          <cell r="E1015">
            <v>148</v>
          </cell>
          <cell r="F1015">
            <v>23928.264999999999</v>
          </cell>
          <cell r="G1015">
            <v>23537.779640000001</v>
          </cell>
          <cell r="H1015">
            <v>148</v>
          </cell>
          <cell r="I1015">
            <v>0</v>
          </cell>
          <cell r="J1015">
            <v>23928.264999999999</v>
          </cell>
          <cell r="K1015">
            <v>23928.264999999999</v>
          </cell>
          <cell r="L1015">
            <v>23537779640</v>
          </cell>
          <cell r="M1015">
            <v>390485360</v>
          </cell>
          <cell r="N1015">
            <v>7.2954826929089625E-2</v>
          </cell>
          <cell r="O1015">
            <v>7.2954826929089625E-2</v>
          </cell>
          <cell r="P1015">
            <v>98.368099999999998</v>
          </cell>
          <cell r="Q1015">
            <v>7.2954826929089625E-2</v>
          </cell>
          <cell r="R1015">
            <v>7.2954826929089625E-2</v>
          </cell>
        </row>
        <row r="1016">
          <cell r="A1016">
            <v>1008</v>
          </cell>
          <cell r="B1016" t="str">
            <v>596th</v>
          </cell>
          <cell r="C1016">
            <v>44392</v>
          </cell>
          <cell r="D1016">
            <v>44476</v>
          </cell>
          <cell r="E1016">
            <v>174</v>
          </cell>
          <cell r="F1016">
            <v>625147.29</v>
          </cell>
          <cell r="G1016">
            <v>614849.37944105035</v>
          </cell>
          <cell r="H1016">
            <v>35</v>
          </cell>
          <cell r="I1016">
            <v>74558.989999999991</v>
          </cell>
          <cell r="J1016">
            <v>20410</v>
          </cell>
          <cell r="K1016">
            <v>94968.989999999991</v>
          </cell>
          <cell r="L1016">
            <v>93413160184.950012</v>
          </cell>
          <cell r="M1016">
            <v>1555829815.0500014</v>
          </cell>
          <cell r="N1016">
            <v>7.2198585103503049E-2</v>
          </cell>
          <cell r="O1016">
            <v>7.4000144321423919E-2</v>
          </cell>
          <cell r="P1016">
            <v>98.356899999999996</v>
          </cell>
          <cell r="Q1016">
            <v>7.2589322297528E-2</v>
          </cell>
          <cell r="R1016">
            <v>7.237150791854402E-2</v>
          </cell>
        </row>
        <row r="1017">
          <cell r="A1017">
            <v>1009</v>
          </cell>
          <cell r="B1017" t="str">
            <v>Non-Comp</v>
          </cell>
          <cell r="C1017">
            <v>44392</v>
          </cell>
          <cell r="D1017">
            <v>44476</v>
          </cell>
          <cell r="E1017">
            <v>264</v>
          </cell>
          <cell r="F1017">
            <v>88721.69</v>
          </cell>
          <cell r="G1017">
            <v>87268.162547</v>
          </cell>
          <cell r="H1017">
            <v>264</v>
          </cell>
          <cell r="I1017">
            <v>0</v>
          </cell>
          <cell r="J1017">
            <v>88721.69</v>
          </cell>
          <cell r="K1017">
            <v>88721.69</v>
          </cell>
          <cell r="L1017">
            <v>87268162547</v>
          </cell>
          <cell r="M1017">
            <v>1453527453</v>
          </cell>
          <cell r="N1017">
            <v>7.2373734608374748E-2</v>
          </cell>
          <cell r="O1017">
            <v>7.2373734608374748E-2</v>
          </cell>
          <cell r="P1017">
            <v>98.361699999999999</v>
          </cell>
          <cell r="Q1017">
            <v>7.2373734608374748E-2</v>
          </cell>
          <cell r="R1017">
            <v>7.2373734608374721E-2</v>
          </cell>
        </row>
        <row r="1018">
          <cell r="A1018">
            <v>1010</v>
          </cell>
          <cell r="B1018" t="str">
            <v>597th</v>
          </cell>
          <cell r="C1018">
            <v>44406</v>
          </cell>
          <cell r="D1018">
            <v>44490</v>
          </cell>
          <cell r="E1018">
            <v>150</v>
          </cell>
          <cell r="F1018">
            <v>604411.1</v>
          </cell>
          <cell r="G1018">
            <v>594482.8818556997</v>
          </cell>
          <cell r="H1018">
            <v>32</v>
          </cell>
          <cell r="I1018">
            <v>161072</v>
          </cell>
          <cell r="J1018">
            <v>2590.6</v>
          </cell>
          <cell r="K1018">
            <v>163662.6</v>
          </cell>
          <cell r="L1018">
            <v>160983091674.20001</v>
          </cell>
          <cell r="M1018">
            <v>2679508325.8000073</v>
          </cell>
          <cell r="N1018">
            <v>7.2072845305916358E-2</v>
          </cell>
          <cell r="O1018">
            <v>7.4081046777609141E-2</v>
          </cell>
          <cell r="P1018">
            <v>98.361099999999993</v>
          </cell>
          <cell r="Q1018">
            <v>7.2400681918825052E-2</v>
          </cell>
          <cell r="R1018">
            <v>7.2324999545671065E-2</v>
          </cell>
        </row>
        <row r="1019">
          <cell r="A1019">
            <v>1011</v>
          </cell>
          <cell r="B1019" t="str">
            <v>Non-Comp</v>
          </cell>
          <cell r="C1019">
            <v>44406</v>
          </cell>
          <cell r="D1019">
            <v>44490</v>
          </cell>
          <cell r="E1019">
            <v>200</v>
          </cell>
          <cell r="F1019">
            <v>33278.07</v>
          </cell>
          <cell r="G1019">
            <v>32733.241437000001</v>
          </cell>
          <cell r="H1019">
            <v>200</v>
          </cell>
          <cell r="I1019">
            <v>0</v>
          </cell>
          <cell r="J1019">
            <v>33278.07</v>
          </cell>
          <cell r="K1019">
            <v>33278.07</v>
          </cell>
          <cell r="L1019">
            <v>32733241437</v>
          </cell>
          <cell r="M1019">
            <v>544828563</v>
          </cell>
          <cell r="N1019">
            <v>7.2324332059720151E-2</v>
          </cell>
          <cell r="O1019">
            <v>7.2324332059720151E-2</v>
          </cell>
          <cell r="P1019">
            <v>98.362799999999993</v>
          </cell>
          <cell r="Q1019">
            <v>7.2324332059720151E-2</v>
          </cell>
          <cell r="R1019">
            <v>7.2324332059720123E-2</v>
          </cell>
        </row>
        <row r="1020">
          <cell r="A1020">
            <v>1012</v>
          </cell>
          <cell r="B1020" t="str">
            <v>598th</v>
          </cell>
          <cell r="C1020">
            <v>44420</v>
          </cell>
          <cell r="D1020">
            <v>44504</v>
          </cell>
          <cell r="E1020">
            <v>73</v>
          </cell>
          <cell r="F1020">
            <v>264609.88</v>
          </cell>
          <cell r="G1020">
            <v>260255.42065904004</v>
          </cell>
          <cell r="H1020">
            <v>51</v>
          </cell>
          <cell r="I1020">
            <v>101359.88</v>
          </cell>
          <cell r="J1020">
            <v>3750</v>
          </cell>
          <cell r="K1020">
            <v>105109.88</v>
          </cell>
          <cell r="L1020">
            <v>103389710659.04001</v>
          </cell>
          <cell r="M1020">
            <v>1720169340.9600034</v>
          </cell>
          <cell r="N1020">
            <v>7.1992016358806435E-2</v>
          </cell>
          <cell r="O1020">
            <v>7.4000144321423919E-2</v>
          </cell>
          <cell r="P1020">
            <v>98.361099999999993</v>
          </cell>
          <cell r="Q1020">
            <v>7.2400681918825052E-2</v>
          </cell>
          <cell r="R1020">
            <v>7.2294868855104708E-2</v>
          </cell>
        </row>
        <row r="1021">
          <cell r="A1021">
            <v>1013</v>
          </cell>
          <cell r="B1021" t="str">
            <v>Non-Comp</v>
          </cell>
          <cell r="C1021">
            <v>44420</v>
          </cell>
          <cell r="D1021">
            <v>44504</v>
          </cell>
          <cell r="E1021">
            <v>217</v>
          </cell>
          <cell r="F1021">
            <v>31817.375</v>
          </cell>
          <cell r="G1021">
            <v>31296.683663</v>
          </cell>
          <cell r="H1021">
            <v>217</v>
          </cell>
          <cell r="I1021">
            <v>0</v>
          </cell>
          <cell r="J1021">
            <v>31817.375</v>
          </cell>
          <cell r="K1021">
            <v>31817.375</v>
          </cell>
          <cell r="L1021">
            <v>31296683663</v>
          </cell>
          <cell r="M1021">
            <v>520691337</v>
          </cell>
          <cell r="N1021">
            <v>7.2292894649510581E-2</v>
          </cell>
          <cell r="O1021">
            <v>7.2292894649510581E-2</v>
          </cell>
          <cell r="P1021">
            <v>98.363500000000002</v>
          </cell>
          <cell r="Q1021">
            <v>7.2292894649510581E-2</v>
          </cell>
          <cell r="R1021">
            <v>7.229289464951047E-2</v>
          </cell>
        </row>
        <row r="1022">
          <cell r="A1022">
            <v>1014</v>
          </cell>
          <cell r="B1022" t="str">
            <v>599th</v>
          </cell>
          <cell r="C1022">
            <v>44434</v>
          </cell>
          <cell r="D1022">
            <v>44518</v>
          </cell>
          <cell r="E1022">
            <v>61</v>
          </cell>
          <cell r="F1022">
            <v>322121.72499999998</v>
          </cell>
          <cell r="G1022">
            <v>316833.67282629997</v>
          </cell>
          <cell r="H1022">
            <v>34</v>
          </cell>
          <cell r="I1022">
            <v>120040.325</v>
          </cell>
          <cell r="J1022">
            <v>3286.4</v>
          </cell>
          <cell r="K1022">
            <v>123326.72499999999</v>
          </cell>
          <cell r="L1022">
            <v>121308480081.29999</v>
          </cell>
          <cell r="M1022">
            <v>2018244918.7000008</v>
          </cell>
          <cell r="N1022">
            <v>7.1902209886823124E-2</v>
          </cell>
          <cell r="O1022">
            <v>7.4000144321423919E-2</v>
          </cell>
          <cell r="P1022">
            <v>98.362300000000005</v>
          </cell>
          <cell r="Q1022">
            <v>7.2346787626676151E-2</v>
          </cell>
          <cell r="R1022">
            <v>7.2293007429090991E-2</v>
          </cell>
        </row>
        <row r="1023">
          <cell r="A1023">
            <v>1015</v>
          </cell>
          <cell r="B1023" t="str">
            <v>Non-Comp</v>
          </cell>
          <cell r="C1023">
            <v>44434</v>
          </cell>
          <cell r="D1023">
            <v>44518</v>
          </cell>
          <cell r="E1023">
            <v>189</v>
          </cell>
          <cell r="F1023">
            <v>52324.415000000001</v>
          </cell>
          <cell r="G1023">
            <v>51468.125951000002</v>
          </cell>
          <cell r="H1023">
            <v>189</v>
          </cell>
          <cell r="I1023">
            <v>0</v>
          </cell>
          <cell r="J1023">
            <v>52324.415000000001</v>
          </cell>
          <cell r="K1023">
            <v>52324.415000000001</v>
          </cell>
          <cell r="L1023">
            <v>51468125951</v>
          </cell>
          <cell r="M1023">
            <v>856289049</v>
          </cell>
          <cell r="N1023">
            <v>7.2292894649510581E-2</v>
          </cell>
          <cell r="O1023">
            <v>7.2292894649510581E-2</v>
          </cell>
          <cell r="P1023">
            <v>98.363500000000002</v>
          </cell>
          <cell r="Q1023">
            <v>7.2292894649510581E-2</v>
          </cell>
          <cell r="R1023">
            <v>7.2292894649510539E-2</v>
          </cell>
        </row>
        <row r="1024">
          <cell r="A1024">
            <v>1016</v>
          </cell>
          <cell r="B1024" t="str">
            <v>600th</v>
          </cell>
          <cell r="C1024">
            <v>44448</v>
          </cell>
          <cell r="D1024">
            <v>44532</v>
          </cell>
          <cell r="E1024">
            <v>49</v>
          </cell>
          <cell r="F1024">
            <v>137803.27499999999</v>
          </cell>
          <cell r="G1024">
            <v>135529.55672795</v>
          </cell>
          <cell r="H1024">
            <v>35</v>
          </cell>
          <cell r="I1024">
            <v>64293.275000000001</v>
          </cell>
          <cell r="J1024">
            <v>0</v>
          </cell>
          <cell r="K1024">
            <v>64293.275000000001</v>
          </cell>
          <cell r="L1024">
            <v>63243832117.949997</v>
          </cell>
          <cell r="M1024">
            <v>1049442882.0499989</v>
          </cell>
          <cell r="N1024">
            <v>7.1902209886823124E-2</v>
          </cell>
          <cell r="O1024">
            <v>7.4899226924037568E-2</v>
          </cell>
          <cell r="P1024">
            <v>98.362300000000005</v>
          </cell>
          <cell r="Q1024">
            <v>7.2346787626676151E-2</v>
          </cell>
          <cell r="R1024">
            <v>7.2103149201828823E-2</v>
          </cell>
        </row>
        <row r="1025">
          <cell r="A1025">
            <v>1017</v>
          </cell>
          <cell r="B1025" t="str">
            <v>Non-Comp</v>
          </cell>
          <cell r="C1025">
            <v>44448</v>
          </cell>
          <cell r="D1025">
            <v>44532</v>
          </cell>
          <cell r="E1025">
            <v>214</v>
          </cell>
          <cell r="F1025">
            <v>27409.82</v>
          </cell>
          <cell r="G1025">
            <v>26962.409507</v>
          </cell>
          <cell r="H1025">
            <v>214</v>
          </cell>
          <cell r="I1025">
            <v>0</v>
          </cell>
          <cell r="J1025">
            <v>27409.82</v>
          </cell>
          <cell r="K1025">
            <v>27409.82</v>
          </cell>
          <cell r="L1025">
            <v>26962409507</v>
          </cell>
          <cell r="M1025">
            <v>447410493</v>
          </cell>
          <cell r="N1025">
            <v>7.2104279584224759E-2</v>
          </cell>
          <cell r="O1025">
            <v>7.2104279584224759E-2</v>
          </cell>
          <cell r="P1025">
            <v>98.367699999999999</v>
          </cell>
          <cell r="Q1025">
            <v>7.2104279584224759E-2</v>
          </cell>
          <cell r="R1025">
            <v>7.2104279584224745E-2</v>
          </cell>
        </row>
        <row r="1026">
          <cell r="A1026">
            <v>1018</v>
          </cell>
          <cell r="B1026" t="str">
            <v>601st</v>
          </cell>
          <cell r="C1026">
            <v>44462</v>
          </cell>
          <cell r="D1026">
            <v>44546</v>
          </cell>
          <cell r="E1026">
            <v>109</v>
          </cell>
          <cell r="F1026">
            <v>842347.21</v>
          </cell>
          <cell r="G1026">
            <v>827862.87933522998</v>
          </cell>
          <cell r="H1026">
            <v>91</v>
          </cell>
          <cell r="I1026">
            <v>689847.21</v>
          </cell>
          <cell r="J1026">
            <v>0</v>
          </cell>
          <cell r="K1026">
            <v>689847.21</v>
          </cell>
          <cell r="L1026">
            <v>678033280335.22998</v>
          </cell>
          <cell r="M1026">
            <v>11813929664.769997</v>
          </cell>
          <cell r="N1026">
            <v>7.4000144321423919E-2</v>
          </cell>
          <cell r="O1026">
            <v>8.1902093491497199E-2</v>
          </cell>
          <cell r="P1026">
            <v>98.272400000000005</v>
          </cell>
          <cell r="Q1026">
            <v>7.6388012639696523E-2</v>
          </cell>
          <cell r="R1026">
            <v>7.5710697478014566E-2</v>
          </cell>
        </row>
        <row r="1027">
          <cell r="A1027">
            <v>1019</v>
          </cell>
          <cell r="B1027" t="str">
            <v>Non-Comp</v>
          </cell>
          <cell r="C1027">
            <v>44462</v>
          </cell>
          <cell r="D1027">
            <v>44546</v>
          </cell>
          <cell r="E1027">
            <v>159</v>
          </cell>
          <cell r="F1027">
            <v>70051.024999999994</v>
          </cell>
          <cell r="G1027">
            <v>68851.331149000005</v>
          </cell>
          <cell r="H1027">
            <v>159</v>
          </cell>
          <cell r="I1027">
            <v>0</v>
          </cell>
          <cell r="J1027">
            <v>70051.024999999994</v>
          </cell>
          <cell r="K1027">
            <v>70051.024999999994</v>
          </cell>
          <cell r="L1027">
            <v>68851331149</v>
          </cell>
          <cell r="M1027">
            <v>1199693851</v>
          </cell>
          <cell r="N1027">
            <v>7.5713212089288551E-2</v>
          </cell>
          <cell r="O1027">
            <v>7.5713212089288551E-2</v>
          </cell>
          <cell r="P1027">
            <v>98.287400000000005</v>
          </cell>
          <cell r="Q1027">
            <v>7.5713212089288551E-2</v>
          </cell>
          <cell r="R1027">
            <v>7.5713212089288551E-2</v>
          </cell>
        </row>
        <row r="1028">
          <cell r="A1028">
            <v>1020</v>
          </cell>
          <cell r="B1028" t="str">
            <v>602nd</v>
          </cell>
          <cell r="C1028">
            <v>44476</v>
          </cell>
          <cell r="D1028">
            <v>44560</v>
          </cell>
          <cell r="E1028">
            <v>231</v>
          </cell>
          <cell r="F1028">
            <v>623771.77</v>
          </cell>
          <cell r="G1028">
            <v>612827.3991567801</v>
          </cell>
          <cell r="H1028">
            <v>197</v>
          </cell>
          <cell r="I1028">
            <v>434016.27</v>
          </cell>
          <cell r="J1028">
            <v>69112</v>
          </cell>
          <cell r="K1028">
            <v>503128.27</v>
          </cell>
          <cell r="L1028">
            <v>494363078351.28009</v>
          </cell>
          <cell r="M1028">
            <v>8765191648.7199936</v>
          </cell>
          <cell r="N1028">
            <v>7.5501816960438548E-2</v>
          </cell>
          <cell r="O1028">
            <v>8.1401475058177949E-2</v>
          </cell>
          <cell r="P1028">
            <v>98.225499999999997</v>
          </cell>
          <cell r="Q1028">
            <v>7.8499218634672407E-2</v>
          </cell>
          <cell r="R1028">
            <v>7.7042359025607604E-2</v>
          </cell>
        </row>
        <row r="1029">
          <cell r="A1029">
            <v>1021</v>
          </cell>
          <cell r="B1029" t="str">
            <v>Non-Comp</v>
          </cell>
          <cell r="C1029">
            <v>44476</v>
          </cell>
          <cell r="D1029">
            <v>44560</v>
          </cell>
          <cell r="E1029">
            <v>269</v>
          </cell>
          <cell r="F1029">
            <v>100133.575</v>
          </cell>
          <cell r="G1029">
            <v>98389.148000000001</v>
          </cell>
          <cell r="H1029">
            <v>269</v>
          </cell>
          <cell r="I1029">
            <v>0</v>
          </cell>
          <cell r="J1029">
            <v>100133.575</v>
          </cell>
          <cell r="K1029">
            <v>100133.575</v>
          </cell>
          <cell r="L1029">
            <v>98389148000</v>
          </cell>
          <cell r="M1029">
            <v>1744427000</v>
          </cell>
          <cell r="N1029">
            <v>7.70405156808181E-2</v>
          </cell>
          <cell r="O1029">
            <v>7.70405156808181E-2</v>
          </cell>
          <cell r="P1029">
            <v>98.257900000000006</v>
          </cell>
          <cell r="Q1029">
            <v>7.70405156808181E-2</v>
          </cell>
          <cell r="R1029">
            <v>7.70405156808181E-2</v>
          </cell>
        </row>
        <row r="1030">
          <cell r="A1030">
            <v>1022</v>
          </cell>
          <cell r="B1030" t="str">
            <v>603rd</v>
          </cell>
          <cell r="C1030">
            <v>44490</v>
          </cell>
          <cell r="D1030">
            <v>44574</v>
          </cell>
          <cell r="E1030">
            <v>101</v>
          </cell>
          <cell r="F1030">
            <v>325919.14</v>
          </cell>
          <cell r="G1030">
            <v>319781.14734341012</v>
          </cell>
          <cell r="H1030">
            <v>72</v>
          </cell>
          <cell r="I1030">
            <v>122564.5</v>
          </cell>
          <cell r="J1030">
            <v>11854.64</v>
          </cell>
          <cell r="K1030">
            <v>134419.14000000001</v>
          </cell>
          <cell r="L1030">
            <v>131936969343.40999</v>
          </cell>
          <cell r="M1030">
            <v>2482170656.5899997</v>
          </cell>
          <cell r="N1030">
            <v>7.7499633215696015E-2</v>
          </cell>
          <cell r="O1030">
            <v>8.9999848351316469E-2</v>
          </cell>
          <cell r="P1030">
            <v>98.136799999999994</v>
          </cell>
          <cell r="Q1030">
            <v>8.2497570932083028E-2</v>
          </cell>
          <cell r="R1030">
            <v>8.1748491715203708E-2</v>
          </cell>
        </row>
        <row r="1031">
          <cell r="A1031">
            <v>1023</v>
          </cell>
          <cell r="B1031" t="str">
            <v>Non-Comp</v>
          </cell>
          <cell r="C1031">
            <v>44490</v>
          </cell>
          <cell r="D1031">
            <v>44574</v>
          </cell>
          <cell r="E1031">
            <v>168</v>
          </cell>
          <cell r="F1031">
            <v>38636.660000000003</v>
          </cell>
          <cell r="G1031">
            <v>37923.195434000001</v>
          </cell>
          <cell r="H1031">
            <v>168</v>
          </cell>
          <cell r="I1031">
            <v>0</v>
          </cell>
          <cell r="J1031">
            <v>38636.660000000003</v>
          </cell>
          <cell r="K1031">
            <v>38636.660000000003</v>
          </cell>
          <cell r="L1031">
            <v>37923195434</v>
          </cell>
          <cell r="M1031">
            <v>713464566</v>
          </cell>
          <cell r="N1031">
            <v>8.1748738878802407E-2</v>
          </cell>
          <cell r="O1031">
            <v>8.1748738878802407E-2</v>
          </cell>
          <cell r="P1031">
            <v>98.153400000000005</v>
          </cell>
          <cell r="Q1031">
            <v>8.1748738878802407E-2</v>
          </cell>
          <cell r="R1031">
            <v>8.1748738878802407E-2</v>
          </cell>
        </row>
        <row r="1032">
          <cell r="A1032">
            <v>1024</v>
          </cell>
          <cell r="B1032" t="str">
            <v>604th</v>
          </cell>
          <cell r="C1032">
            <v>44504</v>
          </cell>
          <cell r="D1032">
            <v>44588</v>
          </cell>
          <cell r="E1032">
            <v>107</v>
          </cell>
          <cell r="F1032">
            <v>341100.99</v>
          </cell>
          <cell r="G1032">
            <v>334554.66648602008</v>
          </cell>
          <cell r="H1032">
            <v>87</v>
          </cell>
          <cell r="I1032">
            <v>222985.99</v>
          </cell>
          <cell r="J1032">
            <v>22615</v>
          </cell>
          <cell r="K1032">
            <v>245600.99</v>
          </cell>
          <cell r="L1032">
            <v>240954385986.01999</v>
          </cell>
          <cell r="M1032">
            <v>4646604013.9799986</v>
          </cell>
          <cell r="N1032">
            <v>8.1780311018783511E-2</v>
          </cell>
          <cell r="O1032">
            <v>9.4998869868454558E-2</v>
          </cell>
          <cell r="P1032">
            <v>98.081299999999999</v>
          </cell>
          <cell r="Q1032">
            <v>8.5003036596510637E-2</v>
          </cell>
          <cell r="R1032">
            <v>8.3794560047613126E-2</v>
          </cell>
        </row>
        <row r="1033">
          <cell r="A1033">
            <v>1025</v>
          </cell>
          <cell r="B1033" t="str">
            <v>Non-Comp</v>
          </cell>
          <cell r="C1033">
            <v>44504</v>
          </cell>
          <cell r="D1033">
            <v>44588</v>
          </cell>
          <cell r="E1033">
            <v>261</v>
          </cell>
          <cell r="F1033">
            <v>35670.394999999997</v>
          </cell>
          <cell r="G1033">
            <v>34995.546786999999</v>
          </cell>
          <cell r="H1033">
            <v>261</v>
          </cell>
          <cell r="I1033">
            <v>0</v>
          </cell>
          <cell r="J1033">
            <v>35670.394999999997</v>
          </cell>
          <cell r="K1033">
            <v>35670.394999999997</v>
          </cell>
          <cell r="L1033">
            <v>34995546787</v>
          </cell>
          <cell r="M1033">
            <v>674848213</v>
          </cell>
          <cell r="N1033">
            <v>8.3792836191720996E-2</v>
          </cell>
          <cell r="O1033">
            <v>8.3792836191720996E-2</v>
          </cell>
          <cell r="P1033">
            <v>98.108099999999993</v>
          </cell>
          <cell r="Q1033">
            <v>8.3792836191720996E-2</v>
          </cell>
          <cell r="R1033">
            <v>8.3792836191720954E-2</v>
          </cell>
        </row>
        <row r="1034">
          <cell r="A1034">
            <v>1026</v>
          </cell>
          <cell r="B1034" t="str">
            <v>605th</v>
          </cell>
          <cell r="C1034">
            <v>44518</v>
          </cell>
          <cell r="D1034">
            <v>44602</v>
          </cell>
          <cell r="E1034">
            <v>67</v>
          </cell>
          <cell r="F1034">
            <v>282894.5</v>
          </cell>
          <cell r="G1034">
            <v>276886.595845</v>
          </cell>
          <cell r="H1034">
            <v>2</v>
          </cell>
          <cell r="I1034">
            <v>202</v>
          </cell>
          <cell r="J1034">
            <v>344</v>
          </cell>
          <cell r="K1034">
            <v>546</v>
          </cell>
          <cell r="L1034">
            <v>535523897.99999994</v>
          </cell>
          <cell r="M1034">
            <v>10476102.000000037</v>
          </cell>
          <cell r="N1034">
            <v>8.5003036596510637E-2</v>
          </cell>
          <cell r="O1034">
            <v>0.10499889146425498</v>
          </cell>
          <cell r="P1034">
            <v>98.081299999999999</v>
          </cell>
          <cell r="Q1034">
            <v>8.5003036596510637E-2</v>
          </cell>
          <cell r="R1034">
            <v>8.5003036596510637E-2</v>
          </cell>
        </row>
        <row r="1035">
          <cell r="A1035">
            <v>1027</v>
          </cell>
          <cell r="B1035" t="str">
            <v>Non-Comp</v>
          </cell>
          <cell r="C1035">
            <v>44518</v>
          </cell>
          <cell r="D1035">
            <v>44602</v>
          </cell>
          <cell r="E1035">
            <v>213</v>
          </cell>
          <cell r="F1035">
            <v>55258.315000000002</v>
          </cell>
          <cell r="G1035">
            <v>54198.073706000003</v>
          </cell>
          <cell r="H1035">
            <v>213</v>
          </cell>
          <cell r="I1035">
            <v>0</v>
          </cell>
          <cell r="J1035">
            <v>55258.315000000002</v>
          </cell>
          <cell r="K1035">
            <v>55258.315000000002</v>
          </cell>
          <cell r="L1035">
            <v>54198073706</v>
          </cell>
          <cell r="M1035">
            <v>1060241294</v>
          </cell>
          <cell r="N1035">
            <v>8.5003036596510637E-2</v>
          </cell>
          <cell r="O1035">
            <v>8.5003036596510637E-2</v>
          </cell>
          <cell r="P1035">
            <v>98.081299999999999</v>
          </cell>
          <cell r="Q1035">
            <v>8.5003036596510637E-2</v>
          </cell>
          <cell r="R1035">
            <v>8.5003036596510609E-2</v>
          </cell>
        </row>
        <row r="1036">
          <cell r="A1036">
            <v>1028</v>
          </cell>
          <cell r="B1036" t="str">
            <v>606th</v>
          </cell>
          <cell r="C1036">
            <v>44532</v>
          </cell>
          <cell r="D1036">
            <v>44616</v>
          </cell>
          <cell r="E1036">
            <v>97</v>
          </cell>
          <cell r="F1036">
            <v>423355.95</v>
          </cell>
          <cell r="G1036">
            <v>413263.89077515015</v>
          </cell>
          <cell r="H1036">
            <v>80</v>
          </cell>
          <cell r="I1036">
            <v>318584.59999999998</v>
          </cell>
          <cell r="J1036">
            <v>19771.349999999999</v>
          </cell>
          <cell r="K1036">
            <v>338355.94999999995</v>
          </cell>
          <cell r="L1036">
            <v>330453668275.15015</v>
          </cell>
          <cell r="M1036">
            <v>7902281724.8499937</v>
          </cell>
          <cell r="N1036">
            <v>9.4998869868454558E-2</v>
          </cell>
          <cell r="O1036">
            <v>0.12500590317152693</v>
          </cell>
          <cell r="P1036">
            <v>97.577200000000005</v>
          </cell>
          <cell r="Q1036">
            <v>0.10789039711267423</v>
          </cell>
          <cell r="R1036">
            <v>0.10391169999056328</v>
          </cell>
        </row>
        <row r="1037">
          <cell r="A1037">
            <v>1029</v>
          </cell>
          <cell r="B1037" t="str">
            <v>Non-Comp</v>
          </cell>
          <cell r="C1037">
            <v>44532</v>
          </cell>
          <cell r="D1037">
            <v>44616</v>
          </cell>
          <cell r="E1037">
            <v>207</v>
          </cell>
          <cell r="F1037">
            <v>19222.990000000002</v>
          </cell>
          <cell r="G1037">
            <v>18774.037047000002</v>
          </cell>
          <cell r="H1037">
            <v>207</v>
          </cell>
          <cell r="I1037">
            <v>0</v>
          </cell>
          <cell r="J1037">
            <v>19222.990000000002</v>
          </cell>
          <cell r="K1037">
            <v>19222.990000000002</v>
          </cell>
          <cell r="L1037">
            <v>18774037047</v>
          </cell>
          <cell r="M1037">
            <v>448952953</v>
          </cell>
          <cell r="N1037">
            <v>0.10390985026727781</v>
          </cell>
          <cell r="O1037">
            <v>0.10390985026727781</v>
          </cell>
          <cell r="P1037">
            <v>97.664500000000004</v>
          </cell>
          <cell r="Q1037">
            <v>0.10390985026727781</v>
          </cell>
          <cell r="R1037">
            <v>0.10390985026727773</v>
          </cell>
        </row>
        <row r="1038">
          <cell r="A1038">
            <v>1030</v>
          </cell>
          <cell r="B1038" t="str">
            <v>607th</v>
          </cell>
          <cell r="C1038">
            <v>44546</v>
          </cell>
          <cell r="D1038">
            <v>44630</v>
          </cell>
          <cell r="E1038">
            <v>225</v>
          </cell>
          <cell r="F1038">
            <v>1420341.8949999998</v>
          </cell>
          <cell r="G1038">
            <v>1385734.3368372284</v>
          </cell>
          <cell r="H1038">
            <v>111</v>
          </cell>
          <cell r="I1038">
            <v>789736.34000000008</v>
          </cell>
          <cell r="J1038">
            <v>15065.6</v>
          </cell>
          <cell r="K1038">
            <v>804801.94000000006</v>
          </cell>
          <cell r="L1038">
            <v>785532752418.21997</v>
          </cell>
          <cell r="M1038">
            <v>19269187581.779976</v>
          </cell>
          <cell r="N1038">
            <v>0.10390985026727781</v>
          </cell>
          <cell r="O1038">
            <v>0.13250077078447414</v>
          </cell>
          <cell r="P1038">
            <v>97.578100000000006</v>
          </cell>
          <cell r="Q1038">
            <v>0.10784932421165318</v>
          </cell>
          <cell r="R1038">
            <v>0.10658925024400467</v>
          </cell>
        </row>
        <row r="1039">
          <cell r="A1039">
            <v>1031</v>
          </cell>
          <cell r="B1039" t="str">
            <v>Non-Comp</v>
          </cell>
          <cell r="C1039">
            <v>44546</v>
          </cell>
          <cell r="D1039">
            <v>44630</v>
          </cell>
          <cell r="E1039">
            <v>241</v>
          </cell>
          <cell r="F1039">
            <v>37524.055</v>
          </cell>
          <cell r="G1039">
            <v>36625.616537000002</v>
          </cell>
          <cell r="H1039">
            <v>241</v>
          </cell>
          <cell r="I1039">
            <v>0</v>
          </cell>
          <cell r="J1039">
            <v>37524.055</v>
          </cell>
          <cell r="K1039">
            <v>37524.055</v>
          </cell>
          <cell r="L1039">
            <v>36625616537</v>
          </cell>
          <cell r="M1039">
            <v>898438463</v>
          </cell>
          <cell r="N1039">
            <v>0.10659012302999288</v>
          </cell>
          <cell r="O1039">
            <v>0.10659012302999288</v>
          </cell>
          <cell r="P1039">
            <v>97.605699999999999</v>
          </cell>
          <cell r="Q1039">
            <v>0.10659012302999288</v>
          </cell>
          <cell r="R1039">
            <v>0.10659012302999302</v>
          </cell>
        </row>
        <row r="1040">
          <cell r="A1040">
            <v>1032</v>
          </cell>
          <cell r="B1040" t="str">
            <v>608th</v>
          </cell>
          <cell r="C1040">
            <v>44560</v>
          </cell>
          <cell r="D1040">
            <v>44644</v>
          </cell>
          <cell r="E1040">
            <v>203</v>
          </cell>
          <cell r="F1040">
            <v>982977.55</v>
          </cell>
          <cell r="G1040">
            <v>959707.08633464959</v>
          </cell>
          <cell r="H1040">
            <v>127</v>
          </cell>
          <cell r="I1040">
            <v>623955.5</v>
          </cell>
          <cell r="J1040">
            <v>26176</v>
          </cell>
          <cell r="K1040">
            <v>650131.5</v>
          </cell>
          <cell r="L1040">
            <v>634952907541.50012</v>
          </cell>
          <cell r="M1040">
            <v>15178592458.5</v>
          </cell>
          <cell r="N1040">
            <v>9.994096071499331E-2</v>
          </cell>
          <cell r="O1040">
            <v>0.11749941593158685</v>
          </cell>
          <cell r="P1040">
            <v>97.620800000000003</v>
          </cell>
          <cell r="Q1040">
            <v>0.1059015135728294</v>
          </cell>
          <cell r="R1040">
            <v>0.10387349483326615</v>
          </cell>
        </row>
        <row r="1041">
          <cell r="A1041">
            <v>1033</v>
          </cell>
          <cell r="B1041" t="str">
            <v>Non-Comp</v>
          </cell>
          <cell r="C1041">
            <v>44560</v>
          </cell>
          <cell r="D1041">
            <v>44644</v>
          </cell>
          <cell r="E1041">
            <v>261</v>
          </cell>
          <cell r="F1041">
            <v>96329.21</v>
          </cell>
          <cell r="G1041">
            <v>94080.211930000005</v>
          </cell>
          <cell r="H1041">
            <v>261</v>
          </cell>
          <cell r="I1041">
            <v>0</v>
          </cell>
          <cell r="J1041">
            <v>96329.21</v>
          </cell>
          <cell r="K1041">
            <v>96329.21</v>
          </cell>
          <cell r="L1041">
            <v>94080211930</v>
          </cell>
          <cell r="M1041">
            <v>2248998070</v>
          </cell>
          <cell r="N1041">
            <v>0.10387340622465063</v>
          </cell>
          <cell r="O1041">
            <v>0.10387340622465063</v>
          </cell>
          <cell r="P1041">
            <v>97.665300000000002</v>
          </cell>
          <cell r="Q1041">
            <v>0.10387340622465063</v>
          </cell>
          <cell r="R1041">
            <v>0.10387340622465067</v>
          </cell>
        </row>
        <row r="1042">
          <cell r="A1042">
            <v>1034</v>
          </cell>
          <cell r="B1042" t="str">
            <v>609th</v>
          </cell>
          <cell r="C1042">
            <v>44574</v>
          </cell>
          <cell r="D1042">
            <v>44658</v>
          </cell>
          <cell r="E1042">
            <v>303</v>
          </cell>
          <cell r="F1042">
            <v>1166641.3799999999</v>
          </cell>
          <cell r="G1042">
            <v>1139205.1021943549</v>
          </cell>
          <cell r="H1042">
            <v>107</v>
          </cell>
          <cell r="I1042">
            <v>517869.72499999998</v>
          </cell>
          <cell r="J1042">
            <v>17275</v>
          </cell>
          <cell r="K1042">
            <v>535144.72499999998</v>
          </cell>
          <cell r="L1042">
            <v>522667610418.82483</v>
          </cell>
          <cell r="M1042">
            <v>12477114581.175007</v>
          </cell>
          <cell r="N1042">
            <v>0.10249808016209765</v>
          </cell>
          <cell r="O1042">
            <v>0.10749795369330151</v>
          </cell>
          <cell r="P1042">
            <v>97.651600000000002</v>
          </cell>
          <cell r="Q1042">
            <v>0.10449759290024059</v>
          </cell>
          <cell r="R1042">
            <v>0.10372954813330318</v>
          </cell>
        </row>
        <row r="1043">
          <cell r="A1043">
            <v>1035</v>
          </cell>
          <cell r="B1043" t="str">
            <v>Non-Comp</v>
          </cell>
          <cell r="C1043">
            <v>44574</v>
          </cell>
          <cell r="D1043">
            <v>44658</v>
          </cell>
          <cell r="E1043">
            <v>251</v>
          </cell>
          <cell r="F1043">
            <v>50403.775000000001</v>
          </cell>
          <cell r="G1043">
            <v>49228.560586</v>
          </cell>
          <cell r="H1043">
            <v>251</v>
          </cell>
          <cell r="I1043">
            <v>0</v>
          </cell>
          <cell r="J1043">
            <v>50403.775000000001</v>
          </cell>
          <cell r="K1043">
            <v>50403.775000000001</v>
          </cell>
          <cell r="L1043">
            <v>49228560586</v>
          </cell>
          <cell r="M1043">
            <v>1175214414</v>
          </cell>
          <cell r="N1043">
            <v>0.10373219119855673</v>
          </cell>
          <cell r="O1043">
            <v>0.10373219119855673</v>
          </cell>
          <cell r="P1043">
            <v>97.668400000000005</v>
          </cell>
          <cell r="Q1043">
            <v>0.10373219119855673</v>
          </cell>
          <cell r="R1043">
            <v>0.1037321911985568</v>
          </cell>
        </row>
        <row r="1044">
          <cell r="A1044">
            <v>1036</v>
          </cell>
          <cell r="B1044" t="str">
            <v>610th</v>
          </cell>
          <cell r="C1044">
            <v>44588</v>
          </cell>
          <cell r="D1044">
            <v>44672</v>
          </cell>
          <cell r="E1044">
            <v>258</v>
          </cell>
          <cell r="F1044">
            <v>659373.19999999995</v>
          </cell>
          <cell r="G1044">
            <v>644169.8078528</v>
          </cell>
          <cell r="H1044">
            <v>200</v>
          </cell>
          <cell r="I1044">
            <v>472517.2</v>
          </cell>
          <cell r="J1044">
            <v>16766</v>
          </cell>
          <cell r="K1044">
            <v>489283.2</v>
          </cell>
          <cell r="L1044">
            <v>478057987752.80011</v>
          </cell>
          <cell r="M1044">
            <v>11225212247.200008</v>
          </cell>
          <cell r="N1044">
            <v>9.9900034323773396E-2</v>
          </cell>
          <cell r="O1044">
            <v>0.10850201660471451</v>
          </cell>
          <cell r="P1044">
            <v>97.6845</v>
          </cell>
          <cell r="Q1044">
            <v>0.10299892827955109</v>
          </cell>
          <cell r="R1044">
            <v>0.1020301009013691</v>
          </cell>
        </row>
        <row r="1045">
          <cell r="A1045">
            <v>1037</v>
          </cell>
          <cell r="B1045" t="str">
            <v>Non-Comp</v>
          </cell>
          <cell r="C1045">
            <v>44588</v>
          </cell>
          <cell r="D1045">
            <v>44672</v>
          </cell>
          <cell r="E1045">
            <v>267</v>
          </cell>
          <cell r="F1045">
            <v>51507.86</v>
          </cell>
          <cell r="G1045">
            <v>50326.166673</v>
          </cell>
          <cell r="H1045">
            <v>267</v>
          </cell>
          <cell r="I1045">
            <v>0</v>
          </cell>
          <cell r="J1045">
            <v>51507.86</v>
          </cell>
          <cell r="K1045">
            <v>51507.86</v>
          </cell>
          <cell r="L1045">
            <v>50326166673</v>
          </cell>
          <cell r="M1045">
            <v>1181693327</v>
          </cell>
          <cell r="N1045">
            <v>0.10202920643498395</v>
          </cell>
          <cell r="O1045">
            <v>0.10202920643498395</v>
          </cell>
          <cell r="P1045">
            <v>97.705799999999996</v>
          </cell>
          <cell r="Q1045">
            <v>0.10202920643498395</v>
          </cell>
          <cell r="R1045">
            <v>0.10202920643498398</v>
          </cell>
        </row>
        <row r="1046">
          <cell r="A1046">
            <v>1038</v>
          </cell>
          <cell r="B1046" t="str">
            <v>611th</v>
          </cell>
          <cell r="C1046">
            <v>44602</v>
          </cell>
          <cell r="D1046">
            <v>44679</v>
          </cell>
          <cell r="E1046">
            <v>161</v>
          </cell>
          <cell r="F1046">
            <v>396665.57</v>
          </cell>
          <cell r="G1046">
            <v>388217.70736438007</v>
          </cell>
          <cell r="H1046">
            <v>113</v>
          </cell>
          <cell r="I1046">
            <v>239148.57</v>
          </cell>
          <cell r="J1046">
            <v>16030</v>
          </cell>
          <cell r="K1046">
            <v>255178.57</v>
          </cell>
          <cell r="L1046">
            <v>249770325654.37997</v>
          </cell>
          <cell r="M1046">
            <v>5408244345.6199999</v>
          </cell>
          <cell r="N1046">
            <v>0.1014977625310023</v>
          </cell>
          <cell r="O1046">
            <v>0.10749905120063384</v>
          </cell>
          <cell r="P1046">
            <v>97.873400000000004</v>
          </cell>
          <cell r="Q1046">
            <v>0.10299669127297453</v>
          </cell>
          <cell r="R1046">
            <v>0.10264023839732798</v>
          </cell>
        </row>
        <row r="1047">
          <cell r="A1047">
            <v>1039</v>
          </cell>
          <cell r="B1047" t="str">
            <v>Non-Comp</v>
          </cell>
          <cell r="C1047">
            <v>44602</v>
          </cell>
          <cell r="D1047">
            <v>44679</v>
          </cell>
          <cell r="E1047">
            <v>225</v>
          </cell>
          <cell r="F1047">
            <v>57753.995000000003</v>
          </cell>
          <cell r="G1047">
            <v>56529.956829000002</v>
          </cell>
          <cell r="H1047">
            <v>225</v>
          </cell>
          <cell r="I1047">
            <v>0</v>
          </cell>
          <cell r="J1047">
            <v>57753.995000000003</v>
          </cell>
          <cell r="K1047">
            <v>57753.995000000003</v>
          </cell>
          <cell r="L1047">
            <v>56529956829</v>
          </cell>
          <cell r="M1047">
            <v>1224038171</v>
          </cell>
          <cell r="N1047">
            <v>0.10264042612638755</v>
          </cell>
          <cell r="O1047">
            <v>0.10264042612638755</v>
          </cell>
          <cell r="P1047">
            <v>97.880600000000001</v>
          </cell>
          <cell r="Q1047">
            <v>0.10264042612638755</v>
          </cell>
          <cell r="R1047">
            <v>0.10264042612638753</v>
          </cell>
        </row>
        <row r="1048">
          <cell r="A1048">
            <v>1040</v>
          </cell>
          <cell r="B1048" t="str">
            <v>612th</v>
          </cell>
          <cell r="C1048">
            <v>44616</v>
          </cell>
          <cell r="D1048">
            <v>44700</v>
          </cell>
          <cell r="E1048">
            <v>100</v>
          </cell>
          <cell r="F1048">
            <v>347794.3</v>
          </cell>
          <cell r="G1048">
            <v>339605.25014730019</v>
          </cell>
          <cell r="H1048">
            <v>80</v>
          </cell>
          <cell r="I1048">
            <v>223294.3</v>
          </cell>
          <cell r="J1048">
            <v>12000</v>
          </cell>
          <cell r="K1048">
            <v>235294.3</v>
          </cell>
          <cell r="L1048">
            <v>229802798147.30008</v>
          </cell>
          <cell r="M1048">
            <v>5491501852.6999998</v>
          </cell>
          <cell r="N1048">
            <v>0.10249808016209765</v>
          </cell>
          <cell r="O1048">
            <v>0.10899965191047288</v>
          </cell>
          <cell r="P1048">
            <v>97.642799999999994</v>
          </cell>
          <cell r="Q1048">
            <v>0.10489862271560488</v>
          </cell>
          <cell r="R1048">
            <v>0.10383643508001623</v>
          </cell>
        </row>
        <row r="1049">
          <cell r="A1049">
            <v>1041</v>
          </cell>
          <cell r="B1049" t="str">
            <v>Non-Comp</v>
          </cell>
          <cell r="C1049">
            <v>44616</v>
          </cell>
          <cell r="D1049">
            <v>44700</v>
          </cell>
          <cell r="E1049">
            <v>205</v>
          </cell>
          <cell r="F1049">
            <v>19936.805</v>
          </cell>
          <cell r="G1049">
            <v>19471.499899999999</v>
          </cell>
          <cell r="H1049">
            <v>205</v>
          </cell>
          <cell r="I1049">
            <v>0</v>
          </cell>
          <cell r="J1049">
            <v>19936.805</v>
          </cell>
          <cell r="K1049">
            <v>19936.805</v>
          </cell>
          <cell r="L1049">
            <v>19471499900</v>
          </cell>
          <cell r="M1049">
            <v>465305100</v>
          </cell>
          <cell r="N1049">
            <v>0.10383696277906243</v>
          </cell>
          <cell r="O1049">
            <v>0.10383696277906243</v>
          </cell>
          <cell r="P1049">
            <v>97.6661</v>
          </cell>
          <cell r="Q1049">
            <v>0.10383696277906243</v>
          </cell>
          <cell r="R1049">
            <v>0.10383696277906243</v>
          </cell>
        </row>
        <row r="1050">
          <cell r="A1050">
            <v>1042</v>
          </cell>
          <cell r="B1050" t="str">
            <v>613th</v>
          </cell>
          <cell r="C1050">
            <v>44630</v>
          </cell>
          <cell r="D1050">
            <v>44714</v>
          </cell>
          <cell r="E1050">
            <v>143</v>
          </cell>
          <cell r="F1050">
            <v>561142.18999999994</v>
          </cell>
          <cell r="G1050">
            <v>547224.18626072991</v>
          </cell>
          <cell r="H1050">
            <v>139</v>
          </cell>
          <cell r="I1050">
            <v>481142.19</v>
          </cell>
          <cell r="J1050">
            <v>30000</v>
          </cell>
          <cell r="K1050">
            <v>511142.19</v>
          </cell>
          <cell r="L1050">
            <v>498528036260.72992</v>
          </cell>
          <cell r="M1050">
            <v>12614153739.269999</v>
          </cell>
          <cell r="N1050">
            <v>0.10400096298598821</v>
          </cell>
          <cell r="O1050">
            <v>0.11744441563874559</v>
          </cell>
          <cell r="P1050">
            <v>97.432400000000001</v>
          </cell>
          <cell r="Q1050">
            <v>0.11450845235602661</v>
          </cell>
          <cell r="R1050">
            <v>0.10994817082981609</v>
          </cell>
        </row>
        <row r="1051">
          <cell r="A1051">
            <v>1043</v>
          </cell>
          <cell r="B1051" t="str">
            <v>Non-Comp</v>
          </cell>
          <cell r="C1051">
            <v>44630</v>
          </cell>
          <cell r="D1051">
            <v>44714</v>
          </cell>
          <cell r="E1051">
            <v>226</v>
          </cell>
          <cell r="F1051">
            <v>25389.56</v>
          </cell>
          <cell r="G1051">
            <v>24762.971036999999</v>
          </cell>
          <cell r="H1051">
            <v>226</v>
          </cell>
          <cell r="I1051">
            <v>0</v>
          </cell>
          <cell r="J1051">
            <v>25389.56</v>
          </cell>
          <cell r="K1051">
            <v>25389.56</v>
          </cell>
          <cell r="L1051">
            <v>24762971037</v>
          </cell>
          <cell r="M1051">
            <v>626588963</v>
          </cell>
          <cell r="N1051">
            <v>0.1099495765521105</v>
          </cell>
          <cell r="O1051">
            <v>0.1099495765521105</v>
          </cell>
          <cell r="P1051">
            <v>97.5321</v>
          </cell>
          <cell r="Q1051">
            <v>0.1099495765521105</v>
          </cell>
          <cell r="R1051">
            <v>0.10994957655211041</v>
          </cell>
        </row>
        <row r="1052">
          <cell r="A1052">
            <v>1044</v>
          </cell>
          <cell r="B1052" t="str">
            <v>614th</v>
          </cell>
          <cell r="C1052">
            <v>44644</v>
          </cell>
          <cell r="D1052">
            <v>44728</v>
          </cell>
          <cell r="E1052">
            <v>127</v>
          </cell>
          <cell r="F1052">
            <v>308496.2</v>
          </cell>
          <cell r="G1052">
            <v>300259.39291740005</v>
          </cell>
          <cell r="H1052">
            <v>109</v>
          </cell>
          <cell r="I1052">
            <v>205191.2</v>
          </cell>
          <cell r="J1052">
            <v>10205</v>
          </cell>
          <cell r="K1052">
            <v>215396.2</v>
          </cell>
          <cell r="L1052">
            <v>209724759517.39999</v>
          </cell>
          <cell r="M1052">
            <v>5671440482.6000004</v>
          </cell>
          <cell r="N1052">
            <v>0.11200151697570838</v>
          </cell>
          <cell r="O1052">
            <v>0.13100163185304914</v>
          </cell>
          <cell r="P1052">
            <v>97.312600000000003</v>
          </cell>
          <cell r="Q1052">
            <v>0.11999877566875043</v>
          </cell>
          <cell r="R1052">
            <v>0.1175061137515311</v>
          </cell>
        </row>
        <row r="1053">
          <cell r="A1053">
            <v>1045</v>
          </cell>
          <cell r="B1053" t="str">
            <v>Non-Comp</v>
          </cell>
          <cell r="C1053">
            <v>44644</v>
          </cell>
          <cell r="D1053">
            <v>44728</v>
          </cell>
          <cell r="E1053">
            <v>209</v>
          </cell>
          <cell r="F1053">
            <v>67889.925000000003</v>
          </cell>
          <cell r="G1053">
            <v>66102.383270000006</v>
          </cell>
          <cell r="H1053">
            <v>209</v>
          </cell>
          <cell r="I1053">
            <v>0</v>
          </cell>
          <cell r="J1053">
            <v>67889.925000000003</v>
          </cell>
          <cell r="K1053">
            <v>67889.925000000003</v>
          </cell>
          <cell r="L1053">
            <v>66102383270</v>
          </cell>
          <cell r="M1053">
            <v>1787541730</v>
          </cell>
          <cell r="N1053">
            <v>0.11750399935051799</v>
          </cell>
          <cell r="O1053">
            <v>0.11750399935051799</v>
          </cell>
          <cell r="P1053">
            <v>97.367000000000004</v>
          </cell>
          <cell r="Q1053">
            <v>0.11750399935051799</v>
          </cell>
          <cell r="R1053">
            <v>0.11750399935051799</v>
          </cell>
        </row>
        <row r="1054">
          <cell r="A1054">
            <v>1046</v>
          </cell>
          <cell r="B1054" t="str">
            <v>615th</v>
          </cell>
          <cell r="C1054">
            <v>44658</v>
          </cell>
          <cell r="D1054">
            <v>44742</v>
          </cell>
          <cell r="E1054">
            <v>210</v>
          </cell>
          <cell r="F1054">
            <v>505073.84</v>
          </cell>
          <cell r="G1054">
            <v>490772.79835958016</v>
          </cell>
          <cell r="H1054">
            <v>189</v>
          </cell>
          <cell r="I1054">
            <v>356805.84</v>
          </cell>
          <cell r="J1054">
            <v>16500</v>
          </cell>
          <cell r="K1054">
            <v>373305.84</v>
          </cell>
          <cell r="L1054">
            <v>362951155968.58026</v>
          </cell>
          <cell r="M1054">
            <v>10354684031.420015</v>
          </cell>
          <cell r="N1054">
            <v>0.11600114266392847</v>
          </cell>
          <cell r="O1054">
            <v>0.13869708293113031</v>
          </cell>
          <cell r="P1054">
            <v>97.138499999999993</v>
          </cell>
          <cell r="Q1054">
            <v>0.1280017584122036</v>
          </cell>
          <cell r="R1054">
            <v>0.12396681050954567</v>
          </cell>
        </row>
        <row r="1055">
          <cell r="A1055">
            <v>1047</v>
          </cell>
          <cell r="B1055" t="str">
            <v>Non-Comp</v>
          </cell>
          <cell r="C1055">
            <v>44658</v>
          </cell>
          <cell r="D1055">
            <v>44742</v>
          </cell>
          <cell r="E1055">
            <v>211</v>
          </cell>
          <cell r="F1055">
            <v>21015.785</v>
          </cell>
          <cell r="G1055">
            <v>20432.849155</v>
          </cell>
          <cell r="H1055">
            <v>211</v>
          </cell>
          <cell r="I1055">
            <v>0</v>
          </cell>
          <cell r="J1055">
            <v>21015.785</v>
          </cell>
          <cell r="K1055">
            <v>21015.785</v>
          </cell>
          <cell r="L1055">
            <v>20432849155</v>
          </cell>
          <cell r="M1055">
            <v>582935845</v>
          </cell>
          <cell r="N1055">
            <v>0.12396680553771929</v>
          </cell>
          <cell r="O1055">
            <v>0.12396680553771929</v>
          </cell>
          <cell r="P1055">
            <v>97.226200000000006</v>
          </cell>
          <cell r="Q1055">
            <v>0.12396680553771929</v>
          </cell>
          <cell r="R1055">
            <v>0.12396680553771923</v>
          </cell>
        </row>
        <row r="1056">
          <cell r="A1056">
            <v>1048</v>
          </cell>
          <cell r="B1056" t="str">
            <v>616th</v>
          </cell>
          <cell r="C1056">
            <v>44672</v>
          </cell>
          <cell r="D1056">
            <v>44756</v>
          </cell>
          <cell r="E1056">
            <v>229</v>
          </cell>
          <cell r="F1056">
            <v>406403.17499999999</v>
          </cell>
          <cell r="G1056">
            <v>394252.36527670012</v>
          </cell>
          <cell r="H1056">
            <v>212</v>
          </cell>
          <cell r="I1056">
            <v>269903.17499999999</v>
          </cell>
          <cell r="J1056">
            <v>21000</v>
          </cell>
          <cell r="K1056">
            <v>290903.17499999999</v>
          </cell>
          <cell r="L1056">
            <v>282332428276.70007</v>
          </cell>
          <cell r="M1056">
            <v>8570746723.3000002</v>
          </cell>
          <cell r="N1056">
            <v>0.12749986839121719</v>
          </cell>
          <cell r="O1056">
            <v>0.14420077656222649</v>
          </cell>
          <cell r="P1056">
            <v>96.986699999999999</v>
          </cell>
          <cell r="Q1056">
            <v>0.13500310818267822</v>
          </cell>
          <cell r="R1056">
            <v>0.13190876901449422</v>
          </cell>
        </row>
        <row r="1057">
          <cell r="A1057">
            <v>1049</v>
          </cell>
          <cell r="B1057" t="str">
            <v>Non-Comp</v>
          </cell>
          <cell r="C1057">
            <v>44672</v>
          </cell>
          <cell r="D1057">
            <v>44756</v>
          </cell>
          <cell r="E1057">
            <v>238</v>
          </cell>
          <cell r="F1057">
            <v>29915.360000000001</v>
          </cell>
          <cell r="G1057">
            <v>29033.963754</v>
          </cell>
          <cell r="H1057">
            <v>238</v>
          </cell>
          <cell r="I1057">
            <v>0</v>
          </cell>
          <cell r="J1057">
            <v>29915.360000000001</v>
          </cell>
          <cell r="K1057">
            <v>29915.360000000001</v>
          </cell>
          <cell r="L1057">
            <v>29033963754</v>
          </cell>
          <cell r="M1057">
            <v>881396246</v>
          </cell>
          <cell r="N1057">
            <v>0.13191022083650569</v>
          </cell>
          <cell r="O1057">
            <v>0.13191022083650569</v>
          </cell>
          <cell r="P1057">
            <v>97.053700000000006</v>
          </cell>
          <cell r="Q1057">
            <v>0.13191022083650569</v>
          </cell>
          <cell r="R1057">
            <v>0.1319102208365058</v>
          </cell>
        </row>
        <row r="1058">
          <cell r="A1058">
            <v>1050</v>
          </cell>
          <cell r="B1058" t="str">
            <v>617th</v>
          </cell>
          <cell r="C1058">
            <v>44679</v>
          </cell>
          <cell r="D1058">
            <v>44770</v>
          </cell>
          <cell r="E1058">
            <v>152</v>
          </cell>
          <cell r="F1058">
            <v>340711.06999999995</v>
          </cell>
          <cell r="G1058">
            <v>329020.03440286999</v>
          </cell>
          <cell r="H1058">
            <v>149</v>
          </cell>
          <cell r="I1058">
            <v>305417.06999999995</v>
          </cell>
          <cell r="J1058">
            <v>14294</v>
          </cell>
          <cell r="K1058">
            <v>319711.06999999995</v>
          </cell>
          <cell r="L1058">
            <v>308784250402.87</v>
          </cell>
          <cell r="M1058">
            <v>10926819597.130003</v>
          </cell>
          <cell r="N1058">
            <v>0.13500175119834495</v>
          </cell>
          <cell r="O1058">
            <v>0.15320053333570643</v>
          </cell>
          <cell r="P1058">
            <v>96.443799999999996</v>
          </cell>
          <cell r="Q1058">
            <v>0.14789835241746113</v>
          </cell>
          <cell r="R1058">
            <v>0.14193632313988405</v>
          </cell>
        </row>
        <row r="1059">
          <cell r="A1059">
            <v>1051</v>
          </cell>
          <cell r="B1059" t="str">
            <v>Non-Comp</v>
          </cell>
          <cell r="C1059">
            <v>44679</v>
          </cell>
          <cell r="D1059">
            <v>44770</v>
          </cell>
          <cell r="E1059">
            <v>181</v>
          </cell>
          <cell r="F1059">
            <v>49606.46</v>
          </cell>
          <cell r="G1059">
            <v>47911.060009000001</v>
          </cell>
          <cell r="H1059">
            <v>181</v>
          </cell>
          <cell r="I1059">
            <v>0</v>
          </cell>
          <cell r="J1059">
            <v>49606.46</v>
          </cell>
          <cell r="K1059">
            <v>49606.46</v>
          </cell>
          <cell r="L1059">
            <v>47911060009</v>
          </cell>
          <cell r="M1059">
            <v>1695399991</v>
          </cell>
          <cell r="N1059">
            <v>0.14193446566148379</v>
          </cell>
          <cell r="O1059">
            <v>0.14193446566148379</v>
          </cell>
          <cell r="P1059">
            <v>96.582300000000004</v>
          </cell>
          <cell r="Q1059">
            <v>0.14193446566148379</v>
          </cell>
          <cell r="R1059">
            <v>0.14193446566148379</v>
          </cell>
        </row>
        <row r="1060">
          <cell r="A1060">
            <v>1052</v>
          </cell>
          <cell r="B1060" t="str">
            <v>618th</v>
          </cell>
          <cell r="C1060">
            <v>44700</v>
          </cell>
          <cell r="D1060">
            <v>44784</v>
          </cell>
          <cell r="E1060">
            <v>219</v>
          </cell>
          <cell r="F1060">
            <v>562287.81499999994</v>
          </cell>
          <cell r="G1060">
            <v>543199.81115539488</v>
          </cell>
          <cell r="H1060">
            <v>5</v>
          </cell>
          <cell r="I1060">
            <v>200000</v>
          </cell>
          <cell r="J1060">
            <v>0</v>
          </cell>
          <cell r="K1060">
            <v>200000</v>
          </cell>
          <cell r="L1060">
            <v>193574952000</v>
          </cell>
          <cell r="M1060">
            <v>6425048000.0000057</v>
          </cell>
          <cell r="N1060">
            <v>0.14299974585506914</v>
          </cell>
          <cell r="O1060">
            <v>0.17999569941616775</v>
          </cell>
          <cell r="P1060">
            <v>96.770799999999994</v>
          </cell>
          <cell r="Q1060">
            <v>0.14499872747918671</v>
          </cell>
          <cell r="R1060">
            <v>0.1442252014999153</v>
          </cell>
        </row>
        <row r="1061">
          <cell r="A1061">
            <v>1053</v>
          </cell>
          <cell r="B1061" t="str">
            <v>Non-Comp</v>
          </cell>
          <cell r="C1061">
            <v>44700</v>
          </cell>
          <cell r="D1061">
            <v>44784</v>
          </cell>
          <cell r="E1061">
            <v>296</v>
          </cell>
          <cell r="F1061">
            <v>34848.17</v>
          </cell>
          <cell r="G1061">
            <v>33728.672509000004</v>
          </cell>
          <cell r="H1061">
            <v>296</v>
          </cell>
          <cell r="I1061">
            <v>0</v>
          </cell>
          <cell r="J1061">
            <v>34848.17</v>
          </cell>
          <cell r="K1061">
            <v>34848.17</v>
          </cell>
          <cell r="L1061">
            <v>33728672509</v>
          </cell>
          <cell r="M1061">
            <v>1119497491</v>
          </cell>
          <cell r="N1061">
            <v>0.14422396880746385</v>
          </cell>
          <cell r="O1061">
            <v>0.14422396880746385</v>
          </cell>
          <cell r="P1061">
            <v>96.787499999999994</v>
          </cell>
          <cell r="Q1061">
            <v>0.14422396880746385</v>
          </cell>
          <cell r="R1061">
            <v>0.14422396880746388</v>
          </cell>
        </row>
        <row r="1062">
          <cell r="A1062">
            <v>1054</v>
          </cell>
          <cell r="B1062" t="str">
            <v>619th</v>
          </cell>
          <cell r="C1062">
            <v>44714</v>
          </cell>
          <cell r="D1062">
            <v>44798</v>
          </cell>
          <cell r="E1062">
            <v>146</v>
          </cell>
          <cell r="F1062">
            <v>592138.86</v>
          </cell>
          <cell r="G1062">
            <v>572708.29920523008</v>
          </cell>
          <cell r="H1062">
            <v>129</v>
          </cell>
          <cell r="I1062">
            <v>510438.86</v>
          </cell>
          <cell r="J1062">
            <v>40500</v>
          </cell>
          <cell r="K1062">
            <v>550938.86</v>
          </cell>
          <cell r="L1062">
            <v>532952501105.23004</v>
          </cell>
          <cell r="M1062">
            <v>17986358894.77</v>
          </cell>
          <cell r="N1062">
            <v>0.14149820262573154</v>
          </cell>
          <cell r="O1062">
            <v>0.16460943484814813</v>
          </cell>
          <cell r="P1062">
            <v>96.6096</v>
          </cell>
          <cell r="Q1062">
            <v>0.15249100749920544</v>
          </cell>
          <cell r="R1062">
            <v>0.14664657021120475</v>
          </cell>
        </row>
        <row r="1063">
          <cell r="A1063">
            <v>1055</v>
          </cell>
          <cell r="B1063" t="str">
            <v>Non-Comp</v>
          </cell>
          <cell r="C1063">
            <v>44714</v>
          </cell>
          <cell r="D1063">
            <v>44798</v>
          </cell>
          <cell r="E1063">
            <v>261</v>
          </cell>
          <cell r="F1063">
            <v>23988.115000000002</v>
          </cell>
          <cell r="G1063">
            <v>23204.975001999999</v>
          </cell>
          <cell r="H1063">
            <v>261</v>
          </cell>
          <cell r="I1063">
            <v>0</v>
          </cell>
          <cell r="J1063">
            <v>23988.115000000002</v>
          </cell>
          <cell r="K1063">
            <v>23988.115000000002</v>
          </cell>
          <cell r="L1063">
            <v>23204975002</v>
          </cell>
          <cell r="M1063">
            <v>783139998</v>
          </cell>
          <cell r="N1063">
            <v>0.14664655828352041</v>
          </cell>
          <cell r="O1063">
            <v>0.14664655828352041</v>
          </cell>
          <cell r="P1063">
            <v>96.735299999999995</v>
          </cell>
          <cell r="Q1063">
            <v>0.14664655828352041</v>
          </cell>
          <cell r="R1063">
            <v>0.14664655828352041</v>
          </cell>
        </row>
        <row r="1064">
          <cell r="A1064">
            <v>1056</v>
          </cell>
          <cell r="B1064" t="str">
            <v>620th</v>
          </cell>
          <cell r="C1064">
            <v>44728</v>
          </cell>
          <cell r="D1064">
            <v>44812</v>
          </cell>
          <cell r="E1064">
            <v>126</v>
          </cell>
          <cell r="F1064">
            <v>821626.73999999987</v>
          </cell>
          <cell r="G1064">
            <v>793785.4898451101</v>
          </cell>
          <cell r="H1064">
            <v>44</v>
          </cell>
          <cell r="I1064">
            <v>683426.02</v>
          </cell>
          <cell r="J1064">
            <v>6025</v>
          </cell>
          <cell r="K1064">
            <v>689451.02</v>
          </cell>
          <cell r="L1064">
            <v>666268240865.43982</v>
          </cell>
          <cell r="M1064">
            <v>23182779134.560043</v>
          </cell>
          <cell r="N1064">
            <v>0.14595014421759164</v>
          </cell>
          <cell r="O1064">
            <v>0.16740085447869374</v>
          </cell>
          <cell r="P1064">
            <v>96.609399999999994</v>
          </cell>
          <cell r="Q1064">
            <v>0.15250031866168628</v>
          </cell>
          <cell r="R1064">
            <v>0.1511934364164258</v>
          </cell>
        </row>
        <row r="1065">
          <cell r="A1065">
            <v>1057</v>
          </cell>
          <cell r="B1065" t="str">
            <v>Non-Comp</v>
          </cell>
          <cell r="C1065">
            <v>44728</v>
          </cell>
          <cell r="D1065">
            <v>44812</v>
          </cell>
          <cell r="E1065">
            <v>208</v>
          </cell>
          <cell r="F1065">
            <v>67516.565000000002</v>
          </cell>
          <cell r="G1065">
            <v>65246.320482000003</v>
          </cell>
          <cell r="H1065">
            <v>208</v>
          </cell>
          <cell r="I1065">
            <v>0</v>
          </cell>
          <cell r="J1065">
            <v>67516.565000000002</v>
          </cell>
          <cell r="K1065">
            <v>67516.565000000002</v>
          </cell>
          <cell r="L1065">
            <v>65246320482</v>
          </cell>
          <cell r="M1065">
            <v>2270244518</v>
          </cell>
          <cell r="N1065">
            <v>0.15119247802600524</v>
          </cell>
          <cell r="O1065">
            <v>0.15119247802600524</v>
          </cell>
          <cell r="P1065">
            <v>96.637500000000003</v>
          </cell>
          <cell r="Q1065">
            <v>0.15119247802600524</v>
          </cell>
          <cell r="R1065">
            <v>0.15119247802600524</v>
          </cell>
        </row>
        <row r="1066">
          <cell r="A1066">
            <v>1058</v>
          </cell>
          <cell r="B1066" t="str">
            <v>621th</v>
          </cell>
          <cell r="C1066">
            <v>44742</v>
          </cell>
          <cell r="D1066">
            <v>44826</v>
          </cell>
          <cell r="E1066">
            <v>176</v>
          </cell>
          <cell r="F1066">
            <v>1901192.4849999999</v>
          </cell>
          <cell r="G1066">
            <v>1837258.3316674859</v>
          </cell>
          <cell r="H1066">
            <v>103</v>
          </cell>
          <cell r="I1066">
            <v>1690119.9849999999</v>
          </cell>
          <cell r="J1066">
            <v>20119</v>
          </cell>
          <cell r="K1066">
            <v>1710238.9849999999</v>
          </cell>
          <cell r="L1066">
            <v>1652863824362.4851</v>
          </cell>
          <cell r="M1066">
            <v>57375160637.515038</v>
          </cell>
          <cell r="N1066">
            <v>0.14544885978628469</v>
          </cell>
          <cell r="O1066">
            <v>0.16489965647825305</v>
          </cell>
          <cell r="P1066">
            <v>96.613699999999994</v>
          </cell>
          <cell r="Q1066">
            <v>0.15230013716382654</v>
          </cell>
          <cell r="R1066">
            <v>0.15083521106841505</v>
          </cell>
        </row>
        <row r="1067">
          <cell r="A1067">
            <v>1059</v>
          </cell>
          <cell r="B1067" t="str">
            <v>Non-Comp</v>
          </cell>
          <cell r="C1067">
            <v>44742</v>
          </cell>
          <cell r="D1067">
            <v>44826</v>
          </cell>
          <cell r="E1067">
            <v>232</v>
          </cell>
          <cell r="F1067">
            <v>21922.845000000001</v>
          </cell>
          <cell r="G1067">
            <v>21187.377391000002</v>
          </cell>
          <cell r="H1067">
            <v>232</v>
          </cell>
          <cell r="I1067">
            <v>0</v>
          </cell>
          <cell r="J1067">
            <v>21922.845000000001</v>
          </cell>
          <cell r="K1067">
            <v>21922.845000000001</v>
          </cell>
          <cell r="L1067">
            <v>21187377391</v>
          </cell>
          <cell r="M1067">
            <v>735467609</v>
          </cell>
          <cell r="N1067">
            <v>0.15083423451868019</v>
          </cell>
          <cell r="O1067">
            <v>0.15083423451868019</v>
          </cell>
          <cell r="P1067">
            <v>96.645200000000003</v>
          </cell>
          <cell r="Q1067">
            <v>0.15083423451868019</v>
          </cell>
          <cell r="R1067">
            <v>0.15083423451868025</v>
          </cell>
        </row>
        <row r="1068">
          <cell r="A1068">
            <v>1060</v>
          </cell>
          <cell r="B1068" t="str">
            <v>622nd</v>
          </cell>
          <cell r="C1068">
            <v>44756</v>
          </cell>
          <cell r="D1068">
            <v>44840</v>
          </cell>
          <cell r="E1068">
            <v>335</v>
          </cell>
          <cell r="F1068">
            <v>1126666.8000000003</v>
          </cell>
          <cell r="G1068">
            <v>1086919.5609255494</v>
          </cell>
          <cell r="H1068">
            <v>119</v>
          </cell>
          <cell r="I1068">
            <v>352578.85000000003</v>
          </cell>
          <cell r="J1068">
            <v>3750</v>
          </cell>
          <cell r="K1068">
            <v>356328.85000000003</v>
          </cell>
          <cell r="L1068">
            <v>343999879049.14972</v>
          </cell>
          <cell r="M1068">
            <v>12328970950.849997</v>
          </cell>
          <cell r="N1068">
            <v>0.15230013716382654</v>
          </cell>
          <cell r="O1068">
            <v>0.17449797000698183</v>
          </cell>
          <cell r="P1068">
            <v>96.502200000000002</v>
          </cell>
          <cell r="Q1068">
            <v>0.15749665613347469</v>
          </cell>
          <cell r="R1068">
            <v>0.15573390633671785</v>
          </cell>
        </row>
        <row r="1069">
          <cell r="A1069">
            <v>1061</v>
          </cell>
          <cell r="B1069" t="str">
            <v>Non-Comp</v>
          </cell>
          <cell r="C1069">
            <v>44756</v>
          </cell>
          <cell r="D1069">
            <v>44840</v>
          </cell>
          <cell r="E1069">
            <v>224</v>
          </cell>
          <cell r="F1069">
            <v>30655.535</v>
          </cell>
          <cell r="G1069">
            <v>29594.853489000001</v>
          </cell>
          <cell r="H1069">
            <v>224</v>
          </cell>
          <cell r="I1069">
            <v>0</v>
          </cell>
          <cell r="J1069">
            <v>30655.535</v>
          </cell>
          <cell r="K1069">
            <v>30655.535</v>
          </cell>
          <cell r="L1069">
            <v>29594853489</v>
          </cell>
          <cell r="M1069">
            <v>1060681511</v>
          </cell>
          <cell r="N1069">
            <v>0.15573362139552291</v>
          </cell>
          <cell r="O1069">
            <v>0.15573362139552291</v>
          </cell>
          <cell r="P1069">
            <v>96.54</v>
          </cell>
          <cell r="Q1069">
            <v>0.15573362139552291</v>
          </cell>
          <cell r="R1069">
            <v>0.15573362139552296</v>
          </cell>
        </row>
        <row r="1070">
          <cell r="A1070">
            <v>1062</v>
          </cell>
          <cell r="B1070" t="str">
            <v>623rd</v>
          </cell>
          <cell r="C1070">
            <v>44770</v>
          </cell>
          <cell r="D1070">
            <v>44854</v>
          </cell>
          <cell r="E1070">
            <v>377</v>
          </cell>
          <cell r="F1070">
            <v>1548622.5</v>
          </cell>
          <cell r="G1070">
            <v>1494378.4968688197</v>
          </cell>
          <cell r="H1070">
            <v>216</v>
          </cell>
          <cell r="I1070">
            <v>824074.12</v>
          </cell>
          <cell r="J1070">
            <v>25200</v>
          </cell>
          <cell r="K1070">
            <v>849274.12</v>
          </cell>
          <cell r="L1070">
            <v>819779173112.82007</v>
          </cell>
          <cell r="M1070">
            <v>29494946887.179977</v>
          </cell>
          <cell r="N1070">
            <v>0.15258877662805923</v>
          </cell>
          <cell r="O1070">
            <v>0.17240218850833089</v>
          </cell>
          <cell r="P1070">
            <v>96.502600000000001</v>
          </cell>
          <cell r="Q1070">
            <v>0.15747799245083252</v>
          </cell>
          <cell r="R1070">
            <v>0.15633816564827233</v>
          </cell>
        </row>
        <row r="1071">
          <cell r="A1071">
            <v>1063</v>
          </cell>
          <cell r="B1071" t="str">
            <v>Non-Comp</v>
          </cell>
          <cell r="C1071">
            <v>44770</v>
          </cell>
          <cell r="D1071">
            <v>44854</v>
          </cell>
          <cell r="E1071">
            <v>370</v>
          </cell>
          <cell r="F1071">
            <v>82449.97</v>
          </cell>
          <cell r="G1071">
            <v>79586.482527999993</v>
          </cell>
          <cell r="H1071">
            <v>370</v>
          </cell>
          <cell r="I1071">
            <v>0</v>
          </cell>
          <cell r="J1071">
            <v>82449.97</v>
          </cell>
          <cell r="K1071">
            <v>82449.97</v>
          </cell>
          <cell r="L1071">
            <v>79586482528</v>
          </cell>
          <cell r="M1071">
            <v>2863487472</v>
          </cell>
          <cell r="N1071">
            <v>0.15633980031247111</v>
          </cell>
          <cell r="O1071">
            <v>0.15633980031247111</v>
          </cell>
          <cell r="P1071">
            <v>96.527000000000001</v>
          </cell>
          <cell r="Q1071">
            <v>0.15633980031247111</v>
          </cell>
          <cell r="R1071">
            <v>0.15633980031247097</v>
          </cell>
        </row>
        <row r="1072">
          <cell r="A1072">
            <v>1064</v>
          </cell>
          <cell r="B1072" t="str">
            <v>624th</v>
          </cell>
          <cell r="C1072">
            <v>44784</v>
          </cell>
          <cell r="D1072">
            <v>44868</v>
          </cell>
          <cell r="E1072">
            <v>146</v>
          </cell>
          <cell r="F1072">
            <v>529159.97000000009</v>
          </cell>
          <cell r="G1072">
            <v>510540.48248460528</v>
          </cell>
          <cell r="H1072">
            <v>66</v>
          </cell>
          <cell r="I1072">
            <v>336616.98500000004</v>
          </cell>
          <cell r="J1072">
            <v>2500</v>
          </cell>
          <cell r="K1072">
            <v>339116.98500000004</v>
          </cell>
          <cell r="L1072">
            <v>327294583876.70508</v>
          </cell>
          <cell r="M1072">
            <v>11822401123.294998</v>
          </cell>
          <cell r="N1072">
            <v>0.15500176138155039</v>
          </cell>
          <cell r="O1072">
            <v>0.16999866398473976</v>
          </cell>
          <cell r="P1072">
            <v>96.502600000000001</v>
          </cell>
          <cell r="Q1072">
            <v>0.15747799245083252</v>
          </cell>
          <cell r="R1072">
            <v>0.15695699438035904</v>
          </cell>
        </row>
        <row r="1073">
          <cell r="A1073">
            <v>1065</v>
          </cell>
          <cell r="B1073" t="str">
            <v>Non-Comp</v>
          </cell>
          <cell r="C1073">
            <v>44784</v>
          </cell>
          <cell r="D1073">
            <v>44868</v>
          </cell>
          <cell r="E1073">
            <v>248</v>
          </cell>
          <cell r="F1073">
            <v>39106.625</v>
          </cell>
          <cell r="G1073">
            <v>37743.289838999997</v>
          </cell>
          <cell r="H1073">
            <v>248</v>
          </cell>
          <cell r="I1073">
            <v>0</v>
          </cell>
          <cell r="J1073">
            <v>39106.625</v>
          </cell>
          <cell r="K1073">
            <v>39106.625</v>
          </cell>
          <cell r="L1073">
            <v>37743289839</v>
          </cell>
          <cell r="M1073">
            <v>1363335161</v>
          </cell>
          <cell r="N1073">
            <v>0.15695547214614938</v>
          </cell>
          <cell r="O1073">
            <v>0.15695547214614938</v>
          </cell>
          <cell r="P1073">
            <v>96.513800000000003</v>
          </cell>
          <cell r="Q1073">
            <v>0.15695547214614938</v>
          </cell>
          <cell r="R1073">
            <v>0.15695547214614936</v>
          </cell>
        </row>
        <row r="1074">
          <cell r="A1074">
            <v>1066</v>
          </cell>
          <cell r="B1074" t="str">
            <v>625th</v>
          </cell>
          <cell r="C1074">
            <v>44798</v>
          </cell>
          <cell r="D1074">
            <v>44882</v>
          </cell>
          <cell r="E1074">
            <v>204</v>
          </cell>
          <cell r="F1074">
            <v>934927.83</v>
          </cell>
          <cell r="G1074">
            <v>902079.7849642802</v>
          </cell>
          <cell r="H1074">
            <v>109</v>
          </cell>
          <cell r="I1074">
            <v>541005.42999999993</v>
          </cell>
          <cell r="J1074">
            <v>25643</v>
          </cell>
          <cell r="K1074">
            <v>566648.42999999993</v>
          </cell>
          <cell r="L1074">
            <v>546848330762.67981</v>
          </cell>
          <cell r="M1074">
            <v>19800099237.319984</v>
          </cell>
          <cell r="N1074">
            <v>0.15431673236756338</v>
          </cell>
          <cell r="O1074">
            <v>0.16839929748511032</v>
          </cell>
          <cell r="P1074">
            <v>96.492500000000007</v>
          </cell>
          <cell r="Q1074">
            <v>0.15794929781120387</v>
          </cell>
          <cell r="R1074">
            <v>0.15733092791069922</v>
          </cell>
        </row>
        <row r="1075">
          <cell r="A1075">
            <v>1067</v>
          </cell>
          <cell r="B1075" t="str">
            <v>Non-Comp</v>
          </cell>
          <cell r="C1075">
            <v>44798</v>
          </cell>
          <cell r="D1075">
            <v>44882</v>
          </cell>
          <cell r="E1075">
            <v>339</v>
          </cell>
          <cell r="F1075">
            <v>33091.014999999999</v>
          </cell>
          <cell r="G1075">
            <v>31934.748747000001</v>
          </cell>
          <cell r="H1075">
            <v>339</v>
          </cell>
          <cell r="I1075">
            <v>0</v>
          </cell>
          <cell r="J1075">
            <v>33091.014999999999</v>
          </cell>
          <cell r="K1075">
            <v>33091.014999999999</v>
          </cell>
          <cell r="L1075">
            <v>31934748747</v>
          </cell>
          <cell r="M1075">
            <v>1156266253</v>
          </cell>
          <cell r="N1075">
            <v>0.15732868855945426</v>
          </cell>
          <cell r="O1075">
            <v>0.15732868855945426</v>
          </cell>
          <cell r="P1075">
            <v>96.505799999999994</v>
          </cell>
          <cell r="Q1075">
            <v>0.15732868855945426</v>
          </cell>
          <cell r="R1075">
            <v>0.15732868855945428</v>
          </cell>
        </row>
        <row r="1076">
          <cell r="A1076">
            <v>1068</v>
          </cell>
          <cell r="B1076" t="str">
            <v>626th</v>
          </cell>
          <cell r="C1076">
            <v>44812</v>
          </cell>
          <cell r="D1076">
            <v>44896</v>
          </cell>
          <cell r="E1076">
            <v>180</v>
          </cell>
          <cell r="F1076">
            <v>833490.6</v>
          </cell>
          <cell r="G1076">
            <v>804008.14124200039</v>
          </cell>
          <cell r="H1076">
            <v>138</v>
          </cell>
          <cell r="I1076">
            <v>657285.6</v>
          </cell>
          <cell r="J1076">
            <v>12205</v>
          </cell>
          <cell r="K1076">
            <v>669490.6</v>
          </cell>
          <cell r="L1076">
            <v>645932911742.00049</v>
          </cell>
          <cell r="M1076">
            <v>23557688258.000004</v>
          </cell>
          <cell r="N1076">
            <v>0.15689949502051245</v>
          </cell>
          <cell r="O1076">
            <v>0.17010188784261671</v>
          </cell>
          <cell r="P1076">
            <v>96.448599999999999</v>
          </cell>
          <cell r="Q1076">
            <v>0.15999898983944377</v>
          </cell>
          <cell r="R1076">
            <v>0.15847443424910598</v>
          </cell>
        </row>
        <row r="1077">
          <cell r="A1077">
            <v>1069</v>
          </cell>
          <cell r="B1077" t="str">
            <v>Non-Comp</v>
          </cell>
          <cell r="C1077">
            <v>44812</v>
          </cell>
          <cell r="D1077">
            <v>44896</v>
          </cell>
          <cell r="E1077">
            <v>269</v>
          </cell>
          <cell r="F1077">
            <v>70904.94</v>
          </cell>
          <cell r="G1077">
            <v>68410.007870000001</v>
          </cell>
          <cell r="H1077">
            <v>269</v>
          </cell>
          <cell r="I1077">
            <v>0</v>
          </cell>
          <cell r="J1077">
            <v>70904.94</v>
          </cell>
          <cell r="K1077">
            <v>70904.94</v>
          </cell>
          <cell r="L1077">
            <v>68410007870</v>
          </cell>
          <cell r="M1077">
            <v>2494932130</v>
          </cell>
          <cell r="N1077">
            <v>0.1584720488396639</v>
          </cell>
          <cell r="O1077">
            <v>0.1584720488396639</v>
          </cell>
          <cell r="P1077">
            <v>96.481300000000005</v>
          </cell>
          <cell r="Q1077">
            <v>0.1584720488396639</v>
          </cell>
          <cell r="R1077">
            <v>0.15847204883966387</v>
          </cell>
        </row>
        <row r="1078">
          <cell r="A1078">
            <v>1070</v>
          </cell>
          <cell r="B1078" t="str">
            <v>627th</v>
          </cell>
          <cell r="C1078">
            <v>44826</v>
          </cell>
          <cell r="D1078">
            <v>44910</v>
          </cell>
          <cell r="E1078">
            <v>290</v>
          </cell>
          <cell r="F1078">
            <v>1850423.0599999989</v>
          </cell>
          <cell r="G1078">
            <v>1784276.2628031308</v>
          </cell>
          <cell r="H1078">
            <v>68</v>
          </cell>
          <cell r="I1078">
            <v>1225425.08</v>
          </cell>
          <cell r="J1078">
            <v>25004.7</v>
          </cell>
          <cell r="K1078">
            <v>1250429.78</v>
          </cell>
          <cell r="L1078">
            <v>1206089027579.5405</v>
          </cell>
          <cell r="M1078">
            <v>44340752420.460045</v>
          </cell>
          <cell r="N1078">
            <v>0.15750132207831063</v>
          </cell>
          <cell r="O1078">
            <v>0.17500105885054146</v>
          </cell>
          <cell r="P1078">
            <v>96.448599999999999</v>
          </cell>
          <cell r="Q1078">
            <v>0.15999898983944377</v>
          </cell>
          <cell r="R1078">
            <v>0.15974868986156937</v>
          </cell>
        </row>
        <row r="1079">
          <cell r="A1079">
            <v>1071</v>
          </cell>
          <cell r="B1079" t="str">
            <v>Non-Comp</v>
          </cell>
          <cell r="C1079">
            <v>44826</v>
          </cell>
          <cell r="D1079">
            <v>44910</v>
          </cell>
          <cell r="E1079">
            <v>282</v>
          </cell>
          <cell r="F1079">
            <v>22982.82</v>
          </cell>
          <cell r="G1079">
            <v>22167.849199</v>
          </cell>
          <cell r="H1079">
            <v>282</v>
          </cell>
          <cell r="I1079">
            <v>0</v>
          </cell>
          <cell r="J1079">
            <v>22982.82</v>
          </cell>
          <cell r="K1079">
            <v>22982.82</v>
          </cell>
          <cell r="L1079">
            <v>22167849199</v>
          </cell>
          <cell r="M1079">
            <v>814970801</v>
          </cell>
          <cell r="N1079">
            <v>0.15974676307581145</v>
          </cell>
          <cell r="O1079">
            <v>0.15974676307581145</v>
          </cell>
          <cell r="P1079">
            <v>96.453999999999994</v>
          </cell>
          <cell r="Q1079">
            <v>0.15974676307581145</v>
          </cell>
          <cell r="R1079">
            <v>0.15974676307581154</v>
          </cell>
        </row>
        <row r="1080">
          <cell r="A1080">
            <v>1072</v>
          </cell>
          <cell r="B1080" t="str">
            <v>628th</v>
          </cell>
          <cell r="C1080">
            <v>44840</v>
          </cell>
          <cell r="D1080">
            <v>44924</v>
          </cell>
          <cell r="E1080">
            <v>323</v>
          </cell>
          <cell r="F1080">
            <v>1230367.1800000002</v>
          </cell>
          <cell r="G1080">
            <v>1187310.7635056409</v>
          </cell>
          <cell r="H1080">
            <v>161</v>
          </cell>
          <cell r="I1080">
            <v>490403.83</v>
          </cell>
          <cell r="J1080">
            <v>18000</v>
          </cell>
          <cell r="K1080">
            <v>508403.83</v>
          </cell>
          <cell r="L1080">
            <v>490784260997.58997</v>
          </cell>
          <cell r="M1080">
            <v>17619569002.409992</v>
          </cell>
          <cell r="N1080">
            <v>0.15399060137011264</v>
          </cell>
          <cell r="O1080">
            <v>0.1609988329710566</v>
          </cell>
          <cell r="P1080">
            <v>96.504499999999993</v>
          </cell>
          <cell r="Q1080">
            <v>0.15738934207114477</v>
          </cell>
          <cell r="R1080">
            <v>0.15599796448360789</v>
          </cell>
        </row>
        <row r="1081">
          <cell r="A1081">
            <v>1073</v>
          </cell>
          <cell r="B1081" t="str">
            <v>Non-Comp</v>
          </cell>
          <cell r="C1081">
            <v>44840</v>
          </cell>
          <cell r="D1081">
            <v>44924</v>
          </cell>
          <cell r="E1081">
            <v>373</v>
          </cell>
          <cell r="F1081">
            <v>49818.61</v>
          </cell>
          <cell r="G1081">
            <v>48092.046429000002</v>
          </cell>
          <cell r="H1081">
            <v>373</v>
          </cell>
          <cell r="I1081">
            <v>0</v>
          </cell>
          <cell r="J1081">
            <v>49818.61</v>
          </cell>
          <cell r="K1081">
            <v>49818.61</v>
          </cell>
          <cell r="L1081">
            <v>48092046429</v>
          </cell>
          <cell r="M1081">
            <v>1726563571</v>
          </cell>
          <cell r="N1081">
            <v>0.15599938743707326</v>
          </cell>
          <cell r="O1081">
            <v>0.15599938743707326</v>
          </cell>
          <cell r="P1081">
            <v>96.534300000000002</v>
          </cell>
          <cell r="Q1081">
            <v>0.15599938743707326</v>
          </cell>
          <cell r="R1081">
            <v>0.15599938743707306</v>
          </cell>
        </row>
        <row r="1082">
          <cell r="A1082">
            <v>1074</v>
          </cell>
          <cell r="B1082" t="str">
            <v>629th</v>
          </cell>
          <cell r="C1082">
            <v>44854</v>
          </cell>
          <cell r="D1082">
            <v>44938</v>
          </cell>
          <cell r="E1082">
            <v>319</v>
          </cell>
          <cell r="F1082">
            <v>1202405.4899999998</v>
          </cell>
          <cell r="G1082">
            <v>1160314.2312551499</v>
          </cell>
          <cell r="H1082">
            <v>152</v>
          </cell>
          <cell r="I1082">
            <v>515568.84</v>
          </cell>
          <cell r="J1082">
            <v>44500</v>
          </cell>
          <cell r="K1082">
            <v>560068.84</v>
          </cell>
          <cell r="L1082">
            <v>540572938462.70001</v>
          </cell>
          <cell r="M1082">
            <v>19495901537.29998</v>
          </cell>
          <cell r="N1082">
            <v>0.15489922676051396</v>
          </cell>
          <cell r="O1082">
            <v>0.16235914499599161</v>
          </cell>
          <cell r="P1082">
            <v>96.508600000000001</v>
          </cell>
          <cell r="Q1082">
            <v>0.1571980557765244</v>
          </cell>
          <cell r="R1082">
            <v>0.15671219196379935</v>
          </cell>
        </row>
        <row r="1083">
          <cell r="A1083">
            <v>1075</v>
          </cell>
          <cell r="B1083" t="str">
            <v>Non-Comp</v>
          </cell>
          <cell r="C1083">
            <v>44854</v>
          </cell>
          <cell r="D1083">
            <v>44938</v>
          </cell>
          <cell r="E1083">
            <v>299</v>
          </cell>
          <cell r="F1083">
            <v>62605.025000000001</v>
          </cell>
          <cell r="G1083">
            <v>60425.744086999999</v>
          </cell>
          <cell r="H1083">
            <v>299</v>
          </cell>
          <cell r="I1083">
            <v>0</v>
          </cell>
          <cell r="J1083">
            <v>62605.025000000001</v>
          </cell>
          <cell r="K1083">
            <v>62605.025000000001</v>
          </cell>
          <cell r="L1083">
            <v>60425744087</v>
          </cell>
          <cell r="M1083">
            <v>2179280913</v>
          </cell>
          <cell r="N1083">
            <v>0.15671291465435597</v>
          </cell>
          <cell r="O1083">
            <v>0.15671291465435597</v>
          </cell>
          <cell r="P1083">
            <v>96.519000000000005</v>
          </cell>
          <cell r="Q1083">
            <v>0.15671291465435597</v>
          </cell>
          <cell r="R1083">
            <v>0.15671291465435597</v>
          </cell>
        </row>
        <row r="1084">
          <cell r="A1084">
            <v>1076</v>
          </cell>
          <cell r="B1084" t="str">
            <v>630th</v>
          </cell>
          <cell r="C1084">
            <v>44868</v>
          </cell>
          <cell r="D1084">
            <v>44952</v>
          </cell>
          <cell r="E1084">
            <v>183</v>
          </cell>
          <cell r="F1084">
            <v>705437.495</v>
          </cell>
          <cell r="G1084">
            <v>680797.53340098506</v>
          </cell>
          <cell r="H1084">
            <v>90</v>
          </cell>
          <cell r="I1084">
            <v>397110.495</v>
          </cell>
          <cell r="J1084">
            <v>12000</v>
          </cell>
          <cell r="K1084">
            <v>409110.495</v>
          </cell>
          <cell r="L1084">
            <v>394844953228.98499</v>
          </cell>
          <cell r="M1084">
            <v>14265541771.014999</v>
          </cell>
          <cell r="N1084">
            <v>0.15599938743707326</v>
          </cell>
          <cell r="O1084">
            <v>0.15985418954080977</v>
          </cell>
          <cell r="P1084">
            <v>96.5107</v>
          </cell>
          <cell r="Q1084">
            <v>0.15710008616365115</v>
          </cell>
          <cell r="R1084">
            <v>0.15699118605723403</v>
          </cell>
        </row>
        <row r="1085">
          <cell r="A1085">
            <v>1077</v>
          </cell>
          <cell r="B1085" t="str">
            <v>Non-Comp</v>
          </cell>
          <cell r="C1085">
            <v>44868</v>
          </cell>
          <cell r="D1085">
            <v>44952</v>
          </cell>
          <cell r="E1085">
            <v>288</v>
          </cell>
          <cell r="F1085">
            <v>34155.24</v>
          </cell>
          <cell r="G1085">
            <v>32964.246776</v>
          </cell>
          <cell r="H1085">
            <v>288</v>
          </cell>
          <cell r="I1085">
            <v>0</v>
          </cell>
          <cell r="J1085">
            <v>34155.24</v>
          </cell>
          <cell r="K1085">
            <v>34155.24</v>
          </cell>
          <cell r="L1085">
            <v>32964246776</v>
          </cell>
          <cell r="M1085">
            <v>1190993224</v>
          </cell>
          <cell r="N1085">
            <v>0.15699279100323493</v>
          </cell>
          <cell r="O1085">
            <v>0.15699279100323493</v>
          </cell>
          <cell r="P1085">
            <v>96.513000000000005</v>
          </cell>
          <cell r="Q1085">
            <v>0.15699279100323493</v>
          </cell>
          <cell r="R1085">
            <v>0.15699279100323477</v>
          </cell>
        </row>
        <row r="1086">
          <cell r="A1086">
            <v>1078</v>
          </cell>
          <cell r="B1086" t="str">
            <v>631st</v>
          </cell>
          <cell r="C1086">
            <v>44882</v>
          </cell>
          <cell r="D1086">
            <v>44966</v>
          </cell>
          <cell r="E1086">
            <v>242</v>
          </cell>
          <cell r="F1086">
            <v>986291.52500000002</v>
          </cell>
          <cell r="G1086">
            <v>951845.26409865031</v>
          </cell>
          <cell r="H1086">
            <v>158</v>
          </cell>
          <cell r="I1086">
            <v>678838.875</v>
          </cell>
          <cell r="J1086">
            <v>26500</v>
          </cell>
          <cell r="K1086">
            <v>705338.875</v>
          </cell>
          <cell r="L1086">
            <v>680750600086.60022</v>
          </cell>
          <cell r="M1086">
            <v>24588274913.400005</v>
          </cell>
          <cell r="N1086">
            <v>0.15509963969679597</v>
          </cell>
          <cell r="O1086">
            <v>0.16069509537690257</v>
          </cell>
          <cell r="P1086">
            <v>96.5107</v>
          </cell>
          <cell r="Q1086">
            <v>0.15710008616365115</v>
          </cell>
          <cell r="R1086">
            <v>0.15694721703418882</v>
          </cell>
        </row>
        <row r="1087">
          <cell r="A1087">
            <v>1079</v>
          </cell>
          <cell r="B1087" t="str">
            <v>Non-Comp</v>
          </cell>
          <cell r="C1087">
            <v>44882</v>
          </cell>
          <cell r="D1087">
            <v>44966</v>
          </cell>
          <cell r="E1087">
            <v>342</v>
          </cell>
          <cell r="F1087">
            <v>39990.625</v>
          </cell>
          <cell r="G1087">
            <v>38596.551806000003</v>
          </cell>
          <cell r="H1087">
            <v>342</v>
          </cell>
          <cell r="I1087">
            <v>0</v>
          </cell>
          <cell r="J1087">
            <v>39990.625</v>
          </cell>
          <cell r="K1087">
            <v>39990.625</v>
          </cell>
          <cell r="L1087">
            <v>38596551806</v>
          </cell>
          <cell r="M1087">
            <v>1394073194</v>
          </cell>
          <cell r="N1087">
            <v>0.15694614252854527</v>
          </cell>
          <cell r="O1087">
            <v>0.15694614252854527</v>
          </cell>
          <cell r="P1087">
            <v>96.513999999999996</v>
          </cell>
          <cell r="Q1087">
            <v>0.15694614252854527</v>
          </cell>
          <cell r="R1087">
            <v>0.15694614252854527</v>
          </cell>
        </row>
        <row r="1088">
          <cell r="A1088">
            <v>1080</v>
          </cell>
          <cell r="B1088" t="str">
            <v>632nd</v>
          </cell>
          <cell r="C1088">
            <v>44896</v>
          </cell>
          <cell r="D1088">
            <v>44980</v>
          </cell>
          <cell r="E1088">
            <v>89</v>
          </cell>
          <cell r="F1088">
            <v>313236.59999999998</v>
          </cell>
          <cell r="G1088">
            <v>301301.4014499</v>
          </cell>
          <cell r="H1088">
            <v>53</v>
          </cell>
          <cell r="I1088">
            <v>121305.1</v>
          </cell>
          <cell r="J1088">
            <v>7450</v>
          </cell>
          <cell r="K1088">
            <v>128755.1</v>
          </cell>
          <cell r="L1088">
            <v>123940283467.89999</v>
          </cell>
          <cell r="M1088">
            <v>4814816532.1000013</v>
          </cell>
          <cell r="N1088">
            <v>0.16194769254067945</v>
          </cell>
          <cell r="O1088">
            <v>0.18249480216263411</v>
          </cell>
          <cell r="P1088">
            <v>96.234999999999999</v>
          </cell>
          <cell r="Q1088">
            <v>0.16999866398473976</v>
          </cell>
          <cell r="R1088">
            <v>0.16880344800535421</v>
          </cell>
        </row>
        <row r="1089">
          <cell r="A1089">
            <v>1081</v>
          </cell>
          <cell r="B1089" t="str">
            <v>Non-Comp</v>
          </cell>
          <cell r="C1089">
            <v>44896</v>
          </cell>
          <cell r="D1089">
            <v>44980</v>
          </cell>
          <cell r="E1089">
            <v>306</v>
          </cell>
          <cell r="F1089">
            <v>77005.070000000007</v>
          </cell>
          <cell r="G1089">
            <v>74125.465372999999</v>
          </cell>
          <cell r="H1089">
            <v>306</v>
          </cell>
          <cell r="I1089">
            <v>0</v>
          </cell>
          <cell r="J1089">
            <v>77005.070000000007</v>
          </cell>
          <cell r="K1089">
            <v>77005.070000000007</v>
          </cell>
          <cell r="L1089">
            <v>74125465373</v>
          </cell>
          <cell r="M1089">
            <v>2879604627</v>
          </cell>
          <cell r="N1089">
            <v>0.16880254992590821</v>
          </cell>
          <cell r="O1089">
            <v>0.16880254992590821</v>
          </cell>
          <cell r="P1089">
            <v>96.260499999999993</v>
          </cell>
          <cell r="Q1089">
            <v>0.16880254992590821</v>
          </cell>
          <cell r="R1089">
            <v>0.16880254992590821</v>
          </cell>
        </row>
        <row r="1090">
          <cell r="A1090">
            <v>1082</v>
          </cell>
          <cell r="B1090" t="str">
            <v>633rd</v>
          </cell>
          <cell r="C1090">
            <v>44910</v>
          </cell>
          <cell r="D1090">
            <v>44994</v>
          </cell>
          <cell r="E1090">
            <v>200</v>
          </cell>
          <cell r="F1090">
            <v>1716538.7350000001</v>
          </cell>
          <cell r="G1090">
            <v>1651845.0373983448</v>
          </cell>
          <cell r="H1090">
            <v>104</v>
          </cell>
          <cell r="I1090">
            <v>1525899.7250000001</v>
          </cell>
          <cell r="J1090">
            <v>46491.95</v>
          </cell>
          <cell r="K1090">
            <v>1572391.675</v>
          </cell>
          <cell r="L1090">
            <v>1513280145929.4053</v>
          </cell>
          <cell r="M1090">
            <v>59111529070.594978</v>
          </cell>
          <cell r="N1090">
            <v>0.16800080481559837</v>
          </cell>
          <cell r="O1090">
            <v>0.1949986269826591</v>
          </cell>
          <cell r="P1090">
            <v>96.234999999999999</v>
          </cell>
          <cell r="Q1090">
            <v>0.16999866398473976</v>
          </cell>
          <cell r="R1090">
            <v>0.16973309104045758</v>
          </cell>
        </row>
        <row r="1091">
          <cell r="A1091">
            <v>1083</v>
          </cell>
          <cell r="B1091" t="str">
            <v>Non-Comp</v>
          </cell>
          <cell r="C1091">
            <v>44910</v>
          </cell>
          <cell r="D1091">
            <v>44994</v>
          </cell>
          <cell r="E1091">
            <v>355</v>
          </cell>
          <cell r="F1091">
            <v>28161.424999999999</v>
          </cell>
          <cell r="G1091">
            <v>27102.752530999998</v>
          </cell>
          <cell r="H1091">
            <v>355</v>
          </cell>
          <cell r="I1091">
            <v>0</v>
          </cell>
          <cell r="J1091">
            <v>28161.424999999999</v>
          </cell>
          <cell r="K1091">
            <v>28161.424999999999</v>
          </cell>
          <cell r="L1091">
            <v>27102752531</v>
          </cell>
          <cell r="M1091">
            <v>1058672469</v>
          </cell>
          <cell r="N1091">
            <v>0.16973124230630651</v>
          </cell>
          <cell r="O1091">
            <v>0.16973124230630651</v>
          </cell>
          <cell r="P1091">
            <v>96.240700000000004</v>
          </cell>
          <cell r="Q1091">
            <v>0.16973124230630651</v>
          </cell>
          <cell r="R1091">
            <v>0.16973124230630646</v>
          </cell>
        </row>
        <row r="1092">
          <cell r="A1092">
            <v>1084</v>
          </cell>
          <cell r="B1092" t="str">
            <v>634th</v>
          </cell>
          <cell r="C1092">
            <v>44924</v>
          </cell>
          <cell r="D1092">
            <v>45022</v>
          </cell>
          <cell r="E1092">
            <v>93</v>
          </cell>
          <cell r="F1092">
            <v>403253.49</v>
          </cell>
          <cell r="G1092">
            <v>385591.92042592005</v>
          </cell>
          <cell r="H1092">
            <v>54</v>
          </cell>
          <cell r="I1092">
            <v>288745.49</v>
          </cell>
          <cell r="J1092">
            <v>10150</v>
          </cell>
          <cell r="K1092">
            <v>298895.49</v>
          </cell>
          <cell r="L1092">
            <v>285875965415.41992</v>
          </cell>
          <cell r="M1092">
            <v>13019524584.580002</v>
          </cell>
          <cell r="N1092">
            <v>0.1674995452770264</v>
          </cell>
          <cell r="O1092">
            <v>0.18489842531127748</v>
          </cell>
          <cell r="P1092">
            <v>95.634900000000002</v>
          </cell>
          <cell r="Q1092">
            <v>0.16999829986922407</v>
          </cell>
          <cell r="R1092">
            <v>0.16962285238890021</v>
          </cell>
        </row>
        <row r="1093">
          <cell r="A1093">
            <v>1085</v>
          </cell>
          <cell r="B1093" t="str">
            <v>Non-Comp</v>
          </cell>
          <cell r="C1093">
            <v>44924</v>
          </cell>
          <cell r="D1093">
            <v>45022</v>
          </cell>
          <cell r="E1093">
            <v>347</v>
          </cell>
          <cell r="F1093">
            <v>46544.61</v>
          </cell>
          <cell r="G1093">
            <v>44517.173325000003</v>
          </cell>
          <cell r="H1093">
            <v>347</v>
          </cell>
          <cell r="I1093">
            <v>0</v>
          </cell>
          <cell r="J1093">
            <v>46544.61</v>
          </cell>
          <cell r="K1093">
            <v>46544.61</v>
          </cell>
          <cell r="L1093">
            <v>44517173325</v>
          </cell>
          <cell r="M1093">
            <v>2027436675</v>
          </cell>
          <cell r="N1093">
            <v>0.16962368930274674</v>
          </cell>
          <cell r="O1093">
            <v>0.16962368930274674</v>
          </cell>
          <cell r="P1093">
            <v>95.644099999999995</v>
          </cell>
          <cell r="Q1093">
            <v>0.16962368930274674</v>
          </cell>
          <cell r="R1093">
            <v>0.16962368930274666</v>
          </cell>
        </row>
        <row r="1094">
          <cell r="A1094">
            <v>1086</v>
          </cell>
          <cell r="B1094" t="str">
            <v>635th</v>
          </cell>
          <cell r="C1094">
            <v>44930</v>
          </cell>
          <cell r="D1094">
            <v>45014</v>
          </cell>
          <cell r="E1094">
            <v>66</v>
          </cell>
          <cell r="F1094">
            <v>730525</v>
          </cell>
          <cell r="G1094">
            <v>702998.04442499997</v>
          </cell>
          <cell r="H1094">
            <v>44</v>
          </cell>
          <cell r="I1094">
            <v>615025</v>
          </cell>
          <cell r="J1094">
            <v>37000</v>
          </cell>
          <cell r="K1094">
            <v>652025</v>
          </cell>
          <cell r="L1094">
            <v>627494761175</v>
          </cell>
          <cell r="M1094">
            <v>24530238825.000011</v>
          </cell>
          <cell r="N1094">
            <v>0.16899951335281821</v>
          </cell>
          <cell r="O1094">
            <v>0.18000041210665194</v>
          </cell>
          <cell r="P1094">
            <v>96.234999999999999</v>
          </cell>
          <cell r="Q1094">
            <v>0.16999866398473976</v>
          </cell>
          <cell r="R1094">
            <v>0.16986553177058358</v>
          </cell>
        </row>
        <row r="1095">
          <cell r="A1095">
            <v>1087</v>
          </cell>
          <cell r="B1095" t="str">
            <v>Non-Comp</v>
          </cell>
          <cell r="C1095">
            <v>44930</v>
          </cell>
          <cell r="D1095">
            <v>45014</v>
          </cell>
          <cell r="E1095">
            <v>40</v>
          </cell>
          <cell r="F1095">
            <v>3063.4949999999999</v>
          </cell>
          <cell r="G1095">
            <v>2948.2401909999999</v>
          </cell>
          <cell r="H1095">
            <v>40</v>
          </cell>
          <cell r="I1095">
            <v>0</v>
          </cell>
          <cell r="J1095">
            <v>3063.4949999999999</v>
          </cell>
          <cell r="K1095">
            <v>3063.4949999999999</v>
          </cell>
          <cell r="L1095">
            <v>2948240191</v>
          </cell>
          <cell r="M1095">
            <v>115254809</v>
          </cell>
          <cell r="N1095">
            <v>0.16986729499120715</v>
          </cell>
          <cell r="O1095">
            <v>0.16986729499120715</v>
          </cell>
          <cell r="P1095">
            <v>96.237799999999993</v>
          </cell>
          <cell r="Q1095">
            <v>0.16986729499120715</v>
          </cell>
          <cell r="R1095">
            <v>0.16986729499120715</v>
          </cell>
        </row>
        <row r="1096">
          <cell r="A1096">
            <v>1088</v>
          </cell>
          <cell r="B1096" t="str">
            <v>636th</v>
          </cell>
          <cell r="C1096">
            <v>44938</v>
          </cell>
          <cell r="D1096">
            <v>45022</v>
          </cell>
          <cell r="E1096">
            <v>70</v>
          </cell>
          <cell r="F1096">
            <v>364089.03</v>
          </cell>
          <cell r="G1096">
            <v>350260.90991701995</v>
          </cell>
          <cell r="H1096">
            <v>47</v>
          </cell>
          <cell r="I1096">
            <v>225588.03</v>
          </cell>
          <cell r="J1096">
            <v>26000</v>
          </cell>
          <cell r="K1096">
            <v>251588.03</v>
          </cell>
          <cell r="L1096">
            <v>242120530307.02002</v>
          </cell>
          <cell r="M1096">
            <v>9467499692.9799919</v>
          </cell>
          <cell r="N1096">
            <v>0.16839929748511032</v>
          </cell>
          <cell r="O1096">
            <v>0.18813498273592197</v>
          </cell>
          <cell r="P1096">
            <v>96.234999999999999</v>
          </cell>
          <cell r="Q1096">
            <v>0.16999866398473976</v>
          </cell>
          <cell r="R1096">
            <v>0.16990935246590996</v>
          </cell>
        </row>
        <row r="1097">
          <cell r="A1097">
            <v>1089</v>
          </cell>
          <cell r="B1097" t="str">
            <v>Non-Comp</v>
          </cell>
          <cell r="C1097">
            <v>44938</v>
          </cell>
          <cell r="D1097">
            <v>45022</v>
          </cell>
          <cell r="E1097">
            <v>318</v>
          </cell>
          <cell r="F1097">
            <v>59983.63</v>
          </cell>
          <cell r="G1097">
            <v>57726.386010000002</v>
          </cell>
          <cell r="H1097">
            <v>318</v>
          </cell>
          <cell r="I1097">
            <v>0</v>
          </cell>
          <cell r="J1097">
            <v>59983.63</v>
          </cell>
          <cell r="K1097">
            <v>59983.63</v>
          </cell>
          <cell r="L1097">
            <v>57726386010</v>
          </cell>
          <cell r="M1097">
            <v>2257243990</v>
          </cell>
          <cell r="N1097">
            <v>0.16990951990546715</v>
          </cell>
          <cell r="O1097">
            <v>0.16990951990546715</v>
          </cell>
          <cell r="P1097">
            <v>96.236900000000006</v>
          </cell>
          <cell r="Q1097">
            <v>0.16990951990546715</v>
          </cell>
          <cell r="R1097">
            <v>0.16990951990546715</v>
          </cell>
        </row>
        <row r="1098">
          <cell r="A1098">
            <v>1090</v>
          </cell>
          <cell r="B1098" t="str">
            <v>637th</v>
          </cell>
          <cell r="C1098">
            <v>44952</v>
          </cell>
          <cell r="D1098">
            <v>45036</v>
          </cell>
          <cell r="E1098">
            <v>383</v>
          </cell>
          <cell r="F1098">
            <v>1307562.4450000001</v>
          </cell>
          <cell r="G1098">
            <v>1255827.1156301848</v>
          </cell>
          <cell r="H1098">
            <v>228</v>
          </cell>
          <cell r="I1098">
            <v>758572.04500000004</v>
          </cell>
          <cell r="J1098">
            <v>25107</v>
          </cell>
          <cell r="K1098">
            <v>783679.04500000004</v>
          </cell>
          <cell r="L1098">
            <v>752807132345.58459</v>
          </cell>
          <cell r="M1098">
            <v>30871912654.415001</v>
          </cell>
          <cell r="N1098">
            <v>0.17342164205767455</v>
          </cell>
          <cell r="O1098">
            <v>0.18989983035850619</v>
          </cell>
          <cell r="P1098">
            <v>96.035600000000002</v>
          </cell>
          <cell r="Q1098">
            <v>0.1793737104236543</v>
          </cell>
          <cell r="R1098">
            <v>0.17819439725150843</v>
          </cell>
        </row>
        <row r="1099">
          <cell r="A1099">
            <v>1091</v>
          </cell>
          <cell r="B1099" t="str">
            <v>Non-Comp</v>
          </cell>
          <cell r="C1099">
            <v>44952</v>
          </cell>
          <cell r="D1099">
            <v>45036</v>
          </cell>
          <cell r="E1099">
            <v>522</v>
          </cell>
          <cell r="F1099">
            <v>67964.45</v>
          </cell>
          <cell r="G1099">
            <v>65287.058454999999</v>
          </cell>
          <cell r="H1099">
            <v>522</v>
          </cell>
          <cell r="I1099">
            <v>0</v>
          </cell>
          <cell r="J1099">
            <v>67964.45</v>
          </cell>
          <cell r="K1099">
            <v>67964.45</v>
          </cell>
          <cell r="L1099">
            <v>65287058455</v>
          </cell>
          <cell r="M1099">
            <v>2677391545</v>
          </cell>
          <cell r="N1099">
            <v>0.17819616942202088</v>
          </cell>
          <cell r="O1099">
            <v>0.17819616942202088</v>
          </cell>
          <cell r="P1099">
            <v>96.060599999999994</v>
          </cell>
          <cell r="Q1099">
            <v>0.17819616942202088</v>
          </cell>
          <cell r="R1099">
            <v>0.17819616942202049</v>
          </cell>
        </row>
        <row r="1100">
          <cell r="A1100">
            <v>1092</v>
          </cell>
          <cell r="B1100" t="str">
            <v>638th</v>
          </cell>
          <cell r="C1100">
            <v>44966</v>
          </cell>
          <cell r="D1100">
            <v>45050</v>
          </cell>
          <cell r="E1100">
            <v>177</v>
          </cell>
          <cell r="F1100">
            <v>520372.36</v>
          </cell>
          <cell r="G1100">
            <v>499661.24862606998</v>
          </cell>
          <cell r="H1100">
            <v>143</v>
          </cell>
          <cell r="I1100">
            <v>390060.08500000002</v>
          </cell>
          <cell r="J1100">
            <v>21511</v>
          </cell>
          <cell r="K1100">
            <v>411571.08500000002</v>
          </cell>
          <cell r="L1100">
            <v>395254318674.18005</v>
          </cell>
          <cell r="M1100">
            <v>16316766325.819994</v>
          </cell>
          <cell r="N1100">
            <v>0.17650158674659044</v>
          </cell>
          <cell r="O1100">
            <v>0.18990456370038999</v>
          </cell>
          <cell r="P1100">
            <v>96.022400000000005</v>
          </cell>
          <cell r="Q1100">
            <v>0.17999569941616775</v>
          </cell>
          <cell r="R1100">
            <v>0.17937880549365776</v>
          </cell>
        </row>
        <row r="1101">
          <cell r="A1101">
            <v>1093</v>
          </cell>
          <cell r="B1101" t="str">
            <v>Non-Comp</v>
          </cell>
          <cell r="C1101">
            <v>44966</v>
          </cell>
          <cell r="D1101">
            <v>45050</v>
          </cell>
          <cell r="E1101">
            <v>516</v>
          </cell>
          <cell r="F1101">
            <v>42904.875</v>
          </cell>
          <cell r="G1101">
            <v>41203.911184999997</v>
          </cell>
          <cell r="H1101">
            <v>516</v>
          </cell>
          <cell r="I1101">
            <v>0</v>
          </cell>
          <cell r="J1101">
            <v>42904.875</v>
          </cell>
          <cell r="K1101">
            <v>42904.875</v>
          </cell>
          <cell r="L1101">
            <v>41203911185</v>
          </cell>
          <cell r="M1101">
            <v>1700963815</v>
          </cell>
          <cell r="N1101">
            <v>0.17937842181871738</v>
          </cell>
          <cell r="O1101">
            <v>0.17937842181871738</v>
          </cell>
          <cell r="P1101">
            <v>96.035499999999999</v>
          </cell>
          <cell r="Q1101">
            <v>0.17937842181871738</v>
          </cell>
          <cell r="R1101">
            <v>0.17937842181871749</v>
          </cell>
        </row>
        <row r="1102">
          <cell r="A1102">
            <v>1094</v>
          </cell>
          <cell r="B1102" t="str">
            <v>639th</v>
          </cell>
          <cell r="C1102">
            <v>44980</v>
          </cell>
          <cell r="D1102">
            <v>45064</v>
          </cell>
          <cell r="E1102">
            <v>92</v>
          </cell>
          <cell r="F1102">
            <v>246735.6</v>
          </cell>
          <cell r="G1102">
            <v>235898.44116829999</v>
          </cell>
          <cell r="H1102">
            <v>70</v>
          </cell>
          <cell r="I1102">
            <v>146735.6</v>
          </cell>
          <cell r="J1102">
            <v>5000</v>
          </cell>
          <cell r="K1102">
            <v>151735.6</v>
          </cell>
          <cell r="L1102">
            <v>145293910168.30002</v>
          </cell>
          <cell r="M1102">
            <v>6441689831.6999998</v>
          </cell>
          <cell r="N1102">
            <v>0.17998156140361057</v>
          </cell>
          <cell r="O1102">
            <v>0.21750122043901238</v>
          </cell>
          <cell r="P1102">
            <v>95.610299999999995</v>
          </cell>
          <cell r="Q1102">
            <v>0.19950038507008858</v>
          </cell>
          <cell r="R1102">
            <v>0.19265241649835388</v>
          </cell>
        </row>
        <row r="1103">
          <cell r="A1103">
            <v>1095</v>
          </cell>
          <cell r="B1103" t="str">
            <v>Non-Comp</v>
          </cell>
          <cell r="C1103">
            <v>44980</v>
          </cell>
          <cell r="D1103">
            <v>45064</v>
          </cell>
          <cell r="E1103">
            <v>350</v>
          </cell>
          <cell r="F1103">
            <v>81339.509999999995</v>
          </cell>
          <cell r="G1103">
            <v>77886.322442999997</v>
          </cell>
          <cell r="H1103">
            <v>350</v>
          </cell>
          <cell r="I1103">
            <v>0</v>
          </cell>
          <cell r="J1103">
            <v>81339.509999999995</v>
          </cell>
          <cell r="K1103">
            <v>81339.509999999995</v>
          </cell>
          <cell r="L1103">
            <v>77886322443</v>
          </cell>
          <cell r="M1103">
            <v>3453187557</v>
          </cell>
          <cell r="N1103">
            <v>0.19265156775260744</v>
          </cell>
          <cell r="O1103">
            <v>0.19265156775260744</v>
          </cell>
          <cell r="P1103">
            <v>95.754599999999996</v>
          </cell>
          <cell r="Q1103">
            <v>0.19265156775260744</v>
          </cell>
          <cell r="R1103">
            <v>0.19265156775260747</v>
          </cell>
        </row>
        <row r="1104">
          <cell r="A1104">
            <v>1096</v>
          </cell>
          <cell r="B1104" t="str">
            <v>640th</v>
          </cell>
          <cell r="C1104">
            <v>44994</v>
          </cell>
          <cell r="D1104">
            <v>45078</v>
          </cell>
          <cell r="E1104">
            <v>245</v>
          </cell>
          <cell r="F1104">
            <v>1919564.0099999998</v>
          </cell>
          <cell r="G1104">
            <v>1830161.7758813293</v>
          </cell>
          <cell r="H1104">
            <v>104</v>
          </cell>
          <cell r="I1104">
            <v>1497533.7699999998</v>
          </cell>
          <cell r="J1104">
            <v>7827.94</v>
          </cell>
          <cell r="K1104">
            <v>1505361.7099999997</v>
          </cell>
          <cell r="L1104">
            <v>1436051867912.6299</v>
          </cell>
          <cell r="M1104">
            <v>69309842087.370041</v>
          </cell>
          <cell r="N1104">
            <v>0.19950038507008858</v>
          </cell>
          <cell r="O1104">
            <v>0.25511243886890383</v>
          </cell>
          <cell r="P1104">
            <v>95.39</v>
          </cell>
          <cell r="Q1104">
            <v>0.20999630589210208</v>
          </cell>
          <cell r="R1104">
            <v>0.20971930254900928</v>
          </cell>
        </row>
        <row r="1105">
          <cell r="A1105">
            <v>1097</v>
          </cell>
          <cell r="B1105" t="str">
            <v>Non-Comp</v>
          </cell>
          <cell r="C1105">
            <v>44994</v>
          </cell>
          <cell r="D1105">
            <v>45078</v>
          </cell>
          <cell r="E1105">
            <v>650</v>
          </cell>
          <cell r="F1105">
            <v>58651.74</v>
          </cell>
          <cell r="G1105">
            <v>55951.296585999997</v>
          </cell>
          <cell r="H1105">
            <v>650</v>
          </cell>
          <cell r="I1105">
            <v>0</v>
          </cell>
          <cell r="J1105">
            <v>58651.74</v>
          </cell>
          <cell r="K1105">
            <v>58651.74</v>
          </cell>
          <cell r="L1105">
            <v>55951296586</v>
          </cell>
          <cell r="M1105">
            <v>2700443414</v>
          </cell>
          <cell r="N1105">
            <v>0.20971935072713122</v>
          </cell>
          <cell r="O1105">
            <v>0.20971935072713122</v>
          </cell>
          <cell r="P1105">
            <v>95.395799999999994</v>
          </cell>
          <cell r="Q1105">
            <v>0.20971935072713122</v>
          </cell>
          <cell r="R1105">
            <v>0.20971935072713102</v>
          </cell>
        </row>
        <row r="1106">
          <cell r="A1106">
            <v>1098</v>
          </cell>
          <cell r="B1106" t="str">
            <v>641st</v>
          </cell>
          <cell r="C1106">
            <v>45012</v>
          </cell>
          <cell r="D1106">
            <v>45092</v>
          </cell>
          <cell r="E1106">
            <v>81</v>
          </cell>
          <cell r="F1106">
            <v>1052456.21</v>
          </cell>
          <cell r="G1106">
            <v>1005588.9706301796</v>
          </cell>
          <cell r="H1106">
            <v>64</v>
          </cell>
          <cell r="I1106">
            <v>885016.01</v>
          </cell>
          <cell r="J1106">
            <v>64440</v>
          </cell>
          <cell r="K1106">
            <v>949456.01</v>
          </cell>
          <cell r="L1106">
            <v>907555850525.97949</v>
          </cell>
          <cell r="M1106">
            <v>41900159474.020058</v>
          </cell>
          <cell r="N1106">
            <v>0.20900129993997069</v>
          </cell>
          <cell r="O1106">
            <v>0.24000014210137405</v>
          </cell>
          <cell r="P1106">
            <v>95.4</v>
          </cell>
          <cell r="Q1106">
            <v>0.21999475890985298</v>
          </cell>
          <cell r="R1106">
            <v>0.21064316699594612</v>
          </cell>
        </row>
        <row r="1107">
          <cell r="A1107">
            <v>1099</v>
          </cell>
          <cell r="B1107" t="str">
            <v>Non-Comp</v>
          </cell>
          <cell r="C1107">
            <v>45012</v>
          </cell>
          <cell r="D1107">
            <v>45092</v>
          </cell>
          <cell r="E1107">
            <v>273</v>
          </cell>
          <cell r="F1107">
            <v>20820.845000000001</v>
          </cell>
          <cell r="G1107">
            <v>19902.000269</v>
          </cell>
          <cell r="H1107">
            <v>273</v>
          </cell>
          <cell r="I1107">
            <v>0</v>
          </cell>
          <cell r="J1107">
            <v>20820.845000000001</v>
          </cell>
          <cell r="K1107">
            <v>20820.845000000001</v>
          </cell>
          <cell r="L1107">
            <v>19902000269</v>
          </cell>
          <cell r="M1107">
            <v>918844731</v>
          </cell>
          <cell r="N1107">
            <v>0.21064360022136924</v>
          </cell>
          <cell r="O1107">
            <v>0.21064360022136924</v>
          </cell>
          <cell r="P1107">
            <v>95.5869</v>
          </cell>
          <cell r="Q1107">
            <v>0.21064360022136924</v>
          </cell>
          <cell r="R1107">
            <v>0.2106436002213691</v>
          </cell>
        </row>
        <row r="1108">
          <cell r="A1108">
            <v>1100</v>
          </cell>
          <cell r="B1108" t="str">
            <v>642nd</v>
          </cell>
          <cell r="C1108">
            <v>45022</v>
          </cell>
          <cell r="D1108">
            <v>45099</v>
          </cell>
          <cell r="E1108">
            <v>475</v>
          </cell>
          <cell r="F1108">
            <v>2231827.69</v>
          </cell>
          <cell r="G1108">
            <v>2132853.5857241102</v>
          </cell>
          <cell r="H1108">
            <v>396</v>
          </cell>
          <cell r="I1108">
            <v>1859687.7549999999</v>
          </cell>
          <cell r="J1108">
            <v>165847.45000000001</v>
          </cell>
          <cell r="K1108">
            <v>2025535.2049999998</v>
          </cell>
          <cell r="L1108">
            <v>1935935409654.7708</v>
          </cell>
          <cell r="M1108">
            <v>89599795345.230011</v>
          </cell>
          <cell r="N1108">
            <v>0.21531475630107044</v>
          </cell>
          <cell r="O1108">
            <v>0.23499626699044787</v>
          </cell>
          <cell r="P1108">
            <v>95.564800000000005</v>
          </cell>
          <cell r="Q1108">
            <v>0.21999732118939166</v>
          </cell>
          <cell r="R1108">
            <v>0.21939085238260303</v>
          </cell>
        </row>
        <row r="1109">
          <cell r="A1109">
            <v>1101</v>
          </cell>
          <cell r="B1109" t="str">
            <v>Non-Comp</v>
          </cell>
          <cell r="C1109">
            <v>45022</v>
          </cell>
          <cell r="D1109">
            <v>45099</v>
          </cell>
          <cell r="E1109">
            <v>746</v>
          </cell>
          <cell r="F1109">
            <v>128404.895</v>
          </cell>
          <cell r="G1109">
            <v>122724.904389</v>
          </cell>
          <cell r="H1109">
            <v>746</v>
          </cell>
          <cell r="I1109">
            <v>0</v>
          </cell>
          <cell r="J1109">
            <v>128404.895</v>
          </cell>
          <cell r="K1109">
            <v>128404.895</v>
          </cell>
          <cell r="L1109">
            <v>122724904389</v>
          </cell>
          <cell r="M1109">
            <v>5679990611</v>
          </cell>
          <cell r="N1109">
            <v>0.21939011117836477</v>
          </cell>
          <cell r="O1109">
            <v>0.21939011117836477</v>
          </cell>
          <cell r="P1109">
            <v>95.576499999999996</v>
          </cell>
          <cell r="Q1109">
            <v>0.21939011117836477</v>
          </cell>
          <cell r="R1109">
            <v>0.2193901111783646</v>
          </cell>
        </row>
        <row r="1110">
          <cell r="A1110">
            <v>1102</v>
          </cell>
          <cell r="B1110" t="str">
            <v>643rd</v>
          </cell>
          <cell r="C1110">
            <v>45036</v>
          </cell>
          <cell r="D1110">
            <v>45120</v>
          </cell>
          <cell r="E1110">
            <v>216</v>
          </cell>
          <cell r="F1110">
            <v>629587.99999999988</v>
          </cell>
          <cell r="G1110">
            <v>598932.97867406032</v>
          </cell>
          <cell r="H1110">
            <v>173</v>
          </cell>
          <cell r="I1110">
            <v>419502.34499999997</v>
          </cell>
          <cell r="J1110">
            <v>38041</v>
          </cell>
          <cell r="K1110">
            <v>457543.34499999997</v>
          </cell>
          <cell r="L1110">
            <v>435509434210.65509</v>
          </cell>
          <cell r="M1110">
            <v>22033910789.345009</v>
          </cell>
          <cell r="N1110">
            <v>0.21849799268131781</v>
          </cell>
          <cell r="O1110">
            <v>0.24249858546880509</v>
          </cell>
          <cell r="P1110">
            <v>95.180999999999997</v>
          </cell>
          <cell r="Q1110">
            <v>0.2199987642591735</v>
          </cell>
          <cell r="R1110">
            <v>0.21984045921219939</v>
          </cell>
        </row>
        <row r="1111">
          <cell r="A1111">
            <v>1103</v>
          </cell>
          <cell r="B1111" t="str">
            <v>Non-Comp</v>
          </cell>
          <cell r="C1111">
            <v>45036</v>
          </cell>
          <cell r="D1111">
            <v>45120</v>
          </cell>
          <cell r="E1111">
            <v>615</v>
          </cell>
          <cell r="F1111">
            <v>53312.800000000003</v>
          </cell>
          <cell r="G1111">
            <v>50745.415471</v>
          </cell>
          <cell r="H1111">
            <v>615</v>
          </cell>
          <cell r="I1111">
            <v>0</v>
          </cell>
          <cell r="J1111">
            <v>53312.800000000003</v>
          </cell>
          <cell r="K1111">
            <v>53312.800000000003</v>
          </cell>
          <cell r="L1111">
            <v>50745415471</v>
          </cell>
          <cell r="M1111">
            <v>2567384529</v>
          </cell>
          <cell r="N1111">
            <v>0.21984048940043815</v>
          </cell>
          <cell r="O1111">
            <v>0.21984048940043815</v>
          </cell>
          <cell r="P1111">
            <v>95.184299999999993</v>
          </cell>
          <cell r="Q1111">
            <v>0.21984048940043815</v>
          </cell>
          <cell r="R1111">
            <v>0.21984048940043843</v>
          </cell>
        </row>
        <row r="1112">
          <cell r="A1112">
            <v>1104</v>
          </cell>
          <cell r="B1112" t="str">
            <v>644th</v>
          </cell>
          <cell r="C1112">
            <v>45050</v>
          </cell>
          <cell r="D1112">
            <v>45132</v>
          </cell>
          <cell r="E1112">
            <v>127</v>
          </cell>
          <cell r="F1112">
            <v>892018.76999999979</v>
          </cell>
          <cell r="G1112">
            <v>849497.95389745967</v>
          </cell>
          <cell r="H1112">
            <v>82</v>
          </cell>
          <cell r="I1112">
            <v>577927.89999999991</v>
          </cell>
          <cell r="J1112">
            <v>35292.949999999997</v>
          </cell>
          <cell r="K1112">
            <v>613220.84999999986</v>
          </cell>
          <cell r="L1112">
            <v>584357366583.69995</v>
          </cell>
          <cell r="M1112">
            <v>28863483416.299976</v>
          </cell>
          <cell r="N1112">
            <v>0.21900063328185188</v>
          </cell>
          <cell r="O1112">
            <v>0.23999799652880735</v>
          </cell>
          <cell r="P1112">
            <v>95.290400000000005</v>
          </cell>
          <cell r="Q1112">
            <v>0.21999554430072832</v>
          </cell>
          <cell r="R1112">
            <v>0.21986152920492813</v>
          </cell>
        </row>
        <row r="1113">
          <cell r="A1113">
            <v>1105</v>
          </cell>
          <cell r="B1113" t="str">
            <v>Non-Comp</v>
          </cell>
          <cell r="C1113">
            <v>45050</v>
          </cell>
          <cell r="D1113">
            <v>45132</v>
          </cell>
          <cell r="E1113">
            <v>507</v>
          </cell>
          <cell r="F1113">
            <v>38017.305</v>
          </cell>
          <cell r="G1113">
            <v>36227.868444</v>
          </cell>
          <cell r="H1113">
            <v>507</v>
          </cell>
          <cell r="I1113">
            <v>0</v>
          </cell>
          <cell r="J1113">
            <v>38017.305</v>
          </cell>
          <cell r="K1113">
            <v>38017.305</v>
          </cell>
          <cell r="L1113">
            <v>36227868444</v>
          </cell>
          <cell r="M1113">
            <v>1789436556</v>
          </cell>
          <cell r="N1113">
            <v>0.21986319179406733</v>
          </cell>
          <cell r="O1113">
            <v>0.21986319179406733</v>
          </cell>
          <cell r="P1113">
            <v>95.293099999999995</v>
          </cell>
          <cell r="Q1113">
            <v>0.21986319179406733</v>
          </cell>
          <cell r="R1113">
            <v>0.21986319179406744</v>
          </cell>
        </row>
        <row r="1114">
          <cell r="A1114">
            <v>1106</v>
          </cell>
          <cell r="B1114" t="str">
            <v>645th</v>
          </cell>
          <cell r="C1114">
            <v>45064</v>
          </cell>
          <cell r="D1114">
            <v>45148</v>
          </cell>
          <cell r="E1114">
            <v>110</v>
          </cell>
          <cell r="F1114">
            <v>452360.58999999997</v>
          </cell>
          <cell r="G1114">
            <v>430366.12005124509</v>
          </cell>
          <cell r="H1114">
            <v>76</v>
          </cell>
          <cell r="I1114">
            <v>306428.58999999997</v>
          </cell>
          <cell r="J1114">
            <v>27705</v>
          </cell>
          <cell r="K1114">
            <v>334133.58999999997</v>
          </cell>
          <cell r="L1114">
            <v>318036963013.245</v>
          </cell>
          <cell r="M1114">
            <v>16096626986.755005</v>
          </cell>
          <cell r="N1114">
            <v>0.21868014235423652</v>
          </cell>
          <cell r="O1114">
            <v>0.23989895563893734</v>
          </cell>
          <cell r="P1114">
            <v>95.180999999999997</v>
          </cell>
          <cell r="Q1114">
            <v>0.2199987642591735</v>
          </cell>
          <cell r="R1114">
            <v>0.21992310956157859</v>
          </cell>
        </row>
        <row r="1115">
          <cell r="A1115">
            <v>1107</v>
          </cell>
          <cell r="B1115" t="str">
            <v>Non-Comp</v>
          </cell>
          <cell r="C1115">
            <v>45064</v>
          </cell>
          <cell r="D1115">
            <v>45148</v>
          </cell>
          <cell r="E1115">
            <v>516</v>
          </cell>
          <cell r="F1115">
            <v>94103.06</v>
          </cell>
          <cell r="G1115">
            <v>89569.739189999993</v>
          </cell>
          <cell r="H1115">
            <v>516</v>
          </cell>
          <cell r="I1115">
            <v>0</v>
          </cell>
          <cell r="J1115">
            <v>94103.06</v>
          </cell>
          <cell r="K1115">
            <v>94103.06</v>
          </cell>
          <cell r="L1115">
            <v>89569739190</v>
          </cell>
          <cell r="M1115">
            <v>4533320810</v>
          </cell>
          <cell r="N1115">
            <v>0.21992202356313056</v>
          </cell>
          <cell r="O1115">
            <v>0.21992202356313056</v>
          </cell>
          <cell r="P1115">
            <v>95.182599999999994</v>
          </cell>
          <cell r="Q1115">
            <v>0.21992202356313056</v>
          </cell>
          <cell r="R1115">
            <v>0.21992202356313065</v>
          </cell>
        </row>
        <row r="1116">
          <cell r="A1116">
            <v>1108</v>
          </cell>
          <cell r="B1116" t="str">
            <v>646th</v>
          </cell>
          <cell r="C1116">
            <v>45078</v>
          </cell>
          <cell r="D1116">
            <v>45162</v>
          </cell>
          <cell r="E1116">
            <v>114</v>
          </cell>
          <cell r="F1116">
            <v>2433151.1100000008</v>
          </cell>
          <cell r="G1116">
            <v>2315331.7366802944</v>
          </cell>
          <cell r="H1116">
            <v>62</v>
          </cell>
          <cell r="I1116">
            <v>2020239.9100000001</v>
          </cell>
          <cell r="J1116">
            <v>200050</v>
          </cell>
          <cell r="K1116">
            <v>2220289.9100000006</v>
          </cell>
          <cell r="L1116">
            <v>2113409133191.4946</v>
          </cell>
          <cell r="M1116">
            <v>106880776808.50497</v>
          </cell>
          <cell r="N1116">
            <v>0.2190013364093053</v>
          </cell>
          <cell r="O1116">
            <v>0.24999929497727696</v>
          </cell>
          <cell r="P1116">
            <v>95.180999999999997</v>
          </cell>
          <cell r="Q1116">
            <v>0.2199987642591735</v>
          </cell>
          <cell r="R1116">
            <v>0.21975037224728258</v>
          </cell>
        </row>
        <row r="1117">
          <cell r="A1117">
            <v>1109</v>
          </cell>
          <cell r="B1117" t="str">
            <v>Non-Comp</v>
          </cell>
          <cell r="C1117">
            <v>45078</v>
          </cell>
          <cell r="D1117">
            <v>45162</v>
          </cell>
          <cell r="E1117">
            <v>578</v>
          </cell>
          <cell r="F1117">
            <v>55659.17</v>
          </cell>
          <cell r="G1117">
            <v>52979.848871000002</v>
          </cell>
          <cell r="H1117">
            <v>578</v>
          </cell>
          <cell r="I1117">
            <v>0</v>
          </cell>
          <cell r="J1117">
            <v>55659.17</v>
          </cell>
          <cell r="K1117">
            <v>55659.17</v>
          </cell>
          <cell r="L1117">
            <v>52979848871</v>
          </cell>
          <cell r="M1117">
            <v>2679321129</v>
          </cell>
          <cell r="N1117">
            <v>0.21974936642976761</v>
          </cell>
          <cell r="O1117">
            <v>0.21974936642976761</v>
          </cell>
          <cell r="P1117">
            <v>95.186199999999999</v>
          </cell>
          <cell r="Q1117">
            <v>0.21974936642976761</v>
          </cell>
          <cell r="R1117">
            <v>0.2197493664297677</v>
          </cell>
        </row>
        <row r="1118">
          <cell r="A1118">
            <v>1110</v>
          </cell>
          <cell r="B1118" t="str">
            <v>647th</v>
          </cell>
          <cell r="C1118">
            <v>45092</v>
          </cell>
          <cell r="D1118">
            <v>45176</v>
          </cell>
          <cell r="E1118">
            <v>189</v>
          </cell>
          <cell r="F1118">
            <v>2012333.71</v>
          </cell>
          <cell r="G1118">
            <v>1915369.2928283252</v>
          </cell>
          <cell r="H1118">
            <v>186</v>
          </cell>
          <cell r="I1118">
            <v>1833133.71</v>
          </cell>
          <cell r="J1118">
            <v>146200</v>
          </cell>
          <cell r="K1118">
            <v>1979333.71</v>
          </cell>
          <cell r="L1118">
            <v>1884023739828.3252</v>
          </cell>
          <cell r="M1118">
            <v>95309970171.674957</v>
          </cell>
          <cell r="N1118">
            <v>0.21869931684984176</v>
          </cell>
          <cell r="O1118">
            <v>0.2299922544483898</v>
          </cell>
          <cell r="P1118">
            <v>95.180999999999997</v>
          </cell>
          <cell r="Q1118">
            <v>0.2199987642591735</v>
          </cell>
          <cell r="R1118">
            <v>0.21981916544499758</v>
          </cell>
        </row>
        <row r="1119">
          <cell r="A1119">
            <v>1111</v>
          </cell>
          <cell r="B1119" t="str">
            <v>Non-Comp</v>
          </cell>
          <cell r="C1119">
            <v>45092</v>
          </cell>
          <cell r="D1119">
            <v>45176</v>
          </cell>
          <cell r="E1119">
            <v>390</v>
          </cell>
          <cell r="F1119">
            <v>37033.894999999997</v>
          </cell>
          <cell r="G1119">
            <v>35250.601866999998</v>
          </cell>
          <cell r="H1119">
            <v>390</v>
          </cell>
          <cell r="I1119">
            <v>0</v>
          </cell>
          <cell r="J1119">
            <v>37033.894999999997</v>
          </cell>
          <cell r="K1119">
            <v>37033.894999999997</v>
          </cell>
          <cell r="L1119">
            <v>35250601867</v>
          </cell>
          <cell r="M1119">
            <v>1783293133</v>
          </cell>
          <cell r="N1119">
            <v>0.21982130531482444</v>
          </cell>
          <cell r="O1119">
            <v>0.21982130531482444</v>
          </cell>
          <cell r="P1119">
            <v>95.184700000000007</v>
          </cell>
          <cell r="Q1119">
            <v>0.21982130531482444</v>
          </cell>
          <cell r="R1119">
            <v>0.21982130531482461</v>
          </cell>
        </row>
        <row r="1120">
          <cell r="A1120">
            <v>1112</v>
          </cell>
          <cell r="B1120" t="str">
            <v>648th</v>
          </cell>
          <cell r="C1120">
            <v>45099</v>
          </cell>
          <cell r="D1120">
            <v>45190</v>
          </cell>
          <cell r="E1120">
            <v>215</v>
          </cell>
          <cell r="F1120">
            <v>2454124.5700000003</v>
          </cell>
          <cell r="G1120">
            <v>2326036.2482954641</v>
          </cell>
          <cell r="H1120">
            <v>171</v>
          </cell>
          <cell r="I1120">
            <v>2046838.97</v>
          </cell>
          <cell r="J1120">
            <v>175285.6</v>
          </cell>
          <cell r="K1120">
            <v>2222124.5700000003</v>
          </cell>
          <cell r="L1120">
            <v>2106639003795.4636</v>
          </cell>
          <cell r="M1120">
            <v>115485566204.53516</v>
          </cell>
          <cell r="N1120">
            <v>0.21850407163449573</v>
          </cell>
          <cell r="O1120">
            <v>0.24490093081093636</v>
          </cell>
          <cell r="P1120">
            <v>94.800299999999993</v>
          </cell>
          <cell r="Q1120">
            <v>0.21999866625358347</v>
          </cell>
          <cell r="R1120">
            <v>0.21988168850211121</v>
          </cell>
        </row>
        <row r="1121">
          <cell r="A1121">
            <v>1113</v>
          </cell>
          <cell r="B1121" t="str">
            <v>Non-Comp</v>
          </cell>
          <cell r="C1121">
            <v>45099</v>
          </cell>
          <cell r="D1121">
            <v>45190</v>
          </cell>
          <cell r="E1121">
            <v>571</v>
          </cell>
          <cell r="F1121">
            <v>148100.21</v>
          </cell>
          <cell r="G1121">
            <v>140403.29395399999</v>
          </cell>
          <cell r="H1121">
            <v>571</v>
          </cell>
          <cell r="I1121">
            <v>0</v>
          </cell>
          <cell r="J1121">
            <v>148100.21</v>
          </cell>
          <cell r="K1121">
            <v>148100.21</v>
          </cell>
          <cell r="L1121">
            <v>140403293954</v>
          </cell>
          <cell r="M1121">
            <v>7696916046</v>
          </cell>
          <cell r="N1121">
            <v>0.21988263005679165</v>
          </cell>
          <cell r="O1121">
            <v>0.21988263005679165</v>
          </cell>
          <cell r="P1121">
            <v>94.802899999999994</v>
          </cell>
          <cell r="Q1121">
            <v>0.21988263005679165</v>
          </cell>
          <cell r="R1121">
            <v>0.21988263005679159</v>
          </cell>
        </row>
        <row r="1122">
          <cell r="A1122">
            <v>1114</v>
          </cell>
          <cell r="B1122" t="str">
            <v>649th</v>
          </cell>
          <cell r="C1122">
            <v>45120</v>
          </cell>
          <cell r="D1122">
            <v>45204</v>
          </cell>
          <cell r="E1122">
            <v>312</v>
          </cell>
          <cell r="F1122">
            <v>1499639.6499999997</v>
          </cell>
          <cell r="G1122">
            <v>1424451.6173171087</v>
          </cell>
          <cell r="H1122">
            <v>38</v>
          </cell>
          <cell r="I1122">
            <v>310020.62999999995</v>
          </cell>
          <cell r="J1122">
            <v>25071</v>
          </cell>
          <cell r="K1122">
            <v>335091.62999999995</v>
          </cell>
          <cell r="L1122">
            <v>318422271821.20001</v>
          </cell>
          <cell r="M1122">
            <v>16669358178.799986</v>
          </cell>
          <cell r="N1122">
            <v>0.21990763496984661</v>
          </cell>
          <cell r="O1122">
            <v>0.24090069856066076</v>
          </cell>
          <cell r="P1122">
            <v>95.014499999999998</v>
          </cell>
          <cell r="Q1122">
            <v>0.22799872149839795</v>
          </cell>
          <cell r="R1122">
            <v>0.22747317238598966</v>
          </cell>
        </row>
        <row r="1123">
          <cell r="A1123">
            <v>1115</v>
          </cell>
          <cell r="B1123" t="str">
            <v>Non-Comp</v>
          </cell>
          <cell r="C1123">
            <v>45120</v>
          </cell>
          <cell r="D1123">
            <v>45204</v>
          </cell>
          <cell r="E1123">
            <v>715</v>
          </cell>
          <cell r="F1123">
            <v>68798.375</v>
          </cell>
          <cell r="G1123">
            <v>65375.931028999999</v>
          </cell>
          <cell r="H1123">
            <v>715</v>
          </cell>
          <cell r="I1123">
            <v>0</v>
          </cell>
          <cell r="J1123">
            <v>68798.375</v>
          </cell>
          <cell r="K1123">
            <v>68798.375</v>
          </cell>
          <cell r="L1123">
            <v>65375931029</v>
          </cell>
          <cell r="M1123">
            <v>3422443971</v>
          </cell>
          <cell r="N1123">
            <v>0.22747414300356966</v>
          </cell>
          <cell r="O1123">
            <v>0.22747414300356966</v>
          </cell>
          <cell r="P1123">
            <v>95.025400000000005</v>
          </cell>
          <cell r="Q1123">
            <v>0.22747414300356966</v>
          </cell>
          <cell r="R1123">
            <v>0.22747414300356997</v>
          </cell>
        </row>
        <row r="1124">
          <cell r="A1124">
            <v>1116</v>
          </cell>
          <cell r="B1124" t="str">
            <v>650th</v>
          </cell>
          <cell r="C1124">
            <v>45132</v>
          </cell>
          <cell r="D1124">
            <v>45218</v>
          </cell>
          <cell r="E1124">
            <v>108</v>
          </cell>
          <cell r="F1124">
            <v>793267.72499999998</v>
          </cell>
          <cell r="G1124">
            <v>752119.91405100049</v>
          </cell>
          <cell r="H1124">
            <v>60</v>
          </cell>
          <cell r="I1124">
            <v>542819.77500000002</v>
          </cell>
          <cell r="J1124">
            <v>150</v>
          </cell>
          <cell r="K1124">
            <v>542969.77500000002</v>
          </cell>
          <cell r="L1124">
            <v>515176024366.8501</v>
          </cell>
          <cell r="M1124">
            <v>27793750633.150017</v>
          </cell>
          <cell r="N1124">
            <v>0.22639938755184222</v>
          </cell>
          <cell r="O1124">
            <v>0.24989803969775887</v>
          </cell>
          <cell r="P1124">
            <v>94.863900000000001</v>
          </cell>
          <cell r="Q1124">
            <v>0.22978776914599094</v>
          </cell>
          <cell r="R1124">
            <v>0.22897395207662807</v>
          </cell>
        </row>
        <row r="1125">
          <cell r="A1125">
            <v>1117</v>
          </cell>
          <cell r="B1125" t="str">
            <v>Non-Comp</v>
          </cell>
          <cell r="C1125">
            <v>45132</v>
          </cell>
          <cell r="D1125">
            <v>45218</v>
          </cell>
          <cell r="E1125">
            <v>432</v>
          </cell>
          <cell r="F1125">
            <v>28677.05</v>
          </cell>
          <cell r="G1125">
            <v>27209.129158</v>
          </cell>
          <cell r="H1125">
            <v>432</v>
          </cell>
          <cell r="I1125">
            <v>0</v>
          </cell>
          <cell r="J1125">
            <v>28677.05</v>
          </cell>
          <cell r="K1125">
            <v>28677.05</v>
          </cell>
          <cell r="L1125">
            <v>27209129158</v>
          </cell>
          <cell r="M1125">
            <v>1467920842</v>
          </cell>
          <cell r="N1125">
            <v>0.22897201484470778</v>
          </cell>
          <cell r="O1125">
            <v>0.22897201484470778</v>
          </cell>
          <cell r="P1125">
            <v>94.881200000000007</v>
          </cell>
          <cell r="Q1125">
            <v>0.22897201484470778</v>
          </cell>
          <cell r="R1125">
            <v>0.22897201484470778</v>
          </cell>
        </row>
        <row r="1126">
          <cell r="A1126">
            <v>1118</v>
          </cell>
          <cell r="B1126" t="str">
            <v>651st</v>
          </cell>
          <cell r="C1126">
            <v>45148</v>
          </cell>
          <cell r="D1126">
            <v>45232</v>
          </cell>
          <cell r="E1126">
            <v>289</v>
          </cell>
          <cell r="F1126">
            <v>1484259.105</v>
          </cell>
          <cell r="G1126">
            <v>1410003.8330366937</v>
          </cell>
          <cell r="H1126">
            <v>137</v>
          </cell>
          <cell r="I1126">
            <v>1004938.38</v>
          </cell>
          <cell r="J1126">
            <v>105005.26</v>
          </cell>
          <cell r="K1126">
            <v>1109943.6399999999</v>
          </cell>
          <cell r="L1126">
            <v>1054514187499.6794</v>
          </cell>
          <cell r="M1126">
            <v>55429452500.320007</v>
          </cell>
          <cell r="N1126">
            <v>0.2229984678259726</v>
          </cell>
          <cell r="O1126">
            <v>0.23999572329588709</v>
          </cell>
          <cell r="P1126">
            <v>94.993700000000004</v>
          </cell>
          <cell r="Q1126">
            <v>0.22900008607087058</v>
          </cell>
          <cell r="R1126">
            <v>0.228403061832995</v>
          </cell>
        </row>
        <row r="1127">
          <cell r="A1127">
            <v>1119</v>
          </cell>
          <cell r="B1127" t="str">
            <v>Non-Comp</v>
          </cell>
          <cell r="C1127">
            <v>45148</v>
          </cell>
          <cell r="D1127">
            <v>45232</v>
          </cell>
          <cell r="E1127">
            <v>729</v>
          </cell>
          <cell r="F1127">
            <v>120688.245</v>
          </cell>
          <cell r="G1127">
            <v>114661.19470199999</v>
          </cell>
          <cell r="H1127">
            <v>729</v>
          </cell>
          <cell r="I1127">
            <v>0</v>
          </cell>
          <cell r="J1127">
            <v>120688.245</v>
          </cell>
          <cell r="K1127">
            <v>120688.245</v>
          </cell>
          <cell r="L1127">
            <v>114661194702</v>
          </cell>
          <cell r="M1127">
            <v>6027050298</v>
          </cell>
          <cell r="N1127">
            <v>0.22840306594849705</v>
          </cell>
          <cell r="O1127">
            <v>0.22840306594849705</v>
          </cell>
          <cell r="P1127">
            <v>95.006100000000004</v>
          </cell>
          <cell r="Q1127">
            <v>0.22840306594849705</v>
          </cell>
          <cell r="R1127">
            <v>0.22840306594849685</v>
          </cell>
        </row>
        <row r="1128">
          <cell r="A1128">
            <v>1120</v>
          </cell>
          <cell r="B1128" t="str">
            <v>652nd</v>
          </cell>
          <cell r="C1128">
            <v>45162</v>
          </cell>
          <cell r="D1128">
            <v>45246</v>
          </cell>
          <cell r="E1128">
            <v>196</v>
          </cell>
          <cell r="F1128">
            <v>2504676.6850000005</v>
          </cell>
          <cell r="G1128">
            <v>2378796.752259545</v>
          </cell>
          <cell r="H1128">
            <v>45</v>
          </cell>
          <cell r="I1128">
            <v>1896599</v>
          </cell>
          <cell r="J1128">
            <v>100027.79999999999</v>
          </cell>
          <cell r="K1128">
            <v>1996626.7999999998</v>
          </cell>
          <cell r="L1128">
            <v>1896780048494.9993</v>
          </cell>
          <cell r="M1128">
            <v>99846751505.000015</v>
          </cell>
          <cell r="N1128">
            <v>0.22849453472783821</v>
          </cell>
          <cell r="O1128">
            <v>0.2499021046296051</v>
          </cell>
          <cell r="P1128">
            <v>94.997799999999998</v>
          </cell>
          <cell r="Q1128">
            <v>0.22880266700913085</v>
          </cell>
          <cell r="R1128">
            <v>0.22873390782278519</v>
          </cell>
        </row>
        <row r="1129">
          <cell r="A1129">
            <v>1121</v>
          </cell>
          <cell r="B1129" t="str">
            <v>Non-Comp</v>
          </cell>
          <cell r="C1129">
            <v>45162</v>
          </cell>
          <cell r="D1129">
            <v>45246</v>
          </cell>
          <cell r="E1129">
            <v>688</v>
          </cell>
          <cell r="F1129">
            <v>66160.014999999999</v>
          </cell>
          <cell r="G1129">
            <v>62851.484971999998</v>
          </cell>
          <cell r="H1129">
            <v>688</v>
          </cell>
          <cell r="I1129">
            <v>0</v>
          </cell>
          <cell r="J1129">
            <v>66160.014999999999</v>
          </cell>
          <cell r="K1129">
            <v>66160.014999999999</v>
          </cell>
          <cell r="L1129">
            <v>62851484972</v>
          </cell>
          <cell r="M1129">
            <v>3308530028</v>
          </cell>
          <cell r="N1129">
            <v>0.22873525952499241</v>
          </cell>
          <cell r="O1129">
            <v>0.22873525952499241</v>
          </cell>
          <cell r="P1129">
            <v>94.999200000000002</v>
          </cell>
          <cell r="Q1129">
            <v>0.22873525952499241</v>
          </cell>
          <cell r="R1129">
            <v>0.22873525952499266</v>
          </cell>
        </row>
        <row r="1130">
          <cell r="A1130">
            <v>1122</v>
          </cell>
          <cell r="B1130" t="str">
            <v>653rd</v>
          </cell>
          <cell r="C1130">
            <v>45176</v>
          </cell>
          <cell r="D1130">
            <v>45260</v>
          </cell>
          <cell r="E1130">
            <v>69</v>
          </cell>
          <cell r="F1130">
            <v>1341416.8149999999</v>
          </cell>
          <cell r="G1130">
            <v>1272356.6309508001</v>
          </cell>
          <cell r="H1130">
            <v>64</v>
          </cell>
          <cell r="I1130">
            <v>1182712.835</v>
          </cell>
          <cell r="J1130">
            <v>38703.979999999996</v>
          </cell>
          <cell r="K1130">
            <v>1221416.8149999999</v>
          </cell>
          <cell r="L1130">
            <v>1159018693450.8</v>
          </cell>
          <cell r="M1130">
            <v>62398121549.200005</v>
          </cell>
          <cell r="N1130">
            <v>0.22749820360367692</v>
          </cell>
          <cell r="O1130">
            <v>0.25939754410685839</v>
          </cell>
          <cell r="P1130">
            <v>94.662599999999998</v>
          </cell>
          <cell r="Q1130">
            <v>0.24499933246629421</v>
          </cell>
          <cell r="R1130">
            <v>0.23393829805377334</v>
          </cell>
        </row>
        <row r="1131">
          <cell r="A1131">
            <v>1123</v>
          </cell>
          <cell r="B1131" t="str">
            <v>Non-Comp</v>
          </cell>
          <cell r="C1131">
            <v>45176</v>
          </cell>
          <cell r="D1131">
            <v>45260</v>
          </cell>
          <cell r="E1131">
            <v>420</v>
          </cell>
          <cell r="F1131">
            <v>34473.57</v>
          </cell>
          <cell r="G1131">
            <v>32712.418712999999</v>
          </cell>
          <cell r="H1131">
            <v>420</v>
          </cell>
          <cell r="I1131">
            <v>0</v>
          </cell>
          <cell r="J1131">
            <v>34473.57</v>
          </cell>
          <cell r="K1131">
            <v>34473.57</v>
          </cell>
          <cell r="L1131">
            <v>32712418713</v>
          </cell>
          <cell r="M1131">
            <v>1761151287</v>
          </cell>
          <cell r="N1131">
            <v>0.23393628137819644</v>
          </cell>
          <cell r="O1131">
            <v>0.23393628137819644</v>
          </cell>
          <cell r="P1131">
            <v>94.891300000000001</v>
          </cell>
          <cell r="Q1131">
            <v>0.23393628137819644</v>
          </cell>
          <cell r="R1131">
            <v>0.23393628137819647</v>
          </cell>
        </row>
        <row r="1132">
          <cell r="A1132">
            <v>1124</v>
          </cell>
          <cell r="B1132" t="str">
            <v>654th</v>
          </cell>
          <cell r="C1132">
            <v>45190</v>
          </cell>
          <cell r="D1132">
            <v>45274</v>
          </cell>
          <cell r="E1132">
            <v>470</v>
          </cell>
          <cell r="F1132">
            <v>3855497.9750000001</v>
          </cell>
          <cell r="G1132">
            <v>3662728.7930000001</v>
          </cell>
          <cell r="H1132">
            <v>147</v>
          </cell>
          <cell r="I1132">
            <v>1947879.855</v>
          </cell>
          <cell r="J1132">
            <v>195100</v>
          </cell>
          <cell r="K1132">
            <v>2142979.855</v>
          </cell>
          <cell r="L1132">
            <v>2036335387471.9609</v>
          </cell>
          <cell r="M1132">
            <v>106644467528.03999</v>
          </cell>
          <cell r="N1132">
            <v>0.22550203506882199</v>
          </cell>
          <cell r="O1132">
            <v>0.24749795289800672</v>
          </cell>
          <cell r="P1132">
            <v>95.016599999999997</v>
          </cell>
          <cell r="Q1132">
            <v>0.22789764655659683</v>
          </cell>
          <cell r="R1132">
            <v>0.22756353330609483</v>
          </cell>
        </row>
        <row r="1133">
          <cell r="A1133">
            <v>1125</v>
          </cell>
          <cell r="B1133" t="str">
            <v>Non-Comp</v>
          </cell>
          <cell r="C1133">
            <v>45190</v>
          </cell>
          <cell r="D1133">
            <v>45274</v>
          </cell>
          <cell r="E1133">
            <v>922</v>
          </cell>
          <cell r="F1133">
            <v>212108.07500000001</v>
          </cell>
          <cell r="G1133">
            <v>201552.516558</v>
          </cell>
          <cell r="H1133">
            <v>922</v>
          </cell>
          <cell r="I1133">
            <v>0</v>
          </cell>
          <cell r="J1133">
            <v>212108.07500000001</v>
          </cell>
          <cell r="K1133">
            <v>212108.07500000001</v>
          </cell>
          <cell r="L1133">
            <v>201552516558</v>
          </cell>
          <cell r="M1133">
            <v>10555558442</v>
          </cell>
          <cell r="N1133">
            <v>0.22756557463103744</v>
          </cell>
          <cell r="O1133">
            <v>0.22756557463103744</v>
          </cell>
          <cell r="P1133">
            <v>95.023499999999999</v>
          </cell>
          <cell r="Q1133">
            <v>0.22756557463103744</v>
          </cell>
          <cell r="R1133">
            <v>0.22756557463103744</v>
          </cell>
        </row>
        <row r="1134">
          <cell r="A1134">
            <v>1126</v>
          </cell>
          <cell r="B1134" t="str">
            <v>655th</v>
          </cell>
          <cell r="C1134">
            <v>45204</v>
          </cell>
          <cell r="D1134">
            <v>45288</v>
          </cell>
          <cell r="E1134">
            <v>483</v>
          </cell>
          <cell r="F1134">
            <v>2252328.6150000012</v>
          </cell>
          <cell r="G1134">
            <v>2140805.9836527142</v>
          </cell>
          <cell r="H1134">
            <v>35</v>
          </cell>
          <cell r="I1134">
            <v>384397.005</v>
          </cell>
          <cell r="J1134">
            <v>0</v>
          </cell>
          <cell r="K1134">
            <v>384397.005</v>
          </cell>
          <cell r="L1134">
            <v>365556077660.23993</v>
          </cell>
          <cell r="M1134">
            <v>18840927339.759998</v>
          </cell>
          <cell r="N1134">
            <v>0.22150052321061814</v>
          </cell>
          <cell r="O1134">
            <v>0.22999707184949308</v>
          </cell>
          <cell r="P1134">
            <v>95.076800000000006</v>
          </cell>
          <cell r="Q1134">
            <v>0.22500206349473439</v>
          </cell>
          <cell r="R1134">
            <v>0.22395561710741588</v>
          </cell>
        </row>
        <row r="1135">
          <cell r="A1135">
            <v>1127</v>
          </cell>
          <cell r="B1135" t="str">
            <v>Non-Comp</v>
          </cell>
          <cell r="C1135">
            <v>45204</v>
          </cell>
          <cell r="D1135">
            <v>45288</v>
          </cell>
          <cell r="E1135">
            <v>772</v>
          </cell>
          <cell r="F1135">
            <v>87100.84</v>
          </cell>
          <cell r="G1135">
            <v>82831.679424000002</v>
          </cell>
          <cell r="H1135">
            <v>772</v>
          </cell>
          <cell r="I1135">
            <v>0</v>
          </cell>
          <cell r="J1135">
            <v>87100.84</v>
          </cell>
          <cell r="K1135">
            <v>87100.84</v>
          </cell>
          <cell r="L1135">
            <v>82831679424</v>
          </cell>
          <cell r="M1135">
            <v>4269160576</v>
          </cell>
          <cell r="N1135">
            <v>0.22395440101116085</v>
          </cell>
          <cell r="O1135">
            <v>0.22395440101116085</v>
          </cell>
          <cell r="P1135">
            <v>95.098600000000005</v>
          </cell>
          <cell r="Q1135">
            <v>0.22395440101116085</v>
          </cell>
          <cell r="R1135">
            <v>0.22395440101116099</v>
          </cell>
        </row>
        <row r="1136">
          <cell r="A1136">
            <v>1128</v>
          </cell>
          <cell r="B1136" t="str">
            <v>656th</v>
          </cell>
          <cell r="C1136">
            <v>45218</v>
          </cell>
          <cell r="D1136">
            <v>45302</v>
          </cell>
          <cell r="E1136">
            <v>332</v>
          </cell>
          <cell r="F1136">
            <v>1685069.3100000005</v>
          </cell>
          <cell r="G1136">
            <v>1602047.2200912698</v>
          </cell>
          <cell r="H1136">
            <v>22</v>
          </cell>
          <cell r="I1136">
            <v>39204.5</v>
          </cell>
          <cell r="J1136">
            <v>0</v>
          </cell>
          <cell r="K1136">
            <v>39204.5</v>
          </cell>
          <cell r="L1136">
            <v>37303762420.499992</v>
          </cell>
          <cell r="M1136">
            <v>1900737579.4999995</v>
          </cell>
          <cell r="N1136">
            <v>0.22110219694763289</v>
          </cell>
          <cell r="O1136">
            <v>0.23493059250015827</v>
          </cell>
          <cell r="P1136">
            <v>95.139300000000006</v>
          </cell>
          <cell r="Q1136">
            <v>0.22199972891879363</v>
          </cell>
          <cell r="R1136">
            <v>0.22140282106264944</v>
          </cell>
        </row>
        <row r="1137">
          <cell r="A1137">
            <v>1129</v>
          </cell>
          <cell r="B1137" t="str">
            <v>Non-Comp</v>
          </cell>
          <cell r="C1137">
            <v>45218</v>
          </cell>
          <cell r="D1137">
            <v>45302</v>
          </cell>
          <cell r="E1137">
            <v>611</v>
          </cell>
          <cell r="F1137">
            <v>71193.315000000002</v>
          </cell>
          <cell r="G1137">
            <v>67741.649497999999</v>
          </cell>
          <cell r="H1137">
            <v>611</v>
          </cell>
          <cell r="I1137">
            <v>0</v>
          </cell>
          <cell r="J1137">
            <v>71193.315000000002</v>
          </cell>
          <cell r="K1137">
            <v>71193.315000000002</v>
          </cell>
          <cell r="L1137">
            <v>67741649498</v>
          </cell>
          <cell r="M1137">
            <v>3451665502</v>
          </cell>
          <cell r="N1137">
            <v>0.2214045346235835</v>
          </cell>
          <cell r="O1137">
            <v>0.2214045346235835</v>
          </cell>
          <cell r="P1137">
            <v>95.151700000000005</v>
          </cell>
          <cell r="Q1137">
            <v>0.2214045346235835</v>
          </cell>
          <cell r="R1137">
            <v>0.22140453462358356</v>
          </cell>
        </row>
        <row r="1138">
          <cell r="A1138">
            <v>1130</v>
          </cell>
          <cell r="B1138" t="str">
            <v>657th</v>
          </cell>
          <cell r="C1138">
            <v>45232</v>
          </cell>
          <cell r="D1138">
            <v>45316</v>
          </cell>
          <cell r="E1138">
            <v>301</v>
          </cell>
          <cell r="F1138">
            <v>1085500.4649999999</v>
          </cell>
          <cell r="G1138">
            <v>1032933.0932999547</v>
          </cell>
          <cell r="H1138">
            <v>74</v>
          </cell>
          <cell r="I1138">
            <v>127096.70999999999</v>
          </cell>
          <cell r="J1138">
            <v>0</v>
          </cell>
          <cell r="K1138">
            <v>127096.70999999999</v>
          </cell>
          <cell r="L1138">
            <v>121013567811.87997</v>
          </cell>
          <cell r="M1138">
            <v>6083142188.1199961</v>
          </cell>
          <cell r="N1138">
            <v>0.21300200147951723</v>
          </cell>
          <cell r="O1138">
            <v>0.2266995269986069</v>
          </cell>
          <cell r="P1138">
            <v>95.191500000000005</v>
          </cell>
          <cell r="Q1138">
            <v>0.21949520052685756</v>
          </cell>
          <cell r="R1138">
            <v>0.21842794533851059</v>
          </cell>
        </row>
        <row r="1139">
          <cell r="A1139">
            <v>1131</v>
          </cell>
          <cell r="B1139" t="str">
            <v>Non-Comp</v>
          </cell>
          <cell r="C1139">
            <v>45232</v>
          </cell>
          <cell r="D1139">
            <v>45316</v>
          </cell>
          <cell r="E1139">
            <v>597</v>
          </cell>
          <cell r="F1139">
            <v>128340.005</v>
          </cell>
          <cell r="G1139">
            <v>122197.39567899999</v>
          </cell>
          <cell r="H1139">
            <v>597</v>
          </cell>
          <cell r="I1139">
            <v>0</v>
          </cell>
          <cell r="J1139">
            <v>128340.005</v>
          </cell>
          <cell r="K1139">
            <v>128340.005</v>
          </cell>
          <cell r="L1139">
            <v>122197395679</v>
          </cell>
          <cell r="M1139">
            <v>6142609321</v>
          </cell>
          <cell r="N1139">
            <v>0.21842609549696099</v>
          </cell>
          <cell r="O1139">
            <v>0.21842609549696099</v>
          </cell>
          <cell r="P1139">
            <v>95.213800000000006</v>
          </cell>
          <cell r="Q1139">
            <v>0.21842609549696099</v>
          </cell>
          <cell r="R1139">
            <v>0.21842609549696104</v>
          </cell>
        </row>
        <row r="1140">
          <cell r="A1140">
            <v>1132</v>
          </cell>
          <cell r="B1140" t="str">
            <v>658th</v>
          </cell>
          <cell r="C1140">
            <v>45246</v>
          </cell>
          <cell r="D1140">
            <v>45329</v>
          </cell>
          <cell r="E1140">
            <v>205</v>
          </cell>
          <cell r="F1140">
            <v>1045845.2349999999</v>
          </cell>
          <cell r="G1140">
            <v>996816.49332649505</v>
          </cell>
          <cell r="H1140">
            <v>24</v>
          </cell>
          <cell r="I1140">
            <v>408755.25</v>
          </cell>
          <cell r="J1140">
            <v>0</v>
          </cell>
          <cell r="K1140">
            <v>408755.25</v>
          </cell>
          <cell r="L1140">
            <v>389881883814.75</v>
          </cell>
          <cell r="M1140">
            <v>18873366185.249985</v>
          </cell>
          <cell r="N1140">
            <v>0.21240072952540653</v>
          </cell>
          <cell r="O1140">
            <v>0.22699791557769769</v>
          </cell>
          <cell r="P1140">
            <v>95.338899999999995</v>
          </cell>
          <cell r="Q1140">
            <v>0.21499732463595617</v>
          </cell>
          <cell r="R1140">
            <v>0.21287826745839472</v>
          </cell>
        </row>
        <row r="1141">
          <cell r="A1141">
            <v>1133</v>
          </cell>
          <cell r="B1141" t="str">
            <v>Non-Comp</v>
          </cell>
          <cell r="C1141">
            <v>45246</v>
          </cell>
          <cell r="D1141">
            <v>45329</v>
          </cell>
          <cell r="E1141">
            <v>555</v>
          </cell>
          <cell r="F1141">
            <v>63916.805</v>
          </cell>
          <cell r="G1141">
            <v>60965.574341</v>
          </cell>
          <cell r="H1141">
            <v>555</v>
          </cell>
          <cell r="I1141">
            <v>0</v>
          </cell>
          <cell r="J1141">
            <v>63916.805</v>
          </cell>
          <cell r="K1141">
            <v>63916.805</v>
          </cell>
          <cell r="L1141">
            <v>60965574341</v>
          </cell>
          <cell r="M1141">
            <v>2951230659</v>
          </cell>
          <cell r="N1141">
            <v>0.2128792115960611</v>
          </cell>
          <cell r="O1141">
            <v>0.2128792115960611</v>
          </cell>
          <cell r="P1141">
            <v>95.3827</v>
          </cell>
          <cell r="Q1141">
            <v>0.2128792115960611</v>
          </cell>
          <cell r="R1141">
            <v>0.21287921159606135</v>
          </cell>
        </row>
        <row r="1142">
          <cell r="A1142">
            <v>1134</v>
          </cell>
          <cell r="B1142" t="str">
            <v>659th</v>
          </cell>
          <cell r="C1142">
            <v>45260</v>
          </cell>
          <cell r="D1142">
            <v>45344</v>
          </cell>
          <cell r="E1142">
            <v>142</v>
          </cell>
          <cell r="F1142">
            <v>522486.95999999996</v>
          </cell>
          <cell r="G1142">
            <v>497851.87626472506</v>
          </cell>
          <cell r="H1142">
            <v>101</v>
          </cell>
          <cell r="I1142">
            <v>325736.45999999996</v>
          </cell>
          <cell r="J1142">
            <v>0</v>
          </cell>
          <cell r="K1142">
            <v>325736.45999999996</v>
          </cell>
          <cell r="L1142">
            <v>310488404046.22491</v>
          </cell>
          <cell r="M1142">
            <v>15248055953.775</v>
          </cell>
          <cell r="N1142">
            <v>0.20949972057619382</v>
          </cell>
          <cell r="O1142">
            <v>0.22900008607087058</v>
          </cell>
          <cell r="P1142">
            <v>95.2958</v>
          </cell>
          <cell r="Q1142">
            <v>0.21449915995898086</v>
          </cell>
          <cell r="R1142">
            <v>0.21339452053451377</v>
          </cell>
        </row>
        <row r="1143">
          <cell r="A1143">
            <v>1135</v>
          </cell>
          <cell r="B1143" t="str">
            <v>Non-Comp</v>
          </cell>
          <cell r="C1143">
            <v>45260</v>
          </cell>
          <cell r="D1143">
            <v>45344</v>
          </cell>
          <cell r="E1143">
            <v>357</v>
          </cell>
          <cell r="F1143">
            <v>40438.934999999998</v>
          </cell>
          <cell r="G1143">
            <v>38545.947999000004</v>
          </cell>
          <cell r="H1143">
            <v>357</v>
          </cell>
          <cell r="I1143">
            <v>0</v>
          </cell>
          <cell r="J1143">
            <v>40438.934999999998</v>
          </cell>
          <cell r="K1143">
            <v>40438.934999999998</v>
          </cell>
          <cell r="L1143">
            <v>38545947999</v>
          </cell>
          <cell r="M1143">
            <v>1892987001</v>
          </cell>
          <cell r="N1143">
            <v>0.21339413324764611</v>
          </cell>
          <cell r="O1143">
            <v>0.21339413324764611</v>
          </cell>
          <cell r="P1143">
            <v>95.318899999999999</v>
          </cell>
          <cell r="Q1143">
            <v>0.21339413324764611</v>
          </cell>
          <cell r="R1143">
            <v>0.21339413324764619</v>
          </cell>
        </row>
        <row r="1144">
          <cell r="A1144">
            <v>1136</v>
          </cell>
          <cell r="B1144" t="str">
            <v>660th</v>
          </cell>
          <cell r="C1144">
            <v>45274</v>
          </cell>
          <cell r="D1144">
            <v>45358</v>
          </cell>
          <cell r="E1144">
            <v>182</v>
          </cell>
          <cell r="F1144">
            <v>952945.16000000015</v>
          </cell>
          <cell r="G1144">
            <v>907146.58172404428</v>
          </cell>
          <cell r="H1144">
            <v>20</v>
          </cell>
          <cell r="I1144">
            <v>168133.215</v>
          </cell>
          <cell r="J1144">
            <v>0</v>
          </cell>
          <cell r="K1144">
            <v>168133.215</v>
          </cell>
          <cell r="L1144">
            <v>160255869882.08002</v>
          </cell>
          <cell r="M1144">
            <v>7877345117.9200068</v>
          </cell>
          <cell r="N1144">
            <v>0.21000108127649947</v>
          </cell>
          <cell r="O1144">
            <v>0.22790245954775307</v>
          </cell>
          <cell r="P1144">
            <v>95.2958</v>
          </cell>
          <cell r="Q1144">
            <v>0.21449915995898086</v>
          </cell>
          <cell r="R1144">
            <v>0.2135896959312098</v>
          </cell>
        </row>
        <row r="1145">
          <cell r="A1145">
            <v>1137</v>
          </cell>
          <cell r="B1145" t="str">
            <v>Non-Comp</v>
          </cell>
          <cell r="C1145">
            <v>45274</v>
          </cell>
          <cell r="D1145">
            <v>45358</v>
          </cell>
          <cell r="E1145">
            <v>509</v>
          </cell>
          <cell r="F1145">
            <v>44880.53</v>
          </cell>
          <cell r="G1145">
            <v>42777.787405000003</v>
          </cell>
          <cell r="H1145">
            <v>509</v>
          </cell>
          <cell r="I1145">
            <v>0</v>
          </cell>
          <cell r="J1145">
            <v>44880.53</v>
          </cell>
          <cell r="K1145">
            <v>44880.53</v>
          </cell>
          <cell r="L1145">
            <v>42777787405</v>
          </cell>
          <cell r="M1145">
            <v>2102742595</v>
          </cell>
          <cell r="N1145">
            <v>0.21359022443324122</v>
          </cell>
          <cell r="O1145">
            <v>0.21359022443324122</v>
          </cell>
          <cell r="P1145">
            <v>95.314800000000005</v>
          </cell>
          <cell r="Q1145">
            <v>0.21359022443324122</v>
          </cell>
          <cell r="R1145">
            <v>0.21359022443324116</v>
          </cell>
        </row>
        <row r="1146">
          <cell r="A1146">
            <v>1138</v>
          </cell>
          <cell r="B1146" t="str">
            <v>661st</v>
          </cell>
          <cell r="C1146">
            <v>45288</v>
          </cell>
          <cell r="D1146">
            <v>45372</v>
          </cell>
          <cell r="E1146">
            <v>134</v>
          </cell>
          <cell r="F1146">
            <v>702564.41500000004</v>
          </cell>
          <cell r="G1146">
            <v>669247.62336548453</v>
          </cell>
          <cell r="H1146">
            <v>91</v>
          </cell>
          <cell r="I1146">
            <v>150383.41499999998</v>
          </cell>
          <cell r="J1146">
            <v>30581</v>
          </cell>
          <cell r="K1146">
            <v>180964.41499999998</v>
          </cell>
          <cell r="L1146">
            <v>172500325765.48492</v>
          </cell>
          <cell r="M1146">
            <v>8464089234.5150003</v>
          </cell>
          <cell r="N1146">
            <v>0.21049777592719246</v>
          </cell>
          <cell r="O1146">
            <v>0.22999707184949308</v>
          </cell>
          <cell r="P1146">
            <v>95.296199999999999</v>
          </cell>
          <cell r="Q1146">
            <v>0.21448002073934699</v>
          </cell>
          <cell r="R1146">
            <v>0.21320838046249221</v>
          </cell>
        </row>
        <row r="1147">
          <cell r="A1147">
            <v>1139</v>
          </cell>
          <cell r="B1147" t="str">
            <v>Non-Comp</v>
          </cell>
          <cell r="C1147">
            <v>45288</v>
          </cell>
          <cell r="D1147">
            <v>45372</v>
          </cell>
          <cell r="E1147">
            <v>398</v>
          </cell>
          <cell r="F1147">
            <v>29502.83</v>
          </cell>
          <cell r="G1147">
            <v>28122.923636</v>
          </cell>
          <cell r="H1147">
            <v>398</v>
          </cell>
          <cell r="I1147">
            <v>0</v>
          </cell>
          <cell r="J1147">
            <v>29502.83</v>
          </cell>
          <cell r="K1147">
            <v>29502.83</v>
          </cell>
          <cell r="L1147">
            <v>28122923636</v>
          </cell>
          <cell r="M1147">
            <v>1379906364</v>
          </cell>
          <cell r="N1147">
            <v>0.21320762313997926</v>
          </cell>
          <cell r="O1147">
            <v>0.21320762313997926</v>
          </cell>
          <cell r="P1147">
            <v>95.322800000000001</v>
          </cell>
          <cell r="Q1147">
            <v>0.21320762313997926</v>
          </cell>
          <cell r="R1147">
            <v>0.21320762313997915</v>
          </cell>
        </row>
        <row r="1148">
          <cell r="A1148">
            <v>1140</v>
          </cell>
          <cell r="B1148" t="str">
            <v>662nd</v>
          </cell>
          <cell r="C1148">
            <v>45302</v>
          </cell>
          <cell r="D1148">
            <v>45386</v>
          </cell>
          <cell r="E1148">
            <v>202</v>
          </cell>
          <cell r="F1148">
            <v>568204.39999999991</v>
          </cell>
          <cell r="G1148">
            <v>541595.45946269971</v>
          </cell>
          <cell r="H1148">
            <v>6</v>
          </cell>
          <cell r="I1148">
            <v>5709.7</v>
          </cell>
          <cell r="J1148">
            <v>0</v>
          </cell>
          <cell r="K1148">
            <v>5709.7</v>
          </cell>
          <cell r="L1148">
            <v>5446870830</v>
          </cell>
          <cell r="M1148">
            <v>262829169.99999991</v>
          </cell>
          <cell r="N1148">
            <v>0.20949494624291956</v>
          </cell>
          <cell r="O1148">
            <v>0.22456467808381206</v>
          </cell>
          <cell r="P1148">
            <v>95.39</v>
          </cell>
          <cell r="Q1148">
            <v>0.20999630589210208</v>
          </cell>
          <cell r="R1148">
            <v>0.20967182755561126</v>
          </cell>
        </row>
        <row r="1149">
          <cell r="A1149">
            <v>1141</v>
          </cell>
          <cell r="B1149" t="str">
            <v>Non-Comp</v>
          </cell>
          <cell r="C1149">
            <v>45302</v>
          </cell>
          <cell r="D1149">
            <v>45386</v>
          </cell>
          <cell r="E1149">
            <v>453</v>
          </cell>
          <cell r="F1149">
            <v>20373.264999999999</v>
          </cell>
          <cell r="G1149">
            <v>19435.442872</v>
          </cell>
          <cell r="H1149">
            <v>453</v>
          </cell>
          <cell r="I1149">
            <v>0</v>
          </cell>
          <cell r="J1149">
            <v>20373.264999999999</v>
          </cell>
          <cell r="K1149">
            <v>20373.264999999999</v>
          </cell>
          <cell r="L1149">
            <v>19435442872</v>
          </cell>
          <cell r="M1149">
            <v>937822128</v>
          </cell>
          <cell r="N1149">
            <v>0.2096716032403603</v>
          </cell>
          <cell r="O1149">
            <v>0.2096716032403603</v>
          </cell>
          <cell r="P1149">
            <v>95.396799999999999</v>
          </cell>
          <cell r="Q1149">
            <v>0.2096716032403603</v>
          </cell>
          <cell r="R1149">
            <v>0.20967160324036022</v>
          </cell>
        </row>
        <row r="1150">
          <cell r="A1150">
            <v>1142</v>
          </cell>
          <cell r="B1150" t="str">
            <v>663rd</v>
          </cell>
          <cell r="C1150">
            <v>45316</v>
          </cell>
          <cell r="D1150">
            <v>45400</v>
          </cell>
          <cell r="E1150">
            <v>173</v>
          </cell>
          <cell r="F1150">
            <v>446564.065</v>
          </cell>
          <cell r="G1150">
            <v>425710.16738106997</v>
          </cell>
          <cell r="H1150">
            <v>4</v>
          </cell>
          <cell r="I1150">
            <v>8047.2649999999994</v>
          </cell>
          <cell r="J1150">
            <v>0</v>
          </cell>
          <cell r="K1150">
            <v>8047.2649999999994</v>
          </cell>
          <cell r="L1150">
            <v>7685146436.0699997</v>
          </cell>
          <cell r="M1150">
            <v>362118563.92999995</v>
          </cell>
          <cell r="N1150">
            <v>0.20400155357157213</v>
          </cell>
          <cell r="O1150">
            <v>0.22456467808381206</v>
          </cell>
          <cell r="P1150">
            <v>95.494799999999998</v>
          </cell>
          <cell r="Q1150">
            <v>0.20499720054564938</v>
          </cell>
          <cell r="R1150">
            <v>0.20474451660022636</v>
          </cell>
        </row>
        <row r="1151">
          <cell r="A1151">
            <v>1143</v>
          </cell>
          <cell r="B1151" t="str">
            <v>Non-Comp</v>
          </cell>
          <cell r="C1151">
            <v>45316</v>
          </cell>
          <cell r="D1151">
            <v>45400</v>
          </cell>
          <cell r="E1151">
            <v>403</v>
          </cell>
          <cell r="F1151">
            <v>49699.88</v>
          </cell>
          <cell r="G1151">
            <v>47463.435084999997</v>
          </cell>
          <cell r="H1151">
            <v>403</v>
          </cell>
          <cell r="I1151">
            <v>0</v>
          </cell>
          <cell r="J1151">
            <v>49699.88</v>
          </cell>
          <cell r="K1151">
            <v>49699.88</v>
          </cell>
          <cell r="L1151">
            <v>47463435085</v>
          </cell>
          <cell r="M1151">
            <v>2236444915</v>
          </cell>
          <cell r="N1151">
            <v>0.2047446746627688</v>
          </cell>
          <cell r="O1151">
            <v>0.2047446746627688</v>
          </cell>
          <cell r="P1151">
            <v>95.500100000000003</v>
          </cell>
          <cell r="Q1151">
            <v>0.2047446746627688</v>
          </cell>
          <cell r="R1151">
            <v>0.20474467466276877</v>
          </cell>
        </row>
        <row r="1152">
          <cell r="A1152">
            <v>1144</v>
          </cell>
          <cell r="B1152" t="str">
            <v>664th</v>
          </cell>
          <cell r="C1152">
            <v>45329</v>
          </cell>
          <cell r="D1152">
            <v>45414</v>
          </cell>
          <cell r="E1152">
            <v>150</v>
          </cell>
          <cell r="F1152">
            <v>482657.6</v>
          </cell>
          <cell r="G1152">
            <v>459739.90011439996</v>
          </cell>
          <cell r="H1152">
            <v>2</v>
          </cell>
          <cell r="I1152">
            <v>17525</v>
          </cell>
          <cell r="J1152">
            <v>0</v>
          </cell>
          <cell r="K1152">
            <v>17525</v>
          </cell>
          <cell r="L1152">
            <v>16728716574.999998</v>
          </cell>
          <cell r="M1152">
            <v>796283425.00000095</v>
          </cell>
          <cell r="N1152">
            <v>0.20439910569486963</v>
          </cell>
          <cell r="O1152">
            <v>0.22448889143911649</v>
          </cell>
          <cell r="P1152">
            <v>95.456299999999999</v>
          </cell>
          <cell r="Q1152">
            <v>0.20439910569486963</v>
          </cell>
          <cell r="R1152">
            <v>0.2043991056948696</v>
          </cell>
        </row>
        <row r="1153">
          <cell r="A1153">
            <v>1145</v>
          </cell>
          <cell r="B1153" t="str">
            <v>Non-Comp</v>
          </cell>
          <cell r="C1153">
            <v>45329</v>
          </cell>
          <cell r="D1153">
            <v>45414</v>
          </cell>
          <cell r="E1153">
            <v>289</v>
          </cell>
          <cell r="F1153">
            <v>17862.63</v>
          </cell>
          <cell r="G1153">
            <v>17051.005664</v>
          </cell>
          <cell r="H1153">
            <v>289</v>
          </cell>
          <cell r="I1153">
            <v>0</v>
          </cell>
          <cell r="J1153">
            <v>17862.63</v>
          </cell>
          <cell r="K1153">
            <v>17862.63</v>
          </cell>
          <cell r="L1153">
            <v>17051005664</v>
          </cell>
          <cell r="M1153">
            <v>811624336</v>
          </cell>
          <cell r="N1153">
            <v>0.20439910569486963</v>
          </cell>
          <cell r="O1153">
            <v>0.20439910569486963</v>
          </cell>
          <cell r="P1153">
            <v>95.456299999999999</v>
          </cell>
          <cell r="Q1153">
            <v>0.20439910569486963</v>
          </cell>
          <cell r="R1153">
            <v>0.20439910569486963</v>
          </cell>
        </row>
        <row r="1154">
          <cell r="A1154">
            <v>1146</v>
          </cell>
          <cell r="B1154" t="str">
            <v>665th</v>
          </cell>
          <cell r="C1154">
            <v>45344</v>
          </cell>
          <cell r="D1154">
            <v>45428</v>
          </cell>
          <cell r="E1154">
            <v>124</v>
          </cell>
          <cell r="F1154">
            <v>649164.28</v>
          </cell>
          <cell r="G1154">
            <v>618281.76676062495</v>
          </cell>
          <cell r="H1154">
            <v>79</v>
          </cell>
          <cell r="I1154">
            <v>309564.18</v>
          </cell>
          <cell r="J1154">
            <v>600</v>
          </cell>
          <cell r="K1154">
            <v>310164.18</v>
          </cell>
          <cell r="L1154">
            <v>295662444060.62506</v>
          </cell>
          <cell r="M1154">
            <v>14501735939.374998</v>
          </cell>
          <cell r="N1154">
            <v>0.20049881803367839</v>
          </cell>
          <cell r="O1154">
            <v>0.22749820360367692</v>
          </cell>
          <cell r="P1154">
            <v>95.243600000000001</v>
          </cell>
          <cell r="Q1154">
            <v>0.21699820750360624</v>
          </cell>
          <cell r="R1154">
            <v>0.21313018233593103</v>
          </cell>
        </row>
        <row r="1155">
          <cell r="A1155">
            <v>1147</v>
          </cell>
          <cell r="B1155" t="str">
            <v>Non-Comp</v>
          </cell>
          <cell r="C1155">
            <v>45344</v>
          </cell>
          <cell r="D1155">
            <v>45428</v>
          </cell>
          <cell r="E1155">
            <v>307</v>
          </cell>
          <cell r="F1155">
            <v>19146.915000000001</v>
          </cell>
          <cell r="G1155">
            <v>18251.681837</v>
          </cell>
          <cell r="H1155">
            <v>307</v>
          </cell>
          <cell r="I1155">
            <v>0</v>
          </cell>
          <cell r="J1155">
            <v>19146.915000000001</v>
          </cell>
          <cell r="K1155">
            <v>19146.915000000001</v>
          </cell>
          <cell r="L1155">
            <v>18251681837</v>
          </cell>
          <cell r="M1155">
            <v>895233163</v>
          </cell>
          <cell r="N1155">
            <v>0.21313111058758569</v>
          </cell>
          <cell r="O1155">
            <v>0.21313111058758569</v>
          </cell>
          <cell r="P1155">
            <v>95.324399999999997</v>
          </cell>
          <cell r="Q1155">
            <v>0.21313111058758569</v>
          </cell>
          <cell r="R1155">
            <v>0.21313111058758549</v>
          </cell>
        </row>
        <row r="1156">
          <cell r="A1156">
            <v>1148</v>
          </cell>
          <cell r="B1156" t="str">
            <v>666th</v>
          </cell>
          <cell r="C1156">
            <v>45358</v>
          </cell>
          <cell r="D1156">
            <v>45442</v>
          </cell>
          <cell r="E1156">
            <v>334</v>
          </cell>
          <cell r="F1156">
            <v>652034.25499999989</v>
          </cell>
          <cell r="G1156">
            <v>621189.50849974528</v>
          </cell>
          <cell r="H1156">
            <v>134</v>
          </cell>
          <cell r="I1156">
            <v>145763.10499999998</v>
          </cell>
          <cell r="J1156">
            <v>22900</v>
          </cell>
          <cell r="K1156">
            <v>168663.10499999998</v>
          </cell>
          <cell r="L1156">
            <v>160796593747.54501</v>
          </cell>
          <cell r="M1156">
            <v>7866511252.4549913</v>
          </cell>
          <cell r="N1156">
            <v>0.20699934068635684</v>
          </cell>
          <cell r="O1156">
            <v>0.22550203506882199</v>
          </cell>
          <cell r="P1156">
            <v>95.306200000000004</v>
          </cell>
          <cell r="Q1156">
            <v>0.21400159246123077</v>
          </cell>
          <cell r="R1156">
            <v>0.21257866289598717</v>
          </cell>
        </row>
        <row r="1157">
          <cell r="A1157">
            <v>1149</v>
          </cell>
          <cell r="B1157" t="str">
            <v>Non-Comp</v>
          </cell>
          <cell r="C1157">
            <v>45358</v>
          </cell>
          <cell r="D1157">
            <v>45442</v>
          </cell>
          <cell r="E1157">
            <v>544</v>
          </cell>
          <cell r="F1157">
            <v>39492.014999999999</v>
          </cell>
          <cell r="G1157">
            <v>37650.067907999997</v>
          </cell>
          <cell r="H1157">
            <v>544</v>
          </cell>
          <cell r="I1157">
            <v>0</v>
          </cell>
          <cell r="J1157">
            <v>39492.014999999999</v>
          </cell>
          <cell r="K1157">
            <v>39492.014999999999</v>
          </cell>
          <cell r="L1157">
            <v>37650067908</v>
          </cell>
          <cell r="M1157">
            <v>1841947092</v>
          </cell>
          <cell r="N1157">
            <v>0.21258125218307083</v>
          </cell>
          <cell r="O1157">
            <v>0.21258125218307083</v>
          </cell>
          <cell r="P1157">
            <v>95.335899999999995</v>
          </cell>
          <cell r="Q1157">
            <v>0.21258125218307083</v>
          </cell>
          <cell r="R1157">
            <v>0.21258125218307058</v>
          </cell>
        </row>
        <row r="1158">
          <cell r="A1158">
            <v>1150</v>
          </cell>
          <cell r="B1158" t="str">
            <v>667th</v>
          </cell>
          <cell r="C1158">
            <v>45372</v>
          </cell>
          <cell r="D1158">
            <v>45456</v>
          </cell>
          <cell r="E1158">
            <v>238</v>
          </cell>
          <cell r="F1158">
            <v>740154.69999999972</v>
          </cell>
          <cell r="G1158">
            <v>705161.49777884968</v>
          </cell>
          <cell r="H1158">
            <v>154</v>
          </cell>
          <cell r="I1158">
            <v>481474.5999999998</v>
          </cell>
          <cell r="J1158">
            <v>60000</v>
          </cell>
          <cell r="K1158">
            <v>541474.59999999974</v>
          </cell>
          <cell r="L1158">
            <v>516029715794.44971</v>
          </cell>
          <cell r="M1158">
            <v>25444884205.550007</v>
          </cell>
          <cell r="N1158">
            <v>0.21049777592719246</v>
          </cell>
          <cell r="O1158">
            <v>0.22550203506882199</v>
          </cell>
          <cell r="P1158">
            <v>95.251900000000006</v>
          </cell>
          <cell r="Q1158">
            <v>0.21660066623342916</v>
          </cell>
          <cell r="R1158">
            <v>0.21425964035611522</v>
          </cell>
        </row>
        <row r="1159">
          <cell r="A1159">
            <v>1151</v>
          </cell>
          <cell r="B1159" t="str">
            <v>Non-Comp</v>
          </cell>
          <cell r="C1159">
            <v>45372</v>
          </cell>
          <cell r="D1159">
            <v>45456</v>
          </cell>
          <cell r="E1159">
            <v>477</v>
          </cell>
          <cell r="F1159">
            <v>41614.39</v>
          </cell>
          <cell r="G1159">
            <v>39658.846588</v>
          </cell>
          <cell r="H1159">
            <v>477</v>
          </cell>
          <cell r="I1159">
            <v>0</v>
          </cell>
          <cell r="J1159">
            <v>41614.39</v>
          </cell>
          <cell r="K1159">
            <v>41614.39</v>
          </cell>
          <cell r="L1159">
            <v>39658846588</v>
          </cell>
          <cell r="M1159">
            <v>1955543412</v>
          </cell>
          <cell r="N1159">
            <v>0.21425993126125781</v>
          </cell>
          <cell r="O1159">
            <v>0.21425993126125781</v>
          </cell>
          <cell r="P1159">
            <v>95.300799999999995</v>
          </cell>
          <cell r="Q1159">
            <v>0.21425993126125781</v>
          </cell>
          <cell r="R1159">
            <v>0.21425993126125756</v>
          </cell>
        </row>
        <row r="1160">
          <cell r="A1160">
            <v>1152</v>
          </cell>
          <cell r="B1160" t="str">
            <v>668th</v>
          </cell>
          <cell r="C1160">
            <v>45386</v>
          </cell>
          <cell r="D1160">
            <v>45470</v>
          </cell>
          <cell r="E1160">
            <v>253</v>
          </cell>
          <cell r="F1160">
            <v>424166.72499999998</v>
          </cell>
          <cell r="G1160">
            <v>403887.59556170006</v>
          </cell>
          <cell r="H1160">
            <v>112</v>
          </cell>
          <cell r="I1160">
            <v>156931.72500000001</v>
          </cell>
          <cell r="J1160">
            <v>3185</v>
          </cell>
          <cell r="K1160">
            <v>160116.72500000001</v>
          </cell>
          <cell r="L1160">
            <v>152534031061.69998</v>
          </cell>
          <cell r="M1160">
            <v>7582693938.2999992</v>
          </cell>
          <cell r="N1160">
            <v>0.20800107162043138</v>
          </cell>
          <cell r="O1160">
            <v>0.22999707184949308</v>
          </cell>
          <cell r="P1160">
            <v>95.251900000000006</v>
          </cell>
          <cell r="Q1160">
            <v>0.21660066623342916</v>
          </cell>
          <cell r="R1160">
            <v>0.2160083300062787</v>
          </cell>
        </row>
        <row r="1161">
          <cell r="A1161">
            <v>1153</v>
          </cell>
          <cell r="B1161" t="str">
            <v>Non-Comp</v>
          </cell>
          <cell r="C1161">
            <v>45386</v>
          </cell>
          <cell r="D1161">
            <v>45470</v>
          </cell>
          <cell r="E1161">
            <v>423</v>
          </cell>
          <cell r="F1161">
            <v>28367.26</v>
          </cell>
          <cell r="G1161">
            <v>27023.871649000001</v>
          </cell>
          <cell r="H1161">
            <v>423</v>
          </cell>
          <cell r="I1161">
            <v>0</v>
          </cell>
          <cell r="J1161">
            <v>28367.26</v>
          </cell>
          <cell r="K1161">
            <v>28367.26</v>
          </cell>
          <cell r="L1161">
            <v>27023871649</v>
          </cell>
          <cell r="M1161">
            <v>1343388351</v>
          </cell>
          <cell r="N1161">
            <v>0.21600687820746092</v>
          </cell>
          <cell r="O1161">
            <v>0.21600687820746092</v>
          </cell>
          <cell r="P1161">
            <v>95.264300000000006</v>
          </cell>
          <cell r="Q1161">
            <v>0.21600687820746092</v>
          </cell>
          <cell r="R1161">
            <v>0.21600687820746106</v>
          </cell>
        </row>
        <row r="1162">
          <cell r="A1162">
            <v>1154</v>
          </cell>
          <cell r="B1162" t="str">
            <v>669th</v>
          </cell>
          <cell r="C1162">
            <v>45400</v>
          </cell>
          <cell r="D1162">
            <v>45484</v>
          </cell>
          <cell r="E1162">
            <v>188</v>
          </cell>
          <cell r="F1162">
            <v>592082.69999999995</v>
          </cell>
          <cell r="G1162">
            <v>563267.12047950004</v>
          </cell>
          <cell r="H1162">
            <v>32</v>
          </cell>
          <cell r="I1162">
            <v>30005.7</v>
          </cell>
          <cell r="J1162">
            <v>150</v>
          </cell>
          <cell r="K1162">
            <v>30155.7</v>
          </cell>
          <cell r="L1162">
            <v>28725370835.500011</v>
          </cell>
          <cell r="M1162">
            <v>1430329164.499999</v>
          </cell>
          <cell r="N1162">
            <v>0.21190725897070969</v>
          </cell>
          <cell r="O1162">
            <v>0.22750301575408288</v>
          </cell>
          <cell r="P1162">
            <v>95.251900000000006</v>
          </cell>
          <cell r="Q1162">
            <v>0.21660066623342916</v>
          </cell>
          <cell r="R1162">
            <v>0.21636348741363204</v>
          </cell>
        </row>
        <row r="1163">
          <cell r="A1163">
            <v>1155</v>
          </cell>
          <cell r="B1163" t="str">
            <v>Non-Comp</v>
          </cell>
          <cell r="C1163">
            <v>45400</v>
          </cell>
          <cell r="D1163">
            <v>45484</v>
          </cell>
          <cell r="E1163">
            <v>429</v>
          </cell>
          <cell r="F1163">
            <v>52547.66</v>
          </cell>
          <cell r="G1163">
            <v>50055.271905000001</v>
          </cell>
          <cell r="H1163">
            <v>429</v>
          </cell>
          <cell r="I1163">
            <v>0</v>
          </cell>
          <cell r="J1163">
            <v>52547.66</v>
          </cell>
          <cell r="K1163">
            <v>52547.66</v>
          </cell>
          <cell r="L1163">
            <v>50055271905</v>
          </cell>
          <cell r="M1163">
            <v>2492388095</v>
          </cell>
          <cell r="N1163">
            <v>0.21636121697770766</v>
          </cell>
          <cell r="O1163">
            <v>0.21636121697770766</v>
          </cell>
          <cell r="P1163">
            <v>95.256900000000002</v>
          </cell>
          <cell r="Q1163">
            <v>0.21636121697770766</v>
          </cell>
          <cell r="R1163">
            <v>0.21636121697770769</v>
          </cell>
        </row>
        <row r="1164">
          <cell r="A1164">
            <v>1156</v>
          </cell>
          <cell r="B1164" t="str">
            <v>670th</v>
          </cell>
          <cell r="C1164">
            <v>45414</v>
          </cell>
          <cell r="D1164">
            <v>45498</v>
          </cell>
          <cell r="E1164">
            <v>149</v>
          </cell>
          <cell r="F1164">
            <v>385180.09499999997</v>
          </cell>
          <cell r="G1164">
            <v>366369.39234922995</v>
          </cell>
          <cell r="H1164">
            <v>41</v>
          </cell>
          <cell r="I1164">
            <v>44557.724999999999</v>
          </cell>
          <cell r="J1164">
            <v>500</v>
          </cell>
          <cell r="K1164">
            <v>45057.724999999999</v>
          </cell>
          <cell r="L1164">
            <v>42924999951.239998</v>
          </cell>
          <cell r="M1164">
            <v>2132725048.7599995</v>
          </cell>
          <cell r="N1164">
            <v>0.21394897147987427</v>
          </cell>
          <cell r="O1164">
            <v>0.22989109136861388</v>
          </cell>
          <cell r="P1164">
            <v>95.251900000000006</v>
          </cell>
          <cell r="Q1164">
            <v>0.21660066623342916</v>
          </cell>
          <cell r="R1164">
            <v>0.21589296553578757</v>
          </cell>
        </row>
        <row r="1165">
          <cell r="A1165">
            <v>1157</v>
          </cell>
          <cell r="B1165" t="str">
            <v>Non-Comp</v>
          </cell>
          <cell r="C1165">
            <v>45414</v>
          </cell>
          <cell r="D1165">
            <v>45498</v>
          </cell>
          <cell r="E1165">
            <v>362</v>
          </cell>
          <cell r="F1165">
            <v>27514.794999999998</v>
          </cell>
          <cell r="G1165">
            <v>26212.437196999999</v>
          </cell>
          <cell r="H1165">
            <v>362</v>
          </cell>
          <cell r="I1165">
            <v>0</v>
          </cell>
          <cell r="J1165">
            <v>27514.794999999998</v>
          </cell>
          <cell r="K1165">
            <v>27514.794999999998</v>
          </cell>
          <cell r="L1165">
            <v>26212437197</v>
          </cell>
          <cell r="M1165">
            <v>1302357803</v>
          </cell>
          <cell r="N1165">
            <v>0.21589196934700661</v>
          </cell>
          <cell r="O1165">
            <v>0.21589196934700661</v>
          </cell>
          <cell r="P1165">
            <v>95.2667</v>
          </cell>
          <cell r="Q1165">
            <v>0.21589196934700661</v>
          </cell>
          <cell r="R1165">
            <v>0.21589196934700661</v>
          </cell>
        </row>
        <row r="1166">
          <cell r="A1166">
            <v>1158</v>
          </cell>
          <cell r="B1166" t="str">
            <v>671st</v>
          </cell>
          <cell r="C1166">
            <v>45428</v>
          </cell>
          <cell r="D1166">
            <v>45512</v>
          </cell>
          <cell r="E1166">
            <v>119</v>
          </cell>
          <cell r="F1166">
            <v>312404.93</v>
          </cell>
          <cell r="G1166">
            <v>297520.74631634989</v>
          </cell>
          <cell r="H1166">
            <v>22</v>
          </cell>
          <cell r="I1166">
            <v>160820.30500000002</v>
          </cell>
          <cell r="J1166">
            <v>0</v>
          </cell>
          <cell r="K1166">
            <v>160820.30500000002</v>
          </cell>
          <cell r="L1166">
            <v>153213997834.22501</v>
          </cell>
          <cell r="M1166">
            <v>7606307165.7749987</v>
          </cell>
          <cell r="N1166">
            <v>0.21492026344472087</v>
          </cell>
          <cell r="O1166">
            <v>0.22869674185463656</v>
          </cell>
          <cell r="P1166">
            <v>95.265000000000001</v>
          </cell>
          <cell r="Q1166">
            <v>0.21597336252508662</v>
          </cell>
          <cell r="R1166">
            <v>0.21571930295616781</v>
          </cell>
        </row>
        <row r="1167">
          <cell r="A1167">
            <v>1159</v>
          </cell>
          <cell r="B1167" t="str">
            <v>Non-Comp</v>
          </cell>
          <cell r="C1167">
            <v>45428</v>
          </cell>
          <cell r="D1167">
            <v>45512</v>
          </cell>
          <cell r="E1167">
            <v>332</v>
          </cell>
          <cell r="F1167">
            <v>26243.53</v>
          </cell>
          <cell r="G1167">
            <v>25002.28976</v>
          </cell>
          <cell r="H1167">
            <v>332</v>
          </cell>
          <cell r="I1167">
            <v>0</v>
          </cell>
          <cell r="J1167">
            <v>26243.53</v>
          </cell>
          <cell r="K1167">
            <v>26243.53</v>
          </cell>
          <cell r="L1167">
            <v>25002289760</v>
          </cell>
          <cell r="M1167">
            <v>1241240240</v>
          </cell>
          <cell r="N1167">
            <v>0.21571961691154107</v>
          </cell>
          <cell r="O1167">
            <v>0.21571961691154107</v>
          </cell>
          <cell r="P1167">
            <v>95.270300000000006</v>
          </cell>
          <cell r="Q1167">
            <v>0.21571961691154107</v>
          </cell>
          <cell r="R1167">
            <v>0.21571961691154104</v>
          </cell>
        </row>
        <row r="1168">
          <cell r="A1168">
            <v>1160</v>
          </cell>
          <cell r="B1168" t="str">
            <v>672nd</v>
          </cell>
          <cell r="C1168">
            <v>45442</v>
          </cell>
          <cell r="D1168">
            <v>45526</v>
          </cell>
          <cell r="E1168">
            <v>158</v>
          </cell>
          <cell r="F1168">
            <v>390639.66000000003</v>
          </cell>
          <cell r="G1168">
            <v>372424.89593445015</v>
          </cell>
          <cell r="H1168">
            <v>19</v>
          </cell>
          <cell r="I1168">
            <v>122398.15</v>
          </cell>
          <cell r="J1168">
            <v>0</v>
          </cell>
          <cell r="K1168">
            <v>122398.15</v>
          </cell>
          <cell r="L1168">
            <v>116771536801.10004</v>
          </cell>
          <cell r="M1168">
            <v>5626613198.8999968</v>
          </cell>
          <cell r="N1168">
            <v>0.2075001510511236</v>
          </cell>
          <cell r="O1168">
            <v>0.22600211604587983</v>
          </cell>
          <cell r="P1168">
            <v>95.389899999999997</v>
          </cell>
          <cell r="Q1168">
            <v>0.21000108127649947</v>
          </cell>
          <cell r="R1168">
            <v>0.20937446011516606</v>
          </cell>
        </row>
        <row r="1169">
          <cell r="A1169">
            <v>1161</v>
          </cell>
          <cell r="B1169" t="str">
            <v>Non-Comp</v>
          </cell>
          <cell r="C1169">
            <v>45442</v>
          </cell>
          <cell r="D1169">
            <v>45526</v>
          </cell>
          <cell r="E1169">
            <v>436</v>
          </cell>
          <cell r="F1169">
            <v>43102.535000000003</v>
          </cell>
          <cell r="G1169">
            <v>41121.111457999999</v>
          </cell>
          <cell r="H1169">
            <v>436</v>
          </cell>
          <cell r="I1169">
            <v>0</v>
          </cell>
          <cell r="J1169">
            <v>43102.535000000003</v>
          </cell>
          <cell r="K1169">
            <v>43102.535000000003</v>
          </cell>
          <cell r="L1169">
            <v>41121111458</v>
          </cell>
          <cell r="M1169">
            <v>1981423542</v>
          </cell>
          <cell r="N1169">
            <v>0.20937559116389945</v>
          </cell>
          <cell r="O1169">
            <v>0.20937559116389945</v>
          </cell>
          <cell r="P1169">
            <v>95.403000000000006</v>
          </cell>
          <cell r="Q1169">
            <v>0.20937559116389945</v>
          </cell>
          <cell r="R1169">
            <v>0.2093755911638997</v>
          </cell>
        </row>
        <row r="1170">
          <cell r="A1170">
            <v>1162</v>
          </cell>
          <cell r="B1170" t="str">
            <v>673rd</v>
          </cell>
          <cell r="C1170">
            <v>45456</v>
          </cell>
          <cell r="D1170">
            <v>45540</v>
          </cell>
          <cell r="E1170">
            <v>221</v>
          </cell>
          <cell r="F1170">
            <v>586564.63500000001</v>
          </cell>
          <cell r="G1170">
            <v>560479.27353958006</v>
          </cell>
          <cell r="H1170">
            <v>125</v>
          </cell>
          <cell r="I1170">
            <v>289740.63500000001</v>
          </cell>
          <cell r="J1170">
            <v>0</v>
          </cell>
          <cell r="K1170">
            <v>289740.63500000001</v>
          </cell>
          <cell r="L1170">
            <v>276999841817.58002</v>
          </cell>
          <cell r="M1170">
            <v>12740793182.420002</v>
          </cell>
          <cell r="N1170">
            <v>0.1949986269826591</v>
          </cell>
          <cell r="O1170">
            <v>0.21000108127649947</v>
          </cell>
          <cell r="P1170">
            <v>95.568299999999994</v>
          </cell>
          <cell r="Q1170">
            <v>0.20149768978486268</v>
          </cell>
          <cell r="R1170">
            <v>0.19986261370853337</v>
          </cell>
        </row>
        <row r="1171">
          <cell r="A1171">
            <v>1163</v>
          </cell>
          <cell r="B1171" t="str">
            <v>Non-Comp</v>
          </cell>
          <cell r="C1171">
            <v>45456</v>
          </cell>
          <cell r="D1171">
            <v>45540</v>
          </cell>
          <cell r="E1171">
            <v>438</v>
          </cell>
          <cell r="F1171">
            <v>47997.05</v>
          </cell>
          <cell r="G1171">
            <v>45886.475705999997</v>
          </cell>
          <cell r="H1171">
            <v>438</v>
          </cell>
          <cell r="I1171">
            <v>0</v>
          </cell>
          <cell r="J1171">
            <v>47997.05</v>
          </cell>
          <cell r="K1171">
            <v>47997.05</v>
          </cell>
          <cell r="L1171">
            <v>45886475706</v>
          </cell>
          <cell r="M1171">
            <v>2110574294</v>
          </cell>
          <cell r="N1171">
            <v>0.19986167206773953</v>
          </cell>
          <cell r="O1171">
            <v>0.19986167206773953</v>
          </cell>
          <cell r="P1171">
            <v>95.602699999999999</v>
          </cell>
          <cell r="Q1171">
            <v>0.19986167206773953</v>
          </cell>
          <cell r="R1171">
            <v>0.19986167206773964</v>
          </cell>
        </row>
        <row r="1172">
          <cell r="A1172">
            <v>1164</v>
          </cell>
          <cell r="B1172" t="str">
            <v>674th</v>
          </cell>
          <cell r="C1172">
            <v>45470</v>
          </cell>
          <cell r="D1172">
            <v>45554</v>
          </cell>
          <cell r="E1172">
            <v>119</v>
          </cell>
          <cell r="F1172">
            <v>236708.97</v>
          </cell>
          <cell r="G1172">
            <v>226127.20434087</v>
          </cell>
          <cell r="H1172">
            <v>69</v>
          </cell>
          <cell r="I1172">
            <v>79658.64</v>
          </cell>
          <cell r="J1172">
            <v>0</v>
          </cell>
          <cell r="K1172">
            <v>79658.64</v>
          </cell>
          <cell r="L1172">
            <v>76151070709.699982</v>
          </cell>
          <cell r="M1172">
            <v>3507569290.2999978</v>
          </cell>
          <cell r="N1172">
            <v>0.19524058317161752</v>
          </cell>
          <cell r="O1172">
            <v>0.20999630589210208</v>
          </cell>
          <cell r="P1172">
            <v>95.568299999999994</v>
          </cell>
          <cell r="Q1172">
            <v>0.20149768978486268</v>
          </cell>
          <cell r="R1172">
            <v>0.200144805699942</v>
          </cell>
        </row>
        <row r="1173">
          <cell r="A1173">
            <v>1165</v>
          </cell>
          <cell r="B1173" t="str">
            <v>Non-Comp</v>
          </cell>
          <cell r="C1173">
            <v>45470</v>
          </cell>
          <cell r="D1173">
            <v>45554</v>
          </cell>
          <cell r="E1173">
            <v>289</v>
          </cell>
          <cell r="F1173">
            <v>15596.334999999999</v>
          </cell>
          <cell r="G1173">
            <v>14909.581563</v>
          </cell>
          <cell r="H1173">
            <v>289</v>
          </cell>
          <cell r="I1173">
            <v>0</v>
          </cell>
          <cell r="J1173">
            <v>15596.334999999999</v>
          </cell>
          <cell r="K1173">
            <v>15596.334999999999</v>
          </cell>
          <cell r="L1173">
            <v>14909581563</v>
          </cell>
          <cell r="M1173">
            <v>686753437</v>
          </cell>
          <cell r="N1173">
            <v>0.20014693922239901</v>
          </cell>
          <cell r="O1173">
            <v>0.20014693922239901</v>
          </cell>
          <cell r="P1173">
            <v>95.596699999999998</v>
          </cell>
          <cell r="Q1173">
            <v>0.20014693922239901</v>
          </cell>
          <cell r="R1173">
            <v>0.2001469392223991</v>
          </cell>
        </row>
        <row r="1174">
          <cell r="A1174">
            <v>1166</v>
          </cell>
          <cell r="B1174" t="str">
            <v>675th</v>
          </cell>
          <cell r="C1174">
            <v>45484</v>
          </cell>
          <cell r="D1174">
            <v>45568</v>
          </cell>
          <cell r="E1174">
            <v>114</v>
          </cell>
          <cell r="F1174">
            <v>268300.62</v>
          </cell>
          <cell r="G1174">
            <v>256417.49124598</v>
          </cell>
          <cell r="H1174">
            <v>45</v>
          </cell>
          <cell r="I1174">
            <v>74620.42</v>
          </cell>
          <cell r="J1174">
            <v>0</v>
          </cell>
          <cell r="K1174">
            <v>74620.42</v>
          </cell>
          <cell r="L1174">
            <v>71362354515.979996</v>
          </cell>
          <cell r="M1174">
            <v>3258065484.0199986</v>
          </cell>
          <cell r="N1174">
            <v>0.19489900545871255</v>
          </cell>
          <cell r="O1174">
            <v>0.20951881800938379</v>
          </cell>
          <cell r="P1174">
            <v>95.589399999999998</v>
          </cell>
          <cell r="Q1174">
            <v>0.20049406255146651</v>
          </cell>
          <cell r="R1174">
            <v>0.19838373526926864</v>
          </cell>
        </row>
        <row r="1175">
          <cell r="A1175">
            <v>1167</v>
          </cell>
          <cell r="B1175" t="str">
            <v>Non-Comp</v>
          </cell>
          <cell r="C1175">
            <v>45484</v>
          </cell>
          <cell r="D1175">
            <v>45568</v>
          </cell>
          <cell r="E1175">
            <v>456</v>
          </cell>
          <cell r="F1175">
            <v>52650.39</v>
          </cell>
          <cell r="G1175">
            <v>50351.568673000002</v>
          </cell>
          <cell r="H1175">
            <v>456</v>
          </cell>
          <cell r="I1175">
            <v>0</v>
          </cell>
          <cell r="J1175">
            <v>52650.39</v>
          </cell>
          <cell r="K1175">
            <v>52650.39</v>
          </cell>
          <cell r="L1175">
            <v>50351568673</v>
          </cell>
          <cell r="M1175">
            <v>2298821327</v>
          </cell>
          <cell r="N1175">
            <v>0.19838361093492679</v>
          </cell>
          <cell r="O1175">
            <v>0.19838361093492679</v>
          </cell>
          <cell r="P1175">
            <v>95.633799999999994</v>
          </cell>
          <cell r="Q1175">
            <v>0.19838361093492679</v>
          </cell>
          <cell r="R1175">
            <v>0.19838361093492676</v>
          </cell>
        </row>
        <row r="1176">
          <cell r="A1176">
            <v>1168</v>
          </cell>
          <cell r="B1176" t="str">
            <v>676th</v>
          </cell>
          <cell r="C1176">
            <v>45498</v>
          </cell>
          <cell r="D1176">
            <v>45582</v>
          </cell>
          <cell r="E1176">
            <v>129</v>
          </cell>
          <cell r="F1176">
            <v>259814.18499999997</v>
          </cell>
          <cell r="G1176">
            <v>248519.90409750494</v>
          </cell>
          <cell r="H1176">
            <v>5</v>
          </cell>
          <cell r="I1176">
            <v>72742</v>
          </cell>
          <cell r="J1176">
            <v>0</v>
          </cell>
          <cell r="K1176">
            <v>72742</v>
          </cell>
          <cell r="L1176">
            <v>69620057424</v>
          </cell>
          <cell r="M1176">
            <v>3121942575.9999986</v>
          </cell>
          <cell r="N1176">
            <v>0.19199766858180284</v>
          </cell>
          <cell r="O1176">
            <v>0.2017355810980038</v>
          </cell>
          <cell r="P1176">
            <v>95.7072</v>
          </cell>
          <cell r="Q1176">
            <v>0.19489900545871255</v>
          </cell>
          <cell r="R1176">
            <v>0.19485167543825957</v>
          </cell>
        </row>
        <row r="1177">
          <cell r="A1177">
            <v>1169</v>
          </cell>
          <cell r="B1177" t="str">
            <v>Non-Comp</v>
          </cell>
          <cell r="C1177">
            <v>45498</v>
          </cell>
          <cell r="D1177">
            <v>45582</v>
          </cell>
          <cell r="E1177">
            <v>390</v>
          </cell>
          <cell r="F1177">
            <v>20934.28</v>
          </cell>
          <cell r="G1177">
            <v>20035.82257</v>
          </cell>
          <cell r="H1177">
            <v>390</v>
          </cell>
          <cell r="I1177">
            <v>0</v>
          </cell>
          <cell r="J1177">
            <v>20934.28</v>
          </cell>
          <cell r="K1177">
            <v>20934.28</v>
          </cell>
          <cell r="L1177">
            <v>20035822570</v>
          </cell>
          <cell r="M1177">
            <v>898457430</v>
          </cell>
          <cell r="N1177">
            <v>0.19485156817433444</v>
          </cell>
          <cell r="O1177">
            <v>0.19485156817433444</v>
          </cell>
          <cell r="P1177">
            <v>95.708200000000005</v>
          </cell>
          <cell r="Q1177">
            <v>0.19485156817433444</v>
          </cell>
          <cell r="R1177">
            <v>0.19485156817433449</v>
          </cell>
        </row>
        <row r="1178">
          <cell r="A1178">
            <v>1170</v>
          </cell>
          <cell r="B1178" t="str">
            <v>677th</v>
          </cell>
          <cell r="C1178">
            <v>45512</v>
          </cell>
          <cell r="D1178">
            <v>45596</v>
          </cell>
          <cell r="E1178">
            <v>105</v>
          </cell>
          <cell r="F1178">
            <v>349561.8</v>
          </cell>
          <cell r="G1178">
            <v>334709.71389140002</v>
          </cell>
          <cell r="H1178">
            <v>14</v>
          </cell>
          <cell r="I1178">
            <v>39000</v>
          </cell>
          <cell r="J1178">
            <v>0</v>
          </cell>
          <cell r="K1178">
            <v>39000</v>
          </cell>
          <cell r="L1178">
            <v>37374704000</v>
          </cell>
          <cell r="M1178">
            <v>1625296000</v>
          </cell>
          <cell r="N1178">
            <v>0.18839985881878815</v>
          </cell>
          <cell r="O1178">
            <v>0.19999954672150627</v>
          </cell>
          <cell r="P1178">
            <v>95.815899999999999</v>
          </cell>
          <cell r="Q1178">
            <v>0.18974836863491046</v>
          </cell>
          <cell r="R1178">
            <v>0.18895934589963109</v>
          </cell>
        </row>
        <row r="1179">
          <cell r="A1179">
            <v>1171</v>
          </cell>
          <cell r="B1179" t="str">
            <v>Non-Comp</v>
          </cell>
          <cell r="C1179">
            <v>45512</v>
          </cell>
          <cell r="D1179">
            <v>45596</v>
          </cell>
          <cell r="E1179">
            <v>302</v>
          </cell>
          <cell r="F1179">
            <v>24010.814999999999</v>
          </cell>
          <cell r="G1179">
            <v>23010.188298000001</v>
          </cell>
          <cell r="H1179">
            <v>302</v>
          </cell>
          <cell r="I1179">
            <v>0</v>
          </cell>
          <cell r="J1179">
            <v>24010.814999999999</v>
          </cell>
          <cell r="K1179">
            <v>24010.814999999999</v>
          </cell>
          <cell r="L1179">
            <v>23010188298</v>
          </cell>
          <cell r="M1179">
            <v>1000626702</v>
          </cell>
          <cell r="N1179">
            <v>0.18895809190291446</v>
          </cell>
          <cell r="O1179">
            <v>0.18895809190291446</v>
          </cell>
          <cell r="P1179">
            <v>95.832599999999999</v>
          </cell>
          <cell r="Q1179">
            <v>0.18895809190291446</v>
          </cell>
          <cell r="R1179">
            <v>0.18895809190291446</v>
          </cell>
        </row>
        <row r="1180">
          <cell r="A1180">
            <v>1172</v>
          </cell>
          <cell r="B1180" t="str">
            <v>678th</v>
          </cell>
          <cell r="C1180">
            <v>45526</v>
          </cell>
          <cell r="D1180">
            <v>45610</v>
          </cell>
          <cell r="E1180">
            <v>118</v>
          </cell>
          <cell r="F1180">
            <v>278717.99</v>
          </cell>
          <cell r="G1180">
            <v>267406.66480453999</v>
          </cell>
          <cell r="H1180">
            <v>3</v>
          </cell>
          <cell r="I1180">
            <v>52009</v>
          </cell>
          <cell r="J1180">
            <v>0</v>
          </cell>
          <cell r="K1180">
            <v>52009</v>
          </cell>
          <cell r="L1180">
            <v>49999247341</v>
          </cell>
          <cell r="M1180">
            <v>2009752658.9999993</v>
          </cell>
          <cell r="N1180">
            <v>0.17449797000698183</v>
          </cell>
          <cell r="O1180">
            <v>0.19647448627631303</v>
          </cell>
          <cell r="P1180">
            <v>96.130600000000001</v>
          </cell>
          <cell r="Q1180">
            <v>0.1749023129546084</v>
          </cell>
          <cell r="R1180">
            <v>0.17465971056601307</v>
          </cell>
        </row>
        <row r="1181">
          <cell r="A1181">
            <v>1173</v>
          </cell>
          <cell r="B1181" t="str">
            <v>Non-Comp</v>
          </cell>
          <cell r="C1181">
            <v>45526</v>
          </cell>
          <cell r="D1181">
            <v>45610</v>
          </cell>
          <cell r="E1181">
            <v>393</v>
          </cell>
          <cell r="F1181">
            <v>27059.195</v>
          </cell>
          <cell r="G1181">
            <v>26013.573587999999</v>
          </cell>
          <cell r="H1181">
            <v>393</v>
          </cell>
          <cell r="I1181">
            <v>0</v>
          </cell>
          <cell r="J1181">
            <v>27059.195</v>
          </cell>
          <cell r="K1181">
            <v>27059.195</v>
          </cell>
          <cell r="L1181">
            <v>26013573588</v>
          </cell>
          <cell r="M1181">
            <v>1045621412</v>
          </cell>
          <cell r="N1181">
            <v>0.17465781787449663</v>
          </cell>
          <cell r="O1181">
            <v>0.17465781787449663</v>
          </cell>
          <cell r="P1181">
            <v>96.135800000000003</v>
          </cell>
          <cell r="Q1181">
            <v>0.17465781787449663</v>
          </cell>
          <cell r="R1181">
            <v>0.17465781787449644</v>
          </cell>
        </row>
        <row r="1182">
          <cell r="A1182">
            <v>1174</v>
          </cell>
          <cell r="B1182" t="str">
            <v>679th</v>
          </cell>
          <cell r="C1182">
            <v>45540</v>
          </cell>
          <cell r="D1182">
            <v>45624</v>
          </cell>
          <cell r="E1182">
            <v>90</v>
          </cell>
          <cell r="F1182">
            <v>350724.78500000003</v>
          </cell>
          <cell r="G1182">
            <v>336812.47909088508</v>
          </cell>
          <cell r="H1182">
            <v>17</v>
          </cell>
          <cell r="I1182">
            <v>78913.444999999992</v>
          </cell>
          <cell r="J1182">
            <v>0</v>
          </cell>
          <cell r="K1182">
            <v>78913.444999999992</v>
          </cell>
          <cell r="L1182">
            <v>75873409872.664993</v>
          </cell>
          <cell r="M1182">
            <v>3040035127.3350005</v>
          </cell>
          <cell r="N1182">
            <v>0.17099825700497939</v>
          </cell>
          <cell r="O1182">
            <v>0.18989983035850619</v>
          </cell>
          <cell r="P1182">
            <v>96.132800000000003</v>
          </cell>
          <cell r="Q1182">
            <v>0.17479886950036563</v>
          </cell>
          <cell r="R1182">
            <v>0.17410154295764588</v>
          </cell>
        </row>
        <row r="1183">
          <cell r="A1183">
            <v>1175</v>
          </cell>
          <cell r="B1183" t="str">
            <v>Non-Comp</v>
          </cell>
          <cell r="C1183">
            <v>45540</v>
          </cell>
          <cell r="D1183">
            <v>45624</v>
          </cell>
          <cell r="E1183">
            <v>319</v>
          </cell>
          <cell r="F1183">
            <v>22309.564999999999</v>
          </cell>
          <cell r="G1183">
            <v>21450.111315999999</v>
          </cell>
          <cell r="H1183">
            <v>319</v>
          </cell>
          <cell r="I1183">
            <v>0</v>
          </cell>
          <cell r="J1183">
            <v>22309.564999999999</v>
          </cell>
          <cell r="K1183">
            <v>22309.564999999999</v>
          </cell>
          <cell r="L1183">
            <v>21450111316</v>
          </cell>
          <cell r="M1183">
            <v>859453684</v>
          </cell>
          <cell r="N1183">
            <v>0.1741031002135805</v>
          </cell>
          <cell r="O1183">
            <v>0.1741031002135805</v>
          </cell>
          <cell r="P1183">
            <v>96.147599999999997</v>
          </cell>
          <cell r="Q1183">
            <v>0.1741031002135805</v>
          </cell>
          <cell r="R1183">
            <v>0.17410310021358053</v>
          </cell>
        </row>
        <row r="1184">
          <cell r="A1184">
            <v>1176</v>
          </cell>
          <cell r="B1184" t="str">
            <v>680th</v>
          </cell>
          <cell r="C1184">
            <v>45554</v>
          </cell>
          <cell r="D1184">
            <v>45638</v>
          </cell>
          <cell r="E1184">
            <v>61</v>
          </cell>
          <cell r="F1184">
            <v>221541</v>
          </cell>
          <cell r="G1184">
            <v>213083.73396500005</v>
          </cell>
          <cell r="H1184" t="str">
            <v>BR</v>
          </cell>
          <cell r="I1184" t="str">
            <v>BR</v>
          </cell>
          <cell r="J1184" t="str">
            <v>BR</v>
          </cell>
          <cell r="K1184" t="str">
            <v>BR</v>
          </cell>
          <cell r="L1184" t="str">
            <v>BR</v>
          </cell>
          <cell r="M1184" t="str">
            <v>BR</v>
          </cell>
          <cell r="N1184">
            <v>0.16899951335281821</v>
          </cell>
          <cell r="O1184">
            <v>0.17749935393005306</v>
          </cell>
          <cell r="P1184" t="str">
            <v>BR</v>
          </cell>
          <cell r="Q1184" t="str">
            <v>BR</v>
          </cell>
          <cell r="R1184" t="str">
            <v>BR</v>
          </cell>
        </row>
        <row r="1185">
          <cell r="A1185">
            <v>1177</v>
          </cell>
          <cell r="B1185" t="str">
            <v>Non-Comp</v>
          </cell>
          <cell r="C1185">
            <v>45554</v>
          </cell>
          <cell r="D1185">
            <v>45638</v>
          </cell>
          <cell r="E1185">
            <v>218</v>
          </cell>
          <cell r="F1185">
            <v>18510.43</v>
          </cell>
          <cell r="G1185">
            <v>17800.110758999999</v>
          </cell>
          <cell r="H1185" t="str">
            <v>BR</v>
          </cell>
          <cell r="I1185" t="str">
            <v>BR</v>
          </cell>
          <cell r="J1185" t="str">
            <v>BR</v>
          </cell>
          <cell r="K1185" t="str">
            <v>BR</v>
          </cell>
          <cell r="L1185" t="str">
            <v>BR</v>
          </cell>
          <cell r="M1185" t="str">
            <v>BR</v>
          </cell>
          <cell r="N1185" t="str">
            <v>BR</v>
          </cell>
          <cell r="O1185" t="str">
            <v>BR</v>
          </cell>
          <cell r="P1185" t="str">
            <v>BR</v>
          </cell>
          <cell r="Q1185" t="str">
            <v>BR</v>
          </cell>
          <cell r="R1185" t="str">
            <v>BR</v>
          </cell>
        </row>
        <row r="1186">
          <cell r="A1186">
            <v>1178</v>
          </cell>
          <cell r="B1186" t="str">
            <v>681st</v>
          </cell>
          <cell r="C1186">
            <v>45568</v>
          </cell>
          <cell r="D1186">
            <v>45652</v>
          </cell>
          <cell r="E1186">
            <v>99</v>
          </cell>
          <cell r="F1186">
            <v>152647.9</v>
          </cell>
          <cell r="G1186">
            <v>147301.33810249993</v>
          </cell>
          <cell r="H1186" t="str">
            <v>BR</v>
          </cell>
          <cell r="I1186" t="str">
            <v>BR</v>
          </cell>
          <cell r="J1186" t="str">
            <v>BR</v>
          </cell>
          <cell r="K1186" t="str">
            <v>BR</v>
          </cell>
          <cell r="L1186" t="str">
            <v>BR</v>
          </cell>
          <cell r="M1186" t="str">
            <v>BR</v>
          </cell>
          <cell r="N1186">
            <v>0.15013652144808493</v>
          </cell>
          <cell r="O1186">
            <v>0.17749935393005306</v>
          </cell>
          <cell r="P1186" t="str">
            <v>BR</v>
          </cell>
          <cell r="Q1186" t="str">
            <v>BR</v>
          </cell>
          <cell r="R1186" t="str">
            <v>BR</v>
          </cell>
        </row>
        <row r="1187">
          <cell r="A1187">
            <v>1179</v>
          </cell>
          <cell r="B1187" t="str">
            <v>Non-Comp</v>
          </cell>
          <cell r="C1187">
            <v>45568</v>
          </cell>
          <cell r="D1187">
            <v>45652</v>
          </cell>
          <cell r="E1187">
            <v>351</v>
          </cell>
          <cell r="F1187">
            <v>59084.62</v>
          </cell>
          <cell r="G1187">
            <v>59084.62</v>
          </cell>
          <cell r="H1187" t="str">
            <v>BR</v>
          </cell>
          <cell r="I1187" t="str">
            <v>BR</v>
          </cell>
          <cell r="J1187" t="str">
            <v>BR</v>
          </cell>
          <cell r="K1187" t="str">
            <v>BR</v>
          </cell>
          <cell r="L1187" t="str">
            <v>BR</v>
          </cell>
          <cell r="M1187" t="str">
            <v>BR</v>
          </cell>
          <cell r="N1187" t="str">
            <v>BR</v>
          </cell>
          <cell r="O1187" t="str">
            <v>BR</v>
          </cell>
          <cell r="P1187" t="str">
            <v>BR</v>
          </cell>
          <cell r="Q1187" t="str">
            <v>BR</v>
          </cell>
          <cell r="R1187" t="str">
            <v>BR</v>
          </cell>
        </row>
        <row r="1188">
          <cell r="A1188">
            <v>1180</v>
          </cell>
          <cell r="B1188" t="str">
            <v>682nd</v>
          </cell>
          <cell r="C1188">
            <v>45582</v>
          </cell>
          <cell r="D1188">
            <v>45666</v>
          </cell>
          <cell r="E1188">
            <v>116</v>
          </cell>
          <cell r="F1188">
            <v>312906</v>
          </cell>
          <cell r="G1188">
            <v>302254.08574799995</v>
          </cell>
          <cell r="H1188">
            <v>60</v>
          </cell>
          <cell r="I1188">
            <v>190690</v>
          </cell>
          <cell r="J1188">
            <v>0</v>
          </cell>
          <cell r="K1188">
            <v>190690</v>
          </cell>
          <cell r="L1188">
            <v>184300761340</v>
          </cell>
          <cell r="M1188">
            <v>6389238660.0000019</v>
          </cell>
          <cell r="N1188">
            <v>0.14733854344215769</v>
          </cell>
          <cell r="O1188">
            <v>0.16999866398473976</v>
          </cell>
          <cell r="P1188">
            <v>96.598799999999997</v>
          </cell>
          <cell r="Q1188">
            <v>0.15299386544681531</v>
          </cell>
          <cell r="R1188">
            <v>0.15063886685774094</v>
          </cell>
        </row>
        <row r="1189">
          <cell r="A1189">
            <v>1181</v>
          </cell>
          <cell r="B1189" t="str">
            <v>Non-Comp</v>
          </cell>
          <cell r="C1189">
            <v>45582</v>
          </cell>
          <cell r="D1189">
            <v>45666</v>
          </cell>
          <cell r="E1189">
            <v>233</v>
          </cell>
          <cell r="F1189">
            <v>41900.01</v>
          </cell>
          <cell r="G1189">
            <v>40496.108262000002</v>
          </cell>
          <cell r="H1189">
            <v>233</v>
          </cell>
          <cell r="I1189">
            <v>0</v>
          </cell>
          <cell r="J1189">
            <v>41900.01</v>
          </cell>
          <cell r="K1189">
            <v>41900.01</v>
          </cell>
          <cell r="L1189">
            <v>40496108262</v>
          </cell>
          <cell r="M1189">
            <v>1403901738</v>
          </cell>
          <cell r="N1189">
            <v>0.1506388530286247</v>
          </cell>
          <cell r="O1189">
            <v>0.1506388530286247</v>
          </cell>
          <cell r="P1189">
            <v>96.6494</v>
          </cell>
          <cell r="Q1189">
            <v>0.1506388530286247</v>
          </cell>
          <cell r="R1189">
            <v>0.15063885302862465</v>
          </cell>
        </row>
        <row r="1190">
          <cell r="A1190">
            <v>1182</v>
          </cell>
          <cell r="B1190" t="str">
            <v>683rd</v>
          </cell>
          <cell r="C1190">
            <v>45596</v>
          </cell>
          <cell r="D1190">
            <v>45680</v>
          </cell>
          <cell r="E1190">
            <v>169</v>
          </cell>
          <cell r="F1190">
            <v>712006</v>
          </cell>
          <cell r="G1190">
            <v>689261.5707049995</v>
          </cell>
          <cell r="H1190">
            <v>13</v>
          </cell>
          <cell r="I1190">
            <v>132605</v>
          </cell>
          <cell r="J1190">
            <v>0</v>
          </cell>
          <cell r="K1190">
            <v>132605</v>
          </cell>
          <cell r="L1190">
            <v>128503875364.99997</v>
          </cell>
          <cell r="M1190">
            <v>4101124635.0000038</v>
          </cell>
          <cell r="N1190">
            <v>0.13595491472940407</v>
          </cell>
          <cell r="O1190">
            <v>0.15299386544681531</v>
          </cell>
          <cell r="P1190">
            <v>96.900300000000001</v>
          </cell>
          <cell r="Q1190">
            <v>0.13899786196543784</v>
          </cell>
          <cell r="R1190">
            <v>0.13867576440515197</v>
          </cell>
        </row>
        <row r="1191">
          <cell r="A1191">
            <v>1183</v>
          </cell>
          <cell r="B1191" t="str">
            <v>Non-Comp</v>
          </cell>
          <cell r="C1191">
            <v>45596</v>
          </cell>
          <cell r="D1191">
            <v>45680</v>
          </cell>
          <cell r="E1191">
            <v>298</v>
          </cell>
          <cell r="F1191">
            <v>40897.945</v>
          </cell>
          <cell r="G1191">
            <v>39633.094256999997</v>
          </cell>
          <cell r="H1191">
            <v>298</v>
          </cell>
          <cell r="I1191">
            <v>0</v>
          </cell>
          <cell r="J1191">
            <v>40897.945</v>
          </cell>
          <cell r="K1191">
            <v>40897.945</v>
          </cell>
          <cell r="L1191">
            <v>39633094257</v>
          </cell>
          <cell r="M1191">
            <v>1264850743</v>
          </cell>
          <cell r="N1191">
            <v>0.13867394775360398</v>
          </cell>
          <cell r="O1191">
            <v>0.13867394775360398</v>
          </cell>
          <cell r="P1191">
            <v>96.907300000000006</v>
          </cell>
          <cell r="Q1191">
            <v>0.13867394775360398</v>
          </cell>
          <cell r="R1191">
            <v>0.1386739477536042</v>
          </cell>
        </row>
        <row r="1192">
          <cell r="A1192">
            <v>1184</v>
          </cell>
          <cell r="B1192" t="str">
            <v>684th</v>
          </cell>
          <cell r="C1192">
            <v>45610</v>
          </cell>
          <cell r="D1192">
            <v>45694</v>
          </cell>
          <cell r="E1192">
            <v>145</v>
          </cell>
          <cell r="F1192">
            <v>822798.25</v>
          </cell>
          <cell r="G1192">
            <v>797278.64572024986</v>
          </cell>
          <cell r="H1192">
            <v>62</v>
          </cell>
          <cell r="I1192">
            <v>289594.5</v>
          </cell>
          <cell r="J1192">
            <v>0</v>
          </cell>
          <cell r="K1192">
            <v>289594.5</v>
          </cell>
          <cell r="L1192">
            <v>280896649344.00006</v>
          </cell>
          <cell r="M1192">
            <v>8697850655.9999924</v>
          </cell>
          <cell r="N1192">
            <v>0.13099702066696167</v>
          </cell>
          <cell r="O1192">
            <v>0.15299386544681531</v>
          </cell>
          <cell r="P1192">
            <v>96.9435</v>
          </cell>
          <cell r="Q1192">
            <v>0.13699959500219444</v>
          </cell>
          <cell r="R1192">
            <v>0.13454912293362428</v>
          </cell>
        </row>
        <row r="1193">
          <cell r="A1193">
            <v>1185</v>
          </cell>
          <cell r="B1193" t="str">
            <v>Non-Comp</v>
          </cell>
          <cell r="C1193">
            <v>45610</v>
          </cell>
          <cell r="D1193">
            <v>45694</v>
          </cell>
          <cell r="E1193">
            <v>269</v>
          </cell>
          <cell r="F1193">
            <v>27832.674999999999</v>
          </cell>
          <cell r="G1193">
            <v>26996.720588</v>
          </cell>
          <cell r="H1193">
            <v>269</v>
          </cell>
          <cell r="I1193">
            <v>0</v>
          </cell>
          <cell r="J1193">
            <v>27832.674999999999</v>
          </cell>
          <cell r="K1193">
            <v>27832.674999999999</v>
          </cell>
          <cell r="L1193">
            <v>26996720588</v>
          </cell>
          <cell r="M1193">
            <v>835954412</v>
          </cell>
          <cell r="N1193">
            <v>0.13455044892390583</v>
          </cell>
          <cell r="O1193">
            <v>0.13455044892390583</v>
          </cell>
          <cell r="P1193">
            <v>96.996499999999997</v>
          </cell>
          <cell r="Q1193">
            <v>0.13455044892390583</v>
          </cell>
          <cell r="R1193">
            <v>0.13455044892390577</v>
          </cell>
        </row>
        <row r="1194">
          <cell r="A1194">
            <v>1186</v>
          </cell>
          <cell r="B1194" t="str">
            <v>685th</v>
          </cell>
          <cell r="C1194">
            <v>45624</v>
          </cell>
          <cell r="D1194">
            <v>45708</v>
          </cell>
          <cell r="E1194">
            <v>178</v>
          </cell>
          <cell r="F1194">
            <v>651611.88</v>
          </cell>
          <cell r="G1194">
            <v>632317.36752434541</v>
          </cell>
          <cell r="H1194">
            <v>18</v>
          </cell>
          <cell r="I1194">
            <v>121094.45000000001</v>
          </cell>
          <cell r="J1194">
            <v>0</v>
          </cell>
          <cell r="K1194">
            <v>121094.45000000001</v>
          </cell>
          <cell r="L1194">
            <v>117593639334.07503</v>
          </cell>
          <cell r="M1194">
            <v>3500810665.9249969</v>
          </cell>
          <cell r="N1194">
            <v>0.12599947472146017</v>
          </cell>
          <cell r="O1194">
            <v>0.14239715409664072</v>
          </cell>
          <cell r="P1194">
            <v>97.095699999999994</v>
          </cell>
          <cell r="Q1194">
            <v>0.1299735724651043</v>
          </cell>
          <cell r="R1194">
            <v>0.12935963141807022</v>
          </cell>
        </row>
        <row r="1195">
          <cell r="A1195">
            <v>1187</v>
          </cell>
          <cell r="B1195" t="str">
            <v>Non-Comp</v>
          </cell>
          <cell r="C1195">
            <v>45624</v>
          </cell>
          <cell r="D1195">
            <v>45708</v>
          </cell>
          <cell r="E1195">
            <v>321</v>
          </cell>
          <cell r="F1195">
            <v>54920.135000000002</v>
          </cell>
          <cell r="G1195">
            <v>53332.393887999999</v>
          </cell>
          <cell r="H1195">
            <v>321</v>
          </cell>
          <cell r="I1195">
            <v>0</v>
          </cell>
          <cell r="J1195">
            <v>54920.135000000002</v>
          </cell>
          <cell r="K1195">
            <v>54920.135000000002</v>
          </cell>
          <cell r="L1195">
            <v>53332393888</v>
          </cell>
          <cell r="M1195">
            <v>1587741112</v>
          </cell>
          <cell r="N1195">
            <v>0.12936064971664168</v>
          </cell>
          <cell r="O1195">
            <v>0.12936064971664168</v>
          </cell>
          <cell r="P1195">
            <v>97.108999999999995</v>
          </cell>
          <cell r="Q1195">
            <v>0.12936064971664168</v>
          </cell>
          <cell r="R1195">
            <v>0.12936064971664177</v>
          </cell>
        </row>
        <row r="1196">
          <cell r="A1196">
            <v>1188</v>
          </cell>
          <cell r="B1196" t="str">
            <v>686th</v>
          </cell>
          <cell r="C1196">
            <v>45638</v>
          </cell>
          <cell r="D1196">
            <v>45722</v>
          </cell>
          <cell r="E1196">
            <v>201</v>
          </cell>
          <cell r="F1196">
            <v>793366.73</v>
          </cell>
          <cell r="G1196">
            <v>771816.81859924993</v>
          </cell>
          <cell r="H1196">
            <v>45</v>
          </cell>
          <cell r="I1196">
            <v>282996.73</v>
          </cell>
          <cell r="J1196">
            <v>38950</v>
          </cell>
          <cell r="K1196">
            <v>321946.73</v>
          </cell>
          <cell r="L1196">
            <v>313419786349.25024</v>
          </cell>
          <cell r="M1196">
            <v>8526943650.7499886</v>
          </cell>
          <cell r="N1196">
            <v>0.11498911777878858</v>
          </cell>
          <cell r="O1196">
            <v>0.13250077078447414</v>
          </cell>
          <cell r="P1196">
            <v>97.312600000000003</v>
          </cell>
          <cell r="Q1196">
            <v>0.11999877566875043</v>
          </cell>
          <cell r="R1196">
            <v>0.11821744410009626</v>
          </cell>
        </row>
        <row r="1197">
          <cell r="A1197">
            <v>1189</v>
          </cell>
          <cell r="B1197" t="str">
            <v>Non-Comp</v>
          </cell>
          <cell r="C1197">
            <v>45638</v>
          </cell>
          <cell r="D1197">
            <v>45722</v>
          </cell>
          <cell r="E1197">
            <v>214</v>
          </cell>
          <cell r="F1197">
            <v>49069.89</v>
          </cell>
          <cell r="G1197">
            <v>47770.224890999998</v>
          </cell>
          <cell r="H1197">
            <v>214</v>
          </cell>
          <cell r="I1197">
            <v>0</v>
          </cell>
          <cell r="J1197">
            <v>49069.89</v>
          </cell>
          <cell r="K1197">
            <v>49069.89</v>
          </cell>
          <cell r="L1197">
            <v>47770224891</v>
          </cell>
          <cell r="M1197">
            <v>1299665109</v>
          </cell>
          <cell r="N1197">
            <v>0.11821912801508379</v>
          </cell>
          <cell r="O1197">
            <v>0.11821912801508379</v>
          </cell>
          <cell r="P1197">
            <v>97.351399999999998</v>
          </cell>
          <cell r="Q1197">
            <v>0.11821912801508379</v>
          </cell>
          <cell r="R1197">
            <v>0.11821912801508354</v>
          </cell>
        </row>
        <row r="1198">
          <cell r="A1198">
            <v>1190</v>
          </cell>
          <cell r="B1198" t="str">
            <v>687th</v>
          </cell>
          <cell r="C1198">
            <v>45652</v>
          </cell>
          <cell r="D1198">
            <v>45736</v>
          </cell>
          <cell r="E1198">
            <v>143</v>
          </cell>
          <cell r="F1198">
            <v>566320.245</v>
          </cell>
          <cell r="G1198">
            <v>550967.24194578535</v>
          </cell>
          <cell r="H1198">
            <v>105</v>
          </cell>
          <cell r="I1198">
            <v>366850.245</v>
          </cell>
          <cell r="J1198">
            <v>0</v>
          </cell>
          <cell r="K1198">
            <v>366850.245</v>
          </cell>
          <cell r="L1198">
            <v>357110128185.78516</v>
          </cell>
          <cell r="M1198">
            <v>9740116814.2150059</v>
          </cell>
          <cell r="N1198">
            <v>9.9995530408929709E-2</v>
          </cell>
          <cell r="O1198">
            <v>0.13499848874868969</v>
          </cell>
          <cell r="P1198">
            <v>97.312600000000003</v>
          </cell>
          <cell r="Q1198">
            <v>0.11999877566875043</v>
          </cell>
          <cell r="R1198">
            <v>0.11851726436626402</v>
          </cell>
        </row>
        <row r="1199">
          <cell r="A1199">
            <v>1191</v>
          </cell>
          <cell r="B1199" t="str">
            <v>Non-Comp</v>
          </cell>
          <cell r="C1199">
            <v>45652</v>
          </cell>
          <cell r="D1199">
            <v>45736</v>
          </cell>
          <cell r="E1199">
            <v>152</v>
          </cell>
          <cell r="F1199">
            <v>34128.15</v>
          </cell>
          <cell r="G1199">
            <v>33222.013487999997</v>
          </cell>
          <cell r="H1199">
            <v>152</v>
          </cell>
          <cell r="I1199">
            <v>0</v>
          </cell>
          <cell r="J1199">
            <v>34128.15</v>
          </cell>
          <cell r="K1199">
            <v>34128.15</v>
          </cell>
          <cell r="L1199">
            <v>33222013488</v>
          </cell>
          <cell r="M1199">
            <v>906136512</v>
          </cell>
          <cell r="N1199">
            <v>0.11851716593952726</v>
          </cell>
          <cell r="O1199">
            <v>0.11851716593952726</v>
          </cell>
          <cell r="P1199">
            <v>97.344899999999996</v>
          </cell>
          <cell r="Q1199">
            <v>0.11851716593952726</v>
          </cell>
          <cell r="R1199">
            <v>0.11851716593952721</v>
          </cell>
        </row>
        <row r="1200">
          <cell r="A1200">
            <v>1192</v>
          </cell>
          <cell r="B1200" t="str">
            <v>688th</v>
          </cell>
          <cell r="C1200">
            <v>45666</v>
          </cell>
          <cell r="D1200">
            <v>45750</v>
          </cell>
          <cell r="E1200">
            <v>94</v>
          </cell>
          <cell r="F1200">
            <v>231245.76</v>
          </cell>
          <cell r="G1200">
            <v>225056.41516184001</v>
          </cell>
          <cell r="H1200">
            <v>39</v>
          </cell>
          <cell r="I1200">
            <v>74920</v>
          </cell>
          <cell r="J1200">
            <v>0</v>
          </cell>
          <cell r="K1200">
            <v>74920</v>
          </cell>
          <cell r="L1200">
            <v>72954553280</v>
          </cell>
          <cell r="M1200">
            <v>1965446719.9999926</v>
          </cell>
          <cell r="N1200">
            <v>0.11499827431621881</v>
          </cell>
          <cell r="O1200">
            <v>0.1274952644169674</v>
          </cell>
          <cell r="P1200">
            <v>97.359499999999997</v>
          </cell>
          <cell r="Q1200">
            <v>0.11784778260443206</v>
          </cell>
          <cell r="R1200">
            <v>0.1170637940217794</v>
          </cell>
        </row>
        <row r="1201">
          <cell r="A1201">
            <v>1193</v>
          </cell>
          <cell r="B1201" t="str">
            <v>Non-Comp</v>
          </cell>
          <cell r="C1201">
            <v>45666</v>
          </cell>
          <cell r="D1201">
            <v>45750</v>
          </cell>
          <cell r="E1201">
            <v>272</v>
          </cell>
          <cell r="F1201">
            <v>23602.294999999998</v>
          </cell>
          <cell r="G1201">
            <v>22983.112394</v>
          </cell>
          <cell r="H1201">
            <v>272</v>
          </cell>
          <cell r="I1201">
            <v>0</v>
          </cell>
          <cell r="J1201">
            <v>23602.294999999998</v>
          </cell>
          <cell r="K1201">
            <v>23602.294999999998</v>
          </cell>
          <cell r="L1201">
            <v>22983112394</v>
          </cell>
          <cell r="M1201">
            <v>619182605.99999845</v>
          </cell>
          <cell r="N1201">
            <v>0.1170637940217794</v>
          </cell>
          <cell r="O1201">
            <v>0.1170637940217794</v>
          </cell>
          <cell r="P1201">
            <v>97.376599999999996</v>
          </cell>
          <cell r="Q1201">
            <v>0.1170637940217794</v>
          </cell>
          <cell r="R1201">
            <v>0.1170637940217794</v>
          </cell>
        </row>
        <row r="1202">
          <cell r="A1202">
            <v>1194</v>
          </cell>
          <cell r="B1202" t="str">
            <v>689th</v>
          </cell>
          <cell r="C1202">
            <v>45680</v>
          </cell>
          <cell r="D1202">
            <v>45764</v>
          </cell>
          <cell r="E1202">
            <v>63</v>
          </cell>
          <cell r="F1202">
            <v>163138.315</v>
          </cell>
          <cell r="G1202">
            <v>158812.19400088501</v>
          </cell>
          <cell r="H1202">
            <v>7</v>
          </cell>
          <cell r="I1202">
            <v>3305</v>
          </cell>
          <cell r="J1202">
            <v>0</v>
          </cell>
          <cell r="K1202">
            <v>3305</v>
          </cell>
          <cell r="L1202">
            <v>3219169326</v>
          </cell>
          <cell r="M1202">
            <v>85830674.000000075</v>
          </cell>
          <cell r="N1202">
            <v>0.11546072834974741</v>
          </cell>
          <cell r="O1202">
            <v>0.12498750786269848</v>
          </cell>
          <cell r="P1202">
            <v>97.402299999999997</v>
          </cell>
          <cell r="Q1202">
            <v>0.11588663717386566</v>
          </cell>
          <cell r="R1202">
            <v>0.11585433525886484</v>
          </cell>
        </row>
        <row r="1203">
          <cell r="A1203">
            <v>1195</v>
          </cell>
          <cell r="B1203" t="str">
            <v>Non-Comp</v>
          </cell>
          <cell r="C1203">
            <v>45680</v>
          </cell>
          <cell r="D1203">
            <v>45764</v>
          </cell>
          <cell r="E1203">
            <v>254</v>
          </cell>
          <cell r="F1203">
            <v>37318.79</v>
          </cell>
          <cell r="G1203">
            <v>36349.621024</v>
          </cell>
          <cell r="H1203">
            <v>254</v>
          </cell>
          <cell r="I1203">
            <v>0</v>
          </cell>
          <cell r="J1203">
            <v>37318.79</v>
          </cell>
          <cell r="K1203">
            <v>37318.79</v>
          </cell>
          <cell r="L1203">
            <v>36349621024</v>
          </cell>
          <cell r="M1203">
            <v>969168976</v>
          </cell>
          <cell r="N1203">
            <v>0.11585457668997165</v>
          </cell>
          <cell r="O1203">
            <v>0.11585457668997165</v>
          </cell>
          <cell r="P1203">
            <v>97.403000000000006</v>
          </cell>
          <cell r="Q1203">
            <v>0.11585457668997165</v>
          </cell>
          <cell r="R1203">
            <v>0.11585457668997171</v>
          </cell>
        </row>
        <row r="1204">
          <cell r="A1204">
            <v>1196</v>
          </cell>
          <cell r="B1204" t="str">
            <v>690th</v>
          </cell>
          <cell r="C1204">
            <v>45694</v>
          </cell>
          <cell r="D1204">
            <v>45779</v>
          </cell>
          <cell r="E1204">
            <v>142</v>
          </cell>
          <cell r="F1204">
            <v>300631.90500000003</v>
          </cell>
          <cell r="G1204">
            <v>292570.19189467508</v>
          </cell>
          <cell r="H1204">
            <v>71</v>
          </cell>
          <cell r="I1204">
            <v>153186.29999999999</v>
          </cell>
          <cell r="J1204">
            <v>0</v>
          </cell>
          <cell r="K1204">
            <v>153186.29999999999</v>
          </cell>
          <cell r="L1204">
            <v>149134927662.89999</v>
          </cell>
          <cell r="M1204">
            <v>4051372337.1000018</v>
          </cell>
          <cell r="N1204">
            <v>0.1149985691511894</v>
          </cell>
          <cell r="O1204">
            <v>0.12489908902878033</v>
          </cell>
          <cell r="P1204">
            <v>97.325599999999994</v>
          </cell>
          <cell r="Q1204">
            <v>0.11799761044672874</v>
          </cell>
          <cell r="R1204">
            <v>0.11665346645755849</v>
          </cell>
        </row>
        <row r="1205">
          <cell r="A1205">
            <v>1197</v>
          </cell>
          <cell r="B1205" t="str">
            <v>Non-Comp</v>
          </cell>
          <cell r="C1205">
            <v>45694</v>
          </cell>
          <cell r="D1205">
            <v>45779</v>
          </cell>
          <cell r="E1205">
            <v>217</v>
          </cell>
          <cell r="F1205">
            <v>16251.885</v>
          </cell>
          <cell r="G1205">
            <v>15822.071389999999</v>
          </cell>
          <cell r="H1205">
            <v>217</v>
          </cell>
          <cell r="I1205">
            <v>0</v>
          </cell>
          <cell r="J1205">
            <v>16251.885</v>
          </cell>
          <cell r="K1205">
            <v>16251.885</v>
          </cell>
          <cell r="L1205">
            <v>15822071390</v>
          </cell>
          <cell r="M1205">
            <v>429813610</v>
          </cell>
          <cell r="N1205">
            <v>0.11665161466480481</v>
          </cell>
          <cell r="O1205">
            <v>0.11665161466480481</v>
          </cell>
          <cell r="P1205">
            <v>97.3553</v>
          </cell>
          <cell r="Q1205">
            <v>0.11665161466480481</v>
          </cell>
          <cell r="R1205">
            <v>0.11665161466480475</v>
          </cell>
        </row>
        <row r="1206">
          <cell r="A1206">
            <v>1198</v>
          </cell>
          <cell r="B1206" t="str">
            <v>691st</v>
          </cell>
          <cell r="C1206">
            <v>45708</v>
          </cell>
          <cell r="D1206">
            <v>45792</v>
          </cell>
          <cell r="E1206">
            <v>135</v>
          </cell>
          <cell r="F1206">
            <v>283825.25</v>
          </cell>
          <cell r="G1206">
            <v>276270.78014150012</v>
          </cell>
          <cell r="H1206">
            <v>68</v>
          </cell>
          <cell r="I1206">
            <v>130380.25</v>
          </cell>
          <cell r="J1206">
            <v>0</v>
          </cell>
          <cell r="K1206">
            <v>130380.25</v>
          </cell>
          <cell r="L1206">
            <v>126962826016.50011</v>
          </cell>
          <cell r="M1206">
            <v>3417423983.4999986</v>
          </cell>
          <cell r="N1206">
            <v>0.10979884031360745</v>
          </cell>
          <cell r="O1206">
            <v>0.12498750786269848</v>
          </cell>
          <cell r="P1206">
            <v>97.350800000000007</v>
          </cell>
          <cell r="Q1206">
            <v>0.1182466375407776</v>
          </cell>
          <cell r="R1206">
            <v>0.11695980883374446</v>
          </cell>
        </row>
        <row r="1207">
          <cell r="A1207">
            <v>1199</v>
          </cell>
          <cell r="B1207" t="str">
            <v>Non-Comp</v>
          </cell>
          <cell r="C1207">
            <v>45708</v>
          </cell>
          <cell r="D1207">
            <v>45792</v>
          </cell>
          <cell r="E1207">
            <v>242</v>
          </cell>
          <cell r="F1207">
            <v>14480.844999999999</v>
          </cell>
          <cell r="G1207">
            <v>14101.287565000001</v>
          </cell>
          <cell r="H1207">
            <v>242</v>
          </cell>
          <cell r="I1207">
            <v>0</v>
          </cell>
          <cell r="J1207">
            <v>14480.844999999999</v>
          </cell>
          <cell r="K1207">
            <v>14480.844999999999</v>
          </cell>
          <cell r="L1207">
            <v>14101287565</v>
          </cell>
          <cell r="M1207">
            <v>379557435</v>
          </cell>
          <cell r="N1207">
            <v>0.11695863859037806</v>
          </cell>
          <cell r="O1207">
            <v>0.11695863859037806</v>
          </cell>
          <cell r="P1207">
            <v>97.378900000000002</v>
          </cell>
          <cell r="Q1207">
            <v>0.11695863859037806</v>
          </cell>
          <cell r="R1207">
            <v>0.11695863859037799</v>
          </cell>
        </row>
        <row r="1208">
          <cell r="A1208">
            <v>1200</v>
          </cell>
          <cell r="B1208" t="str">
            <v>692nd</v>
          </cell>
          <cell r="C1208">
            <v>45722</v>
          </cell>
          <cell r="D1208">
            <v>45806</v>
          </cell>
          <cell r="E1208">
            <v>128</v>
          </cell>
          <cell r="F1208">
            <v>576525.36</v>
          </cell>
          <cell r="G1208">
            <v>561264.90050013957</v>
          </cell>
          <cell r="H1208">
            <v>72</v>
          </cell>
          <cell r="I1208">
            <v>398675.36</v>
          </cell>
          <cell r="J1208">
            <v>0</v>
          </cell>
          <cell r="K1208">
            <v>398675.36</v>
          </cell>
          <cell r="L1208">
            <v>388220979350.13971</v>
          </cell>
          <cell r="M1208">
            <v>10454380649.859999</v>
          </cell>
          <cell r="N1208">
            <v>0.11530046114391888</v>
          </cell>
          <cell r="O1208">
            <v>0.12500130433012627</v>
          </cell>
          <cell r="P1208">
            <v>97.350800000000007</v>
          </cell>
          <cell r="Q1208">
            <v>0.1182466375407776</v>
          </cell>
          <cell r="R1208">
            <v>0.11701291110454481</v>
          </cell>
        </row>
        <row r="1209">
          <cell r="A1209">
            <v>1201</v>
          </cell>
          <cell r="B1209" t="str">
            <v>Non-Comp</v>
          </cell>
          <cell r="C1209">
            <v>45722</v>
          </cell>
          <cell r="D1209">
            <v>45806</v>
          </cell>
          <cell r="E1209">
            <v>173</v>
          </cell>
          <cell r="F1209">
            <v>23243.064999999999</v>
          </cell>
          <cell r="G1209">
            <v>22633.562099999999</v>
          </cell>
          <cell r="H1209">
            <v>173</v>
          </cell>
          <cell r="I1209">
            <v>0</v>
          </cell>
          <cell r="J1209">
            <v>23243.064999999999</v>
          </cell>
          <cell r="K1209">
            <v>23243.064999999999</v>
          </cell>
          <cell r="L1209">
            <v>22633562100</v>
          </cell>
          <cell r="M1209">
            <v>609502900</v>
          </cell>
          <cell r="N1209">
            <v>0.11701362690988633</v>
          </cell>
          <cell r="O1209">
            <v>0.11701362690988633</v>
          </cell>
          <cell r="P1209">
            <v>97.377700000000004</v>
          </cell>
          <cell r="Q1209">
            <v>0.11701362690988633</v>
          </cell>
          <cell r="R1209">
            <v>0.1170136269098864</v>
          </cell>
        </row>
        <row r="1210">
          <cell r="A1210">
            <v>1202</v>
          </cell>
          <cell r="B1210" t="str">
            <v>693rd</v>
          </cell>
          <cell r="C1210">
            <v>45736</v>
          </cell>
          <cell r="D1210">
            <v>45820</v>
          </cell>
          <cell r="E1210">
            <v>79</v>
          </cell>
          <cell r="F1210">
            <v>332401.63</v>
          </cell>
          <cell r="G1210">
            <v>323468.87711584999</v>
          </cell>
          <cell r="H1210">
            <v>22</v>
          </cell>
          <cell r="I1210">
            <v>133004.35</v>
          </cell>
          <cell r="J1210">
            <v>0</v>
          </cell>
          <cell r="K1210">
            <v>133004.35</v>
          </cell>
          <cell r="L1210">
            <v>129510824103.45003</v>
          </cell>
          <cell r="M1210">
            <v>3493525896.5499997</v>
          </cell>
          <cell r="N1210">
            <v>0.11610191235767238</v>
          </cell>
          <cell r="O1210">
            <v>0.12749526441696743</v>
          </cell>
          <cell r="P1210">
            <v>97.350899999999996</v>
          </cell>
          <cell r="Q1210">
            <v>0.11824205259628065</v>
          </cell>
          <cell r="R1210">
            <v>0.11721201737487193</v>
          </cell>
        </row>
        <row r="1211">
          <cell r="A1211">
            <v>1203</v>
          </cell>
          <cell r="B1211" t="str">
            <v>Non-Comp</v>
          </cell>
          <cell r="C1211">
            <v>45736</v>
          </cell>
          <cell r="D1211">
            <v>45820</v>
          </cell>
          <cell r="E1211">
            <v>147</v>
          </cell>
          <cell r="F1211">
            <v>13121.17</v>
          </cell>
          <cell r="G1211">
            <v>12776.529342</v>
          </cell>
          <cell r="H1211">
            <v>147</v>
          </cell>
          <cell r="I1211">
            <v>0</v>
          </cell>
          <cell r="J1211">
            <v>13121.17</v>
          </cell>
          <cell r="K1211">
            <v>13121.17</v>
          </cell>
          <cell r="L1211">
            <v>12776529342</v>
          </cell>
          <cell r="M1211">
            <v>344640658</v>
          </cell>
          <cell r="N1211">
            <v>0.1172106795177365</v>
          </cell>
          <cell r="O1211">
            <v>0.1172106795177365</v>
          </cell>
          <cell r="P1211">
            <v>97.373400000000004</v>
          </cell>
          <cell r="Q1211">
            <v>0.1172106795177365</v>
          </cell>
          <cell r="R1211">
            <v>0.11721067951773646</v>
          </cell>
        </row>
        <row r="1212">
          <cell r="A1212">
            <v>1204</v>
          </cell>
          <cell r="B1212" t="str">
            <v>694th</v>
          </cell>
          <cell r="C1212">
            <v>45750</v>
          </cell>
          <cell r="D1212">
            <v>45834</v>
          </cell>
          <cell r="E1212">
            <v>51</v>
          </cell>
          <cell r="F1212">
            <v>254666.28</v>
          </cell>
          <cell r="G1212">
            <v>247775.99241907001</v>
          </cell>
          <cell r="H1212">
            <v>26</v>
          </cell>
          <cell r="I1212">
            <v>104666.28</v>
          </cell>
          <cell r="J1212">
            <v>0</v>
          </cell>
          <cell r="K1212">
            <v>104666.28</v>
          </cell>
          <cell r="L1212">
            <v>101893258419.07001</v>
          </cell>
          <cell r="M1212">
            <v>2773021580.9300027</v>
          </cell>
          <cell r="N1212">
            <v>0.11650045529291492</v>
          </cell>
          <cell r="O1212">
            <v>0.12498750786269848</v>
          </cell>
          <cell r="P1212">
            <v>97.310400000000001</v>
          </cell>
          <cell r="Q1212">
            <v>0.12009972604112587</v>
          </cell>
          <cell r="R1212">
            <v>0.11825567252704265</v>
          </cell>
        </row>
        <row r="1213">
          <cell r="A1213">
            <v>1205</v>
          </cell>
          <cell r="B1213" t="str">
            <v>Non-Comp</v>
          </cell>
          <cell r="C1213">
            <v>45750</v>
          </cell>
          <cell r="D1213">
            <v>45834</v>
          </cell>
          <cell r="E1213">
            <v>185</v>
          </cell>
          <cell r="F1213">
            <v>9829.74</v>
          </cell>
          <cell r="G1213">
            <v>9569.3108690000008</v>
          </cell>
          <cell r="H1213">
            <v>185</v>
          </cell>
          <cell r="I1213">
            <v>0</v>
          </cell>
          <cell r="J1213">
            <v>9829.74</v>
          </cell>
          <cell r="K1213">
            <v>9829.74</v>
          </cell>
          <cell r="L1213">
            <v>9569310869</v>
          </cell>
          <cell r="M1213">
            <v>260429131</v>
          </cell>
          <cell r="N1213">
            <v>0.11825580745803117</v>
          </cell>
          <cell r="O1213">
            <v>0.11825580745803117</v>
          </cell>
          <cell r="P1213">
            <v>97.3506</v>
          </cell>
          <cell r="Q1213">
            <v>0.11825580745803117</v>
          </cell>
          <cell r="R1213">
            <v>0.11825580745803117</v>
          </cell>
        </row>
        <row r="1214">
          <cell r="A1214">
            <v>1206</v>
          </cell>
          <cell r="B1214" t="str">
            <v>695th</v>
          </cell>
          <cell r="C1214">
            <v>45764</v>
          </cell>
          <cell r="D1214">
            <v>45848</v>
          </cell>
          <cell r="E1214">
            <v>79</v>
          </cell>
          <cell r="F1214">
            <v>193348.3</v>
          </cell>
          <cell r="G1214">
            <v>188101.789536</v>
          </cell>
          <cell r="H1214">
            <v>47</v>
          </cell>
          <cell r="I1214">
            <v>92484.3</v>
          </cell>
          <cell r="J1214">
            <v>0</v>
          </cell>
          <cell r="K1214">
            <v>92484.3</v>
          </cell>
          <cell r="L1214">
            <v>90006410980</v>
          </cell>
          <cell r="M1214">
            <v>2477889020.0000014</v>
          </cell>
          <cell r="N1214">
            <v>0.11849882399487799</v>
          </cell>
          <cell r="O1214">
            <v>0.12500130433012627</v>
          </cell>
          <cell r="P1214">
            <v>97.310400000000001</v>
          </cell>
          <cell r="Q1214">
            <v>0.12009972604112587</v>
          </cell>
          <cell r="R1214">
            <v>0.11962504517417355</v>
          </cell>
        </row>
        <row r="1215">
          <cell r="A1215">
            <v>1207</v>
          </cell>
          <cell r="B1215" t="str">
            <v>Non-Comp</v>
          </cell>
          <cell r="C1215">
            <v>45764</v>
          </cell>
          <cell r="D1215">
            <v>45848</v>
          </cell>
          <cell r="E1215">
            <v>290</v>
          </cell>
          <cell r="F1215">
            <v>42536.88</v>
          </cell>
          <cell r="G1215">
            <v>41397.189374000001</v>
          </cell>
          <cell r="H1215">
            <v>290</v>
          </cell>
          <cell r="J1215">
            <v>42536.88</v>
          </cell>
          <cell r="K1215">
            <v>42536.88</v>
          </cell>
          <cell r="L1215">
            <v>41397189374</v>
          </cell>
          <cell r="M1215">
            <v>1139690626</v>
          </cell>
          <cell r="N1215">
            <v>0.11962713408937069</v>
          </cell>
          <cell r="O1215">
            <v>0.11962713408937069</v>
          </cell>
          <cell r="P1215">
            <v>97.320700000000002</v>
          </cell>
          <cell r="Q1215">
            <v>0.11962713408937069</v>
          </cell>
          <cell r="R1215">
            <v>0.11962713408937069</v>
          </cell>
        </row>
        <row r="1216">
          <cell r="A1216">
            <v>1208</v>
          </cell>
          <cell r="B1216" t="str">
            <v>696th</v>
          </cell>
          <cell r="C1216">
            <v>45779</v>
          </cell>
          <cell r="D1216">
            <v>45862</v>
          </cell>
          <cell r="E1216">
            <v>81</v>
          </cell>
          <cell r="F1216">
            <v>175921.2</v>
          </cell>
          <cell r="G1216">
            <v>171229.73985769995</v>
          </cell>
          <cell r="H1216">
            <v>59</v>
          </cell>
          <cell r="I1216">
            <v>127841.2</v>
          </cell>
          <cell r="J1216">
            <v>0</v>
          </cell>
          <cell r="K1216">
            <v>127841.2</v>
          </cell>
          <cell r="L1216">
            <v>124450805307.7</v>
          </cell>
          <cell r="M1216">
            <v>3390394692.2999997</v>
          </cell>
          <cell r="N1216">
            <v>0.11850227066662949</v>
          </cell>
          <cell r="O1216">
            <v>0.12499987144692178</v>
          </cell>
          <cell r="P1216">
            <v>97.3416</v>
          </cell>
          <cell r="Q1216">
            <v>0.12009823361098924</v>
          </cell>
          <cell r="R1216">
            <v>0.11980291282968587</v>
          </cell>
        </row>
        <row r="1217">
          <cell r="A1217">
            <v>1209</v>
          </cell>
          <cell r="B1217" t="str">
            <v>Non-Comp</v>
          </cell>
          <cell r="C1217">
            <v>45779</v>
          </cell>
          <cell r="D1217">
            <v>45862</v>
          </cell>
          <cell r="E1217">
            <v>260</v>
          </cell>
          <cell r="F1217">
            <v>23816.904999999999</v>
          </cell>
          <cell r="G1217">
            <v>23185.280679</v>
          </cell>
          <cell r="H1217">
            <v>260</v>
          </cell>
          <cell r="I1217">
            <v>0</v>
          </cell>
          <cell r="J1217">
            <v>23816.904999999999</v>
          </cell>
          <cell r="K1217">
            <v>23816.904999999999</v>
          </cell>
          <cell r="L1217">
            <v>23185280679</v>
          </cell>
          <cell r="M1217">
            <v>631624321</v>
          </cell>
          <cell r="N1217">
            <v>0.11980122486906997</v>
          </cell>
          <cell r="O1217">
            <v>0.11980122486906997</v>
          </cell>
          <cell r="P1217">
            <v>97.347999999999999</v>
          </cell>
          <cell r="Q1217">
            <v>0.11980122486906997</v>
          </cell>
          <cell r="R1217">
            <v>0.11980122486906997</v>
          </cell>
        </row>
        <row r="1218">
          <cell r="A1218">
            <v>1210</v>
          </cell>
          <cell r="B1218" t="str">
            <v>697th</v>
          </cell>
          <cell r="C1218">
            <v>45792</v>
          </cell>
          <cell r="D1218">
            <v>45876</v>
          </cell>
          <cell r="E1218">
            <v>104</v>
          </cell>
          <cell r="F1218">
            <v>453555</v>
          </cell>
          <cell r="G1218">
            <v>442041.39193500031</v>
          </cell>
          <cell r="H1218">
            <v>27</v>
          </cell>
          <cell r="I1218">
            <v>72555</v>
          </cell>
          <cell r="J1218">
            <v>0</v>
          </cell>
          <cell r="K1218">
            <v>72555</v>
          </cell>
          <cell r="L1218">
            <v>70730317434.999985</v>
          </cell>
          <cell r="M1218">
            <v>1824682564.9999988</v>
          </cell>
          <cell r="N1218">
            <v>0.11049779432528223</v>
          </cell>
          <cell r="O1218">
            <v>0.11749941593158685</v>
          </cell>
          <cell r="P1218">
            <v>97.478499999999997</v>
          </cell>
          <cell r="Q1218">
            <v>0.1123993276172989</v>
          </cell>
          <cell r="R1218">
            <v>0.11209736868357452</v>
          </cell>
        </row>
        <row r="1219">
          <cell r="A1219">
            <v>1211</v>
          </cell>
          <cell r="B1219" t="str">
            <v>Non-Comp</v>
          </cell>
          <cell r="C1219">
            <v>45792</v>
          </cell>
          <cell r="D1219">
            <v>45876</v>
          </cell>
          <cell r="E1219">
            <v>280</v>
          </cell>
          <cell r="F1219">
            <v>30495.33</v>
          </cell>
          <cell r="G1219">
            <v>29728.402936999999</v>
          </cell>
          <cell r="H1219">
            <v>280</v>
          </cell>
          <cell r="I1219">
            <v>0</v>
          </cell>
          <cell r="J1219">
            <v>30495.33</v>
          </cell>
          <cell r="K1219">
            <v>30495.33</v>
          </cell>
          <cell r="L1219">
            <v>29728402937</v>
          </cell>
          <cell r="M1219">
            <v>766927063</v>
          </cell>
          <cell r="N1219">
            <v>0.1120975337329938</v>
          </cell>
          <cell r="O1219">
            <v>0.1120975337329938</v>
          </cell>
          <cell r="P1219">
            <v>97.485100000000003</v>
          </cell>
          <cell r="Q1219">
            <v>0.1120975337329938</v>
          </cell>
          <cell r="R1219">
            <v>0.1120975337329938</v>
          </cell>
        </row>
        <row r="1220">
          <cell r="A1220">
            <v>1212</v>
          </cell>
          <cell r="B1220" t="str">
            <v>698th</v>
          </cell>
          <cell r="C1220">
            <v>45806</v>
          </cell>
          <cell r="D1220">
            <v>45890</v>
          </cell>
          <cell r="E1220">
            <v>106</v>
          </cell>
          <cell r="F1220">
            <v>605821.79499999993</v>
          </cell>
          <cell r="G1220">
            <v>590602.92093724024</v>
          </cell>
          <cell r="H1220">
            <v>12</v>
          </cell>
          <cell r="I1220">
            <v>227818</v>
          </cell>
          <cell r="J1220">
            <v>0</v>
          </cell>
          <cell r="K1220">
            <v>227818</v>
          </cell>
          <cell r="L1220">
            <v>222126158918</v>
          </cell>
          <cell r="M1220">
            <v>5691841081.9999905</v>
          </cell>
          <cell r="N1220">
            <v>0.11049779432528223</v>
          </cell>
          <cell r="O1220">
            <v>0.11499827431621881</v>
          </cell>
          <cell r="P1220">
            <v>97.498900000000006</v>
          </cell>
          <cell r="Q1220">
            <v>0.11146664218775774</v>
          </cell>
          <cell r="R1220">
            <v>0.1113439598431937</v>
          </cell>
        </row>
        <row r="1221">
          <cell r="A1221">
            <v>1213</v>
          </cell>
          <cell r="B1221" t="str">
            <v>Non-Comp</v>
          </cell>
          <cell r="C1221">
            <v>45806</v>
          </cell>
          <cell r="D1221">
            <v>45890</v>
          </cell>
          <cell r="E1221">
            <v>226</v>
          </cell>
          <cell r="F1221">
            <v>30718.064999999999</v>
          </cell>
          <cell r="G1221">
            <v>29950.604864000001</v>
          </cell>
          <cell r="H1221">
            <v>226</v>
          </cell>
          <cell r="I1221">
            <v>0</v>
          </cell>
          <cell r="J1221">
            <v>30718.064999999999</v>
          </cell>
          <cell r="K1221">
            <v>30718.064999999999</v>
          </cell>
          <cell r="L1221">
            <v>29950604864</v>
          </cell>
          <cell r="M1221">
            <v>767460136</v>
          </cell>
          <cell r="N1221">
            <v>0.1113432277741378</v>
          </cell>
          <cell r="O1221">
            <v>0.1113432277741378</v>
          </cell>
          <cell r="P1221">
            <v>97.501599999999996</v>
          </cell>
          <cell r="Q1221">
            <v>0.1113432277741378</v>
          </cell>
          <cell r="R1221">
            <v>0.1113432277741378</v>
          </cell>
        </row>
        <row r="1222">
          <cell r="A1222">
            <v>1214</v>
          </cell>
          <cell r="B1222" t="str">
            <v>699th</v>
          </cell>
          <cell r="C1222">
            <v>45820</v>
          </cell>
          <cell r="D1222">
            <v>45904</v>
          </cell>
          <cell r="E1222">
            <v>127</v>
          </cell>
          <cell r="F1222">
            <v>462400</v>
          </cell>
          <cell r="G1222">
            <v>450905.12892499991</v>
          </cell>
          <cell r="H1222">
            <v>61</v>
          </cell>
          <cell r="I1222">
            <v>197700</v>
          </cell>
          <cell r="J1222">
            <v>0</v>
          </cell>
          <cell r="K1222">
            <v>197700</v>
          </cell>
          <cell r="L1222">
            <v>192841121299.99994</v>
          </cell>
          <cell r="M1222">
            <v>4858878700.000001</v>
          </cell>
          <cell r="N1222">
            <v>0.10798167293875241</v>
          </cell>
          <cell r="O1222">
            <v>0.11599198200840886</v>
          </cell>
          <cell r="P1222">
            <v>97.520099999999999</v>
          </cell>
          <cell r="Q1222">
            <v>0.11049779432528223</v>
          </cell>
          <cell r="R1222">
            <v>0.1094839774939398</v>
          </cell>
        </row>
        <row r="1223">
          <cell r="A1223">
            <v>1215</v>
          </cell>
          <cell r="B1223" t="str">
            <v>Non-Comp</v>
          </cell>
          <cell r="C1223">
            <v>45820</v>
          </cell>
          <cell r="D1223">
            <v>45904</v>
          </cell>
          <cell r="E1223">
            <v>219</v>
          </cell>
          <cell r="F1223">
            <v>36207.97</v>
          </cell>
          <cell r="G1223">
            <v>35318.086711999997</v>
          </cell>
          <cell r="H1223">
            <v>219</v>
          </cell>
          <cell r="I1223">
            <v>0</v>
          </cell>
          <cell r="J1223">
            <v>36207.97</v>
          </cell>
          <cell r="K1223">
            <v>36207.97</v>
          </cell>
          <cell r="L1223">
            <v>35318086712</v>
          </cell>
          <cell r="M1223">
            <v>889883288</v>
          </cell>
          <cell r="N1223">
            <v>0.1094836975001274</v>
          </cell>
          <cell r="O1223">
            <v>0.1094836975001274</v>
          </cell>
          <cell r="P1223">
            <v>97.542299999999997</v>
          </cell>
          <cell r="Q1223">
            <v>0.1094836975001274</v>
          </cell>
          <cell r="R1223">
            <v>0.1094836975001274</v>
          </cell>
        </row>
        <row r="1224">
          <cell r="A1224">
            <v>1216</v>
          </cell>
          <cell r="B1224" t="str">
            <v>701th</v>
          </cell>
          <cell r="C1224">
            <v>45834</v>
          </cell>
          <cell r="D1224">
            <v>45918</v>
          </cell>
          <cell r="E1224">
            <v>68</v>
          </cell>
          <cell r="F1224">
            <v>276733.8</v>
          </cell>
          <cell r="G1224">
            <v>269839.03554169997</v>
          </cell>
          <cell r="H1224">
            <v>10</v>
          </cell>
          <cell r="I1224">
            <v>76016.299999999988</v>
          </cell>
          <cell r="J1224">
            <v>0</v>
          </cell>
          <cell r="K1224">
            <v>76016.299999999988</v>
          </cell>
          <cell r="L1224">
            <v>74147274516.699997</v>
          </cell>
          <cell r="M1224">
            <v>1869025483.3000019</v>
          </cell>
          <cell r="N1224">
            <v>0.10899965191047288</v>
          </cell>
          <cell r="O1224">
            <v>0.11499827431621881</v>
          </cell>
          <cell r="P1224">
            <v>97.531499999999994</v>
          </cell>
          <cell r="Q1224">
            <v>0.10997698423683902</v>
          </cell>
          <cell r="R1224">
            <v>0.10953016696742267</v>
          </cell>
        </row>
        <row r="1225">
          <cell r="A1225">
            <v>1217</v>
          </cell>
          <cell r="B1225" t="str">
            <v>Non-Comp</v>
          </cell>
          <cell r="C1225">
            <v>45834</v>
          </cell>
          <cell r="D1225">
            <v>45918</v>
          </cell>
          <cell r="E1225">
            <v>246</v>
          </cell>
          <cell r="F1225">
            <v>22289.465</v>
          </cell>
          <cell r="G1225">
            <v>21741.433934000001</v>
          </cell>
          <cell r="H1225">
            <v>246</v>
          </cell>
          <cell r="I1225">
            <v>0</v>
          </cell>
          <cell r="J1225">
            <v>22289.465</v>
          </cell>
          <cell r="K1225">
            <v>22289.465</v>
          </cell>
          <cell r="L1225">
            <v>21741433934</v>
          </cell>
          <cell r="M1225">
            <v>548031066</v>
          </cell>
          <cell r="N1225">
            <v>0.10952936760902177</v>
          </cell>
          <cell r="O1225">
            <v>0.10952936760902177</v>
          </cell>
          <cell r="P1225">
            <v>97.541300000000007</v>
          </cell>
          <cell r="Q1225">
            <v>0.10952936760902177</v>
          </cell>
          <cell r="R1225">
            <v>0.10952936760902177</v>
          </cell>
        </row>
        <row r="1226">
          <cell r="A1226">
            <v>1218</v>
          </cell>
          <cell r="B1226" t="str">
            <v>702th</v>
          </cell>
          <cell r="C1226">
            <v>45848</v>
          </cell>
          <cell r="D1226">
            <v>45932</v>
          </cell>
          <cell r="E1226">
            <v>105</v>
          </cell>
          <cell r="F1226">
            <v>323157.89500000002</v>
          </cell>
          <cell r="G1226">
            <v>315164.10559570498</v>
          </cell>
          <cell r="H1226">
            <v>66</v>
          </cell>
          <cell r="I1226">
            <v>168174.89499999999</v>
          </cell>
          <cell r="J1226">
            <v>0</v>
          </cell>
          <cell r="K1226">
            <v>168174.89499999999</v>
          </cell>
          <cell r="L1226">
            <v>164073251985.70502</v>
          </cell>
          <cell r="M1226">
            <v>4101643014.2949996</v>
          </cell>
          <cell r="N1226">
            <v>0.10654907411120616</v>
          </cell>
          <cell r="O1226">
            <v>0.15472213251068628</v>
          </cell>
          <cell r="P1226">
            <v>97.531499999999994</v>
          </cell>
          <cell r="Q1226">
            <v>0.10997698423683902</v>
          </cell>
          <cell r="R1226">
            <v>0.10862622322492015</v>
          </cell>
        </row>
        <row r="1227">
          <cell r="A1227">
            <v>1219</v>
          </cell>
          <cell r="B1227" t="str">
            <v>Non-Comp</v>
          </cell>
          <cell r="C1227">
            <v>45848</v>
          </cell>
          <cell r="D1227">
            <v>45932</v>
          </cell>
          <cell r="E1227">
            <v>233</v>
          </cell>
          <cell r="F1227">
            <v>318394.54499999998</v>
          </cell>
          <cell r="G1227">
            <v>310629.22043300001</v>
          </cell>
          <cell r="H1227">
            <v>233</v>
          </cell>
          <cell r="I1227">
            <v>0</v>
          </cell>
          <cell r="J1227">
            <v>318394.54499999998</v>
          </cell>
          <cell r="K1227">
            <v>318394.54499999998</v>
          </cell>
          <cell r="L1227">
            <v>310629220433</v>
          </cell>
          <cell r="M1227">
            <v>7765324567</v>
          </cell>
          <cell r="N1227">
            <v>0.10862527370515715</v>
          </cell>
          <cell r="O1227">
            <v>0.10862527370515715</v>
          </cell>
          <cell r="P1227">
            <v>97.561099999999996</v>
          </cell>
          <cell r="Q1227">
            <v>0.10862527370515715</v>
          </cell>
          <cell r="R1227">
            <v>0.10862527370515715</v>
          </cell>
        </row>
        <row r="1228">
          <cell r="A1228">
            <v>1220</v>
          </cell>
          <cell r="B1228" t="str">
            <v>703th</v>
          </cell>
          <cell r="C1228">
            <v>45862</v>
          </cell>
          <cell r="D1228">
            <v>45946</v>
          </cell>
          <cell r="E1228">
            <v>82</v>
          </cell>
          <cell r="F1228">
            <v>163547.40000000005</v>
          </cell>
          <cell r="G1228">
            <v>159531.59453309997</v>
          </cell>
          <cell r="H1228">
            <v>4</v>
          </cell>
          <cell r="I1228">
            <v>12000</v>
          </cell>
          <cell r="J1228">
            <v>0</v>
          </cell>
          <cell r="K1228">
            <v>12000</v>
          </cell>
          <cell r="L1228">
            <v>11712264000.000002</v>
          </cell>
          <cell r="M1228">
            <v>287735999.99999964</v>
          </cell>
          <cell r="N1228">
            <v>0.10644873549652616</v>
          </cell>
          <cell r="O1228">
            <v>0.11289783427909306</v>
          </cell>
          <cell r="P1228">
            <v>97.595600000000005</v>
          </cell>
          <cell r="Q1228">
            <v>0.10705083503959663</v>
          </cell>
          <cell r="R1228">
            <v>0.10674977622032154</v>
          </cell>
        </row>
        <row r="1229">
          <cell r="A1229">
            <v>1221</v>
          </cell>
          <cell r="B1229" t="str">
            <v>Non-Comp</v>
          </cell>
          <cell r="C1229">
            <v>45862</v>
          </cell>
          <cell r="D1229">
            <v>45946</v>
          </cell>
          <cell r="E1229">
            <v>234</v>
          </cell>
          <cell r="F1229">
            <v>278000.53499999997</v>
          </cell>
          <cell r="G1229">
            <v>271334.63817200001</v>
          </cell>
          <cell r="H1229">
            <v>234</v>
          </cell>
          <cell r="I1229">
            <v>0</v>
          </cell>
          <cell r="J1229">
            <v>278000.53499999997</v>
          </cell>
          <cell r="K1229">
            <v>278000.53499999997</v>
          </cell>
          <cell r="L1229">
            <v>271334638172</v>
          </cell>
          <cell r="M1229">
            <v>6665896828</v>
          </cell>
          <cell r="N1229">
            <v>0.10674976491064669</v>
          </cell>
          <cell r="O1229">
            <v>0.10674976491064669</v>
          </cell>
          <cell r="P1229">
            <v>97.602199999999996</v>
          </cell>
          <cell r="Q1229">
            <v>0.10674976491064669</v>
          </cell>
          <cell r="R1229">
            <v>0.10674976491064669</v>
          </cell>
        </row>
        <row r="1230">
          <cell r="A1230">
            <v>1222</v>
          </cell>
          <cell r="B1230" t="str">
            <v>704th</v>
          </cell>
          <cell r="C1230">
            <v>45876</v>
          </cell>
          <cell r="D1230">
            <v>45960</v>
          </cell>
          <cell r="E1230">
            <v>105</v>
          </cell>
          <cell r="F1230">
            <v>238749.80000000005</v>
          </cell>
          <cell r="G1230">
            <v>232841.49872879992</v>
          </cell>
          <cell r="H1230">
            <v>22</v>
          </cell>
          <cell r="I1230">
            <v>50162</v>
          </cell>
          <cell r="J1230">
            <v>0</v>
          </cell>
          <cell r="K1230">
            <v>50162</v>
          </cell>
          <cell r="L1230">
            <v>48945416305.999992</v>
          </cell>
          <cell r="M1230">
            <v>1216583694.0000007</v>
          </cell>
          <cell r="N1230">
            <v>0.10649890423847833</v>
          </cell>
          <cell r="O1230">
            <v>0.13438880706921946</v>
          </cell>
          <cell r="P1230">
            <v>97.563800000000001</v>
          </cell>
          <cell r="Q1230">
            <v>0.10850201660471451</v>
          </cell>
          <cell r="R1230">
            <v>0.10800497709627872</v>
          </cell>
        </row>
        <row r="1231">
          <cell r="A1231">
            <v>1223</v>
          </cell>
          <cell r="B1231" t="str">
            <v>Non-Comp</v>
          </cell>
          <cell r="C1231">
            <v>45876</v>
          </cell>
          <cell r="D1231">
            <v>45960</v>
          </cell>
          <cell r="E1231">
            <v>216</v>
          </cell>
          <cell r="F1231">
            <v>132160.82999999999</v>
          </cell>
          <cell r="G1231">
            <v>128955.533387</v>
          </cell>
          <cell r="H1231">
            <v>216</v>
          </cell>
          <cell r="J1231">
            <v>132160.82999999999</v>
          </cell>
          <cell r="K1231">
            <v>132160.82999999999</v>
          </cell>
          <cell r="L1231">
            <v>128955533387</v>
          </cell>
          <cell r="M1231">
            <v>3205296613</v>
          </cell>
          <cell r="N1231">
            <v>0.10800449247992484</v>
          </cell>
          <cell r="O1231">
            <v>0.10800449247992484</v>
          </cell>
          <cell r="P1231">
            <v>97.574700000000007</v>
          </cell>
          <cell r="Q1231">
            <v>0.10800449247992484</v>
          </cell>
          <cell r="R1231">
            <v>0.10800449247992484</v>
          </cell>
        </row>
        <row r="1232">
          <cell r="A1232">
            <v>1224</v>
          </cell>
          <cell r="B1232" t="str">
            <v>705th</v>
          </cell>
          <cell r="C1232">
            <v>45890</v>
          </cell>
          <cell r="D1232">
            <v>45974</v>
          </cell>
          <cell r="E1232">
            <v>92</v>
          </cell>
          <cell r="F1232">
            <v>197470.5</v>
          </cell>
          <cell r="G1232">
            <v>192568.55487200001</v>
          </cell>
          <cell r="H1232">
            <v>19</v>
          </cell>
          <cell r="I1232">
            <v>41328.5</v>
          </cell>
          <cell r="J1232">
            <v>0</v>
          </cell>
          <cell r="K1232">
            <v>41328.5</v>
          </cell>
          <cell r="L1232">
            <v>40324352385</v>
          </cell>
          <cell r="M1232">
            <v>1004147615.0000005</v>
          </cell>
          <cell r="N1232">
            <v>0.10748882792516107</v>
          </cell>
          <cell r="O1232">
            <v>0.11487924226198956</v>
          </cell>
          <cell r="P1232">
            <v>97.563800000000001</v>
          </cell>
          <cell r="Q1232">
            <v>0.10850201660471451</v>
          </cell>
          <cell r="R1232">
            <v>0.10820412278184985</v>
          </cell>
        </row>
        <row r="1233">
          <cell r="A1233">
            <v>1225</v>
          </cell>
          <cell r="B1233" t="str">
            <v>Non-Comp</v>
          </cell>
          <cell r="C1233">
            <v>45820</v>
          </cell>
          <cell r="D1233">
            <v>45904</v>
          </cell>
          <cell r="E1233">
            <v>165</v>
          </cell>
          <cell r="F1233">
            <v>24881.505000000001</v>
          </cell>
          <cell r="G1233">
            <v>24276.959063999999</v>
          </cell>
          <cell r="H1233">
            <v>165</v>
          </cell>
          <cell r="I1233">
            <v>0</v>
          </cell>
          <cell r="J1233">
            <v>24881.505000000001</v>
          </cell>
          <cell r="K1233">
            <v>24881.505000000001</v>
          </cell>
          <cell r="L1233">
            <v>24276959064</v>
          </cell>
          <cell r="M1233">
            <v>604545936</v>
          </cell>
          <cell r="N1233">
            <v>0.10820531452706392</v>
          </cell>
          <cell r="O1233">
            <v>0.10820531452706392</v>
          </cell>
          <cell r="P1233">
            <v>97.570300000000003</v>
          </cell>
          <cell r="Q1233">
            <v>0.10820531452706392</v>
          </cell>
          <cell r="R1233">
            <v>0.10820531452706396</v>
          </cell>
        </row>
        <row r="1234">
          <cell r="A1234">
            <v>1226</v>
          </cell>
          <cell r="B1234" t="str">
            <v>706th</v>
          </cell>
          <cell r="C1234">
            <v>45904</v>
          </cell>
          <cell r="D1234">
            <v>45988</v>
          </cell>
          <cell r="E1234">
            <v>105</v>
          </cell>
          <cell r="F1234">
            <v>317917</v>
          </cell>
          <cell r="G1234">
            <v>310111.12505999987</v>
          </cell>
          <cell r="H1234">
            <v>46</v>
          </cell>
          <cell r="I1234">
            <v>127283</v>
          </cell>
          <cell r="J1234">
            <v>0</v>
          </cell>
          <cell r="K1234">
            <v>127283</v>
          </cell>
          <cell r="L1234">
            <v>124187903672.00002</v>
          </cell>
          <cell r="M1234">
            <v>3095096327.9999986</v>
          </cell>
          <cell r="N1234">
            <v>0.10749795369330151</v>
          </cell>
          <cell r="O1234">
            <v>0.11349710450957717</v>
          </cell>
          <cell r="P1234">
            <v>97.563800000000001</v>
          </cell>
          <cell r="Q1234">
            <v>0.10850201660471451</v>
          </cell>
          <cell r="R1234">
            <v>0.10829501977167601</v>
          </cell>
        </row>
        <row r="1235">
          <cell r="A1235">
            <v>1227</v>
          </cell>
          <cell r="B1235" t="str">
            <v>Non-Comp</v>
          </cell>
          <cell r="C1235">
            <v>45820</v>
          </cell>
          <cell r="D1235">
            <v>45904</v>
          </cell>
          <cell r="E1235">
            <v>178</v>
          </cell>
          <cell r="F1235">
            <v>48663.87</v>
          </cell>
          <cell r="G1235">
            <v>47480.510661</v>
          </cell>
          <cell r="H1235">
            <v>178</v>
          </cell>
          <cell r="I1235">
            <v>0</v>
          </cell>
          <cell r="J1235">
            <v>48663.87</v>
          </cell>
          <cell r="K1235">
            <v>48663.87</v>
          </cell>
          <cell r="L1235">
            <v>47480510661</v>
          </cell>
          <cell r="M1235">
            <v>1183359339</v>
          </cell>
          <cell r="N1235">
            <v>0.10829660326346266</v>
          </cell>
          <cell r="O1235">
            <v>0.10829660326346266</v>
          </cell>
          <cell r="P1235">
            <v>97.568299999999994</v>
          </cell>
          <cell r="Q1235">
            <v>0.10829660326346266</v>
          </cell>
          <cell r="R1235">
            <v>0.10829660326346267</v>
          </cell>
        </row>
        <row r="1236">
          <cell r="A1236">
            <v>1228</v>
          </cell>
          <cell r="B1236" t="str">
            <v>707th</v>
          </cell>
          <cell r="C1236">
            <v>45918</v>
          </cell>
          <cell r="D1236">
            <v>46002</v>
          </cell>
          <cell r="E1236">
            <v>79</v>
          </cell>
          <cell r="F1236">
            <v>189515.6</v>
          </cell>
          <cell r="G1236">
            <v>184837.15484079998</v>
          </cell>
          <cell r="H1236">
            <v>24</v>
          </cell>
          <cell r="I1236">
            <v>99235.6</v>
          </cell>
          <cell r="J1236">
            <v>0</v>
          </cell>
          <cell r="K1236">
            <v>99235.6</v>
          </cell>
          <cell r="L1236">
            <v>96831876700.800018</v>
          </cell>
          <cell r="M1236">
            <v>2403723299.1999974</v>
          </cell>
          <cell r="N1236">
            <v>0.10700065385700255</v>
          </cell>
          <cell r="O1236">
            <v>0.11499827431621881</v>
          </cell>
          <cell r="P1236">
            <v>97.563800000000001</v>
          </cell>
          <cell r="Q1236">
            <v>0.10850201660471451</v>
          </cell>
          <cell r="R1236">
            <v>0.10786487379631947</v>
          </cell>
        </row>
        <row r="1237">
          <cell r="A1237">
            <v>1229</v>
          </cell>
          <cell r="B1237" t="str">
            <v>Non-Comp</v>
          </cell>
          <cell r="C1237">
            <v>45918</v>
          </cell>
          <cell r="D1237">
            <v>46002</v>
          </cell>
          <cell r="E1237">
            <v>182</v>
          </cell>
          <cell r="F1237">
            <v>14586.16</v>
          </cell>
          <cell r="G1237">
            <v>14232.854036999999</v>
          </cell>
          <cell r="H1237">
            <v>182</v>
          </cell>
          <cell r="J1237">
            <v>14586.16</v>
          </cell>
          <cell r="K1237">
            <v>14586.16</v>
          </cell>
          <cell r="L1237">
            <v>14232854037</v>
          </cell>
          <cell r="M1237">
            <v>353305963</v>
          </cell>
          <cell r="N1237">
            <v>0.1078630150944757</v>
          </cell>
          <cell r="O1237">
            <v>0.1078630150944757</v>
          </cell>
          <cell r="P1237">
            <v>97.577799999999996</v>
          </cell>
          <cell r="Q1237">
            <v>0.1078630150944757</v>
          </cell>
          <cell r="R1237">
            <v>0.1078630150944757</v>
          </cell>
        </row>
        <row r="1243">
          <cell r="C1243" t="str">
            <v>TOTAL</v>
          </cell>
          <cell r="E1243">
            <v>117245</v>
          </cell>
          <cell r="F1243">
            <v>190235968.59792435</v>
          </cell>
          <cell r="G1243">
            <v>184463430.50563118</v>
          </cell>
          <cell r="H1243">
            <v>96106</v>
          </cell>
          <cell r="I1243">
            <v>109717213.58910403</v>
          </cell>
          <cell r="J1243">
            <v>15202301.498442693</v>
          </cell>
          <cell r="K1243">
            <v>124919515.0875466</v>
          </cell>
          <cell r="L1243">
            <v>121418395644844</v>
          </cell>
          <cell r="M1243">
            <v>3501124659415.3462</v>
          </cell>
        </row>
        <row r="1246">
          <cell r="K1246">
            <v>74915.785000000003</v>
          </cell>
          <cell r="L1246">
            <v>77010807182</v>
          </cell>
          <cell r="M1246">
            <v>1439242817.9999995</v>
          </cell>
        </row>
        <row r="1247">
          <cell r="F1247">
            <v>8348.1949999999997</v>
          </cell>
          <cell r="G1247">
            <v>8181.520356</v>
          </cell>
        </row>
        <row r="1248">
          <cell r="K1248">
            <v>2063481.24</v>
          </cell>
          <cell r="L1248">
            <v>2015850591382.1985</v>
          </cell>
          <cell r="M1248">
            <v>47630648617.800026</v>
          </cell>
        </row>
        <row r="1252">
          <cell r="F1252">
            <v>1000000</v>
          </cell>
          <cell r="K1252" t="str">
            <v>Issued</v>
          </cell>
          <cell r="L1252">
            <v>903985370486.86023</v>
          </cell>
          <cell r="M1252">
            <v>14841944513.139992</v>
          </cell>
        </row>
        <row r="1253">
          <cell r="K1253" t="str">
            <v>Discharged</v>
          </cell>
          <cell r="L1253">
            <v>181779126008.845</v>
          </cell>
          <cell r="M1253">
            <v>2761438991.1549983</v>
          </cell>
        </row>
        <row r="1254">
          <cell r="K1254" t="str">
            <v>Outstanding</v>
          </cell>
          <cell r="L1254">
            <v>1620686835297.9702</v>
          </cell>
          <cell r="M1254">
            <v>5712615415.6549978</v>
          </cell>
          <cell r="N1254">
            <v>1626399.4507136252</v>
          </cell>
        </row>
        <row r="1261">
          <cell r="I1261">
            <v>138332.94721017999</v>
          </cell>
        </row>
        <row r="1262">
          <cell r="I1262">
            <v>138332947210.17999</v>
          </cell>
        </row>
        <row r="1264">
          <cell r="I1264">
            <v>4266.652789820002</v>
          </cell>
        </row>
        <row r="1265">
          <cell r="I1265">
            <v>4266652789.8200021</v>
          </cell>
        </row>
      </sheetData>
      <sheetData sheetId="3">
        <row r="17">
          <cell r="A17">
            <v>1</v>
          </cell>
          <cell r="B17" t="str">
            <v>1st</v>
          </cell>
          <cell r="C17">
            <v>35972</v>
          </cell>
          <cell r="D17">
            <v>36152</v>
          </cell>
          <cell r="E17">
            <v>102</v>
          </cell>
          <cell r="F17">
            <v>33352.644999999997</v>
          </cell>
          <cell r="H17">
            <v>67</v>
          </cell>
          <cell r="I17">
            <v>24392.645</v>
          </cell>
          <cell r="J17">
            <v>1060</v>
          </cell>
          <cell r="K17">
            <v>25452.645</v>
          </cell>
          <cell r="L17">
            <v>23623242020</v>
          </cell>
          <cell r="M17">
            <v>1829402980</v>
          </cell>
          <cell r="N17">
            <v>0.14701600000000001</v>
          </cell>
          <cell r="O17">
            <v>0.167737</v>
          </cell>
          <cell r="Q17">
            <v>0.15897700000000001</v>
          </cell>
          <cell r="R17">
            <v>0.15703300000000001</v>
          </cell>
          <cell r="S17">
            <v>36152</v>
          </cell>
        </row>
        <row r="18">
          <cell r="A18">
            <v>2</v>
          </cell>
          <cell r="B18" t="str">
            <v>2nd</v>
          </cell>
          <cell r="C18">
            <v>35991</v>
          </cell>
          <cell r="D18">
            <v>36171</v>
          </cell>
          <cell r="E18">
            <v>17</v>
          </cell>
          <cell r="F18">
            <v>6010</v>
          </cell>
          <cell r="H18">
            <v>17</v>
          </cell>
          <cell r="I18">
            <v>6000</v>
          </cell>
          <cell r="J18">
            <v>10</v>
          </cell>
          <cell r="K18">
            <v>6010</v>
          </cell>
          <cell r="L18">
            <v>5585423650</v>
          </cell>
          <cell r="M18">
            <v>424576350</v>
          </cell>
          <cell r="N18">
            <v>0.152394</v>
          </cell>
          <cell r="O18">
            <v>0.15790000000000001</v>
          </cell>
          <cell r="Q18">
            <v>0.15790000000000001</v>
          </cell>
          <cell r="R18">
            <v>0.154142</v>
          </cell>
          <cell r="S18">
            <v>36171</v>
          </cell>
        </row>
        <row r="19">
          <cell r="A19">
            <v>3</v>
          </cell>
          <cell r="B19" t="str">
            <v>3rd</v>
          </cell>
          <cell r="C19">
            <v>36000</v>
          </cell>
          <cell r="D19">
            <v>36180</v>
          </cell>
          <cell r="E19">
            <v>33</v>
          </cell>
          <cell r="F19">
            <v>3934.3119999999999</v>
          </cell>
          <cell r="H19">
            <v>25</v>
          </cell>
          <cell r="I19">
            <v>2274.3119999999999</v>
          </cell>
          <cell r="J19">
            <v>210</v>
          </cell>
          <cell r="K19">
            <v>2484.3119999999999</v>
          </cell>
          <cell r="L19">
            <v>2305362900</v>
          </cell>
          <cell r="M19">
            <v>178949100</v>
          </cell>
          <cell r="N19">
            <v>0.156857</v>
          </cell>
          <cell r="O19">
            <v>0.160001</v>
          </cell>
          <cell r="Q19">
            <v>0.157999</v>
          </cell>
          <cell r="R19">
            <v>0.15740199999999999</v>
          </cell>
          <cell r="S19">
            <v>36180</v>
          </cell>
        </row>
        <row r="20">
          <cell r="A20">
            <v>4</v>
          </cell>
          <cell r="B20" t="str">
            <v>4th</v>
          </cell>
          <cell r="C20">
            <v>36013</v>
          </cell>
          <cell r="D20">
            <v>36193</v>
          </cell>
          <cell r="E20">
            <v>101</v>
          </cell>
          <cell r="F20">
            <v>21425</v>
          </cell>
          <cell r="H20">
            <v>65</v>
          </cell>
          <cell r="I20">
            <v>15045</v>
          </cell>
          <cell r="J20">
            <v>40</v>
          </cell>
          <cell r="K20">
            <v>15085</v>
          </cell>
          <cell r="L20">
            <v>14027273330</v>
          </cell>
          <cell r="M20">
            <v>1057726680</v>
          </cell>
          <cell r="N20">
            <v>0.14981900000000001</v>
          </cell>
          <cell r="O20">
            <v>0.16250100000000001</v>
          </cell>
          <cell r="Q20">
            <v>0.154999</v>
          </cell>
          <cell r="R20">
            <v>0.15290500000000001</v>
          </cell>
          <cell r="S20">
            <v>36193</v>
          </cell>
        </row>
        <row r="21">
          <cell r="A21">
            <v>5</v>
          </cell>
          <cell r="B21" t="str">
            <v>5th</v>
          </cell>
          <cell r="C21">
            <v>36026</v>
          </cell>
          <cell r="D21">
            <v>36206</v>
          </cell>
          <cell r="E21">
            <v>140</v>
          </cell>
          <cell r="F21">
            <v>49620.82</v>
          </cell>
          <cell r="H21">
            <v>19</v>
          </cell>
          <cell r="I21">
            <v>13110.82</v>
          </cell>
          <cell r="J21">
            <v>100</v>
          </cell>
          <cell r="K21">
            <v>13210.82</v>
          </cell>
          <cell r="L21">
            <v>12304089140</v>
          </cell>
          <cell r="M21">
            <v>906730860</v>
          </cell>
          <cell r="N21">
            <v>0.14749899999999999</v>
          </cell>
          <cell r="O21">
            <v>0.15897700000000001</v>
          </cell>
          <cell r="Q21">
            <v>0.150001</v>
          </cell>
          <cell r="R21">
            <v>0.14943400000000001</v>
          </cell>
          <cell r="S21">
            <v>36206</v>
          </cell>
        </row>
        <row r="22">
          <cell r="A22">
            <v>6</v>
          </cell>
          <cell r="B22" t="str">
            <v>6th</v>
          </cell>
          <cell r="C22">
            <v>36043</v>
          </cell>
          <cell r="D22">
            <v>36223</v>
          </cell>
          <cell r="E22">
            <v>176</v>
          </cell>
          <cell r="F22">
            <v>47550.71</v>
          </cell>
          <cell r="H22">
            <v>17</v>
          </cell>
          <cell r="I22">
            <v>11375</v>
          </cell>
          <cell r="J22" t="str">
            <v xml:space="preserve">    ---</v>
          </cell>
          <cell r="K22">
            <v>11375</v>
          </cell>
          <cell r="L22">
            <v>10647509700</v>
          </cell>
          <cell r="M22">
            <v>727490300</v>
          </cell>
          <cell r="N22">
            <v>0.13749900000000001</v>
          </cell>
          <cell r="O22">
            <v>0.154999</v>
          </cell>
          <cell r="Q22">
            <v>0.140041</v>
          </cell>
          <cell r="R22">
            <v>0.138548</v>
          </cell>
          <cell r="S22">
            <v>36223</v>
          </cell>
        </row>
        <row r="23">
          <cell r="A23">
            <v>7</v>
          </cell>
          <cell r="B23" t="str">
            <v>7th</v>
          </cell>
          <cell r="C23">
            <v>36068</v>
          </cell>
          <cell r="D23">
            <v>36248</v>
          </cell>
          <cell r="E23">
            <v>89</v>
          </cell>
          <cell r="F23">
            <v>24183.34</v>
          </cell>
          <cell r="H23">
            <v>17</v>
          </cell>
          <cell r="I23">
            <v>3423.34</v>
          </cell>
          <cell r="J23">
            <v>1300</v>
          </cell>
          <cell r="K23">
            <v>4723.34</v>
          </cell>
          <cell r="L23">
            <v>4427553580</v>
          </cell>
          <cell r="M23">
            <v>295786420</v>
          </cell>
          <cell r="N23">
            <v>0.13403200000000001</v>
          </cell>
          <cell r="O23">
            <v>0.15756300000000001</v>
          </cell>
          <cell r="Q23">
            <v>0.13680100000000001</v>
          </cell>
          <cell r="R23">
            <v>0.135467</v>
          </cell>
          <cell r="S23">
            <v>36248</v>
          </cell>
        </row>
        <row r="24">
          <cell r="A24">
            <v>8</v>
          </cell>
          <cell r="B24" t="str">
            <v>8th</v>
          </cell>
          <cell r="C24">
            <v>36081</v>
          </cell>
          <cell r="D24" t="str">
            <v xml:space="preserve">   ---</v>
          </cell>
          <cell r="E24">
            <v>18</v>
          </cell>
          <cell r="F24">
            <v>3400</v>
          </cell>
          <cell r="H24" t="str">
            <v xml:space="preserve">  ---</v>
          </cell>
          <cell r="I24" t="str">
            <v xml:space="preserve"> REJECTED</v>
          </cell>
          <cell r="J24" t="str">
            <v xml:space="preserve"> REJECTED</v>
          </cell>
          <cell r="K24" t="str">
            <v xml:space="preserve"> REJECTED</v>
          </cell>
          <cell r="L24" t="str">
            <v>---</v>
          </cell>
          <cell r="M24" t="str">
            <v>---</v>
          </cell>
          <cell r="N24">
            <v>0.142593</v>
          </cell>
          <cell r="O24">
            <v>0.157328</v>
          </cell>
          <cell r="Q24" t="str">
            <v xml:space="preserve"> REJECTED</v>
          </cell>
          <cell r="R24" t="str">
            <v xml:space="preserve"> REJECTED</v>
          </cell>
          <cell r="S24">
            <v>36261</v>
          </cell>
        </row>
        <row r="25">
          <cell r="A25">
            <v>9</v>
          </cell>
          <cell r="B25" t="str">
            <v>9th</v>
          </cell>
          <cell r="C25">
            <v>36092</v>
          </cell>
          <cell r="D25" t="str">
            <v xml:space="preserve">   ---</v>
          </cell>
          <cell r="E25">
            <v>35</v>
          </cell>
          <cell r="F25">
            <v>6241.6850000000004</v>
          </cell>
          <cell r="H25" t="str">
            <v xml:space="preserve">  ---</v>
          </cell>
          <cell r="I25" t="str">
            <v xml:space="preserve"> REJECTED</v>
          </cell>
          <cell r="J25" t="str">
            <v xml:space="preserve"> REJECTED</v>
          </cell>
          <cell r="K25" t="str">
            <v xml:space="preserve"> REJECTED</v>
          </cell>
          <cell r="L25" t="str">
            <v>---</v>
          </cell>
          <cell r="M25" t="str">
            <v>---</v>
          </cell>
          <cell r="N25">
            <v>0.13495399999999999</v>
          </cell>
          <cell r="O25">
            <v>0.152394</v>
          </cell>
          <cell r="Q25" t="str">
            <v xml:space="preserve"> REJECTED</v>
          </cell>
          <cell r="R25" t="str">
            <v xml:space="preserve"> REJECTED</v>
          </cell>
          <cell r="S25">
            <v>36272</v>
          </cell>
        </row>
        <row r="26">
          <cell r="A26">
            <v>10</v>
          </cell>
          <cell r="B26" t="str">
            <v>10th</v>
          </cell>
          <cell r="C26">
            <v>36104</v>
          </cell>
          <cell r="D26" t="str">
            <v xml:space="preserve">   ---</v>
          </cell>
          <cell r="E26">
            <v>78</v>
          </cell>
          <cell r="F26">
            <v>17763.11</v>
          </cell>
          <cell r="H26" t="str">
            <v xml:space="preserve">  ---</v>
          </cell>
          <cell r="I26" t="str">
            <v xml:space="preserve"> REJECTED</v>
          </cell>
          <cell r="J26" t="str">
            <v xml:space="preserve"> REJECTED</v>
          </cell>
          <cell r="K26" t="str">
            <v xml:space="preserve"> REJECTED</v>
          </cell>
          <cell r="L26" t="str">
            <v>---</v>
          </cell>
          <cell r="M26" t="str">
            <v>---</v>
          </cell>
          <cell r="N26">
            <v>0.120001</v>
          </cell>
          <cell r="O26">
            <v>0.152394</v>
          </cell>
          <cell r="Q26" t="str">
            <v xml:space="preserve"> REJECTED</v>
          </cell>
          <cell r="R26" t="str">
            <v xml:space="preserve"> REJECTED</v>
          </cell>
          <cell r="S26">
            <v>36284</v>
          </cell>
        </row>
        <row r="27">
          <cell r="A27">
            <v>11</v>
          </cell>
          <cell r="B27" t="str">
            <v>11th</v>
          </cell>
          <cell r="C27">
            <v>36116</v>
          </cell>
          <cell r="D27">
            <v>36296</v>
          </cell>
          <cell r="E27">
            <v>62</v>
          </cell>
          <cell r="F27">
            <v>15338.16</v>
          </cell>
          <cell r="H27" t="str">
            <v xml:space="preserve">  ---</v>
          </cell>
          <cell r="I27">
            <v>1000</v>
          </cell>
          <cell r="J27" t="str">
            <v xml:space="preserve">    ---</v>
          </cell>
          <cell r="K27">
            <v>1000</v>
          </cell>
          <cell r="L27">
            <v>944300000</v>
          </cell>
          <cell r="M27">
            <v>55700000</v>
          </cell>
          <cell r="N27">
            <v>0.11960899999999999</v>
          </cell>
          <cell r="O27">
            <v>0.15005299999999999</v>
          </cell>
          <cell r="Q27">
            <v>0.11960899999999999</v>
          </cell>
          <cell r="R27">
            <v>0.11960899999999999</v>
          </cell>
          <cell r="S27">
            <v>36296</v>
          </cell>
        </row>
        <row r="28">
          <cell r="A28">
            <v>12</v>
          </cell>
          <cell r="B28" t="str">
            <v>12th</v>
          </cell>
          <cell r="C28">
            <v>36134</v>
          </cell>
          <cell r="D28">
            <v>36314</v>
          </cell>
          <cell r="E28">
            <v>75</v>
          </cell>
          <cell r="F28">
            <v>17864.599999999999</v>
          </cell>
          <cell r="H28">
            <v>27</v>
          </cell>
          <cell r="I28">
            <v>6164.6</v>
          </cell>
          <cell r="J28" t="str">
            <v xml:space="preserve">    ---</v>
          </cell>
          <cell r="K28">
            <v>6164.6</v>
          </cell>
          <cell r="L28">
            <v>5821957980</v>
          </cell>
          <cell r="M28">
            <v>342642020</v>
          </cell>
          <cell r="N28">
            <v>0.11507100000000001</v>
          </cell>
          <cell r="O28">
            <v>0.147483</v>
          </cell>
          <cell r="Q28">
            <v>0.11960899999999999</v>
          </cell>
          <cell r="R28">
            <v>0.119342</v>
          </cell>
          <cell r="S28">
            <v>36314</v>
          </cell>
        </row>
        <row r="29">
          <cell r="A29">
            <v>13</v>
          </cell>
          <cell r="B29" t="str">
            <v>13th</v>
          </cell>
          <cell r="C29">
            <v>36152</v>
          </cell>
          <cell r="D29">
            <v>36332</v>
          </cell>
          <cell r="E29">
            <v>46</v>
          </cell>
          <cell r="F29">
            <v>5246.71</v>
          </cell>
          <cell r="H29">
            <v>16</v>
          </cell>
          <cell r="I29">
            <v>1446.71</v>
          </cell>
          <cell r="J29" t="str">
            <v xml:space="preserve">    ---</v>
          </cell>
          <cell r="K29">
            <v>1446.71</v>
          </cell>
          <cell r="L29">
            <v>1366691673</v>
          </cell>
          <cell r="M29">
            <v>80018330</v>
          </cell>
          <cell r="N29">
            <v>0.11507100000000001</v>
          </cell>
          <cell r="O29">
            <v>0.12363</v>
          </cell>
          <cell r="Q29">
            <v>0.119382</v>
          </cell>
          <cell r="R29">
            <v>0.118724</v>
          </cell>
          <cell r="S29">
            <v>36332</v>
          </cell>
        </row>
        <row r="30">
          <cell r="A30">
            <v>14</v>
          </cell>
          <cell r="B30" t="str">
            <v>14th</v>
          </cell>
          <cell r="C30">
            <v>36171</v>
          </cell>
          <cell r="D30">
            <v>36351</v>
          </cell>
          <cell r="E30">
            <v>24</v>
          </cell>
          <cell r="F30">
            <v>5618</v>
          </cell>
          <cell r="H30">
            <v>8</v>
          </cell>
          <cell r="I30">
            <v>2298</v>
          </cell>
          <cell r="J30" t="str">
            <v xml:space="preserve">    ---</v>
          </cell>
          <cell r="K30">
            <v>2298</v>
          </cell>
          <cell r="L30">
            <v>2168585800</v>
          </cell>
          <cell r="M30">
            <v>129414200</v>
          </cell>
          <cell r="N30">
            <v>0.11847299999999999</v>
          </cell>
          <cell r="O30">
            <v>0.13980899999999999</v>
          </cell>
          <cell r="Q30">
            <v>0.12234200000000001</v>
          </cell>
          <cell r="R30">
            <v>0.12101099999999999</v>
          </cell>
          <cell r="S30">
            <v>36351</v>
          </cell>
        </row>
        <row r="31">
          <cell r="A31">
            <v>15</v>
          </cell>
          <cell r="B31" t="str">
            <v>15th</v>
          </cell>
          <cell r="C31">
            <v>36181</v>
          </cell>
          <cell r="D31">
            <v>36361</v>
          </cell>
          <cell r="E31">
            <v>35</v>
          </cell>
          <cell r="F31">
            <v>6058.99</v>
          </cell>
          <cell r="H31">
            <v>33</v>
          </cell>
          <cell r="I31">
            <v>5843.99</v>
          </cell>
          <cell r="J31">
            <v>15</v>
          </cell>
          <cell r="K31">
            <v>5858.99</v>
          </cell>
          <cell r="L31">
            <v>5519862970</v>
          </cell>
          <cell r="M31">
            <v>339127030</v>
          </cell>
          <cell r="N31">
            <v>0.119837</v>
          </cell>
          <cell r="O31">
            <v>0.13749500000000001</v>
          </cell>
          <cell r="Q31">
            <v>0.12989200000000001</v>
          </cell>
          <cell r="R31">
            <v>0.124582</v>
          </cell>
          <cell r="S31">
            <v>36361</v>
          </cell>
        </row>
        <row r="32">
          <cell r="A32">
            <v>16</v>
          </cell>
          <cell r="B32" t="str">
            <v>16th</v>
          </cell>
          <cell r="C32">
            <v>36193</v>
          </cell>
          <cell r="D32">
            <v>36373</v>
          </cell>
          <cell r="E32">
            <v>51</v>
          </cell>
          <cell r="F32">
            <v>24190</v>
          </cell>
          <cell r="H32">
            <v>18</v>
          </cell>
          <cell r="I32">
            <v>10700</v>
          </cell>
          <cell r="J32">
            <v>30</v>
          </cell>
          <cell r="K32">
            <v>10730</v>
          </cell>
          <cell r="L32">
            <v>10089645900</v>
          </cell>
          <cell r="M32">
            <v>640354100</v>
          </cell>
          <cell r="N32">
            <v>0.12760099999999999</v>
          </cell>
          <cell r="O32">
            <v>0.13980899999999999</v>
          </cell>
          <cell r="Q32">
            <v>0.13219</v>
          </cell>
          <cell r="R32">
            <v>0.128696</v>
          </cell>
          <cell r="S32">
            <v>36373</v>
          </cell>
        </row>
        <row r="33">
          <cell r="A33">
            <v>17</v>
          </cell>
          <cell r="B33" t="str">
            <v>17th</v>
          </cell>
          <cell r="C33">
            <v>36206</v>
          </cell>
          <cell r="D33">
            <v>36386</v>
          </cell>
          <cell r="E33">
            <v>73</v>
          </cell>
          <cell r="F33">
            <v>17283.514999999999</v>
          </cell>
          <cell r="H33">
            <v>42</v>
          </cell>
          <cell r="I33">
            <v>8968.5149999999994</v>
          </cell>
          <cell r="J33">
            <v>440</v>
          </cell>
          <cell r="K33">
            <v>9408.5149999999994</v>
          </cell>
          <cell r="L33">
            <v>8829441330</v>
          </cell>
          <cell r="M33">
            <v>579073670</v>
          </cell>
          <cell r="N33">
            <v>0.13150000000000001</v>
          </cell>
          <cell r="O33">
            <v>0.13980899999999999</v>
          </cell>
          <cell r="Q33">
            <v>0.13403200000000001</v>
          </cell>
          <cell r="R33">
            <v>0.132991</v>
          </cell>
          <cell r="S33">
            <v>36386</v>
          </cell>
        </row>
        <row r="34">
          <cell r="A34">
            <v>18</v>
          </cell>
          <cell r="B34" t="str">
            <v>18th</v>
          </cell>
          <cell r="C34">
            <v>36223</v>
          </cell>
          <cell r="D34">
            <v>36403</v>
          </cell>
          <cell r="E34">
            <v>88</v>
          </cell>
          <cell r="F34">
            <v>24845</v>
          </cell>
          <cell r="H34">
            <v>19</v>
          </cell>
          <cell r="I34">
            <v>9925</v>
          </cell>
          <cell r="J34" t="str">
            <v xml:space="preserve">    ---</v>
          </cell>
          <cell r="K34">
            <v>9925</v>
          </cell>
          <cell r="L34">
            <v>9328860000</v>
          </cell>
          <cell r="M34">
            <v>596140000</v>
          </cell>
          <cell r="N34">
            <v>0.12828600000000001</v>
          </cell>
          <cell r="O34">
            <v>0.13657</v>
          </cell>
          <cell r="Q34">
            <v>0.12989200000000001</v>
          </cell>
          <cell r="R34">
            <v>0.129581</v>
          </cell>
          <cell r="S34">
            <v>36403</v>
          </cell>
        </row>
        <row r="35">
          <cell r="A35">
            <v>19</v>
          </cell>
          <cell r="B35" t="str">
            <v>19th</v>
          </cell>
          <cell r="C35">
            <v>36245</v>
          </cell>
          <cell r="D35">
            <v>36425</v>
          </cell>
          <cell r="E35">
            <v>87</v>
          </cell>
          <cell r="F35">
            <v>11716.57</v>
          </cell>
          <cell r="H35">
            <v>18</v>
          </cell>
          <cell r="I35">
            <v>2725</v>
          </cell>
          <cell r="J35">
            <v>50</v>
          </cell>
          <cell r="K35">
            <v>2775</v>
          </cell>
          <cell r="L35">
            <v>2627907500</v>
          </cell>
          <cell r="M35">
            <v>147092500</v>
          </cell>
          <cell r="N35">
            <v>0.109875</v>
          </cell>
          <cell r="O35">
            <v>0.13081000000000001</v>
          </cell>
          <cell r="Q35">
            <v>0.114845</v>
          </cell>
          <cell r="R35">
            <v>0.113501</v>
          </cell>
          <cell r="S35">
            <v>36425</v>
          </cell>
        </row>
        <row r="36">
          <cell r="A36">
            <v>20</v>
          </cell>
          <cell r="B36" t="str">
            <v>20th</v>
          </cell>
          <cell r="C36">
            <v>36272</v>
          </cell>
          <cell r="D36">
            <v>36452</v>
          </cell>
          <cell r="E36">
            <v>31</v>
          </cell>
          <cell r="F36">
            <v>3850</v>
          </cell>
          <cell r="H36">
            <v>2</v>
          </cell>
          <cell r="I36">
            <v>175</v>
          </cell>
          <cell r="J36" t="str">
            <v xml:space="preserve">    ---</v>
          </cell>
          <cell r="K36">
            <v>175</v>
          </cell>
          <cell r="L36">
            <v>166307500</v>
          </cell>
          <cell r="M36">
            <v>8692500</v>
          </cell>
          <cell r="N36">
            <v>0.10492899999999999</v>
          </cell>
          <cell r="O36">
            <v>0.125081</v>
          </cell>
          <cell r="Q36">
            <v>0.10739899999999999</v>
          </cell>
          <cell r="R36">
            <v>0.105987</v>
          </cell>
          <cell r="S36">
            <v>36452</v>
          </cell>
        </row>
        <row r="37">
          <cell r="A37">
            <v>21</v>
          </cell>
          <cell r="B37" t="str">
            <v>21st</v>
          </cell>
          <cell r="C37">
            <v>36293</v>
          </cell>
          <cell r="D37" t="str">
            <v xml:space="preserve">   ---</v>
          </cell>
          <cell r="E37">
            <v>28</v>
          </cell>
          <cell r="F37">
            <v>2164.5300000000002</v>
          </cell>
          <cell r="H37" t="str">
            <v xml:space="preserve">  ---</v>
          </cell>
          <cell r="I37" t="str">
            <v xml:space="preserve"> REJECTED</v>
          </cell>
          <cell r="J37" t="str">
            <v xml:space="preserve"> REJECTED</v>
          </cell>
          <cell r="K37" t="str">
            <v xml:space="preserve"> REJECTED</v>
          </cell>
          <cell r="L37" t="str">
            <v>---</v>
          </cell>
          <cell r="M37" t="str">
            <v>---</v>
          </cell>
          <cell r="N37">
            <v>0.100006</v>
          </cell>
          <cell r="O37">
            <v>0.117565</v>
          </cell>
          <cell r="Q37" t="str">
            <v xml:space="preserve"> REJECTED</v>
          </cell>
          <cell r="R37" t="str">
            <v xml:space="preserve"> REJECTED</v>
          </cell>
          <cell r="S37">
            <v>36473</v>
          </cell>
        </row>
        <row r="38">
          <cell r="A38">
            <v>22</v>
          </cell>
          <cell r="B38" t="str">
            <v>22nd</v>
          </cell>
          <cell r="C38">
            <v>36307</v>
          </cell>
          <cell r="D38" t="str">
            <v xml:space="preserve">   ---</v>
          </cell>
          <cell r="E38">
            <v>51</v>
          </cell>
          <cell r="F38">
            <v>12989.53</v>
          </cell>
          <cell r="H38" t="str">
            <v xml:space="preserve">  ---</v>
          </cell>
          <cell r="I38" t="str">
            <v xml:space="preserve"> REJECTED</v>
          </cell>
          <cell r="J38" t="str">
            <v xml:space="preserve"> REJECTED</v>
          </cell>
          <cell r="K38" t="str">
            <v xml:space="preserve"> REJECTED</v>
          </cell>
          <cell r="L38" t="str">
            <v>---</v>
          </cell>
          <cell r="M38" t="str">
            <v>---</v>
          </cell>
          <cell r="N38">
            <v>9.0006000000000003E-2</v>
          </cell>
          <cell r="O38">
            <v>0.11507100000000001</v>
          </cell>
          <cell r="Q38" t="str">
            <v xml:space="preserve"> REJECTED</v>
          </cell>
          <cell r="R38" t="str">
            <v xml:space="preserve"> REJECTED</v>
          </cell>
          <cell r="S38">
            <v>36487</v>
          </cell>
        </row>
        <row r="39">
          <cell r="A39">
            <v>23</v>
          </cell>
          <cell r="B39" t="str">
            <v>23rd</v>
          </cell>
          <cell r="C39">
            <v>36321</v>
          </cell>
          <cell r="D39" t="str">
            <v xml:space="preserve">   ---</v>
          </cell>
          <cell r="E39">
            <v>57</v>
          </cell>
          <cell r="F39">
            <v>10682.645</v>
          </cell>
          <cell r="H39" t="str">
            <v xml:space="preserve">  ---</v>
          </cell>
          <cell r="I39" t="str">
            <v xml:space="preserve"> REJECTED</v>
          </cell>
          <cell r="J39" t="str">
            <v xml:space="preserve"> REJECTED</v>
          </cell>
          <cell r="K39" t="str">
            <v xml:space="preserve"> REJECTED</v>
          </cell>
          <cell r="L39" t="str">
            <v>---</v>
          </cell>
          <cell r="M39" t="str">
            <v>---</v>
          </cell>
          <cell r="N39">
            <v>7.0068000000000005E-2</v>
          </cell>
          <cell r="O39">
            <v>0.109875</v>
          </cell>
          <cell r="Q39" t="str">
            <v xml:space="preserve"> REJECTED</v>
          </cell>
          <cell r="R39" t="str">
            <v xml:space="preserve"> REJECTED</v>
          </cell>
          <cell r="S39">
            <v>36501</v>
          </cell>
        </row>
        <row r="40">
          <cell r="A40">
            <v>24</v>
          </cell>
          <cell r="B40" t="str">
            <v>24th</v>
          </cell>
          <cell r="C40">
            <v>36335</v>
          </cell>
          <cell r="D40" t="str">
            <v xml:space="preserve">   ---</v>
          </cell>
          <cell r="E40">
            <v>35</v>
          </cell>
          <cell r="F40">
            <v>5959.6450000000004</v>
          </cell>
          <cell r="H40" t="str">
            <v xml:space="preserve">  ---</v>
          </cell>
          <cell r="I40" t="str">
            <v xml:space="preserve"> REJECTED</v>
          </cell>
          <cell r="J40" t="str">
            <v xml:space="preserve"> REJECTED</v>
          </cell>
          <cell r="K40" t="str">
            <v xml:space="preserve"> REJECTED</v>
          </cell>
          <cell r="L40" t="str">
            <v>---</v>
          </cell>
          <cell r="M40" t="str">
            <v>---</v>
          </cell>
          <cell r="N40">
            <v>7.7473E-2</v>
          </cell>
          <cell r="O40">
            <v>0.12759799999999999</v>
          </cell>
          <cell r="Q40" t="str">
            <v xml:space="preserve"> REJECTED</v>
          </cell>
          <cell r="R40" t="str">
            <v xml:space="preserve"> REJECTED</v>
          </cell>
          <cell r="S40">
            <v>36515</v>
          </cell>
        </row>
        <row r="41">
          <cell r="A41">
            <v>25</v>
          </cell>
          <cell r="B41" t="str">
            <v>25th</v>
          </cell>
          <cell r="C41">
            <v>36349</v>
          </cell>
          <cell r="D41" t="str">
            <v xml:space="preserve">   ---</v>
          </cell>
          <cell r="E41">
            <v>14</v>
          </cell>
          <cell r="F41">
            <v>3325</v>
          </cell>
          <cell r="H41" t="str">
            <v xml:space="preserve">  ---</v>
          </cell>
          <cell r="I41" t="str">
            <v xml:space="preserve"> REJECTED</v>
          </cell>
          <cell r="J41" t="str">
            <v xml:space="preserve"> REJECTED</v>
          </cell>
          <cell r="K41" t="str">
            <v xml:space="preserve"> REJECTED</v>
          </cell>
          <cell r="L41" t="str">
            <v>---</v>
          </cell>
          <cell r="M41" t="str">
            <v>---</v>
          </cell>
          <cell r="N41">
            <v>9.0006000000000003E-2</v>
          </cell>
          <cell r="O41">
            <v>0.10739899999999999</v>
          </cell>
          <cell r="Q41" t="str">
            <v xml:space="preserve"> REJECTED</v>
          </cell>
          <cell r="R41" t="str">
            <v xml:space="preserve"> REJECTED</v>
          </cell>
          <cell r="S41">
            <v>36529</v>
          </cell>
        </row>
        <row r="42">
          <cell r="A42">
            <v>26</v>
          </cell>
          <cell r="B42" t="str">
            <v>26th</v>
          </cell>
          <cell r="C42">
            <v>36363</v>
          </cell>
          <cell r="D42" t="str">
            <v xml:space="preserve">   ---</v>
          </cell>
          <cell r="E42">
            <v>14</v>
          </cell>
          <cell r="F42">
            <v>7625</v>
          </cell>
          <cell r="H42" t="str">
            <v xml:space="preserve">  ---</v>
          </cell>
          <cell r="I42" t="str">
            <v xml:space="preserve"> REJECTED</v>
          </cell>
          <cell r="J42" t="str">
            <v xml:space="preserve"> REJECTED</v>
          </cell>
          <cell r="K42" t="str">
            <v xml:space="preserve"> REJECTED</v>
          </cell>
          <cell r="L42" t="str">
            <v>---</v>
          </cell>
          <cell r="M42" t="str">
            <v>---</v>
          </cell>
          <cell r="N42">
            <v>8.7900000000000006E-2</v>
          </cell>
          <cell r="O42">
            <v>0.10717500000000001</v>
          </cell>
          <cell r="Q42" t="str">
            <v xml:space="preserve"> REJECTED</v>
          </cell>
          <cell r="R42" t="str">
            <v xml:space="preserve"> REJECTED</v>
          </cell>
          <cell r="S42">
            <v>36543</v>
          </cell>
        </row>
        <row r="43">
          <cell r="A43">
            <v>27</v>
          </cell>
          <cell r="B43" t="str">
            <v>27th</v>
          </cell>
          <cell r="C43">
            <v>36384</v>
          </cell>
          <cell r="D43" t="str">
            <v xml:space="preserve">   ---</v>
          </cell>
          <cell r="E43">
            <v>21</v>
          </cell>
          <cell r="F43">
            <v>6650</v>
          </cell>
          <cell r="H43" t="str">
            <v xml:space="preserve">  ---</v>
          </cell>
          <cell r="I43" t="str">
            <v xml:space="preserve"> REJECTED</v>
          </cell>
          <cell r="J43" t="str">
            <v xml:space="preserve"> REJECTED</v>
          </cell>
          <cell r="K43" t="str">
            <v xml:space="preserve"> REJECTED</v>
          </cell>
          <cell r="L43" t="str">
            <v>---</v>
          </cell>
          <cell r="M43" t="str">
            <v>---</v>
          </cell>
          <cell r="N43">
            <v>8.0976000000000006E-2</v>
          </cell>
          <cell r="O43">
            <v>9.5104999999999995E-2</v>
          </cell>
          <cell r="Q43" t="str">
            <v xml:space="preserve"> REJECTED</v>
          </cell>
          <cell r="R43" t="str">
            <v xml:space="preserve"> REJECTED</v>
          </cell>
          <cell r="S43">
            <v>36564</v>
          </cell>
        </row>
        <row r="44">
          <cell r="A44">
            <v>28</v>
          </cell>
          <cell r="B44" t="str">
            <v>28th</v>
          </cell>
          <cell r="C44">
            <v>36398</v>
          </cell>
          <cell r="D44">
            <v>36582</v>
          </cell>
          <cell r="E44">
            <v>9</v>
          </cell>
          <cell r="F44">
            <v>3775</v>
          </cell>
          <cell r="H44">
            <v>8</v>
          </cell>
          <cell r="I44">
            <v>3525</v>
          </cell>
          <cell r="J44" t="str">
            <v xml:space="preserve">    ---</v>
          </cell>
          <cell r="K44">
            <v>3525</v>
          </cell>
          <cell r="L44">
            <v>3365057500</v>
          </cell>
          <cell r="M44">
            <v>159942500</v>
          </cell>
          <cell r="N44">
            <v>8.7400000000000005E-2</v>
          </cell>
          <cell r="O44">
            <v>0.107046</v>
          </cell>
          <cell r="Q44">
            <v>0.100018</v>
          </cell>
          <cell r="R44">
            <v>9.4285999999999995E-2</v>
          </cell>
          <cell r="S44">
            <v>36582</v>
          </cell>
        </row>
        <row r="45">
          <cell r="A45">
            <v>29</v>
          </cell>
          <cell r="B45" t="str">
            <v>29th</v>
          </cell>
          <cell r="C45">
            <v>36412</v>
          </cell>
          <cell r="D45">
            <v>36594</v>
          </cell>
          <cell r="E45">
            <v>70</v>
          </cell>
          <cell r="F45">
            <v>15475</v>
          </cell>
          <cell r="H45">
            <v>58</v>
          </cell>
          <cell r="I45">
            <v>12600</v>
          </cell>
          <cell r="J45" t="str">
            <v xml:space="preserve">    ---</v>
          </cell>
          <cell r="K45">
            <v>12600</v>
          </cell>
          <cell r="L45">
            <v>11998506900</v>
          </cell>
          <cell r="M45">
            <v>601493000</v>
          </cell>
          <cell r="N45">
            <v>9.7142000000000006E-2</v>
          </cell>
          <cell r="O45">
            <v>0.107554</v>
          </cell>
          <cell r="Q45">
            <v>0.10288899999999999</v>
          </cell>
          <cell r="R45">
            <v>0.100537</v>
          </cell>
          <cell r="S45">
            <v>36594</v>
          </cell>
        </row>
        <row r="46">
          <cell r="A46">
            <v>30</v>
          </cell>
          <cell r="B46" t="str">
            <v>30th</v>
          </cell>
          <cell r="C46">
            <v>36426</v>
          </cell>
          <cell r="D46">
            <v>36609</v>
          </cell>
          <cell r="E46">
            <v>43</v>
          </cell>
          <cell r="F46">
            <v>14770</v>
          </cell>
          <cell r="H46">
            <v>4</v>
          </cell>
          <cell r="I46">
            <v>4100</v>
          </cell>
          <cell r="J46" t="str">
            <v xml:space="preserve">    ---</v>
          </cell>
          <cell r="K46">
            <v>4100</v>
          </cell>
          <cell r="L46">
            <v>3899620000</v>
          </cell>
          <cell r="M46">
            <v>200380000</v>
          </cell>
          <cell r="N46">
            <v>0.102327</v>
          </cell>
          <cell r="O46">
            <v>0.11318499999999999</v>
          </cell>
          <cell r="Q46">
            <v>0.102768</v>
          </cell>
          <cell r="R46">
            <v>0.102488</v>
          </cell>
          <cell r="S46">
            <v>36609</v>
          </cell>
        </row>
        <row r="47">
          <cell r="A47">
            <v>31</v>
          </cell>
          <cell r="B47" t="str">
            <v>31st</v>
          </cell>
          <cell r="C47">
            <v>36440</v>
          </cell>
          <cell r="D47">
            <v>36622</v>
          </cell>
          <cell r="E47">
            <v>18</v>
          </cell>
          <cell r="F47">
            <v>4450</v>
          </cell>
          <cell r="H47">
            <v>1</v>
          </cell>
          <cell r="I47">
            <v>2300</v>
          </cell>
          <cell r="J47" t="str">
            <v xml:space="preserve">    ---</v>
          </cell>
          <cell r="K47">
            <v>2300</v>
          </cell>
          <cell r="L47">
            <v>2187070000</v>
          </cell>
          <cell r="M47">
            <v>112930000</v>
          </cell>
          <cell r="N47">
            <v>0.10355399999999999</v>
          </cell>
          <cell r="O47">
            <v>0.12257700000000001</v>
          </cell>
          <cell r="Q47">
            <v>0.10355399999999999</v>
          </cell>
          <cell r="R47">
            <v>0.10355399999999999</v>
          </cell>
          <cell r="S47">
            <v>36622</v>
          </cell>
        </row>
        <row r="48">
          <cell r="A48">
            <v>32</v>
          </cell>
          <cell r="B48" t="str">
            <v>32nd</v>
          </cell>
          <cell r="C48">
            <v>36454</v>
          </cell>
          <cell r="D48" t="str">
            <v xml:space="preserve">   ---</v>
          </cell>
          <cell r="E48">
            <v>25</v>
          </cell>
          <cell r="F48">
            <v>6300</v>
          </cell>
          <cell r="H48" t="str">
            <v xml:space="preserve">  ---</v>
          </cell>
          <cell r="I48" t="str">
            <v xml:space="preserve"> REJECTED</v>
          </cell>
          <cell r="J48" t="str">
            <v xml:space="preserve"> REJECTED</v>
          </cell>
          <cell r="K48" t="str">
            <v xml:space="preserve"> REJECTED</v>
          </cell>
          <cell r="L48" t="str">
            <v>---</v>
          </cell>
          <cell r="M48" t="str">
            <v>---</v>
          </cell>
          <cell r="N48">
            <v>0.102446</v>
          </cell>
          <cell r="O48">
            <v>0.120547</v>
          </cell>
          <cell r="Q48" t="str">
            <v xml:space="preserve"> REJECTED</v>
          </cell>
          <cell r="R48" t="str">
            <v xml:space="preserve"> REJECTED</v>
          </cell>
          <cell r="S48">
            <v>36636</v>
          </cell>
        </row>
        <row r="49">
          <cell r="A49">
            <v>33</v>
          </cell>
          <cell r="B49" t="str">
            <v>33rd</v>
          </cell>
          <cell r="C49">
            <v>36468</v>
          </cell>
          <cell r="D49">
            <v>36650</v>
          </cell>
          <cell r="E49">
            <v>86</v>
          </cell>
          <cell r="F49">
            <v>25050</v>
          </cell>
          <cell r="H49">
            <v>64</v>
          </cell>
          <cell r="I49">
            <v>21300</v>
          </cell>
          <cell r="J49">
            <v>100</v>
          </cell>
          <cell r="K49">
            <v>21400</v>
          </cell>
          <cell r="L49">
            <v>20389090000</v>
          </cell>
          <cell r="M49">
            <v>1010911000</v>
          </cell>
          <cell r="N49">
            <v>9.4939999999999997E-2</v>
          </cell>
          <cell r="O49">
            <v>0.10978300000000001</v>
          </cell>
          <cell r="Q49">
            <v>0.10355399999999999</v>
          </cell>
          <cell r="R49">
            <v>9.9433999999999995E-2</v>
          </cell>
          <cell r="S49">
            <v>36650</v>
          </cell>
        </row>
        <row r="50">
          <cell r="A50">
            <v>34</v>
          </cell>
          <cell r="B50" t="str">
            <v>34th</v>
          </cell>
          <cell r="C50">
            <v>36482</v>
          </cell>
          <cell r="D50">
            <v>36664</v>
          </cell>
          <cell r="E50">
            <v>63</v>
          </cell>
          <cell r="F50">
            <v>10325</v>
          </cell>
          <cell r="H50">
            <v>19</v>
          </cell>
          <cell r="I50">
            <v>3400</v>
          </cell>
          <cell r="J50">
            <v>25</v>
          </cell>
          <cell r="K50">
            <v>3425</v>
          </cell>
          <cell r="L50">
            <v>3260248000</v>
          </cell>
          <cell r="M50">
            <v>164753000</v>
          </cell>
          <cell r="N50">
            <v>9.9570000000000006E-2</v>
          </cell>
          <cell r="O50">
            <v>0.11000600000000001</v>
          </cell>
          <cell r="Q50">
            <v>0.102224</v>
          </cell>
          <cell r="R50">
            <v>0.101345</v>
          </cell>
          <cell r="S50">
            <v>36664</v>
          </cell>
        </row>
        <row r="51">
          <cell r="A51">
            <v>35</v>
          </cell>
          <cell r="B51" t="str">
            <v>35th</v>
          </cell>
          <cell r="C51">
            <v>36496</v>
          </cell>
          <cell r="D51">
            <v>36678</v>
          </cell>
          <cell r="E51">
            <v>14</v>
          </cell>
          <cell r="F51">
            <v>1900</v>
          </cell>
          <cell r="H51">
            <v>1</v>
          </cell>
          <cell r="I51">
            <v>50</v>
          </cell>
          <cell r="J51" t="str">
            <v xml:space="preserve">    ---</v>
          </cell>
          <cell r="K51">
            <v>50</v>
          </cell>
          <cell r="L51">
            <v>47590000</v>
          </cell>
          <cell r="M51">
            <v>2410000</v>
          </cell>
          <cell r="N51">
            <v>0.10156</v>
          </cell>
          <cell r="O51">
            <v>0.11000600000000001</v>
          </cell>
          <cell r="Q51">
            <v>0.10156</v>
          </cell>
          <cell r="R51">
            <v>0.10156</v>
          </cell>
          <cell r="S51">
            <v>36678</v>
          </cell>
        </row>
        <row r="52">
          <cell r="A52">
            <v>36</v>
          </cell>
          <cell r="B52" t="str">
            <v>36th</v>
          </cell>
          <cell r="C52">
            <v>36510</v>
          </cell>
          <cell r="D52">
            <v>36692</v>
          </cell>
          <cell r="E52">
            <v>13</v>
          </cell>
          <cell r="F52">
            <v>2400</v>
          </cell>
          <cell r="H52">
            <v>6</v>
          </cell>
          <cell r="I52">
            <v>1450</v>
          </cell>
          <cell r="J52" t="str">
            <v xml:space="preserve">    ---</v>
          </cell>
          <cell r="K52">
            <v>1450</v>
          </cell>
          <cell r="L52">
            <v>1380495000</v>
          </cell>
          <cell r="M52">
            <v>69505000</v>
          </cell>
          <cell r="N52">
            <v>0.100012</v>
          </cell>
          <cell r="O52">
            <v>0.10510799999999999</v>
          </cell>
          <cell r="Q52">
            <v>0.101339</v>
          </cell>
          <cell r="R52">
            <v>0.10097200000000001</v>
          </cell>
          <cell r="S52">
            <v>36692</v>
          </cell>
        </row>
        <row r="53">
          <cell r="A53">
            <v>37</v>
          </cell>
          <cell r="B53" t="str">
            <v>37th</v>
          </cell>
          <cell r="C53">
            <v>36524</v>
          </cell>
          <cell r="D53" t="str">
            <v xml:space="preserve">   ---</v>
          </cell>
          <cell r="E53">
            <v>9</v>
          </cell>
          <cell r="F53">
            <v>3700</v>
          </cell>
          <cell r="H53" t="str">
            <v xml:space="preserve">  ---</v>
          </cell>
          <cell r="I53" t="str">
            <v xml:space="preserve"> REJECTED</v>
          </cell>
          <cell r="J53" t="str">
            <v xml:space="preserve"> REJECTED</v>
          </cell>
          <cell r="K53" t="str">
            <v xml:space="preserve"> REJECTED</v>
          </cell>
          <cell r="L53" t="str">
            <v>---</v>
          </cell>
          <cell r="M53" t="str">
            <v>---</v>
          </cell>
          <cell r="N53">
            <v>0.101339</v>
          </cell>
          <cell r="O53">
            <v>0.11000600000000001</v>
          </cell>
          <cell r="Q53" t="str">
            <v xml:space="preserve"> REJECTED</v>
          </cell>
          <cell r="R53" t="str">
            <v xml:space="preserve"> REJECTED</v>
          </cell>
          <cell r="S53">
            <v>36706</v>
          </cell>
        </row>
        <row r="54">
          <cell r="A54">
            <v>38</v>
          </cell>
          <cell r="B54" t="str">
            <v>38th</v>
          </cell>
          <cell r="C54">
            <v>36538</v>
          </cell>
          <cell r="D54">
            <v>36720</v>
          </cell>
          <cell r="E54">
            <v>35</v>
          </cell>
          <cell r="F54">
            <v>7350</v>
          </cell>
          <cell r="H54">
            <v>1</v>
          </cell>
          <cell r="I54">
            <v>100</v>
          </cell>
          <cell r="J54" t="str">
            <v xml:space="preserve">    ---</v>
          </cell>
          <cell r="K54">
            <v>100</v>
          </cell>
          <cell r="L54">
            <v>95940000</v>
          </cell>
          <cell r="M54">
            <v>4060000</v>
          </cell>
          <cell r="N54">
            <v>8.4869E-2</v>
          </cell>
          <cell r="O54">
            <v>9.7583000000000003E-2</v>
          </cell>
          <cell r="Q54">
            <v>8.4869E-2</v>
          </cell>
          <cell r="R54">
            <v>8.4869E-2</v>
          </cell>
          <cell r="S54">
            <v>36720</v>
          </cell>
        </row>
        <row r="55">
          <cell r="A55">
            <v>39</v>
          </cell>
          <cell r="B55" t="str">
            <v>39th</v>
          </cell>
          <cell r="C55">
            <v>36552</v>
          </cell>
          <cell r="D55">
            <v>36734</v>
          </cell>
          <cell r="E55">
            <v>32</v>
          </cell>
          <cell r="F55">
            <v>5300</v>
          </cell>
          <cell r="H55">
            <v>15</v>
          </cell>
          <cell r="I55">
            <v>1700</v>
          </cell>
          <cell r="J55">
            <v>550</v>
          </cell>
          <cell r="K55">
            <v>2250</v>
          </cell>
          <cell r="L55">
            <v>2159255000</v>
          </cell>
          <cell r="M55">
            <v>90745000</v>
          </cell>
          <cell r="N55">
            <v>8.2475000000000007E-2</v>
          </cell>
          <cell r="O55">
            <v>8.9892E-2</v>
          </cell>
          <cell r="Q55">
            <v>8.4869E-2</v>
          </cell>
          <cell r="R55">
            <v>8.4282999999999997E-2</v>
          </cell>
          <cell r="S55">
            <v>36734</v>
          </cell>
        </row>
        <row r="56">
          <cell r="A56">
            <v>40</v>
          </cell>
          <cell r="B56" t="str">
            <v>40th</v>
          </cell>
          <cell r="C56">
            <v>36566</v>
          </cell>
          <cell r="D56">
            <v>36748</v>
          </cell>
          <cell r="E56">
            <v>56</v>
          </cell>
          <cell r="F56">
            <v>13450</v>
          </cell>
          <cell r="H56">
            <v>3</v>
          </cell>
          <cell r="I56">
            <v>2250</v>
          </cell>
          <cell r="J56" t="str">
            <v xml:space="preserve">    ---</v>
          </cell>
          <cell r="K56">
            <v>2250</v>
          </cell>
          <cell r="L56">
            <v>2164105000</v>
          </cell>
          <cell r="M56">
            <v>85895000</v>
          </cell>
          <cell r="N56">
            <v>7.9002000000000003E-2</v>
          </cell>
          <cell r="O56">
            <v>8.9892E-2</v>
          </cell>
          <cell r="Q56">
            <v>7.9868999999999996E-2</v>
          </cell>
          <cell r="R56">
            <v>7.9600000000000004E-2</v>
          </cell>
          <cell r="S56">
            <v>36748</v>
          </cell>
        </row>
        <row r="57">
          <cell r="A57">
            <v>41</v>
          </cell>
          <cell r="B57" t="str">
            <v>41st</v>
          </cell>
          <cell r="C57">
            <v>36580</v>
          </cell>
          <cell r="D57">
            <v>36762</v>
          </cell>
          <cell r="E57">
            <v>36</v>
          </cell>
          <cell r="F57">
            <v>6400</v>
          </cell>
          <cell r="H57">
            <v>1</v>
          </cell>
          <cell r="I57">
            <v>1000</v>
          </cell>
          <cell r="J57" t="str">
            <v xml:space="preserve">    ---</v>
          </cell>
          <cell r="K57">
            <v>1000</v>
          </cell>
          <cell r="L57">
            <v>964200000</v>
          </cell>
          <cell r="M57">
            <v>35800000</v>
          </cell>
          <cell r="N57">
            <v>7.4462E-2</v>
          </cell>
          <cell r="O57">
            <v>8.6395E-2</v>
          </cell>
          <cell r="Q57">
            <v>7.4462E-2</v>
          </cell>
          <cell r="R57">
            <v>7.4462E-2</v>
          </cell>
          <cell r="S57">
            <v>36762</v>
          </cell>
        </row>
        <row r="58">
          <cell r="A58">
            <v>42</v>
          </cell>
          <cell r="B58" t="str">
            <v>42nd</v>
          </cell>
          <cell r="C58">
            <v>36594</v>
          </cell>
          <cell r="D58" t="str">
            <v xml:space="preserve">   ---</v>
          </cell>
          <cell r="E58">
            <v>22</v>
          </cell>
          <cell r="F58">
            <v>6500</v>
          </cell>
          <cell r="H58" t="str">
            <v xml:space="preserve">  ---</v>
          </cell>
          <cell r="I58" t="str">
            <v xml:space="preserve"> REJECTED</v>
          </cell>
          <cell r="J58" t="str">
            <v xml:space="preserve"> REJECTED</v>
          </cell>
          <cell r="K58" t="str">
            <v xml:space="preserve"> REJECTED</v>
          </cell>
          <cell r="L58" t="str">
            <v>---</v>
          </cell>
          <cell r="M58" t="str">
            <v>---</v>
          </cell>
          <cell r="N58">
            <v>7.4894000000000002E-2</v>
          </cell>
          <cell r="O58">
            <v>8.4869E-2</v>
          </cell>
          <cell r="Q58" t="str">
            <v xml:space="preserve"> REJECTED</v>
          </cell>
          <cell r="R58" t="str">
            <v xml:space="preserve"> REJECTED</v>
          </cell>
          <cell r="S58">
            <v>36776</v>
          </cell>
        </row>
        <row r="59">
          <cell r="A59">
            <v>43</v>
          </cell>
          <cell r="B59" t="str">
            <v>43rd</v>
          </cell>
          <cell r="C59">
            <v>36609</v>
          </cell>
          <cell r="D59">
            <v>36790</v>
          </cell>
          <cell r="E59">
            <v>20</v>
          </cell>
          <cell r="F59">
            <v>7450</v>
          </cell>
          <cell r="H59">
            <v>1</v>
          </cell>
          <cell r="I59">
            <v>500</v>
          </cell>
          <cell r="J59" t="str">
            <v xml:space="preserve">    ---</v>
          </cell>
          <cell r="K59">
            <v>500</v>
          </cell>
          <cell r="L59">
            <v>482200000</v>
          </cell>
          <cell r="M59">
            <v>17800000</v>
          </cell>
          <cell r="N59">
            <v>7.4440000000000006E-2</v>
          </cell>
          <cell r="O59">
            <v>9.2371999999999996E-2</v>
          </cell>
          <cell r="Q59">
            <v>7.4440000000000006E-2</v>
          </cell>
          <cell r="R59">
            <v>7.4440000000000006E-2</v>
          </cell>
          <cell r="S59">
            <v>36790</v>
          </cell>
        </row>
        <row r="60">
          <cell r="A60">
            <v>44</v>
          </cell>
          <cell r="B60" t="str">
            <v>44th</v>
          </cell>
          <cell r="C60">
            <v>36622</v>
          </cell>
          <cell r="D60">
            <v>36804</v>
          </cell>
          <cell r="E60">
            <v>29</v>
          </cell>
          <cell r="F60">
            <v>11350</v>
          </cell>
          <cell r="H60">
            <v>13</v>
          </cell>
          <cell r="I60">
            <v>7300</v>
          </cell>
          <cell r="J60" t="str">
            <v xml:space="preserve">    ---</v>
          </cell>
          <cell r="K60">
            <v>7300</v>
          </cell>
          <cell r="L60">
            <v>7047135000</v>
          </cell>
          <cell r="M60">
            <v>252865000</v>
          </cell>
          <cell r="N60">
            <v>7.0802000000000004E-2</v>
          </cell>
          <cell r="O60">
            <v>7.9868999999999996E-2</v>
          </cell>
          <cell r="Q60">
            <v>7.3816000000000007E-2</v>
          </cell>
          <cell r="R60">
            <v>7.1960999999999997E-2</v>
          </cell>
          <cell r="S60">
            <v>36804</v>
          </cell>
        </row>
        <row r="61">
          <cell r="A61">
            <v>45</v>
          </cell>
          <cell r="B61" t="str">
            <v>45th</v>
          </cell>
          <cell r="C61">
            <v>36636</v>
          </cell>
          <cell r="D61">
            <v>36818</v>
          </cell>
          <cell r="E61">
            <v>27</v>
          </cell>
          <cell r="F61">
            <v>9240</v>
          </cell>
          <cell r="H61">
            <v>7</v>
          </cell>
          <cell r="I61">
            <v>3650</v>
          </cell>
          <cell r="J61">
            <v>200</v>
          </cell>
          <cell r="K61">
            <v>3850</v>
          </cell>
          <cell r="L61">
            <v>3717890000</v>
          </cell>
          <cell r="M61">
            <v>132110000</v>
          </cell>
          <cell r="N61">
            <v>7.0802000000000004E-2</v>
          </cell>
          <cell r="O61">
            <v>7.9436000000000007E-2</v>
          </cell>
          <cell r="Q61">
            <v>7.2307999999999997E-2</v>
          </cell>
          <cell r="R61">
            <v>7.1262000000000006E-2</v>
          </cell>
          <cell r="S61">
            <v>36818</v>
          </cell>
        </row>
        <row r="62">
          <cell r="A62">
            <v>46</v>
          </cell>
          <cell r="B62" t="str">
            <v>46th</v>
          </cell>
          <cell r="C62">
            <v>36650</v>
          </cell>
          <cell r="D62">
            <v>36832</v>
          </cell>
          <cell r="E62">
            <v>54</v>
          </cell>
          <cell r="F62">
            <v>20615</v>
          </cell>
          <cell r="H62">
            <v>37</v>
          </cell>
          <cell r="I62">
            <v>16350</v>
          </cell>
          <cell r="J62">
            <v>515</v>
          </cell>
          <cell r="K62">
            <v>16865</v>
          </cell>
          <cell r="L62">
            <v>16288940000</v>
          </cell>
          <cell r="M62">
            <v>576060000</v>
          </cell>
          <cell r="N62">
            <v>6.9942000000000004E-2</v>
          </cell>
          <cell r="O62">
            <v>8.2475000000000007E-2</v>
          </cell>
          <cell r="Q62">
            <v>7.2307999999999997E-2</v>
          </cell>
          <cell r="R62">
            <v>7.0925000000000002E-2</v>
          </cell>
          <cell r="S62">
            <v>36832</v>
          </cell>
        </row>
        <row r="63">
          <cell r="A63">
            <v>47</v>
          </cell>
          <cell r="B63" t="str">
            <v>47th</v>
          </cell>
          <cell r="C63">
            <v>36664</v>
          </cell>
          <cell r="D63">
            <v>36846</v>
          </cell>
          <cell r="E63">
            <v>25</v>
          </cell>
          <cell r="F63">
            <v>4700</v>
          </cell>
          <cell r="H63">
            <v>9</v>
          </cell>
          <cell r="I63">
            <v>2050</v>
          </cell>
          <cell r="J63" t="str">
            <v xml:space="preserve">    ---</v>
          </cell>
          <cell r="K63">
            <v>2050</v>
          </cell>
          <cell r="L63">
            <v>1978930000</v>
          </cell>
          <cell r="M63">
            <v>71070000</v>
          </cell>
          <cell r="N63">
            <v>7.1662000000000003E-2</v>
          </cell>
          <cell r="O63">
            <v>8.2475000000000007E-2</v>
          </cell>
          <cell r="Q63">
            <v>7.2307999999999997E-2</v>
          </cell>
          <cell r="R63">
            <v>7.2024000000000005E-2</v>
          </cell>
          <cell r="S63">
            <v>36846</v>
          </cell>
        </row>
        <row r="64">
          <cell r="A64">
            <v>48</v>
          </cell>
          <cell r="B64" t="str">
            <v>48th</v>
          </cell>
          <cell r="C64">
            <v>36678</v>
          </cell>
          <cell r="D64">
            <v>36860</v>
          </cell>
          <cell r="E64">
            <v>11</v>
          </cell>
          <cell r="F64">
            <v>1850</v>
          </cell>
          <cell r="H64">
            <v>3</v>
          </cell>
          <cell r="I64">
            <v>500</v>
          </cell>
          <cell r="J64" t="str">
            <v xml:space="preserve">    ---</v>
          </cell>
          <cell r="K64">
            <v>500</v>
          </cell>
          <cell r="L64">
            <v>482630000</v>
          </cell>
          <cell r="M64">
            <v>17370000</v>
          </cell>
          <cell r="N64">
            <v>7.2092000000000003E-2</v>
          </cell>
          <cell r="O64">
            <v>8.2475000000000007E-2</v>
          </cell>
          <cell r="Q64">
            <v>7.2307999999999997E-2</v>
          </cell>
          <cell r="R64">
            <v>7.2178000000000006E-2</v>
          </cell>
          <cell r="S64">
            <v>36860</v>
          </cell>
        </row>
        <row r="65">
          <cell r="A65">
            <v>49</v>
          </cell>
          <cell r="B65" t="str">
            <v>49th</v>
          </cell>
          <cell r="C65">
            <v>36692</v>
          </cell>
          <cell r="D65" t="str">
            <v xml:space="preserve">   ---</v>
          </cell>
          <cell r="E65">
            <v>7</v>
          </cell>
          <cell r="F65">
            <v>5100</v>
          </cell>
          <cell r="H65" t="str">
            <v xml:space="preserve">  ---</v>
          </cell>
          <cell r="I65" t="str">
            <v xml:space="preserve"> REJECTED</v>
          </cell>
          <cell r="J65" t="str">
            <v xml:space="preserve"> REJECTED</v>
          </cell>
          <cell r="K65" t="str">
            <v xml:space="preserve"> REJECTED</v>
          </cell>
          <cell r="L65" t="str">
            <v>---</v>
          </cell>
          <cell r="M65" t="str">
            <v>---</v>
          </cell>
          <cell r="N65">
            <v>7.2092000000000003E-2</v>
          </cell>
          <cell r="O65">
            <v>8.2909999999999998E-2</v>
          </cell>
          <cell r="Q65" t="str">
            <v xml:space="preserve"> REJECTED</v>
          </cell>
          <cell r="R65" t="str">
            <v xml:space="preserve"> REJECTED</v>
          </cell>
          <cell r="S65">
            <v>36874</v>
          </cell>
        </row>
        <row r="66">
          <cell r="A66">
            <v>50</v>
          </cell>
          <cell r="B66" t="str">
            <v>50th</v>
          </cell>
          <cell r="C66">
            <v>36706</v>
          </cell>
          <cell r="D66" t="str">
            <v xml:space="preserve">   ---</v>
          </cell>
          <cell r="E66">
            <v>5</v>
          </cell>
          <cell r="F66">
            <v>930</v>
          </cell>
          <cell r="H66" t="str">
            <v xml:space="preserve">  ---</v>
          </cell>
          <cell r="I66" t="str">
            <v xml:space="preserve"> REJECTED</v>
          </cell>
          <cell r="J66" t="str">
            <v xml:space="preserve"> REJECTED</v>
          </cell>
          <cell r="K66" t="str">
            <v xml:space="preserve"> REJECTED</v>
          </cell>
          <cell r="L66" t="str">
            <v>---</v>
          </cell>
          <cell r="M66" t="str">
            <v>---</v>
          </cell>
          <cell r="N66">
            <v>7.0156999999999997E-2</v>
          </cell>
          <cell r="O66">
            <v>7.6406000000000002E-2</v>
          </cell>
          <cell r="Q66" t="str">
            <v xml:space="preserve"> REJECTED</v>
          </cell>
          <cell r="R66" t="str">
            <v xml:space="preserve"> REJECTED</v>
          </cell>
          <cell r="S66">
            <v>36888</v>
          </cell>
        </row>
        <row r="67">
          <cell r="A67">
            <v>51</v>
          </cell>
          <cell r="B67" t="str">
            <v>51st</v>
          </cell>
          <cell r="C67">
            <v>36720</v>
          </cell>
          <cell r="D67">
            <v>36902</v>
          </cell>
          <cell r="E67">
            <v>34</v>
          </cell>
          <cell r="F67">
            <v>11300</v>
          </cell>
          <cell r="G67">
            <v>10908.434999999999</v>
          </cell>
          <cell r="H67">
            <v>19</v>
          </cell>
          <cell r="I67">
            <v>8450</v>
          </cell>
          <cell r="J67" t="str">
            <v xml:space="preserve">    ---</v>
          </cell>
          <cell r="K67">
            <v>8450</v>
          </cell>
          <cell r="L67">
            <v>8159600000</v>
          </cell>
          <cell r="M67">
            <v>290400000</v>
          </cell>
          <cell r="N67">
            <v>7.0802000000000004E-2</v>
          </cell>
          <cell r="O67">
            <v>8.2475000000000007E-2</v>
          </cell>
          <cell r="P67">
            <v>96.53</v>
          </cell>
          <cell r="Q67">
            <v>7.2092000000000003E-2</v>
          </cell>
          <cell r="R67">
            <v>7.1375999999999995E-2</v>
          </cell>
          <cell r="S67">
            <v>36902</v>
          </cell>
        </row>
        <row r="68">
          <cell r="A68">
            <v>52</v>
          </cell>
          <cell r="B68" t="str">
            <v>52nd</v>
          </cell>
          <cell r="C68">
            <v>36734</v>
          </cell>
          <cell r="D68">
            <v>36916</v>
          </cell>
          <cell r="E68">
            <v>25</v>
          </cell>
          <cell r="F68">
            <v>6600</v>
          </cell>
          <cell r="G68">
            <v>6369.4549999999999</v>
          </cell>
          <cell r="H68">
            <v>22</v>
          </cell>
          <cell r="I68">
            <v>6150</v>
          </cell>
          <cell r="J68" t="str">
            <v xml:space="preserve">    ---</v>
          </cell>
          <cell r="K68">
            <v>6150</v>
          </cell>
          <cell r="L68">
            <v>5935890000</v>
          </cell>
          <cell r="M68">
            <v>214110000</v>
          </cell>
          <cell r="N68">
            <v>7.1446999999999997E-2</v>
          </cell>
          <cell r="O68">
            <v>7.7271000000000006E-2</v>
          </cell>
          <cell r="P68">
            <v>96.44</v>
          </cell>
          <cell r="Q68">
            <v>7.4031E-2</v>
          </cell>
          <cell r="R68">
            <v>7.2339000000000001E-2</v>
          </cell>
          <cell r="S68">
            <v>36916</v>
          </cell>
        </row>
        <row r="69">
          <cell r="A69">
            <v>53</v>
          </cell>
          <cell r="B69" t="str">
            <v>53rd</v>
          </cell>
          <cell r="C69">
            <v>36748</v>
          </cell>
          <cell r="D69">
            <v>36930</v>
          </cell>
          <cell r="E69">
            <v>17</v>
          </cell>
          <cell r="F69">
            <v>2900</v>
          </cell>
          <cell r="G69">
            <v>2792.8229999999999</v>
          </cell>
          <cell r="H69">
            <v>1</v>
          </cell>
          <cell r="I69">
            <v>100</v>
          </cell>
          <cell r="J69" t="str">
            <v xml:space="preserve">    ---</v>
          </cell>
          <cell r="K69">
            <v>100</v>
          </cell>
          <cell r="L69">
            <v>96450000</v>
          </cell>
          <cell r="M69">
            <v>3550000</v>
          </cell>
          <cell r="N69">
            <v>7.3816000000000007E-2</v>
          </cell>
          <cell r="O69">
            <v>7.9868999999999996E-2</v>
          </cell>
          <cell r="P69">
            <v>96.45</v>
          </cell>
          <cell r="Q69">
            <v>7.3816000000000007E-2</v>
          </cell>
          <cell r="R69">
            <v>7.3816000000000007E-2</v>
          </cell>
          <cell r="S69">
            <v>36930</v>
          </cell>
        </row>
        <row r="70">
          <cell r="A70">
            <v>54</v>
          </cell>
          <cell r="B70" t="str">
            <v>54th</v>
          </cell>
          <cell r="C70">
            <v>36762</v>
          </cell>
          <cell r="D70">
            <v>36944</v>
          </cell>
          <cell r="E70">
            <v>20</v>
          </cell>
          <cell r="F70">
            <v>4200</v>
          </cell>
          <cell r="G70">
            <v>4044.5479999999998</v>
          </cell>
          <cell r="H70">
            <v>1</v>
          </cell>
          <cell r="I70">
            <v>500</v>
          </cell>
          <cell r="J70" t="str">
            <v xml:space="preserve">    ---</v>
          </cell>
          <cell r="K70">
            <v>500</v>
          </cell>
          <cell r="L70">
            <v>482250000</v>
          </cell>
          <cell r="M70">
            <v>17750000</v>
          </cell>
          <cell r="N70">
            <v>7.3816000000000007E-2</v>
          </cell>
          <cell r="O70">
            <v>8.0086000000000004E-2</v>
          </cell>
          <cell r="P70">
            <v>96.45</v>
          </cell>
          <cell r="Q70">
            <v>7.3816000000000007E-2</v>
          </cell>
          <cell r="R70">
            <v>7.3816000000000007E-2</v>
          </cell>
          <cell r="S70">
            <v>36944</v>
          </cell>
        </row>
        <row r="71">
          <cell r="A71">
            <v>55</v>
          </cell>
          <cell r="B71" t="str">
            <v>55th</v>
          </cell>
          <cell r="C71">
            <v>36776</v>
          </cell>
          <cell r="D71">
            <v>36958</v>
          </cell>
          <cell r="E71">
            <v>10</v>
          </cell>
          <cell r="F71">
            <v>1200</v>
          </cell>
          <cell r="G71">
            <v>1155.2850000000001</v>
          </cell>
          <cell r="H71">
            <v>2</v>
          </cell>
          <cell r="I71">
            <v>200</v>
          </cell>
          <cell r="J71" t="str">
            <v xml:space="preserve">    ---</v>
          </cell>
          <cell r="K71">
            <v>200</v>
          </cell>
          <cell r="L71">
            <v>192840000</v>
          </cell>
          <cell r="M71">
            <v>7160000</v>
          </cell>
          <cell r="N71">
            <v>7.4246999999999994E-2</v>
          </cell>
          <cell r="O71">
            <v>8.2475000000000007E-2</v>
          </cell>
          <cell r="P71">
            <v>96.41</v>
          </cell>
          <cell r="Q71">
            <v>7.4677999999999994E-2</v>
          </cell>
          <cell r="R71">
            <v>7.4462E-2</v>
          </cell>
          <cell r="S71">
            <v>36958</v>
          </cell>
        </row>
        <row r="72">
          <cell r="A72">
            <v>56</v>
          </cell>
          <cell r="B72" t="str">
            <v>56th</v>
          </cell>
          <cell r="C72">
            <v>36790</v>
          </cell>
          <cell r="D72">
            <v>36972</v>
          </cell>
          <cell r="E72">
            <v>13</v>
          </cell>
          <cell r="F72">
            <v>2750</v>
          </cell>
          <cell r="G72">
            <v>2642.739</v>
          </cell>
          <cell r="H72">
            <v>13</v>
          </cell>
          <cell r="I72">
            <v>2750</v>
          </cell>
          <cell r="J72" t="str">
            <v xml:space="preserve">    ---</v>
          </cell>
          <cell r="K72">
            <v>2750</v>
          </cell>
          <cell r="L72">
            <v>2642739000</v>
          </cell>
          <cell r="M72">
            <v>107261000</v>
          </cell>
          <cell r="N72">
            <v>7.7271000000000006E-2</v>
          </cell>
          <cell r="O72">
            <v>8.9892E-2</v>
          </cell>
          <cell r="P72">
            <v>95.71</v>
          </cell>
          <cell r="Q72">
            <v>8.9892E-2</v>
          </cell>
          <cell r="R72">
            <v>8.1396999999999997E-2</v>
          </cell>
          <cell r="S72">
            <v>36972</v>
          </cell>
        </row>
        <row r="73">
          <cell r="A73">
            <v>57</v>
          </cell>
          <cell r="B73" t="str">
            <v>57th</v>
          </cell>
          <cell r="C73">
            <v>36804</v>
          </cell>
          <cell r="D73">
            <v>36986</v>
          </cell>
          <cell r="E73">
            <v>9</v>
          </cell>
          <cell r="F73">
            <v>2350</v>
          </cell>
          <cell r="G73">
            <v>2233.09</v>
          </cell>
          <cell r="H73">
            <v>7</v>
          </cell>
          <cell r="I73">
            <v>2250</v>
          </cell>
          <cell r="J73" t="str">
            <v xml:space="preserve">    ---</v>
          </cell>
          <cell r="K73">
            <v>2250</v>
          </cell>
          <cell r="L73">
            <v>2138379600</v>
          </cell>
          <cell r="M73">
            <v>111620000</v>
          </cell>
          <cell r="N73">
            <v>9.7583000000000003E-2</v>
          </cell>
          <cell r="O73">
            <v>0.11246399999999999</v>
          </cell>
          <cell r="P73">
            <v>94.8</v>
          </cell>
          <cell r="Q73">
            <v>0.11000600000000001</v>
          </cell>
          <cell r="R73">
            <v>0.104684</v>
          </cell>
          <cell r="S73">
            <v>36986</v>
          </cell>
        </row>
        <row r="74">
          <cell r="A74">
            <v>58</v>
          </cell>
          <cell r="B74" t="str">
            <v>58th</v>
          </cell>
          <cell r="C74">
            <v>36818</v>
          </cell>
          <cell r="D74">
            <v>37000</v>
          </cell>
          <cell r="E74">
            <v>14</v>
          </cell>
          <cell r="F74">
            <v>4950</v>
          </cell>
          <cell r="G74">
            <v>4670.1875</v>
          </cell>
          <cell r="H74">
            <v>1</v>
          </cell>
          <cell r="I74" t="str">
            <v xml:space="preserve">    ---</v>
          </cell>
          <cell r="J74">
            <v>200</v>
          </cell>
          <cell r="K74">
            <v>200</v>
          </cell>
          <cell r="L74">
            <v>189600000</v>
          </cell>
          <cell r="M74">
            <v>10400000</v>
          </cell>
          <cell r="N74">
            <v>0.11000600000000001</v>
          </cell>
          <cell r="O74">
            <v>0.127556</v>
          </cell>
          <cell r="P74">
            <v>94.8</v>
          </cell>
          <cell r="Q74">
            <v>0.11000600000000001</v>
          </cell>
          <cell r="R74">
            <v>0.11000600000000001</v>
          </cell>
          <cell r="S74">
            <v>37000</v>
          </cell>
        </row>
        <row r="75">
          <cell r="A75">
            <v>59</v>
          </cell>
          <cell r="B75" t="str">
            <v>59th</v>
          </cell>
          <cell r="C75">
            <v>36832</v>
          </cell>
          <cell r="D75">
            <v>37014</v>
          </cell>
          <cell r="E75">
            <v>27</v>
          </cell>
          <cell r="F75">
            <v>9715</v>
          </cell>
          <cell r="G75">
            <v>9200.8619999999992</v>
          </cell>
          <cell r="H75">
            <v>8</v>
          </cell>
          <cell r="I75">
            <v>6400</v>
          </cell>
          <cell r="J75">
            <v>750</v>
          </cell>
          <cell r="K75">
            <v>7150</v>
          </cell>
          <cell r="L75">
            <v>6778465000</v>
          </cell>
          <cell r="M75">
            <v>371535000</v>
          </cell>
          <cell r="N75">
            <v>0.108891</v>
          </cell>
          <cell r="O75">
            <v>0.12506400000000001</v>
          </cell>
          <cell r="P75">
            <v>94.8</v>
          </cell>
          <cell r="Q75">
            <v>0.11000600000000001</v>
          </cell>
          <cell r="R75">
            <v>0.10992300000000001</v>
          </cell>
          <cell r="S75">
            <v>37014</v>
          </cell>
        </row>
        <row r="76">
          <cell r="A76">
            <v>60</v>
          </cell>
          <cell r="B76" t="str">
            <v>60th</v>
          </cell>
          <cell r="C76">
            <v>36846</v>
          </cell>
          <cell r="D76">
            <v>37028</v>
          </cell>
          <cell r="E76">
            <v>17</v>
          </cell>
          <cell r="F76">
            <v>4750</v>
          </cell>
          <cell r="G76">
            <v>4496.72</v>
          </cell>
          <cell r="H76">
            <v>2</v>
          </cell>
          <cell r="I76" t="str">
            <v xml:space="preserve">    ---</v>
          </cell>
          <cell r="J76">
            <v>450</v>
          </cell>
          <cell r="K76">
            <v>450</v>
          </cell>
          <cell r="L76">
            <v>426690000</v>
          </cell>
          <cell r="M76">
            <v>23310000</v>
          </cell>
          <cell r="N76">
            <v>0.10956</v>
          </cell>
          <cell r="O76">
            <v>0.12506400000000001</v>
          </cell>
          <cell r="P76">
            <v>94.82</v>
          </cell>
          <cell r="Q76">
            <v>0.10956</v>
          </cell>
          <cell r="R76">
            <v>0.10956</v>
          </cell>
          <cell r="S76">
            <v>37028</v>
          </cell>
        </row>
        <row r="77">
          <cell r="A77">
            <v>61</v>
          </cell>
          <cell r="B77" t="str">
            <v>61st</v>
          </cell>
          <cell r="C77">
            <v>36860</v>
          </cell>
          <cell r="D77">
            <v>37042</v>
          </cell>
          <cell r="E77">
            <v>9</v>
          </cell>
          <cell r="F77">
            <v>2200</v>
          </cell>
          <cell r="G77">
            <v>2085.67</v>
          </cell>
          <cell r="H77">
            <v>4</v>
          </cell>
          <cell r="I77" t="str">
            <v xml:space="preserve">    ---</v>
          </cell>
          <cell r="J77">
            <v>1000</v>
          </cell>
          <cell r="K77">
            <v>1000</v>
          </cell>
          <cell r="L77">
            <v>948350000</v>
          </cell>
          <cell r="M77">
            <v>51650000</v>
          </cell>
          <cell r="N77">
            <v>0.108891</v>
          </cell>
          <cell r="O77">
            <v>0.112016</v>
          </cell>
          <cell r="P77">
            <v>94.82</v>
          </cell>
          <cell r="Q77">
            <v>0.10956</v>
          </cell>
          <cell r="R77">
            <v>0.109225</v>
          </cell>
          <cell r="S77">
            <v>37042</v>
          </cell>
        </row>
        <row r="78">
          <cell r="A78">
            <v>62</v>
          </cell>
          <cell r="B78" t="str">
            <v>62nd</v>
          </cell>
          <cell r="C78">
            <v>36874</v>
          </cell>
          <cell r="D78">
            <v>37056</v>
          </cell>
          <cell r="E78">
            <v>10</v>
          </cell>
          <cell r="F78">
            <v>2500</v>
          </cell>
          <cell r="G78">
            <v>2365.9850000000001</v>
          </cell>
          <cell r="H78">
            <v>2</v>
          </cell>
          <cell r="I78">
            <v>400</v>
          </cell>
          <cell r="J78" t="str">
            <v xml:space="preserve">    ---</v>
          </cell>
          <cell r="K78">
            <v>400</v>
          </cell>
          <cell r="L78">
            <v>379280000</v>
          </cell>
          <cell r="M78">
            <v>20720000</v>
          </cell>
          <cell r="N78">
            <v>0.10956</v>
          </cell>
          <cell r="O78">
            <v>0.11897000000000001</v>
          </cell>
          <cell r="P78">
            <v>94.82</v>
          </cell>
          <cell r="Q78">
            <v>0.10956</v>
          </cell>
          <cell r="R78">
            <v>0.10956</v>
          </cell>
          <cell r="S78">
            <v>37056</v>
          </cell>
        </row>
        <row r="79">
          <cell r="A79">
            <v>63</v>
          </cell>
          <cell r="B79" t="str">
            <v>63rd</v>
          </cell>
          <cell r="C79">
            <v>36902</v>
          </cell>
          <cell r="D79" t="str">
            <v xml:space="preserve">   ---</v>
          </cell>
          <cell r="E79">
            <v>7</v>
          </cell>
          <cell r="F79">
            <v>1700</v>
          </cell>
          <cell r="G79">
            <v>1601.895</v>
          </cell>
          <cell r="H79" t="str">
            <v xml:space="preserve">  ---</v>
          </cell>
          <cell r="I79" t="str">
            <v xml:space="preserve"> REJECTED</v>
          </cell>
          <cell r="J79" t="str">
            <v xml:space="preserve"> REJECTED</v>
          </cell>
          <cell r="K79" t="str">
            <v xml:space="preserve"> REJECTED</v>
          </cell>
          <cell r="L79" t="str">
            <v>---</v>
          </cell>
          <cell r="M79" t="str">
            <v>---</v>
          </cell>
          <cell r="N79">
            <v>0.114927</v>
          </cell>
          <cell r="O79">
            <v>0.129828</v>
          </cell>
          <cell r="P79" t="str">
            <v xml:space="preserve"> REJECTED</v>
          </cell>
          <cell r="Q79" t="str">
            <v xml:space="preserve"> REJECTED</v>
          </cell>
          <cell r="R79" t="str">
            <v xml:space="preserve"> REJECTED</v>
          </cell>
          <cell r="S79">
            <v>37084</v>
          </cell>
        </row>
        <row r="80">
          <cell r="A80">
            <v>64</v>
          </cell>
          <cell r="B80" t="str">
            <v>64th</v>
          </cell>
          <cell r="C80">
            <v>36916</v>
          </cell>
          <cell r="D80">
            <v>37098</v>
          </cell>
          <cell r="E80">
            <v>7</v>
          </cell>
          <cell r="F80">
            <v>2153.5</v>
          </cell>
          <cell r="G80">
            <v>2032.0337</v>
          </cell>
          <cell r="H80">
            <v>1</v>
          </cell>
          <cell r="I80">
            <v>353.5</v>
          </cell>
          <cell r="J80" t="str">
            <v xml:space="preserve">    ---</v>
          </cell>
          <cell r="K80">
            <v>353.5</v>
          </cell>
          <cell r="L80">
            <v>335188700</v>
          </cell>
          <cell r="M80">
            <v>18311300</v>
          </cell>
          <cell r="N80">
            <v>0.10956</v>
          </cell>
          <cell r="O80">
            <v>0.124837</v>
          </cell>
          <cell r="P80">
            <v>94.82</v>
          </cell>
          <cell r="Q80">
            <v>0.10956</v>
          </cell>
          <cell r="R80">
            <v>0.10956</v>
          </cell>
          <cell r="S80">
            <v>37098</v>
          </cell>
        </row>
        <row r="81">
          <cell r="A81">
            <v>65</v>
          </cell>
          <cell r="B81" t="str">
            <v>65th</v>
          </cell>
          <cell r="C81">
            <v>36930</v>
          </cell>
          <cell r="D81">
            <v>37112</v>
          </cell>
          <cell r="E81">
            <v>5</v>
          </cell>
          <cell r="F81">
            <v>1750</v>
          </cell>
          <cell r="G81">
            <v>1656.59</v>
          </cell>
          <cell r="H81">
            <v>3</v>
          </cell>
          <cell r="I81">
            <v>1050</v>
          </cell>
          <cell r="J81" t="str">
            <v xml:space="preserve">    ---</v>
          </cell>
          <cell r="K81">
            <v>1050</v>
          </cell>
          <cell r="L81">
            <v>995610000</v>
          </cell>
          <cell r="M81">
            <v>54390000</v>
          </cell>
          <cell r="N81">
            <v>0.10956</v>
          </cell>
          <cell r="O81">
            <v>0.11987100000000001</v>
          </cell>
          <cell r="P81">
            <v>94.82</v>
          </cell>
          <cell r="Q81">
            <v>0.10956</v>
          </cell>
          <cell r="R81">
            <v>0.10956</v>
          </cell>
          <cell r="S81">
            <v>37112</v>
          </cell>
        </row>
        <row r="82">
          <cell r="A82">
            <v>66</v>
          </cell>
          <cell r="B82" t="str">
            <v>66th</v>
          </cell>
          <cell r="C82">
            <v>36944</v>
          </cell>
          <cell r="D82" t="str">
            <v xml:space="preserve">   ---</v>
          </cell>
          <cell r="E82">
            <v>2</v>
          </cell>
          <cell r="F82">
            <v>450</v>
          </cell>
          <cell r="G82">
            <v>424.62</v>
          </cell>
          <cell r="H82" t="str">
            <v xml:space="preserve">  ---</v>
          </cell>
          <cell r="I82" t="str">
            <v xml:space="preserve"> REJECTED</v>
          </cell>
          <cell r="J82" t="str">
            <v xml:space="preserve"> REJECTED</v>
          </cell>
          <cell r="K82" t="str">
            <v xml:space="preserve"> REJECTED</v>
          </cell>
          <cell r="L82" t="str">
            <v>---</v>
          </cell>
          <cell r="M82" t="str">
            <v>---</v>
          </cell>
          <cell r="N82">
            <v>0.11987100000000001</v>
          </cell>
          <cell r="O82">
            <v>0.11987100000000001</v>
          </cell>
          <cell r="P82" t="str">
            <v xml:space="preserve"> REJECTED</v>
          </cell>
          <cell r="Q82" t="str">
            <v xml:space="preserve"> REJECTED</v>
          </cell>
          <cell r="R82" t="str">
            <v xml:space="preserve"> REJECTED</v>
          </cell>
          <cell r="S82">
            <v>37126</v>
          </cell>
        </row>
        <row r="83">
          <cell r="A83">
            <v>67</v>
          </cell>
          <cell r="B83" t="str">
            <v>67th</v>
          </cell>
          <cell r="C83">
            <v>36958</v>
          </cell>
          <cell r="D83" t="str">
            <v xml:space="preserve">   ---</v>
          </cell>
          <cell r="E83">
            <v>1</v>
          </cell>
          <cell r="F83">
            <v>2000</v>
          </cell>
          <cell r="G83">
            <v>1887</v>
          </cell>
          <cell r="H83" t="str">
            <v xml:space="preserve">  ---</v>
          </cell>
          <cell r="I83" t="str">
            <v xml:space="preserve"> REJECTED</v>
          </cell>
          <cell r="J83" t="str">
            <v xml:space="preserve"> REJECTED</v>
          </cell>
          <cell r="K83" t="str">
            <v xml:space="preserve"> REJECTED</v>
          </cell>
          <cell r="L83" t="str">
            <v>---</v>
          </cell>
          <cell r="M83" t="str">
            <v>---</v>
          </cell>
          <cell r="N83">
            <v>0.12009599999999999</v>
          </cell>
          <cell r="O83">
            <v>0.12009599999999999</v>
          </cell>
          <cell r="P83" t="str">
            <v xml:space="preserve"> REJECTED</v>
          </cell>
          <cell r="Q83" t="str">
            <v xml:space="preserve"> REJECTED</v>
          </cell>
          <cell r="R83" t="str">
            <v xml:space="preserve"> REJECTED</v>
          </cell>
          <cell r="S83">
            <v>37140</v>
          </cell>
        </row>
        <row r="84">
          <cell r="A84">
            <v>68</v>
          </cell>
          <cell r="B84" t="str">
            <v>Special</v>
          </cell>
          <cell r="C84">
            <v>36958</v>
          </cell>
          <cell r="D84">
            <v>37140</v>
          </cell>
          <cell r="E84">
            <v>4</v>
          </cell>
          <cell r="F84">
            <v>3118.0921739999999</v>
          </cell>
          <cell r="G84">
            <v>2956.5740000000001</v>
          </cell>
          <cell r="H84">
            <v>4</v>
          </cell>
          <cell r="I84">
            <v>3118.0921739999999</v>
          </cell>
          <cell r="J84" t="str">
            <v xml:space="preserve">    ---</v>
          </cell>
          <cell r="K84">
            <v>3118.0921739999999</v>
          </cell>
          <cell r="L84">
            <v>2956574999</v>
          </cell>
          <cell r="M84">
            <v>161517175</v>
          </cell>
          <cell r="N84" t="str">
            <v xml:space="preserve">    ---</v>
          </cell>
          <cell r="O84" t="str">
            <v xml:space="preserve">    ---</v>
          </cell>
          <cell r="P84">
            <v>94.82</v>
          </cell>
          <cell r="Q84">
            <v>0.10956</v>
          </cell>
          <cell r="R84">
            <v>0.10956</v>
          </cell>
          <cell r="S84">
            <v>37140</v>
          </cell>
        </row>
        <row r="85">
          <cell r="A85">
            <v>69</v>
          </cell>
          <cell r="B85" t="str">
            <v>68th</v>
          </cell>
          <cell r="C85">
            <v>36972</v>
          </cell>
          <cell r="D85">
            <v>37154</v>
          </cell>
          <cell r="E85">
            <v>6</v>
          </cell>
          <cell r="F85">
            <v>6030.8</v>
          </cell>
          <cell r="G85">
            <v>5691.3806000000004</v>
          </cell>
          <cell r="H85">
            <v>3</v>
          </cell>
          <cell r="I85">
            <v>1530.8</v>
          </cell>
          <cell r="J85" t="str">
            <v xml:space="preserve">    ---</v>
          </cell>
          <cell r="K85">
            <v>1530.8</v>
          </cell>
          <cell r="L85">
            <v>1447430600</v>
          </cell>
          <cell r="M85">
            <v>83369400</v>
          </cell>
          <cell r="N85">
            <v>0.114479</v>
          </cell>
          <cell r="O85">
            <v>0.12506400000000001</v>
          </cell>
          <cell r="P85">
            <v>94.53</v>
          </cell>
          <cell r="Q85">
            <v>0.116048</v>
          </cell>
          <cell r="R85">
            <v>0.115513</v>
          </cell>
          <cell r="S85">
            <v>37154</v>
          </cell>
        </row>
        <row r="86">
          <cell r="A86">
            <v>70</v>
          </cell>
          <cell r="B86" t="str">
            <v>Special</v>
          </cell>
          <cell r="C86">
            <v>36972</v>
          </cell>
          <cell r="D86">
            <v>37154</v>
          </cell>
          <cell r="E86">
            <v>1</v>
          </cell>
          <cell r="F86">
            <v>50.368000000000002</v>
          </cell>
          <cell r="G86">
            <v>47.612000000000002</v>
          </cell>
          <cell r="H86">
            <v>1</v>
          </cell>
          <cell r="I86">
            <v>50.368000000000002</v>
          </cell>
          <cell r="J86" t="str">
            <v xml:space="preserve">    ---</v>
          </cell>
          <cell r="K86">
            <v>50.368000000000002</v>
          </cell>
          <cell r="L86">
            <v>47612962.439999998</v>
          </cell>
          <cell r="M86">
            <v>2755134.93</v>
          </cell>
          <cell r="N86" t="str">
            <v xml:space="preserve">    ---</v>
          </cell>
          <cell r="O86" t="str">
            <v xml:space="preserve">    ---</v>
          </cell>
          <cell r="P86">
            <v>94.53</v>
          </cell>
          <cell r="Q86">
            <v>0.116048</v>
          </cell>
          <cell r="R86">
            <v>0.116048</v>
          </cell>
          <cell r="S86">
            <v>37154</v>
          </cell>
        </row>
        <row r="87">
          <cell r="A87">
            <v>71</v>
          </cell>
          <cell r="B87" t="str">
            <v>69th</v>
          </cell>
          <cell r="C87">
            <v>36987</v>
          </cell>
          <cell r="D87">
            <v>37168</v>
          </cell>
          <cell r="E87">
            <v>6</v>
          </cell>
          <cell r="F87">
            <v>3400</v>
          </cell>
          <cell r="G87">
            <v>3214.44</v>
          </cell>
          <cell r="H87">
            <v>4</v>
          </cell>
          <cell r="I87">
            <v>1600</v>
          </cell>
          <cell r="J87" t="str">
            <v xml:space="preserve">    ---</v>
          </cell>
          <cell r="K87">
            <v>1600</v>
          </cell>
          <cell r="L87">
            <v>1513410000</v>
          </cell>
          <cell r="M87">
            <v>86590000</v>
          </cell>
          <cell r="N87">
            <v>0.114435</v>
          </cell>
          <cell r="O87">
            <v>0.117593</v>
          </cell>
          <cell r="P87">
            <v>94.57</v>
          </cell>
          <cell r="Q87">
            <v>0.115787</v>
          </cell>
          <cell r="R87">
            <v>0.115379</v>
          </cell>
          <cell r="S87">
            <v>37168</v>
          </cell>
        </row>
        <row r="88">
          <cell r="A88">
            <v>72</v>
          </cell>
          <cell r="B88" t="str">
            <v>70th</v>
          </cell>
          <cell r="C88">
            <v>37000</v>
          </cell>
          <cell r="D88">
            <v>37182</v>
          </cell>
          <cell r="E88">
            <v>6</v>
          </cell>
          <cell r="F88">
            <v>1700</v>
          </cell>
          <cell r="G88">
            <v>1605.75</v>
          </cell>
          <cell r="H88">
            <v>1</v>
          </cell>
          <cell r="I88">
            <v>300</v>
          </cell>
          <cell r="J88" t="str">
            <v xml:space="preserve">    ---</v>
          </cell>
          <cell r="K88">
            <v>300</v>
          </cell>
          <cell r="L88">
            <v>283680000</v>
          </cell>
          <cell r="M88">
            <v>16320000</v>
          </cell>
          <cell r="N88">
            <v>0.11537500000000001</v>
          </cell>
          <cell r="O88">
            <v>0.12009599999999999</v>
          </cell>
          <cell r="P88">
            <v>94.56</v>
          </cell>
          <cell r="Q88">
            <v>0.11537500000000001</v>
          </cell>
          <cell r="R88">
            <v>0.11537500000000001</v>
          </cell>
          <cell r="S88">
            <v>37182</v>
          </cell>
        </row>
        <row r="89">
          <cell r="A89">
            <v>73</v>
          </cell>
          <cell r="B89" t="str">
            <v>71st</v>
          </cell>
          <cell r="C89">
            <v>37014</v>
          </cell>
          <cell r="D89">
            <v>37196</v>
          </cell>
          <cell r="E89">
            <v>25</v>
          </cell>
          <cell r="F89">
            <v>8550.2000000000007</v>
          </cell>
          <cell r="G89">
            <v>8083.9940999999999</v>
          </cell>
          <cell r="H89">
            <v>11</v>
          </cell>
          <cell r="I89">
            <v>5200</v>
          </cell>
          <cell r="J89" t="str">
            <v xml:space="preserve">    ---</v>
          </cell>
          <cell r="K89">
            <v>5200</v>
          </cell>
          <cell r="L89">
            <v>4917770000</v>
          </cell>
          <cell r="M89">
            <v>282230000</v>
          </cell>
          <cell r="N89">
            <v>0.114703</v>
          </cell>
          <cell r="O89">
            <v>0.11987100000000001</v>
          </cell>
          <cell r="P89">
            <v>94.56</v>
          </cell>
          <cell r="Q89">
            <v>0.11537500000000001</v>
          </cell>
          <cell r="R89">
            <v>0.115095</v>
          </cell>
          <cell r="S89">
            <v>37196</v>
          </cell>
        </row>
        <row r="90">
          <cell r="A90">
            <v>74</v>
          </cell>
          <cell r="B90" t="str">
            <v>72nd</v>
          </cell>
          <cell r="C90">
            <v>37028</v>
          </cell>
          <cell r="D90">
            <v>37210</v>
          </cell>
          <cell r="E90">
            <v>9</v>
          </cell>
          <cell r="F90">
            <v>2600</v>
          </cell>
          <cell r="G90">
            <v>2457.37</v>
          </cell>
          <cell r="H90">
            <v>6</v>
          </cell>
          <cell r="I90">
            <v>1900</v>
          </cell>
          <cell r="J90" t="str">
            <v xml:space="preserve">    ---</v>
          </cell>
          <cell r="K90">
            <v>1900</v>
          </cell>
          <cell r="L90">
            <v>1796370000</v>
          </cell>
          <cell r="M90">
            <v>103630000</v>
          </cell>
          <cell r="N90">
            <v>0.114703</v>
          </cell>
          <cell r="O90">
            <v>0.11897000000000001</v>
          </cell>
          <cell r="P90">
            <v>94.53</v>
          </cell>
          <cell r="Q90">
            <v>0.116048</v>
          </cell>
          <cell r="R90">
            <v>0.11569400000000001</v>
          </cell>
          <cell r="S90">
            <v>37210</v>
          </cell>
        </row>
        <row r="91">
          <cell r="A91">
            <v>75</v>
          </cell>
          <cell r="B91" t="str">
            <v>73rd</v>
          </cell>
          <cell r="C91">
            <v>37042</v>
          </cell>
          <cell r="D91">
            <v>37224</v>
          </cell>
          <cell r="E91">
            <v>21</v>
          </cell>
          <cell r="F91">
            <v>12135</v>
          </cell>
          <cell r="G91">
            <v>11469.9</v>
          </cell>
          <cell r="H91">
            <v>14</v>
          </cell>
          <cell r="I91">
            <v>10135</v>
          </cell>
          <cell r="J91" t="str">
            <v xml:space="preserve">    ---</v>
          </cell>
          <cell r="K91">
            <v>10135</v>
          </cell>
          <cell r="L91">
            <v>9580860000</v>
          </cell>
          <cell r="M91">
            <v>554140000</v>
          </cell>
          <cell r="N91">
            <v>0.114927</v>
          </cell>
          <cell r="O91">
            <v>0.11897000000000001</v>
          </cell>
          <cell r="P91">
            <v>94.53</v>
          </cell>
          <cell r="Q91">
            <v>0.116048</v>
          </cell>
          <cell r="R91">
            <v>0.115994</v>
          </cell>
          <cell r="S91">
            <v>37224</v>
          </cell>
        </row>
        <row r="92">
          <cell r="A92">
            <v>76</v>
          </cell>
          <cell r="B92" t="str">
            <v>74th</v>
          </cell>
          <cell r="C92">
            <v>37056</v>
          </cell>
          <cell r="D92">
            <v>37238</v>
          </cell>
          <cell r="E92">
            <v>7</v>
          </cell>
          <cell r="F92">
            <v>2400</v>
          </cell>
          <cell r="G92">
            <v>2262.64</v>
          </cell>
          <cell r="H92">
            <v>7</v>
          </cell>
          <cell r="I92">
            <v>2400</v>
          </cell>
          <cell r="J92" t="str">
            <v xml:space="preserve">    ---</v>
          </cell>
          <cell r="K92">
            <v>2400</v>
          </cell>
          <cell r="L92">
            <v>2262640000</v>
          </cell>
          <cell r="M92">
            <v>137360000</v>
          </cell>
          <cell r="N92">
            <v>0.11987100000000001</v>
          </cell>
          <cell r="O92">
            <v>0.124611</v>
          </cell>
          <cell r="P92">
            <v>94.15</v>
          </cell>
          <cell r="Q92">
            <v>0.124611</v>
          </cell>
          <cell r="R92">
            <v>0.121749</v>
          </cell>
          <cell r="S92">
            <v>37238</v>
          </cell>
        </row>
        <row r="93">
          <cell r="A93">
            <v>77</v>
          </cell>
          <cell r="B93" t="str">
            <v>75th</v>
          </cell>
          <cell r="C93">
            <v>37070</v>
          </cell>
          <cell r="D93">
            <v>37252</v>
          </cell>
          <cell r="E93">
            <v>15</v>
          </cell>
          <cell r="F93">
            <v>12300</v>
          </cell>
          <cell r="G93">
            <v>11557.96</v>
          </cell>
          <cell r="H93">
            <v>15</v>
          </cell>
          <cell r="I93">
            <v>12300</v>
          </cell>
          <cell r="J93" t="str">
            <v xml:space="preserve">    ---</v>
          </cell>
          <cell r="K93">
            <v>12300</v>
          </cell>
          <cell r="L93">
            <v>11557960000</v>
          </cell>
          <cell r="M93">
            <v>742040000</v>
          </cell>
          <cell r="N93">
            <v>0.123933</v>
          </cell>
          <cell r="O93">
            <v>0.130965</v>
          </cell>
          <cell r="P93">
            <v>93.87</v>
          </cell>
          <cell r="Q93">
            <v>0.130965</v>
          </cell>
          <cell r="R93">
            <v>0.12875600000000001</v>
          </cell>
          <cell r="S93">
            <v>37252</v>
          </cell>
        </row>
        <row r="94">
          <cell r="A94">
            <v>78</v>
          </cell>
          <cell r="B94" t="str">
            <v>Special</v>
          </cell>
          <cell r="C94">
            <v>37070</v>
          </cell>
          <cell r="D94">
            <v>37252</v>
          </cell>
          <cell r="E94">
            <v>1</v>
          </cell>
          <cell r="F94">
            <v>0.88535600000000003</v>
          </cell>
          <cell r="G94">
            <v>0.88535600000000003</v>
          </cell>
          <cell r="H94">
            <v>1</v>
          </cell>
          <cell r="I94">
            <v>0.88535600000000003</v>
          </cell>
          <cell r="J94" t="str">
            <v xml:space="preserve">    ---</v>
          </cell>
          <cell r="K94">
            <v>0.88535600000000003</v>
          </cell>
          <cell r="L94">
            <v>831945</v>
          </cell>
          <cell r="M94">
            <v>53411.81</v>
          </cell>
          <cell r="N94" t="str">
            <v xml:space="preserve">    ---</v>
          </cell>
          <cell r="O94" t="str">
            <v xml:space="preserve">    ---</v>
          </cell>
          <cell r="P94">
            <v>93.967200000000005</v>
          </cell>
          <cell r="Q94">
            <v>0.12875500000000001</v>
          </cell>
          <cell r="R94">
            <v>0.12875500000000001</v>
          </cell>
          <cell r="S94">
            <v>37252</v>
          </cell>
        </row>
        <row r="95">
          <cell r="A95">
            <v>79</v>
          </cell>
          <cell r="B95" t="str">
            <v>76th</v>
          </cell>
          <cell r="C95">
            <v>37084</v>
          </cell>
          <cell r="D95">
            <v>37266</v>
          </cell>
          <cell r="E95">
            <v>31</v>
          </cell>
          <cell r="F95">
            <v>12600</v>
          </cell>
          <cell r="G95">
            <v>11848.54</v>
          </cell>
          <cell r="H95">
            <v>9</v>
          </cell>
          <cell r="I95">
            <v>6000</v>
          </cell>
          <cell r="J95" t="str">
            <v xml:space="preserve">    ---</v>
          </cell>
          <cell r="K95">
            <v>6000</v>
          </cell>
          <cell r="L95">
            <v>5646510000</v>
          </cell>
          <cell r="M95">
            <v>353490000</v>
          </cell>
          <cell r="N95">
            <v>0.12415900000000001</v>
          </cell>
          <cell r="O95">
            <v>0.13255900000000001</v>
          </cell>
          <cell r="P95">
            <v>94.09</v>
          </cell>
          <cell r="Q95">
            <v>0.12597</v>
          </cell>
          <cell r="R95">
            <v>0.125551</v>
          </cell>
          <cell r="S95">
            <v>37266</v>
          </cell>
        </row>
        <row r="96">
          <cell r="A96">
            <v>80</v>
          </cell>
          <cell r="B96" t="str">
            <v>77th</v>
          </cell>
          <cell r="C96">
            <v>37098</v>
          </cell>
          <cell r="D96">
            <v>37280</v>
          </cell>
          <cell r="E96">
            <v>33</v>
          </cell>
          <cell r="F96">
            <v>14600</v>
          </cell>
          <cell r="G96">
            <v>13792.174999999999</v>
          </cell>
          <cell r="H96">
            <v>9</v>
          </cell>
          <cell r="I96">
            <v>5350</v>
          </cell>
          <cell r="J96" t="str">
            <v xml:space="preserve">    ---</v>
          </cell>
          <cell r="K96">
            <v>5350</v>
          </cell>
          <cell r="L96">
            <v>5057970000</v>
          </cell>
          <cell r="M96">
            <v>292030000</v>
          </cell>
          <cell r="N96">
            <v>0.114927</v>
          </cell>
          <cell r="O96">
            <v>0.122351</v>
          </cell>
          <cell r="P96">
            <v>94.53</v>
          </cell>
          <cell r="Q96">
            <v>0.116048</v>
          </cell>
          <cell r="R96">
            <v>0.11579</v>
          </cell>
          <cell r="S96">
            <v>37280</v>
          </cell>
        </row>
        <row r="97">
          <cell r="A97">
            <v>81</v>
          </cell>
          <cell r="B97" t="str">
            <v>Special</v>
          </cell>
          <cell r="C97">
            <v>37098</v>
          </cell>
          <cell r="D97">
            <v>37280</v>
          </cell>
          <cell r="E97">
            <v>1</v>
          </cell>
          <cell r="F97">
            <v>26.839765</v>
          </cell>
          <cell r="G97">
            <v>25.374717</v>
          </cell>
          <cell r="H97">
            <v>1</v>
          </cell>
          <cell r="I97">
            <v>26.839765</v>
          </cell>
          <cell r="J97" t="str">
            <v xml:space="preserve">    ---</v>
          </cell>
          <cell r="K97">
            <v>26.839765</v>
          </cell>
          <cell r="L97">
            <v>25374717</v>
          </cell>
          <cell r="M97">
            <v>1465048.61</v>
          </cell>
          <cell r="N97" t="str">
            <v xml:space="preserve">    ---</v>
          </cell>
          <cell r="O97" t="str">
            <v xml:space="preserve">    ---</v>
          </cell>
          <cell r="P97">
            <v>94.541499999999999</v>
          </cell>
          <cell r="Q97">
            <v>0.11579</v>
          </cell>
          <cell r="R97">
            <v>0.11579</v>
          </cell>
          <cell r="S97">
            <v>37280</v>
          </cell>
        </row>
        <row r="98">
          <cell r="A98">
            <v>82</v>
          </cell>
          <cell r="B98" t="str">
            <v>78th</v>
          </cell>
          <cell r="C98">
            <v>37112</v>
          </cell>
          <cell r="D98">
            <v>37294</v>
          </cell>
          <cell r="E98">
            <v>26</v>
          </cell>
          <cell r="F98">
            <v>9850</v>
          </cell>
          <cell r="G98">
            <v>9314.9549999999999</v>
          </cell>
          <cell r="H98">
            <v>8</v>
          </cell>
          <cell r="I98">
            <v>1550</v>
          </cell>
          <cell r="J98" t="str">
            <v xml:space="preserve">    ---</v>
          </cell>
          <cell r="K98">
            <v>1550</v>
          </cell>
          <cell r="L98">
            <v>1466880000</v>
          </cell>
          <cell r="M98">
            <v>83120000</v>
          </cell>
          <cell r="N98">
            <v>0.11246399999999999</v>
          </cell>
          <cell r="O98">
            <v>0.116048</v>
          </cell>
          <cell r="P98">
            <v>94.6</v>
          </cell>
          <cell r="Q98">
            <v>0.114479</v>
          </cell>
          <cell r="R98">
            <v>0.11364</v>
          </cell>
          <cell r="S98">
            <v>37294</v>
          </cell>
        </row>
        <row r="99">
          <cell r="A99">
            <v>83</v>
          </cell>
          <cell r="B99" t="str">
            <v>79th</v>
          </cell>
          <cell r="C99">
            <v>37126</v>
          </cell>
          <cell r="D99">
            <v>37308</v>
          </cell>
          <cell r="E99">
            <v>24</v>
          </cell>
          <cell r="F99">
            <v>10100</v>
          </cell>
          <cell r="G99">
            <v>9591.5</v>
          </cell>
          <cell r="H99">
            <v>5</v>
          </cell>
          <cell r="I99">
            <v>3650</v>
          </cell>
          <cell r="J99" t="str">
            <v xml:space="preserve">    ---</v>
          </cell>
          <cell r="K99">
            <v>3650</v>
          </cell>
          <cell r="L99">
            <v>3468955000</v>
          </cell>
          <cell r="M99">
            <v>181045000</v>
          </cell>
          <cell r="N99">
            <v>0.10399799999999999</v>
          </cell>
          <cell r="O99">
            <v>0.10978300000000001</v>
          </cell>
          <cell r="P99">
            <v>95.02</v>
          </cell>
          <cell r="Q99">
            <v>0.10510799999999999</v>
          </cell>
          <cell r="R99">
            <v>0.104667</v>
          </cell>
          <cell r="S99">
            <v>37308</v>
          </cell>
        </row>
        <row r="100">
          <cell r="A100">
            <v>84</v>
          </cell>
          <cell r="B100" t="str">
            <v>80th</v>
          </cell>
          <cell r="C100">
            <v>37140</v>
          </cell>
          <cell r="D100">
            <v>37322</v>
          </cell>
          <cell r="E100">
            <v>18</v>
          </cell>
          <cell r="F100">
            <v>5105</v>
          </cell>
          <cell r="G100">
            <v>4850.4309999999996</v>
          </cell>
          <cell r="H100">
            <v>9</v>
          </cell>
          <cell r="I100">
            <v>3755</v>
          </cell>
          <cell r="J100" t="str">
            <v xml:space="preserve">    ---</v>
          </cell>
          <cell r="K100">
            <v>3755</v>
          </cell>
          <cell r="L100">
            <v>3568421000</v>
          </cell>
          <cell r="M100">
            <v>186579000</v>
          </cell>
          <cell r="N100">
            <v>0.10399799999999999</v>
          </cell>
          <cell r="O100">
            <v>0.107109</v>
          </cell>
          <cell r="P100">
            <v>95.02</v>
          </cell>
          <cell r="Q100">
            <v>0.10510799999999999</v>
          </cell>
          <cell r="R100">
            <v>0.10485999999999999</v>
          </cell>
          <cell r="S100">
            <v>37322</v>
          </cell>
        </row>
        <row r="101">
          <cell r="A101">
            <v>85</v>
          </cell>
          <cell r="B101" t="str">
            <v>Special</v>
          </cell>
          <cell r="C101">
            <v>37140</v>
          </cell>
          <cell r="D101">
            <v>37322</v>
          </cell>
          <cell r="E101">
            <v>4</v>
          </cell>
          <cell r="F101">
            <v>3135.374965</v>
          </cell>
          <cell r="G101">
            <v>2979.2332919999999</v>
          </cell>
          <cell r="H101">
            <v>4</v>
          </cell>
          <cell r="I101">
            <v>3135.374965</v>
          </cell>
          <cell r="J101" t="str">
            <v xml:space="preserve">    ---</v>
          </cell>
          <cell r="K101">
            <v>3135.374965</v>
          </cell>
          <cell r="L101">
            <v>2979233292</v>
          </cell>
          <cell r="M101">
            <v>156141673</v>
          </cell>
          <cell r="N101">
            <v>0.10510799999999999</v>
          </cell>
          <cell r="O101">
            <v>0.10510799999999999</v>
          </cell>
          <cell r="P101">
            <v>95.02</v>
          </cell>
          <cell r="Q101">
            <v>0.10510799999999999</v>
          </cell>
          <cell r="R101">
            <v>0.10510799999999999</v>
          </cell>
          <cell r="S101">
            <v>37322</v>
          </cell>
        </row>
        <row r="102">
          <cell r="A102">
            <v>86</v>
          </cell>
          <cell r="B102" t="str">
            <v>81st</v>
          </cell>
          <cell r="C102">
            <v>37154</v>
          </cell>
          <cell r="D102">
            <v>37336</v>
          </cell>
          <cell r="E102">
            <v>9</v>
          </cell>
          <cell r="F102">
            <v>1300</v>
          </cell>
          <cell r="G102">
            <v>1234.6099999999999</v>
          </cell>
          <cell r="H102">
            <v>4</v>
          </cell>
          <cell r="I102">
            <v>800</v>
          </cell>
          <cell r="J102" t="str">
            <v xml:space="preserve">    ---</v>
          </cell>
          <cell r="K102">
            <v>800</v>
          </cell>
          <cell r="L102">
            <v>760210000</v>
          </cell>
          <cell r="M102">
            <v>39790000</v>
          </cell>
          <cell r="N102">
            <v>0.10444199999999999</v>
          </cell>
          <cell r="O102">
            <v>0.111793</v>
          </cell>
          <cell r="P102">
            <v>95.02</v>
          </cell>
          <cell r="Q102">
            <v>0.10510799999999999</v>
          </cell>
          <cell r="R102">
            <v>0.10496900000000001</v>
          </cell>
          <cell r="S102">
            <v>37336</v>
          </cell>
        </row>
        <row r="103">
          <cell r="A103">
            <v>87</v>
          </cell>
          <cell r="B103" t="str">
            <v>Special</v>
          </cell>
          <cell r="C103">
            <v>37154</v>
          </cell>
          <cell r="D103">
            <v>37336</v>
          </cell>
          <cell r="E103">
            <v>2</v>
          </cell>
          <cell r="F103">
            <v>10.218958000000001</v>
          </cell>
          <cell r="G103">
            <v>9.7106980000000007</v>
          </cell>
          <cell r="H103">
            <v>2</v>
          </cell>
          <cell r="I103">
            <v>10.218958000000001</v>
          </cell>
          <cell r="J103" t="str">
            <v xml:space="preserve">    ---</v>
          </cell>
          <cell r="K103">
            <v>10.218958000000001</v>
          </cell>
          <cell r="L103">
            <v>9710698</v>
          </cell>
          <cell r="M103">
            <v>508260</v>
          </cell>
          <cell r="N103">
            <v>0.10496800000000001</v>
          </cell>
          <cell r="O103">
            <v>0.10496800000000001</v>
          </cell>
          <cell r="P103">
            <v>95.026300000000006</v>
          </cell>
          <cell r="Q103">
            <v>0.10496800000000001</v>
          </cell>
          <cell r="R103">
            <v>0.10496800000000001</v>
          </cell>
          <cell r="S103">
            <v>37336</v>
          </cell>
        </row>
        <row r="104">
          <cell r="A104">
            <v>88</v>
          </cell>
          <cell r="B104" t="str">
            <v>Special</v>
          </cell>
          <cell r="C104">
            <v>37154</v>
          </cell>
          <cell r="D104">
            <v>37336</v>
          </cell>
          <cell r="E104">
            <v>1</v>
          </cell>
          <cell r="F104">
            <v>53.004376000000001</v>
          </cell>
          <cell r="G104">
            <v>50.368096999999999</v>
          </cell>
          <cell r="H104">
            <v>1</v>
          </cell>
          <cell r="I104">
            <v>53.004376000000001</v>
          </cell>
          <cell r="J104" t="str">
            <v xml:space="preserve">    ---</v>
          </cell>
          <cell r="K104">
            <v>53.004376000000001</v>
          </cell>
          <cell r="L104">
            <v>50368097</v>
          </cell>
          <cell r="M104">
            <v>2636278</v>
          </cell>
          <cell r="N104">
            <v>0.10496800000000001</v>
          </cell>
          <cell r="O104">
            <v>0.10496800000000001</v>
          </cell>
          <cell r="P104">
            <v>95.026300000000006</v>
          </cell>
          <cell r="Q104">
            <v>0.10496800000000001</v>
          </cell>
          <cell r="R104">
            <v>0.10496800000000001</v>
          </cell>
          <cell r="S104">
            <v>37336</v>
          </cell>
        </row>
        <row r="105">
          <cell r="A105">
            <v>89</v>
          </cell>
          <cell r="B105" t="str">
            <v>82nd</v>
          </cell>
          <cell r="C105">
            <v>37168</v>
          </cell>
          <cell r="D105">
            <v>37350</v>
          </cell>
          <cell r="E105">
            <v>15</v>
          </cell>
          <cell r="F105">
            <v>7900</v>
          </cell>
          <cell r="G105">
            <v>7508.67</v>
          </cell>
          <cell r="H105">
            <v>4</v>
          </cell>
          <cell r="I105">
            <v>1400</v>
          </cell>
          <cell r="J105" t="str">
            <v xml:space="preserve">    ---</v>
          </cell>
          <cell r="K105">
            <v>1400</v>
          </cell>
          <cell r="L105">
            <v>1330990000</v>
          </cell>
          <cell r="M105">
            <v>69010000</v>
          </cell>
          <cell r="N105">
            <v>0.10377599999999999</v>
          </cell>
          <cell r="O105">
            <v>0.10599699999999999</v>
          </cell>
          <cell r="P105">
            <v>95.07</v>
          </cell>
          <cell r="Q105">
            <v>0.10399799999999999</v>
          </cell>
          <cell r="R105">
            <v>0.103982</v>
          </cell>
          <cell r="S105">
            <v>37350</v>
          </cell>
        </row>
        <row r="106">
          <cell r="A106">
            <v>90</v>
          </cell>
          <cell r="B106" t="str">
            <v>83rd</v>
          </cell>
          <cell r="C106">
            <v>37182</v>
          </cell>
          <cell r="D106">
            <v>37364</v>
          </cell>
          <cell r="E106">
            <v>15</v>
          </cell>
          <cell r="F106">
            <v>6200</v>
          </cell>
          <cell r="G106">
            <v>5894.79</v>
          </cell>
          <cell r="H106">
            <v>1</v>
          </cell>
          <cell r="I106">
            <v>500</v>
          </cell>
          <cell r="J106" t="str">
            <v xml:space="preserve">    ---</v>
          </cell>
          <cell r="K106">
            <v>500</v>
          </cell>
          <cell r="L106">
            <v>475600000</v>
          </cell>
          <cell r="M106">
            <v>24400000</v>
          </cell>
          <cell r="N106">
            <v>0.10288899999999999</v>
          </cell>
          <cell r="O106">
            <v>0.10577499999999999</v>
          </cell>
          <cell r="P106">
            <v>95.12</v>
          </cell>
          <cell r="Q106">
            <v>0.10288899999999999</v>
          </cell>
          <cell r="R106">
            <v>0.10288899999999999</v>
          </cell>
          <cell r="S106">
            <v>37364</v>
          </cell>
        </row>
        <row r="107">
          <cell r="A107">
            <v>91</v>
          </cell>
          <cell r="B107" t="str">
            <v>84th</v>
          </cell>
          <cell r="C107">
            <v>37196</v>
          </cell>
          <cell r="D107">
            <v>37378</v>
          </cell>
          <cell r="E107">
            <v>34</v>
          </cell>
          <cell r="F107">
            <v>11700</v>
          </cell>
          <cell r="G107">
            <v>11209.0825</v>
          </cell>
          <cell r="H107">
            <v>8</v>
          </cell>
          <cell r="I107">
            <v>2500</v>
          </cell>
          <cell r="J107" t="str">
            <v xml:space="preserve">    ---</v>
          </cell>
          <cell r="K107">
            <v>2500</v>
          </cell>
          <cell r="L107">
            <v>2398305000</v>
          </cell>
          <cell r="M107">
            <v>101695000</v>
          </cell>
          <cell r="N107">
            <v>8.4432999999999994E-2</v>
          </cell>
          <cell r="O107">
            <v>9.3620999999999996E-2</v>
          </cell>
          <cell r="P107">
            <v>95.93</v>
          </cell>
          <cell r="Q107">
            <v>8.5086999999999996E-2</v>
          </cell>
          <cell r="R107">
            <v>8.5039000000000003E-2</v>
          </cell>
          <cell r="S107">
            <v>37378</v>
          </cell>
        </row>
        <row r="108">
          <cell r="A108">
            <v>92</v>
          </cell>
          <cell r="B108" t="str">
            <v>85th</v>
          </cell>
          <cell r="C108">
            <v>37210</v>
          </cell>
          <cell r="D108">
            <v>37392</v>
          </cell>
          <cell r="E108">
            <v>16</v>
          </cell>
          <cell r="F108">
            <v>4400</v>
          </cell>
          <cell r="G108">
            <v>4223.33</v>
          </cell>
          <cell r="H108">
            <v>7</v>
          </cell>
          <cell r="I108">
            <v>2450</v>
          </cell>
          <cell r="J108" t="str">
            <v xml:space="preserve">    ---</v>
          </cell>
          <cell r="K108">
            <v>2450</v>
          </cell>
          <cell r="L108">
            <v>2352580000</v>
          </cell>
          <cell r="M108">
            <v>97420000</v>
          </cell>
          <cell r="N108">
            <v>8.2256999999999997E-2</v>
          </cell>
          <cell r="O108">
            <v>8.5958999999999994E-2</v>
          </cell>
          <cell r="P108">
            <v>95.98</v>
          </cell>
          <cell r="Q108">
            <v>8.3998000000000003E-2</v>
          </cell>
          <cell r="R108">
            <v>8.3046999999999996E-2</v>
          </cell>
          <cell r="S108">
            <v>37392</v>
          </cell>
        </row>
        <row r="109">
          <cell r="A109">
            <v>93</v>
          </cell>
          <cell r="B109" t="str">
            <v>86th</v>
          </cell>
          <cell r="C109">
            <v>37224</v>
          </cell>
          <cell r="D109">
            <v>37406</v>
          </cell>
          <cell r="E109">
            <v>19</v>
          </cell>
          <cell r="F109">
            <v>8200</v>
          </cell>
          <cell r="G109">
            <v>7871.47</v>
          </cell>
          <cell r="H109">
            <v>4</v>
          </cell>
          <cell r="I109">
            <v>1900</v>
          </cell>
          <cell r="J109" t="str">
            <v xml:space="preserve">    ---</v>
          </cell>
          <cell r="K109">
            <v>1900</v>
          </cell>
          <cell r="L109">
            <v>1824860000</v>
          </cell>
          <cell r="M109">
            <v>75140000</v>
          </cell>
          <cell r="N109">
            <v>8.1823000000000007E-2</v>
          </cell>
          <cell r="O109">
            <v>8.2909999999999998E-2</v>
          </cell>
          <cell r="P109">
            <v>96.03</v>
          </cell>
          <cell r="Q109">
            <v>8.2909999999999998E-2</v>
          </cell>
          <cell r="R109">
            <v>8.2577999999999999E-2</v>
          </cell>
          <cell r="S109">
            <v>37406</v>
          </cell>
        </row>
        <row r="110">
          <cell r="A110">
            <v>94</v>
          </cell>
          <cell r="B110" t="str">
            <v>87th</v>
          </cell>
          <cell r="C110">
            <v>37238</v>
          </cell>
          <cell r="D110">
            <v>37420</v>
          </cell>
          <cell r="E110">
            <v>18</v>
          </cell>
          <cell r="F110">
            <v>8250</v>
          </cell>
          <cell r="G110">
            <v>7924.3450000000003</v>
          </cell>
          <cell r="H110">
            <v>5</v>
          </cell>
          <cell r="I110">
            <v>2250</v>
          </cell>
          <cell r="J110" t="str">
            <v xml:space="preserve">    ---</v>
          </cell>
          <cell r="K110">
            <v>2250</v>
          </cell>
          <cell r="L110">
            <v>2162240000</v>
          </cell>
          <cell r="M110">
            <v>87760000</v>
          </cell>
          <cell r="N110">
            <v>8.0953999999999998E-2</v>
          </cell>
          <cell r="O110">
            <v>8.3998000000000003E-2</v>
          </cell>
          <cell r="P110">
            <v>96.09</v>
          </cell>
          <cell r="Q110">
            <v>8.1605999999999998E-2</v>
          </cell>
          <cell r="R110">
            <v>8.1397999999999998E-2</v>
          </cell>
          <cell r="S110">
            <v>37420</v>
          </cell>
        </row>
        <row r="111">
          <cell r="A111">
            <v>95</v>
          </cell>
          <cell r="B111" t="str">
            <v>88th</v>
          </cell>
          <cell r="C111">
            <v>37252</v>
          </cell>
          <cell r="D111">
            <v>37434</v>
          </cell>
          <cell r="E111">
            <v>26</v>
          </cell>
          <cell r="F111">
            <v>11688</v>
          </cell>
          <cell r="G111">
            <v>11236.4442</v>
          </cell>
          <cell r="H111">
            <v>6</v>
          </cell>
          <cell r="I111">
            <v>6150</v>
          </cell>
          <cell r="J111" t="str">
            <v xml:space="preserve">    ---</v>
          </cell>
          <cell r="K111">
            <v>6150</v>
          </cell>
          <cell r="L111">
            <v>5916115000</v>
          </cell>
          <cell r="M111">
            <v>233885000</v>
          </cell>
          <cell r="N111">
            <v>7.8569E-2</v>
          </cell>
          <cell r="O111">
            <v>8.5086999999999996E-2</v>
          </cell>
          <cell r="P111">
            <v>96.17</v>
          </cell>
          <cell r="Q111">
            <v>7.9868999999999996E-2</v>
          </cell>
          <cell r="R111">
            <v>7.9283999999999993E-2</v>
          </cell>
          <cell r="S111">
            <v>37434</v>
          </cell>
        </row>
        <row r="112">
          <cell r="A112">
            <v>96</v>
          </cell>
          <cell r="B112" t="str">
            <v>Special</v>
          </cell>
          <cell r="C112">
            <v>37252</v>
          </cell>
          <cell r="D112">
            <v>37434</v>
          </cell>
          <cell r="E112">
            <v>3</v>
          </cell>
          <cell r="F112">
            <v>0.89259630999999995</v>
          </cell>
          <cell r="G112">
            <v>0.85865086999999995</v>
          </cell>
          <cell r="H112">
            <v>3</v>
          </cell>
          <cell r="I112">
            <v>0.89259630999999995</v>
          </cell>
          <cell r="J112" t="str">
            <v xml:space="preserve">    ---</v>
          </cell>
          <cell r="K112">
            <v>0.89259630999999995</v>
          </cell>
          <cell r="L112">
            <v>858650.87</v>
          </cell>
          <cell r="M112">
            <v>33945.440000000002</v>
          </cell>
          <cell r="N112">
            <v>7.9283999999999993E-2</v>
          </cell>
          <cell r="O112">
            <v>7.9283999999999993E-2</v>
          </cell>
          <cell r="P112">
            <v>96.197000000000003</v>
          </cell>
          <cell r="Q112">
            <v>7.9283999999999993E-2</v>
          </cell>
          <cell r="R112">
            <v>7.9283999999999993E-2</v>
          </cell>
          <cell r="S112">
            <v>37434</v>
          </cell>
        </row>
        <row r="113">
          <cell r="A113">
            <v>97</v>
          </cell>
          <cell r="B113" t="str">
            <v>89th</v>
          </cell>
          <cell r="C113">
            <v>37266</v>
          </cell>
          <cell r="D113">
            <v>37448</v>
          </cell>
          <cell r="E113">
            <v>30</v>
          </cell>
          <cell r="F113">
            <v>10450</v>
          </cell>
          <cell r="G113">
            <v>10057.155000000001</v>
          </cell>
          <cell r="H113">
            <v>9</v>
          </cell>
          <cell r="I113">
            <v>3650</v>
          </cell>
          <cell r="J113" t="str">
            <v xml:space="preserve">    ---</v>
          </cell>
          <cell r="K113">
            <v>3650</v>
          </cell>
          <cell r="L113">
            <v>3513930000</v>
          </cell>
          <cell r="M113">
            <v>136070000</v>
          </cell>
          <cell r="N113">
            <v>7.7053999999999997E-2</v>
          </cell>
          <cell r="O113">
            <v>7.9868999999999996E-2</v>
          </cell>
          <cell r="P113">
            <v>96.26</v>
          </cell>
          <cell r="Q113">
            <v>7.7920000000000003E-2</v>
          </cell>
          <cell r="R113">
            <v>7.7659000000000006E-2</v>
          </cell>
          <cell r="S113">
            <v>37448</v>
          </cell>
        </row>
        <row r="114">
          <cell r="A114">
            <v>98</v>
          </cell>
          <cell r="B114" t="str">
            <v>90th</v>
          </cell>
          <cell r="C114">
            <v>37280</v>
          </cell>
          <cell r="D114">
            <v>37462</v>
          </cell>
          <cell r="E114">
            <v>55</v>
          </cell>
          <cell r="F114">
            <v>19000</v>
          </cell>
          <cell r="G114">
            <v>18380.127499999999</v>
          </cell>
          <cell r="H114">
            <v>15</v>
          </cell>
          <cell r="I114">
            <v>5000</v>
          </cell>
          <cell r="J114" t="str">
            <v xml:space="preserve">    ---</v>
          </cell>
          <cell r="K114">
            <v>5000</v>
          </cell>
          <cell r="L114">
            <v>4846610000</v>
          </cell>
          <cell r="M114">
            <v>153390000</v>
          </cell>
          <cell r="N114">
            <v>6.096E-2</v>
          </cell>
          <cell r="O114">
            <v>7.4462E-2</v>
          </cell>
          <cell r="P114">
            <v>96.82</v>
          </cell>
          <cell r="Q114">
            <v>6.5868999999999997E-2</v>
          </cell>
          <cell r="R114">
            <v>6.3472000000000001E-2</v>
          </cell>
          <cell r="S114">
            <v>37462</v>
          </cell>
        </row>
        <row r="115">
          <cell r="A115">
            <v>99</v>
          </cell>
          <cell r="B115" t="str">
            <v>Special</v>
          </cell>
          <cell r="C115">
            <v>37280</v>
          </cell>
          <cell r="D115">
            <v>37462</v>
          </cell>
          <cell r="E115">
            <v>1</v>
          </cell>
          <cell r="F115">
            <v>27.689215000000001</v>
          </cell>
          <cell r="G115">
            <v>26.839765</v>
          </cell>
          <cell r="H115">
            <v>1</v>
          </cell>
          <cell r="I115">
            <v>27.689215000000001</v>
          </cell>
          <cell r="J115" t="str">
            <v xml:space="preserve">    ---</v>
          </cell>
          <cell r="K115">
            <v>27.689215000000001</v>
          </cell>
          <cell r="L115">
            <v>26839765.609999999</v>
          </cell>
          <cell r="M115">
            <v>849449.75</v>
          </cell>
          <cell r="N115">
            <v>6.3472000000000001E-2</v>
          </cell>
          <cell r="O115">
            <v>6.3472000000000001E-2</v>
          </cell>
          <cell r="P115">
            <v>96.932199999999995</v>
          </cell>
          <cell r="Q115">
            <v>6.3472000000000001E-2</v>
          </cell>
          <cell r="R115">
            <v>6.3472000000000001E-2</v>
          </cell>
          <cell r="S115">
            <v>37462</v>
          </cell>
        </row>
        <row r="116">
          <cell r="A116">
            <v>100</v>
          </cell>
          <cell r="B116" t="str">
            <v>91st</v>
          </cell>
          <cell r="C116">
            <v>37294</v>
          </cell>
          <cell r="D116">
            <v>37476</v>
          </cell>
          <cell r="E116">
            <v>39</v>
          </cell>
          <cell r="F116">
            <v>15200</v>
          </cell>
          <cell r="G116">
            <v>14783.865</v>
          </cell>
          <cell r="H116">
            <v>39</v>
          </cell>
          <cell r="I116">
            <v>15200</v>
          </cell>
          <cell r="J116" t="str">
            <v xml:space="preserve">    ---</v>
          </cell>
          <cell r="K116">
            <v>15200</v>
          </cell>
          <cell r="L116">
            <v>14783865000</v>
          </cell>
          <cell r="M116">
            <v>416135000</v>
          </cell>
          <cell r="N116">
            <v>5.1000999999999998E-2</v>
          </cell>
          <cell r="O116">
            <v>6.4799999999999996E-2</v>
          </cell>
          <cell r="P116">
            <v>96.87</v>
          </cell>
          <cell r="Q116">
            <v>6.4799999999999996E-2</v>
          </cell>
          <cell r="R116">
            <v>5.645E-2</v>
          </cell>
          <cell r="S116">
            <v>37476</v>
          </cell>
        </row>
        <row r="117">
          <cell r="A117">
            <v>101</v>
          </cell>
          <cell r="B117" t="str">
            <v>92nd</v>
          </cell>
          <cell r="C117">
            <v>37308</v>
          </cell>
          <cell r="D117">
            <v>37490</v>
          </cell>
          <cell r="E117">
            <v>19</v>
          </cell>
          <cell r="F117">
            <v>12200</v>
          </cell>
          <cell r="G117">
            <v>11822.05</v>
          </cell>
          <cell r="H117">
            <v>15</v>
          </cell>
          <cell r="I117">
            <v>11000</v>
          </cell>
          <cell r="J117" t="str">
            <v xml:space="preserve">    ---</v>
          </cell>
          <cell r="K117">
            <v>11000</v>
          </cell>
          <cell r="L117">
            <v>10660530000</v>
          </cell>
          <cell r="M117">
            <v>339470000</v>
          </cell>
          <cell r="N117">
            <v>6.2025999999999998E-2</v>
          </cell>
          <cell r="O117">
            <v>6.7367999999999997E-2</v>
          </cell>
          <cell r="P117">
            <v>96.87</v>
          </cell>
          <cell r="Q117">
            <v>6.4799999999999996E-2</v>
          </cell>
          <cell r="R117">
            <v>6.3862000000000002E-2</v>
          </cell>
          <cell r="S117">
            <v>37490</v>
          </cell>
        </row>
        <row r="118">
          <cell r="A118">
            <v>102</v>
          </cell>
          <cell r="B118" t="str">
            <v>93rd</v>
          </cell>
          <cell r="C118">
            <v>37322</v>
          </cell>
          <cell r="D118">
            <v>37504</v>
          </cell>
          <cell r="E118">
            <v>24</v>
          </cell>
          <cell r="F118">
            <v>7700</v>
          </cell>
          <cell r="G118">
            <v>7456.6850000000004</v>
          </cell>
          <cell r="H118">
            <v>11</v>
          </cell>
          <cell r="I118">
            <v>5600</v>
          </cell>
          <cell r="J118" t="str">
            <v xml:space="preserve">    ---</v>
          </cell>
          <cell r="K118">
            <v>5600</v>
          </cell>
          <cell r="L118">
            <v>5425095000</v>
          </cell>
          <cell r="M118">
            <v>174905000</v>
          </cell>
          <cell r="N118">
            <v>6.3946000000000003E-2</v>
          </cell>
          <cell r="O118">
            <v>7.7487E-2</v>
          </cell>
          <cell r="P118">
            <v>96.87</v>
          </cell>
          <cell r="Q118">
            <v>6.4799999999999996E-2</v>
          </cell>
          <cell r="R118">
            <v>6.4657000000000006E-2</v>
          </cell>
          <cell r="S118">
            <v>37504</v>
          </cell>
        </row>
        <row r="119">
          <cell r="A119">
            <v>103</v>
          </cell>
          <cell r="B119" t="str">
            <v>94th</v>
          </cell>
          <cell r="C119">
            <v>37336</v>
          </cell>
          <cell r="D119">
            <v>37518</v>
          </cell>
          <cell r="E119">
            <v>32</v>
          </cell>
          <cell r="F119">
            <v>17850</v>
          </cell>
          <cell r="G119">
            <v>17293.555</v>
          </cell>
          <cell r="H119">
            <v>25</v>
          </cell>
          <cell r="I119">
            <v>16150</v>
          </cell>
          <cell r="J119" t="str">
            <v xml:space="preserve">    ---</v>
          </cell>
          <cell r="K119">
            <v>16150</v>
          </cell>
          <cell r="L119">
            <v>15647265000</v>
          </cell>
          <cell r="M119">
            <v>502735000</v>
          </cell>
          <cell r="N119">
            <v>6.3519000000000006E-2</v>
          </cell>
          <cell r="O119">
            <v>6.6296999999999995E-2</v>
          </cell>
          <cell r="P119">
            <v>96.87</v>
          </cell>
          <cell r="Q119">
            <v>6.4799999999999996E-2</v>
          </cell>
          <cell r="R119">
            <v>6.4435000000000006E-2</v>
          </cell>
          <cell r="S119">
            <v>37518</v>
          </cell>
        </row>
        <row r="120">
          <cell r="A120">
            <v>104</v>
          </cell>
          <cell r="B120" t="str">
            <v>Special</v>
          </cell>
          <cell r="C120">
            <v>37336</v>
          </cell>
          <cell r="D120">
            <v>37518</v>
          </cell>
          <cell r="E120">
            <v>1</v>
          </cell>
          <cell r="F120">
            <v>54.707360999999999</v>
          </cell>
          <cell r="G120">
            <v>53.004376000000001</v>
          </cell>
          <cell r="H120">
            <v>1</v>
          </cell>
          <cell r="I120">
            <v>54.707360999999999</v>
          </cell>
          <cell r="J120" t="str">
            <v xml:space="preserve">    ---</v>
          </cell>
          <cell r="K120">
            <v>54.707360999999999</v>
          </cell>
          <cell r="L120">
            <v>53004376</v>
          </cell>
          <cell r="M120">
            <v>1702985</v>
          </cell>
          <cell r="N120">
            <v>6.4435000000000006E-2</v>
          </cell>
          <cell r="O120">
            <v>6.4435000000000006E-2</v>
          </cell>
          <cell r="P120">
            <v>96.887100000000004</v>
          </cell>
          <cell r="Q120">
            <v>6.4435000000000006E-2</v>
          </cell>
          <cell r="R120">
            <v>6.4435000000000006E-2</v>
          </cell>
          <cell r="S120">
            <v>37518</v>
          </cell>
        </row>
        <row r="121">
          <cell r="A121">
            <v>105</v>
          </cell>
          <cell r="B121" t="str">
            <v>95th</v>
          </cell>
          <cell r="C121">
            <v>37350</v>
          </cell>
          <cell r="D121">
            <v>37532</v>
          </cell>
          <cell r="E121">
            <v>15</v>
          </cell>
          <cell r="F121">
            <v>6450</v>
          </cell>
          <cell r="G121">
            <v>6241.45</v>
          </cell>
          <cell r="H121">
            <v>4</v>
          </cell>
          <cell r="I121">
            <v>2800</v>
          </cell>
          <cell r="J121" t="str">
            <v xml:space="preserve">    ---</v>
          </cell>
          <cell r="K121">
            <v>2800</v>
          </cell>
          <cell r="L121">
            <v>2712360000</v>
          </cell>
          <cell r="M121">
            <v>87640000</v>
          </cell>
          <cell r="N121">
            <v>6.4799999999999996E-2</v>
          </cell>
          <cell r="O121">
            <v>6.9942000000000004E-2</v>
          </cell>
          <cell r="P121">
            <v>96.87</v>
          </cell>
          <cell r="Q121">
            <v>6.4799999999999996E-2</v>
          </cell>
          <cell r="R121">
            <v>6.4799999999999996E-2</v>
          </cell>
          <cell r="S121">
            <v>37532</v>
          </cell>
        </row>
        <row r="122">
          <cell r="A122">
            <v>106</v>
          </cell>
          <cell r="B122" t="str">
            <v>96th</v>
          </cell>
          <cell r="C122">
            <v>37364</v>
          </cell>
          <cell r="D122">
            <v>37546</v>
          </cell>
          <cell r="E122">
            <v>22</v>
          </cell>
          <cell r="F122">
            <v>12450</v>
          </cell>
          <cell r="G122">
            <v>12060.215</v>
          </cell>
          <cell r="H122">
            <v>6</v>
          </cell>
          <cell r="I122">
            <v>3900</v>
          </cell>
          <cell r="J122" t="str">
            <v xml:space="preserve">    ---</v>
          </cell>
          <cell r="K122">
            <v>3900</v>
          </cell>
          <cell r="L122">
            <v>3778500000</v>
          </cell>
          <cell r="M122">
            <v>121500000</v>
          </cell>
          <cell r="N122">
            <v>6.3946000000000003E-2</v>
          </cell>
          <cell r="O122">
            <v>6.9942000000000004E-2</v>
          </cell>
          <cell r="P122">
            <v>96.88</v>
          </cell>
          <cell r="Q122">
            <v>6.4587000000000006E-2</v>
          </cell>
          <cell r="R122">
            <v>6.4488000000000004E-2</v>
          </cell>
          <cell r="S122">
            <v>37546</v>
          </cell>
        </row>
        <row r="123">
          <cell r="A123">
            <v>107</v>
          </cell>
          <cell r="B123" t="str">
            <v>97th</v>
          </cell>
          <cell r="C123">
            <v>37378</v>
          </cell>
          <cell r="D123">
            <v>37560</v>
          </cell>
          <cell r="E123">
            <v>49</v>
          </cell>
          <cell r="F123">
            <v>28900</v>
          </cell>
          <cell r="G123">
            <v>28005.25</v>
          </cell>
          <cell r="H123">
            <v>29</v>
          </cell>
          <cell r="I123">
            <v>22800</v>
          </cell>
          <cell r="J123" t="str">
            <v xml:space="preserve">    ---</v>
          </cell>
          <cell r="K123">
            <v>22800</v>
          </cell>
          <cell r="L123">
            <v>22096600000</v>
          </cell>
          <cell r="M123">
            <v>703400000</v>
          </cell>
          <cell r="N123">
            <v>6.2879000000000004E-2</v>
          </cell>
          <cell r="O123">
            <v>6.7582000000000003E-2</v>
          </cell>
          <cell r="P123">
            <v>96.89</v>
          </cell>
          <cell r="Q123">
            <v>6.4373E-2</v>
          </cell>
          <cell r="R123">
            <v>6.3840999999999995E-2</v>
          </cell>
          <cell r="S123">
            <v>37560</v>
          </cell>
        </row>
        <row r="124">
          <cell r="A124">
            <v>108</v>
          </cell>
          <cell r="B124" t="str">
            <v>98th</v>
          </cell>
          <cell r="C124">
            <v>37392</v>
          </cell>
          <cell r="D124">
            <v>37574</v>
          </cell>
          <cell r="E124">
            <v>41</v>
          </cell>
          <cell r="F124">
            <v>24750</v>
          </cell>
          <cell r="G124">
            <v>23984.99</v>
          </cell>
          <cell r="H124">
            <v>31</v>
          </cell>
          <cell r="I124">
            <v>21850</v>
          </cell>
          <cell r="J124" t="str">
            <v xml:space="preserve">    ---</v>
          </cell>
          <cell r="K124">
            <v>21850</v>
          </cell>
          <cell r="L124">
            <v>21175665000</v>
          </cell>
          <cell r="M124">
            <v>674335000</v>
          </cell>
          <cell r="N124">
            <v>6.3305E-2</v>
          </cell>
          <cell r="O124">
            <v>6.5227999999999994E-2</v>
          </cell>
          <cell r="P124">
            <v>96.89</v>
          </cell>
          <cell r="Q124">
            <v>6.4373E-2</v>
          </cell>
          <cell r="R124">
            <v>6.3865000000000005E-2</v>
          </cell>
          <cell r="S124">
            <v>37574</v>
          </cell>
        </row>
        <row r="125">
          <cell r="A125">
            <v>109</v>
          </cell>
          <cell r="B125" t="str">
            <v>99th</v>
          </cell>
          <cell r="C125">
            <v>37406</v>
          </cell>
          <cell r="D125">
            <v>37588</v>
          </cell>
          <cell r="E125">
            <v>8</v>
          </cell>
          <cell r="F125">
            <v>1900</v>
          </cell>
          <cell r="G125">
            <v>1838.16</v>
          </cell>
          <cell r="H125">
            <v>3</v>
          </cell>
          <cell r="I125">
            <v>800</v>
          </cell>
          <cell r="J125" t="str">
            <v xml:space="preserve">    ---</v>
          </cell>
          <cell r="K125">
            <v>800</v>
          </cell>
          <cell r="L125">
            <v>775140000</v>
          </cell>
          <cell r="M125">
            <v>24860000</v>
          </cell>
          <cell r="N125">
            <v>6.4158999999999994E-2</v>
          </cell>
          <cell r="O125">
            <v>7.2523000000000004E-2</v>
          </cell>
          <cell r="P125">
            <v>96.89</v>
          </cell>
          <cell r="Q125">
            <v>6.4373E-2</v>
          </cell>
          <cell r="R125">
            <v>6.4319000000000001E-2</v>
          </cell>
          <cell r="S125">
            <v>37588</v>
          </cell>
        </row>
        <row r="126">
          <cell r="A126">
            <v>110</v>
          </cell>
          <cell r="B126" t="str">
            <v>100th</v>
          </cell>
          <cell r="C126">
            <v>37420</v>
          </cell>
          <cell r="D126">
            <v>37602</v>
          </cell>
          <cell r="E126">
            <v>11</v>
          </cell>
          <cell r="F126">
            <v>4750</v>
          </cell>
          <cell r="G126">
            <v>4598.0950000000003</v>
          </cell>
          <cell r="H126">
            <v>4</v>
          </cell>
          <cell r="I126">
            <v>2500</v>
          </cell>
          <cell r="J126" t="str">
            <v xml:space="preserve">    ---</v>
          </cell>
          <cell r="K126">
            <v>2500</v>
          </cell>
          <cell r="L126">
            <v>2422480000</v>
          </cell>
          <cell r="M126">
            <v>77520000</v>
          </cell>
          <cell r="N126">
            <v>6.4158999999999994E-2</v>
          </cell>
          <cell r="O126">
            <v>7.0586999999999997E-2</v>
          </cell>
          <cell r="P126">
            <v>96.89</v>
          </cell>
          <cell r="Q126">
            <v>6.4373E-2</v>
          </cell>
          <cell r="R126">
            <v>6.4175999999999997E-2</v>
          </cell>
          <cell r="S126">
            <v>37602</v>
          </cell>
        </row>
        <row r="127">
          <cell r="A127">
            <v>111</v>
          </cell>
          <cell r="B127" t="str">
            <v>101st</v>
          </cell>
          <cell r="C127">
            <v>37434</v>
          </cell>
          <cell r="D127">
            <v>37616</v>
          </cell>
          <cell r="E127">
            <v>18</v>
          </cell>
          <cell r="F127">
            <v>11050</v>
          </cell>
          <cell r="G127">
            <v>10714.264999999999</v>
          </cell>
          <cell r="H127">
            <v>15</v>
          </cell>
          <cell r="I127">
            <v>10850</v>
          </cell>
          <cell r="J127" t="str">
            <v xml:space="preserve">    ---</v>
          </cell>
          <cell r="K127">
            <v>10850</v>
          </cell>
          <cell r="L127">
            <v>10520510000</v>
          </cell>
          <cell r="M127">
            <v>329490000</v>
          </cell>
          <cell r="N127">
            <v>6.1811999999999999E-2</v>
          </cell>
          <cell r="O127">
            <v>6.4799999999999996E-2</v>
          </cell>
          <cell r="P127">
            <v>96.89</v>
          </cell>
          <cell r="Q127">
            <v>6.4373E-2</v>
          </cell>
          <cell r="R127">
            <v>6.2810000000000005E-2</v>
          </cell>
          <cell r="S127">
            <v>37616</v>
          </cell>
        </row>
        <row r="128">
          <cell r="A128">
            <v>112</v>
          </cell>
          <cell r="B128" t="str">
            <v>Special</v>
          </cell>
          <cell r="C128">
            <v>37434</v>
          </cell>
          <cell r="D128">
            <v>37616</v>
          </cell>
          <cell r="E128">
            <v>3</v>
          </cell>
          <cell r="F128">
            <v>0.90459100000000003</v>
          </cell>
          <cell r="G128">
            <v>0.87615100000000001</v>
          </cell>
          <cell r="H128">
            <v>3</v>
          </cell>
          <cell r="I128">
            <v>0.90359100000000003</v>
          </cell>
          <cell r="J128" t="str">
            <v xml:space="preserve">    ---</v>
          </cell>
          <cell r="K128">
            <v>0.90359100000000003</v>
          </cell>
          <cell r="L128">
            <v>876151.47</v>
          </cell>
          <cell r="M128">
            <v>27440.27</v>
          </cell>
          <cell r="N128">
            <v>6.2810000000000005E-2</v>
          </cell>
          <cell r="O128">
            <v>6.2810000000000005E-2</v>
          </cell>
          <cell r="P128">
            <v>96.963200000000001</v>
          </cell>
          <cell r="Q128">
            <v>6.2810000000000005E-2</v>
          </cell>
          <cell r="R128">
            <v>6.2810000000000005E-2</v>
          </cell>
          <cell r="S128">
            <v>37616</v>
          </cell>
        </row>
        <row r="129">
          <cell r="A129">
            <v>113</v>
          </cell>
          <cell r="B129" t="str">
            <v>102nd</v>
          </cell>
          <cell r="C129">
            <v>37448</v>
          </cell>
          <cell r="D129">
            <v>37630</v>
          </cell>
          <cell r="E129">
            <v>61</v>
          </cell>
          <cell r="F129">
            <v>35180</v>
          </cell>
          <cell r="G129">
            <v>34112.436999999998</v>
          </cell>
          <cell r="H129">
            <v>57</v>
          </cell>
          <cell r="I129">
            <v>34380</v>
          </cell>
          <cell r="J129" t="str">
            <v xml:space="preserve">    ---</v>
          </cell>
          <cell r="K129">
            <v>34380</v>
          </cell>
          <cell r="L129">
            <v>33337412000</v>
          </cell>
          <cell r="M129">
            <v>1042588000</v>
          </cell>
          <cell r="N129">
            <v>5.9471000000000003E-2</v>
          </cell>
          <cell r="O129">
            <v>6.5014000000000002E-2</v>
          </cell>
          <cell r="P129">
            <v>96.89</v>
          </cell>
          <cell r="Q129">
            <v>6.4373E-2</v>
          </cell>
          <cell r="R129">
            <v>6.2718999999999997E-2</v>
          </cell>
          <cell r="S129">
            <v>37630</v>
          </cell>
        </row>
        <row r="130">
          <cell r="A130">
            <v>114</v>
          </cell>
          <cell r="B130" t="str">
            <v>103rd</v>
          </cell>
          <cell r="C130">
            <v>37462</v>
          </cell>
          <cell r="D130">
            <v>37644</v>
          </cell>
          <cell r="E130">
            <v>21</v>
          </cell>
          <cell r="F130">
            <v>11000</v>
          </cell>
          <cell r="G130">
            <v>10659.514999999999</v>
          </cell>
          <cell r="H130">
            <v>18</v>
          </cell>
          <cell r="I130">
            <v>10750</v>
          </cell>
          <cell r="J130" t="str">
            <v xml:space="preserve">    ---</v>
          </cell>
          <cell r="K130">
            <v>10750</v>
          </cell>
          <cell r="L130">
            <v>10417325000</v>
          </cell>
          <cell r="M130">
            <v>332675000</v>
          </cell>
          <cell r="N130">
            <v>6.3519000000000006E-2</v>
          </cell>
          <cell r="O130">
            <v>6.4799999999999996E-2</v>
          </cell>
          <cell r="P130">
            <v>96.89</v>
          </cell>
          <cell r="Q130">
            <v>6.4373E-2</v>
          </cell>
          <cell r="R130">
            <v>6.4045000000000005E-2</v>
          </cell>
          <cell r="S130">
            <v>37644</v>
          </cell>
        </row>
        <row r="131">
          <cell r="A131">
            <v>115</v>
          </cell>
          <cell r="B131" t="str">
            <v>Special</v>
          </cell>
          <cell r="C131">
            <v>37462</v>
          </cell>
          <cell r="D131">
            <v>37644</v>
          </cell>
          <cell r="E131">
            <v>1</v>
          </cell>
          <cell r="F131">
            <v>28.573449</v>
          </cell>
          <cell r="G131">
            <v>27.689215000000001</v>
          </cell>
          <cell r="H131">
            <v>1</v>
          </cell>
          <cell r="I131">
            <v>28.573449</v>
          </cell>
          <cell r="J131" t="str">
            <v xml:space="preserve">    ---</v>
          </cell>
          <cell r="K131">
            <v>28.573449</v>
          </cell>
          <cell r="L131">
            <v>27689215.359999999</v>
          </cell>
          <cell r="M131">
            <v>884233.96</v>
          </cell>
          <cell r="N131">
            <v>6.4044000000000004E-2</v>
          </cell>
          <cell r="O131">
            <v>6.4044000000000004E-2</v>
          </cell>
          <cell r="P131">
            <v>96.9054</v>
          </cell>
          <cell r="Q131">
            <v>6.4044000000000004E-2</v>
          </cell>
          <cell r="R131">
            <v>6.4044000000000004E-2</v>
          </cell>
          <cell r="S131">
            <v>37644</v>
          </cell>
        </row>
        <row r="132">
          <cell r="A132">
            <v>116</v>
          </cell>
          <cell r="B132" t="str">
            <v>104th</v>
          </cell>
          <cell r="C132">
            <v>37476</v>
          </cell>
          <cell r="D132">
            <v>37658</v>
          </cell>
          <cell r="E132">
            <v>33</v>
          </cell>
          <cell r="F132">
            <v>29050</v>
          </cell>
          <cell r="G132">
            <v>28151.744999999999</v>
          </cell>
          <cell r="H132">
            <v>30</v>
          </cell>
          <cell r="I132">
            <v>28800</v>
          </cell>
          <cell r="J132" t="str">
            <v xml:space="preserve">    ---</v>
          </cell>
          <cell r="K132">
            <v>28800</v>
          </cell>
          <cell r="L132">
            <v>27909555000</v>
          </cell>
          <cell r="M132">
            <v>890445000</v>
          </cell>
          <cell r="N132">
            <v>6.2879000000000004E-2</v>
          </cell>
          <cell r="O132">
            <v>6.4799999999999996E-2</v>
          </cell>
          <cell r="P132">
            <v>96.89</v>
          </cell>
          <cell r="Q132">
            <v>6.4373E-2</v>
          </cell>
          <cell r="R132">
            <v>6.3985E-2</v>
          </cell>
          <cell r="S132">
            <v>37658</v>
          </cell>
        </row>
        <row r="133">
          <cell r="A133">
            <v>117</v>
          </cell>
          <cell r="B133" t="str">
            <v>105th</v>
          </cell>
          <cell r="C133">
            <v>37490</v>
          </cell>
          <cell r="D133" t="str">
            <v xml:space="preserve">   ---</v>
          </cell>
          <cell r="E133">
            <v>28</v>
          </cell>
          <cell r="F133">
            <v>41950</v>
          </cell>
          <cell r="G133">
            <v>40654.714999999997</v>
          </cell>
          <cell r="H133" t="str">
            <v xml:space="preserve">  ---</v>
          </cell>
          <cell r="I133" t="str">
            <v xml:space="preserve"> REJECTED</v>
          </cell>
          <cell r="J133" t="str">
            <v xml:space="preserve">    ---</v>
          </cell>
          <cell r="K133" t="str">
            <v xml:space="preserve"> REJECTED</v>
          </cell>
          <cell r="L133" t="str">
            <v>---</v>
          </cell>
          <cell r="M133" t="str">
            <v>---</v>
          </cell>
          <cell r="N133">
            <v>6.3091999999999995E-2</v>
          </cell>
          <cell r="O133">
            <v>6.5014000000000002E-2</v>
          </cell>
          <cell r="P133" t="str">
            <v xml:space="preserve"> REJECTED</v>
          </cell>
          <cell r="Q133" t="str">
            <v xml:space="preserve"> REJECTED</v>
          </cell>
          <cell r="R133" t="str">
            <v xml:space="preserve"> REJECTED</v>
          </cell>
          <cell r="S133">
            <v>37672</v>
          </cell>
        </row>
        <row r="134">
          <cell r="A134">
            <v>118</v>
          </cell>
          <cell r="B134" t="str">
            <v>106th</v>
          </cell>
          <cell r="C134">
            <v>37504</v>
          </cell>
          <cell r="D134">
            <v>37686</v>
          </cell>
          <cell r="E134">
            <v>24</v>
          </cell>
          <cell r="F134">
            <v>23400</v>
          </cell>
          <cell r="G134">
            <v>22675.977500000001</v>
          </cell>
          <cell r="H134">
            <v>16</v>
          </cell>
          <cell r="I134">
            <v>17625</v>
          </cell>
          <cell r="J134" t="str">
            <v xml:space="preserve">    ---</v>
          </cell>
          <cell r="K134">
            <v>17625</v>
          </cell>
          <cell r="L134">
            <v>17080605000</v>
          </cell>
          <cell r="M134">
            <v>544395000</v>
          </cell>
          <cell r="N134">
            <v>6.3091999999999995E-2</v>
          </cell>
          <cell r="O134">
            <v>6.4587000000000006E-2</v>
          </cell>
          <cell r="P134">
            <v>96.9</v>
          </cell>
          <cell r="Q134">
            <v>6.4158999999999994E-2</v>
          </cell>
          <cell r="R134">
            <v>6.3919000000000004E-2</v>
          </cell>
          <cell r="S134">
            <v>37686</v>
          </cell>
        </row>
        <row r="135">
          <cell r="A135">
            <v>119</v>
          </cell>
          <cell r="B135" t="str">
            <v>107th</v>
          </cell>
          <cell r="C135">
            <v>37518</v>
          </cell>
          <cell r="D135">
            <v>37700</v>
          </cell>
          <cell r="E135">
            <v>31</v>
          </cell>
          <cell r="F135">
            <v>34150</v>
          </cell>
          <cell r="G135">
            <v>33097.769999999997</v>
          </cell>
          <cell r="H135">
            <v>18</v>
          </cell>
          <cell r="I135">
            <v>27150</v>
          </cell>
          <cell r="J135" t="str">
            <v xml:space="preserve">    ---</v>
          </cell>
          <cell r="K135">
            <v>27150</v>
          </cell>
          <cell r="L135">
            <v>26314810000</v>
          </cell>
          <cell r="M135">
            <v>835190000</v>
          </cell>
          <cell r="N135">
            <v>6.3091999999999995E-2</v>
          </cell>
          <cell r="O135">
            <v>6.4587000000000006E-2</v>
          </cell>
          <cell r="P135">
            <v>96.91</v>
          </cell>
          <cell r="Q135">
            <v>6.3946000000000003E-2</v>
          </cell>
          <cell r="R135">
            <v>6.3650999999999999E-2</v>
          </cell>
          <cell r="S135">
            <v>37700</v>
          </cell>
        </row>
        <row r="136">
          <cell r="A136">
            <v>120</v>
          </cell>
          <cell r="B136" t="str">
            <v>108th</v>
          </cell>
          <cell r="C136">
            <v>37532</v>
          </cell>
          <cell r="D136" t="str">
            <v xml:space="preserve">   ---</v>
          </cell>
          <cell r="E136">
            <v>37</v>
          </cell>
          <cell r="F136">
            <v>23350</v>
          </cell>
          <cell r="G136">
            <v>22640.895</v>
          </cell>
          <cell r="H136" t="str">
            <v xml:space="preserve">  ---</v>
          </cell>
          <cell r="I136" t="str">
            <v xml:space="preserve"> REJECTED</v>
          </cell>
          <cell r="J136" t="str">
            <v xml:space="preserve">    ---</v>
          </cell>
          <cell r="K136" t="str">
            <v xml:space="preserve"> REJECTED</v>
          </cell>
          <cell r="L136" t="str">
            <v>---</v>
          </cell>
          <cell r="M136" t="str">
            <v>---</v>
          </cell>
          <cell r="N136">
            <v>6.0109000000000003E-2</v>
          </cell>
          <cell r="O136">
            <v>6.5227999999999994E-2</v>
          </cell>
          <cell r="P136" t="str">
            <v xml:space="preserve"> REJECTED</v>
          </cell>
          <cell r="Q136" t="str">
            <v xml:space="preserve"> REJECTED</v>
          </cell>
          <cell r="R136" t="str">
            <v xml:space="preserve"> REJECTED</v>
          </cell>
          <cell r="S136">
            <v>37714</v>
          </cell>
        </row>
        <row r="137">
          <cell r="A137">
            <v>121</v>
          </cell>
          <cell r="B137" t="str">
            <v>109th</v>
          </cell>
          <cell r="C137">
            <v>37546</v>
          </cell>
          <cell r="D137">
            <v>37728</v>
          </cell>
          <cell r="E137">
            <v>29</v>
          </cell>
          <cell r="F137">
            <v>28550</v>
          </cell>
          <cell r="G137">
            <v>27671.75</v>
          </cell>
          <cell r="H137">
            <v>17</v>
          </cell>
          <cell r="I137">
            <v>19750</v>
          </cell>
          <cell r="J137" t="str">
            <v xml:space="preserve">    ---</v>
          </cell>
          <cell r="K137">
            <v>19750</v>
          </cell>
          <cell r="L137">
            <v>19144325000</v>
          </cell>
          <cell r="M137">
            <v>605675000</v>
          </cell>
          <cell r="N137">
            <v>6.3091999999999995E-2</v>
          </cell>
          <cell r="O137">
            <v>6.4799999999999996E-2</v>
          </cell>
          <cell r="P137">
            <v>96.92</v>
          </cell>
          <cell r="Q137">
            <v>6.3731999999999997E-2</v>
          </cell>
          <cell r="R137">
            <v>6.3448000000000004E-2</v>
          </cell>
          <cell r="S137">
            <v>37728</v>
          </cell>
        </row>
        <row r="138">
          <cell r="A138">
            <v>122</v>
          </cell>
          <cell r="B138" t="str">
            <v>110th</v>
          </cell>
          <cell r="C138">
            <v>37560</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v>
          </cell>
          <cell r="L138" t="str">
            <v>---</v>
          </cell>
          <cell r="M138" t="str">
            <v>---</v>
          </cell>
          <cell r="N138" t="str">
            <v xml:space="preserve">   ---</v>
          </cell>
          <cell r="O138" t="str">
            <v xml:space="preserve">   ---</v>
          </cell>
          <cell r="P138" t="str">
            <v xml:space="preserve">   ---</v>
          </cell>
          <cell r="Q138" t="str">
            <v xml:space="preserve">   ---</v>
          </cell>
          <cell r="R138" t="str">
            <v xml:space="preserve">   ---</v>
          </cell>
          <cell r="S138">
            <v>37742</v>
          </cell>
        </row>
        <row r="139">
          <cell r="A139">
            <v>123</v>
          </cell>
          <cell r="B139" t="str">
            <v>111th</v>
          </cell>
          <cell r="C139">
            <v>37574</v>
          </cell>
          <cell r="D139">
            <v>37757</v>
          </cell>
          <cell r="E139">
            <v>37</v>
          </cell>
          <cell r="F139">
            <v>39925</v>
          </cell>
          <cell r="G139">
            <v>38692.477500000001</v>
          </cell>
          <cell r="H139">
            <v>13</v>
          </cell>
          <cell r="I139">
            <v>21600</v>
          </cell>
          <cell r="J139" t="str">
            <v xml:space="preserve">    ---</v>
          </cell>
          <cell r="K139">
            <v>21600</v>
          </cell>
          <cell r="L139">
            <v>20936250000</v>
          </cell>
          <cell r="M139">
            <v>663750000</v>
          </cell>
          <cell r="N139">
            <v>6.3091999999999995E-2</v>
          </cell>
          <cell r="O139">
            <v>6.4799999999999996E-2</v>
          </cell>
          <cell r="P139">
            <v>96.92</v>
          </cell>
          <cell r="Q139">
            <v>6.3731999999999997E-2</v>
          </cell>
          <cell r="R139">
            <v>6.3580999999999999E-2</v>
          </cell>
          <cell r="S139">
            <v>37757</v>
          </cell>
        </row>
        <row r="140">
          <cell r="A140">
            <v>124</v>
          </cell>
          <cell r="B140" t="str">
            <v>112th</v>
          </cell>
          <cell r="C140">
            <v>37588</v>
          </cell>
          <cell r="D140">
            <v>37770</v>
          </cell>
          <cell r="E140">
            <v>120</v>
          </cell>
          <cell r="F140">
            <v>68725</v>
          </cell>
          <cell r="G140">
            <v>67076.308000000005</v>
          </cell>
          <cell r="H140">
            <v>24</v>
          </cell>
          <cell r="I140">
            <v>25050</v>
          </cell>
          <cell r="J140" t="str">
            <v xml:space="preserve">    ---</v>
          </cell>
          <cell r="K140">
            <v>25050</v>
          </cell>
          <cell r="L140">
            <v>24468995000</v>
          </cell>
          <cell r="M140">
            <v>581005000</v>
          </cell>
          <cell r="N140">
            <v>4.5323000000000002E-2</v>
          </cell>
          <cell r="O140">
            <v>5.7771000000000003E-2</v>
          </cell>
          <cell r="P140">
            <v>97.64</v>
          </cell>
          <cell r="Q140">
            <v>4.8474000000000003E-2</v>
          </cell>
          <cell r="R140">
            <v>4.7620000000000003E-2</v>
          </cell>
          <cell r="S140">
            <v>37770</v>
          </cell>
        </row>
        <row r="141">
          <cell r="A141">
            <v>125</v>
          </cell>
          <cell r="B141" t="str">
            <v xml:space="preserve">113th </v>
          </cell>
          <cell r="C141">
            <v>37602</v>
          </cell>
          <cell r="D141">
            <v>37784</v>
          </cell>
          <cell r="E141">
            <v>92</v>
          </cell>
          <cell r="F141">
            <v>41825</v>
          </cell>
          <cell r="G141">
            <v>40891.18</v>
          </cell>
          <cell r="H141">
            <v>20</v>
          </cell>
          <cell r="I141">
            <v>13250</v>
          </cell>
          <cell r="J141" t="str">
            <v xml:space="preserve">    ---</v>
          </cell>
          <cell r="K141">
            <v>13250</v>
          </cell>
          <cell r="L141">
            <v>12970305000</v>
          </cell>
          <cell r="M141">
            <v>279695000</v>
          </cell>
          <cell r="N141">
            <v>4.1555000000000002E-2</v>
          </cell>
          <cell r="O141">
            <v>4.9946999999999998E-2</v>
          </cell>
          <cell r="P141">
            <v>97.83</v>
          </cell>
          <cell r="Q141">
            <v>4.4484999999999997E-2</v>
          </cell>
          <cell r="R141">
            <v>4.3247000000000001E-2</v>
          </cell>
          <cell r="S141">
            <v>37784</v>
          </cell>
        </row>
        <row r="142">
          <cell r="A142">
            <v>126</v>
          </cell>
          <cell r="B142" t="str">
            <v>114th</v>
          </cell>
          <cell r="C142">
            <v>37616</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v>
          </cell>
          <cell r="L142" t="str">
            <v>---</v>
          </cell>
          <cell r="M142" t="str">
            <v>---</v>
          </cell>
          <cell r="N142" t="str">
            <v xml:space="preserve">   ---</v>
          </cell>
          <cell r="O142" t="str">
            <v xml:space="preserve">   ---</v>
          </cell>
          <cell r="P142" t="str">
            <v xml:space="preserve">   ---</v>
          </cell>
          <cell r="Q142" t="str">
            <v xml:space="preserve">   ---</v>
          </cell>
          <cell r="R142" t="str">
            <v xml:space="preserve">   ---</v>
          </cell>
          <cell r="S142">
            <v>37798</v>
          </cell>
        </row>
        <row r="143">
          <cell r="A143">
            <v>127</v>
          </cell>
          <cell r="B143" t="str">
            <v xml:space="preserve">115th </v>
          </cell>
          <cell r="C143">
            <v>37630</v>
          </cell>
          <cell r="D143">
            <v>37812</v>
          </cell>
          <cell r="E143">
            <v>98</v>
          </cell>
          <cell r="F143">
            <v>60204</v>
          </cell>
          <cell r="G143">
            <v>59039.489099999999</v>
          </cell>
          <cell r="H143">
            <v>33</v>
          </cell>
          <cell r="I143">
            <v>33800</v>
          </cell>
          <cell r="J143" t="str">
            <v xml:space="preserve">    ---</v>
          </cell>
          <cell r="K143">
            <v>33800</v>
          </cell>
          <cell r="L143">
            <v>33164535000</v>
          </cell>
          <cell r="M143">
            <v>635465000</v>
          </cell>
          <cell r="N143">
            <v>3.7177000000000002E-2</v>
          </cell>
          <cell r="O143">
            <v>4.4903999999999999E-2</v>
          </cell>
          <cell r="P143">
            <v>98.07</v>
          </cell>
          <cell r="Q143">
            <v>3.9468000000000003E-2</v>
          </cell>
          <cell r="R143">
            <v>3.8427000000000003E-2</v>
          </cell>
          <cell r="S143">
            <v>37812</v>
          </cell>
        </row>
        <row r="144">
          <cell r="A144">
            <v>128</v>
          </cell>
          <cell r="B144" t="str">
            <v>116th</v>
          </cell>
          <cell r="C144">
            <v>37644</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v>
          </cell>
          <cell r="L144" t="str">
            <v>---</v>
          </cell>
          <cell r="M144" t="str">
            <v>---</v>
          </cell>
          <cell r="N144" t="str">
            <v xml:space="preserve">   ---</v>
          </cell>
          <cell r="O144" t="str">
            <v xml:space="preserve">   ---</v>
          </cell>
          <cell r="P144" t="str">
            <v xml:space="preserve">   ---</v>
          </cell>
          <cell r="Q144" t="str">
            <v xml:space="preserve">   ---</v>
          </cell>
          <cell r="R144" t="str">
            <v xml:space="preserve">   ---</v>
          </cell>
          <cell r="S144">
            <v>37826</v>
          </cell>
        </row>
        <row r="145">
          <cell r="A145">
            <v>129</v>
          </cell>
          <cell r="B145" t="str">
            <v xml:space="preserve">117th </v>
          </cell>
          <cell r="C145">
            <v>37658</v>
          </cell>
          <cell r="D145">
            <v>37840</v>
          </cell>
          <cell r="E145">
            <v>127</v>
          </cell>
          <cell r="F145">
            <v>83075</v>
          </cell>
          <cell r="G145">
            <v>81708.772500000006</v>
          </cell>
          <cell r="H145">
            <v>80</v>
          </cell>
          <cell r="I145">
            <v>44625</v>
          </cell>
          <cell r="J145" t="str">
            <v xml:space="preserve">    ---</v>
          </cell>
          <cell r="K145">
            <v>44625</v>
          </cell>
          <cell r="L145">
            <v>43925367500</v>
          </cell>
          <cell r="M145">
            <v>699632500</v>
          </cell>
          <cell r="N145">
            <v>2.8063000000000001E-2</v>
          </cell>
          <cell r="O145">
            <v>3.9051000000000002E-2</v>
          </cell>
          <cell r="P145">
            <v>98.35</v>
          </cell>
          <cell r="Q145">
            <v>3.3646000000000002E-2</v>
          </cell>
          <cell r="R145">
            <v>3.1942999999999999E-2</v>
          </cell>
          <cell r="S145">
            <v>37840</v>
          </cell>
        </row>
        <row r="146">
          <cell r="A146">
            <v>130</v>
          </cell>
          <cell r="B146" t="str">
            <v>118th</v>
          </cell>
          <cell r="C146">
            <v>37672</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v>
          </cell>
          <cell r="L146" t="str">
            <v>---</v>
          </cell>
          <cell r="M146" t="str">
            <v>---</v>
          </cell>
          <cell r="N146" t="str">
            <v xml:space="preserve">   ---</v>
          </cell>
          <cell r="O146" t="str">
            <v xml:space="preserve">   ---</v>
          </cell>
          <cell r="P146" t="str">
            <v xml:space="preserve">   ---</v>
          </cell>
          <cell r="Q146" t="str">
            <v xml:space="preserve">   ---</v>
          </cell>
          <cell r="R146" t="str">
            <v xml:space="preserve">   ---</v>
          </cell>
          <cell r="S146">
            <v>37854</v>
          </cell>
        </row>
        <row r="147">
          <cell r="A147">
            <v>131</v>
          </cell>
          <cell r="B147" t="str">
            <v xml:space="preserve">119th </v>
          </cell>
          <cell r="C147">
            <v>37686</v>
          </cell>
          <cell r="D147">
            <v>37868</v>
          </cell>
          <cell r="E147">
            <v>155</v>
          </cell>
          <cell r="F147">
            <v>103930</v>
          </cell>
          <cell r="G147">
            <v>102706.15850000001</v>
          </cell>
          <cell r="H147">
            <v>14</v>
          </cell>
          <cell r="I147">
            <v>30650</v>
          </cell>
          <cell r="J147" t="str">
            <v xml:space="preserve">    ---</v>
          </cell>
          <cell r="K147">
            <v>30650</v>
          </cell>
          <cell r="L147">
            <v>30333650000</v>
          </cell>
          <cell r="M147">
            <v>316350000</v>
          </cell>
          <cell r="N147">
            <v>2.0053000000000001E-2</v>
          </cell>
          <cell r="O147">
            <v>3.6553000000000002E-2</v>
          </cell>
          <cell r="P147">
            <v>98.93</v>
          </cell>
          <cell r="Q147">
            <v>2.1690999999999998E-2</v>
          </cell>
          <cell r="R147">
            <v>2.0915E-2</v>
          </cell>
          <cell r="S147">
            <v>37868</v>
          </cell>
        </row>
        <row r="148">
          <cell r="A148">
            <v>132</v>
          </cell>
          <cell r="B148" t="str">
            <v>120th</v>
          </cell>
          <cell r="C148">
            <v>37700</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v>
          </cell>
          <cell r="L148" t="str">
            <v>---</v>
          </cell>
          <cell r="M148" t="str">
            <v>---</v>
          </cell>
          <cell r="N148" t="str">
            <v xml:space="preserve">   ---</v>
          </cell>
          <cell r="O148" t="str">
            <v xml:space="preserve">   ---</v>
          </cell>
          <cell r="P148" t="str">
            <v xml:space="preserve">   ---</v>
          </cell>
          <cell r="Q148" t="str">
            <v xml:space="preserve">   ---</v>
          </cell>
          <cell r="R148" t="str">
            <v xml:space="preserve">   ---</v>
          </cell>
          <cell r="S148">
            <v>37882</v>
          </cell>
        </row>
        <row r="149">
          <cell r="A149">
            <v>133</v>
          </cell>
          <cell r="B149" t="str">
            <v>Special</v>
          </cell>
          <cell r="C149">
            <v>37700</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v>
          </cell>
          <cell r="L149" t="str">
            <v>---</v>
          </cell>
          <cell r="M149" t="str">
            <v>---</v>
          </cell>
          <cell r="N149" t="str">
            <v xml:space="preserve">   ---</v>
          </cell>
          <cell r="O149" t="str">
            <v xml:space="preserve">   ---</v>
          </cell>
          <cell r="P149" t="str">
            <v xml:space="preserve">   ---</v>
          </cell>
          <cell r="Q149" t="str">
            <v xml:space="preserve">   ---</v>
          </cell>
          <cell r="R149" t="str">
            <v xml:space="preserve">   ---</v>
          </cell>
          <cell r="S149">
            <v>37882</v>
          </cell>
        </row>
        <row r="150">
          <cell r="A150">
            <v>134</v>
          </cell>
          <cell r="B150" t="str">
            <v xml:space="preserve">121st </v>
          </cell>
          <cell r="C150">
            <v>37714</v>
          </cell>
          <cell r="D150">
            <v>37896</v>
          </cell>
          <cell r="E150">
            <v>86</v>
          </cell>
          <cell r="F150">
            <v>35325</v>
          </cell>
          <cell r="G150">
            <v>34991.682500000003</v>
          </cell>
          <cell r="H150">
            <v>12</v>
          </cell>
          <cell r="I150">
            <v>4150</v>
          </cell>
          <cell r="J150" t="str">
            <v xml:space="preserve">    ---</v>
          </cell>
          <cell r="K150">
            <v>4150</v>
          </cell>
          <cell r="L150">
            <v>4116360000</v>
          </cell>
          <cell r="M150">
            <v>33640000</v>
          </cell>
          <cell r="N150">
            <v>1.4951000000000001E-2</v>
          </cell>
          <cell r="O150">
            <v>2.2921E-2</v>
          </cell>
          <cell r="P150">
            <v>99.15</v>
          </cell>
          <cell r="Q150">
            <v>1.7193E-2</v>
          </cell>
          <cell r="R150">
            <v>1.6389000000000001E-2</v>
          </cell>
          <cell r="S150">
            <v>37896</v>
          </cell>
        </row>
        <row r="151">
          <cell r="A151">
            <v>135</v>
          </cell>
          <cell r="B151" t="str">
            <v>122nd</v>
          </cell>
          <cell r="C151">
            <v>37728</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v>
          </cell>
          <cell r="L151" t="str">
            <v>---</v>
          </cell>
          <cell r="M151" t="str">
            <v>---</v>
          </cell>
          <cell r="N151" t="str">
            <v xml:space="preserve">   ---</v>
          </cell>
          <cell r="O151" t="str">
            <v xml:space="preserve">   ---</v>
          </cell>
          <cell r="P151" t="str">
            <v xml:space="preserve">   ---</v>
          </cell>
          <cell r="Q151" t="str">
            <v xml:space="preserve">   ---</v>
          </cell>
          <cell r="R151" t="str">
            <v xml:space="preserve">   ---</v>
          </cell>
          <cell r="S151">
            <v>37910</v>
          </cell>
        </row>
        <row r="152">
          <cell r="A152">
            <v>136</v>
          </cell>
          <cell r="B152" t="str">
            <v>123rd</v>
          </cell>
          <cell r="C152">
            <v>37743</v>
          </cell>
          <cell r="D152">
            <v>37924</v>
          </cell>
          <cell r="E152">
            <v>48</v>
          </cell>
          <cell r="F152">
            <v>27475</v>
          </cell>
          <cell r="G152">
            <v>27232.837500000001</v>
          </cell>
          <cell r="H152">
            <v>5</v>
          </cell>
          <cell r="I152">
            <v>12200</v>
          </cell>
          <cell r="J152" t="str">
            <v xml:space="preserve">    ---</v>
          </cell>
          <cell r="K152">
            <v>12200</v>
          </cell>
          <cell r="L152">
            <v>12100750000</v>
          </cell>
          <cell r="M152">
            <v>99250000</v>
          </cell>
          <cell r="N152">
            <v>1.6057999999999999E-2</v>
          </cell>
          <cell r="O152">
            <v>2.2016999999999998E-2</v>
          </cell>
          <cell r="P152">
            <v>99.17</v>
          </cell>
          <cell r="Q152">
            <v>1.6878000000000001E-2</v>
          </cell>
          <cell r="R152">
            <v>1.6539999999999999E-2</v>
          </cell>
          <cell r="S152">
            <v>37924</v>
          </cell>
        </row>
        <row r="153">
          <cell r="A153">
            <v>137</v>
          </cell>
          <cell r="B153" t="str">
            <v>124th</v>
          </cell>
          <cell r="C153">
            <v>37757</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v>
          </cell>
          <cell r="L153" t="str">
            <v>---</v>
          </cell>
          <cell r="M153" t="str">
            <v>---</v>
          </cell>
          <cell r="N153" t="str">
            <v xml:space="preserve">   ---</v>
          </cell>
          <cell r="O153" t="str">
            <v xml:space="preserve">   ---</v>
          </cell>
          <cell r="P153" t="str">
            <v xml:space="preserve">   ---</v>
          </cell>
          <cell r="Q153" t="str">
            <v xml:space="preserve">   ---</v>
          </cell>
          <cell r="R153" t="str">
            <v xml:space="preserve">   ---</v>
          </cell>
          <cell r="S153">
            <v>37939</v>
          </cell>
        </row>
        <row r="154">
          <cell r="A154">
            <v>138</v>
          </cell>
          <cell r="B154" t="str">
            <v>125th</v>
          </cell>
          <cell r="C154">
            <v>37770</v>
          </cell>
          <cell r="D154">
            <v>37956</v>
          </cell>
          <cell r="E154">
            <v>30</v>
          </cell>
          <cell r="F154">
            <v>40500</v>
          </cell>
          <cell r="G154">
            <v>40125.21</v>
          </cell>
          <cell r="H154">
            <v>11</v>
          </cell>
          <cell r="I154">
            <v>23700</v>
          </cell>
          <cell r="J154" t="str">
            <v xml:space="preserve">    ---</v>
          </cell>
          <cell r="K154">
            <v>23700</v>
          </cell>
          <cell r="L154">
            <v>23489290000</v>
          </cell>
          <cell r="M154">
            <v>210710000</v>
          </cell>
          <cell r="N154">
            <v>1.6580999999999999E-2</v>
          </cell>
          <cell r="O154">
            <v>2.4358000000000001E-2</v>
          </cell>
          <cell r="P154">
            <v>99.09</v>
          </cell>
          <cell r="Q154">
            <v>1.8418E-2</v>
          </cell>
          <cell r="R154">
            <v>1.7989999999999999E-2</v>
          </cell>
          <cell r="S154">
            <v>37956</v>
          </cell>
        </row>
        <row r="155">
          <cell r="A155">
            <v>139</v>
          </cell>
          <cell r="B155" t="str">
            <v>126th</v>
          </cell>
          <cell r="C155">
            <v>37784</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v>
          </cell>
          <cell r="L155" t="str">
            <v>---</v>
          </cell>
          <cell r="M155" t="str">
            <v>---</v>
          </cell>
          <cell r="N155" t="str">
            <v xml:space="preserve">   ---</v>
          </cell>
          <cell r="O155" t="str">
            <v xml:space="preserve">   ---</v>
          </cell>
          <cell r="P155" t="str">
            <v xml:space="preserve">   ---</v>
          </cell>
          <cell r="Q155" t="str">
            <v xml:space="preserve">   ---</v>
          </cell>
          <cell r="R155" t="str">
            <v xml:space="preserve">   ---</v>
          </cell>
          <cell r="S155">
            <v>37966</v>
          </cell>
        </row>
        <row r="156">
          <cell r="A156">
            <v>140</v>
          </cell>
          <cell r="B156" t="str">
            <v>127th</v>
          </cell>
          <cell r="C156">
            <v>37798</v>
          </cell>
          <cell r="D156">
            <v>37981</v>
          </cell>
          <cell r="E156">
            <v>37</v>
          </cell>
          <cell r="F156">
            <v>19375</v>
          </cell>
          <cell r="G156">
            <v>19197.432499999999</v>
          </cell>
          <cell r="H156">
            <v>2</v>
          </cell>
          <cell r="I156">
            <v>1500</v>
          </cell>
          <cell r="J156" t="str">
            <v xml:space="preserve">    ---</v>
          </cell>
          <cell r="K156">
            <v>1500</v>
          </cell>
          <cell r="L156">
            <v>1487650000</v>
          </cell>
          <cell r="M156">
            <v>12350000</v>
          </cell>
          <cell r="N156">
            <v>1.6490000000000001E-2</v>
          </cell>
          <cell r="O156">
            <v>2.2388000000000002E-2</v>
          </cell>
          <cell r="P156">
            <v>99.17</v>
          </cell>
          <cell r="Q156">
            <v>1.6693E-2</v>
          </cell>
          <cell r="R156">
            <v>1.6558E-2</v>
          </cell>
          <cell r="S156">
            <v>37981</v>
          </cell>
        </row>
        <row r="157">
          <cell r="A157">
            <v>141</v>
          </cell>
          <cell r="B157" t="str">
            <v>128th</v>
          </cell>
          <cell r="C157">
            <v>37812</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v>
          </cell>
          <cell r="L157" t="str">
            <v>---</v>
          </cell>
          <cell r="M157" t="str">
            <v>---</v>
          </cell>
          <cell r="N157" t="str">
            <v xml:space="preserve">   ---</v>
          </cell>
          <cell r="O157" t="str">
            <v xml:space="preserve">   ---</v>
          </cell>
          <cell r="P157" t="str">
            <v xml:space="preserve">   ---</v>
          </cell>
          <cell r="Q157" t="str">
            <v xml:space="preserve">   ---</v>
          </cell>
          <cell r="R157" t="str">
            <v xml:space="preserve">   ---</v>
          </cell>
          <cell r="S157">
            <v>37994</v>
          </cell>
        </row>
        <row r="158">
          <cell r="A158">
            <v>142</v>
          </cell>
          <cell r="B158" t="str">
            <v>129th</v>
          </cell>
          <cell r="C158">
            <v>37826</v>
          </cell>
          <cell r="D158">
            <v>38008</v>
          </cell>
          <cell r="E158">
            <v>74</v>
          </cell>
          <cell r="F158">
            <v>41575</v>
          </cell>
          <cell r="G158">
            <v>41299.949999999997</v>
          </cell>
          <cell r="H158">
            <v>29</v>
          </cell>
          <cell r="I158">
            <v>27100</v>
          </cell>
          <cell r="J158" t="str">
            <v xml:space="preserve">    ---</v>
          </cell>
          <cell r="K158">
            <v>27100</v>
          </cell>
          <cell r="L158">
            <v>26937265000</v>
          </cell>
          <cell r="M158">
            <v>162735000</v>
          </cell>
          <cell r="N158">
            <v>1.0078E-2</v>
          </cell>
          <cell r="O158">
            <v>1.7600999999999999E-2</v>
          </cell>
          <cell r="P158">
            <v>99.33</v>
          </cell>
          <cell r="Q158">
            <v>1.3527000000000001E-2</v>
          </cell>
          <cell r="R158">
            <v>1.2116E-2</v>
          </cell>
          <cell r="S158">
            <v>38008</v>
          </cell>
        </row>
        <row r="159">
          <cell r="A159">
            <v>143</v>
          </cell>
          <cell r="B159" t="str">
            <v>130th</v>
          </cell>
          <cell r="C159">
            <v>37840</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v>
          </cell>
          <cell r="L159" t="str">
            <v>---</v>
          </cell>
          <cell r="M159" t="str">
            <v>---</v>
          </cell>
          <cell r="N159" t="str">
            <v xml:space="preserve">   ---</v>
          </cell>
          <cell r="O159" t="str">
            <v xml:space="preserve">   ---</v>
          </cell>
          <cell r="P159" t="str">
            <v xml:space="preserve">   ---</v>
          </cell>
          <cell r="Q159" t="str">
            <v xml:space="preserve">   ---</v>
          </cell>
          <cell r="R159" t="str">
            <v xml:space="preserve">   ---</v>
          </cell>
          <cell r="S159">
            <v>38022</v>
          </cell>
        </row>
        <row r="160">
          <cell r="A160">
            <v>144</v>
          </cell>
          <cell r="B160" t="str">
            <v>131st</v>
          </cell>
          <cell r="C160">
            <v>37854</v>
          </cell>
          <cell r="D160">
            <v>38036</v>
          </cell>
          <cell r="E160">
            <v>74</v>
          </cell>
          <cell r="F160">
            <v>56300</v>
          </cell>
          <cell r="G160">
            <v>55949.315000000002</v>
          </cell>
          <cell r="H160">
            <v>45</v>
          </cell>
          <cell r="I160">
            <v>34300</v>
          </cell>
          <cell r="J160">
            <v>2400</v>
          </cell>
          <cell r="K160">
            <v>36700</v>
          </cell>
          <cell r="L160">
            <v>36479060000</v>
          </cell>
          <cell r="M160">
            <v>220940000</v>
          </cell>
          <cell r="N160">
            <v>1.1497E-2</v>
          </cell>
          <cell r="O160">
            <v>1.4951000000000001E-2</v>
          </cell>
          <cell r="P160">
            <v>99.37</v>
          </cell>
          <cell r="Q160">
            <v>1.2715000000000001E-2</v>
          </cell>
          <cell r="R160">
            <v>1.2147E-2</v>
          </cell>
          <cell r="S160">
            <v>38036</v>
          </cell>
        </row>
        <row r="161">
          <cell r="A161">
            <v>145</v>
          </cell>
          <cell r="B161" t="str">
            <v>132nd</v>
          </cell>
          <cell r="C161">
            <v>37868</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v>
          </cell>
          <cell r="L161" t="str">
            <v>---</v>
          </cell>
          <cell r="M161" t="str">
            <v>---</v>
          </cell>
          <cell r="N161" t="str">
            <v xml:space="preserve">   ---</v>
          </cell>
          <cell r="O161" t="str">
            <v xml:space="preserve">   ---</v>
          </cell>
          <cell r="P161" t="str">
            <v xml:space="preserve">   ---</v>
          </cell>
          <cell r="Q161" t="str">
            <v xml:space="preserve">   ---</v>
          </cell>
          <cell r="R161" t="str">
            <v xml:space="preserve">   ---</v>
          </cell>
          <cell r="S161">
            <v>38050</v>
          </cell>
        </row>
        <row r="162">
          <cell r="A162">
            <v>146</v>
          </cell>
          <cell r="B162" t="str">
            <v>133rd</v>
          </cell>
          <cell r="C162">
            <v>37882</v>
          </cell>
          <cell r="D162">
            <v>38064</v>
          </cell>
          <cell r="E162">
            <v>64</v>
          </cell>
          <cell r="F162">
            <v>35800</v>
          </cell>
          <cell r="G162">
            <v>35498.18</v>
          </cell>
          <cell r="H162">
            <v>17</v>
          </cell>
          <cell r="I162">
            <v>14550</v>
          </cell>
          <cell r="J162" t="str">
            <v xml:space="preserve">   ---</v>
          </cell>
          <cell r="K162">
            <v>14550</v>
          </cell>
          <cell r="L162">
            <v>14434325000</v>
          </cell>
          <cell r="M162">
            <v>115675000</v>
          </cell>
          <cell r="N162">
            <v>1.5155E-2</v>
          </cell>
          <cell r="O162">
            <v>1.9848000000000001E-2</v>
          </cell>
          <cell r="P162">
            <v>99.18</v>
          </cell>
          <cell r="Q162">
            <v>1.6580999999999999E-2</v>
          </cell>
          <cell r="R162">
            <v>1.6071999999999999E-2</v>
          </cell>
          <cell r="S162">
            <v>38064</v>
          </cell>
        </row>
        <row r="163">
          <cell r="A163">
            <v>147</v>
          </cell>
          <cell r="B163" t="str">
            <v>134th</v>
          </cell>
          <cell r="C163">
            <v>37896</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v>
          </cell>
          <cell r="L163" t="str">
            <v>---</v>
          </cell>
          <cell r="M163" t="str">
            <v>---</v>
          </cell>
          <cell r="N163" t="str">
            <v xml:space="preserve">   ---</v>
          </cell>
          <cell r="O163" t="str">
            <v xml:space="preserve">   ---</v>
          </cell>
          <cell r="P163" t="str">
            <v xml:space="preserve">   ---</v>
          </cell>
          <cell r="Q163" t="str">
            <v xml:space="preserve">   ---</v>
          </cell>
          <cell r="R163" t="str">
            <v xml:space="preserve">   ---</v>
          </cell>
          <cell r="S163">
            <v>38078</v>
          </cell>
        </row>
        <row r="164">
          <cell r="A164">
            <v>148</v>
          </cell>
          <cell r="B164" t="str">
            <v>135th</v>
          </cell>
          <cell r="C164">
            <v>37910</v>
          </cell>
          <cell r="D164" t="str">
            <v xml:space="preserve">   ---</v>
          </cell>
          <cell r="E164">
            <v>43</v>
          </cell>
          <cell r="F164">
            <v>21100</v>
          </cell>
          <cell r="G164">
            <v>20907.325000000001</v>
          </cell>
          <cell r="H164" t="str">
            <v xml:space="preserve">  ---</v>
          </cell>
          <cell r="I164" t="str">
            <v xml:space="preserve"> REJECTED</v>
          </cell>
          <cell r="J164" t="str">
            <v xml:space="preserve"> REJECTED</v>
          </cell>
          <cell r="K164" t="str">
            <v xml:space="preserve"> REJECTED</v>
          </cell>
          <cell r="L164" t="str">
            <v>---</v>
          </cell>
          <cell r="M164" t="str">
            <v>---</v>
          </cell>
          <cell r="N164">
            <v>1.7396999999999999E-2</v>
          </cell>
          <cell r="O164">
            <v>2.2305999999999999E-2</v>
          </cell>
          <cell r="P164" t="str">
            <v xml:space="preserve"> REJECTED</v>
          </cell>
          <cell r="Q164" t="str">
            <v xml:space="preserve"> REJECTED</v>
          </cell>
          <cell r="R164" t="str">
            <v xml:space="preserve"> REJECTED</v>
          </cell>
          <cell r="S164">
            <v>38092</v>
          </cell>
        </row>
        <row r="165">
          <cell r="A165">
            <v>149</v>
          </cell>
          <cell r="B165" t="str">
            <v>136th</v>
          </cell>
          <cell r="C165">
            <v>37924</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v>
          </cell>
          <cell r="L165" t="str">
            <v>---</v>
          </cell>
          <cell r="M165" t="str">
            <v>---</v>
          </cell>
          <cell r="N165" t="str">
            <v xml:space="preserve">   ---</v>
          </cell>
          <cell r="O165" t="str">
            <v xml:space="preserve">   ---</v>
          </cell>
          <cell r="P165" t="str">
            <v xml:space="preserve">   ---</v>
          </cell>
          <cell r="Q165" t="str">
            <v xml:space="preserve">   ---</v>
          </cell>
          <cell r="R165" t="str">
            <v xml:space="preserve">   ---</v>
          </cell>
          <cell r="S165">
            <v>38106</v>
          </cell>
        </row>
        <row r="166">
          <cell r="A166">
            <v>150</v>
          </cell>
          <cell r="B166" t="str">
            <v>137th</v>
          </cell>
          <cell r="C166">
            <v>37938</v>
          </cell>
          <cell r="D166">
            <v>38120</v>
          </cell>
          <cell r="E166">
            <v>17</v>
          </cell>
          <cell r="F166">
            <v>5900</v>
          </cell>
          <cell r="G166">
            <v>5843.5</v>
          </cell>
          <cell r="H166">
            <v>2</v>
          </cell>
          <cell r="I166">
            <v>100</v>
          </cell>
          <cell r="J166">
            <v>100</v>
          </cell>
          <cell r="K166">
            <v>200</v>
          </cell>
          <cell r="L166">
            <v>198360000</v>
          </cell>
          <cell r="M166">
            <v>1640000</v>
          </cell>
          <cell r="N166">
            <v>1.6580999999999999E-2</v>
          </cell>
          <cell r="O166">
            <v>2.1895999999999999E-2</v>
          </cell>
          <cell r="P166">
            <v>99.18</v>
          </cell>
          <cell r="Q166">
            <v>1.6580999999999999E-2</v>
          </cell>
          <cell r="R166">
            <v>1.6580999999999999E-2</v>
          </cell>
          <cell r="S166">
            <v>38120</v>
          </cell>
        </row>
        <row r="167">
          <cell r="A167">
            <v>151</v>
          </cell>
          <cell r="B167" t="str">
            <v>138th</v>
          </cell>
          <cell r="C167">
            <v>37956</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v>
          </cell>
          <cell r="L167" t="str">
            <v>---</v>
          </cell>
          <cell r="M167" t="str">
            <v>---</v>
          </cell>
          <cell r="N167" t="str">
            <v xml:space="preserve">   ---</v>
          </cell>
          <cell r="O167" t="str">
            <v xml:space="preserve">   ---</v>
          </cell>
          <cell r="P167" t="str">
            <v xml:space="preserve">   ---</v>
          </cell>
          <cell r="Q167" t="str">
            <v xml:space="preserve">   ---</v>
          </cell>
          <cell r="R167" t="str">
            <v xml:space="preserve">   ---</v>
          </cell>
          <cell r="S167">
            <v>38138</v>
          </cell>
        </row>
        <row r="168">
          <cell r="A168">
            <v>152</v>
          </cell>
          <cell r="B168" t="str">
            <v>139th</v>
          </cell>
          <cell r="C168">
            <v>37966</v>
          </cell>
          <cell r="D168">
            <v>38148</v>
          </cell>
          <cell r="E168">
            <v>24</v>
          </cell>
          <cell r="F168">
            <v>7850</v>
          </cell>
          <cell r="G168">
            <v>7775.4449999999997</v>
          </cell>
          <cell r="H168">
            <v>2</v>
          </cell>
          <cell r="I168">
            <v>300</v>
          </cell>
          <cell r="J168" t="str">
            <v xml:space="preserve">   ---</v>
          </cell>
          <cell r="K168">
            <v>300</v>
          </cell>
          <cell r="L168">
            <v>297560000</v>
          </cell>
          <cell r="M168">
            <v>2440000</v>
          </cell>
          <cell r="N168">
            <v>1.6376999999999999E-2</v>
          </cell>
          <cell r="O168">
            <v>2.2305999999999999E-2</v>
          </cell>
          <cell r="P168">
            <v>99.18</v>
          </cell>
          <cell r="Q168">
            <v>1.6580999999999999E-2</v>
          </cell>
          <cell r="R168">
            <v>1.6445000000000001E-2</v>
          </cell>
          <cell r="S168">
            <v>38148</v>
          </cell>
        </row>
        <row r="169">
          <cell r="A169">
            <v>153</v>
          </cell>
          <cell r="B169" t="str">
            <v>140th</v>
          </cell>
          <cell r="C169">
            <v>37981</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v>
          </cell>
          <cell r="L169" t="str">
            <v>---</v>
          </cell>
          <cell r="M169" t="str">
            <v>---</v>
          </cell>
          <cell r="N169" t="str">
            <v xml:space="preserve">   ---</v>
          </cell>
          <cell r="O169" t="str">
            <v xml:space="preserve">   ---</v>
          </cell>
          <cell r="P169" t="str">
            <v xml:space="preserve">   ---</v>
          </cell>
          <cell r="Q169" t="str">
            <v xml:space="preserve">   ---</v>
          </cell>
          <cell r="R169" t="str">
            <v xml:space="preserve">   ---</v>
          </cell>
          <cell r="S169">
            <v>38163</v>
          </cell>
        </row>
        <row r="170">
          <cell r="A170">
            <v>154</v>
          </cell>
          <cell r="B170" t="str">
            <v>141st</v>
          </cell>
          <cell r="C170">
            <v>37994</v>
          </cell>
          <cell r="D170">
            <v>38176</v>
          </cell>
          <cell r="E170">
            <v>27</v>
          </cell>
          <cell r="F170">
            <v>14600</v>
          </cell>
          <cell r="G170">
            <v>14476.37</v>
          </cell>
          <cell r="H170">
            <v>12</v>
          </cell>
          <cell r="I170">
            <v>8000</v>
          </cell>
          <cell r="J170">
            <v>300</v>
          </cell>
          <cell r="K170">
            <v>8300</v>
          </cell>
          <cell r="L170">
            <v>8232560000</v>
          </cell>
          <cell r="M170">
            <v>67440000</v>
          </cell>
          <cell r="N170">
            <v>1.5970000000000002E-2</v>
          </cell>
          <cell r="O170">
            <v>1.9030999999999999E-2</v>
          </cell>
          <cell r="P170">
            <v>99.15</v>
          </cell>
          <cell r="Q170">
            <v>1.7193E-2</v>
          </cell>
          <cell r="R170">
            <v>1.6428999999999999E-2</v>
          </cell>
          <cell r="S170">
            <v>38176</v>
          </cell>
        </row>
        <row r="171">
          <cell r="A171">
            <v>155</v>
          </cell>
          <cell r="B171" t="str">
            <v>142nd</v>
          </cell>
          <cell r="C171">
            <v>38008</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v>
          </cell>
          <cell r="L171" t="str">
            <v>---</v>
          </cell>
          <cell r="M171" t="str">
            <v>---</v>
          </cell>
          <cell r="N171" t="str">
            <v xml:space="preserve">   ---</v>
          </cell>
          <cell r="O171" t="str">
            <v xml:space="preserve">   ---</v>
          </cell>
          <cell r="P171" t="str">
            <v xml:space="preserve">   ---</v>
          </cell>
          <cell r="Q171" t="str">
            <v xml:space="preserve">   ---</v>
          </cell>
          <cell r="R171" t="str">
            <v xml:space="preserve">   ---</v>
          </cell>
          <cell r="S171">
            <v>38190</v>
          </cell>
        </row>
        <row r="172">
          <cell r="A172">
            <v>156</v>
          </cell>
          <cell r="B172" t="str">
            <v>143rd</v>
          </cell>
          <cell r="C172">
            <v>38029</v>
          </cell>
          <cell r="D172">
            <v>38204</v>
          </cell>
          <cell r="E172">
            <v>46</v>
          </cell>
          <cell r="F172">
            <v>36260</v>
          </cell>
          <cell r="G172">
            <v>35967.614500000003</v>
          </cell>
          <cell r="H172">
            <v>29</v>
          </cell>
          <cell r="I172">
            <v>27260</v>
          </cell>
          <cell r="J172">
            <v>2300</v>
          </cell>
          <cell r="K172">
            <v>29560</v>
          </cell>
          <cell r="L172">
            <v>29324504500</v>
          </cell>
          <cell r="M172">
            <v>235495500</v>
          </cell>
          <cell r="N172">
            <v>1.5973000000000001E-2</v>
          </cell>
          <cell r="O172">
            <v>1.873E-2</v>
          </cell>
          <cell r="P172">
            <v>99.18</v>
          </cell>
          <cell r="Q172">
            <v>1.7243999999999999E-2</v>
          </cell>
          <cell r="R172">
            <v>1.6750000000000001E-2</v>
          </cell>
          <cell r="S172">
            <v>38204</v>
          </cell>
        </row>
        <row r="173">
          <cell r="A173">
            <v>157</v>
          </cell>
          <cell r="B173" t="str">
            <v>144th</v>
          </cell>
          <cell r="C173">
            <v>38036</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v>
          </cell>
          <cell r="L173" t="str">
            <v>---</v>
          </cell>
          <cell r="M173" t="str">
            <v>---</v>
          </cell>
          <cell r="N173" t="str">
            <v xml:space="preserve">   ---</v>
          </cell>
          <cell r="O173" t="str">
            <v xml:space="preserve">   ---</v>
          </cell>
          <cell r="P173" t="str">
            <v xml:space="preserve">   ---</v>
          </cell>
          <cell r="Q173" t="str">
            <v xml:space="preserve">   ---</v>
          </cell>
          <cell r="R173" t="str">
            <v xml:space="preserve">   ---</v>
          </cell>
          <cell r="S173">
            <v>38218</v>
          </cell>
        </row>
        <row r="174">
          <cell r="A174">
            <v>158</v>
          </cell>
          <cell r="B174" t="str">
            <v>145th</v>
          </cell>
          <cell r="C174">
            <v>38050</v>
          </cell>
          <cell r="D174">
            <v>38232</v>
          </cell>
          <cell r="E174">
            <v>38</v>
          </cell>
          <cell r="F174">
            <v>28185</v>
          </cell>
          <cell r="G174">
            <v>27937.124</v>
          </cell>
          <cell r="H174">
            <v>25</v>
          </cell>
          <cell r="I174">
            <v>17735</v>
          </cell>
          <cell r="J174">
            <v>700</v>
          </cell>
          <cell r="K174">
            <v>18435</v>
          </cell>
          <cell r="L174">
            <v>18276829000</v>
          </cell>
          <cell r="M174">
            <v>158171000</v>
          </cell>
          <cell r="N174">
            <v>1.6580999999999999E-2</v>
          </cell>
          <cell r="O174">
            <v>2.0053000000000001E-2</v>
          </cell>
          <cell r="P174">
            <v>99.12</v>
          </cell>
          <cell r="Q174">
            <v>1.7805000000000001E-2</v>
          </cell>
          <cell r="R174">
            <v>1.7356E-2</v>
          </cell>
          <cell r="S174">
            <v>38232</v>
          </cell>
        </row>
        <row r="175">
          <cell r="A175">
            <v>159</v>
          </cell>
          <cell r="B175" t="str">
            <v>146th</v>
          </cell>
          <cell r="C175">
            <v>38064</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v>
          </cell>
          <cell r="L175" t="str">
            <v>---</v>
          </cell>
          <cell r="M175" t="str">
            <v>---</v>
          </cell>
          <cell r="N175" t="str">
            <v xml:space="preserve">   ---</v>
          </cell>
          <cell r="O175" t="str">
            <v xml:space="preserve">   ---</v>
          </cell>
          <cell r="P175" t="str">
            <v xml:space="preserve">   ---</v>
          </cell>
          <cell r="Q175" t="str">
            <v xml:space="preserve">   ---</v>
          </cell>
          <cell r="R175" t="str">
            <v xml:space="preserve">   ---</v>
          </cell>
          <cell r="S175">
            <v>38246</v>
          </cell>
        </row>
        <row r="176">
          <cell r="A176">
            <v>160</v>
          </cell>
          <cell r="B176" t="str">
            <v>Special</v>
          </cell>
          <cell r="C176">
            <v>38064</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v>
          </cell>
          <cell r="L176" t="str">
            <v>---</v>
          </cell>
          <cell r="M176" t="str">
            <v>---</v>
          </cell>
          <cell r="N176" t="str">
            <v xml:space="preserve">   ---</v>
          </cell>
          <cell r="O176" t="str">
            <v xml:space="preserve">   ---</v>
          </cell>
          <cell r="P176" t="str">
            <v xml:space="preserve">   ---</v>
          </cell>
          <cell r="Q176" t="str">
            <v xml:space="preserve">   ---</v>
          </cell>
          <cell r="R176" t="str">
            <v xml:space="preserve">   ---</v>
          </cell>
          <cell r="S176">
            <v>38246</v>
          </cell>
        </row>
        <row r="177">
          <cell r="A177">
            <v>161</v>
          </cell>
          <cell r="B177" t="str">
            <v>147th</v>
          </cell>
          <cell r="C177">
            <v>38078</v>
          </cell>
          <cell r="D177">
            <v>38260</v>
          </cell>
          <cell r="E177">
            <v>38</v>
          </cell>
          <cell r="F177">
            <v>28335</v>
          </cell>
          <cell r="G177">
            <v>28078.748500000002</v>
          </cell>
          <cell r="H177">
            <v>21</v>
          </cell>
          <cell r="I177">
            <v>19785</v>
          </cell>
          <cell r="J177">
            <v>900</v>
          </cell>
          <cell r="K177">
            <v>20685</v>
          </cell>
          <cell r="L177">
            <v>20500728500</v>
          </cell>
          <cell r="M177">
            <v>184271500</v>
          </cell>
          <cell r="N177">
            <v>1.7805000000000001E-2</v>
          </cell>
          <cell r="O177">
            <v>1.9848000000000001E-2</v>
          </cell>
          <cell r="P177">
            <v>99.09</v>
          </cell>
          <cell r="Q177">
            <v>1.8418E-2</v>
          </cell>
          <cell r="R177">
            <v>1.8026E-2</v>
          </cell>
          <cell r="S177">
            <v>38260</v>
          </cell>
        </row>
        <row r="178">
          <cell r="A178">
            <v>162</v>
          </cell>
          <cell r="B178" t="str">
            <v>148th</v>
          </cell>
          <cell r="C178">
            <v>38092</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v>
          </cell>
          <cell r="L178" t="str">
            <v>---</v>
          </cell>
          <cell r="M178" t="str">
            <v>---</v>
          </cell>
          <cell r="N178" t="str">
            <v xml:space="preserve">   ---</v>
          </cell>
          <cell r="O178" t="str">
            <v xml:space="preserve">   ---</v>
          </cell>
          <cell r="P178" t="str">
            <v xml:space="preserve">   ---</v>
          </cell>
          <cell r="Q178" t="str">
            <v xml:space="preserve">   ---</v>
          </cell>
          <cell r="R178" t="str">
            <v xml:space="preserve">   ---</v>
          </cell>
          <cell r="S178">
            <v>38274</v>
          </cell>
        </row>
        <row r="179">
          <cell r="A179">
            <v>163</v>
          </cell>
          <cell r="B179" t="str">
            <v>149th</v>
          </cell>
          <cell r="C179">
            <v>38106</v>
          </cell>
          <cell r="D179">
            <v>38288</v>
          </cell>
          <cell r="E179">
            <v>17</v>
          </cell>
          <cell r="F179">
            <v>7600</v>
          </cell>
          <cell r="G179">
            <v>7527.4350000000004</v>
          </cell>
          <cell r="H179">
            <v>1</v>
          </cell>
          <cell r="I179">
            <v>1000</v>
          </cell>
          <cell r="J179" t="str">
            <v xml:space="preserve">   ---</v>
          </cell>
          <cell r="K179">
            <v>1000</v>
          </cell>
          <cell r="L179">
            <v>990900000</v>
          </cell>
          <cell r="M179">
            <v>9100000</v>
          </cell>
          <cell r="N179">
            <v>1.8418E-2</v>
          </cell>
          <cell r="O179">
            <v>2.1076000000000001E-2</v>
          </cell>
          <cell r="P179">
            <v>99.09</v>
          </cell>
          <cell r="Q179">
            <v>1.8418E-2</v>
          </cell>
          <cell r="R179">
            <v>1.8418E-2</v>
          </cell>
          <cell r="S179">
            <v>38288</v>
          </cell>
        </row>
        <row r="180">
          <cell r="A180">
            <v>164</v>
          </cell>
          <cell r="B180" t="str">
            <v>150th</v>
          </cell>
          <cell r="C180">
            <v>38120</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v>
          </cell>
          <cell r="L180" t="str">
            <v>---</v>
          </cell>
          <cell r="M180" t="str">
            <v>---</v>
          </cell>
          <cell r="N180" t="str">
            <v xml:space="preserve">   ---</v>
          </cell>
          <cell r="O180" t="str">
            <v xml:space="preserve">   ---</v>
          </cell>
          <cell r="P180" t="str">
            <v xml:space="preserve">   ---</v>
          </cell>
          <cell r="Q180" t="str">
            <v xml:space="preserve">   ---</v>
          </cell>
          <cell r="R180" t="str">
            <v xml:space="preserve">   ---</v>
          </cell>
          <cell r="S180">
            <v>38302</v>
          </cell>
        </row>
        <row r="181">
          <cell r="A181">
            <v>165</v>
          </cell>
          <cell r="B181" t="str">
            <v>151st</v>
          </cell>
          <cell r="C181">
            <v>38134</v>
          </cell>
          <cell r="D181">
            <v>38316</v>
          </cell>
          <cell r="E181">
            <v>12</v>
          </cell>
          <cell r="F181">
            <v>3850</v>
          </cell>
          <cell r="G181">
            <v>3805</v>
          </cell>
          <cell r="H181">
            <v>3</v>
          </cell>
          <cell r="I181">
            <v>1600</v>
          </cell>
          <cell r="J181" t="str">
            <v xml:space="preserve">   ---</v>
          </cell>
          <cell r="K181">
            <v>1600</v>
          </cell>
          <cell r="L181">
            <v>1583610000</v>
          </cell>
          <cell r="M181">
            <v>16390000</v>
          </cell>
          <cell r="N181">
            <v>1.9848000000000001E-2</v>
          </cell>
          <cell r="O181">
            <v>2.9921E-2</v>
          </cell>
          <cell r="P181">
            <v>98.9</v>
          </cell>
          <cell r="Q181">
            <v>2.2305999999999999E-2</v>
          </cell>
          <cell r="R181">
            <v>2.0756E-2</v>
          </cell>
          <cell r="S181">
            <v>38316</v>
          </cell>
        </row>
        <row r="182">
          <cell r="A182">
            <v>166</v>
          </cell>
          <cell r="B182" t="str">
            <v>152nd</v>
          </cell>
          <cell r="C182">
            <v>38148</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v>
          </cell>
          <cell r="L182" t="str">
            <v>---</v>
          </cell>
          <cell r="M182" t="str">
            <v>---</v>
          </cell>
          <cell r="N182" t="str">
            <v xml:space="preserve">   ---</v>
          </cell>
          <cell r="O182" t="str">
            <v xml:space="preserve">   ---</v>
          </cell>
          <cell r="P182" t="str">
            <v xml:space="preserve">   ---</v>
          </cell>
          <cell r="Q182" t="str">
            <v xml:space="preserve">   ---</v>
          </cell>
          <cell r="R182" t="str">
            <v xml:space="preserve">   ---</v>
          </cell>
          <cell r="S182">
            <v>38330</v>
          </cell>
        </row>
        <row r="183">
          <cell r="A183">
            <v>167</v>
          </cell>
          <cell r="B183" t="str">
            <v>153rd</v>
          </cell>
          <cell r="C183">
            <v>38162</v>
          </cell>
          <cell r="D183">
            <v>38344</v>
          </cell>
          <cell r="E183">
            <v>56</v>
          </cell>
          <cell r="F183">
            <v>41635</v>
          </cell>
          <cell r="G183">
            <v>41047.923000000003</v>
          </cell>
          <cell r="H183" t="str">
            <v xml:space="preserve">   ---</v>
          </cell>
          <cell r="I183" t="str">
            <v xml:space="preserve"> REJECTED</v>
          </cell>
          <cell r="J183" t="str">
            <v xml:space="preserve"> REJECTED</v>
          </cell>
          <cell r="K183" t="str">
            <v xml:space="preserve"> REJECTED</v>
          </cell>
          <cell r="L183" t="str">
            <v>---</v>
          </cell>
          <cell r="M183" t="str">
            <v>---</v>
          </cell>
          <cell r="N183">
            <v>2.6827E-2</v>
          </cell>
          <cell r="O183">
            <v>3.9884999999999997E-2</v>
          </cell>
          <cell r="P183" t="str">
            <v xml:space="preserve"> REJECTED</v>
          </cell>
          <cell r="Q183" t="str">
            <v xml:space="preserve"> REJECTED</v>
          </cell>
          <cell r="R183" t="str">
            <v xml:space="preserve"> REJECTED</v>
          </cell>
          <cell r="S183">
            <v>38344</v>
          </cell>
        </row>
        <row r="184">
          <cell r="A184">
            <v>168</v>
          </cell>
          <cell r="B184" t="str">
            <v>154th</v>
          </cell>
          <cell r="C184">
            <v>38176</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v>
          </cell>
          <cell r="L184" t="str">
            <v>---</v>
          </cell>
          <cell r="M184" t="str">
            <v>---</v>
          </cell>
          <cell r="N184" t="str">
            <v xml:space="preserve">   ---</v>
          </cell>
          <cell r="O184" t="str">
            <v xml:space="preserve">   ---</v>
          </cell>
          <cell r="P184" t="str">
            <v xml:space="preserve">   ---</v>
          </cell>
          <cell r="Q184" t="str">
            <v xml:space="preserve">   ---</v>
          </cell>
          <cell r="R184" t="str">
            <v xml:space="preserve">   ---</v>
          </cell>
          <cell r="S184">
            <v>38358</v>
          </cell>
        </row>
        <row r="185">
          <cell r="A185">
            <v>169</v>
          </cell>
          <cell r="B185" t="str">
            <v>155th</v>
          </cell>
          <cell r="C185">
            <v>38190</v>
          </cell>
          <cell r="D185">
            <v>38372</v>
          </cell>
          <cell r="E185">
            <v>78</v>
          </cell>
          <cell r="F185">
            <v>97785</v>
          </cell>
          <cell r="G185">
            <v>96541.647500000006</v>
          </cell>
          <cell r="H185" t="str">
            <v xml:space="preserve">   ---</v>
          </cell>
          <cell r="I185">
            <v>66600</v>
          </cell>
          <cell r="J185">
            <v>1150</v>
          </cell>
          <cell r="K185">
            <v>67750</v>
          </cell>
          <cell r="L185">
            <v>66908300000</v>
          </cell>
          <cell r="M185">
            <v>841700000</v>
          </cell>
          <cell r="N185">
            <v>2.4563999999999999E-2</v>
          </cell>
          <cell r="O185">
            <v>3.0540999999999999E-2</v>
          </cell>
          <cell r="P185">
            <v>98.73</v>
          </cell>
          <cell r="Q185">
            <v>2.5797E-2</v>
          </cell>
          <cell r="R185">
            <v>2.5229000000000001E-2</v>
          </cell>
          <cell r="S185">
            <v>38372</v>
          </cell>
        </row>
        <row r="186">
          <cell r="A186">
            <v>170</v>
          </cell>
          <cell r="B186" t="str">
            <v>156th</v>
          </cell>
          <cell r="C186">
            <v>38204</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v>
          </cell>
          <cell r="L186" t="str">
            <v>---</v>
          </cell>
          <cell r="M186" t="str">
            <v>---</v>
          </cell>
          <cell r="N186" t="str">
            <v xml:space="preserve">   ---</v>
          </cell>
          <cell r="O186" t="str">
            <v xml:space="preserve">   ---</v>
          </cell>
          <cell r="P186" t="str">
            <v xml:space="preserve">   ---</v>
          </cell>
          <cell r="Q186" t="str">
            <v xml:space="preserve">   ---</v>
          </cell>
          <cell r="R186" t="str">
            <v xml:space="preserve">   ---</v>
          </cell>
          <cell r="S186">
            <v>38386</v>
          </cell>
        </row>
        <row r="187">
          <cell r="A187">
            <v>171</v>
          </cell>
          <cell r="B187" t="str">
            <v>157th</v>
          </cell>
          <cell r="C187">
            <v>38218</v>
          </cell>
          <cell r="D187">
            <v>38400</v>
          </cell>
          <cell r="E187">
            <v>64</v>
          </cell>
          <cell r="F187">
            <v>81085</v>
          </cell>
          <cell r="G187">
            <v>80020.445500000002</v>
          </cell>
          <cell r="H187">
            <v>15</v>
          </cell>
          <cell r="I187">
            <v>47150</v>
          </cell>
          <cell r="J187">
            <v>250</v>
          </cell>
          <cell r="K187">
            <v>47400</v>
          </cell>
          <cell r="L187">
            <v>46789575000</v>
          </cell>
          <cell r="M187">
            <v>610425000</v>
          </cell>
          <cell r="N187">
            <v>2.5797E-2</v>
          </cell>
          <cell r="O187">
            <v>2.9921E-2</v>
          </cell>
          <cell r="P187">
            <v>98.7</v>
          </cell>
          <cell r="Q187">
            <v>2.6415000000000001E-2</v>
          </cell>
          <cell r="R187">
            <v>2.6164E-2</v>
          </cell>
          <cell r="S187">
            <v>38400</v>
          </cell>
        </row>
        <row r="188">
          <cell r="A188">
            <v>172</v>
          </cell>
          <cell r="B188" t="str">
            <v>Special</v>
          </cell>
          <cell r="C188">
            <v>38218</v>
          </cell>
          <cell r="D188">
            <v>38400</v>
          </cell>
          <cell r="E188">
            <v>1</v>
          </cell>
          <cell r="F188">
            <v>40.521840259999998</v>
          </cell>
          <cell r="G188">
            <v>40</v>
          </cell>
          <cell r="H188">
            <v>1</v>
          </cell>
          <cell r="I188" t="str">
            <v>---</v>
          </cell>
          <cell r="J188">
            <v>40.521840259999998</v>
          </cell>
          <cell r="K188">
            <v>40.521840259999998</v>
          </cell>
          <cell r="L188">
            <v>40000000</v>
          </cell>
          <cell r="M188">
            <v>521840.26</v>
          </cell>
          <cell r="N188">
            <v>2.6164E-2</v>
          </cell>
          <cell r="O188">
            <v>2.6164E-2</v>
          </cell>
          <cell r="P188">
            <v>98.712199999999996</v>
          </cell>
          <cell r="Q188">
            <v>2.6164E-2</v>
          </cell>
          <cell r="R188">
            <v>2.6164E-2</v>
          </cell>
          <cell r="S188">
            <v>38400</v>
          </cell>
        </row>
        <row r="189">
          <cell r="A189">
            <v>173</v>
          </cell>
          <cell r="B189" t="str">
            <v>158th</v>
          </cell>
          <cell r="C189">
            <v>38232</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v>
          </cell>
          <cell r="L189" t="str">
            <v>---</v>
          </cell>
          <cell r="M189" t="str">
            <v>---</v>
          </cell>
          <cell r="N189" t="str">
            <v xml:space="preserve">   ---</v>
          </cell>
          <cell r="O189" t="str">
            <v xml:space="preserve">   ---</v>
          </cell>
          <cell r="P189" t="str">
            <v xml:space="preserve">   ---</v>
          </cell>
          <cell r="Q189" t="str">
            <v xml:space="preserve">   ---</v>
          </cell>
          <cell r="R189" t="str">
            <v xml:space="preserve">   ---</v>
          </cell>
          <cell r="S189">
            <v>38414</v>
          </cell>
        </row>
        <row r="190">
          <cell r="A190">
            <v>174</v>
          </cell>
          <cell r="B190" t="str">
            <v>159th</v>
          </cell>
          <cell r="C190">
            <v>38246</v>
          </cell>
          <cell r="D190">
            <v>38428</v>
          </cell>
          <cell r="E190">
            <v>25</v>
          </cell>
          <cell r="F190">
            <v>5700</v>
          </cell>
          <cell r="G190">
            <v>5608.9849999999997</v>
          </cell>
          <cell r="H190">
            <v>8</v>
          </cell>
          <cell r="I190">
            <v>600</v>
          </cell>
          <cell r="J190">
            <v>500</v>
          </cell>
          <cell r="K190">
            <v>1100</v>
          </cell>
          <cell r="L190">
            <v>1083785000</v>
          </cell>
          <cell r="M190">
            <v>16215000</v>
          </cell>
          <cell r="N190">
            <v>2.8063000000000001E-2</v>
          </cell>
          <cell r="O190">
            <v>3.7593000000000001E-2</v>
          </cell>
          <cell r="P190">
            <v>98.51</v>
          </cell>
          <cell r="Q190">
            <v>3.0334E-2</v>
          </cell>
          <cell r="R190">
            <v>3.0005E-2</v>
          </cell>
          <cell r="S190">
            <v>38428</v>
          </cell>
        </row>
        <row r="191">
          <cell r="A191">
            <v>175</v>
          </cell>
          <cell r="B191" t="str">
            <v>160th</v>
          </cell>
          <cell r="C191">
            <v>38260</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v>
          </cell>
          <cell r="L191" t="str">
            <v>---</v>
          </cell>
          <cell r="M191" t="str">
            <v>---</v>
          </cell>
          <cell r="N191" t="str">
            <v xml:space="preserve">   ---</v>
          </cell>
          <cell r="O191" t="str">
            <v xml:space="preserve">   ---</v>
          </cell>
          <cell r="P191" t="str">
            <v xml:space="preserve">   ---</v>
          </cell>
          <cell r="Q191" t="str">
            <v xml:space="preserve">   ---</v>
          </cell>
          <cell r="R191" t="str">
            <v xml:space="preserve">   ---</v>
          </cell>
          <cell r="S191">
            <v>38442</v>
          </cell>
        </row>
        <row r="192">
          <cell r="A192">
            <v>176</v>
          </cell>
          <cell r="B192" t="str">
            <v>161st</v>
          </cell>
          <cell r="C192">
            <v>38274</v>
          </cell>
          <cell r="D192">
            <v>38456</v>
          </cell>
          <cell r="E192">
            <v>35</v>
          </cell>
          <cell r="F192">
            <v>8285</v>
          </cell>
          <cell r="G192">
            <v>8141.5735000000004</v>
          </cell>
          <cell r="H192">
            <v>8</v>
          </cell>
          <cell r="I192">
            <v>900</v>
          </cell>
          <cell r="J192">
            <v>350</v>
          </cell>
          <cell r="K192">
            <v>1250</v>
          </cell>
          <cell r="L192">
            <v>1230435000</v>
          </cell>
          <cell r="M192">
            <v>19565000</v>
          </cell>
          <cell r="N192">
            <v>3.0953999999999999E-2</v>
          </cell>
          <cell r="O192">
            <v>3.8842000000000002E-2</v>
          </cell>
          <cell r="P192">
            <v>98.41</v>
          </cell>
          <cell r="Q192">
            <v>3.2403000000000001E-2</v>
          </cell>
          <cell r="R192">
            <v>3.1889000000000001E-2</v>
          </cell>
          <cell r="S192">
            <v>38456</v>
          </cell>
        </row>
        <row r="193">
          <cell r="A193">
            <v>177</v>
          </cell>
          <cell r="B193" t="str">
            <v>162nd</v>
          </cell>
          <cell r="C193">
            <v>38288</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v>
          </cell>
          <cell r="L193" t="str">
            <v>---</v>
          </cell>
          <cell r="M193" t="str">
            <v>---</v>
          </cell>
          <cell r="N193" t="str">
            <v xml:space="preserve">   ---</v>
          </cell>
          <cell r="O193" t="str">
            <v xml:space="preserve">   ---</v>
          </cell>
          <cell r="P193" t="str">
            <v xml:space="preserve">   ---</v>
          </cell>
          <cell r="Q193" t="str">
            <v xml:space="preserve">   ---</v>
          </cell>
          <cell r="R193" t="str">
            <v xml:space="preserve">   ---</v>
          </cell>
          <cell r="S193">
            <v>38470</v>
          </cell>
        </row>
        <row r="194">
          <cell r="A194">
            <v>178</v>
          </cell>
          <cell r="B194" t="str">
            <v>163rd</v>
          </cell>
          <cell r="C194">
            <v>38302</v>
          </cell>
          <cell r="D194">
            <v>38484</v>
          </cell>
          <cell r="E194">
            <v>16</v>
          </cell>
          <cell r="F194">
            <v>4100</v>
          </cell>
          <cell r="G194">
            <v>4022.97</v>
          </cell>
          <cell r="H194">
            <v>10</v>
          </cell>
          <cell r="I194">
            <v>2350</v>
          </cell>
          <cell r="J194">
            <v>100</v>
          </cell>
          <cell r="K194">
            <v>2450</v>
          </cell>
          <cell r="L194">
            <v>2405240000</v>
          </cell>
          <cell r="M194">
            <v>44760000</v>
          </cell>
          <cell r="N194">
            <v>3.4061000000000001E-2</v>
          </cell>
          <cell r="O194">
            <v>4.2599999999999999E-2</v>
          </cell>
          <cell r="P194">
            <v>98.12</v>
          </cell>
          <cell r="Q194">
            <v>3.8426000000000002E-2</v>
          </cell>
          <cell r="R194">
            <v>3.7321E-2</v>
          </cell>
          <cell r="S194">
            <v>38484</v>
          </cell>
        </row>
        <row r="195">
          <cell r="A195">
            <v>179</v>
          </cell>
          <cell r="B195" t="str">
            <v>164th</v>
          </cell>
          <cell r="C195">
            <v>38316</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v>
          </cell>
          <cell r="L195" t="str">
            <v>---</v>
          </cell>
          <cell r="M195" t="str">
            <v>---</v>
          </cell>
          <cell r="N195" t="str">
            <v xml:space="preserve">   ---</v>
          </cell>
          <cell r="O195" t="str">
            <v xml:space="preserve">   ---</v>
          </cell>
          <cell r="P195" t="str">
            <v xml:space="preserve">   ---</v>
          </cell>
          <cell r="Q195" t="str">
            <v xml:space="preserve">   ---</v>
          </cell>
          <cell r="R195" t="str">
            <v xml:space="preserve">   ---</v>
          </cell>
          <cell r="S195">
            <v>38498</v>
          </cell>
        </row>
        <row r="196">
          <cell r="A196">
            <v>180</v>
          </cell>
          <cell r="B196" t="str">
            <v>165th</v>
          </cell>
          <cell r="C196">
            <v>38330</v>
          </cell>
          <cell r="D196">
            <v>38512</v>
          </cell>
          <cell r="E196">
            <v>26</v>
          </cell>
          <cell r="F196">
            <v>8115</v>
          </cell>
          <cell r="G196">
            <v>7940.7275</v>
          </cell>
          <cell r="H196">
            <v>0</v>
          </cell>
          <cell r="I196" t="str">
            <v xml:space="preserve"> REJECTED</v>
          </cell>
          <cell r="J196" t="str">
            <v xml:space="preserve"> REJECTED</v>
          </cell>
          <cell r="K196" t="str">
            <v xml:space="preserve"> REJECTED</v>
          </cell>
          <cell r="L196" t="str">
            <v>---</v>
          </cell>
          <cell r="M196" t="str">
            <v>---</v>
          </cell>
          <cell r="N196">
            <v>4.1973000000000003E-2</v>
          </cell>
          <cell r="O196">
            <v>4.6162000000000002E-2</v>
          </cell>
          <cell r="P196" t="str">
            <v xml:space="preserve"> REJECTED</v>
          </cell>
          <cell r="Q196" t="str">
            <v xml:space="preserve"> REJECTED</v>
          </cell>
          <cell r="R196" t="str">
            <v xml:space="preserve"> REJECTED</v>
          </cell>
          <cell r="S196">
            <v>38512</v>
          </cell>
        </row>
        <row r="197">
          <cell r="A197">
            <v>181</v>
          </cell>
          <cell r="B197" t="str">
            <v>166th</v>
          </cell>
          <cell r="C197">
            <v>38344</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cell r="N197" t="str">
            <v xml:space="preserve">   ---</v>
          </cell>
          <cell r="O197" t="str">
            <v xml:space="preserve">   ---</v>
          </cell>
          <cell r="P197" t="str">
            <v xml:space="preserve">   ---</v>
          </cell>
          <cell r="Q197" t="str">
            <v xml:space="preserve">   ---</v>
          </cell>
          <cell r="R197" t="str">
            <v xml:space="preserve">   ---</v>
          </cell>
          <cell r="S197">
            <v>38526</v>
          </cell>
        </row>
        <row r="198">
          <cell r="A198">
            <v>182</v>
          </cell>
          <cell r="B198" t="str">
            <v>167th</v>
          </cell>
          <cell r="C198">
            <v>38358</v>
          </cell>
          <cell r="D198">
            <v>38540</v>
          </cell>
          <cell r="E198">
            <v>59</v>
          </cell>
          <cell r="F198">
            <v>30900</v>
          </cell>
          <cell r="G198">
            <v>30628.19</v>
          </cell>
          <cell r="H198">
            <v>39</v>
          </cell>
          <cell r="I198">
            <v>25800</v>
          </cell>
          <cell r="J198">
            <v>1650</v>
          </cell>
          <cell r="K198">
            <v>27450</v>
          </cell>
          <cell r="L198">
            <v>26892385000</v>
          </cell>
          <cell r="M198">
            <v>557615000</v>
          </cell>
          <cell r="N198">
            <v>3.9468000000000003E-2</v>
          </cell>
          <cell r="O198">
            <v>4.4903999999999999E-2</v>
          </cell>
          <cell r="P198">
            <v>97.89</v>
          </cell>
          <cell r="Q198">
            <v>4.3228000000000003E-2</v>
          </cell>
          <cell r="R198">
            <v>4.1584000000000003E-2</v>
          </cell>
          <cell r="S198">
            <v>38540</v>
          </cell>
        </row>
        <row r="199">
          <cell r="A199">
            <v>183</v>
          </cell>
          <cell r="B199" t="str">
            <v>168th</v>
          </cell>
          <cell r="C199">
            <v>38376</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cell r="N199" t="str">
            <v xml:space="preserve">   ---</v>
          </cell>
          <cell r="O199" t="str">
            <v xml:space="preserve">   ---</v>
          </cell>
          <cell r="P199" t="str">
            <v xml:space="preserve">   ---</v>
          </cell>
          <cell r="Q199" t="str">
            <v xml:space="preserve">   ---</v>
          </cell>
          <cell r="R199" t="str">
            <v xml:space="preserve">   ---</v>
          </cell>
          <cell r="S199">
            <v>38558</v>
          </cell>
        </row>
        <row r="200">
          <cell r="A200">
            <v>184</v>
          </cell>
          <cell r="B200" t="str">
            <v>169th</v>
          </cell>
          <cell r="C200">
            <v>38386</v>
          </cell>
          <cell r="D200">
            <v>38568</v>
          </cell>
          <cell r="E200">
            <v>26</v>
          </cell>
          <cell r="F200">
            <v>5350</v>
          </cell>
          <cell r="G200">
            <v>5217.585</v>
          </cell>
          <cell r="H200">
            <v>6</v>
          </cell>
          <cell r="I200">
            <v>1000</v>
          </cell>
          <cell r="J200">
            <v>0</v>
          </cell>
          <cell r="K200">
            <v>1000</v>
          </cell>
          <cell r="L200">
            <v>976650000</v>
          </cell>
          <cell r="M200">
            <v>23350000</v>
          </cell>
          <cell r="N200">
            <v>4.5952E-2</v>
          </cell>
          <cell r="O200">
            <v>5.9046000000000001E-2</v>
          </cell>
          <cell r="P200">
            <v>97.63</v>
          </cell>
          <cell r="Q200">
            <v>4.8683999999999998E-2</v>
          </cell>
          <cell r="R200">
            <v>4.7947999999999998E-2</v>
          </cell>
          <cell r="S200">
            <v>38570</v>
          </cell>
        </row>
        <row r="201">
          <cell r="A201">
            <v>185</v>
          </cell>
          <cell r="B201" t="str">
            <v>170th</v>
          </cell>
          <cell r="C201">
            <v>38400</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cell r="N201" t="str">
            <v xml:space="preserve">   ---</v>
          </cell>
          <cell r="O201" t="str">
            <v xml:space="preserve">   ---</v>
          </cell>
          <cell r="P201" t="str">
            <v xml:space="preserve">   ---</v>
          </cell>
          <cell r="Q201" t="str">
            <v xml:space="preserve">   ---</v>
          </cell>
          <cell r="R201" t="str">
            <v xml:space="preserve">   ---</v>
          </cell>
          <cell r="S201">
            <v>38582</v>
          </cell>
        </row>
        <row r="202">
          <cell r="A202">
            <v>186</v>
          </cell>
          <cell r="B202" t="str">
            <v>Special</v>
          </cell>
          <cell r="C202">
            <v>38401</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v>
          </cell>
          <cell r="M202" t="str">
            <v>---</v>
          </cell>
          <cell r="N202" t="str">
            <v xml:space="preserve">   ---</v>
          </cell>
          <cell r="O202" t="str">
            <v xml:space="preserve">   ---</v>
          </cell>
          <cell r="P202" t="str">
            <v xml:space="preserve">   ---</v>
          </cell>
          <cell r="Q202" t="str">
            <v xml:space="preserve">   ---</v>
          </cell>
          <cell r="R202" t="str">
            <v xml:space="preserve">   ---</v>
          </cell>
          <cell r="S202">
            <v>38583</v>
          </cell>
        </row>
        <row r="203">
          <cell r="A203">
            <v>187</v>
          </cell>
          <cell r="B203" t="str">
            <v>171st</v>
          </cell>
          <cell r="C203">
            <v>38414</v>
          </cell>
          <cell r="D203">
            <v>38596</v>
          </cell>
          <cell r="E203">
            <v>71</v>
          </cell>
          <cell r="F203">
            <v>71195</v>
          </cell>
          <cell r="G203">
            <v>69357.413</v>
          </cell>
          <cell r="H203">
            <v>8</v>
          </cell>
          <cell r="I203">
            <v>15420</v>
          </cell>
          <cell r="J203">
            <v>400</v>
          </cell>
          <cell r="K203">
            <v>15820</v>
          </cell>
          <cell r="L203">
            <v>15421338000</v>
          </cell>
          <cell r="M203">
            <v>398662000</v>
          </cell>
          <cell r="N203">
            <v>5.1633999999999999E-2</v>
          </cell>
          <cell r="O203">
            <v>5.6923000000000001E-2</v>
          </cell>
          <cell r="P203">
            <v>97.47</v>
          </cell>
          <cell r="Q203">
            <v>5.2055999999999998E-2</v>
          </cell>
          <cell r="R203">
            <v>5.1845000000000002E-2</v>
          </cell>
          <cell r="S203">
            <v>38596</v>
          </cell>
        </row>
        <row r="204">
          <cell r="A204">
            <v>188</v>
          </cell>
          <cell r="B204" t="str">
            <v>172nd</v>
          </cell>
          <cell r="C204">
            <v>38428</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v>
          </cell>
          <cell r="M204" t="str">
            <v>---</v>
          </cell>
          <cell r="N204" t="str">
            <v xml:space="preserve">   ---</v>
          </cell>
          <cell r="O204" t="str">
            <v xml:space="preserve">   ---</v>
          </cell>
          <cell r="P204" t="str">
            <v xml:space="preserve">   ---</v>
          </cell>
          <cell r="Q204" t="str">
            <v xml:space="preserve">   ---</v>
          </cell>
          <cell r="R204" t="str">
            <v xml:space="preserve">   ---</v>
          </cell>
          <cell r="S204">
            <v>38610</v>
          </cell>
        </row>
        <row r="205">
          <cell r="A205">
            <v>189</v>
          </cell>
          <cell r="B205" t="str">
            <v>Special</v>
          </cell>
          <cell r="C205">
            <v>38428</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v>
          </cell>
          <cell r="M205" t="str">
            <v>---</v>
          </cell>
          <cell r="N205" t="str">
            <v xml:space="preserve">   ---</v>
          </cell>
          <cell r="O205" t="str">
            <v xml:space="preserve">   ---</v>
          </cell>
          <cell r="P205" t="str">
            <v xml:space="preserve">   ---</v>
          </cell>
          <cell r="Q205" t="str">
            <v xml:space="preserve">   ---</v>
          </cell>
          <cell r="R205" t="str">
            <v xml:space="preserve">   ---</v>
          </cell>
          <cell r="S205">
            <v>38610</v>
          </cell>
        </row>
        <row r="206">
          <cell r="A206">
            <v>190</v>
          </cell>
          <cell r="B206" t="str">
            <v>173rd</v>
          </cell>
          <cell r="C206">
            <v>38442</v>
          </cell>
          <cell r="D206">
            <v>38624</v>
          </cell>
          <cell r="E206">
            <v>51</v>
          </cell>
          <cell r="F206">
            <v>31825</v>
          </cell>
          <cell r="G206">
            <v>30957.802500000002</v>
          </cell>
          <cell r="H206">
            <v>22</v>
          </cell>
          <cell r="I206">
            <v>22250</v>
          </cell>
          <cell r="J206">
            <v>300</v>
          </cell>
          <cell r="K206">
            <v>22550</v>
          </cell>
          <cell r="L206">
            <v>21947340000</v>
          </cell>
          <cell r="M206">
            <v>602660000</v>
          </cell>
          <cell r="N206">
            <v>5.3534999999999999E-2</v>
          </cell>
          <cell r="O206">
            <v>6.2025999999999998E-2</v>
          </cell>
          <cell r="P206">
            <v>97.24</v>
          </cell>
          <cell r="Q206">
            <v>5.6923000000000001E-2</v>
          </cell>
          <cell r="R206">
            <v>5.5070000000000001E-2</v>
          </cell>
          <cell r="S206">
            <v>38624</v>
          </cell>
        </row>
        <row r="207">
          <cell r="A207">
            <v>191</v>
          </cell>
          <cell r="B207" t="str">
            <v>174th</v>
          </cell>
          <cell r="C207">
            <v>38456</v>
          </cell>
          <cell r="D207" t="str">
            <v>---</v>
          </cell>
          <cell r="E207" t="str">
            <v>---</v>
          </cell>
          <cell r="F207" t="str">
            <v>---</v>
          </cell>
          <cell r="G207" t="str">
            <v>---</v>
          </cell>
          <cell r="H207" t="str">
            <v>---</v>
          </cell>
          <cell r="I207" t="str">
            <v>---</v>
          </cell>
          <cell r="J207" t="str">
            <v>---</v>
          </cell>
          <cell r="K207" t="str">
            <v>---</v>
          </cell>
          <cell r="L207" t="str">
            <v>---</v>
          </cell>
          <cell r="M207" t="str">
            <v>---</v>
          </cell>
          <cell r="N207" t="str">
            <v>---</v>
          </cell>
          <cell r="O207" t="str">
            <v>---</v>
          </cell>
          <cell r="P207" t="str">
            <v>---</v>
          </cell>
          <cell r="Q207" t="str">
            <v>---</v>
          </cell>
          <cell r="R207" t="str">
            <v>---</v>
          </cell>
          <cell r="S207">
            <v>38638</v>
          </cell>
        </row>
        <row r="208">
          <cell r="A208">
            <v>192</v>
          </cell>
          <cell r="B208" t="str">
            <v>175th</v>
          </cell>
          <cell r="C208">
            <v>38470</v>
          </cell>
          <cell r="D208">
            <v>38652</v>
          </cell>
          <cell r="E208">
            <v>60</v>
          </cell>
          <cell r="F208">
            <v>20010</v>
          </cell>
          <cell r="G208">
            <v>19305.846000000001</v>
          </cell>
          <cell r="H208">
            <v>29</v>
          </cell>
          <cell r="I208">
            <v>8060</v>
          </cell>
          <cell r="J208">
            <v>100</v>
          </cell>
          <cell r="K208">
            <v>8160</v>
          </cell>
          <cell r="L208">
            <v>7881896000</v>
          </cell>
          <cell r="M208">
            <v>278104000</v>
          </cell>
          <cell r="N208">
            <v>6.694E-2</v>
          </cell>
          <cell r="O208">
            <v>8.2692000000000002E-2</v>
          </cell>
          <cell r="P208">
            <v>96.54</v>
          </cell>
          <cell r="Q208">
            <v>7.1876999999999996E-2</v>
          </cell>
          <cell r="R208">
            <v>7.0762000000000005E-2</v>
          </cell>
          <cell r="S208">
            <v>38652</v>
          </cell>
        </row>
        <row r="209">
          <cell r="A209">
            <v>193</v>
          </cell>
          <cell r="B209" t="str">
            <v>176th</v>
          </cell>
          <cell r="C209">
            <v>38484</v>
          </cell>
          <cell r="D209" t="str">
            <v>---</v>
          </cell>
          <cell r="E209" t="str">
            <v>---</v>
          </cell>
          <cell r="F209" t="str">
            <v>---</v>
          </cell>
          <cell r="G209" t="str">
            <v>---</v>
          </cell>
          <cell r="H209" t="str">
            <v>---</v>
          </cell>
          <cell r="I209" t="str">
            <v>---</v>
          </cell>
          <cell r="J209" t="str">
            <v>---</v>
          </cell>
          <cell r="K209" t="str">
            <v>---</v>
          </cell>
          <cell r="L209" t="str">
            <v>---</v>
          </cell>
          <cell r="M209" t="str">
            <v>---</v>
          </cell>
          <cell r="N209" t="str">
            <v>---</v>
          </cell>
          <cell r="O209" t="str">
            <v>---</v>
          </cell>
          <cell r="P209" t="str">
            <v>---</v>
          </cell>
          <cell r="Q209" t="str">
            <v>---</v>
          </cell>
          <cell r="R209" t="str">
            <v>---</v>
          </cell>
          <cell r="S209">
            <v>38666</v>
          </cell>
        </row>
        <row r="210">
          <cell r="A210">
            <v>194</v>
          </cell>
          <cell r="B210" t="str">
            <v>Special</v>
          </cell>
          <cell r="C210">
            <v>38484</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v>
          </cell>
          <cell r="M210" t="str">
            <v>---</v>
          </cell>
          <cell r="N210" t="str">
            <v xml:space="preserve">   ---</v>
          </cell>
          <cell r="O210" t="str">
            <v xml:space="preserve">   ---</v>
          </cell>
          <cell r="P210" t="str">
            <v xml:space="preserve">   ---</v>
          </cell>
          <cell r="Q210" t="str">
            <v xml:space="preserve">   ---</v>
          </cell>
          <cell r="R210" t="str">
            <v xml:space="preserve">   ---</v>
          </cell>
          <cell r="S210">
            <v>38666</v>
          </cell>
        </row>
        <row r="211">
          <cell r="A211">
            <v>195</v>
          </cell>
          <cell r="B211" t="str">
            <v>177th</v>
          </cell>
          <cell r="C211">
            <v>38498</v>
          </cell>
          <cell r="D211">
            <v>38680</v>
          </cell>
          <cell r="E211">
            <v>48</v>
          </cell>
          <cell r="F211">
            <v>22711</v>
          </cell>
          <cell r="G211">
            <v>21819.454000000002</v>
          </cell>
          <cell r="H211">
            <v>2</v>
          </cell>
          <cell r="I211">
            <v>510</v>
          </cell>
          <cell r="J211">
            <v>0</v>
          </cell>
          <cell r="K211">
            <v>510</v>
          </cell>
          <cell r="L211">
            <v>490852000</v>
          </cell>
          <cell r="M211">
            <v>19148000</v>
          </cell>
          <cell r="N211">
            <v>7.7702999999999994E-2</v>
          </cell>
          <cell r="O211">
            <v>8.7486999999999995E-2</v>
          </cell>
          <cell r="P211">
            <v>96.22</v>
          </cell>
          <cell r="Q211">
            <v>7.8785999999999995E-2</v>
          </cell>
          <cell r="R211">
            <v>7.8233999999999998E-2</v>
          </cell>
          <cell r="S211">
            <v>38680</v>
          </cell>
        </row>
        <row r="212">
          <cell r="A212">
            <v>196</v>
          </cell>
          <cell r="B212" t="str">
            <v>178th</v>
          </cell>
          <cell r="C212">
            <v>38512</v>
          </cell>
          <cell r="D212">
            <v>38694</v>
          </cell>
          <cell r="E212">
            <v>49</v>
          </cell>
          <cell r="F212">
            <v>33501</v>
          </cell>
          <cell r="G212">
            <v>32222.325000000001</v>
          </cell>
          <cell r="H212">
            <v>32</v>
          </cell>
          <cell r="I212">
            <v>22700</v>
          </cell>
          <cell r="J212">
            <v>626</v>
          </cell>
          <cell r="K212">
            <v>23326</v>
          </cell>
          <cell r="L212">
            <v>22442292200</v>
          </cell>
          <cell r="M212">
            <v>883707800</v>
          </cell>
          <cell r="N212">
            <v>7.5758000000000006E-2</v>
          </cell>
          <cell r="O212">
            <v>8.2475000000000007E-2</v>
          </cell>
          <cell r="P212">
            <v>96.17</v>
          </cell>
          <cell r="Q212">
            <v>7.9868999999999996E-2</v>
          </cell>
          <cell r="R212">
            <v>7.8969999999999999E-2</v>
          </cell>
          <cell r="S212">
            <v>38694</v>
          </cell>
        </row>
        <row r="213">
          <cell r="A213">
            <v>197</v>
          </cell>
          <cell r="B213" t="str">
            <v>179th</v>
          </cell>
          <cell r="C213">
            <v>38526</v>
          </cell>
          <cell r="D213">
            <v>38708</v>
          </cell>
          <cell r="E213">
            <v>43</v>
          </cell>
          <cell r="F213">
            <v>50282.7</v>
          </cell>
          <cell r="G213">
            <v>48360.105000000003</v>
          </cell>
          <cell r="H213">
            <v>22</v>
          </cell>
          <cell r="I213">
            <v>37107.699999999997</v>
          </cell>
          <cell r="J213">
            <v>1000</v>
          </cell>
          <cell r="K213">
            <v>38107.699999999997</v>
          </cell>
          <cell r="L213">
            <v>36655595090</v>
          </cell>
          <cell r="M213">
            <v>1452104910</v>
          </cell>
          <cell r="N213">
            <v>7.8353000000000006E-2</v>
          </cell>
          <cell r="O213">
            <v>8.2909999999999998E-2</v>
          </cell>
          <cell r="P213">
            <v>96.17</v>
          </cell>
          <cell r="Q213">
            <v>7.9868999999999996E-2</v>
          </cell>
          <cell r="R213">
            <v>7.9447000000000004E-2</v>
          </cell>
          <cell r="S213">
            <v>38708</v>
          </cell>
        </row>
        <row r="214">
          <cell r="A214">
            <v>198</v>
          </cell>
          <cell r="B214" t="str">
            <v>180th</v>
          </cell>
          <cell r="C214">
            <v>38540</v>
          </cell>
          <cell r="D214">
            <v>38722</v>
          </cell>
          <cell r="E214">
            <v>38</v>
          </cell>
          <cell r="F214">
            <v>42800</v>
          </cell>
          <cell r="G214">
            <v>41157.534999999996</v>
          </cell>
          <cell r="H214">
            <v>18</v>
          </cell>
          <cell r="I214">
            <v>34600</v>
          </cell>
          <cell r="J214">
            <v>75</v>
          </cell>
          <cell r="K214">
            <v>34675</v>
          </cell>
          <cell r="L214">
            <v>33348687500</v>
          </cell>
          <cell r="M214">
            <v>1326312499.9999993</v>
          </cell>
          <cell r="N214">
            <v>7.9002434007111419E-2</v>
          </cell>
          <cell r="O214">
            <v>8.3997581913814373E-2</v>
          </cell>
          <cell r="P214">
            <v>96.17</v>
          </cell>
          <cell r="Q214">
            <v>7.9869439077092153E-2</v>
          </cell>
          <cell r="R214">
            <v>7.9760633197893629E-2</v>
          </cell>
          <cell r="S214">
            <v>38722</v>
          </cell>
        </row>
        <row r="215">
          <cell r="A215">
            <v>199</v>
          </cell>
          <cell r="B215" t="str">
            <v>181st</v>
          </cell>
          <cell r="C215">
            <v>38554</v>
          </cell>
          <cell r="D215">
            <v>38736</v>
          </cell>
          <cell r="E215">
            <v>19</v>
          </cell>
          <cell r="F215">
            <v>7275</v>
          </cell>
          <cell r="G215">
            <v>6990.2749999999996</v>
          </cell>
          <cell r="H215">
            <v>2</v>
          </cell>
          <cell r="I215">
            <v>2250</v>
          </cell>
          <cell r="J215">
            <v>0</v>
          </cell>
          <cell r="K215">
            <v>2250</v>
          </cell>
          <cell r="L215">
            <v>2164025000</v>
          </cell>
          <cell r="M215">
            <v>85975000</v>
          </cell>
          <cell r="N215">
            <v>7.9653000000000002E-2</v>
          </cell>
          <cell r="O215">
            <v>8.6395E-2</v>
          </cell>
          <cell r="P215">
            <v>96.17</v>
          </cell>
          <cell r="Q215">
            <v>7.9869439077092153E-2</v>
          </cell>
          <cell r="R215">
            <v>7.9676999999999998E-2</v>
          </cell>
          <cell r="S215">
            <v>38736</v>
          </cell>
        </row>
        <row r="216">
          <cell r="A216">
            <v>200</v>
          </cell>
          <cell r="B216" t="str">
            <v>182nd</v>
          </cell>
          <cell r="C216">
            <v>38568</v>
          </cell>
          <cell r="D216">
            <v>38750</v>
          </cell>
          <cell r="E216">
            <v>30</v>
          </cell>
          <cell r="F216">
            <v>26875</v>
          </cell>
          <cell r="G216">
            <v>25829.31</v>
          </cell>
          <cell r="H216">
            <v>15</v>
          </cell>
          <cell r="I216">
            <v>13300</v>
          </cell>
          <cell r="J216">
            <v>75</v>
          </cell>
          <cell r="K216">
            <v>13375</v>
          </cell>
          <cell r="L216">
            <v>12860510000</v>
          </cell>
          <cell r="M216">
            <v>514490000</v>
          </cell>
          <cell r="N216">
            <v>7.9002000000000003E-2</v>
          </cell>
          <cell r="O216">
            <v>8.3998000000000003E-2</v>
          </cell>
          <cell r="P216">
            <v>96.12</v>
          </cell>
          <cell r="Q216">
            <v>8.0953999999999998E-2</v>
          </cell>
          <cell r="R216">
            <v>8.0230999999999997E-2</v>
          </cell>
          <cell r="S216">
            <v>38750</v>
          </cell>
        </row>
        <row r="217">
          <cell r="A217">
            <v>201</v>
          </cell>
          <cell r="B217" t="str">
            <v>183rd</v>
          </cell>
          <cell r="C217">
            <v>38583</v>
          </cell>
          <cell r="D217">
            <v>38765</v>
          </cell>
          <cell r="E217">
            <v>28</v>
          </cell>
          <cell r="F217">
            <v>13075</v>
          </cell>
          <cell r="G217">
            <v>12558.43</v>
          </cell>
          <cell r="H217">
            <v>7</v>
          </cell>
          <cell r="I217">
            <v>2750</v>
          </cell>
          <cell r="J217">
            <v>25</v>
          </cell>
          <cell r="K217">
            <v>2775</v>
          </cell>
          <cell r="L217">
            <v>2667200000</v>
          </cell>
          <cell r="M217">
            <v>107800000</v>
          </cell>
          <cell r="N217">
            <v>8.0737165674230171E-2</v>
          </cell>
          <cell r="O217">
            <v>8.6613261555886223E-2</v>
          </cell>
          <cell r="P217">
            <v>96.1</v>
          </cell>
          <cell r="Q217">
            <v>8.1388434666270368E-2</v>
          </cell>
          <cell r="R217">
            <v>8.1055904203774606E-2</v>
          </cell>
          <cell r="S217">
            <v>38765</v>
          </cell>
        </row>
        <row r="218">
          <cell r="A218">
            <v>202</v>
          </cell>
          <cell r="B218" t="str">
            <v>184th</v>
          </cell>
          <cell r="C218">
            <v>38596</v>
          </cell>
          <cell r="D218">
            <v>38778</v>
          </cell>
          <cell r="E218">
            <v>25</v>
          </cell>
          <cell r="F218">
            <v>16075</v>
          </cell>
          <cell r="G218">
            <v>15441.102999999999</v>
          </cell>
          <cell r="H218">
            <v>5</v>
          </cell>
          <cell r="I218">
            <v>4500</v>
          </cell>
          <cell r="J218">
            <v>50</v>
          </cell>
          <cell r="K218">
            <v>4550</v>
          </cell>
          <cell r="L218">
            <v>4372850000</v>
          </cell>
          <cell r="M218">
            <v>177150000</v>
          </cell>
          <cell r="N218">
            <v>8.0953999999999998E-2</v>
          </cell>
          <cell r="O218">
            <v>8.4651000000000004E-2</v>
          </cell>
          <cell r="P218">
            <v>96.1</v>
          </cell>
          <cell r="Q218">
            <v>8.1388434666270368E-2</v>
          </cell>
          <cell r="R218">
            <v>8.1244999999999998E-2</v>
          </cell>
          <cell r="S218">
            <v>38778</v>
          </cell>
        </row>
        <row r="219">
          <cell r="A219">
            <v>203</v>
          </cell>
          <cell r="B219" t="str">
            <v>185th</v>
          </cell>
          <cell r="C219">
            <v>38610</v>
          </cell>
          <cell r="D219">
            <v>38792</v>
          </cell>
          <cell r="E219">
            <v>13</v>
          </cell>
          <cell r="F219">
            <v>7750</v>
          </cell>
          <cell r="G219">
            <v>7438.415</v>
          </cell>
          <cell r="H219">
            <v>1</v>
          </cell>
          <cell r="I219">
            <v>500</v>
          </cell>
          <cell r="J219">
            <v>0</v>
          </cell>
          <cell r="K219">
            <v>500</v>
          </cell>
          <cell r="L219">
            <v>480500000</v>
          </cell>
          <cell r="M219">
            <v>19500000</v>
          </cell>
          <cell r="N219">
            <v>8.1388000000000002E-2</v>
          </cell>
          <cell r="O219">
            <v>8.7486999999999995E-2</v>
          </cell>
          <cell r="P219">
            <v>96.1</v>
          </cell>
          <cell r="Q219">
            <v>8.1388434666270368E-2</v>
          </cell>
          <cell r="R219">
            <v>8.1388000000000002E-2</v>
          </cell>
          <cell r="S219">
            <v>38792</v>
          </cell>
        </row>
        <row r="220">
          <cell r="A220">
            <v>204</v>
          </cell>
          <cell r="B220" t="str">
            <v>186th</v>
          </cell>
          <cell r="C220">
            <v>38624</v>
          </cell>
          <cell r="D220">
            <v>38806</v>
          </cell>
          <cell r="E220">
            <v>16</v>
          </cell>
          <cell r="F220">
            <v>3950</v>
          </cell>
          <cell r="G220">
            <v>3791.69</v>
          </cell>
          <cell r="H220">
            <v>2</v>
          </cell>
          <cell r="I220">
            <v>100</v>
          </cell>
          <cell r="J220">
            <v>50</v>
          </cell>
          <cell r="K220">
            <v>150</v>
          </cell>
          <cell r="L220">
            <v>144150000</v>
          </cell>
          <cell r="M220">
            <v>5850000</v>
          </cell>
          <cell r="N220">
            <v>8.1388000000000002E-2</v>
          </cell>
          <cell r="O220">
            <v>8.5523000000000002E-2</v>
          </cell>
          <cell r="P220">
            <v>96.1</v>
          </cell>
          <cell r="Q220">
            <v>8.1388434666270368E-2</v>
          </cell>
          <cell r="R220">
            <v>8.1388000000000002E-2</v>
          </cell>
          <cell r="S220">
            <v>38806</v>
          </cell>
        </row>
        <row r="221">
          <cell r="A221">
            <v>205</v>
          </cell>
          <cell r="B221" t="str">
            <v>Special</v>
          </cell>
          <cell r="C221">
            <v>38624</v>
          </cell>
          <cell r="D221" t="str">
            <v>---</v>
          </cell>
          <cell r="E221" t="str">
            <v>---</v>
          </cell>
          <cell r="F221" t="str">
            <v>---</v>
          </cell>
          <cell r="G221" t="str">
            <v>---</v>
          </cell>
          <cell r="H221" t="str">
            <v>---</v>
          </cell>
          <cell r="I221" t="str">
            <v>---</v>
          </cell>
          <cell r="J221" t="str">
            <v>---</v>
          </cell>
          <cell r="K221" t="str">
            <v>---</v>
          </cell>
          <cell r="L221" t="str">
            <v>---</v>
          </cell>
          <cell r="M221" t="str">
            <v>---</v>
          </cell>
          <cell r="N221" t="str">
            <v>---</v>
          </cell>
          <cell r="O221" t="str">
            <v>---</v>
          </cell>
          <cell r="P221" t="str">
            <v>---</v>
          </cell>
          <cell r="Q221" t="str">
            <v>---</v>
          </cell>
          <cell r="R221" t="str">
            <v>---</v>
          </cell>
          <cell r="S221">
            <v>38806</v>
          </cell>
        </row>
        <row r="222">
          <cell r="A222">
            <v>206</v>
          </cell>
          <cell r="B222" t="str">
            <v>187th</v>
          </cell>
          <cell r="C222">
            <v>38638</v>
          </cell>
          <cell r="D222">
            <v>38820</v>
          </cell>
          <cell r="E222">
            <v>10</v>
          </cell>
          <cell r="F222">
            <v>3400</v>
          </cell>
          <cell r="G222">
            <v>3262.0549999999998</v>
          </cell>
          <cell r="H222">
            <v>2</v>
          </cell>
          <cell r="I222">
            <v>200</v>
          </cell>
          <cell r="J222">
            <v>50</v>
          </cell>
          <cell r="K222">
            <v>250</v>
          </cell>
          <cell r="L222">
            <v>240250000</v>
          </cell>
          <cell r="M222">
            <v>9750000</v>
          </cell>
          <cell r="N222">
            <v>8.1388000000000002E-2</v>
          </cell>
          <cell r="O222">
            <v>8.7486999999999995E-2</v>
          </cell>
          <cell r="P222">
            <v>96.1</v>
          </cell>
          <cell r="Q222">
            <v>8.1388000000000002E-2</v>
          </cell>
          <cell r="R222">
            <v>8.1388000000000002E-2</v>
          </cell>
          <cell r="S222">
            <v>38820</v>
          </cell>
        </row>
        <row r="223">
          <cell r="A223">
            <v>207</v>
          </cell>
          <cell r="B223" t="str">
            <v>188th</v>
          </cell>
          <cell r="C223">
            <v>38652</v>
          </cell>
          <cell r="D223">
            <v>38834</v>
          </cell>
          <cell r="E223">
            <v>7</v>
          </cell>
          <cell r="F223">
            <v>2300</v>
          </cell>
          <cell r="G223">
            <v>2206</v>
          </cell>
          <cell r="H223">
            <v>2</v>
          </cell>
          <cell r="I223">
            <v>200</v>
          </cell>
          <cell r="J223">
            <v>50</v>
          </cell>
          <cell r="K223">
            <v>250</v>
          </cell>
          <cell r="L223">
            <v>240250000</v>
          </cell>
          <cell r="M223">
            <v>9750000</v>
          </cell>
          <cell r="N223">
            <v>8.1388000000000002E-2</v>
          </cell>
          <cell r="O223">
            <v>8.7486999999999995E-2</v>
          </cell>
          <cell r="P223">
            <v>96.1</v>
          </cell>
          <cell r="Q223">
            <v>8.1388000000000002E-2</v>
          </cell>
          <cell r="R223">
            <v>8.1388000000000002E-2</v>
          </cell>
          <cell r="S223">
            <v>38834</v>
          </cell>
        </row>
        <row r="224">
          <cell r="A224">
            <v>208</v>
          </cell>
          <cell r="B224" t="str">
            <v>189th</v>
          </cell>
          <cell r="C224">
            <v>38666</v>
          </cell>
          <cell r="D224">
            <v>38848</v>
          </cell>
          <cell r="E224">
            <v>6</v>
          </cell>
          <cell r="F224">
            <v>900</v>
          </cell>
          <cell r="G224">
            <v>864.375</v>
          </cell>
          <cell r="H224">
            <v>2</v>
          </cell>
          <cell r="I224">
            <v>100</v>
          </cell>
          <cell r="J224">
            <v>50</v>
          </cell>
          <cell r="K224">
            <v>150</v>
          </cell>
          <cell r="L224">
            <v>144150000</v>
          </cell>
          <cell r="M224">
            <v>5850000</v>
          </cell>
          <cell r="N224">
            <v>8.1388000000000002E-2</v>
          </cell>
          <cell r="O224">
            <v>8.3998000000000003E-2</v>
          </cell>
          <cell r="P224">
            <v>96.1</v>
          </cell>
          <cell r="Q224">
            <v>8.1388000000000002E-2</v>
          </cell>
          <cell r="R224">
            <v>8.1388000000000002E-2</v>
          </cell>
          <cell r="S224">
            <v>38848</v>
          </cell>
        </row>
        <row r="225">
          <cell r="A225">
            <v>209</v>
          </cell>
          <cell r="B225" t="str">
            <v>190th</v>
          </cell>
          <cell r="C225">
            <v>38680</v>
          </cell>
          <cell r="D225">
            <v>38862</v>
          </cell>
          <cell r="E225">
            <v>14</v>
          </cell>
          <cell r="F225">
            <v>4600</v>
          </cell>
          <cell r="G225">
            <v>4414.6099999999997</v>
          </cell>
          <cell r="H225">
            <v>4</v>
          </cell>
          <cell r="I225">
            <v>700</v>
          </cell>
          <cell r="J225">
            <v>100</v>
          </cell>
          <cell r="K225">
            <v>800</v>
          </cell>
          <cell r="L225">
            <v>768360000</v>
          </cell>
          <cell r="M225">
            <v>31640000</v>
          </cell>
          <cell r="N225">
            <v>8.1388000000000002E-2</v>
          </cell>
          <cell r="O225">
            <v>8.5305000000000006E-2</v>
          </cell>
          <cell r="P225">
            <v>96.03</v>
          </cell>
          <cell r="Q225">
            <v>8.2909999999999998E-2</v>
          </cell>
          <cell r="R225">
            <v>8.2583000000000004E-2</v>
          </cell>
          <cell r="S225">
            <v>38862</v>
          </cell>
        </row>
        <row r="226">
          <cell r="A226">
            <v>210</v>
          </cell>
          <cell r="B226" t="str">
            <v>191st</v>
          </cell>
          <cell r="C226">
            <v>38694</v>
          </cell>
          <cell r="D226">
            <v>38876</v>
          </cell>
          <cell r="E226">
            <v>16</v>
          </cell>
          <cell r="F226">
            <v>9700</v>
          </cell>
          <cell r="G226">
            <v>9307.0499999999993</v>
          </cell>
          <cell r="H226" t="str">
            <v>---</v>
          </cell>
          <cell r="I226" t="str">
            <v>REJECTED</v>
          </cell>
          <cell r="J226" t="str">
            <v>REJECTED</v>
          </cell>
          <cell r="K226">
            <v>0</v>
          </cell>
          <cell r="L226" t="str">
            <v>REJECTED</v>
          </cell>
          <cell r="M226" t="str">
            <v>REJECTED</v>
          </cell>
          <cell r="N226">
            <v>8.2909999999999998E-2</v>
          </cell>
          <cell r="O226">
            <v>8.6395E-2</v>
          </cell>
          <cell r="P226" t="str">
            <v>REJECTED</v>
          </cell>
          <cell r="Q226" t="str">
            <v>REJECTED</v>
          </cell>
          <cell r="R226" t="str">
            <v>REJECTED</v>
          </cell>
          <cell r="S226">
            <v>38876</v>
          </cell>
        </row>
        <row r="227">
          <cell r="A227">
            <v>211</v>
          </cell>
          <cell r="B227" t="str">
            <v>Special</v>
          </cell>
          <cell r="C227">
            <v>38694</v>
          </cell>
          <cell r="D227" t="str">
            <v>---</v>
          </cell>
          <cell r="E227" t="str">
            <v>---</v>
          </cell>
          <cell r="F227" t="str">
            <v>---</v>
          </cell>
          <cell r="G227" t="str">
            <v>---</v>
          </cell>
          <cell r="H227" t="str">
            <v>---</v>
          </cell>
          <cell r="I227" t="str">
            <v>---</v>
          </cell>
          <cell r="J227" t="str">
            <v>---</v>
          </cell>
          <cell r="K227" t="str">
            <v>---</v>
          </cell>
          <cell r="L227" t="str">
            <v>---</v>
          </cell>
          <cell r="M227" t="str">
            <v>---</v>
          </cell>
          <cell r="N227" t="str">
            <v>---</v>
          </cell>
          <cell r="O227" t="str">
            <v>---</v>
          </cell>
          <cell r="P227" t="str">
            <v>---</v>
          </cell>
          <cell r="Q227" t="str">
            <v>---</v>
          </cell>
          <cell r="R227" t="str">
            <v>---</v>
          </cell>
          <cell r="S227">
            <v>38876</v>
          </cell>
        </row>
        <row r="228">
          <cell r="A228">
            <v>212</v>
          </cell>
          <cell r="B228" t="str">
            <v>192nd</v>
          </cell>
          <cell r="C228">
            <v>38708</v>
          </cell>
          <cell r="D228">
            <v>38890</v>
          </cell>
          <cell r="E228">
            <v>13</v>
          </cell>
          <cell r="F228">
            <v>13850</v>
          </cell>
          <cell r="G228">
            <v>13294.945</v>
          </cell>
          <cell r="H228">
            <v>4</v>
          </cell>
          <cell r="I228">
            <v>1800</v>
          </cell>
          <cell r="J228">
            <v>0</v>
          </cell>
          <cell r="K228">
            <v>1800</v>
          </cell>
          <cell r="L228">
            <v>1728920000</v>
          </cell>
          <cell r="M228">
            <v>71080000</v>
          </cell>
          <cell r="N228">
            <v>8.2256999999999997E-2</v>
          </cell>
          <cell r="O228">
            <v>8.4432999999999994E-2</v>
          </cell>
          <cell r="P228">
            <v>96.03</v>
          </cell>
          <cell r="Q228">
            <v>8.2909999999999998E-2</v>
          </cell>
          <cell r="R228">
            <v>8.2450999999999997E-2</v>
          </cell>
          <cell r="S228">
            <v>38890</v>
          </cell>
        </row>
        <row r="229">
          <cell r="A229">
            <v>213</v>
          </cell>
          <cell r="B229" t="str">
            <v>193rd</v>
          </cell>
          <cell r="C229">
            <v>38722</v>
          </cell>
          <cell r="D229">
            <v>38904</v>
          </cell>
          <cell r="E229">
            <v>9</v>
          </cell>
          <cell r="F229">
            <v>4300</v>
          </cell>
          <cell r="G229">
            <v>4128.09</v>
          </cell>
          <cell r="H229">
            <v>3</v>
          </cell>
          <cell r="I229">
            <v>1300</v>
          </cell>
          <cell r="J229">
            <v>0</v>
          </cell>
          <cell r="K229">
            <v>1300</v>
          </cell>
          <cell r="L229">
            <v>1248490000</v>
          </cell>
          <cell r="M229">
            <v>51510000</v>
          </cell>
          <cell r="N229">
            <v>8.2475000000000007E-2</v>
          </cell>
          <cell r="O229">
            <v>8.4432999999999994E-2</v>
          </cell>
          <cell r="P229">
            <v>96.03</v>
          </cell>
          <cell r="Q229">
            <v>8.2909999999999998E-2</v>
          </cell>
          <cell r="R229">
            <v>8.2741999999999996E-2</v>
          </cell>
          <cell r="S229">
            <v>38904</v>
          </cell>
        </row>
        <row r="230">
          <cell r="A230">
            <v>214</v>
          </cell>
          <cell r="B230" t="str">
            <v>Special</v>
          </cell>
          <cell r="C230">
            <v>38722</v>
          </cell>
          <cell r="D230" t="str">
            <v>---</v>
          </cell>
          <cell r="E230" t="str">
            <v>---</v>
          </cell>
          <cell r="F230" t="str">
            <v>---</v>
          </cell>
          <cell r="G230" t="str">
            <v>---</v>
          </cell>
          <cell r="H230" t="str">
            <v>---</v>
          </cell>
          <cell r="I230" t="str">
            <v>---</v>
          </cell>
          <cell r="J230" t="str">
            <v>---</v>
          </cell>
          <cell r="K230" t="str">
            <v>---</v>
          </cell>
          <cell r="L230" t="str">
            <v>---</v>
          </cell>
          <cell r="M230" t="str">
            <v>---</v>
          </cell>
          <cell r="N230" t="str">
            <v>---</v>
          </cell>
          <cell r="O230" t="str">
            <v>---</v>
          </cell>
          <cell r="P230" t="str">
            <v>---</v>
          </cell>
          <cell r="Q230" t="str">
            <v>---</v>
          </cell>
          <cell r="R230" t="str">
            <v>---</v>
          </cell>
          <cell r="S230">
            <v>38904</v>
          </cell>
        </row>
        <row r="231">
          <cell r="A231">
            <v>215</v>
          </cell>
          <cell r="B231" t="str">
            <v xml:space="preserve">194th </v>
          </cell>
          <cell r="C231">
            <v>38736</v>
          </cell>
          <cell r="D231">
            <v>38918</v>
          </cell>
          <cell r="E231">
            <v>12</v>
          </cell>
          <cell r="F231">
            <v>3450</v>
          </cell>
          <cell r="G231">
            <v>3309.3249999999998</v>
          </cell>
          <cell r="H231">
            <v>2</v>
          </cell>
          <cell r="I231">
            <v>500</v>
          </cell>
          <cell r="J231">
            <v>100</v>
          </cell>
          <cell r="K231">
            <v>600</v>
          </cell>
          <cell r="L231">
            <v>576180000</v>
          </cell>
          <cell r="M231">
            <v>23820000</v>
          </cell>
          <cell r="N231">
            <v>8.2909999999999998E-2</v>
          </cell>
          <cell r="O231">
            <v>8.7486999999999995E-2</v>
          </cell>
          <cell r="P231">
            <v>96.03</v>
          </cell>
          <cell r="Q231">
            <v>8.2909999999999998E-2</v>
          </cell>
          <cell r="R231">
            <v>8.2909999999999998E-2</v>
          </cell>
          <cell r="S231">
            <v>38918</v>
          </cell>
        </row>
        <row r="232">
          <cell r="A232">
            <v>216</v>
          </cell>
          <cell r="B232" t="str">
            <v>Special</v>
          </cell>
          <cell r="C232">
            <v>38736</v>
          </cell>
          <cell r="D232">
            <v>38918</v>
          </cell>
          <cell r="E232">
            <v>1</v>
          </cell>
          <cell r="F232">
            <v>879.81039902999999</v>
          </cell>
          <cell r="G232">
            <v>844.88192618850894</v>
          </cell>
          <cell r="H232">
            <v>1</v>
          </cell>
          <cell r="I232">
            <v>0</v>
          </cell>
          <cell r="J232">
            <v>879.81039899999996</v>
          </cell>
          <cell r="K232">
            <v>879.81039899999996</v>
          </cell>
          <cell r="L232">
            <v>844881926.18850899</v>
          </cell>
          <cell r="M232">
            <v>34928472.841490962</v>
          </cell>
          <cell r="N232">
            <v>8.2909999999999998E-2</v>
          </cell>
          <cell r="O232">
            <v>8.2909999999999998E-2</v>
          </cell>
          <cell r="P232">
            <v>96.03</v>
          </cell>
          <cell r="Q232">
            <v>8.2909999999999998E-2</v>
          </cell>
          <cell r="R232">
            <v>8.2909999999999998E-2</v>
          </cell>
          <cell r="S232">
            <v>38918</v>
          </cell>
        </row>
        <row r="233">
          <cell r="A233">
            <v>217</v>
          </cell>
          <cell r="B233" t="str">
            <v xml:space="preserve">195th </v>
          </cell>
          <cell r="C233">
            <v>38750</v>
          </cell>
          <cell r="D233">
            <v>38932</v>
          </cell>
          <cell r="E233">
            <v>11</v>
          </cell>
          <cell r="F233">
            <v>3800</v>
          </cell>
          <cell r="G233">
            <v>2686.7750000000001</v>
          </cell>
          <cell r="H233">
            <v>2</v>
          </cell>
          <cell r="I233">
            <v>300</v>
          </cell>
          <cell r="J233">
            <v>200</v>
          </cell>
          <cell r="K233">
            <v>500</v>
          </cell>
          <cell r="L233">
            <v>480150000</v>
          </cell>
          <cell r="M233">
            <v>19850000</v>
          </cell>
          <cell r="N233">
            <v>8.2909999999999998E-2</v>
          </cell>
          <cell r="O233">
            <v>8.6612999999999996E-2</v>
          </cell>
          <cell r="P233">
            <v>96.03</v>
          </cell>
          <cell r="Q233">
            <v>8.2909999999999998E-2</v>
          </cell>
          <cell r="R233">
            <v>8.2909999999999998E-2</v>
          </cell>
          <cell r="S233">
            <v>38932</v>
          </cell>
        </row>
        <row r="234">
          <cell r="A234">
            <v>218</v>
          </cell>
          <cell r="B234" t="str">
            <v xml:space="preserve">196th </v>
          </cell>
          <cell r="C234">
            <v>38764</v>
          </cell>
          <cell r="D234">
            <v>38946</v>
          </cell>
          <cell r="E234">
            <v>8</v>
          </cell>
          <cell r="F234">
            <v>3850</v>
          </cell>
          <cell r="G234">
            <v>3692.34</v>
          </cell>
          <cell r="H234">
            <v>0</v>
          </cell>
          <cell r="I234" t="str">
            <v>REJECTED</v>
          </cell>
          <cell r="J234" t="str">
            <v>REJECTED</v>
          </cell>
          <cell r="K234">
            <v>0</v>
          </cell>
          <cell r="L234" t="str">
            <v>REJECTED</v>
          </cell>
          <cell r="M234" t="str">
            <v>REJECTED</v>
          </cell>
          <cell r="N234">
            <v>8.4869E-2</v>
          </cell>
          <cell r="O234">
            <v>8.7486999999999995E-2</v>
          </cell>
          <cell r="P234" t="str">
            <v>REJECTED</v>
          </cell>
          <cell r="Q234" t="str">
            <v>REJECTED</v>
          </cell>
          <cell r="R234" t="str">
            <v>REJECTED</v>
          </cell>
          <cell r="S234">
            <v>38946</v>
          </cell>
        </row>
        <row r="235">
          <cell r="A235">
            <v>219</v>
          </cell>
          <cell r="B235" t="str">
            <v xml:space="preserve">197th </v>
          </cell>
          <cell r="C235">
            <v>38778</v>
          </cell>
          <cell r="D235">
            <v>38960</v>
          </cell>
          <cell r="E235">
            <v>7</v>
          </cell>
          <cell r="F235">
            <v>2258</v>
          </cell>
          <cell r="G235">
            <v>2165.6019999999999</v>
          </cell>
          <cell r="H235">
            <v>2</v>
          </cell>
          <cell r="I235">
            <v>508</v>
          </cell>
          <cell r="J235">
            <v>0</v>
          </cell>
          <cell r="K235">
            <v>508</v>
          </cell>
          <cell r="L235">
            <v>487832400</v>
          </cell>
          <cell r="M235">
            <v>20167599.999999978</v>
          </cell>
          <cell r="N235">
            <v>8.2909999999999998E-2</v>
          </cell>
          <cell r="O235">
            <v>8.9892E-2</v>
          </cell>
          <cell r="P235">
            <v>98.03</v>
          </cell>
          <cell r="Q235">
            <v>8.2909999999999998E-2</v>
          </cell>
          <cell r="R235">
            <v>8.2909999999999998E-2</v>
          </cell>
          <cell r="S235">
            <v>38960</v>
          </cell>
        </row>
        <row r="236">
          <cell r="A236">
            <v>220</v>
          </cell>
          <cell r="B236" t="str">
            <v xml:space="preserve">198th </v>
          </cell>
          <cell r="C236">
            <v>38792</v>
          </cell>
          <cell r="D236">
            <v>38974</v>
          </cell>
          <cell r="E236">
            <v>5</v>
          </cell>
          <cell r="F236">
            <v>3500</v>
          </cell>
          <cell r="G236">
            <v>3360.72</v>
          </cell>
          <cell r="H236">
            <v>3</v>
          </cell>
          <cell r="I236">
            <v>3000</v>
          </cell>
          <cell r="J236">
            <v>0</v>
          </cell>
          <cell r="K236">
            <v>3000</v>
          </cell>
          <cell r="L236">
            <v>2880900000</v>
          </cell>
          <cell r="M236">
            <v>119100000</v>
          </cell>
          <cell r="N236">
            <v>8.2909999999999998E-2</v>
          </cell>
          <cell r="O236">
            <v>8.4869E-2</v>
          </cell>
          <cell r="P236">
            <v>95.94</v>
          </cell>
          <cell r="Q236">
            <v>8.2909999999999998E-2</v>
          </cell>
          <cell r="R236">
            <v>8.2909999999999998E-2</v>
          </cell>
          <cell r="S236">
            <v>38974</v>
          </cell>
        </row>
        <row r="237">
          <cell r="A237">
            <v>221</v>
          </cell>
          <cell r="B237" t="str">
            <v>Special</v>
          </cell>
          <cell r="C237">
            <v>38792</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v>0</v>
          </cell>
          <cell r="M237" t="str">
            <v>---</v>
          </cell>
          <cell r="N237" t="str">
            <v>---</v>
          </cell>
          <cell r="O237" t="str">
            <v xml:space="preserve">   ---</v>
          </cell>
          <cell r="P237" t="str">
            <v xml:space="preserve">   ---</v>
          </cell>
          <cell r="Q237" t="str">
            <v xml:space="preserve">   ---</v>
          </cell>
          <cell r="R237" t="str">
            <v xml:space="preserve">   ---</v>
          </cell>
          <cell r="S237">
            <v>38974</v>
          </cell>
        </row>
        <row r="238">
          <cell r="A238">
            <v>222</v>
          </cell>
          <cell r="B238" t="str">
            <v>199th</v>
          </cell>
          <cell r="C238">
            <v>38806</v>
          </cell>
          <cell r="D238">
            <v>38988</v>
          </cell>
          <cell r="E238">
            <v>5</v>
          </cell>
          <cell r="F238">
            <v>1800</v>
          </cell>
          <cell r="G238">
            <v>1727.44</v>
          </cell>
          <cell r="H238">
            <v>2</v>
          </cell>
          <cell r="I238">
            <v>500</v>
          </cell>
          <cell r="J238" t="str">
            <v xml:space="preserve">   ---</v>
          </cell>
          <cell r="K238">
            <v>500</v>
          </cell>
          <cell r="L238">
            <v>480150000.00000006</v>
          </cell>
          <cell r="M238">
            <v>19849999.999999981</v>
          </cell>
          <cell r="N238">
            <v>8.2909999999999998E-2</v>
          </cell>
          <cell r="O238">
            <v>8.5086999999999996E-2</v>
          </cell>
          <cell r="P238">
            <v>96.03</v>
          </cell>
          <cell r="Q238">
            <v>8.2909999999999998E-2</v>
          </cell>
          <cell r="R238">
            <v>8.2909999999999998E-2</v>
          </cell>
          <cell r="S238">
            <v>38988</v>
          </cell>
        </row>
        <row r="239">
          <cell r="A239">
            <v>223</v>
          </cell>
          <cell r="B239" t="str">
            <v>Special</v>
          </cell>
          <cell r="C239">
            <v>38806</v>
          </cell>
          <cell r="D239">
            <v>38988</v>
          </cell>
          <cell r="E239">
            <v>1</v>
          </cell>
          <cell r="F239">
            <v>24.61746024</v>
          </cell>
          <cell r="G239">
            <v>23.640147068471997</v>
          </cell>
          <cell r="H239">
            <v>1</v>
          </cell>
          <cell r="I239" t="str">
            <v xml:space="preserve">   ---</v>
          </cell>
          <cell r="J239">
            <v>24.61746024</v>
          </cell>
          <cell r="K239">
            <v>24.61746024</v>
          </cell>
          <cell r="L239">
            <v>23640147.068471998</v>
          </cell>
          <cell r="M239">
            <v>977313.17152799887</v>
          </cell>
          <cell r="N239">
            <v>8.2909999999999998E-2</v>
          </cell>
          <cell r="O239">
            <v>8.2909999999999998E-2</v>
          </cell>
          <cell r="P239">
            <v>96.03</v>
          </cell>
          <cell r="Q239">
            <v>8.2909999999999998E-2</v>
          </cell>
          <cell r="R239">
            <v>8.2909999999999998E-2</v>
          </cell>
          <cell r="S239">
            <v>38988</v>
          </cell>
        </row>
        <row r="240">
          <cell r="A240">
            <v>224</v>
          </cell>
          <cell r="B240" t="str">
            <v xml:space="preserve">200th </v>
          </cell>
          <cell r="C240">
            <v>38820</v>
          </cell>
          <cell r="D240">
            <v>39002</v>
          </cell>
          <cell r="E240">
            <v>4</v>
          </cell>
          <cell r="F240">
            <v>800</v>
          </cell>
          <cell r="G240">
            <v>767.6</v>
          </cell>
          <cell r="H240">
            <v>1</v>
          </cell>
          <cell r="I240">
            <v>100</v>
          </cell>
          <cell r="J240">
            <v>0</v>
          </cell>
          <cell r="K240">
            <v>100</v>
          </cell>
          <cell r="L240">
            <v>96030000</v>
          </cell>
          <cell r="M240">
            <v>3970000</v>
          </cell>
          <cell r="N240">
            <v>8.2909999999999998E-2</v>
          </cell>
          <cell r="O240">
            <v>8.5086999999999996E-2</v>
          </cell>
          <cell r="P240">
            <v>96.03</v>
          </cell>
          <cell r="Q240">
            <v>8.2909999999999998E-2</v>
          </cell>
          <cell r="R240">
            <v>8.2909999999999998E-2</v>
          </cell>
          <cell r="S240">
            <v>39002</v>
          </cell>
        </row>
        <row r="241">
          <cell r="A241">
            <v>225</v>
          </cell>
          <cell r="B241" t="str">
            <v xml:space="preserve">201st </v>
          </cell>
          <cell r="C241">
            <v>38834</v>
          </cell>
          <cell r="D241">
            <v>39016</v>
          </cell>
          <cell r="E241">
            <v>0</v>
          </cell>
          <cell r="F241" t="str">
            <v xml:space="preserve">   ---</v>
          </cell>
          <cell r="G241" t="str">
            <v xml:space="preserve">   ---</v>
          </cell>
          <cell r="H241" t="str">
            <v xml:space="preserve">   ---</v>
          </cell>
          <cell r="I241" t="str">
            <v xml:space="preserve">   ---</v>
          </cell>
          <cell r="J241" t="str">
            <v xml:space="preserve">   ---</v>
          </cell>
          <cell r="K241" t="str">
            <v xml:space="preserve">   ---</v>
          </cell>
          <cell r="L241">
            <v>0</v>
          </cell>
          <cell r="M241" t="str">
            <v>---</v>
          </cell>
          <cell r="N241" t="str">
            <v>---</v>
          </cell>
          <cell r="O241" t="str">
            <v xml:space="preserve">   ---</v>
          </cell>
          <cell r="P241" t="str">
            <v xml:space="preserve">   ---</v>
          </cell>
          <cell r="Q241" t="str">
            <v xml:space="preserve">   ---</v>
          </cell>
          <cell r="R241" t="str">
            <v xml:space="preserve">   ---</v>
          </cell>
          <cell r="S241">
            <v>39016</v>
          </cell>
        </row>
        <row r="242">
          <cell r="A242">
            <v>226</v>
          </cell>
          <cell r="B242" t="str">
            <v xml:space="preserve">202nd </v>
          </cell>
          <cell r="C242">
            <v>38848</v>
          </cell>
          <cell r="D242">
            <v>39031</v>
          </cell>
          <cell r="E242">
            <v>1</v>
          </cell>
          <cell r="F242">
            <v>100</v>
          </cell>
          <cell r="G242">
            <v>96.01</v>
          </cell>
          <cell r="H242">
            <v>1</v>
          </cell>
          <cell r="I242">
            <v>100</v>
          </cell>
          <cell r="J242">
            <v>0</v>
          </cell>
          <cell r="K242">
            <v>100</v>
          </cell>
          <cell r="L242">
            <v>96010000</v>
          </cell>
          <cell r="M242">
            <v>3989999.9999999935</v>
          </cell>
          <cell r="N242">
            <v>8.2889248216971828E-2</v>
          </cell>
          <cell r="O242">
            <v>8.2889248216971828E-2</v>
          </cell>
          <cell r="P242">
            <v>96.01</v>
          </cell>
          <cell r="Q242">
            <v>8.2889248216971828E-2</v>
          </cell>
          <cell r="R242">
            <v>8.28892482169718E-2</v>
          </cell>
          <cell r="S242">
            <v>39031</v>
          </cell>
        </row>
        <row r="243">
          <cell r="A243">
            <v>227</v>
          </cell>
          <cell r="B243" t="str">
            <v xml:space="preserve">203rd </v>
          </cell>
          <cell r="C243">
            <v>38862</v>
          </cell>
          <cell r="D243">
            <v>39044</v>
          </cell>
          <cell r="E243">
            <v>1</v>
          </cell>
          <cell r="F243">
            <v>100</v>
          </cell>
          <cell r="G243">
            <v>96.03</v>
          </cell>
          <cell r="H243">
            <v>1</v>
          </cell>
          <cell r="I243">
            <v>100</v>
          </cell>
          <cell r="J243">
            <v>0</v>
          </cell>
          <cell r="K243">
            <v>100</v>
          </cell>
          <cell r="L243">
            <v>96030000</v>
          </cell>
          <cell r="M243">
            <v>3970000</v>
          </cell>
          <cell r="N243">
            <v>8.2909644765314844E-2</v>
          </cell>
          <cell r="O243">
            <v>8.2909644765314844E-2</v>
          </cell>
          <cell r="P243">
            <v>96.03</v>
          </cell>
          <cell r="Q243">
            <v>8.2909644765314844E-2</v>
          </cell>
          <cell r="R243">
            <v>8.2909644765314774E-2</v>
          </cell>
          <cell r="S243">
            <v>39045</v>
          </cell>
        </row>
        <row r="244">
          <cell r="A244">
            <v>228</v>
          </cell>
          <cell r="B244" t="str">
            <v xml:space="preserve">204th </v>
          </cell>
          <cell r="C244">
            <v>38876</v>
          </cell>
          <cell r="D244">
            <v>39058</v>
          </cell>
          <cell r="E244">
            <v>2</v>
          </cell>
          <cell r="F244">
            <v>600</v>
          </cell>
          <cell r="G244">
            <v>575.83000000000004</v>
          </cell>
          <cell r="H244">
            <v>2</v>
          </cell>
          <cell r="I244">
            <v>600</v>
          </cell>
          <cell r="J244">
            <v>0</v>
          </cell>
          <cell r="K244">
            <v>600</v>
          </cell>
          <cell r="L244">
            <v>575829999.99999988</v>
          </cell>
          <cell r="M244">
            <v>24170000.000000048</v>
          </cell>
          <cell r="N244">
            <v>8.2909644765314844E-2</v>
          </cell>
          <cell r="O244">
            <v>8.4433074220485779E-2</v>
          </cell>
          <cell r="P244">
            <v>95.96</v>
          </cell>
          <cell r="Q244">
            <v>8.4433074220485779E-2</v>
          </cell>
          <cell r="R244">
            <v>8.4179014983245579E-2</v>
          </cell>
          <cell r="S244">
            <v>39059</v>
          </cell>
        </row>
        <row r="245">
          <cell r="A245">
            <v>229</v>
          </cell>
          <cell r="B245" t="str">
            <v xml:space="preserve">205th </v>
          </cell>
          <cell r="C245">
            <v>38890</v>
          </cell>
          <cell r="D245">
            <v>39072</v>
          </cell>
          <cell r="E245">
            <v>11</v>
          </cell>
          <cell r="F245">
            <v>4100</v>
          </cell>
          <cell r="G245">
            <v>3259.4</v>
          </cell>
          <cell r="H245">
            <v>1</v>
          </cell>
          <cell r="I245">
            <v>50</v>
          </cell>
          <cell r="J245">
            <v>0</v>
          </cell>
          <cell r="K245">
            <v>50</v>
          </cell>
          <cell r="L245">
            <v>47970000</v>
          </cell>
          <cell r="M245">
            <v>2030000</v>
          </cell>
          <cell r="N245">
            <v>8.4868748095765043E-2</v>
          </cell>
          <cell r="O245">
            <v>8.7268205028822834E-2</v>
          </cell>
          <cell r="P245">
            <v>95.94</v>
          </cell>
          <cell r="Q245">
            <v>8.4868748095765043E-2</v>
          </cell>
          <cell r="R245">
            <v>8.4868748095764918E-2</v>
          </cell>
          <cell r="S245">
            <v>39073</v>
          </cell>
        </row>
        <row r="246">
          <cell r="A246">
            <v>230</v>
          </cell>
          <cell r="B246" t="str">
            <v xml:space="preserve">206th </v>
          </cell>
          <cell r="C246">
            <v>38904</v>
          </cell>
          <cell r="D246">
            <v>39086</v>
          </cell>
          <cell r="E246">
            <v>17</v>
          </cell>
          <cell r="F246">
            <v>13200</v>
          </cell>
          <cell r="G246">
            <v>12662.11</v>
          </cell>
          <cell r="H246">
            <v>5</v>
          </cell>
          <cell r="I246">
            <v>5600</v>
          </cell>
          <cell r="J246">
            <v>100</v>
          </cell>
          <cell r="K246">
            <v>5700</v>
          </cell>
          <cell r="L246">
            <v>5468629999.999999</v>
          </cell>
          <cell r="M246">
            <v>231369999.99999982</v>
          </cell>
          <cell r="N246">
            <v>8.4650888454953013E-2</v>
          </cell>
          <cell r="O246">
            <v>8.6831530493502451E-2</v>
          </cell>
          <cell r="P246">
            <v>95.94</v>
          </cell>
          <cell r="Q246">
            <v>8.4868748095765043E-2</v>
          </cell>
          <cell r="R246">
            <v>8.4849635783781949E-2</v>
          </cell>
          <cell r="S246">
            <v>39086</v>
          </cell>
        </row>
        <row r="247">
          <cell r="A247">
            <v>231</v>
          </cell>
          <cell r="B247" t="str">
            <v>Special</v>
          </cell>
          <cell r="C247">
            <v>38904</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v>
          </cell>
          <cell r="N247" t="str">
            <v>---</v>
          </cell>
          <cell r="O247" t="str">
            <v xml:space="preserve">   ---</v>
          </cell>
          <cell r="P247" t="str">
            <v xml:space="preserve">   ---</v>
          </cell>
          <cell r="Q247" t="str">
            <v xml:space="preserve">   ---</v>
          </cell>
          <cell r="R247" t="str">
            <v xml:space="preserve">   ---</v>
          </cell>
          <cell r="S247">
            <v>39086</v>
          </cell>
        </row>
        <row r="248">
          <cell r="A248">
            <v>232</v>
          </cell>
          <cell r="B248" t="str">
            <v>207th</v>
          </cell>
          <cell r="C248">
            <v>38918</v>
          </cell>
          <cell r="D248">
            <v>39100</v>
          </cell>
          <cell r="E248">
            <v>5</v>
          </cell>
          <cell r="F248">
            <v>420</v>
          </cell>
          <cell r="G248">
            <v>402.88800000000003</v>
          </cell>
          <cell r="H248">
            <v>3</v>
          </cell>
          <cell r="I248">
            <v>120</v>
          </cell>
          <cell r="J248">
            <v>100</v>
          </cell>
          <cell r="K248">
            <v>220</v>
          </cell>
          <cell r="L248">
            <v>211067999.99999997</v>
          </cell>
          <cell r="M248">
            <v>8931999.9999999925</v>
          </cell>
          <cell r="N248">
            <v>8.4868748095765043E-2</v>
          </cell>
          <cell r="O248">
            <v>8.574064100654287E-2</v>
          </cell>
          <cell r="P248">
            <v>95.94</v>
          </cell>
          <cell r="Q248">
            <v>8.4868748095765043E-2</v>
          </cell>
          <cell r="R248">
            <v>8.4868748095764918E-2</v>
          </cell>
          <cell r="S248">
            <v>39100</v>
          </cell>
        </row>
        <row r="249">
          <cell r="A249">
            <v>233</v>
          </cell>
          <cell r="B249" t="str">
            <v>Special</v>
          </cell>
          <cell r="C249">
            <v>38918</v>
          </cell>
          <cell r="D249">
            <v>39100</v>
          </cell>
          <cell r="E249">
            <v>1</v>
          </cell>
          <cell r="F249">
            <v>917.04231707317092</v>
          </cell>
          <cell r="G249">
            <v>879.81039900000019</v>
          </cell>
          <cell r="H249">
            <v>1</v>
          </cell>
          <cell r="I249" t="str">
            <v xml:space="preserve">   ---</v>
          </cell>
          <cell r="J249">
            <v>917.04231700000003</v>
          </cell>
          <cell r="K249">
            <v>917.04231700000003</v>
          </cell>
          <cell r="L249">
            <v>879810399.00000024</v>
          </cell>
          <cell r="M249">
            <v>37231918.073170714</v>
          </cell>
          <cell r="N249">
            <v>8.4868748095765043E-2</v>
          </cell>
          <cell r="O249">
            <v>8.4868748095765043E-2</v>
          </cell>
          <cell r="P249">
            <v>95.94</v>
          </cell>
          <cell r="Q249">
            <v>8.4868748095765043E-2</v>
          </cell>
          <cell r="R249">
            <v>8.4868748095764918E-2</v>
          </cell>
          <cell r="S249">
            <v>39100</v>
          </cell>
        </row>
        <row r="250">
          <cell r="A250">
            <v>234</v>
          </cell>
          <cell r="B250" t="str">
            <v xml:space="preserve">208th </v>
          </cell>
          <cell r="C250">
            <v>38932</v>
          </cell>
          <cell r="D250">
            <v>39114</v>
          </cell>
          <cell r="E250">
            <v>13</v>
          </cell>
          <cell r="F250">
            <v>2800</v>
          </cell>
          <cell r="G250">
            <v>2680.77</v>
          </cell>
          <cell r="H250">
            <v>2</v>
          </cell>
          <cell r="I250">
            <v>200</v>
          </cell>
          <cell r="J250">
            <v>50</v>
          </cell>
          <cell r="K250">
            <v>250</v>
          </cell>
          <cell r="L250">
            <v>239480000.00000003</v>
          </cell>
          <cell r="M250">
            <v>10519999.999999985</v>
          </cell>
          <cell r="N250">
            <v>8.7923558696001339E-2</v>
          </cell>
          <cell r="O250">
            <v>9.0549083023999263E-2</v>
          </cell>
          <cell r="P250">
            <v>95.79</v>
          </cell>
          <cell r="Q250">
            <v>8.8142101139282336E-2</v>
          </cell>
          <cell r="R250">
            <v>8.80983890003431E-2</v>
          </cell>
          <cell r="S250">
            <v>39114</v>
          </cell>
        </row>
        <row r="251">
          <cell r="A251">
            <v>235</v>
          </cell>
          <cell r="B251" t="str">
            <v xml:space="preserve">209th </v>
          </cell>
          <cell r="C251">
            <v>38946</v>
          </cell>
          <cell r="D251">
            <v>39128</v>
          </cell>
          <cell r="E251">
            <v>8</v>
          </cell>
          <cell r="F251">
            <v>3700</v>
          </cell>
          <cell r="G251">
            <v>3543.9</v>
          </cell>
          <cell r="H251">
            <v>4</v>
          </cell>
          <cell r="I251">
            <v>2600</v>
          </cell>
          <cell r="J251">
            <v>50</v>
          </cell>
          <cell r="K251">
            <v>2650</v>
          </cell>
          <cell r="L251">
            <v>2538435000.0000005</v>
          </cell>
          <cell r="M251">
            <v>111564999.99999979</v>
          </cell>
          <cell r="N251">
            <v>8.8142101139282336E-2</v>
          </cell>
          <cell r="O251">
            <v>8.9235498155489909E-2</v>
          </cell>
          <cell r="P251">
            <v>95.79</v>
          </cell>
          <cell r="Q251">
            <v>8.8142101139282336E-2</v>
          </cell>
          <cell r="R251">
            <v>8.8142101139282295E-2</v>
          </cell>
          <cell r="S251">
            <v>39128</v>
          </cell>
        </row>
        <row r="252">
          <cell r="A252">
            <v>236</v>
          </cell>
          <cell r="B252" t="str">
            <v xml:space="preserve">210th </v>
          </cell>
          <cell r="C252">
            <v>38960</v>
          </cell>
          <cell r="D252">
            <v>39142</v>
          </cell>
          <cell r="E252">
            <v>14</v>
          </cell>
          <cell r="F252">
            <v>7750</v>
          </cell>
          <cell r="G252">
            <v>7421.6049999999996</v>
          </cell>
          <cell r="H252">
            <v>4</v>
          </cell>
          <cell r="I252">
            <v>4500</v>
          </cell>
          <cell r="J252">
            <v>100</v>
          </cell>
          <cell r="K252">
            <v>4600</v>
          </cell>
          <cell r="L252">
            <v>4406340000</v>
          </cell>
          <cell r="M252">
            <v>193659999.99999961</v>
          </cell>
          <cell r="N252">
            <v>8.8142101139282336E-2</v>
          </cell>
          <cell r="O252">
            <v>9.0330037816713601E-2</v>
          </cell>
          <cell r="P252">
            <v>95.79</v>
          </cell>
          <cell r="Q252">
            <v>8.8142101139282336E-2</v>
          </cell>
          <cell r="R252">
            <v>8.8142101139282295E-2</v>
          </cell>
          <cell r="S252">
            <v>39142</v>
          </cell>
        </row>
        <row r="253">
          <cell r="A253">
            <v>237</v>
          </cell>
          <cell r="B253" t="str">
            <v xml:space="preserve">211th </v>
          </cell>
          <cell r="C253">
            <v>38974</v>
          </cell>
          <cell r="D253">
            <v>39156</v>
          </cell>
          <cell r="E253">
            <v>9</v>
          </cell>
          <cell r="F253">
            <v>5600</v>
          </cell>
          <cell r="G253">
            <v>5361.7750000000005</v>
          </cell>
          <cell r="H253">
            <v>1</v>
          </cell>
          <cell r="I253">
            <v>1500</v>
          </cell>
          <cell r="J253">
            <v>0</v>
          </cell>
          <cell r="K253">
            <v>1500</v>
          </cell>
          <cell r="L253">
            <v>1436850000.0000002</v>
          </cell>
          <cell r="M253">
            <v>63149999.999999873</v>
          </cell>
          <cell r="N253">
            <v>8.8142101139282336E-2</v>
          </cell>
          <cell r="O253">
            <v>9.0549083023999263E-2</v>
          </cell>
          <cell r="P253">
            <v>95.79</v>
          </cell>
          <cell r="Q253">
            <v>8.8142101139282336E-2</v>
          </cell>
          <cell r="R253">
            <v>8.8142101139282281E-2</v>
          </cell>
          <cell r="S253">
            <v>39156</v>
          </cell>
        </row>
        <row r="254">
          <cell r="A254">
            <v>238</v>
          </cell>
          <cell r="B254" t="str">
            <v xml:space="preserve">212th </v>
          </cell>
          <cell r="C254">
            <v>38988</v>
          </cell>
          <cell r="D254">
            <v>39170</v>
          </cell>
          <cell r="E254">
            <v>11</v>
          </cell>
          <cell r="F254">
            <v>5900</v>
          </cell>
          <cell r="G254">
            <v>5650.39</v>
          </cell>
          <cell r="H254">
            <v>7</v>
          </cell>
          <cell r="I254">
            <v>3800</v>
          </cell>
          <cell r="J254">
            <v>50</v>
          </cell>
          <cell r="K254">
            <v>3850</v>
          </cell>
          <cell r="L254">
            <v>3687915000</v>
          </cell>
          <cell r="M254">
            <v>162084999.99999967</v>
          </cell>
          <cell r="N254">
            <v>8.8142101139282336E-2</v>
          </cell>
          <cell r="O254">
            <v>8.9892084720211499E-2</v>
          </cell>
          <cell r="P254">
            <v>95.79</v>
          </cell>
          <cell r="Q254">
            <v>8.8142101139282336E-2</v>
          </cell>
          <cell r="R254">
            <v>8.8142101139282281E-2</v>
          </cell>
          <cell r="S254">
            <v>39170</v>
          </cell>
        </row>
        <row r="255">
          <cell r="A255">
            <v>239</v>
          </cell>
          <cell r="B255" t="str">
            <v>Special</v>
          </cell>
          <cell r="C255">
            <v>38988</v>
          </cell>
          <cell r="D255">
            <v>39170</v>
          </cell>
          <cell r="E255">
            <v>1</v>
          </cell>
          <cell r="F255">
            <v>25.699405199999998</v>
          </cell>
          <cell r="G255">
            <v>24.61746024108</v>
          </cell>
          <cell r="H255">
            <v>1</v>
          </cell>
          <cell r="I255">
            <v>0</v>
          </cell>
          <cell r="J255">
            <v>25.699405199999998</v>
          </cell>
          <cell r="K255">
            <v>25.699405199999998</v>
          </cell>
          <cell r="L255">
            <v>24617460.241080001</v>
          </cell>
          <cell r="M255">
            <v>1081944.9589199978</v>
          </cell>
          <cell r="N255">
            <v>8.8142101139282336E-2</v>
          </cell>
          <cell r="O255">
            <v>8.8141999999999998E-2</v>
          </cell>
          <cell r="P255">
            <v>95.79</v>
          </cell>
          <cell r="Q255">
            <v>8.8142101139282336E-2</v>
          </cell>
          <cell r="R255">
            <v>8.8142101139282281E-2</v>
          </cell>
          <cell r="S255">
            <v>39170</v>
          </cell>
        </row>
        <row r="256">
          <cell r="A256">
            <v>240</v>
          </cell>
          <cell r="B256" t="str">
            <v>213th</v>
          </cell>
          <cell r="C256">
            <v>39002</v>
          </cell>
          <cell r="D256">
            <v>39184</v>
          </cell>
          <cell r="E256">
            <v>4</v>
          </cell>
          <cell r="F256">
            <v>2500</v>
          </cell>
          <cell r="G256">
            <v>2393.65</v>
          </cell>
          <cell r="H256">
            <v>2</v>
          </cell>
          <cell r="I256">
            <v>1000</v>
          </cell>
          <cell r="J256">
            <v>0</v>
          </cell>
          <cell r="K256">
            <v>1000</v>
          </cell>
          <cell r="L256">
            <v>957900000</v>
          </cell>
          <cell r="M256">
            <v>42100000</v>
          </cell>
          <cell r="N256">
            <v>8.8142101139282336E-2</v>
          </cell>
          <cell r="O256">
            <v>8.9892E-2</v>
          </cell>
          <cell r="P256">
            <v>95.79</v>
          </cell>
          <cell r="Q256">
            <v>8.8142101139282336E-2</v>
          </cell>
          <cell r="R256">
            <v>8.8142101139282281E-2</v>
          </cell>
          <cell r="S256">
            <v>39184</v>
          </cell>
        </row>
        <row r="257">
          <cell r="A257">
            <v>241</v>
          </cell>
          <cell r="B257" t="str">
            <v>214th</v>
          </cell>
          <cell r="C257">
            <v>39017</v>
          </cell>
          <cell r="D257">
            <v>39199</v>
          </cell>
          <cell r="E257">
            <v>6</v>
          </cell>
          <cell r="F257">
            <v>8550</v>
          </cell>
          <cell r="G257">
            <v>8189.5250000000005</v>
          </cell>
          <cell r="H257">
            <v>4</v>
          </cell>
          <cell r="I257">
            <v>7900</v>
          </cell>
          <cell r="J257">
            <v>100</v>
          </cell>
          <cell r="K257">
            <v>8000</v>
          </cell>
          <cell r="L257">
            <v>7663200000.000001</v>
          </cell>
          <cell r="M257">
            <v>336799999.99999928</v>
          </cell>
          <cell r="N257">
            <v>8.8142101139282336E-2</v>
          </cell>
          <cell r="O257">
            <v>9.0330037816713601E-2</v>
          </cell>
          <cell r="P257">
            <v>95.79</v>
          </cell>
          <cell r="Q257">
            <v>8.8142101139282336E-2</v>
          </cell>
          <cell r="R257">
            <v>8.8142101139282281E-2</v>
          </cell>
          <cell r="S257">
            <v>39199</v>
          </cell>
        </row>
        <row r="258">
          <cell r="A258">
            <v>242</v>
          </cell>
          <cell r="B258" t="str">
            <v>Special</v>
          </cell>
          <cell r="C258">
            <v>39017</v>
          </cell>
          <cell r="D258">
            <v>39199</v>
          </cell>
          <cell r="E258">
            <v>1</v>
          </cell>
          <cell r="F258">
            <v>16.703204929999998</v>
          </cell>
          <cell r="G258">
            <v>16.000000002447003</v>
          </cell>
          <cell r="H258">
            <v>1</v>
          </cell>
          <cell r="I258">
            <v>0</v>
          </cell>
          <cell r="J258">
            <v>16.703204929999998</v>
          </cell>
          <cell r="K258">
            <v>16.703204929999998</v>
          </cell>
          <cell r="L258">
            <v>16000000.002447002</v>
          </cell>
          <cell r="M258">
            <v>703204.92755299853</v>
          </cell>
          <cell r="N258">
            <v>8.8142101139282336E-2</v>
          </cell>
          <cell r="O258">
            <v>9.0330037816713601E-2</v>
          </cell>
          <cell r="P258">
            <v>95.79</v>
          </cell>
          <cell r="Q258">
            <v>8.8142101139282336E-2</v>
          </cell>
          <cell r="R258">
            <v>8.8142101139282281E-2</v>
          </cell>
          <cell r="S258">
            <v>39199</v>
          </cell>
        </row>
        <row r="259">
          <cell r="A259">
            <v>243</v>
          </cell>
          <cell r="B259" t="str">
            <v xml:space="preserve">215th </v>
          </cell>
          <cell r="C259">
            <v>39031</v>
          </cell>
          <cell r="D259">
            <v>39212</v>
          </cell>
          <cell r="E259">
            <v>9</v>
          </cell>
          <cell r="F259">
            <v>5800</v>
          </cell>
          <cell r="G259">
            <v>5556.49</v>
          </cell>
          <cell r="H259">
            <v>3</v>
          </cell>
          <cell r="I259">
            <v>4500</v>
          </cell>
          <cell r="J259">
            <v>300</v>
          </cell>
          <cell r="K259">
            <v>4800</v>
          </cell>
          <cell r="L259">
            <v>4598880000</v>
          </cell>
          <cell r="M259">
            <v>201119999.9999997</v>
          </cell>
          <cell r="N259">
            <v>8.8189620225573001E-2</v>
          </cell>
          <cell r="O259">
            <v>8.95085325216739E-2</v>
          </cell>
          <cell r="P259">
            <v>95.81</v>
          </cell>
          <cell r="Q259">
            <v>8.8189620225573001E-2</v>
          </cell>
          <cell r="R259">
            <v>8.8189620225572918E-2</v>
          </cell>
          <cell r="S259">
            <v>39213</v>
          </cell>
        </row>
        <row r="260">
          <cell r="A260">
            <v>244</v>
          </cell>
          <cell r="B260" t="str">
            <v xml:space="preserve">216th </v>
          </cell>
          <cell r="C260">
            <v>39044</v>
          </cell>
          <cell r="D260">
            <v>39226</v>
          </cell>
          <cell r="E260">
            <v>10</v>
          </cell>
          <cell r="F260">
            <v>7650</v>
          </cell>
          <cell r="G260">
            <v>7327.3950000000004</v>
          </cell>
          <cell r="H260">
            <v>5</v>
          </cell>
          <cell r="I260">
            <v>3600</v>
          </cell>
          <cell r="J260">
            <v>2700</v>
          </cell>
          <cell r="K260">
            <v>6300</v>
          </cell>
          <cell r="L260">
            <v>6034770000</v>
          </cell>
          <cell r="M260">
            <v>265229999.99999946</v>
          </cell>
          <cell r="N260">
            <v>8.8142101139282336E-2</v>
          </cell>
          <cell r="O260">
            <v>8.9235498155489909E-2</v>
          </cell>
          <cell r="P260">
            <v>95.79</v>
          </cell>
          <cell r="Q260">
            <v>8.8142101139282336E-2</v>
          </cell>
          <cell r="R260">
            <v>8.8142101139282281E-2</v>
          </cell>
          <cell r="S260">
            <v>39226</v>
          </cell>
        </row>
        <row r="261">
          <cell r="A261">
            <v>245</v>
          </cell>
          <cell r="B261" t="str">
            <v xml:space="preserve">217th </v>
          </cell>
          <cell r="C261">
            <v>39058</v>
          </cell>
          <cell r="D261">
            <v>39240</v>
          </cell>
          <cell r="E261">
            <v>5</v>
          </cell>
          <cell r="F261">
            <v>4950</v>
          </cell>
          <cell r="G261">
            <v>4740.9450000000006</v>
          </cell>
          <cell r="H261">
            <v>2</v>
          </cell>
          <cell r="I261">
            <v>4000</v>
          </cell>
          <cell r="J261">
            <v>50</v>
          </cell>
          <cell r="K261">
            <v>4050</v>
          </cell>
          <cell r="L261">
            <v>3879495000.0000005</v>
          </cell>
          <cell r="M261">
            <v>170504999.99999964</v>
          </cell>
          <cell r="N261">
            <v>8.8142101139282336E-2</v>
          </cell>
          <cell r="O261">
            <v>9.0330037816713601E-2</v>
          </cell>
          <cell r="P261">
            <v>95.79</v>
          </cell>
          <cell r="Q261">
            <v>8.8142101139282336E-2</v>
          </cell>
          <cell r="R261">
            <v>8.8142101139282295E-2</v>
          </cell>
          <cell r="S261">
            <v>39240</v>
          </cell>
        </row>
        <row r="262">
          <cell r="A262">
            <v>246</v>
          </cell>
          <cell r="B262" t="str">
            <v>Special</v>
          </cell>
          <cell r="C262">
            <v>39058</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v>
          </cell>
          <cell r="N262" t="str">
            <v>---</v>
          </cell>
          <cell r="O262" t="str">
            <v xml:space="preserve">   ---</v>
          </cell>
          <cell r="P262" t="str">
            <v xml:space="preserve">   ---</v>
          </cell>
          <cell r="Q262" t="str">
            <v xml:space="preserve">   ---</v>
          </cell>
          <cell r="R262" t="str">
            <v xml:space="preserve">   ---</v>
          </cell>
          <cell r="S262">
            <v>39240</v>
          </cell>
        </row>
        <row r="263">
          <cell r="A263">
            <v>247</v>
          </cell>
          <cell r="B263" t="str">
            <v xml:space="preserve">218th </v>
          </cell>
          <cell r="C263">
            <v>39072</v>
          </cell>
          <cell r="D263">
            <v>39254</v>
          </cell>
          <cell r="E263">
            <v>2</v>
          </cell>
          <cell r="F263">
            <v>1300</v>
          </cell>
          <cell r="G263">
            <v>1245.27</v>
          </cell>
          <cell r="H263">
            <v>2</v>
          </cell>
          <cell r="I263">
            <v>1300</v>
          </cell>
          <cell r="J263">
            <v>0</v>
          </cell>
          <cell r="K263">
            <v>1300</v>
          </cell>
          <cell r="L263">
            <v>1245270000</v>
          </cell>
          <cell r="M263">
            <v>54729999.999999888</v>
          </cell>
          <cell r="N263">
            <v>8.8142101139282336E-2</v>
          </cell>
          <cell r="O263">
            <v>8.8142101139282336E-2</v>
          </cell>
          <cell r="P263">
            <v>95.79</v>
          </cell>
          <cell r="Q263">
            <v>8.8142101139282336E-2</v>
          </cell>
          <cell r="R263">
            <v>8.8142101139282295E-2</v>
          </cell>
          <cell r="S263">
            <v>39254</v>
          </cell>
        </row>
        <row r="264">
          <cell r="A264">
            <v>248</v>
          </cell>
          <cell r="B264" t="str">
            <v xml:space="preserve">219th </v>
          </cell>
          <cell r="C264">
            <v>39086</v>
          </cell>
          <cell r="D264">
            <v>39268</v>
          </cell>
          <cell r="E264">
            <v>6</v>
          </cell>
          <cell r="F264">
            <v>5850</v>
          </cell>
          <cell r="G264">
            <v>5603.6949999999997</v>
          </cell>
          <cell r="H264">
            <v>5</v>
          </cell>
          <cell r="I264">
            <v>4600</v>
          </cell>
          <cell r="J264">
            <v>1200</v>
          </cell>
          <cell r="K264">
            <v>5800</v>
          </cell>
          <cell r="L264">
            <v>5555820000</v>
          </cell>
          <cell r="M264">
            <v>244179999.99999949</v>
          </cell>
          <cell r="N264">
            <v>8.8142101139282336E-2</v>
          </cell>
          <cell r="O264">
            <v>8.8142101139282336E-2</v>
          </cell>
          <cell r="P264">
            <v>95.79</v>
          </cell>
          <cell r="Q264">
            <v>8.8142101139282336E-2</v>
          </cell>
          <cell r="R264">
            <v>8.8142101139282295E-2</v>
          </cell>
          <cell r="S264">
            <v>39268</v>
          </cell>
        </row>
        <row r="265">
          <cell r="A265">
            <v>249</v>
          </cell>
          <cell r="B265" t="str">
            <v>Special</v>
          </cell>
          <cell r="C265">
            <v>39086</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v>
          </cell>
          <cell r="N265" t="str">
            <v>---</v>
          </cell>
          <cell r="O265" t="str">
            <v xml:space="preserve">   ---</v>
          </cell>
          <cell r="P265" t="str">
            <v xml:space="preserve">   ---</v>
          </cell>
          <cell r="Q265" t="str">
            <v xml:space="preserve">   ---</v>
          </cell>
          <cell r="R265" t="str">
            <v xml:space="preserve">   ---</v>
          </cell>
          <cell r="S265">
            <v>39268</v>
          </cell>
        </row>
        <row r="266">
          <cell r="A266">
            <v>250</v>
          </cell>
          <cell r="B266" t="str">
            <v xml:space="preserve">220th </v>
          </cell>
          <cell r="C266">
            <v>39100</v>
          </cell>
          <cell r="D266">
            <v>39282</v>
          </cell>
          <cell r="E266">
            <v>5</v>
          </cell>
          <cell r="F266">
            <v>2500</v>
          </cell>
          <cell r="G266">
            <v>2393.27</v>
          </cell>
          <cell r="H266">
            <v>1</v>
          </cell>
          <cell r="I266">
            <v>0</v>
          </cell>
          <cell r="J266">
            <v>250</v>
          </cell>
          <cell r="K266">
            <v>250</v>
          </cell>
          <cell r="L266">
            <v>239475000.00000003</v>
          </cell>
          <cell r="M266">
            <v>10524999.99999998</v>
          </cell>
          <cell r="N266">
            <v>8.8142101139282336E-2</v>
          </cell>
          <cell r="O266">
            <v>8.9892084720211499E-2</v>
          </cell>
          <cell r="P266">
            <v>95.79</v>
          </cell>
          <cell r="Q266">
            <v>8.8142101139282336E-2</v>
          </cell>
          <cell r="R266">
            <v>8.8142101139282295E-2</v>
          </cell>
          <cell r="S266">
            <v>39282</v>
          </cell>
        </row>
        <row r="267">
          <cell r="A267">
            <v>251</v>
          </cell>
          <cell r="B267" t="str">
            <v xml:space="preserve">221st </v>
          </cell>
          <cell r="C267">
            <v>39114</v>
          </cell>
          <cell r="D267">
            <v>39296</v>
          </cell>
          <cell r="E267">
            <v>3</v>
          </cell>
          <cell r="F267">
            <v>9600</v>
          </cell>
          <cell r="G267">
            <v>9195.82</v>
          </cell>
          <cell r="H267">
            <v>2</v>
          </cell>
          <cell r="I267">
            <v>9000</v>
          </cell>
          <cell r="J267">
            <v>550</v>
          </cell>
          <cell r="K267">
            <v>9550</v>
          </cell>
          <cell r="L267">
            <v>9147945000</v>
          </cell>
          <cell r="M267">
            <v>402054999.99999923</v>
          </cell>
          <cell r="N267">
            <v>8.8142101139282336E-2</v>
          </cell>
          <cell r="O267">
            <v>8.901672739792843E-2</v>
          </cell>
          <cell r="P267">
            <v>95.79</v>
          </cell>
          <cell r="Q267">
            <v>8.8142101139282336E-2</v>
          </cell>
          <cell r="R267">
            <v>8.8142101139282295E-2</v>
          </cell>
          <cell r="S267">
            <v>39296</v>
          </cell>
        </row>
        <row r="268">
          <cell r="A268">
            <v>252</v>
          </cell>
          <cell r="B268" t="str">
            <v>Special</v>
          </cell>
          <cell r="C268">
            <v>39114</v>
          </cell>
          <cell r="D268">
            <v>39296</v>
          </cell>
          <cell r="E268">
            <v>2</v>
          </cell>
          <cell r="F268">
            <v>984.89249390999998</v>
          </cell>
          <cell r="G268">
            <v>943.42851991638895</v>
          </cell>
          <cell r="H268">
            <v>2</v>
          </cell>
          <cell r="I268">
            <v>0</v>
          </cell>
          <cell r="J268">
            <v>984.89249390999998</v>
          </cell>
          <cell r="K268">
            <v>984.89249390999998</v>
          </cell>
          <cell r="L268">
            <v>943428519.91638899</v>
          </cell>
          <cell r="M268">
            <v>41463973.993610911</v>
          </cell>
          <cell r="N268">
            <v>8.8142101139282336E-2</v>
          </cell>
          <cell r="O268">
            <v>8.901672739792843E-2</v>
          </cell>
          <cell r="P268">
            <v>95.79</v>
          </cell>
          <cell r="Q268">
            <v>8.8142101139282336E-2</v>
          </cell>
          <cell r="R268">
            <v>8.8142101139282295E-2</v>
          </cell>
          <cell r="S268">
            <v>39296</v>
          </cell>
        </row>
        <row r="269">
          <cell r="A269">
            <v>253</v>
          </cell>
          <cell r="B269" t="str">
            <v xml:space="preserve">222nd </v>
          </cell>
          <cell r="C269">
            <v>39128</v>
          </cell>
          <cell r="D269">
            <v>39310</v>
          </cell>
          <cell r="E269">
            <v>5</v>
          </cell>
          <cell r="F269">
            <v>2700</v>
          </cell>
          <cell r="G269">
            <v>2586.31</v>
          </cell>
          <cell r="H269">
            <v>4</v>
          </cell>
          <cell r="I269">
            <v>2100</v>
          </cell>
          <cell r="J269">
            <v>550</v>
          </cell>
          <cell r="K269">
            <v>2650</v>
          </cell>
          <cell r="L269">
            <v>2538435000.0000005</v>
          </cell>
          <cell r="M269">
            <v>111564999.99999978</v>
          </cell>
          <cell r="N269">
            <v>8.8142101139282336E-2</v>
          </cell>
          <cell r="O269">
            <v>8.8158291283593163E-2</v>
          </cell>
          <cell r="P269">
            <v>95.79</v>
          </cell>
          <cell r="Q269">
            <v>8.8142101139282336E-2</v>
          </cell>
          <cell r="R269">
            <v>8.8142101139282295E-2</v>
          </cell>
          <cell r="S269">
            <v>39310</v>
          </cell>
        </row>
        <row r="270">
          <cell r="A270">
            <v>254</v>
          </cell>
          <cell r="B270" t="str">
            <v xml:space="preserve">223rd </v>
          </cell>
          <cell r="C270">
            <v>39142</v>
          </cell>
          <cell r="D270">
            <v>39324</v>
          </cell>
          <cell r="E270">
            <v>4</v>
          </cell>
          <cell r="F270">
            <v>2450</v>
          </cell>
          <cell r="G270">
            <v>2345.6350000000002</v>
          </cell>
          <cell r="H270">
            <v>1</v>
          </cell>
          <cell r="I270">
            <v>0</v>
          </cell>
          <cell r="J270">
            <v>400</v>
          </cell>
          <cell r="K270">
            <v>400</v>
          </cell>
          <cell r="L270">
            <v>383160000</v>
          </cell>
          <cell r="M270">
            <v>16839999.999999966</v>
          </cell>
          <cell r="N270">
            <v>8.8142101139282336E-2</v>
          </cell>
          <cell r="O270">
            <v>8.8158291283593163E-2</v>
          </cell>
          <cell r="P270">
            <v>95.79</v>
          </cell>
          <cell r="Q270">
            <v>8.8142101139282336E-2</v>
          </cell>
          <cell r="R270">
            <v>8.8142101139282295E-2</v>
          </cell>
          <cell r="S270">
            <v>39324</v>
          </cell>
        </row>
        <row r="271">
          <cell r="A271">
            <v>255</v>
          </cell>
          <cell r="B271" t="str">
            <v>Special</v>
          </cell>
          <cell r="C271">
            <v>39142</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v>
          </cell>
          <cell r="N271" t="str">
            <v>---</v>
          </cell>
          <cell r="O271" t="str">
            <v xml:space="preserve">   ---</v>
          </cell>
          <cell r="P271" t="str">
            <v xml:space="preserve">   ---</v>
          </cell>
          <cell r="Q271" t="str">
            <v xml:space="preserve">   ---</v>
          </cell>
          <cell r="R271" t="str">
            <v xml:space="preserve">   ---</v>
          </cell>
          <cell r="S271">
            <v>39324</v>
          </cell>
        </row>
        <row r="272">
          <cell r="A272">
            <v>256</v>
          </cell>
          <cell r="B272" t="str">
            <v xml:space="preserve">224th </v>
          </cell>
          <cell r="C272">
            <v>39156</v>
          </cell>
          <cell r="D272">
            <v>39338</v>
          </cell>
          <cell r="E272" t="str">
            <v xml:space="preserve">   ---</v>
          </cell>
          <cell r="F272" t="str">
            <v>NO BIDS</v>
          </cell>
          <cell r="G272" t="str">
            <v>NO BIDS</v>
          </cell>
          <cell r="H272" t="str">
            <v xml:space="preserve">   ---</v>
          </cell>
          <cell r="I272" t="str">
            <v>NO BIDS</v>
          </cell>
          <cell r="J272" t="str">
            <v>NO BIDS</v>
          </cell>
          <cell r="K272" t="str">
            <v>NO BIDS</v>
          </cell>
          <cell r="L272" t="str">
            <v xml:space="preserve">   ---</v>
          </cell>
          <cell r="M272" t="str">
            <v>---</v>
          </cell>
          <cell r="N272" t="str">
            <v>---</v>
          </cell>
          <cell r="O272" t="str">
            <v xml:space="preserve">   ---</v>
          </cell>
          <cell r="P272" t="str">
            <v xml:space="preserve">   ---</v>
          </cell>
          <cell r="Q272" t="str">
            <v xml:space="preserve">   ---</v>
          </cell>
          <cell r="R272" t="str">
            <v xml:space="preserve">   ---</v>
          </cell>
          <cell r="S272">
            <v>39338</v>
          </cell>
        </row>
        <row r="273">
          <cell r="A273">
            <v>257</v>
          </cell>
          <cell r="B273" t="str">
            <v>Special</v>
          </cell>
          <cell r="C273">
            <v>39156</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v>
          </cell>
          <cell r="N273" t="str">
            <v>---</v>
          </cell>
          <cell r="O273" t="str">
            <v xml:space="preserve">   ---</v>
          </cell>
          <cell r="P273" t="str">
            <v xml:space="preserve">   ---</v>
          </cell>
          <cell r="Q273" t="str">
            <v xml:space="preserve">   ---</v>
          </cell>
          <cell r="R273" t="str">
            <v xml:space="preserve">   ---</v>
          </cell>
          <cell r="S273">
            <v>39338</v>
          </cell>
        </row>
        <row r="274">
          <cell r="A274">
            <v>258</v>
          </cell>
          <cell r="B274" t="str">
            <v>225th</v>
          </cell>
          <cell r="C274">
            <v>39170</v>
          </cell>
          <cell r="D274">
            <v>39352</v>
          </cell>
          <cell r="E274">
            <v>7</v>
          </cell>
          <cell r="F274">
            <v>6100</v>
          </cell>
          <cell r="G274">
            <v>5842.07</v>
          </cell>
          <cell r="H274">
            <v>3</v>
          </cell>
          <cell r="I274">
            <v>4000</v>
          </cell>
          <cell r="J274">
            <v>50</v>
          </cell>
          <cell r="K274">
            <v>4050</v>
          </cell>
          <cell r="L274">
            <v>3879295000</v>
          </cell>
          <cell r="M274">
            <v>170705000</v>
          </cell>
          <cell r="N274">
            <v>8.8141999999999998E-2</v>
          </cell>
          <cell r="O274">
            <v>8.9454000000000006E-2</v>
          </cell>
          <cell r="P274">
            <v>95.77</v>
          </cell>
          <cell r="Q274">
            <v>8.8579000000000005E-2</v>
          </cell>
          <cell r="R274">
            <v>8.8249999999999995E-2</v>
          </cell>
          <cell r="S274">
            <v>39352</v>
          </cell>
        </row>
        <row r="275">
          <cell r="A275">
            <v>259</v>
          </cell>
          <cell r="B275" t="str">
            <v>Special</v>
          </cell>
          <cell r="C275">
            <v>39170</v>
          </cell>
          <cell r="D275">
            <v>39352</v>
          </cell>
          <cell r="E275">
            <v>1</v>
          </cell>
          <cell r="F275">
            <v>26.83027444</v>
          </cell>
          <cell r="G275">
            <v>25.699405202628441</v>
          </cell>
          <cell r="H275">
            <v>1</v>
          </cell>
          <cell r="I275">
            <v>0</v>
          </cell>
          <cell r="J275">
            <v>26.83027444</v>
          </cell>
          <cell r="K275">
            <v>26.83027444</v>
          </cell>
          <cell r="L275">
            <v>25699405.202628441</v>
          </cell>
          <cell r="M275">
            <v>1130869.23737156</v>
          </cell>
          <cell r="N275">
            <v>8.824920359438776E-2</v>
          </cell>
          <cell r="O275">
            <v>8.824920359438776E-2</v>
          </cell>
          <cell r="P275">
            <v>95.7851</v>
          </cell>
          <cell r="Q275">
            <v>8.824920359438776E-2</v>
          </cell>
          <cell r="R275">
            <v>8.8249203594387746E-2</v>
          </cell>
          <cell r="S275">
            <v>39352</v>
          </cell>
        </row>
        <row r="276">
          <cell r="A276">
            <v>260</v>
          </cell>
          <cell r="B276" t="str">
            <v xml:space="preserve">226th </v>
          </cell>
          <cell r="C276">
            <v>39184</v>
          </cell>
          <cell r="D276">
            <v>39366</v>
          </cell>
          <cell r="E276">
            <v>5</v>
          </cell>
          <cell r="F276">
            <v>19500</v>
          </cell>
          <cell r="G276">
            <v>18674.349999999999</v>
          </cell>
          <cell r="H276">
            <v>5</v>
          </cell>
          <cell r="I276">
            <v>19500</v>
          </cell>
          <cell r="J276" t="str">
            <v xml:space="preserve">   ---</v>
          </cell>
          <cell r="K276">
            <v>19500</v>
          </cell>
          <cell r="L276">
            <v>18674350000</v>
          </cell>
          <cell r="M276">
            <v>825650000.00000012</v>
          </cell>
          <cell r="N276">
            <v>8.8579322942902453E-2</v>
          </cell>
          <cell r="O276">
            <v>8.901672739792843E-2</v>
          </cell>
          <cell r="P276">
            <v>95.75</v>
          </cell>
          <cell r="Q276">
            <v>8.901672739792843E-2</v>
          </cell>
          <cell r="R276">
            <v>8.8669032039216292E-2</v>
          </cell>
          <cell r="S276">
            <v>39366</v>
          </cell>
        </row>
        <row r="277">
          <cell r="A277">
            <v>261</v>
          </cell>
          <cell r="B277" t="str">
            <v xml:space="preserve">227th </v>
          </cell>
          <cell r="C277">
            <v>39198</v>
          </cell>
          <cell r="D277">
            <v>39380</v>
          </cell>
          <cell r="E277">
            <v>7</v>
          </cell>
          <cell r="F277">
            <v>6150</v>
          </cell>
          <cell r="G277">
            <v>5887.9549999999999</v>
          </cell>
          <cell r="H277">
            <v>2</v>
          </cell>
          <cell r="I277">
            <v>2500</v>
          </cell>
          <cell r="J277">
            <v>1050</v>
          </cell>
          <cell r="K277">
            <v>3550</v>
          </cell>
          <cell r="L277">
            <v>3399125000</v>
          </cell>
          <cell r="M277">
            <v>150875000</v>
          </cell>
          <cell r="N277">
            <v>8.9016999999999999E-2</v>
          </cell>
          <cell r="O277">
            <v>8.9892E-2</v>
          </cell>
          <cell r="P277">
            <v>95.75</v>
          </cell>
          <cell r="Q277">
            <v>8.9016999999999999E-2</v>
          </cell>
          <cell r="R277">
            <v>8.9016999999999999E-2</v>
          </cell>
          <cell r="S277">
            <v>39380</v>
          </cell>
        </row>
        <row r="278">
          <cell r="A278">
            <v>262</v>
          </cell>
          <cell r="B278" t="str">
            <v xml:space="preserve">228th </v>
          </cell>
          <cell r="C278">
            <v>39212</v>
          </cell>
          <cell r="D278">
            <v>39394</v>
          </cell>
          <cell r="E278">
            <v>1</v>
          </cell>
          <cell r="F278">
            <v>100</v>
          </cell>
          <cell r="G278">
            <v>95.75</v>
          </cell>
          <cell r="H278">
            <v>1</v>
          </cell>
          <cell r="I278">
            <v>100</v>
          </cell>
          <cell r="J278">
            <v>0</v>
          </cell>
          <cell r="K278">
            <v>100</v>
          </cell>
          <cell r="L278">
            <v>95750000</v>
          </cell>
          <cell r="M278">
            <v>4250000</v>
          </cell>
          <cell r="N278">
            <v>8.9016999999999999E-2</v>
          </cell>
          <cell r="O278">
            <v>8.901672739792843E-2</v>
          </cell>
          <cell r="P278">
            <v>95.75</v>
          </cell>
          <cell r="Q278">
            <v>8.9016999999999999E-2</v>
          </cell>
          <cell r="R278">
            <v>8.9016999999999999E-2</v>
          </cell>
          <cell r="S278">
            <v>39394</v>
          </cell>
        </row>
        <row r="279">
          <cell r="A279">
            <v>263</v>
          </cell>
          <cell r="B279" t="str">
            <v>Special</v>
          </cell>
          <cell r="C279">
            <v>39212</v>
          </cell>
          <cell r="D279">
            <v>39394</v>
          </cell>
          <cell r="E279">
            <v>6</v>
          </cell>
          <cell r="F279">
            <v>23.743550249999998</v>
          </cell>
          <cell r="G279">
            <v>22.734449379999997</v>
          </cell>
          <cell r="H279">
            <v>6</v>
          </cell>
          <cell r="I279">
            <v>0</v>
          </cell>
          <cell r="J279">
            <v>23.743550249999998</v>
          </cell>
          <cell r="K279">
            <v>23.743550249999998</v>
          </cell>
          <cell r="L279">
            <v>22734449.379999999</v>
          </cell>
          <cell r="M279">
            <v>1009100.87</v>
          </cell>
          <cell r="N279">
            <v>8.901672739792843E-2</v>
          </cell>
          <cell r="O279">
            <v>8.901672739792843E-2</v>
          </cell>
          <cell r="P279">
            <v>95.75</v>
          </cell>
          <cell r="Q279">
            <v>8.9016999999999999E-2</v>
          </cell>
          <cell r="R279">
            <v>8.9016999999999999E-2</v>
          </cell>
          <cell r="S279">
            <v>39394</v>
          </cell>
        </row>
        <row r="280">
          <cell r="A280">
            <v>264</v>
          </cell>
          <cell r="B280" t="str">
            <v xml:space="preserve">229th </v>
          </cell>
          <cell r="C280">
            <v>39226</v>
          </cell>
          <cell r="D280">
            <v>39408</v>
          </cell>
          <cell r="E280">
            <v>2</v>
          </cell>
          <cell r="F280">
            <v>100</v>
          </cell>
          <cell r="G280">
            <v>95.74</v>
          </cell>
          <cell r="H280">
            <v>1</v>
          </cell>
          <cell r="I280">
            <v>0</v>
          </cell>
          <cell r="J280">
            <v>50</v>
          </cell>
          <cell r="K280">
            <v>50</v>
          </cell>
          <cell r="L280">
            <v>47875000</v>
          </cell>
          <cell r="M280">
            <v>2125000</v>
          </cell>
          <cell r="N280">
            <v>8.901672739792843E-2</v>
          </cell>
          <cell r="O280">
            <v>8.9454314618839764E-2</v>
          </cell>
          <cell r="P280">
            <v>95.75</v>
          </cell>
          <cell r="Q280">
            <v>8.901672739792843E-2</v>
          </cell>
          <cell r="R280">
            <v>8.9016727397928402E-2</v>
          </cell>
          <cell r="S280">
            <v>39408</v>
          </cell>
        </row>
        <row r="281">
          <cell r="A281">
            <v>265</v>
          </cell>
          <cell r="B281" t="str">
            <v>Special</v>
          </cell>
          <cell r="C281">
            <v>39226</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v>
          </cell>
          <cell r="N281" t="str">
            <v>---</v>
          </cell>
          <cell r="O281" t="str">
            <v xml:space="preserve">   ---</v>
          </cell>
          <cell r="P281" t="str">
            <v xml:space="preserve">   ---</v>
          </cell>
          <cell r="Q281" t="str">
            <v xml:space="preserve">   ---</v>
          </cell>
          <cell r="R281" t="str">
            <v xml:space="preserve">   ---</v>
          </cell>
          <cell r="S281">
            <v>39408</v>
          </cell>
        </row>
        <row r="282">
          <cell r="A282">
            <v>266</v>
          </cell>
          <cell r="B282" t="str">
            <v xml:space="preserve">230th </v>
          </cell>
          <cell r="C282">
            <v>39240</v>
          </cell>
          <cell r="D282">
            <v>39422</v>
          </cell>
          <cell r="E282">
            <v>1</v>
          </cell>
          <cell r="F282">
            <v>313</v>
          </cell>
          <cell r="G282">
            <v>299.69799999999998</v>
          </cell>
          <cell r="H282">
            <v>1</v>
          </cell>
          <cell r="I282">
            <v>0</v>
          </cell>
          <cell r="J282">
            <v>313</v>
          </cell>
          <cell r="K282">
            <v>313</v>
          </cell>
          <cell r="L282">
            <v>299697500</v>
          </cell>
          <cell r="M282">
            <v>13302499.999999994</v>
          </cell>
          <cell r="N282">
            <v>8.901672739792843E-2</v>
          </cell>
          <cell r="O282">
            <v>8.901672739792843E-2</v>
          </cell>
          <cell r="P282">
            <v>95.75</v>
          </cell>
          <cell r="Q282">
            <v>8.901672739792843E-2</v>
          </cell>
          <cell r="R282">
            <v>8.9016727397928402E-2</v>
          </cell>
          <cell r="S282">
            <v>39422</v>
          </cell>
        </row>
        <row r="283">
          <cell r="A283">
            <v>267</v>
          </cell>
          <cell r="B283" t="str">
            <v xml:space="preserve">231st </v>
          </cell>
          <cell r="C283">
            <v>39254</v>
          </cell>
          <cell r="D283">
            <v>39436</v>
          </cell>
          <cell r="E283">
            <v>0</v>
          </cell>
          <cell r="F283" t="str">
            <v>NO BIDS</v>
          </cell>
          <cell r="G283" t="str">
            <v>NO BIDS</v>
          </cell>
          <cell r="H283">
            <v>0</v>
          </cell>
          <cell r="I283" t="str">
            <v>NO BIDS</v>
          </cell>
          <cell r="J283" t="str">
            <v>NO BIDS</v>
          </cell>
          <cell r="K283" t="str">
            <v>NO BIDS</v>
          </cell>
          <cell r="L283">
            <v>0</v>
          </cell>
          <cell r="M283" t="str">
            <v>---</v>
          </cell>
          <cell r="N283" t="str">
            <v>---</v>
          </cell>
          <cell r="O283" t="str">
            <v xml:space="preserve">   ---</v>
          </cell>
          <cell r="P283" t="str">
            <v xml:space="preserve">   ---</v>
          </cell>
          <cell r="Q283" t="str">
            <v xml:space="preserve">   ---</v>
          </cell>
          <cell r="R283" t="str">
            <v xml:space="preserve">   ---</v>
          </cell>
          <cell r="S283">
            <v>39436</v>
          </cell>
        </row>
        <row r="284">
          <cell r="A284">
            <v>268</v>
          </cell>
          <cell r="B284" t="str">
            <v xml:space="preserve">232nd </v>
          </cell>
          <cell r="C284">
            <v>39268</v>
          </cell>
          <cell r="D284">
            <v>39450</v>
          </cell>
          <cell r="E284">
            <v>1</v>
          </cell>
          <cell r="F284">
            <v>500</v>
          </cell>
          <cell r="G284">
            <v>478.75</v>
          </cell>
          <cell r="H284">
            <v>1</v>
          </cell>
          <cell r="I284">
            <v>500</v>
          </cell>
          <cell r="J284">
            <v>0</v>
          </cell>
          <cell r="K284">
            <v>500</v>
          </cell>
          <cell r="L284">
            <v>478750000</v>
          </cell>
          <cell r="M284">
            <v>21249999.999999993</v>
          </cell>
          <cell r="N284">
            <v>8.901672739792843E-2</v>
          </cell>
          <cell r="O284">
            <v>8.901672739792843E-2</v>
          </cell>
          <cell r="P284">
            <v>95.75</v>
          </cell>
          <cell r="Q284">
            <v>8.901672739792843E-2</v>
          </cell>
          <cell r="R284">
            <v>8.9016727397928416E-2</v>
          </cell>
          <cell r="S284">
            <v>39450</v>
          </cell>
        </row>
        <row r="285">
          <cell r="A285">
            <v>269</v>
          </cell>
          <cell r="B285" t="str">
            <v xml:space="preserve">233rd </v>
          </cell>
          <cell r="C285">
            <v>39282</v>
          </cell>
          <cell r="D285">
            <v>39464</v>
          </cell>
          <cell r="E285">
            <v>1</v>
          </cell>
          <cell r="F285">
            <v>200</v>
          </cell>
          <cell r="G285">
            <v>191.5</v>
          </cell>
          <cell r="H285">
            <v>1</v>
          </cell>
          <cell r="I285">
            <v>200</v>
          </cell>
          <cell r="J285">
            <v>0</v>
          </cell>
          <cell r="K285">
            <v>200</v>
          </cell>
          <cell r="L285">
            <v>191500000</v>
          </cell>
          <cell r="M285">
            <v>8499999.9999999963</v>
          </cell>
          <cell r="N285">
            <v>8.901672739792843E-2</v>
          </cell>
          <cell r="O285">
            <v>8.901672739792843E-2</v>
          </cell>
          <cell r="P285">
            <v>95.75</v>
          </cell>
          <cell r="Q285">
            <v>8.901672739792843E-2</v>
          </cell>
          <cell r="R285">
            <v>8.9016727397928416E-2</v>
          </cell>
          <cell r="S285">
            <v>39464</v>
          </cell>
        </row>
        <row r="286">
          <cell r="A286">
            <v>270</v>
          </cell>
          <cell r="B286" t="str">
            <v>Special</v>
          </cell>
          <cell r="C286">
            <v>39282</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v>
          </cell>
          <cell r="N286" t="str">
            <v>---</v>
          </cell>
          <cell r="O286" t="str">
            <v xml:space="preserve">   ---</v>
          </cell>
          <cell r="P286" t="str">
            <v xml:space="preserve">   ---</v>
          </cell>
          <cell r="Q286" t="str">
            <v xml:space="preserve">   ---</v>
          </cell>
          <cell r="R286" t="str">
            <v xml:space="preserve">   ---</v>
          </cell>
          <cell r="S286">
            <v>39464</v>
          </cell>
        </row>
        <row r="287">
          <cell r="A287">
            <v>271</v>
          </cell>
          <cell r="B287" t="str">
            <v xml:space="preserve">234th  </v>
          </cell>
          <cell r="C287">
            <v>39296</v>
          </cell>
          <cell r="D287">
            <v>39478</v>
          </cell>
          <cell r="E287">
            <v>1</v>
          </cell>
          <cell r="F287">
            <v>522</v>
          </cell>
          <cell r="G287">
            <v>499.34519999999998</v>
          </cell>
          <cell r="H287">
            <v>1</v>
          </cell>
          <cell r="I287">
            <v>0</v>
          </cell>
          <cell r="J287">
            <v>522</v>
          </cell>
          <cell r="K287">
            <v>522</v>
          </cell>
          <cell r="L287">
            <v>499345200</v>
          </cell>
          <cell r="M287">
            <v>22654799.999999996</v>
          </cell>
          <cell r="N287">
            <v>9.0987310828414797E-2</v>
          </cell>
          <cell r="O287">
            <v>9.0987310828414797E-2</v>
          </cell>
          <cell r="P287">
            <v>95.66</v>
          </cell>
          <cell r="Q287">
            <v>9.0987310828414741E-2</v>
          </cell>
          <cell r="R287">
            <v>9.0987310828414741E-2</v>
          </cell>
          <cell r="S287">
            <v>39478</v>
          </cell>
        </row>
        <row r="288">
          <cell r="A288">
            <v>272</v>
          </cell>
          <cell r="B288" t="str">
            <v>Special</v>
          </cell>
          <cell r="C288">
            <v>39296</v>
          </cell>
          <cell r="D288">
            <v>39478</v>
          </cell>
          <cell r="E288">
            <v>2</v>
          </cell>
          <cell r="F288">
            <v>1031.3752697699999</v>
          </cell>
          <cell r="G288">
            <v>986.61358306198201</v>
          </cell>
          <cell r="H288">
            <v>1</v>
          </cell>
          <cell r="I288" t="str">
            <v xml:space="preserve">   ---</v>
          </cell>
          <cell r="J288">
            <v>1031.3752697699999</v>
          </cell>
          <cell r="K288">
            <v>1031.3752697699999</v>
          </cell>
          <cell r="L288">
            <v>986613583.06198204</v>
          </cell>
          <cell r="M288">
            <v>44761686.708017997</v>
          </cell>
          <cell r="N288">
            <v>9.0987310828414797E-2</v>
          </cell>
          <cell r="O288">
            <v>9.0987310828414797E-2</v>
          </cell>
          <cell r="P288">
            <v>95.66</v>
          </cell>
          <cell r="Q288">
            <v>9.0987310828414741E-2</v>
          </cell>
          <cell r="R288">
            <v>9.0987310828414741E-2</v>
          </cell>
          <cell r="S288">
            <v>39478</v>
          </cell>
        </row>
        <row r="289">
          <cell r="A289">
            <v>273</v>
          </cell>
          <cell r="B289" t="str">
            <v xml:space="preserve">235th  </v>
          </cell>
          <cell r="C289">
            <v>39310</v>
          </cell>
          <cell r="D289">
            <v>39492</v>
          </cell>
          <cell r="E289">
            <v>1</v>
          </cell>
          <cell r="F289">
            <v>2000</v>
          </cell>
          <cell r="G289">
            <v>1912.8</v>
          </cell>
          <cell r="H289">
            <v>1</v>
          </cell>
          <cell r="I289">
            <v>2000</v>
          </cell>
          <cell r="J289">
            <v>0</v>
          </cell>
          <cell r="K289">
            <v>2000</v>
          </cell>
          <cell r="L289">
            <v>1912800000</v>
          </cell>
          <cell r="M289">
            <v>87199999.99999994</v>
          </cell>
          <cell r="N289">
            <v>9.1425721915056907E-2</v>
          </cell>
          <cell r="O289">
            <v>9.1425721915056907E-2</v>
          </cell>
          <cell r="P289">
            <v>95.64</v>
          </cell>
          <cell r="Q289">
            <v>9.1425721915056907E-2</v>
          </cell>
          <cell r="R289">
            <v>9.1425721915056865E-2</v>
          </cell>
          <cell r="S289">
            <v>39492</v>
          </cell>
        </row>
        <row r="290">
          <cell r="A290">
            <v>274</v>
          </cell>
          <cell r="B290" t="str">
            <v>Special</v>
          </cell>
          <cell r="C290">
            <v>39310</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v>
          </cell>
          <cell r="N290" t="str">
            <v>---</v>
          </cell>
          <cell r="O290" t="str">
            <v xml:space="preserve">   ---</v>
          </cell>
          <cell r="P290" t="str">
            <v xml:space="preserve">   ---</v>
          </cell>
          <cell r="Q290" t="str">
            <v xml:space="preserve">   ---</v>
          </cell>
          <cell r="R290" t="str">
            <v xml:space="preserve">   ---</v>
          </cell>
          <cell r="S290">
            <v>39492</v>
          </cell>
        </row>
        <row r="291">
          <cell r="A291">
            <v>275</v>
          </cell>
          <cell r="B291" t="str">
            <v xml:space="preserve">236th </v>
          </cell>
          <cell r="C291">
            <v>39324</v>
          </cell>
          <cell r="D291">
            <v>39506</v>
          </cell>
          <cell r="E291">
            <v>0</v>
          </cell>
          <cell r="F291" t="str">
            <v>NO BIDS</v>
          </cell>
          <cell r="G291" t="str">
            <v>NO BIDS</v>
          </cell>
          <cell r="H291">
            <v>0</v>
          </cell>
          <cell r="I291" t="str">
            <v>NO BIDS</v>
          </cell>
          <cell r="J291" t="str">
            <v>NO BIDS</v>
          </cell>
          <cell r="K291" t="str">
            <v>NO BIDS</v>
          </cell>
          <cell r="L291">
            <v>0</v>
          </cell>
          <cell r="M291" t="str">
            <v>---</v>
          </cell>
          <cell r="N291" t="str">
            <v>---</v>
          </cell>
          <cell r="O291" t="str">
            <v xml:space="preserve">   ---</v>
          </cell>
          <cell r="P291" t="str">
            <v xml:space="preserve">   ---</v>
          </cell>
          <cell r="Q291" t="str">
            <v xml:space="preserve">   ---</v>
          </cell>
          <cell r="R291" t="str">
            <v xml:space="preserve">   ---</v>
          </cell>
          <cell r="S291">
            <v>39506</v>
          </cell>
        </row>
        <row r="292">
          <cell r="A292">
            <v>276</v>
          </cell>
          <cell r="B292" t="str">
            <v xml:space="preserve">237th </v>
          </cell>
          <cell r="C292">
            <v>39338</v>
          </cell>
          <cell r="D292">
            <v>39520</v>
          </cell>
          <cell r="E292">
            <v>0</v>
          </cell>
          <cell r="F292" t="str">
            <v>NO BIDS</v>
          </cell>
          <cell r="G292" t="str">
            <v>NO BIDS</v>
          </cell>
          <cell r="H292">
            <v>1</v>
          </cell>
          <cell r="I292" t="str">
            <v>NO BIDS</v>
          </cell>
          <cell r="J292" t="str">
            <v>NO BIDS</v>
          </cell>
          <cell r="K292" t="str">
            <v>NO BIDS</v>
          </cell>
          <cell r="L292">
            <v>0</v>
          </cell>
          <cell r="M292" t="str">
            <v>---</v>
          </cell>
          <cell r="N292" t="str">
            <v>---</v>
          </cell>
          <cell r="O292" t="str">
            <v xml:space="preserve">   ---</v>
          </cell>
          <cell r="P292" t="str">
            <v xml:space="preserve">   ---</v>
          </cell>
          <cell r="Q292" t="str">
            <v xml:space="preserve">   ---</v>
          </cell>
          <cell r="R292" t="str">
            <v xml:space="preserve">   ---</v>
          </cell>
          <cell r="S292">
            <v>39520</v>
          </cell>
        </row>
        <row r="293">
          <cell r="A293">
            <v>277</v>
          </cell>
          <cell r="B293" t="str">
            <v>Special</v>
          </cell>
          <cell r="C293">
            <v>39338</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v>
          </cell>
          <cell r="N293" t="str">
            <v>---</v>
          </cell>
          <cell r="O293" t="str">
            <v xml:space="preserve">   ---</v>
          </cell>
          <cell r="P293" t="str">
            <v xml:space="preserve">   ---</v>
          </cell>
          <cell r="Q293" t="str">
            <v xml:space="preserve">   ---</v>
          </cell>
          <cell r="R293" t="str">
            <v xml:space="preserve">   ---</v>
          </cell>
          <cell r="S293">
            <v>39520</v>
          </cell>
        </row>
        <row r="294">
          <cell r="A294">
            <v>278</v>
          </cell>
          <cell r="B294" t="str">
            <v xml:space="preserve">238th </v>
          </cell>
          <cell r="C294">
            <v>39352</v>
          </cell>
          <cell r="D294">
            <v>39534</v>
          </cell>
          <cell r="E294">
            <v>0</v>
          </cell>
          <cell r="F294" t="str">
            <v>NO BIDS</v>
          </cell>
          <cell r="G294" t="str">
            <v>NO BIDS</v>
          </cell>
          <cell r="H294">
            <v>0</v>
          </cell>
          <cell r="I294" t="str">
            <v>NO BIDS</v>
          </cell>
          <cell r="J294" t="str">
            <v>NO BIDS</v>
          </cell>
          <cell r="K294" t="str">
            <v>NO BIDS</v>
          </cell>
          <cell r="L294">
            <v>0</v>
          </cell>
          <cell r="M294" t="str">
            <v>---</v>
          </cell>
          <cell r="N294" t="str">
            <v>---</v>
          </cell>
          <cell r="O294" t="str">
            <v xml:space="preserve">   ---</v>
          </cell>
          <cell r="P294" t="str">
            <v xml:space="preserve">   ---</v>
          </cell>
          <cell r="Q294" t="str">
            <v xml:space="preserve">   ---</v>
          </cell>
          <cell r="R294" t="str">
            <v xml:space="preserve">   ---</v>
          </cell>
          <cell r="S294">
            <v>39534</v>
          </cell>
        </row>
        <row r="295">
          <cell r="A295">
            <v>279</v>
          </cell>
          <cell r="B295" t="str">
            <v>Special</v>
          </cell>
          <cell r="C295">
            <v>39352</v>
          </cell>
          <cell r="D295">
            <v>39534</v>
          </cell>
          <cell r="E295">
            <v>1</v>
          </cell>
          <cell r="F295">
            <v>29.276453370000002</v>
          </cell>
          <cell r="G295">
            <v>28.000000003067999</v>
          </cell>
          <cell r="H295">
            <v>1</v>
          </cell>
          <cell r="I295" t="str">
            <v xml:space="preserve">   ---</v>
          </cell>
          <cell r="J295">
            <v>29.276453370000002</v>
          </cell>
          <cell r="K295">
            <v>29.276453370000002</v>
          </cell>
          <cell r="L295">
            <v>28000000.003068</v>
          </cell>
          <cell r="M295">
            <v>1276453.3669319993</v>
          </cell>
          <cell r="N295">
            <v>9.1425721915056907E-2</v>
          </cell>
          <cell r="O295">
            <v>9.1425721915056907E-2</v>
          </cell>
          <cell r="P295">
            <v>95.64</v>
          </cell>
          <cell r="Q295">
            <v>9.1425721915056907E-2</v>
          </cell>
          <cell r="R295">
            <v>9.1425721915056865E-2</v>
          </cell>
          <cell r="S295">
            <v>39534</v>
          </cell>
        </row>
        <row r="296">
          <cell r="A296">
            <v>280</v>
          </cell>
          <cell r="B296" t="str">
            <v xml:space="preserve">239th </v>
          </cell>
          <cell r="C296">
            <v>39366</v>
          </cell>
          <cell r="D296">
            <v>39548</v>
          </cell>
          <cell r="E296">
            <v>0</v>
          </cell>
          <cell r="F296" t="str">
            <v>NO BIDS</v>
          </cell>
          <cell r="G296" t="str">
            <v>NO BIDS</v>
          </cell>
          <cell r="H296">
            <v>0</v>
          </cell>
          <cell r="I296" t="str">
            <v>NO BIDS</v>
          </cell>
          <cell r="J296" t="str">
            <v>NO BIDS</v>
          </cell>
          <cell r="K296" t="str">
            <v>NO BIDS</v>
          </cell>
          <cell r="L296">
            <v>0</v>
          </cell>
          <cell r="M296" t="str">
            <v>---</v>
          </cell>
          <cell r="N296" t="str">
            <v>---</v>
          </cell>
          <cell r="O296" t="str">
            <v xml:space="preserve">   ---</v>
          </cell>
          <cell r="P296" t="str">
            <v xml:space="preserve">   ---</v>
          </cell>
          <cell r="Q296" t="str">
            <v xml:space="preserve">   ---</v>
          </cell>
          <cell r="R296" t="str">
            <v xml:space="preserve">   ---</v>
          </cell>
          <cell r="S296">
            <v>39548</v>
          </cell>
        </row>
        <row r="297">
          <cell r="A297">
            <v>281</v>
          </cell>
          <cell r="B297" t="str">
            <v>Special</v>
          </cell>
          <cell r="C297">
            <v>39366</v>
          </cell>
          <cell r="D297">
            <v>39548</v>
          </cell>
          <cell r="E297">
            <v>1</v>
          </cell>
          <cell r="F297">
            <v>10.455876199999999</v>
          </cell>
          <cell r="G297">
            <v>9.9999999976799998</v>
          </cell>
          <cell r="H297">
            <v>1</v>
          </cell>
          <cell r="I297" t="str">
            <v xml:space="preserve">   ---</v>
          </cell>
          <cell r="J297">
            <v>10.455876199999999</v>
          </cell>
          <cell r="K297">
            <v>10.455876199999999</v>
          </cell>
          <cell r="L297">
            <v>9999999.9976799991</v>
          </cell>
          <cell r="M297">
            <v>455876.20231999969</v>
          </cell>
          <cell r="N297">
            <v>9.1425721915056907E-2</v>
          </cell>
          <cell r="O297">
            <v>9.1425721915056907E-2</v>
          </cell>
          <cell r="P297">
            <v>95.64</v>
          </cell>
          <cell r="Q297">
            <v>9.1425721915056907E-2</v>
          </cell>
          <cell r="R297">
            <v>9.1425721915056865E-2</v>
          </cell>
          <cell r="S297">
            <v>39548</v>
          </cell>
        </row>
        <row r="298">
          <cell r="A298">
            <v>282</v>
          </cell>
          <cell r="B298" t="str">
            <v xml:space="preserve">240th </v>
          </cell>
          <cell r="C298">
            <v>39380</v>
          </cell>
          <cell r="D298">
            <v>39562</v>
          </cell>
          <cell r="E298">
            <v>2</v>
          </cell>
          <cell r="F298">
            <v>5500</v>
          </cell>
          <cell r="G298">
            <v>5259.75</v>
          </cell>
          <cell r="H298">
            <v>1</v>
          </cell>
          <cell r="I298">
            <v>5000</v>
          </cell>
          <cell r="J298">
            <v>0</v>
          </cell>
          <cell r="K298">
            <v>5000</v>
          </cell>
          <cell r="L298">
            <v>4782000000</v>
          </cell>
          <cell r="M298">
            <v>217999999.99999985</v>
          </cell>
          <cell r="N298">
            <v>9.1425721915056907E-2</v>
          </cell>
          <cell r="O298">
            <v>9.3400843008378392E-2</v>
          </cell>
          <cell r="P298">
            <v>95.64</v>
          </cell>
          <cell r="Q298">
            <v>9.1425721915056907E-2</v>
          </cell>
          <cell r="R298">
            <v>9.1425721915056865E-2</v>
          </cell>
          <cell r="S298">
            <v>39562</v>
          </cell>
        </row>
        <row r="299">
          <cell r="A299">
            <v>283</v>
          </cell>
          <cell r="B299" t="str">
            <v xml:space="preserve">241st </v>
          </cell>
          <cell r="C299">
            <v>39394</v>
          </cell>
          <cell r="D299">
            <v>39576</v>
          </cell>
          <cell r="E299">
            <v>1</v>
          </cell>
          <cell r="F299">
            <v>5000</v>
          </cell>
          <cell r="G299">
            <v>4782</v>
          </cell>
          <cell r="H299">
            <v>1</v>
          </cell>
          <cell r="I299">
            <v>5000</v>
          </cell>
          <cell r="J299">
            <v>0</v>
          </cell>
          <cell r="K299">
            <v>5000</v>
          </cell>
          <cell r="L299">
            <v>4782000000</v>
          </cell>
          <cell r="M299">
            <v>217999999.99999985</v>
          </cell>
          <cell r="N299">
            <v>9.1425721915056907E-2</v>
          </cell>
          <cell r="O299">
            <v>9.1425999999999993E-2</v>
          </cell>
          <cell r="P299">
            <v>95.64</v>
          </cell>
          <cell r="Q299">
            <v>9.1425721915056907E-2</v>
          </cell>
          <cell r="R299">
            <v>9.1425721915056865E-2</v>
          </cell>
          <cell r="S299">
            <v>39576</v>
          </cell>
        </row>
        <row r="300">
          <cell r="A300">
            <v>284</v>
          </cell>
          <cell r="B300" t="str">
            <v>Special</v>
          </cell>
          <cell r="C300">
            <v>39394</v>
          </cell>
          <cell r="D300">
            <v>39576</v>
          </cell>
          <cell r="E300">
            <v>6</v>
          </cell>
          <cell r="F300">
            <v>28.92879551</v>
          </cell>
          <cell r="G300">
            <v>27.6675</v>
          </cell>
          <cell r="H300">
            <v>6</v>
          </cell>
          <cell r="I300" t="str">
            <v xml:space="preserve">   ---</v>
          </cell>
          <cell r="J300">
            <v>28.92879551</v>
          </cell>
          <cell r="K300">
            <v>28.92879551</v>
          </cell>
          <cell r="L300">
            <v>27667500</v>
          </cell>
          <cell r="M300">
            <v>1261295.51</v>
          </cell>
          <cell r="N300">
            <v>9.1425721915056907E-2</v>
          </cell>
          <cell r="O300">
            <v>9.1425721915056907E-2</v>
          </cell>
          <cell r="P300">
            <v>95.64</v>
          </cell>
          <cell r="Q300">
            <v>9.1425721915056907E-2</v>
          </cell>
          <cell r="R300">
            <v>9.1425721915056865E-2</v>
          </cell>
          <cell r="S300">
            <v>39576</v>
          </cell>
        </row>
        <row r="301">
          <cell r="A301">
            <v>285</v>
          </cell>
          <cell r="B301" t="str">
            <v xml:space="preserve">242nd </v>
          </cell>
          <cell r="C301">
            <v>39408</v>
          </cell>
          <cell r="D301">
            <v>39590</v>
          </cell>
          <cell r="E301">
            <v>1</v>
          </cell>
          <cell r="F301">
            <v>100</v>
          </cell>
          <cell r="G301">
            <v>95.61</v>
          </cell>
          <cell r="H301">
            <v>1</v>
          </cell>
          <cell r="I301">
            <v>100</v>
          </cell>
          <cell r="J301">
            <v>0</v>
          </cell>
          <cell r="K301">
            <v>100</v>
          </cell>
          <cell r="L301">
            <v>95610000</v>
          </cell>
          <cell r="M301">
            <v>4390000</v>
          </cell>
          <cell r="N301">
            <v>9.208368245079887E-2</v>
          </cell>
          <cell r="O301">
            <v>9.208368245079887E-2</v>
          </cell>
          <cell r="P301">
            <v>95.61</v>
          </cell>
          <cell r="Q301">
            <v>9.208368245079887E-2</v>
          </cell>
          <cell r="R301">
            <v>9.2083682450798968E-2</v>
          </cell>
          <cell r="S301">
            <v>39590</v>
          </cell>
        </row>
        <row r="302">
          <cell r="A302">
            <v>286</v>
          </cell>
          <cell r="B302" t="str">
            <v xml:space="preserve">243rd </v>
          </cell>
          <cell r="C302">
            <v>39422</v>
          </cell>
          <cell r="D302">
            <v>39604</v>
          </cell>
          <cell r="E302">
            <v>6</v>
          </cell>
          <cell r="F302">
            <v>13823</v>
          </cell>
          <cell r="G302">
            <v>13215.2526</v>
          </cell>
          <cell r="H302">
            <v>6</v>
          </cell>
          <cell r="I302">
            <v>13500</v>
          </cell>
          <cell r="J302">
            <v>323</v>
          </cell>
          <cell r="K302">
            <v>13823</v>
          </cell>
          <cell r="L302">
            <v>13215252600</v>
          </cell>
          <cell r="M302">
            <v>607747400.00000012</v>
          </cell>
          <cell r="N302">
            <v>9.1864316398932486E-2</v>
          </cell>
          <cell r="O302">
            <v>9.2522552246372666E-2</v>
          </cell>
          <cell r="P302">
            <v>95.59</v>
          </cell>
          <cell r="Q302">
            <v>9.2522552246372666E-2</v>
          </cell>
          <cell r="R302">
            <v>9.2229343495755178E-2</v>
          </cell>
          <cell r="S302">
            <v>39604</v>
          </cell>
        </row>
        <row r="303">
          <cell r="A303">
            <v>287</v>
          </cell>
          <cell r="B303" t="str">
            <v xml:space="preserve">244th </v>
          </cell>
          <cell r="C303">
            <v>39440</v>
          </cell>
          <cell r="D303">
            <v>39618</v>
          </cell>
          <cell r="E303">
            <v>3</v>
          </cell>
          <cell r="F303">
            <v>4600</v>
          </cell>
          <cell r="G303">
            <v>4401.01</v>
          </cell>
          <cell r="H303">
            <v>2</v>
          </cell>
          <cell r="I303">
            <v>4300</v>
          </cell>
          <cell r="J303">
            <v>0</v>
          </cell>
          <cell r="K303">
            <v>4300</v>
          </cell>
          <cell r="L303">
            <v>4114240000.0000005</v>
          </cell>
          <cell r="M303">
            <v>185759999.99999958</v>
          </cell>
          <cell r="N303">
            <v>9.2583893878471157E-2</v>
          </cell>
          <cell r="O303">
            <v>9.4601710723819232E-2</v>
          </cell>
          <cell r="P303">
            <v>95.68</v>
          </cell>
          <cell r="Q303">
            <v>9.2583893878471157E-2</v>
          </cell>
          <cell r="R303">
            <v>9.2583893878471088E-2</v>
          </cell>
          <cell r="S303">
            <v>39618</v>
          </cell>
        </row>
        <row r="304">
          <cell r="A304">
            <v>288</v>
          </cell>
          <cell r="B304" t="str">
            <v>Special</v>
          </cell>
          <cell r="C304">
            <v>39440</v>
          </cell>
          <cell r="D304">
            <v>39618</v>
          </cell>
          <cell r="E304">
            <v>1</v>
          </cell>
          <cell r="F304">
            <v>3.1354515099999998</v>
          </cell>
          <cell r="G304">
            <v>3.0000000047679998</v>
          </cell>
          <cell r="H304">
            <v>1</v>
          </cell>
          <cell r="I304">
            <v>0</v>
          </cell>
          <cell r="J304">
            <v>3.1354515099999998</v>
          </cell>
          <cell r="K304">
            <v>3.1354515099999998</v>
          </cell>
          <cell r="L304">
            <v>3000000.004768</v>
          </cell>
          <cell r="M304">
            <v>135451.5052319997</v>
          </cell>
          <cell r="N304">
            <v>9.2583893878471157E-2</v>
          </cell>
          <cell r="O304">
            <v>9.2584E-2</v>
          </cell>
          <cell r="P304">
            <v>95.68</v>
          </cell>
          <cell r="Q304">
            <v>9.2583893878471157E-2</v>
          </cell>
          <cell r="R304">
            <v>9.2583893878471088E-2</v>
          </cell>
          <cell r="S304">
            <v>39618</v>
          </cell>
        </row>
        <row r="305">
          <cell r="A305">
            <v>289</v>
          </cell>
          <cell r="B305" t="str">
            <v xml:space="preserve">245th </v>
          </cell>
          <cell r="C305">
            <v>39450</v>
          </cell>
          <cell r="D305">
            <v>39632</v>
          </cell>
          <cell r="E305">
            <v>1</v>
          </cell>
          <cell r="F305">
            <v>100</v>
          </cell>
          <cell r="G305">
            <v>95.59</v>
          </cell>
          <cell r="H305">
            <v>1</v>
          </cell>
          <cell r="I305">
            <v>0</v>
          </cell>
          <cell r="J305">
            <v>100</v>
          </cell>
          <cell r="K305">
            <v>100</v>
          </cell>
          <cell r="L305">
            <v>95590000</v>
          </cell>
          <cell r="M305">
            <v>4409999.9999999916</v>
          </cell>
          <cell r="N305">
            <v>9.2522552246372666E-2</v>
          </cell>
          <cell r="O305">
            <v>9.2522552246372666E-2</v>
          </cell>
          <cell r="P305">
            <v>95.59</v>
          </cell>
          <cell r="Q305">
            <v>9.2522552246372666E-2</v>
          </cell>
          <cell r="R305">
            <v>9.2522552246372541E-2</v>
          </cell>
          <cell r="S305">
            <v>39632</v>
          </cell>
        </row>
        <row r="306">
          <cell r="A306">
            <v>290</v>
          </cell>
          <cell r="B306" t="str">
            <v>Special</v>
          </cell>
          <cell r="C306">
            <v>39450</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v>
          </cell>
          <cell r="N306" t="str">
            <v>---</v>
          </cell>
          <cell r="O306" t="str">
            <v xml:space="preserve">   ---</v>
          </cell>
          <cell r="P306" t="str">
            <v xml:space="preserve">   ---</v>
          </cell>
          <cell r="Q306" t="str">
            <v xml:space="preserve">   ---</v>
          </cell>
          <cell r="R306" t="str">
            <v xml:space="preserve">   ---</v>
          </cell>
          <cell r="S306">
            <v>39633</v>
          </cell>
        </row>
        <row r="307">
          <cell r="A307">
            <v>291</v>
          </cell>
          <cell r="B307" t="str">
            <v xml:space="preserve">246th </v>
          </cell>
          <cell r="C307">
            <v>39464</v>
          </cell>
          <cell r="D307">
            <v>39646</v>
          </cell>
          <cell r="E307">
            <v>1</v>
          </cell>
          <cell r="F307">
            <v>300</v>
          </cell>
          <cell r="G307">
            <v>286.70999999999998</v>
          </cell>
          <cell r="H307">
            <v>1</v>
          </cell>
          <cell r="I307">
            <v>300</v>
          </cell>
          <cell r="J307">
            <v>0</v>
          </cell>
          <cell r="K307">
            <v>300</v>
          </cell>
          <cell r="L307">
            <v>286710000</v>
          </cell>
          <cell r="M307">
            <v>13290000.000000035</v>
          </cell>
          <cell r="N307">
            <v>9.2961605727118063E-2</v>
          </cell>
          <cell r="O307">
            <v>9.2961605727118063E-2</v>
          </cell>
          <cell r="P307">
            <v>95.59</v>
          </cell>
          <cell r="Q307">
            <v>9.2961605727118063E-2</v>
          </cell>
          <cell r="R307">
            <v>9.296160572711816E-2</v>
          </cell>
          <cell r="S307">
            <v>39646</v>
          </cell>
        </row>
        <row r="308">
          <cell r="A308">
            <v>292</v>
          </cell>
          <cell r="B308" t="str">
            <v xml:space="preserve">247th </v>
          </cell>
          <cell r="C308">
            <v>39478</v>
          </cell>
          <cell r="D308">
            <v>39660</v>
          </cell>
          <cell r="E308">
            <v>1</v>
          </cell>
          <cell r="F308">
            <v>100</v>
          </cell>
          <cell r="G308">
            <v>95.53</v>
          </cell>
          <cell r="H308">
            <v>0</v>
          </cell>
          <cell r="I308" t="str">
            <v>Bids Rejected</v>
          </cell>
          <cell r="J308">
            <v>0</v>
          </cell>
          <cell r="K308" t="str">
            <v>BIDS REJECTED</v>
          </cell>
          <cell r="L308">
            <v>0</v>
          </cell>
          <cell r="M308">
            <v>0</v>
          </cell>
          <cell r="N308">
            <v>0</v>
          </cell>
          <cell r="O308">
            <v>0</v>
          </cell>
          <cell r="P308">
            <v>0</v>
          </cell>
          <cell r="Q308">
            <v>0</v>
          </cell>
          <cell r="R308">
            <v>0</v>
          </cell>
          <cell r="S308">
            <v>39660</v>
          </cell>
        </row>
        <row r="309">
          <cell r="A309">
            <v>293</v>
          </cell>
          <cell r="B309" t="str">
            <v>Special</v>
          </cell>
          <cell r="C309">
            <v>39478</v>
          </cell>
          <cell r="D309">
            <v>39660</v>
          </cell>
          <cell r="E309">
            <v>2</v>
          </cell>
          <cell r="F309">
            <v>1079.99404215</v>
          </cell>
          <cell r="G309">
            <v>1032.1503063599998</v>
          </cell>
          <cell r="H309">
            <v>2</v>
          </cell>
          <cell r="I309">
            <v>0</v>
          </cell>
          <cell r="J309">
            <v>1079.9940424399999</v>
          </cell>
          <cell r="K309">
            <v>1079.9940424399999</v>
          </cell>
          <cell r="L309">
            <v>1032150306.36</v>
          </cell>
          <cell r="M309">
            <v>47843736.079999998</v>
          </cell>
          <cell r="N309">
            <v>9.2961605727118063E-2</v>
          </cell>
          <cell r="O309">
            <v>9.2961605727118063E-2</v>
          </cell>
          <cell r="P309">
            <v>95.57</v>
          </cell>
          <cell r="Q309">
            <v>9.2961605727118063E-2</v>
          </cell>
          <cell r="R309">
            <v>9.296160572711816E-2</v>
          </cell>
          <cell r="S309">
            <v>39660</v>
          </cell>
        </row>
        <row r="310">
          <cell r="A310">
            <v>294</v>
          </cell>
          <cell r="B310" t="str">
            <v xml:space="preserve">248th </v>
          </cell>
          <cell r="C310">
            <v>39492</v>
          </cell>
          <cell r="D310">
            <v>39675</v>
          </cell>
          <cell r="E310">
            <v>11</v>
          </cell>
          <cell r="F310">
            <v>10300</v>
          </cell>
          <cell r="G310">
            <v>9825.99</v>
          </cell>
          <cell r="H310">
            <v>10</v>
          </cell>
          <cell r="I310">
            <v>9300</v>
          </cell>
          <cell r="J310">
            <v>500</v>
          </cell>
          <cell r="K310">
            <v>9800</v>
          </cell>
          <cell r="L310">
            <v>9349340000</v>
          </cell>
          <cell r="M310">
            <v>450660000.00000036</v>
          </cell>
          <cell r="N310">
            <v>9.5515323508376382E-2</v>
          </cell>
          <cell r="O310">
            <v>9.7707761190778786E-2</v>
          </cell>
          <cell r="P310">
            <v>95.35</v>
          </cell>
          <cell r="Q310">
            <v>9.7268905757047081E-2</v>
          </cell>
          <cell r="R310">
            <v>9.6141265271043844E-2</v>
          </cell>
          <cell r="S310">
            <v>39675</v>
          </cell>
        </row>
        <row r="311">
          <cell r="A311">
            <v>295</v>
          </cell>
          <cell r="B311" t="str">
            <v xml:space="preserve">249th </v>
          </cell>
          <cell r="C311">
            <v>39506</v>
          </cell>
          <cell r="D311">
            <v>39688</v>
          </cell>
          <cell r="E311">
            <v>10</v>
          </cell>
          <cell r="F311">
            <v>8600</v>
          </cell>
          <cell r="G311">
            <v>8200.5300000000007</v>
          </cell>
          <cell r="H311">
            <v>7</v>
          </cell>
          <cell r="I311">
            <v>5600</v>
          </cell>
          <cell r="J311">
            <v>1000</v>
          </cell>
          <cell r="K311">
            <v>6600</v>
          </cell>
          <cell r="L311">
            <v>6294430000</v>
          </cell>
          <cell r="M311">
            <v>305570000.00000012</v>
          </cell>
          <cell r="N311">
            <v>9.7141797183734807E-2</v>
          </cell>
          <cell r="O311">
            <v>9.9348594310810903E-2</v>
          </cell>
          <cell r="P311">
            <v>95.34</v>
          </cell>
          <cell r="Q311">
            <v>9.8023960516093855E-2</v>
          </cell>
          <cell r="R311">
            <v>9.7358927820939509E-2</v>
          </cell>
          <cell r="S311">
            <v>39688</v>
          </cell>
        </row>
        <row r="312">
          <cell r="A312">
            <v>296</v>
          </cell>
          <cell r="B312" t="str">
            <v>Special</v>
          </cell>
          <cell r="C312">
            <v>39506</v>
          </cell>
          <cell r="D312">
            <v>39688</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v>
          </cell>
          <cell r="N312" t="str">
            <v>---</v>
          </cell>
          <cell r="O312" t="str">
            <v xml:space="preserve">   ---</v>
          </cell>
          <cell r="P312" t="str">
            <v xml:space="preserve">   ---</v>
          </cell>
          <cell r="Q312" t="str">
            <v xml:space="preserve">   ---</v>
          </cell>
          <cell r="R312" t="str">
            <v xml:space="preserve">   ---</v>
          </cell>
          <cell r="S312">
            <v>39688</v>
          </cell>
        </row>
        <row r="313">
          <cell r="A313">
            <v>297</v>
          </cell>
          <cell r="B313" t="str">
            <v xml:space="preserve">250th </v>
          </cell>
          <cell r="C313">
            <v>39520</v>
          </cell>
          <cell r="D313">
            <v>39702</v>
          </cell>
          <cell r="E313">
            <v>16</v>
          </cell>
          <cell r="F313">
            <v>12180</v>
          </cell>
          <cell r="G313">
            <v>11609.465</v>
          </cell>
          <cell r="H313">
            <v>10</v>
          </cell>
          <cell r="I313">
            <v>6450</v>
          </cell>
          <cell r="J313">
            <v>1700</v>
          </cell>
          <cell r="K313">
            <v>8150</v>
          </cell>
          <cell r="L313">
            <v>7769475000</v>
          </cell>
          <cell r="M313">
            <v>380525000.00000006</v>
          </cell>
          <cell r="N313">
            <v>9.8023960516093855E-2</v>
          </cell>
          <cell r="O313">
            <v>0.10001153701941104</v>
          </cell>
          <cell r="P313">
            <v>95.31</v>
          </cell>
          <cell r="Q313">
            <v>9.8686068941026397E-2</v>
          </cell>
          <cell r="R313">
            <v>9.8222955438211301E-2</v>
          </cell>
          <cell r="S313">
            <v>39702</v>
          </cell>
        </row>
        <row r="314">
          <cell r="A314">
            <v>298</v>
          </cell>
          <cell r="B314" t="str">
            <v>Special</v>
          </cell>
          <cell r="C314">
            <v>39520</v>
          </cell>
          <cell r="D314">
            <v>39702</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v>
          </cell>
          <cell r="N314" t="str">
            <v>---</v>
          </cell>
          <cell r="O314" t="str">
            <v xml:space="preserve">   ---</v>
          </cell>
          <cell r="P314" t="str">
            <v xml:space="preserve">   ---</v>
          </cell>
          <cell r="Q314" t="str">
            <v xml:space="preserve">   ---</v>
          </cell>
          <cell r="R314" t="str">
            <v xml:space="preserve">   ---</v>
          </cell>
          <cell r="S314">
            <v>39702</v>
          </cell>
        </row>
        <row r="315">
          <cell r="A315">
            <v>299</v>
          </cell>
          <cell r="B315" t="str">
            <v>251st</v>
          </cell>
          <cell r="C315">
            <v>39534</v>
          </cell>
          <cell r="D315">
            <v>39716</v>
          </cell>
          <cell r="E315">
            <v>1</v>
          </cell>
          <cell r="F315">
            <v>500</v>
          </cell>
          <cell r="G315">
            <v>476.25</v>
          </cell>
          <cell r="H315" t="str">
            <v>---</v>
          </cell>
          <cell r="I315" t="str">
            <v>Bids Rejected</v>
          </cell>
          <cell r="J315" t="str">
            <v>Bids Rejected</v>
          </cell>
          <cell r="K315" t="str">
            <v xml:space="preserve">   ---</v>
          </cell>
          <cell r="L315" t="str">
            <v>Bids Rejected</v>
          </cell>
          <cell r="M315" t="str">
            <v>Bids Rejected</v>
          </cell>
          <cell r="N315" t="str">
            <v>---</v>
          </cell>
          <cell r="O315" t="str">
            <v xml:space="preserve">   ---</v>
          </cell>
          <cell r="P315" t="str">
            <v xml:space="preserve">   ---</v>
          </cell>
          <cell r="Q315" t="str">
            <v xml:space="preserve">   ---</v>
          </cell>
          <cell r="R315" t="str">
            <v xml:space="preserve">   ---</v>
          </cell>
          <cell r="S315">
            <v>39716</v>
          </cell>
        </row>
        <row r="316">
          <cell r="A316">
            <v>300</v>
          </cell>
          <cell r="B316" t="str">
            <v>Special</v>
          </cell>
          <cell r="C316">
            <v>39534</v>
          </cell>
          <cell r="D316">
            <v>39716</v>
          </cell>
          <cell r="E316">
            <v>1</v>
          </cell>
          <cell r="F316">
            <v>31.469301699999999</v>
          </cell>
          <cell r="G316">
            <v>30.000000003626997</v>
          </cell>
          <cell r="H316">
            <v>1</v>
          </cell>
          <cell r="I316">
            <v>0</v>
          </cell>
          <cell r="J316">
            <v>31.469301699999999</v>
          </cell>
          <cell r="K316">
            <v>31.469301699999999</v>
          </cell>
          <cell r="L316">
            <v>30000000.003626999</v>
          </cell>
          <cell r="M316">
            <v>1469301.6963730003</v>
          </cell>
          <cell r="N316">
            <v>9.822254928778508E-2</v>
          </cell>
          <cell r="O316">
            <v>9.822254928778508E-2</v>
          </cell>
          <cell r="P316">
            <v>95.331000000000003</v>
          </cell>
          <cell r="Q316">
            <v>9.822254928778508E-2</v>
          </cell>
          <cell r="R316">
            <v>9.8222549287785163E-2</v>
          </cell>
          <cell r="S316">
            <v>39716</v>
          </cell>
        </row>
        <row r="317">
          <cell r="A317">
            <v>301</v>
          </cell>
          <cell r="B317" t="str">
            <v>252nd</v>
          </cell>
          <cell r="C317">
            <v>39548</v>
          </cell>
          <cell r="D317">
            <v>39730</v>
          </cell>
          <cell r="E317">
            <v>10</v>
          </cell>
          <cell r="F317">
            <v>15640</v>
          </cell>
          <cell r="G317">
            <v>14905.384000000002</v>
          </cell>
          <cell r="H317">
            <v>4</v>
          </cell>
          <cell r="I317">
            <v>9240</v>
          </cell>
          <cell r="J317">
            <v>3000</v>
          </cell>
          <cell r="K317">
            <v>12240</v>
          </cell>
          <cell r="L317">
            <v>11665944000.000002</v>
          </cell>
          <cell r="M317">
            <v>574055999.99999928</v>
          </cell>
          <cell r="N317">
            <v>9.8686068941026397E-2</v>
          </cell>
          <cell r="O317">
            <v>0.10001153701941104</v>
          </cell>
          <cell r="P317">
            <v>95.31</v>
          </cell>
          <cell r="Q317">
            <v>9.8686068941026397E-2</v>
          </cell>
          <cell r="R317">
            <v>9.86860689410263E-2</v>
          </cell>
          <cell r="S317">
            <v>39730</v>
          </cell>
        </row>
        <row r="318">
          <cell r="A318">
            <v>302</v>
          </cell>
          <cell r="B318" t="str">
            <v>Special</v>
          </cell>
          <cell r="C318">
            <v>39548</v>
          </cell>
          <cell r="D318">
            <v>39730</v>
          </cell>
          <cell r="E318">
            <v>1</v>
          </cell>
          <cell r="F318">
            <v>11.54128633</v>
          </cell>
          <cell r="G318">
            <v>11.000000001123</v>
          </cell>
          <cell r="H318">
            <v>1</v>
          </cell>
          <cell r="I318">
            <v>0</v>
          </cell>
          <cell r="J318">
            <v>11.000000001123</v>
          </cell>
          <cell r="K318">
            <v>11.541</v>
          </cell>
          <cell r="L318">
            <v>11000000.001123</v>
          </cell>
          <cell r="M318">
            <v>541286.32887699932</v>
          </cell>
          <cell r="N318">
            <v>9.8686068941026397E-2</v>
          </cell>
          <cell r="O318">
            <v>9.8686068941026397E-2</v>
          </cell>
          <cell r="P318">
            <v>95.31</v>
          </cell>
          <cell r="Q318">
            <v>9.8686068941026397E-2</v>
          </cell>
          <cell r="R318">
            <v>9.8686068941026328E-2</v>
          </cell>
          <cell r="S318">
            <v>39730</v>
          </cell>
        </row>
        <row r="319">
          <cell r="A319">
            <v>303</v>
          </cell>
          <cell r="B319" t="str">
            <v>253rd</v>
          </cell>
          <cell r="C319">
            <v>39562</v>
          </cell>
          <cell r="D319">
            <v>39744</v>
          </cell>
          <cell r="E319">
            <v>4</v>
          </cell>
          <cell r="F319">
            <v>1009</v>
          </cell>
          <cell r="G319">
            <v>961.26750000000004</v>
          </cell>
          <cell r="H319">
            <v>1</v>
          </cell>
          <cell r="I319">
            <v>105</v>
          </cell>
          <cell r="J319">
            <v>0</v>
          </cell>
          <cell r="K319">
            <v>105</v>
          </cell>
          <cell r="L319">
            <v>100075500</v>
          </cell>
          <cell r="M319">
            <v>4924499.9999999935</v>
          </cell>
          <cell r="N319">
            <v>9.8686068941026397E-2</v>
          </cell>
          <cell r="O319">
            <v>9.9790509721225537E-2</v>
          </cell>
          <cell r="P319">
            <v>95.31</v>
          </cell>
          <cell r="Q319">
            <v>9.8686068941026397E-2</v>
          </cell>
          <cell r="R319">
            <v>9.8686068941026314E-2</v>
          </cell>
          <cell r="S319">
            <v>39744</v>
          </cell>
        </row>
        <row r="320">
          <cell r="A320">
            <v>304</v>
          </cell>
          <cell r="B320" t="str">
            <v>Special</v>
          </cell>
          <cell r="C320">
            <v>39562</v>
          </cell>
          <cell r="D320">
            <v>39744</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v>
          </cell>
          <cell r="N320" t="str">
            <v>---</v>
          </cell>
          <cell r="O320" t="str">
            <v xml:space="preserve">   ---</v>
          </cell>
          <cell r="P320" t="str">
            <v xml:space="preserve">   ---</v>
          </cell>
          <cell r="Q320" t="str">
            <v xml:space="preserve">   ---</v>
          </cell>
          <cell r="R320" t="str">
            <v xml:space="preserve">   ---</v>
          </cell>
          <cell r="S320">
            <v>39744</v>
          </cell>
        </row>
        <row r="321">
          <cell r="A321">
            <v>305</v>
          </cell>
          <cell r="B321" t="str">
            <v>254th</v>
          </cell>
          <cell r="C321">
            <v>39576</v>
          </cell>
          <cell r="D321">
            <v>39758</v>
          </cell>
          <cell r="E321">
            <v>4</v>
          </cell>
          <cell r="F321">
            <v>3604</v>
          </cell>
          <cell r="G321">
            <v>3434.5724</v>
          </cell>
          <cell r="H321">
            <v>4</v>
          </cell>
          <cell r="I321">
            <v>3604</v>
          </cell>
          <cell r="J321">
            <v>0</v>
          </cell>
          <cell r="K321">
            <v>3604</v>
          </cell>
          <cell r="L321">
            <v>3434572400</v>
          </cell>
          <cell r="M321">
            <v>169427599.99999988</v>
          </cell>
          <cell r="N321">
            <v>9.8686068941026397E-2</v>
          </cell>
          <cell r="O321">
            <v>9.956952882322892E-2</v>
          </cell>
          <cell r="P321">
            <v>95.27</v>
          </cell>
          <cell r="Q321">
            <v>9.956952882322892E-2</v>
          </cell>
          <cell r="R321">
            <v>9.8931127752357351E-2</v>
          </cell>
          <cell r="S321">
            <v>39758</v>
          </cell>
        </row>
        <row r="322">
          <cell r="A322">
            <v>306</v>
          </cell>
          <cell r="B322" t="str">
            <v>Special</v>
          </cell>
          <cell r="C322">
            <v>39576</v>
          </cell>
          <cell r="D322">
            <v>39758</v>
          </cell>
          <cell r="E322">
            <v>4</v>
          </cell>
          <cell r="F322">
            <v>33.236259500000003</v>
          </cell>
          <cell r="G322">
            <v>31.6737897</v>
          </cell>
          <cell r="H322">
            <v>6</v>
          </cell>
          <cell r="I322" t="str">
            <v xml:space="preserve">   ---</v>
          </cell>
          <cell r="J322">
            <v>33.236259500000003</v>
          </cell>
          <cell r="K322">
            <v>33.236259500000003</v>
          </cell>
          <cell r="L322">
            <v>31673789.699999999</v>
          </cell>
          <cell r="M322">
            <v>1562469.8</v>
          </cell>
          <cell r="N322">
            <v>9.8931154711966382E-2</v>
          </cell>
          <cell r="O322">
            <v>9.8931154711966382E-2</v>
          </cell>
          <cell r="P322">
            <v>95.298900000000003</v>
          </cell>
          <cell r="Q322">
            <v>9.8931154711966382E-2</v>
          </cell>
          <cell r="R322">
            <v>9.8931155020616265E-2</v>
          </cell>
          <cell r="S322">
            <v>39758</v>
          </cell>
        </row>
        <row r="323">
          <cell r="A323">
            <v>307</v>
          </cell>
          <cell r="B323" t="str">
            <v>255th</v>
          </cell>
          <cell r="C323">
            <v>39590</v>
          </cell>
          <cell r="D323">
            <v>39772</v>
          </cell>
          <cell r="E323" t="str">
            <v xml:space="preserve">   ---</v>
          </cell>
          <cell r="F323" t="str">
            <v>NO BIDS</v>
          </cell>
          <cell r="G323" t="str">
            <v xml:space="preserve">   ---</v>
          </cell>
          <cell r="H323" t="str">
            <v xml:space="preserve">   ---</v>
          </cell>
          <cell r="I323" t="str">
            <v>NO BIDS</v>
          </cell>
          <cell r="J323" t="str">
            <v xml:space="preserve">   ---</v>
          </cell>
          <cell r="K323" t="str">
            <v xml:space="preserve">   ---</v>
          </cell>
          <cell r="L323" t="str">
            <v>NO BIDS</v>
          </cell>
          <cell r="M323" t="str">
            <v>NO BIDS</v>
          </cell>
          <cell r="N323" t="str">
            <v>NO BIDS</v>
          </cell>
          <cell r="O323" t="str">
            <v>NO BIDS</v>
          </cell>
          <cell r="P323" t="str">
            <v xml:space="preserve">   ---</v>
          </cell>
          <cell r="Q323" t="str">
            <v xml:space="preserve">   ---</v>
          </cell>
          <cell r="R323" t="str">
            <v xml:space="preserve">   ---</v>
          </cell>
          <cell r="S323">
            <v>39772</v>
          </cell>
        </row>
        <row r="324">
          <cell r="A324">
            <v>308</v>
          </cell>
          <cell r="B324" t="str">
            <v>Special</v>
          </cell>
          <cell r="C324">
            <v>39590</v>
          </cell>
          <cell r="D324">
            <v>39772</v>
          </cell>
          <cell r="E324">
            <v>1</v>
          </cell>
          <cell r="F324">
            <v>4.7033166199999998</v>
          </cell>
          <cell r="G324">
            <v>4.4822090023771803</v>
          </cell>
          <cell r="H324">
            <v>1</v>
          </cell>
          <cell r="I324" t="str">
            <v xml:space="preserve">   ---</v>
          </cell>
          <cell r="J324">
            <v>4.4822090023771803</v>
          </cell>
          <cell r="K324">
            <v>4.7030000000000003</v>
          </cell>
          <cell r="L324">
            <v>4482209.0023771804</v>
          </cell>
          <cell r="M324">
            <v>221107.61762281961</v>
          </cell>
          <cell r="N324">
            <v>9.8931154711966382E-2</v>
          </cell>
          <cell r="O324">
            <v>9.8931154711966271E-2</v>
          </cell>
          <cell r="P324">
            <v>95.298900000000003</v>
          </cell>
          <cell r="Q324">
            <v>9.8931154711966382E-2</v>
          </cell>
          <cell r="R324">
            <v>9.8931154711966271E-2</v>
          </cell>
          <cell r="S324">
            <v>39772</v>
          </cell>
        </row>
        <row r="325">
          <cell r="A325">
            <v>309</v>
          </cell>
          <cell r="B325" t="str">
            <v>256th</v>
          </cell>
          <cell r="C325">
            <v>39604</v>
          </cell>
          <cell r="D325">
            <v>39786</v>
          </cell>
          <cell r="E325">
            <v>7</v>
          </cell>
          <cell r="F325">
            <v>4300</v>
          </cell>
          <cell r="G325">
            <v>4071.51</v>
          </cell>
          <cell r="H325">
            <v>5</v>
          </cell>
          <cell r="I325">
            <v>2500</v>
          </cell>
          <cell r="J325">
            <v>800</v>
          </cell>
          <cell r="K325">
            <v>3300</v>
          </cell>
          <cell r="L325">
            <v>3125609999.9999995</v>
          </cell>
          <cell r="M325">
            <v>174390000.00000009</v>
          </cell>
          <cell r="N325">
            <v>0.109559813736148</v>
          </cell>
          <cell r="O325">
            <v>0.11492683674963232</v>
          </cell>
          <cell r="P325">
            <v>94.69</v>
          </cell>
          <cell r="Q325">
            <v>0.11246357402234479</v>
          </cell>
          <cell r="R325">
            <v>0.11189437799763471</v>
          </cell>
          <cell r="S325">
            <v>39786</v>
          </cell>
        </row>
        <row r="326">
          <cell r="A326">
            <v>310</v>
          </cell>
          <cell r="B326" t="str">
            <v>257th</v>
          </cell>
          <cell r="C326">
            <v>39618</v>
          </cell>
          <cell r="D326">
            <v>39800</v>
          </cell>
          <cell r="E326">
            <v>2</v>
          </cell>
          <cell r="F326">
            <v>330</v>
          </cell>
          <cell r="G326">
            <v>312.14400000000001</v>
          </cell>
          <cell r="H326">
            <v>2</v>
          </cell>
          <cell r="I326">
            <v>330</v>
          </cell>
          <cell r="J326">
            <v>0</v>
          </cell>
          <cell r="K326">
            <v>330</v>
          </cell>
          <cell r="L326">
            <v>312144000</v>
          </cell>
          <cell r="M326">
            <v>17856000.000000004</v>
          </cell>
          <cell r="N326">
            <v>0.11268727048194713</v>
          </cell>
          <cell r="O326">
            <v>0.11492683674963232</v>
          </cell>
          <cell r="P326">
            <v>94.58</v>
          </cell>
          <cell r="Q326">
            <v>0.11492683674963232</v>
          </cell>
          <cell r="R326">
            <v>0.11472304414023624</v>
          </cell>
          <cell r="S326">
            <v>39800</v>
          </cell>
        </row>
        <row r="327">
          <cell r="A327">
            <v>311</v>
          </cell>
          <cell r="B327" t="str">
            <v>Special</v>
          </cell>
          <cell r="C327">
            <v>39618</v>
          </cell>
          <cell r="D327">
            <v>39800</v>
          </cell>
          <cell r="E327">
            <v>1</v>
          </cell>
          <cell r="F327">
            <v>3.70021493</v>
          </cell>
          <cell r="G327">
            <v>3.5000000003526304</v>
          </cell>
          <cell r="H327">
            <v>1</v>
          </cell>
          <cell r="I327">
            <v>0</v>
          </cell>
          <cell r="J327">
            <v>3.70021493</v>
          </cell>
          <cell r="K327">
            <v>3.70021493</v>
          </cell>
          <cell r="L327">
            <v>3500000.0003526304</v>
          </cell>
          <cell r="M327">
            <v>200214.92964736986</v>
          </cell>
          <cell r="N327">
            <v>0.11472284036723275</v>
          </cell>
          <cell r="O327">
            <v>0.11472284036723275</v>
          </cell>
          <cell r="P327">
            <v>94.589100000000002</v>
          </cell>
          <cell r="Q327">
            <v>0.11472284036723275</v>
          </cell>
          <cell r="R327">
            <v>0.11472284036723271</v>
          </cell>
          <cell r="S327">
            <v>39800</v>
          </cell>
        </row>
        <row r="328">
          <cell r="A328">
            <v>312</v>
          </cell>
          <cell r="B328" t="str">
            <v>258th</v>
          </cell>
          <cell r="C328">
            <v>39632</v>
          </cell>
          <cell r="D328">
            <v>39815</v>
          </cell>
          <cell r="E328" t="str">
            <v xml:space="preserve">   ---</v>
          </cell>
          <cell r="F328" t="str">
            <v xml:space="preserve">NO BIDS </v>
          </cell>
          <cell r="G328" t="str">
            <v>NO BIDS</v>
          </cell>
          <cell r="H328" t="str">
            <v xml:space="preserve">   ---</v>
          </cell>
          <cell r="I328" t="str">
            <v xml:space="preserve">   ---</v>
          </cell>
          <cell r="J328" t="str">
            <v>NO BIDS</v>
          </cell>
          <cell r="K328" t="str">
            <v xml:space="preserve">   ---</v>
          </cell>
          <cell r="L328" t="str">
            <v>NO BIDS</v>
          </cell>
          <cell r="M328" t="str">
            <v>NO BIDS</v>
          </cell>
          <cell r="N328" t="str">
            <v>---</v>
          </cell>
          <cell r="O328" t="str">
            <v xml:space="preserve">   ---</v>
          </cell>
          <cell r="P328" t="str">
            <v xml:space="preserve">   ---</v>
          </cell>
          <cell r="Q328" t="str">
            <v xml:space="preserve">   ---</v>
          </cell>
          <cell r="R328" t="str">
            <v xml:space="preserve">   ---</v>
          </cell>
          <cell r="S328">
            <v>39815</v>
          </cell>
        </row>
        <row r="329">
          <cell r="A329">
            <v>313</v>
          </cell>
          <cell r="B329" t="str">
            <v>Special</v>
          </cell>
          <cell r="C329">
            <v>39632</v>
          </cell>
          <cell r="D329">
            <v>39815</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v>
          </cell>
          <cell r="N329" t="str">
            <v>---</v>
          </cell>
          <cell r="O329" t="str">
            <v xml:space="preserve">   ---</v>
          </cell>
          <cell r="P329" t="str">
            <v xml:space="preserve">   ---</v>
          </cell>
          <cell r="Q329" t="str">
            <v xml:space="preserve">   ---</v>
          </cell>
          <cell r="R329" t="str">
            <v xml:space="preserve">   ---</v>
          </cell>
          <cell r="S329">
            <v>39815</v>
          </cell>
        </row>
        <row r="330">
          <cell r="A330">
            <v>314</v>
          </cell>
          <cell r="B330" t="str">
            <v>259th</v>
          </cell>
          <cell r="C330">
            <v>39646</v>
          </cell>
          <cell r="D330">
            <v>39828</v>
          </cell>
          <cell r="E330" t="str">
            <v xml:space="preserve">   ---</v>
          </cell>
          <cell r="F330" t="str">
            <v xml:space="preserve">NO BIDS </v>
          </cell>
          <cell r="G330" t="str">
            <v>NO BIDS</v>
          </cell>
          <cell r="H330" t="str">
            <v xml:space="preserve">   ---</v>
          </cell>
          <cell r="I330" t="str">
            <v xml:space="preserve">   ---</v>
          </cell>
          <cell r="J330" t="str">
            <v>NO BIDS</v>
          </cell>
          <cell r="K330" t="str">
            <v xml:space="preserve">   ---</v>
          </cell>
          <cell r="L330" t="str">
            <v>NO BIDS</v>
          </cell>
          <cell r="M330" t="str">
            <v>NO BIDS</v>
          </cell>
          <cell r="N330" t="str">
            <v>---</v>
          </cell>
          <cell r="O330" t="str">
            <v xml:space="preserve">   ---</v>
          </cell>
          <cell r="P330" t="str">
            <v xml:space="preserve">   ---</v>
          </cell>
          <cell r="Q330" t="str">
            <v xml:space="preserve">   ---</v>
          </cell>
          <cell r="R330" t="str">
            <v xml:space="preserve">   ---</v>
          </cell>
          <cell r="S330">
            <v>39828</v>
          </cell>
        </row>
        <row r="331">
          <cell r="A331">
            <v>315</v>
          </cell>
          <cell r="B331" t="str">
            <v>Special</v>
          </cell>
          <cell r="C331">
            <v>39646</v>
          </cell>
          <cell r="D331">
            <v>39828</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v>
          </cell>
          <cell r="N331" t="str">
            <v>---</v>
          </cell>
          <cell r="O331" t="str">
            <v xml:space="preserve">   ---</v>
          </cell>
          <cell r="P331" t="str">
            <v xml:space="preserve">   ---</v>
          </cell>
          <cell r="Q331" t="str">
            <v xml:space="preserve">   ---</v>
          </cell>
          <cell r="R331" t="str">
            <v xml:space="preserve">   ---</v>
          </cell>
          <cell r="S331">
            <v>39828</v>
          </cell>
        </row>
        <row r="332">
          <cell r="A332">
            <v>316</v>
          </cell>
          <cell r="B332" t="str">
            <v>260th</v>
          </cell>
          <cell r="C332">
            <v>39660</v>
          </cell>
          <cell r="D332">
            <v>39842</v>
          </cell>
          <cell r="E332" t="str">
            <v xml:space="preserve">   ---</v>
          </cell>
          <cell r="F332" t="str">
            <v xml:space="preserve">NO BIDS </v>
          </cell>
          <cell r="G332" t="str">
            <v>NO BIDS</v>
          </cell>
          <cell r="H332" t="str">
            <v xml:space="preserve">   ---</v>
          </cell>
          <cell r="I332" t="str">
            <v xml:space="preserve">   ---</v>
          </cell>
          <cell r="J332" t="str">
            <v>NO BIDS</v>
          </cell>
          <cell r="K332" t="str">
            <v xml:space="preserve">   ---</v>
          </cell>
          <cell r="L332" t="str">
            <v>NO BIDS</v>
          </cell>
          <cell r="M332" t="str">
            <v>NO BIDS</v>
          </cell>
          <cell r="N332" t="str">
            <v>---</v>
          </cell>
          <cell r="O332" t="str">
            <v xml:space="preserve">   ---</v>
          </cell>
          <cell r="P332" t="str">
            <v xml:space="preserve">   ---</v>
          </cell>
          <cell r="Q332" t="str">
            <v xml:space="preserve">   ---</v>
          </cell>
          <cell r="R332" t="str">
            <v xml:space="preserve">   ---</v>
          </cell>
          <cell r="S332">
            <v>39842</v>
          </cell>
        </row>
        <row r="333">
          <cell r="A333">
            <v>317</v>
          </cell>
          <cell r="B333" t="str">
            <v>Special</v>
          </cell>
          <cell r="C333">
            <v>39660</v>
          </cell>
          <cell r="D333">
            <v>39842</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v>
          </cell>
          <cell r="N333" t="str">
            <v>---</v>
          </cell>
          <cell r="O333" t="str">
            <v xml:space="preserve">   ---</v>
          </cell>
          <cell r="P333" t="str">
            <v xml:space="preserve">   ---</v>
          </cell>
          <cell r="Q333" t="str">
            <v xml:space="preserve">   ---</v>
          </cell>
          <cell r="R333" t="str">
            <v xml:space="preserve">   ---</v>
          </cell>
          <cell r="S333">
            <v>39842</v>
          </cell>
        </row>
        <row r="334">
          <cell r="A334">
            <v>318</v>
          </cell>
          <cell r="B334" t="str">
            <v>261st</v>
          </cell>
          <cell r="C334">
            <v>39675</v>
          </cell>
          <cell r="D334">
            <v>39856</v>
          </cell>
          <cell r="E334" t="str">
            <v xml:space="preserve">   ---</v>
          </cell>
          <cell r="F334" t="str">
            <v xml:space="preserve">NO BIDS </v>
          </cell>
          <cell r="G334" t="str">
            <v>NO BIDS</v>
          </cell>
          <cell r="H334" t="str">
            <v xml:space="preserve">   ---</v>
          </cell>
          <cell r="I334" t="str">
            <v xml:space="preserve">   ---</v>
          </cell>
          <cell r="J334" t="str">
            <v>NO BIDS</v>
          </cell>
          <cell r="K334" t="str">
            <v xml:space="preserve">   ---</v>
          </cell>
          <cell r="L334" t="str">
            <v>NO BIDS</v>
          </cell>
          <cell r="M334" t="str">
            <v>NO BIDS</v>
          </cell>
          <cell r="N334" t="str">
            <v>---</v>
          </cell>
          <cell r="O334" t="str">
            <v xml:space="preserve">   ---</v>
          </cell>
          <cell r="P334" t="str">
            <v xml:space="preserve">   ---</v>
          </cell>
          <cell r="Q334" t="str">
            <v xml:space="preserve">   ---</v>
          </cell>
          <cell r="R334" t="str">
            <v xml:space="preserve">   ---</v>
          </cell>
          <cell r="S334">
            <v>39856</v>
          </cell>
        </row>
        <row r="335">
          <cell r="A335">
            <v>319</v>
          </cell>
          <cell r="B335" t="str">
            <v>Special</v>
          </cell>
          <cell r="C335">
            <v>39675</v>
          </cell>
          <cell r="D335">
            <v>39856</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v>
          </cell>
          <cell r="N335" t="str">
            <v>---</v>
          </cell>
          <cell r="O335" t="str">
            <v xml:space="preserve">   ---</v>
          </cell>
          <cell r="P335" t="str">
            <v xml:space="preserve">   ---</v>
          </cell>
          <cell r="Q335" t="str">
            <v xml:space="preserve">   ---</v>
          </cell>
          <cell r="R335" t="str">
            <v xml:space="preserve">   ---</v>
          </cell>
          <cell r="S335">
            <v>39856</v>
          </cell>
        </row>
        <row r="336">
          <cell r="A336">
            <v>320</v>
          </cell>
          <cell r="B336" t="str">
            <v>Special</v>
          </cell>
          <cell r="C336">
            <v>39675</v>
          </cell>
          <cell r="D336">
            <v>39856</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v>
          </cell>
          <cell r="N336" t="str">
            <v>---</v>
          </cell>
          <cell r="O336" t="str">
            <v xml:space="preserve">   ---</v>
          </cell>
          <cell r="P336" t="str">
            <v xml:space="preserve">   ---</v>
          </cell>
          <cell r="Q336" t="str">
            <v xml:space="preserve">   ---</v>
          </cell>
          <cell r="R336" t="str">
            <v xml:space="preserve">   ---</v>
          </cell>
          <cell r="S336">
            <v>39856</v>
          </cell>
        </row>
        <row r="337">
          <cell r="A337">
            <v>321</v>
          </cell>
          <cell r="B337" t="str">
            <v>262nd</v>
          </cell>
          <cell r="C337">
            <v>39688</v>
          </cell>
          <cell r="D337">
            <v>39870</v>
          </cell>
          <cell r="E337" t="str">
            <v xml:space="preserve">   ---</v>
          </cell>
          <cell r="F337" t="str">
            <v xml:space="preserve">NO BIDS </v>
          </cell>
          <cell r="G337" t="str">
            <v>NO BIDS</v>
          </cell>
          <cell r="H337" t="str">
            <v xml:space="preserve">   ---</v>
          </cell>
          <cell r="I337" t="str">
            <v xml:space="preserve">   ---</v>
          </cell>
          <cell r="J337" t="str">
            <v>NO BIDS</v>
          </cell>
          <cell r="K337" t="str">
            <v xml:space="preserve">   ---</v>
          </cell>
          <cell r="L337" t="str">
            <v>NO BIDS</v>
          </cell>
          <cell r="M337" t="str">
            <v>NO BIDS</v>
          </cell>
          <cell r="N337" t="str">
            <v>---</v>
          </cell>
          <cell r="O337" t="str">
            <v xml:space="preserve">   ---</v>
          </cell>
          <cell r="P337" t="str">
            <v xml:space="preserve">   ---</v>
          </cell>
          <cell r="Q337" t="str">
            <v xml:space="preserve">   ---</v>
          </cell>
          <cell r="R337" t="str">
            <v xml:space="preserve">   ---</v>
          </cell>
          <cell r="S337">
            <v>39870</v>
          </cell>
        </row>
        <row r="338">
          <cell r="A338">
            <v>322</v>
          </cell>
          <cell r="B338" t="str">
            <v>Special</v>
          </cell>
          <cell r="C338">
            <v>39688</v>
          </cell>
          <cell r="D338">
            <v>39870</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v>
          </cell>
          <cell r="N338" t="str">
            <v>---</v>
          </cell>
          <cell r="O338" t="str">
            <v xml:space="preserve">   ---</v>
          </cell>
          <cell r="P338" t="str">
            <v xml:space="preserve">   ---</v>
          </cell>
          <cell r="Q338" t="str">
            <v xml:space="preserve">   ---</v>
          </cell>
          <cell r="R338" t="str">
            <v xml:space="preserve">   ---</v>
          </cell>
          <cell r="S338">
            <v>39870</v>
          </cell>
        </row>
        <row r="339">
          <cell r="A339">
            <v>323</v>
          </cell>
          <cell r="B339" t="str">
            <v>263rd</v>
          </cell>
          <cell r="C339">
            <v>39702</v>
          </cell>
          <cell r="D339">
            <v>39884</v>
          </cell>
          <cell r="E339">
            <v>3</v>
          </cell>
          <cell r="F339">
            <v>650</v>
          </cell>
          <cell r="G339">
            <v>611.005</v>
          </cell>
          <cell r="H339" t="str">
            <v xml:space="preserve">   ---</v>
          </cell>
          <cell r="I339" t="str">
            <v>Bids Rejected</v>
          </cell>
          <cell r="J339" t="str">
            <v>Bids Rejected</v>
          </cell>
          <cell r="K339" t="str">
            <v xml:space="preserve">   ---</v>
          </cell>
          <cell r="L339" t="str">
            <v>Bids Rejected</v>
          </cell>
          <cell r="M339" t="str">
            <v>Bids Rejected</v>
          </cell>
          <cell r="N339" t="str">
            <v>Bids Rejected</v>
          </cell>
          <cell r="O339" t="str">
            <v xml:space="preserve">   ---</v>
          </cell>
          <cell r="P339" t="str">
            <v xml:space="preserve">   ---</v>
          </cell>
          <cell r="Q339" t="str">
            <v xml:space="preserve">   ---</v>
          </cell>
          <cell r="R339" t="str">
            <v xml:space="preserve">   ---</v>
          </cell>
          <cell r="S339">
            <v>39884</v>
          </cell>
        </row>
        <row r="340">
          <cell r="A340">
            <v>324</v>
          </cell>
          <cell r="B340" t="str">
            <v>Special</v>
          </cell>
          <cell r="C340">
            <v>39702</v>
          </cell>
          <cell r="D340">
            <v>39884</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v>
          </cell>
          <cell r="N340" t="str">
            <v>---</v>
          </cell>
          <cell r="O340" t="str">
            <v xml:space="preserve">   ---</v>
          </cell>
          <cell r="P340" t="str">
            <v xml:space="preserve">   ---</v>
          </cell>
          <cell r="Q340" t="str">
            <v xml:space="preserve">   ---</v>
          </cell>
          <cell r="R340" t="str">
            <v xml:space="preserve">   ---</v>
          </cell>
          <cell r="S340">
            <v>39884</v>
          </cell>
        </row>
        <row r="341">
          <cell r="A341">
            <v>325</v>
          </cell>
          <cell r="B341" t="str">
            <v>264th</v>
          </cell>
          <cell r="C341">
            <v>39716</v>
          </cell>
          <cell r="D341">
            <v>39898</v>
          </cell>
          <cell r="E341">
            <v>5</v>
          </cell>
          <cell r="F341">
            <v>771</v>
          </cell>
          <cell r="G341">
            <v>724.87049999999999</v>
          </cell>
          <cell r="H341">
            <v>1</v>
          </cell>
          <cell r="I341" t="str">
            <v xml:space="preserve">   ---</v>
          </cell>
          <cell r="J341">
            <v>321</v>
          </cell>
          <cell r="K341">
            <v>321</v>
          </cell>
          <cell r="L341">
            <v>301900500</v>
          </cell>
          <cell r="M341">
            <v>19099500</v>
          </cell>
          <cell r="N341">
            <v>0.12687604792867957</v>
          </cell>
          <cell r="O341">
            <v>0.12960025176569395</v>
          </cell>
          <cell r="P341">
            <v>94.05</v>
          </cell>
          <cell r="Q341">
            <v>0.12687604792867957</v>
          </cell>
          <cell r="R341">
            <v>0.12687604792867949</v>
          </cell>
          <cell r="S341">
            <v>39898</v>
          </cell>
        </row>
        <row r="342">
          <cell r="A342">
            <v>326</v>
          </cell>
          <cell r="B342" t="str">
            <v>Special</v>
          </cell>
          <cell r="C342">
            <v>39716</v>
          </cell>
          <cell r="D342">
            <v>39898</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v>
          </cell>
          <cell r="N342" t="str">
            <v>---</v>
          </cell>
          <cell r="O342" t="str">
            <v xml:space="preserve">   ---</v>
          </cell>
          <cell r="P342" t="str">
            <v xml:space="preserve">   ---</v>
          </cell>
          <cell r="Q342" t="str">
            <v xml:space="preserve">   ---</v>
          </cell>
          <cell r="R342" t="str">
            <v xml:space="preserve">   ---</v>
          </cell>
          <cell r="S342">
            <v>39898</v>
          </cell>
        </row>
        <row r="343">
          <cell r="A343">
            <v>327</v>
          </cell>
          <cell r="B343" t="str">
            <v>265th</v>
          </cell>
          <cell r="C343">
            <v>39730</v>
          </cell>
          <cell r="D343">
            <v>39912</v>
          </cell>
          <cell r="E343">
            <v>1</v>
          </cell>
          <cell r="F343">
            <v>100</v>
          </cell>
          <cell r="G343">
            <v>93.92</v>
          </cell>
          <cell r="H343">
            <v>0</v>
          </cell>
          <cell r="I343" t="str">
            <v>Bids Rejected</v>
          </cell>
          <cell r="J343" t="str">
            <v>Bids Rejected</v>
          </cell>
          <cell r="K343" t="str">
            <v>BIDS REJECTED</v>
          </cell>
          <cell r="L343" t="str">
            <v>Bids Rejected</v>
          </cell>
          <cell r="M343" t="str">
            <v>Bids Rejected</v>
          </cell>
          <cell r="N343" t="str">
            <v>Bids Rejected</v>
          </cell>
          <cell r="O343" t="str">
            <v xml:space="preserve">   ---</v>
          </cell>
          <cell r="P343" t="str">
            <v xml:space="preserve">   ---</v>
          </cell>
          <cell r="Q343" t="str">
            <v xml:space="preserve">   ---</v>
          </cell>
          <cell r="R343" t="str">
            <v xml:space="preserve">   ---</v>
          </cell>
          <cell r="S343">
            <v>39912</v>
          </cell>
        </row>
        <row r="344">
          <cell r="A344">
            <v>328</v>
          </cell>
          <cell r="B344" t="str">
            <v>Special</v>
          </cell>
          <cell r="C344">
            <v>39730</v>
          </cell>
          <cell r="D344">
            <v>39912</v>
          </cell>
          <cell r="E344">
            <v>1</v>
          </cell>
          <cell r="F344">
            <v>3.9074349599999998</v>
          </cell>
          <cell r="G344">
            <v>3.6749425798800002</v>
          </cell>
          <cell r="H344">
            <v>1</v>
          </cell>
          <cell r="I344" t="str">
            <v xml:space="preserve">   ---</v>
          </cell>
          <cell r="J344">
            <v>3.9074349599999998</v>
          </cell>
          <cell r="K344">
            <v>3.9074349599999998</v>
          </cell>
          <cell r="L344">
            <v>3674942.5798800001</v>
          </cell>
          <cell r="M344">
            <v>232492.38011999999</v>
          </cell>
          <cell r="N344">
            <v>0.12687604792867957</v>
          </cell>
          <cell r="O344">
            <v>0.12687604792867957</v>
          </cell>
          <cell r="P344">
            <v>94.05</v>
          </cell>
          <cell r="Q344">
            <v>0.12687604792867957</v>
          </cell>
          <cell r="R344">
            <v>0.12687604792867949</v>
          </cell>
          <cell r="S344">
            <v>39912</v>
          </cell>
        </row>
        <row r="345">
          <cell r="A345">
            <v>329</v>
          </cell>
          <cell r="B345" t="str">
            <v>266th</v>
          </cell>
          <cell r="C345">
            <v>39744</v>
          </cell>
          <cell r="D345">
            <v>39926</v>
          </cell>
          <cell r="E345">
            <v>2</v>
          </cell>
          <cell r="F345">
            <v>600</v>
          </cell>
          <cell r="G345">
            <v>564.22</v>
          </cell>
          <cell r="H345">
            <v>1</v>
          </cell>
          <cell r="I345">
            <v>500</v>
          </cell>
          <cell r="J345">
            <v>0</v>
          </cell>
          <cell r="K345">
            <v>500</v>
          </cell>
          <cell r="L345">
            <v>470300000</v>
          </cell>
          <cell r="M345">
            <v>29700000.000000004</v>
          </cell>
          <cell r="N345">
            <v>0.12664934470165168</v>
          </cell>
          <cell r="O345">
            <v>0.12982758297920133</v>
          </cell>
          <cell r="P345">
            <v>94.06</v>
          </cell>
          <cell r="Q345">
            <v>0.12664934470165168</v>
          </cell>
          <cell r="R345">
            <v>0.12664934470165176</v>
          </cell>
          <cell r="S345">
            <v>39926</v>
          </cell>
        </row>
        <row r="346">
          <cell r="A346">
            <v>330</v>
          </cell>
          <cell r="B346" t="str">
            <v>Special</v>
          </cell>
          <cell r="C346">
            <v>39744</v>
          </cell>
          <cell r="D346">
            <v>39926</v>
          </cell>
          <cell r="E346">
            <v>1</v>
          </cell>
          <cell r="F346">
            <v>1147.18811381</v>
          </cell>
          <cell r="G346">
            <v>1079.0451398496859</v>
          </cell>
          <cell r="H346">
            <v>1</v>
          </cell>
          <cell r="I346" t="str">
            <v xml:space="preserve">   ---</v>
          </cell>
          <cell r="J346">
            <v>1147.18811381</v>
          </cell>
          <cell r="K346">
            <v>1147.18811381</v>
          </cell>
          <cell r="L346">
            <v>1079045139.8496859</v>
          </cell>
          <cell r="M346">
            <v>68142973.960314006</v>
          </cell>
          <cell r="N346">
            <v>0.12664934470165168</v>
          </cell>
          <cell r="O346">
            <v>0.12664934470165168</v>
          </cell>
          <cell r="P346">
            <v>94.06</v>
          </cell>
          <cell r="Q346">
            <v>0.12664934470165168</v>
          </cell>
          <cell r="R346">
            <v>0.12664934470165176</v>
          </cell>
          <cell r="S346">
            <v>39926</v>
          </cell>
        </row>
        <row r="347">
          <cell r="A347">
            <v>331</v>
          </cell>
          <cell r="B347" t="str">
            <v>267th</v>
          </cell>
          <cell r="C347">
            <v>39758</v>
          </cell>
          <cell r="D347">
            <v>39940</v>
          </cell>
          <cell r="E347">
            <v>4</v>
          </cell>
          <cell r="F347">
            <v>1700</v>
          </cell>
          <cell r="G347">
            <v>1592.35</v>
          </cell>
          <cell r="H347">
            <v>0</v>
          </cell>
          <cell r="I347" t="str">
            <v>Bids Rejected</v>
          </cell>
          <cell r="J347" t="str">
            <v>Bids Rejected</v>
          </cell>
          <cell r="K347" t="str">
            <v>BIDS REJECTED</v>
          </cell>
          <cell r="L347" t="str">
            <v>Bids Rejected</v>
          </cell>
          <cell r="M347" t="str">
            <v>Bids Rejected</v>
          </cell>
          <cell r="N347" t="str">
            <v>Bids Rejected</v>
          </cell>
          <cell r="O347" t="str">
            <v>Bids Rejected</v>
          </cell>
          <cell r="P347" t="str">
            <v>Bids Rejected</v>
          </cell>
          <cell r="Q347" t="str">
            <v>Bids Rejected</v>
          </cell>
          <cell r="R347" t="str">
            <v>Bids Rejected</v>
          </cell>
          <cell r="S347">
            <v>39940</v>
          </cell>
        </row>
        <row r="348">
          <cell r="A348">
            <v>332</v>
          </cell>
          <cell r="B348" t="str">
            <v>Special</v>
          </cell>
          <cell r="C348">
            <v>39758</v>
          </cell>
          <cell r="D348">
            <v>39940</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v>
          </cell>
          <cell r="N348" t="str">
            <v>---</v>
          </cell>
          <cell r="O348" t="str">
            <v xml:space="preserve">   ---</v>
          </cell>
          <cell r="P348" t="str">
            <v xml:space="preserve">   ---</v>
          </cell>
          <cell r="Q348" t="str">
            <v xml:space="preserve">   ---</v>
          </cell>
          <cell r="R348" t="str">
            <v xml:space="preserve">   ---</v>
          </cell>
          <cell r="S348">
            <v>39940</v>
          </cell>
        </row>
        <row r="349">
          <cell r="A349">
            <v>333</v>
          </cell>
          <cell r="B349" t="str">
            <v>268th</v>
          </cell>
          <cell r="C349">
            <v>39772</v>
          </cell>
          <cell r="D349">
            <v>39954</v>
          </cell>
          <cell r="E349">
            <v>2</v>
          </cell>
          <cell r="F349">
            <v>2500</v>
          </cell>
          <cell r="G349">
            <v>2336.25</v>
          </cell>
          <cell r="H349">
            <v>1</v>
          </cell>
          <cell r="I349">
            <v>2000</v>
          </cell>
          <cell r="J349" t="str">
            <v xml:space="preserve">   ---</v>
          </cell>
          <cell r="K349">
            <v>2000</v>
          </cell>
          <cell r="L349">
            <v>1869399999.9999998</v>
          </cell>
          <cell r="M349">
            <v>130600000.00000004</v>
          </cell>
          <cell r="N349">
            <v>0.14010783268299051</v>
          </cell>
          <cell r="O349">
            <v>0.14240578956226368</v>
          </cell>
          <cell r="P349">
            <v>93.47</v>
          </cell>
          <cell r="Q349">
            <v>0.14010783268299051</v>
          </cell>
          <cell r="R349">
            <v>0.14010783268299057</v>
          </cell>
          <cell r="S349">
            <v>39954</v>
          </cell>
        </row>
        <row r="350">
          <cell r="A350">
            <v>334</v>
          </cell>
          <cell r="B350" t="str">
            <v>Special</v>
          </cell>
          <cell r="C350">
            <v>39772</v>
          </cell>
          <cell r="D350">
            <v>39954</v>
          </cell>
          <cell r="E350">
            <v>2</v>
          </cell>
          <cell r="F350">
            <v>24.5073188</v>
          </cell>
          <cell r="G350">
            <v>22.906990882359999</v>
          </cell>
          <cell r="H350">
            <v>2</v>
          </cell>
          <cell r="I350" t="str">
            <v xml:space="preserve">   ---</v>
          </cell>
          <cell r="J350">
            <v>24.5073188</v>
          </cell>
          <cell r="K350">
            <v>24.5073188</v>
          </cell>
          <cell r="L350">
            <v>22906990.88236</v>
          </cell>
          <cell r="M350">
            <v>1600327.9176400006</v>
          </cell>
          <cell r="N350">
            <v>0.14010783268299051</v>
          </cell>
          <cell r="O350">
            <v>0.14010783268299051</v>
          </cell>
          <cell r="P350">
            <v>93.47</v>
          </cell>
          <cell r="Q350">
            <v>0.14010783268299051</v>
          </cell>
          <cell r="R350">
            <v>0.14010783268299054</v>
          </cell>
          <cell r="S350">
            <v>39954</v>
          </cell>
        </row>
        <row r="351">
          <cell r="A351">
            <v>335</v>
          </cell>
          <cell r="B351" t="str">
            <v>269th</v>
          </cell>
          <cell r="C351">
            <v>39786</v>
          </cell>
          <cell r="D351">
            <v>39968</v>
          </cell>
          <cell r="E351">
            <v>6</v>
          </cell>
          <cell r="F351">
            <v>4075</v>
          </cell>
          <cell r="G351">
            <v>3807.4524999999999</v>
          </cell>
          <cell r="H351">
            <v>3</v>
          </cell>
          <cell r="I351">
            <v>506</v>
          </cell>
          <cell r="J351">
            <v>1069</v>
          </cell>
          <cell r="K351">
            <v>1575</v>
          </cell>
          <cell r="L351">
            <v>1472152500</v>
          </cell>
          <cell r="M351">
            <v>102847500.00000006</v>
          </cell>
          <cell r="N351">
            <v>0.14010783268299051</v>
          </cell>
          <cell r="O351">
            <v>0.14194580448997407</v>
          </cell>
          <cell r="P351">
            <v>93.47</v>
          </cell>
          <cell r="Q351">
            <v>0.14010783268299051</v>
          </cell>
          <cell r="R351">
            <v>0.14010783268299057</v>
          </cell>
          <cell r="S351">
            <v>39968</v>
          </cell>
        </row>
        <row r="352">
          <cell r="A352">
            <v>336</v>
          </cell>
          <cell r="B352" t="str">
            <v>Special</v>
          </cell>
          <cell r="C352">
            <v>39786</v>
          </cell>
          <cell r="D352">
            <v>39968</v>
          </cell>
          <cell r="E352">
            <v>1</v>
          </cell>
          <cell r="F352">
            <v>471.649</v>
          </cell>
          <cell r="G352">
            <v>440.851</v>
          </cell>
          <cell r="H352">
            <v>1</v>
          </cell>
          <cell r="I352">
            <v>0</v>
          </cell>
          <cell r="J352">
            <v>471.65</v>
          </cell>
          <cell r="K352">
            <v>471.65</v>
          </cell>
          <cell r="L352">
            <v>440851154.57999998</v>
          </cell>
          <cell r="M352">
            <v>30798737.98</v>
          </cell>
          <cell r="N352">
            <v>0.14010783268299051</v>
          </cell>
          <cell r="O352">
            <v>0.14010783268299051</v>
          </cell>
          <cell r="P352">
            <v>93.47</v>
          </cell>
          <cell r="Q352">
            <v>0.14010783268299051</v>
          </cell>
          <cell r="R352">
            <v>0.14010783268299054</v>
          </cell>
          <cell r="S352">
            <v>39968</v>
          </cell>
        </row>
        <row r="353">
          <cell r="A353">
            <v>337</v>
          </cell>
          <cell r="B353" t="str">
            <v>270th</v>
          </cell>
          <cell r="C353">
            <v>39800</v>
          </cell>
          <cell r="D353">
            <v>39982</v>
          </cell>
          <cell r="E353">
            <v>6</v>
          </cell>
          <cell r="F353">
            <v>6500</v>
          </cell>
          <cell r="G353">
            <v>6073.6</v>
          </cell>
          <cell r="H353">
            <v>3</v>
          </cell>
          <cell r="I353">
            <v>4500</v>
          </cell>
          <cell r="J353">
            <v>0</v>
          </cell>
          <cell r="K353">
            <v>4500</v>
          </cell>
          <cell r="L353">
            <v>4206149999.9999995</v>
          </cell>
          <cell r="M353">
            <v>293850000.00000006</v>
          </cell>
          <cell r="N353">
            <v>0.14010783268299051</v>
          </cell>
          <cell r="O353">
            <v>0.14286597173581653</v>
          </cell>
          <cell r="P353">
            <v>93.47</v>
          </cell>
          <cell r="Q353">
            <v>0.14010783268299051</v>
          </cell>
          <cell r="R353">
            <v>0.14010783268299054</v>
          </cell>
          <cell r="S353">
            <v>39982</v>
          </cell>
        </row>
        <row r="354">
          <cell r="A354">
            <v>338</v>
          </cell>
          <cell r="B354" t="str">
            <v>Special</v>
          </cell>
          <cell r="C354">
            <v>39800</v>
          </cell>
          <cell r="D354">
            <v>39982</v>
          </cell>
          <cell r="E354">
            <v>1</v>
          </cell>
          <cell r="F354">
            <v>53.91</v>
          </cell>
          <cell r="G354">
            <v>50.39</v>
          </cell>
          <cell r="H354">
            <v>1</v>
          </cell>
          <cell r="I354">
            <v>0</v>
          </cell>
          <cell r="J354">
            <v>53.907345290000002</v>
          </cell>
          <cell r="K354">
            <v>53.907345290000002</v>
          </cell>
          <cell r="L354">
            <v>50387195.642563</v>
          </cell>
          <cell r="M354">
            <v>3520149.6474370011</v>
          </cell>
          <cell r="N354">
            <v>0.14010783268299051</v>
          </cell>
          <cell r="O354">
            <v>0.14010783268299051</v>
          </cell>
          <cell r="P354">
            <v>93.47</v>
          </cell>
          <cell r="Q354">
            <v>0.14010783268299051</v>
          </cell>
          <cell r="R354">
            <v>0.14010783268299051</v>
          </cell>
          <cell r="S354">
            <v>39982</v>
          </cell>
        </row>
        <row r="355">
          <cell r="A355">
            <v>339</v>
          </cell>
          <cell r="B355" t="str">
            <v>271st</v>
          </cell>
          <cell r="C355">
            <v>39815</v>
          </cell>
          <cell r="D355">
            <v>39996</v>
          </cell>
          <cell r="E355">
            <v>5</v>
          </cell>
          <cell r="F355">
            <v>1860</v>
          </cell>
          <cell r="G355">
            <v>1738.7360000000001</v>
          </cell>
          <cell r="H355">
            <v>4</v>
          </cell>
          <cell r="I355">
            <v>1350</v>
          </cell>
          <cell r="J355">
            <v>10</v>
          </cell>
          <cell r="K355">
            <v>1360</v>
          </cell>
          <cell r="L355">
            <v>1271736000</v>
          </cell>
          <cell r="M355">
            <v>88263999.999999955</v>
          </cell>
          <cell r="N355">
            <v>0.139959</v>
          </cell>
          <cell r="O355">
            <v>0.14249899999999999</v>
          </cell>
          <cell r="P355">
            <v>93.51</v>
          </cell>
          <cell r="Q355">
            <v>0.139959</v>
          </cell>
          <cell r="R355">
            <v>0.139959</v>
          </cell>
          <cell r="S355">
            <v>39996</v>
          </cell>
        </row>
        <row r="356">
          <cell r="A356">
            <v>340</v>
          </cell>
          <cell r="B356" t="str">
            <v>Special</v>
          </cell>
          <cell r="C356">
            <v>39815</v>
          </cell>
          <cell r="D356">
            <v>39996</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v>
          </cell>
          <cell r="N356" t="str">
            <v>---</v>
          </cell>
          <cell r="O356" t="str">
            <v xml:space="preserve">   ---</v>
          </cell>
          <cell r="P356" t="str">
            <v xml:space="preserve">   ---</v>
          </cell>
          <cell r="Q356" t="str">
            <v xml:space="preserve">   ---</v>
          </cell>
          <cell r="R356" t="str">
            <v xml:space="preserve">   ---</v>
          </cell>
          <cell r="S356">
            <v>39996</v>
          </cell>
        </row>
        <row r="357">
          <cell r="A357">
            <v>341</v>
          </cell>
          <cell r="B357" t="str">
            <v>272nd</v>
          </cell>
          <cell r="C357">
            <v>39828</v>
          </cell>
          <cell r="D357">
            <v>40010</v>
          </cell>
          <cell r="E357">
            <v>11</v>
          </cell>
          <cell r="F357">
            <v>14600</v>
          </cell>
          <cell r="G357">
            <v>13644.834999999999</v>
          </cell>
          <cell r="H357">
            <v>7</v>
          </cell>
          <cell r="I357">
            <v>10100</v>
          </cell>
          <cell r="J357">
            <v>0</v>
          </cell>
          <cell r="K357">
            <v>10100</v>
          </cell>
          <cell r="L357">
            <v>9440535000</v>
          </cell>
          <cell r="M357">
            <v>659465000.00000012</v>
          </cell>
          <cell r="N357">
            <v>0.13964883122012239</v>
          </cell>
          <cell r="O357">
            <v>0.14171588582723474</v>
          </cell>
          <cell r="P357">
            <v>93.47</v>
          </cell>
          <cell r="Q357">
            <v>0.14010783268299051</v>
          </cell>
          <cell r="R357">
            <v>0.14009305977531297</v>
          </cell>
          <cell r="S357">
            <v>40010</v>
          </cell>
        </row>
        <row r="358">
          <cell r="A358">
            <v>342</v>
          </cell>
          <cell r="B358" t="str">
            <v>Special</v>
          </cell>
          <cell r="C358">
            <v>39828</v>
          </cell>
          <cell r="D358">
            <v>40010</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v>
          </cell>
          <cell r="N358" t="str">
            <v>---</v>
          </cell>
          <cell r="O358" t="str">
            <v xml:space="preserve">   ---</v>
          </cell>
          <cell r="P358" t="str">
            <v xml:space="preserve">   ---</v>
          </cell>
          <cell r="Q358" t="str">
            <v xml:space="preserve">   ---</v>
          </cell>
          <cell r="R358" t="str">
            <v xml:space="preserve">   ---</v>
          </cell>
          <cell r="S358">
            <v>40010</v>
          </cell>
        </row>
        <row r="359">
          <cell r="A359">
            <v>343</v>
          </cell>
          <cell r="B359" t="str">
            <v>273rd</v>
          </cell>
          <cell r="C359">
            <v>39842</v>
          </cell>
          <cell r="D359">
            <v>40024</v>
          </cell>
          <cell r="E359">
            <v>11</v>
          </cell>
          <cell r="F359">
            <v>17200</v>
          </cell>
          <cell r="G359">
            <v>16077.73</v>
          </cell>
          <cell r="H359">
            <v>10</v>
          </cell>
          <cell r="I359">
            <v>15800</v>
          </cell>
          <cell r="J359">
            <v>900</v>
          </cell>
          <cell r="K359">
            <v>16700</v>
          </cell>
          <cell r="L359">
            <v>15610580000</v>
          </cell>
          <cell r="M359">
            <v>1089419999.9999998</v>
          </cell>
          <cell r="N359">
            <v>0.13941940412528647</v>
          </cell>
          <cell r="O359">
            <v>0.14102642514287578</v>
          </cell>
          <cell r="P359">
            <v>93.47</v>
          </cell>
          <cell r="Q359">
            <v>0.14010783268299051</v>
          </cell>
          <cell r="R359">
            <v>0.13995801720216827</v>
          </cell>
          <cell r="S359">
            <v>40024</v>
          </cell>
        </row>
        <row r="360">
          <cell r="A360">
            <v>344</v>
          </cell>
          <cell r="B360" t="str">
            <v>Special</v>
          </cell>
          <cell r="C360">
            <v>39842</v>
          </cell>
          <cell r="D360">
            <v>40024</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v>
          </cell>
          <cell r="N360" t="str">
            <v>---</v>
          </cell>
          <cell r="O360" t="str">
            <v xml:space="preserve">   ---</v>
          </cell>
          <cell r="P360" t="str">
            <v xml:space="preserve">   ---</v>
          </cell>
          <cell r="Q360" t="str">
            <v xml:space="preserve">   ---</v>
          </cell>
          <cell r="R360" t="str">
            <v xml:space="preserve">   ---</v>
          </cell>
          <cell r="S360">
            <v>40024</v>
          </cell>
        </row>
        <row r="361">
          <cell r="A361">
            <v>345</v>
          </cell>
          <cell r="B361" t="str">
            <v>274th</v>
          </cell>
          <cell r="C361">
            <v>39856</v>
          </cell>
          <cell r="D361">
            <v>40038</v>
          </cell>
          <cell r="E361">
            <v>33</v>
          </cell>
          <cell r="F361">
            <v>62800</v>
          </cell>
          <cell r="G361">
            <v>58768.232499999998</v>
          </cell>
          <cell r="H361">
            <v>23</v>
          </cell>
          <cell r="I361">
            <v>55150</v>
          </cell>
          <cell r="J361">
            <v>300</v>
          </cell>
          <cell r="K361">
            <v>55450</v>
          </cell>
          <cell r="L361">
            <v>51895652500</v>
          </cell>
          <cell r="M361">
            <v>3554347499.999999</v>
          </cell>
          <cell r="N361">
            <v>0.13552663840909809</v>
          </cell>
          <cell r="O361">
            <v>0.14010783268299051</v>
          </cell>
          <cell r="P361">
            <v>93.53</v>
          </cell>
          <cell r="Q361">
            <v>0.13873141719821927</v>
          </cell>
          <cell r="R361">
            <v>0.1373568697660778</v>
          </cell>
          <cell r="S361">
            <v>40038</v>
          </cell>
        </row>
        <row r="362">
          <cell r="A362">
            <v>346</v>
          </cell>
          <cell r="B362" t="str">
            <v>Special</v>
          </cell>
          <cell r="C362">
            <v>39856</v>
          </cell>
          <cell r="D362">
            <v>40038</v>
          </cell>
          <cell r="E362">
            <v>1</v>
          </cell>
          <cell r="F362">
            <v>22.67166082</v>
          </cell>
          <cell r="G362">
            <v>21.218407361438004</v>
          </cell>
          <cell r="H362">
            <v>1</v>
          </cell>
          <cell r="I362" t="str">
            <v xml:space="preserve">   ---</v>
          </cell>
          <cell r="J362">
            <v>22.67166082</v>
          </cell>
          <cell r="K362">
            <v>22.67166082</v>
          </cell>
          <cell r="L362">
            <v>21218407.361438002</v>
          </cell>
          <cell r="M362">
            <v>1453253.4585619986</v>
          </cell>
          <cell r="N362">
            <v>0.13735676653723447</v>
          </cell>
          <cell r="O362">
            <v>0.13735676653723439</v>
          </cell>
          <cell r="P362">
            <v>93.59</v>
          </cell>
          <cell r="Q362">
            <v>0.13735676653723447</v>
          </cell>
          <cell r="R362">
            <v>0.13735676653723439</v>
          </cell>
          <cell r="S362">
            <v>40038</v>
          </cell>
        </row>
        <row r="363">
          <cell r="A363">
            <v>347</v>
          </cell>
          <cell r="B363" t="str">
            <v>275th</v>
          </cell>
          <cell r="C363">
            <v>39870</v>
          </cell>
          <cell r="D363">
            <v>40052</v>
          </cell>
          <cell r="E363">
            <v>59</v>
          </cell>
          <cell r="F363">
            <v>84850</v>
          </cell>
          <cell r="G363">
            <v>79605.217499999984</v>
          </cell>
          <cell r="H363">
            <v>7</v>
          </cell>
          <cell r="I363">
            <v>32500</v>
          </cell>
          <cell r="J363">
            <v>0</v>
          </cell>
          <cell r="K363">
            <v>32500</v>
          </cell>
          <cell r="L363">
            <v>30527250000</v>
          </cell>
          <cell r="M363">
            <v>1972749999.999999</v>
          </cell>
          <cell r="N363">
            <v>0.12869141074951443</v>
          </cell>
          <cell r="O363">
            <v>0.13873141719821927</v>
          </cell>
          <cell r="P363">
            <v>93.92</v>
          </cell>
          <cell r="Q363">
            <v>0.12982758297920133</v>
          </cell>
          <cell r="R363">
            <v>0.12960025176569406</v>
          </cell>
          <cell r="S363">
            <v>40052</v>
          </cell>
        </row>
        <row r="364">
          <cell r="A364">
            <v>348</v>
          </cell>
          <cell r="B364" t="str">
            <v>Special</v>
          </cell>
          <cell r="C364">
            <v>39870</v>
          </cell>
          <cell r="D364">
            <v>40052</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v>
          </cell>
          <cell r="N364" t="str">
            <v>---</v>
          </cell>
          <cell r="O364" t="str">
            <v xml:space="preserve">   ---</v>
          </cell>
          <cell r="P364" t="str">
            <v xml:space="preserve">   ---</v>
          </cell>
          <cell r="Q364" t="str">
            <v xml:space="preserve">   ---</v>
          </cell>
          <cell r="R364" t="str">
            <v xml:space="preserve">   ---</v>
          </cell>
          <cell r="S364">
            <v>40052</v>
          </cell>
        </row>
        <row r="365">
          <cell r="A365">
            <v>349</v>
          </cell>
          <cell r="B365" t="str">
            <v>276th</v>
          </cell>
          <cell r="C365">
            <v>39884</v>
          </cell>
          <cell r="D365">
            <v>40066</v>
          </cell>
          <cell r="E365">
            <v>45</v>
          </cell>
          <cell r="F365">
            <v>48855</v>
          </cell>
          <cell r="G365">
            <v>46144.994400000003</v>
          </cell>
          <cell r="H365">
            <v>22</v>
          </cell>
          <cell r="I365">
            <v>31172</v>
          </cell>
          <cell r="J365">
            <v>0</v>
          </cell>
          <cell r="K365">
            <v>31172</v>
          </cell>
          <cell r="L365">
            <v>29458066199.999996</v>
          </cell>
          <cell r="M365">
            <v>1713933800.0000002</v>
          </cell>
          <cell r="N365">
            <v>0.11492683674963232</v>
          </cell>
          <cell r="O365">
            <v>0.12732959904075503</v>
          </cell>
          <cell r="P365">
            <v>94.45</v>
          </cell>
          <cell r="Q365">
            <v>0.11784536268390154</v>
          </cell>
          <cell r="R365">
            <v>0.11668399396431933</v>
          </cell>
          <cell r="S365">
            <v>40066</v>
          </cell>
        </row>
        <row r="366">
          <cell r="A366">
            <v>350</v>
          </cell>
          <cell r="B366" t="str">
            <v>Special</v>
          </cell>
          <cell r="C366">
            <v>39884</v>
          </cell>
          <cell r="D366">
            <v>40066</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v>
          </cell>
          <cell r="N366" t="str">
            <v>---</v>
          </cell>
          <cell r="O366" t="str">
            <v xml:space="preserve">   ---</v>
          </cell>
          <cell r="P366" t="str">
            <v xml:space="preserve">   ---</v>
          </cell>
          <cell r="Q366" t="str">
            <v xml:space="preserve">   ---</v>
          </cell>
          <cell r="R366" t="str">
            <v xml:space="preserve">   ---</v>
          </cell>
          <cell r="S366">
            <v>40066</v>
          </cell>
        </row>
        <row r="367">
          <cell r="A367">
            <v>351</v>
          </cell>
          <cell r="B367" t="str">
            <v>277th</v>
          </cell>
          <cell r="C367">
            <v>39898</v>
          </cell>
          <cell r="D367">
            <v>40080</v>
          </cell>
          <cell r="E367">
            <v>26</v>
          </cell>
          <cell r="F367">
            <v>25523</v>
          </cell>
          <cell r="G367">
            <v>24101.505800000003</v>
          </cell>
          <cell r="H367">
            <v>20</v>
          </cell>
          <cell r="I367">
            <v>18323</v>
          </cell>
          <cell r="J367">
            <v>1900</v>
          </cell>
          <cell r="K367">
            <v>20223</v>
          </cell>
          <cell r="L367">
            <v>19102245800</v>
          </cell>
          <cell r="M367">
            <v>1120754199.9999998</v>
          </cell>
          <cell r="N367">
            <v>0.11649735303316923</v>
          </cell>
          <cell r="O367">
            <v>0.12302863767520957</v>
          </cell>
          <cell r="P367">
            <v>94.4</v>
          </cell>
          <cell r="Q367">
            <v>0.11897001303780953</v>
          </cell>
          <cell r="R367">
            <v>0.117665033401983</v>
          </cell>
          <cell r="S367">
            <v>40080</v>
          </cell>
        </row>
        <row r="368">
          <cell r="A368">
            <v>352</v>
          </cell>
          <cell r="B368" t="str">
            <v>Special</v>
          </cell>
          <cell r="C368">
            <v>39898</v>
          </cell>
          <cell r="D368">
            <v>40080</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v>
          </cell>
          <cell r="N368" t="str">
            <v>---</v>
          </cell>
          <cell r="O368" t="str">
            <v xml:space="preserve">   ---</v>
          </cell>
          <cell r="P368" t="str">
            <v xml:space="preserve">   ---</v>
          </cell>
          <cell r="Q368" t="str">
            <v xml:space="preserve">   ---</v>
          </cell>
          <cell r="R368" t="str">
            <v xml:space="preserve">   ---</v>
          </cell>
          <cell r="S368">
            <v>40080</v>
          </cell>
        </row>
        <row r="369">
          <cell r="A369">
            <v>353</v>
          </cell>
          <cell r="B369" t="str">
            <v>278th</v>
          </cell>
          <cell r="C369">
            <v>39912</v>
          </cell>
          <cell r="D369">
            <v>40094</v>
          </cell>
          <cell r="E369">
            <v>18</v>
          </cell>
          <cell r="F369">
            <v>13350</v>
          </cell>
          <cell r="G369">
            <v>12549.15</v>
          </cell>
          <cell r="H369">
            <v>16</v>
          </cell>
          <cell r="I369">
            <v>11250</v>
          </cell>
          <cell r="J369">
            <v>500</v>
          </cell>
          <cell r="K369">
            <v>11750</v>
          </cell>
          <cell r="L369">
            <v>11046910000.000002</v>
          </cell>
          <cell r="M369">
            <v>703089999.99999976</v>
          </cell>
          <cell r="N369">
            <v>0.12393266109554053</v>
          </cell>
          <cell r="O369">
            <v>0.13096496557666251</v>
          </cell>
          <cell r="P369">
            <v>93.92</v>
          </cell>
          <cell r="Q369">
            <v>0.12982758297920133</v>
          </cell>
          <cell r="R369">
            <v>0.12764140668006993</v>
          </cell>
          <cell r="S369">
            <v>40094</v>
          </cell>
        </row>
        <row r="370">
          <cell r="A370">
            <v>354</v>
          </cell>
          <cell r="B370" t="str">
            <v>Special</v>
          </cell>
          <cell r="C370">
            <v>39912</v>
          </cell>
          <cell r="D370">
            <v>40094</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v>
          </cell>
          <cell r="N370" t="str">
            <v>---</v>
          </cell>
          <cell r="O370" t="str">
            <v xml:space="preserve">   ---</v>
          </cell>
          <cell r="P370" t="str">
            <v xml:space="preserve">   ---</v>
          </cell>
          <cell r="Q370" t="str">
            <v xml:space="preserve">   ---</v>
          </cell>
          <cell r="R370" t="str">
            <v xml:space="preserve">   ---</v>
          </cell>
          <cell r="S370">
            <v>40094</v>
          </cell>
        </row>
        <row r="371">
          <cell r="A371">
            <v>355</v>
          </cell>
          <cell r="B371" t="str">
            <v>279th</v>
          </cell>
          <cell r="C371">
            <v>39926</v>
          </cell>
          <cell r="D371">
            <v>40108</v>
          </cell>
          <cell r="E371">
            <v>11</v>
          </cell>
          <cell r="F371">
            <v>5200</v>
          </cell>
          <cell r="G371">
            <v>4882.18</v>
          </cell>
          <cell r="H371">
            <v>7</v>
          </cell>
          <cell r="I371">
            <v>1900</v>
          </cell>
          <cell r="J371">
            <v>500</v>
          </cell>
          <cell r="K371">
            <v>2400</v>
          </cell>
          <cell r="L371">
            <v>2254399999.9999995</v>
          </cell>
          <cell r="M371">
            <v>145599999.99999997</v>
          </cell>
          <cell r="N371">
            <v>0.12755644695657467</v>
          </cell>
          <cell r="O371">
            <v>0.13210356047704175</v>
          </cell>
          <cell r="P371">
            <v>93.88</v>
          </cell>
          <cell r="Q371">
            <v>0.130737392134921</v>
          </cell>
          <cell r="R371">
            <v>0.12952448545067421</v>
          </cell>
          <cell r="S371">
            <v>40108</v>
          </cell>
        </row>
        <row r="372">
          <cell r="A372">
            <v>356</v>
          </cell>
          <cell r="B372" t="str">
            <v>Special</v>
          </cell>
          <cell r="C372">
            <v>39926</v>
          </cell>
          <cell r="D372">
            <v>40108</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v>
          </cell>
          <cell r="N372" t="str">
            <v>---</v>
          </cell>
          <cell r="O372" t="str">
            <v xml:space="preserve">   ---</v>
          </cell>
          <cell r="P372" t="str">
            <v xml:space="preserve">   ---</v>
          </cell>
          <cell r="Q372" t="str">
            <v xml:space="preserve">   ---</v>
          </cell>
          <cell r="R372" t="str">
            <v xml:space="preserve">   ---</v>
          </cell>
          <cell r="S372">
            <v>40108</v>
          </cell>
        </row>
        <row r="373">
          <cell r="A373">
            <v>357</v>
          </cell>
          <cell r="B373" t="str">
            <v>280th</v>
          </cell>
          <cell r="C373">
            <v>39940</v>
          </cell>
          <cell r="D373">
            <v>40122</v>
          </cell>
          <cell r="E373">
            <v>11</v>
          </cell>
          <cell r="F373">
            <v>5907</v>
          </cell>
          <cell r="G373">
            <v>5544.2737000000006</v>
          </cell>
          <cell r="H373">
            <v>9</v>
          </cell>
          <cell r="I373">
            <v>4700</v>
          </cell>
          <cell r="J373">
            <v>607</v>
          </cell>
          <cell r="K373">
            <v>5307</v>
          </cell>
          <cell r="L373">
            <v>4981353700.000001</v>
          </cell>
          <cell r="M373">
            <v>325646300.00000012</v>
          </cell>
          <cell r="N373">
            <v>0.13005496260740651</v>
          </cell>
          <cell r="O373">
            <v>0.13210356047704175</v>
          </cell>
          <cell r="P373">
            <v>93.83</v>
          </cell>
          <cell r="Q373">
            <v>0.13187574441970695</v>
          </cell>
          <cell r="R373">
            <v>0.13110529882361405</v>
          </cell>
          <cell r="S373">
            <v>40122</v>
          </cell>
        </row>
        <row r="374">
          <cell r="A374">
            <v>358</v>
          </cell>
          <cell r="B374" t="str">
            <v>Special</v>
          </cell>
          <cell r="C374">
            <v>39940</v>
          </cell>
          <cell r="D374">
            <v>40122</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v>
          </cell>
          <cell r="N374" t="str">
            <v>---</v>
          </cell>
          <cell r="O374" t="str">
            <v xml:space="preserve">   ---</v>
          </cell>
          <cell r="P374" t="str">
            <v xml:space="preserve">   ---</v>
          </cell>
          <cell r="Q374" t="str">
            <v xml:space="preserve">   ---</v>
          </cell>
          <cell r="R374" t="str">
            <v xml:space="preserve">   ---</v>
          </cell>
          <cell r="S374">
            <v>40122</v>
          </cell>
        </row>
        <row r="375">
          <cell r="A375">
            <v>359</v>
          </cell>
          <cell r="B375" t="str">
            <v>281st</v>
          </cell>
          <cell r="C375">
            <v>39954</v>
          </cell>
          <cell r="D375">
            <v>40136</v>
          </cell>
          <cell r="E375">
            <v>9</v>
          </cell>
          <cell r="F375">
            <v>5650</v>
          </cell>
          <cell r="G375">
            <v>5300.3525</v>
          </cell>
          <cell r="H375">
            <v>4</v>
          </cell>
          <cell r="I375">
            <v>4025</v>
          </cell>
          <cell r="J375">
            <v>0</v>
          </cell>
          <cell r="K375">
            <v>4025</v>
          </cell>
          <cell r="L375">
            <v>3777457500</v>
          </cell>
          <cell r="M375">
            <v>247542500.00000009</v>
          </cell>
          <cell r="N375">
            <v>0.13096496557666251</v>
          </cell>
          <cell r="O375">
            <v>0.13552663840909809</v>
          </cell>
          <cell r="P375">
            <v>93.83</v>
          </cell>
          <cell r="Q375">
            <v>0.13187574441970695</v>
          </cell>
          <cell r="R375">
            <v>0.13142308646129672</v>
          </cell>
          <cell r="S375">
            <v>40136</v>
          </cell>
        </row>
        <row r="376">
          <cell r="A376">
            <v>360</v>
          </cell>
          <cell r="B376" t="str">
            <v>Special</v>
          </cell>
          <cell r="C376">
            <v>39954</v>
          </cell>
          <cell r="D376">
            <v>40136</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v>
          </cell>
          <cell r="N376" t="str">
            <v>---</v>
          </cell>
          <cell r="O376" t="str">
            <v xml:space="preserve">   ---</v>
          </cell>
          <cell r="P376" t="str">
            <v xml:space="preserve">   ---</v>
          </cell>
          <cell r="Q376" t="str">
            <v xml:space="preserve">   ---</v>
          </cell>
          <cell r="R376" t="str">
            <v xml:space="preserve">   ---</v>
          </cell>
          <cell r="S376">
            <v>40136</v>
          </cell>
        </row>
        <row r="377">
          <cell r="A377">
            <v>361</v>
          </cell>
          <cell r="B377" t="str">
            <v>282nd</v>
          </cell>
          <cell r="C377">
            <v>39968</v>
          </cell>
          <cell r="D377">
            <v>40150</v>
          </cell>
          <cell r="E377">
            <v>14</v>
          </cell>
          <cell r="F377">
            <v>10364</v>
          </cell>
          <cell r="G377">
            <v>9724.9789999999994</v>
          </cell>
          <cell r="H377">
            <v>4</v>
          </cell>
          <cell r="I377">
            <v>4000</v>
          </cell>
          <cell r="J377">
            <v>564</v>
          </cell>
          <cell r="K377">
            <v>4564</v>
          </cell>
          <cell r="L377">
            <v>4283363999.9999995</v>
          </cell>
          <cell r="M377">
            <v>280636000.00000048</v>
          </cell>
          <cell r="N377">
            <v>0.13119258751050783</v>
          </cell>
          <cell r="O377">
            <v>0.13278730012923412</v>
          </cell>
          <cell r="P377">
            <v>93.85</v>
          </cell>
          <cell r="Q377">
            <v>0.13142025795195761</v>
          </cell>
          <cell r="R377">
            <v>0.13139531360023501</v>
          </cell>
          <cell r="S377">
            <v>40150</v>
          </cell>
        </row>
        <row r="378">
          <cell r="A378">
            <v>362</v>
          </cell>
          <cell r="B378" t="str">
            <v>Special</v>
          </cell>
          <cell r="C378">
            <v>39968</v>
          </cell>
          <cell r="D378">
            <v>40150</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v>
          </cell>
          <cell r="N378" t="str">
            <v>---</v>
          </cell>
          <cell r="O378" t="str">
            <v xml:space="preserve">   ---</v>
          </cell>
          <cell r="P378" t="str">
            <v xml:space="preserve">   ---</v>
          </cell>
          <cell r="Q378" t="str">
            <v xml:space="preserve">   ---</v>
          </cell>
          <cell r="R378" t="str">
            <v xml:space="preserve">   ---</v>
          </cell>
          <cell r="S378">
            <v>40150</v>
          </cell>
        </row>
        <row r="379">
          <cell r="A379">
            <v>363</v>
          </cell>
          <cell r="B379" t="str">
            <v>283rd</v>
          </cell>
          <cell r="C379">
            <v>39982</v>
          </cell>
          <cell r="D379">
            <v>40164</v>
          </cell>
          <cell r="E379">
            <v>21</v>
          </cell>
          <cell r="F379">
            <v>15312</v>
          </cell>
          <cell r="G379">
            <v>14411.420599999999</v>
          </cell>
          <cell r="H379">
            <v>4</v>
          </cell>
          <cell r="I379">
            <v>5231</v>
          </cell>
          <cell r="J379">
            <v>0</v>
          </cell>
          <cell r="K379">
            <v>5231</v>
          </cell>
          <cell r="L379">
            <v>4935534600</v>
          </cell>
          <cell r="M379">
            <v>295465400</v>
          </cell>
          <cell r="N379">
            <v>0.11987059146872629</v>
          </cell>
          <cell r="O379">
            <v>0.13142025795195761</v>
          </cell>
          <cell r="P379">
            <v>94.16</v>
          </cell>
          <cell r="Q379">
            <v>0.12438496083355904</v>
          </cell>
          <cell r="R379">
            <v>0.12005877463886815</v>
          </cell>
          <cell r="S379">
            <v>40164</v>
          </cell>
        </row>
        <row r="380">
          <cell r="A380">
            <v>364</v>
          </cell>
          <cell r="B380" t="str">
            <v>Special</v>
          </cell>
          <cell r="C380">
            <v>39982</v>
          </cell>
          <cell r="D380">
            <v>40164</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v>
          </cell>
          <cell r="N380" t="str">
            <v>---</v>
          </cell>
          <cell r="O380" t="str">
            <v xml:space="preserve">   ---</v>
          </cell>
          <cell r="P380" t="str">
            <v xml:space="preserve">   ---</v>
          </cell>
          <cell r="Q380" t="str">
            <v xml:space="preserve">   ---</v>
          </cell>
          <cell r="R380" t="str">
            <v xml:space="preserve">   ---</v>
          </cell>
          <cell r="S380">
            <v>40164</v>
          </cell>
        </row>
        <row r="381">
          <cell r="A381">
            <v>365</v>
          </cell>
          <cell r="B381" t="str">
            <v>Special</v>
          </cell>
          <cell r="C381">
            <v>39996</v>
          </cell>
          <cell r="D381">
            <v>40178</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v>
          </cell>
          <cell r="N381" t="str">
            <v>---</v>
          </cell>
          <cell r="O381" t="str">
            <v xml:space="preserve">   ---</v>
          </cell>
          <cell r="P381" t="str">
            <v xml:space="preserve">   ---</v>
          </cell>
          <cell r="Q381" t="str">
            <v xml:space="preserve">   ---</v>
          </cell>
          <cell r="R381" t="str">
            <v xml:space="preserve">   ---</v>
          </cell>
          <cell r="S381">
            <v>40178</v>
          </cell>
        </row>
        <row r="382">
          <cell r="A382">
            <v>366</v>
          </cell>
          <cell r="B382" t="str">
            <v>284th</v>
          </cell>
          <cell r="C382">
            <v>40010</v>
          </cell>
          <cell r="D382">
            <v>40192</v>
          </cell>
          <cell r="E382">
            <v>46</v>
          </cell>
          <cell r="F382">
            <v>28925</v>
          </cell>
          <cell r="G382">
            <v>27342.985000000004</v>
          </cell>
          <cell r="H382">
            <v>17</v>
          </cell>
          <cell r="I382">
            <v>11925</v>
          </cell>
          <cell r="J382">
            <v>0</v>
          </cell>
          <cell r="K382">
            <v>11925</v>
          </cell>
          <cell r="L382">
            <v>11284412500.000002</v>
          </cell>
          <cell r="M382">
            <v>640587500</v>
          </cell>
          <cell r="N382">
            <v>0.11246357402234479</v>
          </cell>
          <cell r="O382">
            <v>0.12506377081964046</v>
          </cell>
          <cell r="P382">
            <v>94.57</v>
          </cell>
          <cell r="Q382">
            <v>0.11515105387369333</v>
          </cell>
          <cell r="R382">
            <v>0.11384684063423428</v>
          </cell>
          <cell r="S382">
            <v>40192</v>
          </cell>
        </row>
        <row r="383">
          <cell r="A383">
            <v>367</v>
          </cell>
          <cell r="B383" t="str">
            <v>Special</v>
          </cell>
          <cell r="C383">
            <v>40010</v>
          </cell>
          <cell r="D383">
            <v>40192</v>
          </cell>
          <cell r="E383" t="str">
            <v xml:space="preserve">   ---</v>
          </cell>
          <cell r="F383" t="str">
            <v xml:space="preserve">   ---</v>
          </cell>
          <cell r="G383" t="str">
            <v xml:space="preserve">   ---</v>
          </cell>
          <cell r="H383" t="str">
            <v xml:space="preserve">   ---</v>
          </cell>
          <cell r="I383" t="str">
            <v xml:space="preserve">   ---</v>
          </cell>
          <cell r="J383" t="str">
            <v xml:space="preserve">   ---</v>
          </cell>
          <cell r="K383">
            <v>0</v>
          </cell>
          <cell r="L383" t="str">
            <v xml:space="preserve">   ---</v>
          </cell>
          <cell r="M383" t="str">
            <v>---</v>
          </cell>
          <cell r="N383" t="str">
            <v>---</v>
          </cell>
          <cell r="O383" t="str">
            <v xml:space="preserve">   ---</v>
          </cell>
          <cell r="P383" t="str">
            <v xml:space="preserve">   ---</v>
          </cell>
          <cell r="Q383" t="str">
            <v xml:space="preserve">   ---</v>
          </cell>
          <cell r="R383" t="str">
            <v xml:space="preserve">   ---</v>
          </cell>
          <cell r="S383">
            <v>40192</v>
          </cell>
        </row>
        <row r="384">
          <cell r="A384">
            <v>368</v>
          </cell>
          <cell r="B384" t="str">
            <v>Non-Comp</v>
          </cell>
          <cell r="C384">
            <v>40010</v>
          </cell>
          <cell r="D384">
            <v>40192</v>
          </cell>
          <cell r="E384">
            <v>3</v>
          </cell>
          <cell r="F384">
            <v>202.4</v>
          </cell>
          <cell r="G384">
            <v>191.53111999999999</v>
          </cell>
          <cell r="H384">
            <v>3</v>
          </cell>
          <cell r="I384" t="str">
            <v xml:space="preserve">   ---</v>
          </cell>
          <cell r="J384">
            <v>202.4</v>
          </cell>
          <cell r="K384">
            <v>202.4</v>
          </cell>
          <cell r="L384">
            <v>191531120</v>
          </cell>
          <cell r="M384">
            <v>10868880.000000017</v>
          </cell>
          <cell r="N384">
            <v>0.11380646195187048</v>
          </cell>
          <cell r="O384">
            <v>0.11380646195187048</v>
          </cell>
          <cell r="P384">
            <v>94.63</v>
          </cell>
          <cell r="Q384">
            <v>0.11380646195187048</v>
          </cell>
          <cell r="R384">
            <v>0.11380646195187057</v>
          </cell>
          <cell r="S384">
            <v>40192</v>
          </cell>
        </row>
        <row r="385">
          <cell r="A385">
            <v>369</v>
          </cell>
          <cell r="B385" t="str">
            <v>285th</v>
          </cell>
          <cell r="C385">
            <v>40024</v>
          </cell>
          <cell r="D385">
            <v>40206</v>
          </cell>
          <cell r="E385">
            <v>16</v>
          </cell>
          <cell r="F385">
            <v>15925</v>
          </cell>
          <cell r="G385">
            <v>15037.253000000001</v>
          </cell>
          <cell r="H385">
            <v>0</v>
          </cell>
          <cell r="I385" t="str">
            <v>Bids Rejected</v>
          </cell>
          <cell r="J385" t="str">
            <v>Bids Rejected</v>
          </cell>
          <cell r="K385" t="str">
            <v>BIDS REJECTED</v>
          </cell>
          <cell r="L385" t="str">
            <v>Bids Rejected</v>
          </cell>
          <cell r="M385" t="str">
            <v>Bids Rejected</v>
          </cell>
          <cell r="N385">
            <v>0.11425399999999999</v>
          </cell>
          <cell r="O385">
            <v>0.122351</v>
          </cell>
          <cell r="P385" t="str">
            <v>Bids Rejected</v>
          </cell>
          <cell r="Q385" t="str">
            <v>Bids Rejected</v>
          </cell>
          <cell r="R385" t="str">
            <v>Bids Rejected</v>
          </cell>
          <cell r="S385">
            <v>40206</v>
          </cell>
        </row>
        <row r="386">
          <cell r="A386">
            <v>370</v>
          </cell>
          <cell r="B386" t="str">
            <v>Special</v>
          </cell>
          <cell r="C386">
            <v>40024</v>
          </cell>
          <cell r="D386">
            <v>40206</v>
          </cell>
          <cell r="E386" t="str">
            <v xml:space="preserve">   ---</v>
          </cell>
          <cell r="F386" t="str">
            <v xml:space="preserve">   ---</v>
          </cell>
          <cell r="G386" t="str">
            <v xml:space="preserve">   ---</v>
          </cell>
          <cell r="H386" t="str">
            <v xml:space="preserve">   ---</v>
          </cell>
          <cell r="I386" t="str">
            <v xml:space="preserve">   ---</v>
          </cell>
          <cell r="J386" t="str">
            <v xml:space="preserve">   ---</v>
          </cell>
          <cell r="K386">
            <v>0</v>
          </cell>
          <cell r="L386" t="str">
            <v xml:space="preserve">   ---</v>
          </cell>
          <cell r="M386" t="str">
            <v>---</v>
          </cell>
          <cell r="N386" t="str">
            <v>---</v>
          </cell>
          <cell r="O386" t="str">
            <v xml:space="preserve">   ---</v>
          </cell>
          <cell r="P386" t="str">
            <v xml:space="preserve">   ---</v>
          </cell>
          <cell r="Q386" t="str">
            <v xml:space="preserve">   ---</v>
          </cell>
          <cell r="R386" t="str">
            <v xml:space="preserve">   ---</v>
          </cell>
          <cell r="S386">
            <v>40206</v>
          </cell>
        </row>
        <row r="387">
          <cell r="A387">
            <v>371</v>
          </cell>
          <cell r="B387" t="str">
            <v>Non-Comp</v>
          </cell>
          <cell r="C387">
            <v>40024</v>
          </cell>
          <cell r="D387">
            <v>40206</v>
          </cell>
          <cell r="E387">
            <v>1</v>
          </cell>
          <cell r="F387">
            <v>100</v>
          </cell>
          <cell r="G387">
            <v>94.63</v>
          </cell>
          <cell r="H387">
            <v>0</v>
          </cell>
          <cell r="I387" t="str">
            <v>Bids Rejected</v>
          </cell>
          <cell r="J387" t="str">
            <v>Bids Rejected</v>
          </cell>
          <cell r="K387" t="str">
            <v>BIDS REJECTED</v>
          </cell>
          <cell r="L387" t="str">
            <v>Bids Rejected</v>
          </cell>
          <cell r="M387" t="str">
            <v>Bids Rejected</v>
          </cell>
          <cell r="N387" t="str">
            <v>Bids Rejected</v>
          </cell>
          <cell r="O387" t="str">
            <v>Bids Rejected</v>
          </cell>
          <cell r="P387" t="str">
            <v>Bids Rejected</v>
          </cell>
          <cell r="Q387" t="str">
            <v>Bids Rejected</v>
          </cell>
          <cell r="R387" t="str">
            <v>Bids Rejected</v>
          </cell>
          <cell r="S387">
            <v>40206</v>
          </cell>
        </row>
        <row r="388">
          <cell r="A388">
            <v>372</v>
          </cell>
          <cell r="B388" t="str">
            <v>286th</v>
          </cell>
          <cell r="C388">
            <v>40038</v>
          </cell>
          <cell r="D388">
            <v>40220</v>
          </cell>
          <cell r="E388">
            <v>24</v>
          </cell>
          <cell r="F388">
            <v>13750</v>
          </cell>
          <cell r="G388">
            <v>12959.999999999998</v>
          </cell>
          <cell r="H388">
            <v>0</v>
          </cell>
          <cell r="I388" t="str">
            <v>Bids Rejected</v>
          </cell>
          <cell r="J388" t="str">
            <v>Bids Rejected</v>
          </cell>
          <cell r="K388" t="str">
            <v>BIDS REJECTED</v>
          </cell>
          <cell r="L388" t="str">
            <v>Bids Rejected</v>
          </cell>
          <cell r="M388" t="str">
            <v>Bids Rejected</v>
          </cell>
          <cell r="N388">
            <v>0.11807019748569945</v>
          </cell>
          <cell r="O388">
            <v>0.12596952415211521</v>
          </cell>
          <cell r="P388" t="str">
            <v>Bids Rejected</v>
          </cell>
          <cell r="Q388" t="str">
            <v>Bids Rejected</v>
          </cell>
          <cell r="R388" t="str">
            <v>Bids Rejected</v>
          </cell>
          <cell r="S388">
            <v>40220</v>
          </cell>
        </row>
        <row r="389">
          <cell r="A389">
            <v>373</v>
          </cell>
          <cell r="B389" t="str">
            <v>Special</v>
          </cell>
          <cell r="C389">
            <v>40038</v>
          </cell>
          <cell r="D389">
            <v>40220</v>
          </cell>
          <cell r="E389" t="str">
            <v xml:space="preserve">   ---</v>
          </cell>
          <cell r="F389" t="str">
            <v xml:space="preserve">   ---</v>
          </cell>
          <cell r="G389" t="str">
            <v xml:space="preserve">   ---</v>
          </cell>
          <cell r="H389" t="str">
            <v xml:space="preserve">   ---</v>
          </cell>
          <cell r="I389" t="str">
            <v xml:space="preserve">   ---</v>
          </cell>
          <cell r="J389" t="str">
            <v xml:space="preserve">   ---</v>
          </cell>
          <cell r="K389">
            <v>0</v>
          </cell>
          <cell r="L389" t="str">
            <v xml:space="preserve">   ---</v>
          </cell>
          <cell r="M389" t="str">
            <v>---</v>
          </cell>
          <cell r="N389" t="str">
            <v>---</v>
          </cell>
          <cell r="O389" t="str">
            <v xml:space="preserve">   ---</v>
          </cell>
          <cell r="P389" t="str">
            <v xml:space="preserve">   ---</v>
          </cell>
          <cell r="Q389" t="str">
            <v xml:space="preserve">   ---</v>
          </cell>
          <cell r="R389" t="str">
            <v xml:space="preserve">   ---</v>
          </cell>
          <cell r="S389">
            <v>40220</v>
          </cell>
        </row>
        <row r="390">
          <cell r="A390">
            <v>374</v>
          </cell>
          <cell r="B390" t="str">
            <v>Non-Comp</v>
          </cell>
          <cell r="C390">
            <v>40038</v>
          </cell>
          <cell r="D390">
            <v>40220</v>
          </cell>
          <cell r="E390" t="str">
            <v xml:space="preserve">   ---</v>
          </cell>
          <cell r="F390" t="str">
            <v xml:space="preserve">   ---</v>
          </cell>
          <cell r="G390" t="str">
            <v xml:space="preserve">   ---</v>
          </cell>
          <cell r="H390" t="str">
            <v xml:space="preserve">   ---</v>
          </cell>
          <cell r="I390" t="str">
            <v xml:space="preserve">   ---</v>
          </cell>
          <cell r="J390" t="str">
            <v xml:space="preserve">   ---</v>
          </cell>
          <cell r="K390">
            <v>0</v>
          </cell>
          <cell r="L390" t="str">
            <v xml:space="preserve">   ---</v>
          </cell>
          <cell r="M390" t="str">
            <v>---</v>
          </cell>
          <cell r="N390" t="str">
            <v>---</v>
          </cell>
          <cell r="O390" t="str">
            <v xml:space="preserve">   ---</v>
          </cell>
          <cell r="P390" t="str">
            <v xml:space="preserve">   ---</v>
          </cell>
          <cell r="Q390" t="str">
            <v xml:space="preserve">   ---</v>
          </cell>
          <cell r="R390" t="str">
            <v xml:space="preserve">   ---</v>
          </cell>
          <cell r="S390">
            <v>40220</v>
          </cell>
        </row>
        <row r="391">
          <cell r="A391">
            <v>375</v>
          </cell>
          <cell r="B391" t="str">
            <v>287th</v>
          </cell>
          <cell r="C391">
            <v>40052</v>
          </cell>
          <cell r="D391">
            <v>40234</v>
          </cell>
          <cell r="E391">
            <v>11</v>
          </cell>
          <cell r="F391">
            <v>10200</v>
          </cell>
          <cell r="G391">
            <v>9604.14</v>
          </cell>
          <cell r="H391">
            <v>11</v>
          </cell>
          <cell r="I391">
            <v>10200</v>
          </cell>
          <cell r="J391">
            <v>0</v>
          </cell>
          <cell r="K391">
            <v>10200</v>
          </cell>
          <cell r="L391">
            <v>9604140000</v>
          </cell>
          <cell r="M391">
            <v>595859999.99999988</v>
          </cell>
          <cell r="N391">
            <v>0.12348055341685908</v>
          </cell>
          <cell r="O391">
            <v>0.12551655124176642</v>
          </cell>
          <cell r="P391">
            <v>94.11</v>
          </cell>
          <cell r="Q391">
            <v>0.12551655124176642</v>
          </cell>
          <cell r="R391">
            <v>0.12442487885890417</v>
          </cell>
          <cell r="S391">
            <v>40234</v>
          </cell>
        </row>
        <row r="392">
          <cell r="A392">
            <v>376</v>
          </cell>
          <cell r="B392" t="str">
            <v>Special</v>
          </cell>
          <cell r="C392">
            <v>40052</v>
          </cell>
          <cell r="D392">
            <v>40234</v>
          </cell>
          <cell r="E392" t="str">
            <v xml:space="preserve">   ---</v>
          </cell>
          <cell r="F392" t="str">
            <v xml:space="preserve">   ---</v>
          </cell>
          <cell r="G392" t="str">
            <v xml:space="preserve">   ---</v>
          </cell>
          <cell r="H392" t="str">
            <v xml:space="preserve">   ---</v>
          </cell>
          <cell r="I392" t="str">
            <v xml:space="preserve">   ---</v>
          </cell>
          <cell r="J392" t="str">
            <v xml:space="preserve">   ---</v>
          </cell>
          <cell r="K392">
            <v>0</v>
          </cell>
          <cell r="L392" t="str">
            <v xml:space="preserve">   ---</v>
          </cell>
          <cell r="M392" t="str">
            <v>---</v>
          </cell>
          <cell r="N392" t="str">
            <v>---</v>
          </cell>
          <cell r="O392" t="str">
            <v xml:space="preserve">   ---</v>
          </cell>
          <cell r="P392" t="str">
            <v xml:space="preserve">   ---</v>
          </cell>
          <cell r="Q392" t="str">
            <v xml:space="preserve">   ---</v>
          </cell>
          <cell r="R392" t="str">
            <v xml:space="preserve">   ---</v>
          </cell>
          <cell r="S392">
            <v>40234</v>
          </cell>
        </row>
        <row r="393">
          <cell r="A393">
            <v>377</v>
          </cell>
          <cell r="B393" t="str">
            <v>Non-Comp</v>
          </cell>
          <cell r="C393">
            <v>40052</v>
          </cell>
          <cell r="D393">
            <v>40234</v>
          </cell>
          <cell r="E393" t="str">
            <v xml:space="preserve">   ---</v>
          </cell>
          <cell r="F393" t="str">
            <v xml:space="preserve">   ---</v>
          </cell>
          <cell r="G393" t="str">
            <v xml:space="preserve">   ---</v>
          </cell>
          <cell r="H393" t="str">
            <v xml:space="preserve">   ---</v>
          </cell>
          <cell r="I393" t="str">
            <v xml:space="preserve">   ---</v>
          </cell>
          <cell r="J393" t="str">
            <v xml:space="preserve">   ---</v>
          </cell>
          <cell r="K393">
            <v>0</v>
          </cell>
          <cell r="L393" t="str">
            <v xml:space="preserve">   ---</v>
          </cell>
          <cell r="M393" t="str">
            <v>---</v>
          </cell>
          <cell r="N393" t="str">
            <v>---</v>
          </cell>
          <cell r="O393" t="str">
            <v xml:space="preserve">   ---</v>
          </cell>
          <cell r="P393" t="str">
            <v xml:space="preserve">   ---</v>
          </cell>
          <cell r="Q393" t="str">
            <v xml:space="preserve">   ---</v>
          </cell>
          <cell r="R393" t="str">
            <v xml:space="preserve">   ---</v>
          </cell>
          <cell r="S393">
            <v>40234</v>
          </cell>
        </row>
        <row r="394">
          <cell r="A394">
            <v>378</v>
          </cell>
          <cell r="B394" t="str">
            <v>288th</v>
          </cell>
          <cell r="C394">
            <v>40066</v>
          </cell>
          <cell r="D394">
            <v>40248</v>
          </cell>
          <cell r="E394">
            <v>40</v>
          </cell>
          <cell r="F394">
            <v>27205</v>
          </cell>
          <cell r="G394">
            <v>25599.401999999998</v>
          </cell>
          <cell r="H394">
            <v>40</v>
          </cell>
          <cell r="I394">
            <v>26555</v>
          </cell>
          <cell r="J394">
            <v>650</v>
          </cell>
          <cell r="K394">
            <v>27205</v>
          </cell>
          <cell r="L394">
            <v>25599401500</v>
          </cell>
          <cell r="M394">
            <v>1605598500</v>
          </cell>
          <cell r="N394">
            <v>0.124837</v>
          </cell>
          <cell r="O394">
            <v>0.12778300000000001</v>
          </cell>
          <cell r="P394">
            <v>94.01</v>
          </cell>
          <cell r="Q394">
            <v>0.12778300000000001</v>
          </cell>
          <cell r="R394">
            <v>0.12578500000000001</v>
          </cell>
          <cell r="S394">
            <v>40248</v>
          </cell>
        </row>
        <row r="395">
          <cell r="A395">
            <v>379</v>
          </cell>
          <cell r="B395" t="str">
            <v>Special</v>
          </cell>
          <cell r="C395">
            <v>40066</v>
          </cell>
          <cell r="D395">
            <v>40248</v>
          </cell>
          <cell r="E395" t="str">
            <v xml:space="preserve">   ---</v>
          </cell>
          <cell r="F395" t="str">
            <v xml:space="preserve">   ---</v>
          </cell>
          <cell r="G395" t="str">
            <v xml:space="preserve">   ---</v>
          </cell>
          <cell r="H395" t="str">
            <v xml:space="preserve">   ---</v>
          </cell>
          <cell r="I395" t="str">
            <v xml:space="preserve">   ---</v>
          </cell>
          <cell r="J395" t="str">
            <v xml:space="preserve">   ---</v>
          </cell>
          <cell r="K395">
            <v>0</v>
          </cell>
          <cell r="L395" t="str">
            <v xml:space="preserve">   ---</v>
          </cell>
          <cell r="M395" t="str">
            <v>---</v>
          </cell>
          <cell r="N395" t="str">
            <v>---</v>
          </cell>
          <cell r="O395" t="str">
            <v xml:space="preserve">   ---</v>
          </cell>
          <cell r="P395" t="str">
            <v xml:space="preserve">   ---</v>
          </cell>
          <cell r="Q395" t="str">
            <v xml:space="preserve">   ---</v>
          </cell>
          <cell r="R395" t="str">
            <v xml:space="preserve">   ---</v>
          </cell>
          <cell r="S395">
            <v>40248</v>
          </cell>
        </row>
        <row r="396">
          <cell r="A396">
            <v>380</v>
          </cell>
          <cell r="B396" t="str">
            <v>Non-Comp</v>
          </cell>
          <cell r="C396">
            <v>40066</v>
          </cell>
          <cell r="D396">
            <v>40248</v>
          </cell>
          <cell r="E396">
            <v>1</v>
          </cell>
          <cell r="F396">
            <v>100</v>
          </cell>
          <cell r="G396">
            <v>94.1</v>
          </cell>
          <cell r="H396">
            <v>1</v>
          </cell>
          <cell r="I396">
            <v>0</v>
          </cell>
          <cell r="J396">
            <v>100</v>
          </cell>
          <cell r="K396">
            <v>100</v>
          </cell>
          <cell r="L396">
            <v>94100000</v>
          </cell>
          <cell r="M396">
            <v>5900000</v>
          </cell>
          <cell r="N396">
            <v>0.12574299999999999</v>
          </cell>
          <cell r="O396">
            <v>0.12574299999999999</v>
          </cell>
          <cell r="P396">
            <v>94.1</v>
          </cell>
          <cell r="Q396">
            <v>0.12574299999999999</v>
          </cell>
          <cell r="R396">
            <v>0.12574299999999999</v>
          </cell>
          <cell r="S396">
            <v>40248</v>
          </cell>
        </row>
        <row r="397">
          <cell r="A397">
            <v>381</v>
          </cell>
          <cell r="B397" t="str">
            <v>289th</v>
          </cell>
          <cell r="C397">
            <v>40082</v>
          </cell>
          <cell r="D397">
            <v>40262</v>
          </cell>
          <cell r="E397">
            <v>74</v>
          </cell>
          <cell r="F397">
            <v>60885</v>
          </cell>
          <cell r="G397">
            <v>57289.934999999998</v>
          </cell>
          <cell r="H397">
            <v>4</v>
          </cell>
          <cell r="I397">
            <v>1220</v>
          </cell>
          <cell r="J397">
            <v>50</v>
          </cell>
          <cell r="K397">
            <v>1270</v>
          </cell>
          <cell r="L397">
            <v>1195805000</v>
          </cell>
          <cell r="M397">
            <v>74195000</v>
          </cell>
          <cell r="N397">
            <v>0.12576699999999999</v>
          </cell>
          <cell r="O397">
            <v>0.12989200000000001</v>
          </cell>
          <cell r="P397">
            <v>94.15</v>
          </cell>
          <cell r="Q397">
            <v>0.125996</v>
          </cell>
          <cell r="R397">
            <v>0.12581600000000001</v>
          </cell>
          <cell r="S397">
            <v>40262</v>
          </cell>
        </row>
        <row r="398">
          <cell r="A398">
            <v>382</v>
          </cell>
          <cell r="B398" t="str">
            <v>Special</v>
          </cell>
          <cell r="C398">
            <v>40082</v>
          </cell>
          <cell r="D398">
            <v>40262</v>
          </cell>
          <cell r="E398" t="str">
            <v xml:space="preserve">   ---</v>
          </cell>
          <cell r="F398" t="str">
            <v xml:space="preserve">   ---</v>
          </cell>
          <cell r="G398" t="str">
            <v xml:space="preserve">   ---</v>
          </cell>
          <cell r="H398" t="str">
            <v xml:space="preserve">   ---</v>
          </cell>
          <cell r="I398" t="str">
            <v xml:space="preserve">   ---</v>
          </cell>
          <cell r="J398" t="str">
            <v xml:space="preserve">   ---</v>
          </cell>
          <cell r="K398">
            <v>0</v>
          </cell>
          <cell r="L398" t="str">
            <v xml:space="preserve">   ---</v>
          </cell>
          <cell r="M398" t="str">
            <v>---</v>
          </cell>
          <cell r="N398" t="str">
            <v>---</v>
          </cell>
          <cell r="O398" t="str">
            <v xml:space="preserve">   ---</v>
          </cell>
          <cell r="P398" t="str">
            <v xml:space="preserve">   ---</v>
          </cell>
          <cell r="Q398" t="str">
            <v xml:space="preserve">   ---</v>
          </cell>
          <cell r="R398" t="str">
            <v xml:space="preserve">   ---</v>
          </cell>
          <cell r="S398">
            <v>40262</v>
          </cell>
        </row>
        <row r="399">
          <cell r="A399">
            <v>383</v>
          </cell>
          <cell r="B399" t="str">
            <v>Non-Comp</v>
          </cell>
          <cell r="C399">
            <v>40082</v>
          </cell>
          <cell r="D399">
            <v>40262</v>
          </cell>
          <cell r="E399">
            <v>9</v>
          </cell>
          <cell r="F399">
            <v>787.5</v>
          </cell>
          <cell r="G399">
            <v>741.51</v>
          </cell>
          <cell r="H399">
            <v>9</v>
          </cell>
          <cell r="I399">
            <v>0</v>
          </cell>
          <cell r="J399">
            <v>787.5</v>
          </cell>
          <cell r="K399">
            <v>787.5</v>
          </cell>
          <cell r="L399">
            <v>741510000</v>
          </cell>
          <cell r="M399">
            <v>45990000</v>
          </cell>
          <cell r="N399">
            <v>0.12576699999999999</v>
          </cell>
          <cell r="O399">
            <v>0.12576699999999999</v>
          </cell>
          <cell r="P399">
            <v>94.16</v>
          </cell>
          <cell r="Q399">
            <v>0.12576699999999999</v>
          </cell>
          <cell r="R399">
            <v>0.12576699999999999</v>
          </cell>
          <cell r="S399">
            <v>40262</v>
          </cell>
        </row>
        <row r="400">
          <cell r="A400">
            <v>384</v>
          </cell>
          <cell r="B400" t="str">
            <v>290th</v>
          </cell>
          <cell r="C400">
            <v>40094</v>
          </cell>
          <cell r="D400">
            <v>40276</v>
          </cell>
          <cell r="E400">
            <v>52</v>
          </cell>
          <cell r="F400">
            <v>18200</v>
          </cell>
          <cell r="G400">
            <v>17116.503000000001</v>
          </cell>
          <cell r="H400">
            <v>16</v>
          </cell>
          <cell r="I400">
            <v>4225</v>
          </cell>
          <cell r="J400">
            <v>200</v>
          </cell>
          <cell r="K400">
            <v>4425</v>
          </cell>
          <cell r="L400">
            <v>4163935500</v>
          </cell>
          <cell r="M400">
            <v>261064500</v>
          </cell>
          <cell r="N400">
            <v>0.124837</v>
          </cell>
          <cell r="O400">
            <v>0.13073699999999999</v>
          </cell>
          <cell r="P400">
            <v>94.09</v>
          </cell>
          <cell r="Q400">
            <v>0.12597</v>
          </cell>
          <cell r="R400">
            <v>0.12573799999999999</v>
          </cell>
          <cell r="S400">
            <v>40276</v>
          </cell>
        </row>
        <row r="401">
          <cell r="A401">
            <v>385</v>
          </cell>
          <cell r="B401" t="str">
            <v>Special</v>
          </cell>
          <cell r="C401">
            <v>40094</v>
          </cell>
          <cell r="D401">
            <v>40276</v>
          </cell>
          <cell r="E401">
            <v>1</v>
          </cell>
          <cell r="F401">
            <v>1299.04</v>
          </cell>
          <cell r="G401">
            <v>1222.399238</v>
          </cell>
          <cell r="H401">
            <v>1</v>
          </cell>
          <cell r="I401" t="str">
            <v xml:space="preserve">   ---</v>
          </cell>
          <cell r="J401">
            <v>1299.04</v>
          </cell>
          <cell r="K401">
            <v>1299.04</v>
          </cell>
          <cell r="L401">
            <v>1222399238</v>
          </cell>
          <cell r="M401">
            <v>76640761.920000002</v>
          </cell>
          <cell r="N401">
            <v>0.12573799999999999</v>
          </cell>
          <cell r="O401">
            <v>0.12573799999999999</v>
          </cell>
          <cell r="P401">
            <v>94.100200000000001</v>
          </cell>
          <cell r="Q401">
            <v>0.12573799999999999</v>
          </cell>
          <cell r="R401">
            <v>0.12573799999999999</v>
          </cell>
          <cell r="S401">
            <v>40276</v>
          </cell>
        </row>
        <row r="402">
          <cell r="A402">
            <v>386</v>
          </cell>
          <cell r="B402" t="str">
            <v>Non-Comp</v>
          </cell>
          <cell r="C402">
            <v>40094</v>
          </cell>
          <cell r="D402">
            <v>40276</v>
          </cell>
          <cell r="E402">
            <v>10</v>
          </cell>
          <cell r="F402">
            <v>725</v>
          </cell>
          <cell r="G402">
            <v>682.22500000000002</v>
          </cell>
          <cell r="H402">
            <v>10</v>
          </cell>
          <cell r="I402">
            <v>0</v>
          </cell>
          <cell r="J402">
            <v>725</v>
          </cell>
          <cell r="K402">
            <v>725</v>
          </cell>
          <cell r="L402">
            <v>682225000</v>
          </cell>
          <cell r="M402">
            <v>42775000</v>
          </cell>
          <cell r="N402">
            <v>0.12574299999999999</v>
          </cell>
          <cell r="O402">
            <v>0.12574299999999999</v>
          </cell>
          <cell r="P402">
            <v>94.1</v>
          </cell>
          <cell r="Q402">
            <v>0.12574299999999999</v>
          </cell>
          <cell r="R402">
            <v>0.12574299999999999</v>
          </cell>
          <cell r="S402">
            <v>40276</v>
          </cell>
        </row>
        <row r="403">
          <cell r="A403">
            <v>387</v>
          </cell>
          <cell r="B403" t="str">
            <v>291st</v>
          </cell>
          <cell r="C403">
            <v>40108</v>
          </cell>
          <cell r="D403">
            <v>40290</v>
          </cell>
          <cell r="E403">
            <v>32</v>
          </cell>
          <cell r="F403">
            <v>12560</v>
          </cell>
          <cell r="G403">
            <v>11811.476000000001</v>
          </cell>
          <cell r="H403">
            <v>6</v>
          </cell>
          <cell r="I403">
            <v>3225</v>
          </cell>
          <cell r="J403">
            <v>25</v>
          </cell>
          <cell r="K403">
            <v>3250</v>
          </cell>
          <cell r="L403">
            <v>3057965000</v>
          </cell>
          <cell r="M403">
            <v>192035000</v>
          </cell>
          <cell r="N403">
            <v>0.12574299999999999</v>
          </cell>
          <cell r="O403">
            <v>0.130055</v>
          </cell>
          <cell r="P403">
            <v>94.04</v>
          </cell>
          <cell r="Q403">
            <v>0.12597</v>
          </cell>
          <cell r="R403">
            <v>0.125942</v>
          </cell>
          <cell r="S403">
            <v>40290</v>
          </cell>
        </row>
        <row r="404">
          <cell r="A404">
            <v>388</v>
          </cell>
          <cell r="B404" t="str">
            <v>Special</v>
          </cell>
          <cell r="C404">
            <v>40108</v>
          </cell>
          <cell r="D404">
            <v>40290</v>
          </cell>
          <cell r="E404" t="str">
            <v>--</v>
          </cell>
          <cell r="F404" t="str">
            <v>--</v>
          </cell>
          <cell r="G404" t="str">
            <v>--</v>
          </cell>
          <cell r="H404" t="str">
            <v>--</v>
          </cell>
          <cell r="I404" t="str">
            <v>--</v>
          </cell>
          <cell r="J404" t="str">
            <v>--</v>
          </cell>
          <cell r="K404" t="str">
            <v>--</v>
          </cell>
          <cell r="L404" t="str">
            <v>--</v>
          </cell>
          <cell r="M404" t="str">
            <v>--</v>
          </cell>
          <cell r="N404" t="str">
            <v>--</v>
          </cell>
          <cell r="O404" t="str">
            <v>--</v>
          </cell>
          <cell r="P404" t="str">
            <v>--</v>
          </cell>
          <cell r="Q404" t="str">
            <v>--</v>
          </cell>
          <cell r="R404" t="str">
            <v>--</v>
          </cell>
          <cell r="S404">
            <v>40290</v>
          </cell>
        </row>
        <row r="405">
          <cell r="A405">
            <v>389</v>
          </cell>
          <cell r="B405" t="str">
            <v>Non-Comp</v>
          </cell>
          <cell r="C405">
            <v>40108</v>
          </cell>
          <cell r="D405">
            <v>40290</v>
          </cell>
          <cell r="E405">
            <v>8</v>
          </cell>
          <cell r="F405">
            <v>412.5</v>
          </cell>
          <cell r="G405">
            <v>388.12099999999998</v>
          </cell>
          <cell r="H405">
            <v>8</v>
          </cell>
          <cell r="I405">
            <v>0</v>
          </cell>
          <cell r="J405">
            <v>412.5</v>
          </cell>
          <cell r="K405">
            <v>412.5</v>
          </cell>
          <cell r="L405">
            <v>388121250</v>
          </cell>
          <cell r="M405">
            <v>24378750</v>
          </cell>
          <cell r="N405">
            <v>0.12597</v>
          </cell>
          <cell r="O405">
            <v>0.12597</v>
          </cell>
          <cell r="P405">
            <v>94.09</v>
          </cell>
          <cell r="Q405">
            <v>0.12597</v>
          </cell>
          <cell r="R405">
            <v>0.12597</v>
          </cell>
          <cell r="S405">
            <v>40290</v>
          </cell>
        </row>
        <row r="406">
          <cell r="A406">
            <v>390</v>
          </cell>
          <cell r="B406" t="str">
            <v>292nd</v>
          </cell>
          <cell r="C406">
            <v>40122</v>
          </cell>
          <cell r="D406">
            <v>40304</v>
          </cell>
          <cell r="E406">
            <v>24</v>
          </cell>
          <cell r="F406">
            <v>10270</v>
          </cell>
          <cell r="G406">
            <v>9660.8870000000006</v>
          </cell>
          <cell r="H406">
            <v>2</v>
          </cell>
          <cell r="I406">
            <v>570</v>
          </cell>
          <cell r="J406">
            <v>0</v>
          </cell>
          <cell r="K406">
            <v>570</v>
          </cell>
          <cell r="L406">
            <v>536427000</v>
          </cell>
          <cell r="M406">
            <v>33573000</v>
          </cell>
          <cell r="N406">
            <v>0.12551699999999999</v>
          </cell>
          <cell r="O406">
            <v>0.126445</v>
          </cell>
          <cell r="P406">
            <v>94.11</v>
          </cell>
          <cell r="Q406">
            <v>0.12551699999999999</v>
          </cell>
          <cell r="R406">
            <v>0.12551699999999999</v>
          </cell>
          <cell r="S406">
            <v>40304</v>
          </cell>
        </row>
        <row r="407">
          <cell r="A407">
            <v>391</v>
          </cell>
          <cell r="B407" t="str">
            <v>Special</v>
          </cell>
          <cell r="C407">
            <v>40122</v>
          </cell>
          <cell r="D407">
            <v>40304</v>
          </cell>
          <cell r="E407" t="str">
            <v>--</v>
          </cell>
          <cell r="F407" t="str">
            <v>--</v>
          </cell>
          <cell r="G407" t="str">
            <v>--</v>
          </cell>
          <cell r="H407" t="str">
            <v>--</v>
          </cell>
          <cell r="I407" t="str">
            <v>--</v>
          </cell>
          <cell r="J407" t="str">
            <v>--</v>
          </cell>
          <cell r="K407" t="str">
            <v>--</v>
          </cell>
          <cell r="L407" t="str">
            <v>--</v>
          </cell>
          <cell r="M407" t="str">
            <v>--</v>
          </cell>
          <cell r="N407" t="str">
            <v>--</v>
          </cell>
          <cell r="O407" t="str">
            <v>--</v>
          </cell>
          <cell r="P407" t="str">
            <v>--</v>
          </cell>
          <cell r="Q407" t="str">
            <v>--</v>
          </cell>
          <cell r="R407" t="str">
            <v>--</v>
          </cell>
          <cell r="S407">
            <v>40304</v>
          </cell>
        </row>
        <row r="408">
          <cell r="A408">
            <v>392</v>
          </cell>
          <cell r="B408" t="str">
            <v>Non-Comp</v>
          </cell>
          <cell r="C408">
            <v>40122</v>
          </cell>
          <cell r="D408">
            <v>40304</v>
          </cell>
          <cell r="E408">
            <v>7</v>
          </cell>
          <cell r="F408">
            <v>192.5</v>
          </cell>
          <cell r="G408">
            <v>181.16175000000001</v>
          </cell>
          <cell r="H408">
            <v>7</v>
          </cell>
          <cell r="I408">
            <v>0</v>
          </cell>
          <cell r="J408">
            <v>192.5</v>
          </cell>
          <cell r="K408">
            <v>192.5</v>
          </cell>
          <cell r="L408">
            <v>181161750</v>
          </cell>
          <cell r="M408">
            <v>11338250</v>
          </cell>
          <cell r="N408">
            <v>0.12551699999999999</v>
          </cell>
          <cell r="O408">
            <v>0.12551699999999999</v>
          </cell>
          <cell r="P408">
            <v>94.11</v>
          </cell>
          <cell r="Q408">
            <v>0.12551699999999999</v>
          </cell>
          <cell r="R408">
            <v>0.12551699999999999</v>
          </cell>
          <cell r="S408">
            <v>40304</v>
          </cell>
        </row>
        <row r="409">
          <cell r="A409">
            <v>393</v>
          </cell>
          <cell r="B409" t="str">
            <v>293rd</v>
          </cell>
          <cell r="C409">
            <v>40136</v>
          </cell>
          <cell r="D409">
            <v>40318</v>
          </cell>
          <cell r="E409">
            <v>30</v>
          </cell>
          <cell r="F409">
            <v>29850</v>
          </cell>
          <cell r="G409">
            <v>28103.63</v>
          </cell>
          <cell r="H409">
            <v>3</v>
          </cell>
          <cell r="I409">
            <v>5250</v>
          </cell>
          <cell r="J409">
            <v>0</v>
          </cell>
          <cell r="K409">
            <v>5250</v>
          </cell>
          <cell r="L409">
            <v>4946100000</v>
          </cell>
          <cell r="M409">
            <v>303900000</v>
          </cell>
          <cell r="N409">
            <v>0.12257700000000001</v>
          </cell>
          <cell r="O409">
            <v>0.127555</v>
          </cell>
          <cell r="P409">
            <v>94.21</v>
          </cell>
          <cell r="Q409">
            <v>0.123255</v>
          </cell>
          <cell r="R409">
            <v>0.123222</v>
          </cell>
          <cell r="S409">
            <v>40318</v>
          </cell>
        </row>
        <row r="410">
          <cell r="A410">
            <v>394</v>
          </cell>
          <cell r="B410" t="str">
            <v>Special</v>
          </cell>
          <cell r="C410">
            <v>40136</v>
          </cell>
          <cell r="D410">
            <v>40318</v>
          </cell>
          <cell r="E410" t="str">
            <v>--</v>
          </cell>
          <cell r="F410" t="str">
            <v>--</v>
          </cell>
          <cell r="G410" t="str">
            <v>--</v>
          </cell>
          <cell r="H410" t="str">
            <v>--</v>
          </cell>
          <cell r="I410" t="str">
            <v>--</v>
          </cell>
          <cell r="J410" t="str">
            <v>--</v>
          </cell>
          <cell r="K410" t="str">
            <v>--</v>
          </cell>
          <cell r="L410" t="str">
            <v>--</v>
          </cell>
          <cell r="M410" t="str">
            <v>--</v>
          </cell>
          <cell r="N410" t="str">
            <v>--</v>
          </cell>
          <cell r="O410" t="str">
            <v>--</v>
          </cell>
          <cell r="P410" t="str">
            <v>--</v>
          </cell>
          <cell r="Q410" t="str">
            <v>--</v>
          </cell>
          <cell r="R410" t="str">
            <v>--</v>
          </cell>
          <cell r="S410">
            <v>40318</v>
          </cell>
        </row>
        <row r="411">
          <cell r="A411">
            <v>395</v>
          </cell>
          <cell r="B411" t="str">
            <v>Non-Comp</v>
          </cell>
          <cell r="C411">
            <v>40136</v>
          </cell>
          <cell r="D411">
            <v>40318</v>
          </cell>
          <cell r="E411">
            <v>9</v>
          </cell>
          <cell r="F411">
            <v>235</v>
          </cell>
          <cell r="G411">
            <v>221.39349999999999</v>
          </cell>
          <cell r="H411">
            <v>9</v>
          </cell>
          <cell r="I411">
            <v>0</v>
          </cell>
          <cell r="J411">
            <v>235</v>
          </cell>
          <cell r="K411">
            <v>235</v>
          </cell>
          <cell r="L411">
            <v>221393500</v>
          </cell>
          <cell r="M411">
            <v>13606500</v>
          </cell>
          <cell r="N411">
            <v>0.123255</v>
          </cell>
          <cell r="O411">
            <v>0.123255</v>
          </cell>
          <cell r="P411">
            <v>94.11</v>
          </cell>
          <cell r="Q411">
            <v>0.123255</v>
          </cell>
          <cell r="R411">
            <v>0.123255</v>
          </cell>
          <cell r="S411">
            <v>40318</v>
          </cell>
        </row>
        <row r="412">
          <cell r="A412">
            <v>396</v>
          </cell>
          <cell r="B412" t="str">
            <v>294th</v>
          </cell>
          <cell r="C412">
            <v>40150</v>
          </cell>
          <cell r="D412">
            <v>40332</v>
          </cell>
          <cell r="E412">
            <v>19</v>
          </cell>
          <cell r="F412">
            <v>15137.5</v>
          </cell>
          <cell r="G412">
            <v>14268.504000000001</v>
          </cell>
          <cell r="H412">
            <v>13</v>
          </cell>
          <cell r="I412">
            <v>10137.5</v>
          </cell>
          <cell r="J412">
            <v>0</v>
          </cell>
          <cell r="K412">
            <v>10137.5</v>
          </cell>
          <cell r="L412">
            <v>9558353750</v>
          </cell>
          <cell r="M412">
            <v>579146250</v>
          </cell>
          <cell r="N412">
            <v>0.120772</v>
          </cell>
          <cell r="O412">
            <v>0.123707</v>
          </cell>
          <cell r="P412">
            <v>94.24</v>
          </cell>
          <cell r="Q412">
            <v>0.12257700000000001</v>
          </cell>
          <cell r="R412">
            <v>0.121514</v>
          </cell>
          <cell r="S412">
            <v>40332</v>
          </cell>
        </row>
        <row r="413">
          <cell r="A413">
            <v>397</v>
          </cell>
          <cell r="B413" t="str">
            <v>Special</v>
          </cell>
          <cell r="C413">
            <v>40150</v>
          </cell>
          <cell r="D413">
            <v>40332</v>
          </cell>
          <cell r="E413" t="str">
            <v>--</v>
          </cell>
          <cell r="F413" t="str">
            <v>--</v>
          </cell>
          <cell r="G413" t="str">
            <v>--</v>
          </cell>
          <cell r="H413" t="str">
            <v>--</v>
          </cell>
          <cell r="I413" t="str">
            <v>--</v>
          </cell>
          <cell r="J413" t="str">
            <v>--</v>
          </cell>
          <cell r="K413">
            <v>0</v>
          </cell>
          <cell r="L413" t="str">
            <v>--</v>
          </cell>
          <cell r="M413" t="str">
            <v>--</v>
          </cell>
          <cell r="N413" t="str">
            <v>--</v>
          </cell>
          <cell r="O413" t="str">
            <v>--</v>
          </cell>
          <cell r="P413" t="str">
            <v>--</v>
          </cell>
          <cell r="Q413" t="str">
            <v>--</v>
          </cell>
          <cell r="R413" t="str">
            <v>--</v>
          </cell>
          <cell r="S413">
            <v>40332</v>
          </cell>
        </row>
        <row r="414">
          <cell r="A414">
            <v>398</v>
          </cell>
          <cell r="B414" t="str">
            <v>Non-Comp</v>
          </cell>
          <cell r="C414">
            <v>40150</v>
          </cell>
          <cell r="D414">
            <v>40332</v>
          </cell>
          <cell r="E414">
            <v>4</v>
          </cell>
          <cell r="F414">
            <v>150</v>
          </cell>
          <cell r="G414">
            <v>141.435</v>
          </cell>
          <cell r="H414">
            <v>4</v>
          </cell>
          <cell r="I414">
            <v>0</v>
          </cell>
          <cell r="J414">
            <v>150</v>
          </cell>
          <cell r="K414">
            <v>150</v>
          </cell>
          <cell r="L414">
            <v>141435000</v>
          </cell>
          <cell r="M414">
            <v>8565000</v>
          </cell>
          <cell r="N414">
            <v>0.121448</v>
          </cell>
          <cell r="O414">
            <v>0.121448</v>
          </cell>
          <cell r="P414">
            <v>94.29</v>
          </cell>
          <cell r="Q414">
            <v>0.121448</v>
          </cell>
          <cell r="R414">
            <v>0.121448</v>
          </cell>
          <cell r="S414">
            <v>40332</v>
          </cell>
        </row>
        <row r="415">
          <cell r="A415">
            <v>399</v>
          </cell>
          <cell r="B415" t="str">
            <v>295th</v>
          </cell>
          <cell r="C415">
            <v>40164</v>
          </cell>
          <cell r="D415">
            <v>40346</v>
          </cell>
          <cell r="E415">
            <v>44</v>
          </cell>
          <cell r="F415">
            <v>34250.5</v>
          </cell>
          <cell r="G415">
            <v>32530.913</v>
          </cell>
          <cell r="H415">
            <v>16</v>
          </cell>
          <cell r="I415">
            <v>16920.5</v>
          </cell>
          <cell r="J415">
            <v>500</v>
          </cell>
          <cell r="K415">
            <v>17420.5</v>
          </cell>
          <cell r="L415">
            <v>16420108150</v>
          </cell>
          <cell r="M415">
            <v>1000391850</v>
          </cell>
          <cell r="N415">
            <v>0.121674</v>
          </cell>
          <cell r="O415">
            <v>0.12574299999999999</v>
          </cell>
          <cell r="P415">
            <v>94.25</v>
          </cell>
          <cell r="Q415">
            <v>0.122351</v>
          </cell>
          <cell r="R415">
            <v>0.122184</v>
          </cell>
          <cell r="S415">
            <v>40346</v>
          </cell>
        </row>
        <row r="416">
          <cell r="A416">
            <v>400</v>
          </cell>
          <cell r="B416" t="str">
            <v>Special</v>
          </cell>
          <cell r="C416">
            <v>40164</v>
          </cell>
          <cell r="D416">
            <v>40346</v>
          </cell>
          <cell r="E416" t="str">
            <v>--</v>
          </cell>
          <cell r="F416" t="str">
            <v>--</v>
          </cell>
          <cell r="G416" t="str">
            <v>--</v>
          </cell>
          <cell r="H416" t="str">
            <v>--</v>
          </cell>
          <cell r="I416" t="str">
            <v>--</v>
          </cell>
          <cell r="J416" t="str">
            <v>--</v>
          </cell>
          <cell r="K416">
            <v>0</v>
          </cell>
          <cell r="L416" t="str">
            <v>--</v>
          </cell>
          <cell r="M416" t="str">
            <v>--</v>
          </cell>
          <cell r="N416" t="str">
            <v>--</v>
          </cell>
          <cell r="O416" t="str">
            <v>--</v>
          </cell>
          <cell r="P416" t="str">
            <v>--</v>
          </cell>
          <cell r="Q416" t="str">
            <v>--</v>
          </cell>
          <cell r="R416" t="str">
            <v>--</v>
          </cell>
          <cell r="S416">
            <v>40346</v>
          </cell>
        </row>
        <row r="417">
          <cell r="A417">
            <v>401</v>
          </cell>
          <cell r="B417" t="str">
            <v>Non-Comp</v>
          </cell>
          <cell r="C417">
            <v>40164</v>
          </cell>
          <cell r="D417">
            <v>40346</v>
          </cell>
          <cell r="E417">
            <v>4</v>
          </cell>
          <cell r="F417">
            <v>185</v>
          </cell>
          <cell r="G417">
            <v>174.381</v>
          </cell>
          <cell r="H417">
            <v>4</v>
          </cell>
          <cell r="I417">
            <v>0</v>
          </cell>
          <cell r="J417">
            <v>185</v>
          </cell>
          <cell r="K417">
            <v>185</v>
          </cell>
          <cell r="L417">
            <v>174381000</v>
          </cell>
          <cell r="M417">
            <v>10619000</v>
          </cell>
          <cell r="N417">
            <v>0.122125</v>
          </cell>
          <cell r="O417">
            <v>0.122125</v>
          </cell>
          <cell r="P417">
            <v>94.26</v>
          </cell>
          <cell r="Q417">
            <v>0.122125</v>
          </cell>
          <cell r="R417">
            <v>0.122125</v>
          </cell>
          <cell r="S417">
            <v>40346</v>
          </cell>
        </row>
        <row r="418">
          <cell r="A418">
            <v>402</v>
          </cell>
          <cell r="B418" t="str">
            <v>296th</v>
          </cell>
          <cell r="C418">
            <v>40178</v>
          </cell>
          <cell r="D418">
            <v>40361</v>
          </cell>
          <cell r="E418">
            <v>27</v>
          </cell>
          <cell r="F418">
            <v>20801</v>
          </cell>
          <cell r="G418">
            <v>19604.902300000002</v>
          </cell>
          <cell r="H418">
            <v>1</v>
          </cell>
          <cell r="I418">
            <v>5000</v>
          </cell>
          <cell r="J418">
            <v>0</v>
          </cell>
          <cell r="K418">
            <v>5000</v>
          </cell>
          <cell r="L418">
            <v>4714000000</v>
          </cell>
          <cell r="M418">
            <v>286000000</v>
          </cell>
          <cell r="N418">
            <v>0.12100900000000001</v>
          </cell>
          <cell r="O418">
            <v>0.123031</v>
          </cell>
          <cell r="P418">
            <v>94.28</v>
          </cell>
          <cell r="Q418">
            <v>0.12100900000000001</v>
          </cell>
          <cell r="R418">
            <v>0.12100900000000001</v>
          </cell>
          <cell r="S418">
            <v>40361</v>
          </cell>
        </row>
        <row r="419">
          <cell r="A419">
            <v>403</v>
          </cell>
          <cell r="B419" t="str">
            <v>Special</v>
          </cell>
          <cell r="C419">
            <v>40178</v>
          </cell>
          <cell r="D419">
            <v>40361</v>
          </cell>
          <cell r="E419">
            <v>2</v>
          </cell>
          <cell r="F419">
            <v>103.105</v>
          </cell>
          <cell r="G419">
            <v>97.207393999999994</v>
          </cell>
          <cell r="H419">
            <v>2</v>
          </cell>
          <cell r="I419">
            <v>0</v>
          </cell>
          <cell r="J419">
            <v>103.105</v>
          </cell>
          <cell r="K419">
            <v>103.105</v>
          </cell>
          <cell r="L419">
            <v>97207394</v>
          </cell>
          <cell r="M419">
            <v>5897606</v>
          </cell>
          <cell r="N419">
            <v>0.12100900000000001</v>
          </cell>
          <cell r="O419">
            <v>0.12100900000000001</v>
          </cell>
          <cell r="P419">
            <v>94.28</v>
          </cell>
          <cell r="Q419">
            <v>0.12100900000000001</v>
          </cell>
          <cell r="R419">
            <v>0.12100900000000001</v>
          </cell>
          <cell r="S419">
            <v>40361</v>
          </cell>
        </row>
        <row r="420">
          <cell r="A420">
            <v>404</v>
          </cell>
          <cell r="B420" t="str">
            <v>Non-Comp</v>
          </cell>
          <cell r="C420">
            <v>40178</v>
          </cell>
          <cell r="D420">
            <v>40361</v>
          </cell>
          <cell r="E420">
            <v>1</v>
          </cell>
          <cell r="F420">
            <v>25</v>
          </cell>
          <cell r="G420">
            <v>23.57</v>
          </cell>
          <cell r="H420">
            <v>1</v>
          </cell>
          <cell r="I420">
            <v>0</v>
          </cell>
          <cell r="J420">
            <v>25</v>
          </cell>
          <cell r="K420">
            <v>25</v>
          </cell>
          <cell r="L420">
            <v>23570000</v>
          </cell>
          <cell r="M420">
            <v>1430000</v>
          </cell>
          <cell r="N420">
            <v>0.12100900000000001</v>
          </cell>
          <cell r="O420">
            <v>0.12100900000000001</v>
          </cell>
          <cell r="P420">
            <v>94.28</v>
          </cell>
          <cell r="Q420">
            <v>0.12100900000000001</v>
          </cell>
          <cell r="R420">
            <v>0.12100900000000001</v>
          </cell>
          <cell r="S420">
            <v>40361</v>
          </cell>
        </row>
        <row r="421">
          <cell r="A421">
            <v>405</v>
          </cell>
          <cell r="B421" t="str">
            <v>297th</v>
          </cell>
          <cell r="C421">
            <v>40192</v>
          </cell>
          <cell r="D421">
            <v>40374</v>
          </cell>
          <cell r="E421">
            <v>51</v>
          </cell>
          <cell r="F421">
            <v>59950</v>
          </cell>
          <cell r="G421">
            <v>56545.544999999998</v>
          </cell>
          <cell r="H421">
            <v>29</v>
          </cell>
          <cell r="I421">
            <v>28400</v>
          </cell>
          <cell r="J421">
            <v>0</v>
          </cell>
          <cell r="K421">
            <v>28400</v>
          </cell>
          <cell r="L421">
            <v>26793040000</v>
          </cell>
          <cell r="M421">
            <v>1606960000</v>
          </cell>
          <cell r="N421">
            <v>0.11942</v>
          </cell>
          <cell r="O421">
            <v>0.12257700000000001</v>
          </cell>
          <cell r="P421">
            <v>94.33</v>
          </cell>
          <cell r="Q421">
            <v>0.120547</v>
          </cell>
          <cell r="R421">
            <v>0.120283</v>
          </cell>
          <cell r="S421">
            <v>40374</v>
          </cell>
        </row>
        <row r="422">
          <cell r="A422">
            <v>406</v>
          </cell>
          <cell r="B422" t="str">
            <v>Special</v>
          </cell>
          <cell r="C422">
            <v>40192</v>
          </cell>
          <cell r="D422">
            <v>40374</v>
          </cell>
          <cell r="E422">
            <v>1</v>
          </cell>
          <cell r="F422">
            <v>927.68499999999995</v>
          </cell>
          <cell r="G422">
            <v>875.19379964999996</v>
          </cell>
          <cell r="H422">
            <v>1</v>
          </cell>
          <cell r="I422">
            <v>0</v>
          </cell>
          <cell r="J422">
            <v>927.68499999999995</v>
          </cell>
          <cell r="K422">
            <v>927.68499999999995</v>
          </cell>
          <cell r="L422">
            <v>875193799.64999998</v>
          </cell>
          <cell r="M422">
            <v>52491200.350000001</v>
          </cell>
          <cell r="N422">
            <v>0.120283</v>
          </cell>
          <cell r="O422">
            <v>0.120283</v>
          </cell>
          <cell r="P422">
            <v>94.341700000000003</v>
          </cell>
          <cell r="Q422">
            <v>0.120283</v>
          </cell>
          <cell r="R422">
            <v>0.120283</v>
          </cell>
          <cell r="S422">
            <v>40374</v>
          </cell>
        </row>
        <row r="423">
          <cell r="A423">
            <v>407</v>
          </cell>
          <cell r="B423" t="str">
            <v>Non-Comp</v>
          </cell>
          <cell r="C423">
            <v>40192</v>
          </cell>
          <cell r="D423">
            <v>40374</v>
          </cell>
          <cell r="E423">
            <v>8</v>
          </cell>
          <cell r="F423">
            <v>1150</v>
          </cell>
          <cell r="G423">
            <v>1084.9100000000001</v>
          </cell>
          <cell r="H423">
            <v>8</v>
          </cell>
          <cell r="I423">
            <v>0</v>
          </cell>
          <cell r="J423">
            <v>1150</v>
          </cell>
          <cell r="K423">
            <v>1150</v>
          </cell>
          <cell r="L423">
            <v>1084910000</v>
          </cell>
          <cell r="M423">
            <v>65090000</v>
          </cell>
          <cell r="N423">
            <v>0.120321</v>
          </cell>
          <cell r="O423">
            <v>0.120321</v>
          </cell>
          <cell r="P423">
            <v>94.34</v>
          </cell>
          <cell r="Q423">
            <v>0.120321</v>
          </cell>
          <cell r="R423">
            <v>0.120321</v>
          </cell>
          <cell r="S423">
            <v>40374</v>
          </cell>
        </row>
        <row r="424">
          <cell r="A424">
            <v>408</v>
          </cell>
          <cell r="B424" t="str">
            <v>298th</v>
          </cell>
          <cell r="C424">
            <v>40206</v>
          </cell>
          <cell r="D424">
            <v>40388</v>
          </cell>
          <cell r="E424">
            <v>39</v>
          </cell>
          <cell r="F424">
            <v>43935</v>
          </cell>
          <cell r="G424">
            <v>41456.266499999998</v>
          </cell>
          <cell r="H424">
            <v>1</v>
          </cell>
          <cell r="I424">
            <v>11000</v>
          </cell>
          <cell r="J424">
            <v>0</v>
          </cell>
          <cell r="K424">
            <v>11000</v>
          </cell>
          <cell r="L424">
            <v>10384000000</v>
          </cell>
          <cell r="M424">
            <v>616000000</v>
          </cell>
          <cell r="N424">
            <v>0.11897000000000001</v>
          </cell>
          <cell r="O424">
            <v>0.12257700000000001</v>
          </cell>
          <cell r="P424">
            <v>94.4</v>
          </cell>
          <cell r="Q424">
            <v>0.11897000000000001</v>
          </cell>
          <cell r="R424">
            <v>0.11897000000000001</v>
          </cell>
          <cell r="S424">
            <v>40388</v>
          </cell>
        </row>
        <row r="425">
          <cell r="A425">
            <v>409</v>
          </cell>
          <cell r="B425" t="str">
            <v>Special</v>
          </cell>
          <cell r="C425">
            <v>40206</v>
          </cell>
          <cell r="D425">
            <v>40388</v>
          </cell>
          <cell r="E425">
            <v>3</v>
          </cell>
          <cell r="F425">
            <v>113.895</v>
          </cell>
          <cell r="G425">
            <v>10.51688</v>
          </cell>
          <cell r="H425">
            <v>3</v>
          </cell>
          <cell r="I425">
            <v>0</v>
          </cell>
          <cell r="J425">
            <v>113.895</v>
          </cell>
          <cell r="K425">
            <v>113.895</v>
          </cell>
          <cell r="L425">
            <v>107516880</v>
          </cell>
          <cell r="M425">
            <v>6378120</v>
          </cell>
          <cell r="N425">
            <v>0.11897000000000001</v>
          </cell>
          <cell r="O425">
            <v>0.11897000000000001</v>
          </cell>
          <cell r="P425">
            <v>94.4</v>
          </cell>
          <cell r="Q425">
            <v>0.11897000000000001</v>
          </cell>
          <cell r="R425">
            <v>0.11897000000000001</v>
          </cell>
          <cell r="S425">
            <v>40388</v>
          </cell>
        </row>
        <row r="426">
          <cell r="A426">
            <v>410</v>
          </cell>
          <cell r="B426" t="str">
            <v>Non-Comp</v>
          </cell>
          <cell r="C426">
            <v>40206</v>
          </cell>
          <cell r="D426">
            <v>40388</v>
          </cell>
          <cell r="E426">
            <v>4</v>
          </cell>
          <cell r="F426">
            <v>275</v>
          </cell>
          <cell r="G426">
            <v>259.60000000000002</v>
          </cell>
          <cell r="H426">
            <v>4</v>
          </cell>
          <cell r="I426">
            <v>0</v>
          </cell>
          <cell r="J426">
            <v>275</v>
          </cell>
          <cell r="K426">
            <v>275</v>
          </cell>
          <cell r="L426">
            <v>259600000</v>
          </cell>
          <cell r="M426">
            <v>15400000</v>
          </cell>
          <cell r="N426">
            <v>0.11897000000000001</v>
          </cell>
          <cell r="O426">
            <v>0.11897000000000001</v>
          </cell>
          <cell r="P426">
            <v>94.4</v>
          </cell>
          <cell r="Q426">
            <v>0.11897000000000001</v>
          </cell>
          <cell r="R426">
            <v>0.11897000000000001</v>
          </cell>
          <cell r="S426">
            <v>40388</v>
          </cell>
        </row>
        <row r="427">
          <cell r="A427">
            <v>411</v>
          </cell>
          <cell r="B427" t="str">
            <v>299th</v>
          </cell>
          <cell r="C427">
            <v>40220</v>
          </cell>
          <cell r="D427">
            <v>40402</v>
          </cell>
          <cell r="E427">
            <v>40</v>
          </cell>
          <cell r="F427">
            <v>29600</v>
          </cell>
          <cell r="G427">
            <v>27922.605</v>
          </cell>
          <cell r="H427">
            <v>24</v>
          </cell>
          <cell r="I427">
            <v>20650</v>
          </cell>
          <cell r="J427">
            <v>500</v>
          </cell>
          <cell r="K427">
            <v>21150</v>
          </cell>
          <cell r="L427">
            <v>19954085000</v>
          </cell>
          <cell r="M427">
            <v>1195915000</v>
          </cell>
          <cell r="N427">
            <v>0.119645</v>
          </cell>
          <cell r="O427">
            <v>0.122351</v>
          </cell>
          <cell r="P427">
            <v>94.33</v>
          </cell>
          <cell r="Q427">
            <v>0.120547</v>
          </cell>
          <cell r="R427">
            <v>0.120196</v>
          </cell>
          <cell r="S427">
            <v>40402</v>
          </cell>
        </row>
        <row r="428">
          <cell r="A428">
            <v>412</v>
          </cell>
          <cell r="B428" t="str">
            <v>Special</v>
          </cell>
          <cell r="C428">
            <v>40220</v>
          </cell>
          <cell r="D428">
            <v>40402</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40402</v>
          </cell>
        </row>
        <row r="429">
          <cell r="A429">
            <v>413</v>
          </cell>
          <cell r="B429" t="str">
            <v>Non-Comp</v>
          </cell>
          <cell r="C429">
            <v>40220</v>
          </cell>
          <cell r="D429">
            <v>40402</v>
          </cell>
          <cell r="E429">
            <v>1</v>
          </cell>
          <cell r="F429">
            <v>75</v>
          </cell>
          <cell r="G429">
            <v>70.762500000000003</v>
          </cell>
          <cell r="H429">
            <v>1</v>
          </cell>
          <cell r="I429">
            <v>0</v>
          </cell>
          <cell r="J429">
            <v>75</v>
          </cell>
          <cell r="K429">
            <v>75</v>
          </cell>
          <cell r="L429">
            <v>70762500</v>
          </cell>
          <cell r="M429">
            <v>4237500</v>
          </cell>
          <cell r="N429">
            <v>0.12009599999999999</v>
          </cell>
          <cell r="O429">
            <v>0.12009599999999999</v>
          </cell>
          <cell r="P429">
            <v>94.35</v>
          </cell>
          <cell r="Q429">
            <v>0.12009599999999999</v>
          </cell>
          <cell r="R429">
            <v>0.12009599999999999</v>
          </cell>
          <cell r="S429">
            <v>40402</v>
          </cell>
        </row>
        <row r="430">
          <cell r="A430">
            <v>414</v>
          </cell>
          <cell r="B430" t="str">
            <v>300th</v>
          </cell>
          <cell r="C430">
            <v>40234</v>
          </cell>
          <cell r="D430">
            <v>40416</v>
          </cell>
          <cell r="E430">
            <v>54</v>
          </cell>
          <cell r="F430">
            <v>43440</v>
          </cell>
          <cell r="G430">
            <v>40940.49</v>
          </cell>
          <cell r="H430">
            <v>42</v>
          </cell>
          <cell r="I430">
            <v>31040</v>
          </cell>
          <cell r="J430">
            <v>1000</v>
          </cell>
          <cell r="K430">
            <v>32040</v>
          </cell>
          <cell r="L430">
            <v>30200552000</v>
          </cell>
          <cell r="M430">
            <v>1839448000</v>
          </cell>
          <cell r="N430">
            <v>0.12099699999999999</v>
          </cell>
          <cell r="O430">
            <v>0.12506400000000001</v>
          </cell>
          <cell r="P430">
            <v>94.23</v>
          </cell>
          <cell r="Q430">
            <v>0.122803</v>
          </cell>
          <cell r="R430">
            <v>0.12214999999999999</v>
          </cell>
          <cell r="S430">
            <v>40416</v>
          </cell>
        </row>
        <row r="431">
          <cell r="A431">
            <v>415</v>
          </cell>
          <cell r="B431" t="str">
            <v>Special</v>
          </cell>
          <cell r="C431">
            <v>40234</v>
          </cell>
          <cell r="D431">
            <v>40416</v>
          </cell>
          <cell r="E431">
            <v>0</v>
          </cell>
          <cell r="F431">
            <v>0</v>
          </cell>
          <cell r="G431">
            <v>0</v>
          </cell>
          <cell r="H431">
            <v>0</v>
          </cell>
          <cell r="I431">
            <v>0</v>
          </cell>
          <cell r="J431">
            <v>0</v>
          </cell>
          <cell r="K431">
            <v>0</v>
          </cell>
          <cell r="L431">
            <v>0</v>
          </cell>
          <cell r="M431">
            <v>0</v>
          </cell>
          <cell r="N431">
            <v>0</v>
          </cell>
          <cell r="O431">
            <v>0</v>
          </cell>
          <cell r="P431">
            <v>0</v>
          </cell>
          <cell r="Q431">
            <v>0</v>
          </cell>
          <cell r="R431">
            <v>0</v>
          </cell>
          <cell r="S431">
            <v>40416</v>
          </cell>
        </row>
        <row r="432">
          <cell r="A432">
            <v>416</v>
          </cell>
          <cell r="B432" t="str">
            <v>Non-Comp</v>
          </cell>
          <cell r="C432">
            <v>40234</v>
          </cell>
          <cell r="D432">
            <v>40416</v>
          </cell>
          <cell r="E432">
            <v>8</v>
          </cell>
          <cell r="F432">
            <v>940.1</v>
          </cell>
          <cell r="G432">
            <v>886.13826000000017</v>
          </cell>
          <cell r="H432">
            <v>8</v>
          </cell>
          <cell r="I432">
            <v>0</v>
          </cell>
          <cell r="J432">
            <v>940.1</v>
          </cell>
          <cell r="K432">
            <v>940.1</v>
          </cell>
          <cell r="L432">
            <v>886138260</v>
          </cell>
          <cell r="M432">
            <v>53961739.999999903</v>
          </cell>
          <cell r="N432">
            <v>0.12212538151430566</v>
          </cell>
          <cell r="O432">
            <v>0.12212538151430551</v>
          </cell>
          <cell r="P432">
            <v>94.26</v>
          </cell>
          <cell r="Q432">
            <v>0.12212538151430566</v>
          </cell>
          <cell r="R432">
            <v>0.12212538151430551</v>
          </cell>
          <cell r="S432">
            <v>40416</v>
          </cell>
        </row>
        <row r="433">
          <cell r="A433">
            <v>417</v>
          </cell>
          <cell r="B433" t="str">
            <v>301st</v>
          </cell>
          <cell r="C433">
            <v>40248</v>
          </cell>
          <cell r="D433">
            <v>40430</v>
          </cell>
          <cell r="E433">
            <v>41</v>
          </cell>
          <cell r="F433">
            <v>23924.86</v>
          </cell>
          <cell r="G433">
            <v>22540.635999999999</v>
          </cell>
          <cell r="H433">
            <v>34</v>
          </cell>
          <cell r="I433">
            <v>19224.86</v>
          </cell>
          <cell r="J433">
            <v>1600</v>
          </cell>
          <cell r="K433">
            <v>20824.86</v>
          </cell>
          <cell r="L433">
            <v>19621445564</v>
          </cell>
          <cell r="M433">
            <v>1203414436</v>
          </cell>
          <cell r="N433">
            <v>0.12189999999999999</v>
          </cell>
          <cell r="O433">
            <v>0.124837</v>
          </cell>
          <cell r="P433">
            <v>94.2</v>
          </cell>
          <cell r="Q433">
            <v>0.12348099999999999</v>
          </cell>
          <cell r="R433">
            <v>0.123</v>
          </cell>
          <cell r="S433">
            <v>40430</v>
          </cell>
        </row>
        <row r="434">
          <cell r="A434">
            <v>418</v>
          </cell>
          <cell r="B434" t="str">
            <v>Non-Comp</v>
          </cell>
          <cell r="C434">
            <v>40248</v>
          </cell>
          <cell r="D434">
            <v>40430</v>
          </cell>
          <cell r="E434">
            <v>4</v>
          </cell>
          <cell r="F434">
            <v>530</v>
          </cell>
          <cell r="G434">
            <v>499.36599999999999</v>
          </cell>
          <cell r="H434">
            <v>4</v>
          </cell>
          <cell r="I434">
            <v>0</v>
          </cell>
          <cell r="J434">
            <v>530</v>
          </cell>
          <cell r="K434">
            <v>530</v>
          </cell>
          <cell r="L434">
            <v>499366000</v>
          </cell>
          <cell r="M434">
            <v>30633999.999999978</v>
          </cell>
          <cell r="N434">
            <v>0.12302863767520957</v>
          </cell>
          <cell r="O434">
            <v>0.12302863767520945</v>
          </cell>
          <cell r="P434">
            <v>94.22</v>
          </cell>
          <cell r="Q434">
            <v>0.12302863767520957</v>
          </cell>
          <cell r="R434">
            <v>0.12302863767520945</v>
          </cell>
          <cell r="S434">
            <v>40430</v>
          </cell>
        </row>
        <row r="435">
          <cell r="A435">
            <v>419</v>
          </cell>
          <cell r="B435" t="str">
            <v>302nd</v>
          </cell>
          <cell r="C435">
            <v>40262</v>
          </cell>
          <cell r="D435">
            <v>40444</v>
          </cell>
          <cell r="E435">
            <v>30</v>
          </cell>
          <cell r="F435">
            <v>27285</v>
          </cell>
          <cell r="G435">
            <v>25700.187000000002</v>
          </cell>
          <cell r="H435">
            <v>12</v>
          </cell>
          <cell r="I435">
            <v>14885</v>
          </cell>
          <cell r="J435">
            <v>1200</v>
          </cell>
          <cell r="K435">
            <v>16085</v>
          </cell>
          <cell r="L435">
            <v>15152992000</v>
          </cell>
          <cell r="M435">
            <v>932008000</v>
          </cell>
          <cell r="N435">
            <v>0.1232545715615455</v>
          </cell>
          <cell r="O435">
            <v>0.12529013697734467</v>
          </cell>
          <cell r="P435">
            <v>94.2</v>
          </cell>
          <cell r="Q435">
            <v>0.12348055341685908</v>
          </cell>
          <cell r="R435">
            <v>0.12335101365307413</v>
          </cell>
          <cell r="S435">
            <v>40444</v>
          </cell>
        </row>
        <row r="436">
          <cell r="A436">
            <v>420</v>
          </cell>
          <cell r="B436" t="str">
            <v>Non-Comp</v>
          </cell>
          <cell r="C436">
            <v>40262</v>
          </cell>
          <cell r="D436">
            <v>40444</v>
          </cell>
          <cell r="E436">
            <v>7</v>
          </cell>
          <cell r="F436">
            <v>769.45500000000004</v>
          </cell>
          <cell r="G436">
            <v>724.90355550000004</v>
          </cell>
          <cell r="H436">
            <v>7</v>
          </cell>
          <cell r="I436">
            <v>0</v>
          </cell>
          <cell r="J436">
            <v>769.45500000000004</v>
          </cell>
          <cell r="K436">
            <v>769.45500000000004</v>
          </cell>
          <cell r="L436">
            <v>724903555.5</v>
          </cell>
          <cell r="M436">
            <v>44551444.500000045</v>
          </cell>
          <cell r="N436">
            <v>0.1232545715615455</v>
          </cell>
          <cell r="O436">
            <v>0.12325457156154547</v>
          </cell>
          <cell r="P436">
            <v>94.21</v>
          </cell>
          <cell r="Q436">
            <v>0.1232545715615455</v>
          </cell>
          <cell r="R436">
            <v>0.12325457156154547</v>
          </cell>
          <cell r="S436">
            <v>40444</v>
          </cell>
        </row>
        <row r="437">
          <cell r="A437">
            <v>421</v>
          </cell>
          <cell r="B437" t="str">
            <v>303rd</v>
          </cell>
          <cell r="C437">
            <v>40276</v>
          </cell>
          <cell r="D437">
            <v>40458</v>
          </cell>
          <cell r="E437">
            <v>48</v>
          </cell>
          <cell r="F437">
            <v>55784</v>
          </cell>
          <cell r="G437">
            <v>52563.512500000012</v>
          </cell>
          <cell r="H437">
            <v>17</v>
          </cell>
          <cell r="I437">
            <v>12609</v>
          </cell>
          <cell r="J437">
            <v>1300</v>
          </cell>
          <cell r="K437">
            <v>13909</v>
          </cell>
          <cell r="L437">
            <v>13109090000</v>
          </cell>
          <cell r="M437">
            <v>799910000</v>
          </cell>
          <cell r="N437">
            <v>0.12189968724391137</v>
          </cell>
          <cell r="O437">
            <v>0.12348055341685908</v>
          </cell>
          <cell r="P437">
            <v>97.27</v>
          </cell>
          <cell r="Q437">
            <v>0.12257691374839094</v>
          </cell>
          <cell r="R437">
            <v>0.12237425403976251</v>
          </cell>
          <cell r="S437">
            <v>40458</v>
          </cell>
        </row>
        <row r="438">
          <cell r="A438">
            <v>422</v>
          </cell>
          <cell r="B438" t="str">
            <v>Non-Comp</v>
          </cell>
          <cell r="C438">
            <v>40276</v>
          </cell>
          <cell r="D438">
            <v>40458</v>
          </cell>
          <cell r="E438">
            <v>21</v>
          </cell>
          <cell r="F438">
            <v>2019.9</v>
          </cell>
          <cell r="G438">
            <v>1903.75575</v>
          </cell>
          <cell r="H438">
            <v>21</v>
          </cell>
          <cell r="I438">
            <v>0</v>
          </cell>
          <cell r="J438">
            <v>2019.9</v>
          </cell>
          <cell r="K438">
            <v>2019.9</v>
          </cell>
          <cell r="L438">
            <v>1903755750</v>
          </cell>
          <cell r="M438">
            <v>116144250</v>
          </cell>
          <cell r="N438">
            <v>0.12235112367738363</v>
          </cell>
          <cell r="O438">
            <v>0.12235112367738363</v>
          </cell>
          <cell r="P438">
            <v>94.25</v>
          </cell>
          <cell r="Q438">
            <v>0.12235112367738363</v>
          </cell>
          <cell r="R438">
            <v>0.12235112367738363</v>
          </cell>
          <cell r="S438">
            <v>40458</v>
          </cell>
        </row>
        <row r="439">
          <cell r="A439">
            <v>423</v>
          </cell>
          <cell r="B439" t="str">
            <v>304th</v>
          </cell>
          <cell r="C439">
            <v>40290</v>
          </cell>
          <cell r="D439">
            <v>40472</v>
          </cell>
          <cell r="E439">
            <v>40</v>
          </cell>
          <cell r="F439">
            <v>45975</v>
          </cell>
          <cell r="G439">
            <v>43319.227500000001</v>
          </cell>
          <cell r="H439">
            <v>23</v>
          </cell>
          <cell r="I439">
            <v>21375</v>
          </cell>
          <cell r="J439">
            <v>1750</v>
          </cell>
          <cell r="K439">
            <v>23125</v>
          </cell>
          <cell r="L439">
            <v>21792187500</v>
          </cell>
          <cell r="M439">
            <v>1332812500</v>
          </cell>
          <cell r="N439">
            <v>0.12212538151430566</v>
          </cell>
          <cell r="O439">
            <v>0.12393266109554053</v>
          </cell>
          <cell r="P439">
            <v>94.23</v>
          </cell>
          <cell r="Q439">
            <v>0.12280275174257972</v>
          </cell>
          <cell r="R439">
            <v>0.12265625677112024</v>
          </cell>
          <cell r="S439">
            <v>40472</v>
          </cell>
        </row>
        <row r="440">
          <cell r="A440">
            <v>424</v>
          </cell>
          <cell r="B440" t="str">
            <v>Non-Comp</v>
          </cell>
          <cell r="C440">
            <v>40290</v>
          </cell>
          <cell r="D440">
            <v>40472</v>
          </cell>
          <cell r="E440">
            <v>15</v>
          </cell>
          <cell r="F440">
            <v>1802.6</v>
          </cell>
          <cell r="G440">
            <v>1698.7702400000001</v>
          </cell>
          <cell r="H440">
            <v>15</v>
          </cell>
          <cell r="I440">
            <v>0</v>
          </cell>
          <cell r="J440">
            <v>1802.6</v>
          </cell>
          <cell r="K440">
            <v>1802.6</v>
          </cell>
          <cell r="L440">
            <v>1698770239.9999998</v>
          </cell>
          <cell r="M440">
            <v>103829760.00000016</v>
          </cell>
          <cell r="N440">
            <v>0.12257691374839094</v>
          </cell>
          <cell r="O440">
            <v>0.12257691374839104</v>
          </cell>
          <cell r="P440">
            <v>94.24</v>
          </cell>
          <cell r="Q440">
            <v>0.12257691374839094</v>
          </cell>
          <cell r="R440">
            <v>0.12257691374839104</v>
          </cell>
          <cell r="S440">
            <v>40472</v>
          </cell>
        </row>
        <row r="441">
          <cell r="A441">
            <v>425</v>
          </cell>
          <cell r="B441" t="str">
            <v>305th</v>
          </cell>
          <cell r="C441">
            <v>40304</v>
          </cell>
          <cell r="D441">
            <v>40486</v>
          </cell>
          <cell r="E441">
            <v>49</v>
          </cell>
          <cell r="F441">
            <v>52862.5</v>
          </cell>
          <cell r="G441">
            <v>49833.683750000004</v>
          </cell>
          <cell r="H441">
            <v>11</v>
          </cell>
          <cell r="I441">
            <v>12100</v>
          </cell>
          <cell r="J441">
            <v>1237.5</v>
          </cell>
          <cell r="K441">
            <v>13337.5</v>
          </cell>
          <cell r="L441">
            <v>12576616250</v>
          </cell>
          <cell r="M441">
            <v>760883750</v>
          </cell>
          <cell r="N441">
            <v>0.12099738878447387</v>
          </cell>
          <cell r="O441">
            <v>0.12280275174257972</v>
          </cell>
          <cell r="P441">
            <v>94.29</v>
          </cell>
          <cell r="Q441">
            <v>0.12144844232022073</v>
          </cell>
          <cell r="R441">
            <v>0.1213321731069797</v>
          </cell>
          <cell r="S441">
            <v>40486</v>
          </cell>
        </row>
        <row r="442">
          <cell r="A442">
            <v>426</v>
          </cell>
          <cell r="B442" t="str">
            <v>Non-Comp</v>
          </cell>
          <cell r="C442">
            <v>40304</v>
          </cell>
          <cell r="D442">
            <v>40486</v>
          </cell>
          <cell r="E442">
            <v>22</v>
          </cell>
          <cell r="F442">
            <v>2374.5</v>
          </cell>
          <cell r="G442">
            <v>2239.1534999999999</v>
          </cell>
          <cell r="H442">
            <v>22</v>
          </cell>
          <cell r="I442">
            <v>0</v>
          </cell>
          <cell r="J442">
            <v>2374.5</v>
          </cell>
          <cell r="K442">
            <v>2374.5</v>
          </cell>
          <cell r="L442">
            <v>2239153500</v>
          </cell>
          <cell r="M442">
            <v>135346500.00000009</v>
          </cell>
          <cell r="N442">
            <v>0.12122289163646539</v>
          </cell>
          <cell r="O442">
            <v>0.12122289163646541</v>
          </cell>
          <cell r="P442">
            <v>94.3</v>
          </cell>
          <cell r="Q442">
            <v>0.12122289163646539</v>
          </cell>
          <cell r="R442">
            <v>0.12122289163646541</v>
          </cell>
          <cell r="S442">
            <v>40486</v>
          </cell>
        </row>
        <row r="443">
          <cell r="A443">
            <v>427</v>
          </cell>
          <cell r="B443" t="str">
            <v>306th</v>
          </cell>
          <cell r="C443">
            <v>40318</v>
          </cell>
          <cell r="D443">
            <v>40500</v>
          </cell>
          <cell r="E443">
            <v>48</v>
          </cell>
          <cell r="F443">
            <v>62200</v>
          </cell>
          <cell r="G443">
            <v>58658.277499999982</v>
          </cell>
          <cell r="H443">
            <v>26</v>
          </cell>
          <cell r="I443">
            <v>36050</v>
          </cell>
          <cell r="J443">
            <v>500</v>
          </cell>
          <cell r="K443">
            <v>36550</v>
          </cell>
          <cell r="L443">
            <v>34472147500</v>
          </cell>
          <cell r="M443">
            <v>2077852500</v>
          </cell>
          <cell r="N443">
            <v>0.12009585538997315</v>
          </cell>
          <cell r="O443">
            <v>0.12257691374839094</v>
          </cell>
          <cell r="P443">
            <v>94.31</v>
          </cell>
          <cell r="Q443">
            <v>0.12099738878447387</v>
          </cell>
          <cell r="R443">
            <v>0.12088373003097712</v>
          </cell>
          <cell r="S443">
            <v>40500</v>
          </cell>
        </row>
        <row r="444">
          <cell r="A444">
            <v>428</v>
          </cell>
          <cell r="B444" t="str">
            <v>Non-Comp</v>
          </cell>
          <cell r="C444">
            <v>40318</v>
          </cell>
          <cell r="D444">
            <v>40500</v>
          </cell>
          <cell r="E444">
            <v>25</v>
          </cell>
          <cell r="F444">
            <v>2646.8</v>
          </cell>
          <cell r="G444">
            <v>2496.4617600000001</v>
          </cell>
          <cell r="H444">
            <v>25</v>
          </cell>
          <cell r="I444">
            <v>0</v>
          </cell>
          <cell r="J444">
            <v>2646.8</v>
          </cell>
          <cell r="K444">
            <v>2646.8</v>
          </cell>
          <cell r="L444">
            <v>2496461760</v>
          </cell>
          <cell r="M444">
            <v>150338240</v>
          </cell>
          <cell r="N444">
            <v>0.120772</v>
          </cell>
          <cell r="O444">
            <v>0.120772</v>
          </cell>
          <cell r="P444">
            <v>94.32</v>
          </cell>
          <cell r="Q444">
            <v>0.120771790268955</v>
          </cell>
          <cell r="R444">
            <v>0.120772</v>
          </cell>
          <cell r="S444">
            <v>40500</v>
          </cell>
        </row>
        <row r="445">
          <cell r="A445">
            <v>429</v>
          </cell>
          <cell r="B445" t="str">
            <v>307th</v>
          </cell>
          <cell r="C445">
            <v>40332</v>
          </cell>
          <cell r="D445">
            <v>40514</v>
          </cell>
          <cell r="E445">
            <v>56</v>
          </cell>
          <cell r="F445">
            <v>56050</v>
          </cell>
          <cell r="G445">
            <v>52832.842500000013</v>
          </cell>
          <cell r="H445">
            <v>24</v>
          </cell>
          <cell r="I445">
            <v>37050</v>
          </cell>
          <cell r="J445">
            <v>1250</v>
          </cell>
          <cell r="K445">
            <v>38300</v>
          </cell>
          <cell r="L445">
            <v>36109262500</v>
          </cell>
          <cell r="M445">
            <v>2190737500</v>
          </cell>
          <cell r="N445">
            <v>0.12099699999999999</v>
          </cell>
          <cell r="O445">
            <v>0.123933</v>
          </cell>
          <cell r="P445">
            <v>94.25</v>
          </cell>
          <cell r="Q445">
            <v>0.122351</v>
          </cell>
          <cell r="R445">
            <v>0.121673</v>
          </cell>
          <cell r="S445">
            <v>40514</v>
          </cell>
        </row>
        <row r="446">
          <cell r="A446">
            <v>430</v>
          </cell>
          <cell r="B446" t="str">
            <v>Non-Comp</v>
          </cell>
          <cell r="C446">
            <v>40332</v>
          </cell>
          <cell r="D446">
            <v>40514</v>
          </cell>
          <cell r="E446">
            <v>18</v>
          </cell>
          <cell r="F446">
            <v>1971</v>
          </cell>
          <cell r="G446">
            <v>1858.2588000000001</v>
          </cell>
          <cell r="H446">
            <v>18</v>
          </cell>
          <cell r="I446">
            <v>0</v>
          </cell>
          <cell r="J446">
            <v>1971</v>
          </cell>
          <cell r="K446">
            <v>1971</v>
          </cell>
          <cell r="L446">
            <v>1858258800</v>
          </cell>
          <cell r="M446">
            <v>112741200</v>
          </cell>
          <cell r="N446">
            <v>0.121674</v>
          </cell>
          <cell r="O446">
            <v>0.121674</v>
          </cell>
          <cell r="P446">
            <v>94.28</v>
          </cell>
          <cell r="Q446">
            <v>0.121674</v>
          </cell>
          <cell r="R446">
            <v>0.121674</v>
          </cell>
          <cell r="S446">
            <v>40514</v>
          </cell>
        </row>
        <row r="447">
          <cell r="A447">
            <v>431</v>
          </cell>
          <cell r="B447" t="str">
            <v>308th</v>
          </cell>
          <cell r="C447">
            <v>40346</v>
          </cell>
          <cell r="D447">
            <v>40528</v>
          </cell>
          <cell r="E447">
            <v>45</v>
          </cell>
          <cell r="F447">
            <v>46786</v>
          </cell>
          <cell r="G447">
            <v>44083.177000000003</v>
          </cell>
          <cell r="H447">
            <v>25</v>
          </cell>
          <cell r="I447">
            <v>32161</v>
          </cell>
          <cell r="J447">
            <v>900</v>
          </cell>
          <cell r="K447">
            <v>33061</v>
          </cell>
          <cell r="L447">
            <v>31154806500</v>
          </cell>
          <cell r="M447">
            <v>1906193500</v>
          </cell>
          <cell r="N447">
            <v>0.122125</v>
          </cell>
          <cell r="O447">
            <v>0.124837</v>
          </cell>
          <cell r="P447">
            <v>94.22</v>
          </cell>
          <cell r="Q447">
            <v>0.123029</v>
          </cell>
          <cell r="R447">
            <v>0.12270499999999999</v>
          </cell>
          <cell r="S447">
            <v>40528</v>
          </cell>
        </row>
        <row r="448">
          <cell r="A448">
            <v>432</v>
          </cell>
          <cell r="B448" t="str">
            <v>Non-Comp</v>
          </cell>
          <cell r="C448">
            <v>40346</v>
          </cell>
          <cell r="D448">
            <v>40528</v>
          </cell>
          <cell r="E448">
            <v>24</v>
          </cell>
          <cell r="F448">
            <v>2470.5050000000001</v>
          </cell>
          <cell r="G448">
            <v>2327.9568614999998</v>
          </cell>
          <cell r="H448">
            <v>24</v>
          </cell>
          <cell r="I448">
            <v>0</v>
          </cell>
          <cell r="J448">
            <v>2470.5050000000001</v>
          </cell>
          <cell r="K448">
            <v>2470.5050000000001</v>
          </cell>
          <cell r="L448">
            <v>2327956861.5</v>
          </cell>
          <cell r="M448">
            <v>142548138.49999997</v>
          </cell>
          <cell r="N448">
            <v>0.12280275174257972</v>
          </cell>
          <cell r="O448">
            <v>0.1228027517425798</v>
          </cell>
          <cell r="P448">
            <v>94.23</v>
          </cell>
          <cell r="Q448">
            <v>0.12280275174257972</v>
          </cell>
          <cell r="R448">
            <v>0.1228027517425798</v>
          </cell>
          <cell r="S448">
            <v>40528</v>
          </cell>
        </row>
        <row r="449">
          <cell r="A449">
            <v>433</v>
          </cell>
          <cell r="B449" t="str">
            <v>309th</v>
          </cell>
          <cell r="C449">
            <v>40374</v>
          </cell>
          <cell r="D449">
            <v>40556</v>
          </cell>
          <cell r="E449">
            <v>46</v>
          </cell>
          <cell r="F449">
            <v>69179</v>
          </cell>
          <cell r="G449">
            <v>65167.493000000002</v>
          </cell>
          <cell r="H449">
            <v>26</v>
          </cell>
          <cell r="I449">
            <v>46079</v>
          </cell>
          <cell r="J449">
            <v>200</v>
          </cell>
          <cell r="K449">
            <v>46279</v>
          </cell>
          <cell r="L449">
            <v>43601283000</v>
          </cell>
          <cell r="M449">
            <v>2677717000</v>
          </cell>
          <cell r="N449">
            <v>0.12257691374839094</v>
          </cell>
          <cell r="O449">
            <v>0.12348055341685908</v>
          </cell>
          <cell r="P449">
            <v>94.2</v>
          </cell>
          <cell r="Q449">
            <v>0.12348055341685908</v>
          </cell>
          <cell r="R449">
            <v>0.12316487867499744</v>
          </cell>
          <cell r="S449">
            <v>40556</v>
          </cell>
        </row>
        <row r="450">
          <cell r="A450">
            <v>434</v>
          </cell>
          <cell r="B450" t="str">
            <v>Non-Comp</v>
          </cell>
          <cell r="C450">
            <v>40374</v>
          </cell>
          <cell r="D450">
            <v>40556</v>
          </cell>
          <cell r="E450">
            <v>21</v>
          </cell>
          <cell r="F450">
            <v>2956.98</v>
          </cell>
          <cell r="G450">
            <v>2785.7708579999999</v>
          </cell>
          <cell r="H450">
            <v>21</v>
          </cell>
          <cell r="I450">
            <v>0</v>
          </cell>
          <cell r="J450">
            <v>2956.98</v>
          </cell>
          <cell r="K450">
            <v>2956.98</v>
          </cell>
          <cell r="L450">
            <v>2785770858</v>
          </cell>
          <cell r="M450">
            <v>171209142.00000018</v>
          </cell>
          <cell r="N450">
            <v>0.1232545715615455</v>
          </cell>
          <cell r="O450">
            <v>0.12325457156154547</v>
          </cell>
          <cell r="P450">
            <v>94.21</v>
          </cell>
          <cell r="Q450">
            <v>0.1232545715615455</v>
          </cell>
          <cell r="R450">
            <v>0.12325457156154547</v>
          </cell>
          <cell r="S450">
            <v>40556</v>
          </cell>
        </row>
        <row r="451">
          <cell r="A451">
            <v>435</v>
          </cell>
          <cell r="B451" t="str">
            <v>310th</v>
          </cell>
          <cell r="C451">
            <v>40388</v>
          </cell>
          <cell r="D451">
            <v>40570</v>
          </cell>
          <cell r="E451">
            <v>36</v>
          </cell>
          <cell r="F451">
            <v>73075</v>
          </cell>
          <cell r="G451">
            <v>68838.52</v>
          </cell>
          <cell r="H451">
            <v>28</v>
          </cell>
          <cell r="I451">
            <v>64325</v>
          </cell>
          <cell r="J451">
            <v>0</v>
          </cell>
          <cell r="K451">
            <v>64325</v>
          </cell>
          <cell r="L451">
            <v>60598145000</v>
          </cell>
          <cell r="M451">
            <v>3726855000.0000005</v>
          </cell>
          <cell r="N451">
            <v>0.123029</v>
          </cell>
          <cell r="O451">
            <v>0.124385</v>
          </cell>
          <cell r="P451">
            <v>94.19</v>
          </cell>
          <cell r="Q451">
            <v>0.123707</v>
          </cell>
          <cell r="R451">
            <v>0.12334000000000001</v>
          </cell>
          <cell r="S451">
            <v>40570</v>
          </cell>
        </row>
        <row r="452">
          <cell r="A452">
            <v>436</v>
          </cell>
          <cell r="B452" t="str">
            <v>Non-Comp</v>
          </cell>
          <cell r="C452">
            <v>40388</v>
          </cell>
          <cell r="D452">
            <v>40570</v>
          </cell>
          <cell r="E452">
            <v>26</v>
          </cell>
          <cell r="F452">
            <v>2728.35</v>
          </cell>
          <cell r="G452">
            <v>2570.3785349999998</v>
          </cell>
          <cell r="H452">
            <v>26</v>
          </cell>
          <cell r="I452">
            <v>0</v>
          </cell>
          <cell r="J452">
            <v>2728.35</v>
          </cell>
          <cell r="K452">
            <v>2728.35</v>
          </cell>
          <cell r="L452">
            <v>2570378535</v>
          </cell>
          <cell r="M452">
            <v>157971465.00000012</v>
          </cell>
          <cell r="N452">
            <v>0.1232545715615455</v>
          </cell>
          <cell r="O452">
            <v>0.12325457156154544</v>
          </cell>
          <cell r="P452">
            <v>94.21</v>
          </cell>
          <cell r="Q452">
            <v>0.1232545715615455</v>
          </cell>
          <cell r="R452">
            <v>0.12325457156154544</v>
          </cell>
          <cell r="S452">
            <v>40570</v>
          </cell>
        </row>
        <row r="453">
          <cell r="A453">
            <v>437</v>
          </cell>
          <cell r="B453" t="str">
            <v>311th</v>
          </cell>
          <cell r="C453">
            <v>40403</v>
          </cell>
          <cell r="D453">
            <v>40584</v>
          </cell>
          <cell r="E453">
            <v>34</v>
          </cell>
          <cell r="F453">
            <v>27750</v>
          </cell>
          <cell r="G453">
            <v>26093.869999999995</v>
          </cell>
          <cell r="H453">
            <v>14</v>
          </cell>
          <cell r="I453">
            <v>10600</v>
          </cell>
          <cell r="J453">
            <v>0</v>
          </cell>
          <cell r="K453">
            <v>10600</v>
          </cell>
          <cell r="L453">
            <v>9971099999.9999981</v>
          </cell>
          <cell r="M453">
            <v>628899999.99999988</v>
          </cell>
          <cell r="N453">
            <v>0.12551655124176642</v>
          </cell>
          <cell r="O453">
            <v>0.12937296895142333</v>
          </cell>
          <cell r="P453">
            <v>94.05</v>
          </cell>
          <cell r="Q453">
            <v>0.12687604792867957</v>
          </cell>
          <cell r="R453">
            <v>0.12649110875485095</v>
          </cell>
          <cell r="S453">
            <v>40584</v>
          </cell>
        </row>
        <row r="454">
          <cell r="A454">
            <v>438</v>
          </cell>
          <cell r="B454" t="str">
            <v>Non-Comp</v>
          </cell>
          <cell r="C454">
            <v>40403</v>
          </cell>
          <cell r="D454">
            <v>40584</v>
          </cell>
          <cell r="E454">
            <v>26</v>
          </cell>
          <cell r="F454">
            <v>1802.885</v>
          </cell>
          <cell r="G454">
            <v>1695.9739999999999</v>
          </cell>
          <cell r="H454">
            <v>26</v>
          </cell>
          <cell r="I454">
            <v>0</v>
          </cell>
          <cell r="J454">
            <v>1802.885</v>
          </cell>
          <cell r="K454">
            <v>1802.885</v>
          </cell>
          <cell r="L454">
            <v>1695973919.5</v>
          </cell>
          <cell r="M454">
            <v>106911080.50000003</v>
          </cell>
          <cell r="N454">
            <v>0.12642300000000001</v>
          </cell>
          <cell r="O454">
            <v>0.12642300000000001</v>
          </cell>
          <cell r="P454">
            <v>94.07</v>
          </cell>
          <cell r="Q454">
            <v>0.12642300000000001</v>
          </cell>
          <cell r="R454">
            <v>0.12642300000000001</v>
          </cell>
          <cell r="S454">
            <v>40584</v>
          </cell>
        </row>
        <row r="455">
          <cell r="A455">
            <v>439</v>
          </cell>
          <cell r="B455" t="str">
            <v>312th</v>
          </cell>
          <cell r="C455">
            <v>40416</v>
          </cell>
          <cell r="D455">
            <v>40598</v>
          </cell>
          <cell r="E455">
            <v>30</v>
          </cell>
          <cell r="F455">
            <v>36233</v>
          </cell>
          <cell r="G455">
            <v>34074.309000000008</v>
          </cell>
          <cell r="H455">
            <v>4</v>
          </cell>
          <cell r="I455">
            <v>5100</v>
          </cell>
          <cell r="J455">
            <v>0</v>
          </cell>
          <cell r="K455">
            <v>5100</v>
          </cell>
          <cell r="L455">
            <v>4797370000</v>
          </cell>
          <cell r="M455">
            <v>302630000.00000006</v>
          </cell>
          <cell r="N455">
            <v>0.12642268967346051</v>
          </cell>
          <cell r="O455">
            <v>0.12891854845877848</v>
          </cell>
          <cell r="P455">
            <v>94.06</v>
          </cell>
          <cell r="Q455">
            <v>0.12664934470165168</v>
          </cell>
          <cell r="R455">
            <v>0.12651156825464835</v>
          </cell>
          <cell r="S455">
            <v>40598</v>
          </cell>
        </row>
        <row r="456">
          <cell r="A456">
            <v>440</v>
          </cell>
          <cell r="B456" t="str">
            <v>Non-Comp</v>
          </cell>
          <cell r="C456">
            <v>40416</v>
          </cell>
          <cell r="D456">
            <v>40598</v>
          </cell>
          <cell r="E456">
            <v>16</v>
          </cell>
          <cell r="F456">
            <v>944.31</v>
          </cell>
          <cell r="G456">
            <v>888.31241699999998</v>
          </cell>
          <cell r="H456">
            <v>16</v>
          </cell>
          <cell r="I456">
            <v>0</v>
          </cell>
          <cell r="J456">
            <v>944.31</v>
          </cell>
          <cell r="K456">
            <v>944.31</v>
          </cell>
          <cell r="L456">
            <v>888312417</v>
          </cell>
          <cell r="M456">
            <v>55997583.000000015</v>
          </cell>
          <cell r="N456">
            <v>0.12642268967346051</v>
          </cell>
          <cell r="O456">
            <v>0.1264226896734604</v>
          </cell>
          <cell r="P456">
            <v>94.07</v>
          </cell>
          <cell r="Q456">
            <v>0.12642268967346051</v>
          </cell>
          <cell r="R456">
            <v>0.1264226896734604</v>
          </cell>
          <cell r="S456">
            <v>40598</v>
          </cell>
        </row>
        <row r="457">
          <cell r="A457">
            <v>441</v>
          </cell>
          <cell r="B457" t="str">
            <v>313th</v>
          </cell>
          <cell r="C457">
            <v>40430</v>
          </cell>
          <cell r="D457">
            <v>40612</v>
          </cell>
          <cell r="E457">
            <v>21</v>
          </cell>
          <cell r="F457">
            <v>23250</v>
          </cell>
          <cell r="G457">
            <v>21864.904999999999</v>
          </cell>
          <cell r="H457">
            <v>14</v>
          </cell>
          <cell r="I457">
            <v>20950</v>
          </cell>
          <cell r="J457">
            <v>0</v>
          </cell>
          <cell r="K457">
            <v>20950</v>
          </cell>
          <cell r="L457">
            <v>19703265000.000004</v>
          </cell>
          <cell r="M457">
            <v>1246735000</v>
          </cell>
          <cell r="N457">
            <v>0.12642268967346051</v>
          </cell>
          <cell r="O457">
            <v>0.12891854845877848</v>
          </cell>
          <cell r="P457">
            <v>94.01</v>
          </cell>
          <cell r="Q457">
            <v>0.12778334313277392</v>
          </cell>
          <cell r="R457">
            <v>0.12689877501559724</v>
          </cell>
          <cell r="S457">
            <v>40612</v>
          </cell>
        </row>
        <row r="458">
          <cell r="A458">
            <v>442</v>
          </cell>
          <cell r="B458" t="str">
            <v>Non-Comp</v>
          </cell>
          <cell r="C458">
            <v>40430</v>
          </cell>
          <cell r="D458">
            <v>40612</v>
          </cell>
          <cell r="E458">
            <v>14</v>
          </cell>
          <cell r="F458">
            <v>930.5</v>
          </cell>
          <cell r="G458">
            <v>875.13525000000004</v>
          </cell>
          <cell r="H458">
            <v>14</v>
          </cell>
          <cell r="I458">
            <v>0</v>
          </cell>
          <cell r="J458">
            <v>930.5</v>
          </cell>
          <cell r="K458">
            <v>930.5</v>
          </cell>
          <cell r="L458">
            <v>875135250</v>
          </cell>
          <cell r="M458">
            <v>55364750</v>
          </cell>
          <cell r="N458">
            <v>0.12687604792867957</v>
          </cell>
          <cell r="O458">
            <v>0.12687604792867949</v>
          </cell>
          <cell r="P458">
            <v>94.05</v>
          </cell>
          <cell r="Q458">
            <v>0.12687604792867957</v>
          </cell>
          <cell r="R458">
            <v>0.12687604792867949</v>
          </cell>
          <cell r="S458">
            <v>40612</v>
          </cell>
        </row>
        <row r="459">
          <cell r="A459">
            <v>443</v>
          </cell>
          <cell r="B459" t="str">
            <v>314th</v>
          </cell>
          <cell r="C459">
            <v>40444</v>
          </cell>
          <cell r="D459">
            <v>40626</v>
          </cell>
          <cell r="E459">
            <v>8</v>
          </cell>
          <cell r="F459">
            <v>10600</v>
          </cell>
          <cell r="G459">
            <v>9962.8919999999998</v>
          </cell>
          <cell r="H459">
            <v>7</v>
          </cell>
          <cell r="I459">
            <v>9600</v>
          </cell>
          <cell r="J459">
            <v>500</v>
          </cell>
          <cell r="K459">
            <v>10100</v>
          </cell>
          <cell r="L459">
            <v>9493041949.9999981</v>
          </cell>
          <cell r="M459">
            <v>606958049.99999952</v>
          </cell>
          <cell r="N459">
            <v>0.12778300000000001</v>
          </cell>
          <cell r="O459">
            <v>0.128691</v>
          </cell>
          <cell r="P459">
            <v>93.98</v>
          </cell>
          <cell r="Q459">
            <v>0.12846399999999999</v>
          </cell>
          <cell r="R459">
            <v>0.12822600000000001</v>
          </cell>
          <cell r="S459">
            <v>40626</v>
          </cell>
        </row>
        <row r="460">
          <cell r="A460">
            <v>444</v>
          </cell>
          <cell r="B460" t="str">
            <v>Non-Comp</v>
          </cell>
          <cell r="C460">
            <v>40444</v>
          </cell>
          <cell r="D460">
            <v>40626</v>
          </cell>
          <cell r="E460">
            <v>7</v>
          </cell>
          <cell r="F460">
            <v>1047.8499999999999</v>
          </cell>
          <cell r="G460">
            <v>984.87421500000005</v>
          </cell>
          <cell r="H460">
            <v>7</v>
          </cell>
          <cell r="I460">
            <v>0</v>
          </cell>
          <cell r="J460">
            <v>1047.8499999999999</v>
          </cell>
          <cell r="K460">
            <v>1047.8499999999999</v>
          </cell>
          <cell r="L460">
            <v>984874215</v>
          </cell>
          <cell r="M460">
            <v>62975785.000000045</v>
          </cell>
          <cell r="N460">
            <v>0.12823699999999999</v>
          </cell>
          <cell r="O460">
            <v>0.12823699999999999</v>
          </cell>
          <cell r="P460">
            <v>93.99</v>
          </cell>
          <cell r="Q460">
            <v>0.12823699999999999</v>
          </cell>
          <cell r="R460">
            <v>0.12823699999999999</v>
          </cell>
          <cell r="S460">
            <v>40626</v>
          </cell>
        </row>
        <row r="461">
          <cell r="A461">
            <v>445</v>
          </cell>
          <cell r="B461" t="str">
            <v>315th</v>
          </cell>
          <cell r="C461">
            <v>40458</v>
          </cell>
          <cell r="D461">
            <v>40640</v>
          </cell>
          <cell r="E461">
            <v>31</v>
          </cell>
          <cell r="F461">
            <v>31675</v>
          </cell>
          <cell r="G461">
            <v>29727.217500000002</v>
          </cell>
          <cell r="H461">
            <v>17</v>
          </cell>
          <cell r="I461">
            <v>20325</v>
          </cell>
          <cell r="J461">
            <v>0</v>
          </cell>
          <cell r="K461">
            <v>20325</v>
          </cell>
          <cell r="L461">
            <v>19081272500.000004</v>
          </cell>
          <cell r="M461">
            <v>1243727500.0000002</v>
          </cell>
          <cell r="N461">
            <v>0.13005496260740651</v>
          </cell>
          <cell r="O461">
            <v>0.1334714773281325</v>
          </cell>
          <cell r="P461">
            <v>93.85</v>
          </cell>
          <cell r="Q461">
            <v>0.13142025795195761</v>
          </cell>
          <cell r="R461">
            <v>0.13071919954931821</v>
          </cell>
          <cell r="S461">
            <v>40640</v>
          </cell>
        </row>
        <row r="462">
          <cell r="A462">
            <v>446</v>
          </cell>
          <cell r="B462" t="str">
            <v>Non-Comp</v>
          </cell>
          <cell r="C462">
            <v>40458</v>
          </cell>
          <cell r="D462">
            <v>40640</v>
          </cell>
          <cell r="E462">
            <v>11</v>
          </cell>
          <cell r="F462">
            <v>928.49</v>
          </cell>
          <cell r="G462">
            <v>871.66641200000004</v>
          </cell>
          <cell r="H462">
            <v>11</v>
          </cell>
          <cell r="I462">
            <v>0</v>
          </cell>
          <cell r="J462">
            <v>928.49</v>
          </cell>
          <cell r="K462">
            <v>928.49</v>
          </cell>
          <cell r="L462">
            <v>871666412</v>
          </cell>
          <cell r="M462">
            <v>56823588.00000003</v>
          </cell>
          <cell r="N462">
            <v>0.130737392134921</v>
          </cell>
          <cell r="O462">
            <v>0.13073739213492094</v>
          </cell>
          <cell r="P462">
            <v>93.88</v>
          </cell>
          <cell r="Q462">
            <v>0.130737392134921</v>
          </cell>
          <cell r="R462">
            <v>0.13073739213492094</v>
          </cell>
          <cell r="S462">
            <v>40640</v>
          </cell>
        </row>
        <row r="463">
          <cell r="A463">
            <v>447</v>
          </cell>
          <cell r="B463" t="str">
            <v>316th</v>
          </cell>
          <cell r="C463">
            <v>40472</v>
          </cell>
          <cell r="D463">
            <v>40654</v>
          </cell>
          <cell r="E463">
            <v>42</v>
          </cell>
          <cell r="F463">
            <v>106350</v>
          </cell>
          <cell r="G463">
            <v>99819.695000000022</v>
          </cell>
          <cell r="H463">
            <v>14</v>
          </cell>
          <cell r="I463">
            <v>65600</v>
          </cell>
          <cell r="J463">
            <v>0</v>
          </cell>
          <cell r="K463">
            <v>65600</v>
          </cell>
          <cell r="L463">
            <v>61583910000.000015</v>
          </cell>
          <cell r="M463">
            <v>4016089999.9999995</v>
          </cell>
          <cell r="N463">
            <v>0.13028239066577713</v>
          </cell>
          <cell r="O463">
            <v>0.1334714773281325</v>
          </cell>
          <cell r="P463">
            <v>93.86</v>
          </cell>
          <cell r="Q463">
            <v>0.13119258751050783</v>
          </cell>
          <cell r="R463">
            <v>0.13078491490019756</v>
          </cell>
          <cell r="S463">
            <v>40654</v>
          </cell>
        </row>
        <row r="464">
          <cell r="A464">
            <v>448</v>
          </cell>
          <cell r="B464" t="str">
            <v>Non-Comp</v>
          </cell>
          <cell r="C464">
            <v>40472</v>
          </cell>
          <cell r="D464">
            <v>40654</v>
          </cell>
          <cell r="E464">
            <v>24</v>
          </cell>
          <cell r="F464">
            <v>1561.4349999999999</v>
          </cell>
          <cell r="G464">
            <v>1465.875178</v>
          </cell>
          <cell r="H464">
            <v>24</v>
          </cell>
          <cell r="I464">
            <v>0</v>
          </cell>
          <cell r="J464">
            <v>1561.4349999999999</v>
          </cell>
          <cell r="K464">
            <v>1561.4349999999999</v>
          </cell>
          <cell r="L464">
            <v>1465875178</v>
          </cell>
          <cell r="M464">
            <v>95559822.00000003</v>
          </cell>
          <cell r="N464">
            <v>0.130737392134921</v>
          </cell>
          <cell r="O464">
            <v>0.13073739213492094</v>
          </cell>
          <cell r="P464">
            <v>93.88</v>
          </cell>
          <cell r="Q464">
            <v>0.130737392134921</v>
          </cell>
          <cell r="R464">
            <v>0.13073739213492094</v>
          </cell>
          <cell r="S464">
            <v>40654</v>
          </cell>
        </row>
        <row r="465">
          <cell r="A465">
            <v>449</v>
          </cell>
          <cell r="B465" t="str">
            <v>317th</v>
          </cell>
          <cell r="C465">
            <v>40486</v>
          </cell>
          <cell r="D465">
            <v>40668</v>
          </cell>
          <cell r="E465">
            <v>34</v>
          </cell>
          <cell r="F465">
            <v>71707</v>
          </cell>
          <cell r="G465">
            <v>67303.792999999976</v>
          </cell>
          <cell r="H465">
            <v>25</v>
          </cell>
          <cell r="I465">
            <v>64107</v>
          </cell>
          <cell r="J465">
            <v>1000</v>
          </cell>
          <cell r="K465">
            <v>65107</v>
          </cell>
          <cell r="L465">
            <v>61112102999.999985</v>
          </cell>
          <cell r="M465">
            <v>3994897000.000001</v>
          </cell>
          <cell r="N465">
            <v>0.13028239066577713</v>
          </cell>
          <cell r="O465">
            <v>0.1334714773281325</v>
          </cell>
          <cell r="P465">
            <v>93.84</v>
          </cell>
          <cell r="Q465">
            <v>0.13164797691651905</v>
          </cell>
          <cell r="R465">
            <v>0.13109913732663539</v>
          </cell>
          <cell r="S465">
            <v>40668</v>
          </cell>
        </row>
        <row r="466">
          <cell r="A466">
            <v>450</v>
          </cell>
          <cell r="B466" t="str">
            <v>Non-Comp</v>
          </cell>
          <cell r="C466">
            <v>40486</v>
          </cell>
          <cell r="D466">
            <v>40668</v>
          </cell>
          <cell r="E466">
            <v>25</v>
          </cell>
          <cell r="F466">
            <v>1860.8150000000001</v>
          </cell>
          <cell r="G466">
            <v>1746.5609589999999</v>
          </cell>
          <cell r="H466">
            <v>25</v>
          </cell>
          <cell r="I466">
            <v>0</v>
          </cell>
          <cell r="J466">
            <v>1860.8150000000001</v>
          </cell>
          <cell r="K466">
            <v>1860.8150000000001</v>
          </cell>
          <cell r="L466">
            <v>1746560959</v>
          </cell>
          <cell r="M466">
            <v>114254041.00000001</v>
          </cell>
          <cell r="N466">
            <v>0.13119258751050783</v>
          </cell>
          <cell r="O466">
            <v>0.13119258751050783</v>
          </cell>
          <cell r="P466">
            <v>93.86</v>
          </cell>
          <cell r="Q466">
            <v>0.13119258751050783</v>
          </cell>
          <cell r="R466">
            <v>0.13119258751050783</v>
          </cell>
          <cell r="S466">
            <v>40668</v>
          </cell>
        </row>
        <row r="467">
          <cell r="A467">
            <v>451</v>
          </cell>
          <cell r="B467" t="str">
            <v>318th</v>
          </cell>
          <cell r="C467">
            <v>40498</v>
          </cell>
          <cell r="D467">
            <v>40682</v>
          </cell>
          <cell r="E467">
            <v>18</v>
          </cell>
          <cell r="F467">
            <v>22182.92</v>
          </cell>
          <cell r="G467">
            <v>20790.725667999999</v>
          </cell>
          <cell r="H467">
            <v>7</v>
          </cell>
          <cell r="I467">
            <v>7682.92</v>
          </cell>
          <cell r="J467">
            <v>0</v>
          </cell>
          <cell r="K467">
            <v>7682.92</v>
          </cell>
          <cell r="L467">
            <v>7204145667.999999</v>
          </cell>
          <cell r="M467">
            <v>478774331.99999958</v>
          </cell>
          <cell r="N467">
            <v>0.1313439599104381</v>
          </cell>
          <cell r="O467">
            <v>0.13495825381125534</v>
          </cell>
          <cell r="P467">
            <v>93.76</v>
          </cell>
          <cell r="Q467">
            <v>0.13202070040065281</v>
          </cell>
          <cell r="R467">
            <v>0.13183278136358595</v>
          </cell>
          <cell r="S467">
            <v>40682</v>
          </cell>
        </row>
        <row r="468">
          <cell r="A468">
            <v>452</v>
          </cell>
          <cell r="B468" t="str">
            <v>Non-Comp</v>
          </cell>
          <cell r="C468">
            <v>40498</v>
          </cell>
          <cell r="D468">
            <v>40682</v>
          </cell>
          <cell r="E468">
            <v>8</v>
          </cell>
          <cell r="F468">
            <v>588.66999999999996</v>
          </cell>
          <cell r="G468">
            <v>551.995859</v>
          </cell>
          <cell r="H468">
            <v>8</v>
          </cell>
          <cell r="I468">
            <v>0</v>
          </cell>
          <cell r="J468">
            <v>588.66999999999996</v>
          </cell>
          <cell r="K468">
            <v>588.66999999999996</v>
          </cell>
          <cell r="L468">
            <v>551995859</v>
          </cell>
          <cell r="M468">
            <v>36674141.000000015</v>
          </cell>
          <cell r="N468">
            <v>0.13179507212374411</v>
          </cell>
          <cell r="O468">
            <v>0.13179507212374408</v>
          </cell>
          <cell r="P468">
            <v>93.77</v>
          </cell>
          <cell r="Q468">
            <v>0.13179507212374411</v>
          </cell>
          <cell r="R468">
            <v>0.13179507212374408</v>
          </cell>
          <cell r="S468">
            <v>40682</v>
          </cell>
        </row>
        <row r="469">
          <cell r="A469">
            <v>453</v>
          </cell>
          <cell r="B469" t="str">
            <v>319th</v>
          </cell>
          <cell r="C469">
            <v>40514</v>
          </cell>
          <cell r="D469">
            <v>40696</v>
          </cell>
          <cell r="E469">
            <v>50</v>
          </cell>
          <cell r="F469">
            <v>82470</v>
          </cell>
          <cell r="G469">
            <v>77293.826000000001</v>
          </cell>
          <cell r="H469">
            <v>14</v>
          </cell>
          <cell r="I469">
            <v>48810</v>
          </cell>
          <cell r="J469">
            <v>0</v>
          </cell>
          <cell r="K469">
            <v>48810</v>
          </cell>
          <cell r="L469">
            <v>45759356000</v>
          </cell>
          <cell r="M469">
            <v>3050644000</v>
          </cell>
          <cell r="N469">
            <v>0.133243</v>
          </cell>
          <cell r="O469">
            <v>0.13758600000000001</v>
          </cell>
          <cell r="P469">
            <v>93.74</v>
          </cell>
          <cell r="Q469">
            <v>0.13392799999999999</v>
          </cell>
          <cell r="R469">
            <v>0.13370099999999999</v>
          </cell>
          <cell r="S469">
            <v>40696</v>
          </cell>
        </row>
        <row r="470">
          <cell r="A470">
            <v>454</v>
          </cell>
          <cell r="B470" t="str">
            <v>Non-Comp</v>
          </cell>
          <cell r="C470">
            <v>40514</v>
          </cell>
          <cell r="D470">
            <v>40696</v>
          </cell>
          <cell r="E470">
            <v>33</v>
          </cell>
          <cell r="F470">
            <v>3696.0450000000001</v>
          </cell>
          <cell r="G470">
            <v>3465.0419999999999</v>
          </cell>
          <cell r="H470">
            <v>33</v>
          </cell>
          <cell r="I470">
            <v>0</v>
          </cell>
          <cell r="J470">
            <v>3696.0450000000001</v>
          </cell>
          <cell r="K470">
            <v>3696.0450000000001</v>
          </cell>
          <cell r="L470">
            <v>3465042187.5</v>
          </cell>
          <cell r="M470">
            <v>231002812.5</v>
          </cell>
          <cell r="N470">
            <v>0.13370000000000001</v>
          </cell>
          <cell r="O470">
            <v>0.13370000000000001</v>
          </cell>
          <cell r="P470">
            <v>93.75</v>
          </cell>
          <cell r="Q470">
            <v>0.13370000000000001</v>
          </cell>
          <cell r="R470">
            <v>0.13370000000000001</v>
          </cell>
          <cell r="S470">
            <v>40696</v>
          </cell>
        </row>
        <row r="471">
          <cell r="A471">
            <v>455</v>
          </cell>
          <cell r="B471" t="str">
            <v>320th</v>
          </cell>
          <cell r="C471">
            <v>40530</v>
          </cell>
          <cell r="D471">
            <v>40710</v>
          </cell>
          <cell r="E471">
            <v>41</v>
          </cell>
          <cell r="F471">
            <v>63786</v>
          </cell>
          <cell r="G471">
            <v>59821.994099999982</v>
          </cell>
          <cell r="H471">
            <v>12</v>
          </cell>
          <cell r="I471">
            <v>33350</v>
          </cell>
          <cell r="J471">
            <v>0</v>
          </cell>
          <cell r="K471">
            <v>33350</v>
          </cell>
          <cell r="L471">
            <v>31284385000.000004</v>
          </cell>
          <cell r="M471">
            <v>2065614999.9999998</v>
          </cell>
          <cell r="N471">
            <v>0.13357137781567555</v>
          </cell>
          <cell r="O471">
            <v>0.13749480927804458</v>
          </cell>
          <cell r="P471">
            <v>93.8</v>
          </cell>
          <cell r="Q471">
            <v>0.13403221985311542</v>
          </cell>
          <cell r="R471">
            <v>0.13388814242135313</v>
          </cell>
          <cell r="S471">
            <v>40710</v>
          </cell>
        </row>
        <row r="472">
          <cell r="A472">
            <v>456</v>
          </cell>
          <cell r="B472" t="str">
            <v>Non-Comp</v>
          </cell>
          <cell r="C472">
            <v>40530</v>
          </cell>
          <cell r="D472">
            <v>40710</v>
          </cell>
          <cell r="E472">
            <v>27</v>
          </cell>
          <cell r="F472">
            <v>2623.86</v>
          </cell>
          <cell r="G472">
            <v>2461.4430659999998</v>
          </cell>
          <cell r="H472">
            <v>27</v>
          </cell>
          <cell r="I472">
            <v>0</v>
          </cell>
          <cell r="J472">
            <v>2623.86</v>
          </cell>
          <cell r="K472">
            <v>2623.86</v>
          </cell>
          <cell r="L472">
            <v>2461443066</v>
          </cell>
          <cell r="M472">
            <v>162416933.99999991</v>
          </cell>
          <cell r="N472">
            <v>0.13380177427187334</v>
          </cell>
          <cell r="O472">
            <v>0.13380177427187331</v>
          </cell>
          <cell r="P472">
            <v>93.81</v>
          </cell>
          <cell r="Q472">
            <v>0.13380177427187334</v>
          </cell>
          <cell r="R472">
            <v>0.13380177427187331</v>
          </cell>
          <cell r="S472">
            <v>40710</v>
          </cell>
        </row>
        <row r="473">
          <cell r="A473">
            <v>457</v>
          </cell>
          <cell r="B473" t="str">
            <v>321st</v>
          </cell>
          <cell r="C473">
            <v>40542</v>
          </cell>
          <cell r="D473">
            <v>40724</v>
          </cell>
          <cell r="E473">
            <v>30</v>
          </cell>
          <cell r="F473">
            <v>27142</v>
          </cell>
          <cell r="G473">
            <v>25435.3334</v>
          </cell>
          <cell r="H473">
            <v>18</v>
          </cell>
          <cell r="I473">
            <v>16700</v>
          </cell>
          <cell r="J473">
            <v>542</v>
          </cell>
          <cell r="K473">
            <v>17242</v>
          </cell>
          <cell r="L473">
            <v>16161553399.999998</v>
          </cell>
          <cell r="M473">
            <v>1080446600.0000005</v>
          </cell>
          <cell r="N473">
            <v>0.13324336961960945</v>
          </cell>
          <cell r="O473">
            <v>0.13667010195529733</v>
          </cell>
          <cell r="P473">
            <v>93.71</v>
          </cell>
          <cell r="Q473">
            <v>0.13461274612699234</v>
          </cell>
          <cell r="R473">
            <v>0.13407310956756308</v>
          </cell>
          <cell r="S473">
            <v>40724</v>
          </cell>
        </row>
        <row r="474">
          <cell r="A474">
            <v>458</v>
          </cell>
          <cell r="B474" t="str">
            <v>Non-Comp</v>
          </cell>
          <cell r="C474">
            <v>40542</v>
          </cell>
          <cell r="D474">
            <v>40724</v>
          </cell>
          <cell r="E474">
            <v>15</v>
          </cell>
          <cell r="F474">
            <v>350.245</v>
          </cell>
          <cell r="G474">
            <v>328.28463850000003</v>
          </cell>
          <cell r="H474">
            <v>15</v>
          </cell>
          <cell r="I474">
            <v>0</v>
          </cell>
          <cell r="J474">
            <v>350.245</v>
          </cell>
          <cell r="K474">
            <v>350.245</v>
          </cell>
          <cell r="L474">
            <v>328284638.5</v>
          </cell>
          <cell r="M474">
            <v>21960361.499999996</v>
          </cell>
          <cell r="N474">
            <v>0.13415609249387112</v>
          </cell>
          <cell r="O474">
            <v>0.1341560924938712</v>
          </cell>
          <cell r="P474">
            <v>93.73</v>
          </cell>
          <cell r="Q474">
            <v>0.13415609249387112</v>
          </cell>
          <cell r="R474">
            <v>0.1341560924938712</v>
          </cell>
          <cell r="S474">
            <v>40724</v>
          </cell>
        </row>
        <row r="475">
          <cell r="A475">
            <v>459</v>
          </cell>
          <cell r="B475" t="str">
            <v>322nd</v>
          </cell>
          <cell r="C475">
            <v>40556</v>
          </cell>
          <cell r="D475">
            <v>40738</v>
          </cell>
          <cell r="E475">
            <v>18</v>
          </cell>
          <cell r="F475">
            <v>16791</v>
          </cell>
          <cell r="G475">
            <v>15726.257299999999</v>
          </cell>
          <cell r="H475">
            <v>8</v>
          </cell>
          <cell r="I475">
            <v>10463</v>
          </cell>
          <cell r="J475">
            <v>28</v>
          </cell>
          <cell r="K475">
            <v>10491</v>
          </cell>
          <cell r="L475">
            <v>9829547300</v>
          </cell>
          <cell r="M475">
            <v>661452700.00000012</v>
          </cell>
          <cell r="N475">
            <v>0.13461274612699234</v>
          </cell>
          <cell r="O475">
            <v>0.13896069713007275</v>
          </cell>
          <cell r="P475">
            <v>93.67</v>
          </cell>
          <cell r="Q475">
            <v>0.13552663840909809</v>
          </cell>
          <cell r="R475">
            <v>0.1349543081698692</v>
          </cell>
          <cell r="S475">
            <v>40738</v>
          </cell>
        </row>
        <row r="476">
          <cell r="A476">
            <v>460</v>
          </cell>
          <cell r="B476" t="str">
            <v>Non-Comp</v>
          </cell>
          <cell r="C476">
            <v>40556</v>
          </cell>
          <cell r="D476">
            <v>40738</v>
          </cell>
          <cell r="E476">
            <v>16</v>
          </cell>
          <cell r="F476">
            <v>2324.7049999999999</v>
          </cell>
          <cell r="G476">
            <v>2178.2485849999998</v>
          </cell>
          <cell r="H476">
            <v>16</v>
          </cell>
          <cell r="I476">
            <v>0</v>
          </cell>
          <cell r="J476">
            <v>2324.7049999999999</v>
          </cell>
          <cell r="K476">
            <v>2324.7049999999999</v>
          </cell>
          <cell r="L476">
            <v>2178248585</v>
          </cell>
          <cell r="M476">
            <v>146456414.99999988</v>
          </cell>
          <cell r="N476">
            <v>0.1348411460471225</v>
          </cell>
          <cell r="O476">
            <v>0.13484114604712247</v>
          </cell>
          <cell r="P476">
            <v>93.7</v>
          </cell>
          <cell r="Q476">
            <v>0.1348411460471225</v>
          </cell>
          <cell r="R476">
            <v>0.13484114604712247</v>
          </cell>
          <cell r="S476">
            <v>40738</v>
          </cell>
        </row>
        <row r="477">
          <cell r="A477">
            <v>461</v>
          </cell>
          <cell r="B477" t="str">
            <v>323rd</v>
          </cell>
          <cell r="C477">
            <v>40570</v>
          </cell>
          <cell r="D477">
            <v>40752</v>
          </cell>
          <cell r="E477">
            <v>18</v>
          </cell>
          <cell r="F477">
            <v>18250</v>
          </cell>
          <cell r="G477">
            <v>17083.805</v>
          </cell>
          <cell r="H477">
            <v>18</v>
          </cell>
          <cell r="I477">
            <v>12500</v>
          </cell>
          <cell r="J477">
            <v>500</v>
          </cell>
          <cell r="K477">
            <v>13000</v>
          </cell>
          <cell r="L477">
            <v>12173299999.999998</v>
          </cell>
          <cell r="M477">
            <v>826700000.00000012</v>
          </cell>
          <cell r="N477">
            <v>0.13552663840909809</v>
          </cell>
          <cell r="O477">
            <v>0.13941940412528647</v>
          </cell>
          <cell r="P477">
            <v>93.6</v>
          </cell>
          <cell r="Q477">
            <v>0.13712782943552185</v>
          </cell>
          <cell r="R477">
            <v>0.1361949765217573</v>
          </cell>
          <cell r="S477">
            <v>40752</v>
          </cell>
        </row>
        <row r="478">
          <cell r="A478">
            <v>462</v>
          </cell>
          <cell r="B478" t="str">
            <v>Non-Comp</v>
          </cell>
          <cell r="C478">
            <v>40570</v>
          </cell>
          <cell r="D478">
            <v>40752</v>
          </cell>
          <cell r="E478">
            <v>18</v>
          </cell>
          <cell r="F478">
            <v>1009.58</v>
          </cell>
          <cell r="G478">
            <v>945.37071200000003</v>
          </cell>
          <cell r="H478">
            <v>18</v>
          </cell>
          <cell r="I478">
            <v>0</v>
          </cell>
          <cell r="J478">
            <v>1009.58</v>
          </cell>
          <cell r="K478">
            <v>1009.58</v>
          </cell>
          <cell r="L478">
            <v>945370712</v>
          </cell>
          <cell r="M478">
            <v>64209287.999999993</v>
          </cell>
          <cell r="N478">
            <v>0.13621257000154904</v>
          </cell>
          <cell r="O478">
            <v>0.13621257000154904</v>
          </cell>
          <cell r="P478">
            <v>93.64</v>
          </cell>
          <cell r="Q478">
            <v>0.13621257000154904</v>
          </cell>
          <cell r="R478">
            <v>0.13621257000154904</v>
          </cell>
          <cell r="S478">
            <v>40752</v>
          </cell>
        </row>
        <row r="479">
          <cell r="A479">
            <v>463</v>
          </cell>
          <cell r="B479" t="str">
            <v>324th</v>
          </cell>
          <cell r="C479">
            <v>40584</v>
          </cell>
          <cell r="D479">
            <v>40766</v>
          </cell>
          <cell r="E479">
            <v>41</v>
          </cell>
          <cell r="F479">
            <v>79461</v>
          </cell>
          <cell r="G479">
            <v>74391.74089999999</v>
          </cell>
          <cell r="H479">
            <v>24</v>
          </cell>
          <cell r="I479">
            <v>66561</v>
          </cell>
          <cell r="J479">
            <v>900</v>
          </cell>
          <cell r="K479">
            <v>67461</v>
          </cell>
          <cell r="L479">
            <v>63160505900</v>
          </cell>
          <cell r="M479">
            <v>4300494099.999999</v>
          </cell>
          <cell r="N479">
            <v>0.13598387730795619</v>
          </cell>
          <cell r="O479">
            <v>0.13781478754226445</v>
          </cell>
          <cell r="P479">
            <v>93.61</v>
          </cell>
          <cell r="Q479">
            <v>0.13689894124676735</v>
          </cell>
          <cell r="R479">
            <v>0.13655079492423028</v>
          </cell>
          <cell r="S479">
            <v>40766</v>
          </cell>
        </row>
        <row r="480">
          <cell r="A480">
            <v>464</v>
          </cell>
          <cell r="B480" t="str">
            <v>Non-Comp</v>
          </cell>
          <cell r="C480">
            <v>40584</v>
          </cell>
          <cell r="D480">
            <v>40766</v>
          </cell>
          <cell r="E480">
            <v>25</v>
          </cell>
          <cell r="F480">
            <v>4277.1450000000004</v>
          </cell>
          <cell r="G480">
            <v>4004.6908634999995</v>
          </cell>
          <cell r="H480">
            <v>25</v>
          </cell>
          <cell r="I480">
            <v>0</v>
          </cell>
          <cell r="J480">
            <v>4277.1450000000004</v>
          </cell>
          <cell r="K480">
            <v>4277.1450000000004</v>
          </cell>
          <cell r="L480">
            <v>4004690863.4999995</v>
          </cell>
          <cell r="M480">
            <v>272454136.50000036</v>
          </cell>
          <cell r="N480">
            <v>0.13644131154544495</v>
          </cell>
          <cell r="O480">
            <v>0.13644131154544503</v>
          </cell>
          <cell r="P480">
            <v>93.63</v>
          </cell>
          <cell r="Q480">
            <v>0.13644131154544495</v>
          </cell>
          <cell r="R480">
            <v>0.13644131154544503</v>
          </cell>
          <cell r="S480">
            <v>40766</v>
          </cell>
        </row>
        <row r="481">
          <cell r="A481">
            <v>465</v>
          </cell>
          <cell r="B481" t="str">
            <v>325th</v>
          </cell>
          <cell r="C481">
            <v>40598</v>
          </cell>
          <cell r="D481">
            <v>40780</v>
          </cell>
          <cell r="E481">
            <v>36</v>
          </cell>
          <cell r="F481">
            <v>63326.5</v>
          </cell>
          <cell r="G481">
            <v>59281.647874999995</v>
          </cell>
          <cell r="H481">
            <v>29</v>
          </cell>
          <cell r="I481">
            <v>50726.5</v>
          </cell>
          <cell r="J481">
            <v>1000</v>
          </cell>
          <cell r="K481">
            <v>51726.5</v>
          </cell>
          <cell r="L481">
            <v>48424537875</v>
          </cell>
          <cell r="M481">
            <v>3301962125</v>
          </cell>
          <cell r="N481">
            <v>0.136213</v>
          </cell>
          <cell r="O481">
            <v>0.13758600000000001</v>
          </cell>
          <cell r="P481">
            <v>93.61</v>
          </cell>
          <cell r="Q481">
            <v>0.13689899999999999</v>
          </cell>
          <cell r="R481">
            <v>0.13675000000000001</v>
          </cell>
          <cell r="S481">
            <v>40780</v>
          </cell>
        </row>
        <row r="482">
          <cell r="A482">
            <v>466</v>
          </cell>
          <cell r="B482" t="str">
            <v>Non-Comp</v>
          </cell>
          <cell r="C482">
            <v>40598</v>
          </cell>
          <cell r="D482">
            <v>40780</v>
          </cell>
          <cell r="E482">
            <v>42</v>
          </cell>
          <cell r="F482">
            <v>3106.9549999999999</v>
          </cell>
          <cell r="G482">
            <v>2908.7312710000001</v>
          </cell>
          <cell r="H482">
            <v>42</v>
          </cell>
          <cell r="J482">
            <v>3106.9549999999999</v>
          </cell>
          <cell r="K482">
            <v>3106.9549999999999</v>
          </cell>
          <cell r="L482">
            <v>2908731271</v>
          </cell>
          <cell r="M482">
            <v>198223728.99999997</v>
          </cell>
          <cell r="N482">
            <v>0.13667000000000001</v>
          </cell>
          <cell r="O482">
            <v>0.13667000000000001</v>
          </cell>
          <cell r="P482">
            <v>93.62</v>
          </cell>
          <cell r="Q482">
            <v>0.13667000000000001</v>
          </cell>
          <cell r="R482">
            <v>0.13667000000000001</v>
          </cell>
          <cell r="S482">
            <v>40780</v>
          </cell>
        </row>
        <row r="483">
          <cell r="A483">
            <v>467</v>
          </cell>
          <cell r="B483" t="str">
            <v>326th</v>
          </cell>
          <cell r="C483">
            <v>40612</v>
          </cell>
          <cell r="D483">
            <v>40794</v>
          </cell>
          <cell r="E483">
            <v>37</v>
          </cell>
          <cell r="F483">
            <v>109386</v>
          </cell>
          <cell r="G483">
            <v>102417.103</v>
          </cell>
          <cell r="H483">
            <v>33</v>
          </cell>
          <cell r="I483">
            <v>105208</v>
          </cell>
          <cell r="J483">
            <v>2903</v>
          </cell>
          <cell r="K483">
            <v>108111</v>
          </cell>
          <cell r="L483">
            <v>101223778199.99998</v>
          </cell>
          <cell r="M483">
            <v>6887221800.000001</v>
          </cell>
          <cell r="N483">
            <v>0.13598387730795619</v>
          </cell>
          <cell r="O483">
            <v>0.13781478754226445</v>
          </cell>
          <cell r="P483">
            <v>93.61</v>
          </cell>
          <cell r="Q483">
            <v>0.13689899999999999</v>
          </cell>
          <cell r="R483">
            <v>0.13645299999999999</v>
          </cell>
          <cell r="S483">
            <v>40794</v>
          </cell>
        </row>
        <row r="484">
          <cell r="A484">
            <v>468</v>
          </cell>
          <cell r="B484" t="str">
            <v>Non-Comp</v>
          </cell>
          <cell r="C484">
            <v>40612</v>
          </cell>
          <cell r="D484">
            <v>40794</v>
          </cell>
          <cell r="E484">
            <v>29</v>
          </cell>
          <cell r="F484">
            <v>3086.8049999999998</v>
          </cell>
          <cell r="G484">
            <v>2890.1755214999994</v>
          </cell>
          <cell r="H484">
            <v>29</v>
          </cell>
          <cell r="I484">
            <v>0</v>
          </cell>
          <cell r="J484">
            <v>3086.8049999999998</v>
          </cell>
          <cell r="K484">
            <v>3086.8049999999998</v>
          </cell>
          <cell r="L484">
            <v>2890175521.4999995</v>
          </cell>
          <cell r="M484">
            <v>196629478.50000021</v>
          </cell>
          <cell r="N484">
            <v>0.13644131154544495</v>
          </cell>
          <cell r="O484">
            <v>0.136441311545445</v>
          </cell>
          <cell r="P484">
            <v>93.63</v>
          </cell>
          <cell r="Q484">
            <v>0.13644131154544495</v>
          </cell>
          <cell r="R484">
            <v>0.136441311545445</v>
          </cell>
          <cell r="S484">
            <v>40794</v>
          </cell>
        </row>
        <row r="485">
          <cell r="A485">
            <v>469</v>
          </cell>
          <cell r="B485" t="str">
            <v>327th</v>
          </cell>
          <cell r="C485">
            <v>40626</v>
          </cell>
          <cell r="D485">
            <v>40808</v>
          </cell>
          <cell r="E485">
            <v>53</v>
          </cell>
          <cell r="F485">
            <v>124215</v>
          </cell>
          <cell r="G485">
            <v>116313.63399999999</v>
          </cell>
          <cell r="H485">
            <v>33</v>
          </cell>
          <cell r="I485">
            <v>96665</v>
          </cell>
          <cell r="J485">
            <v>1700</v>
          </cell>
          <cell r="K485">
            <v>98365</v>
          </cell>
          <cell r="L485">
            <v>92114453999.999985</v>
          </cell>
          <cell r="M485">
            <v>6250545999.999999</v>
          </cell>
          <cell r="N485">
            <v>0.13552663840909809</v>
          </cell>
          <cell r="O485">
            <v>0.13712782943552185</v>
          </cell>
          <cell r="P485">
            <v>93.63</v>
          </cell>
          <cell r="Q485">
            <v>0.13644131154544495</v>
          </cell>
          <cell r="R485">
            <v>0.13608543626975914</v>
          </cell>
          <cell r="S485">
            <v>40808</v>
          </cell>
        </row>
        <row r="486">
          <cell r="A486">
            <v>470</v>
          </cell>
          <cell r="B486" t="str">
            <v>Non-Comp</v>
          </cell>
          <cell r="C486">
            <v>40626</v>
          </cell>
          <cell r="D486">
            <v>40808</v>
          </cell>
          <cell r="E486">
            <v>49</v>
          </cell>
          <cell r="F486">
            <v>8757.2379999999994</v>
          </cell>
          <cell r="G486">
            <v>8201.1533870000003</v>
          </cell>
          <cell r="H486">
            <v>49</v>
          </cell>
          <cell r="I486">
            <v>0</v>
          </cell>
          <cell r="J486">
            <v>8757.2379999999994</v>
          </cell>
          <cell r="K486">
            <v>8757.2379999999994</v>
          </cell>
          <cell r="L486">
            <v>8201153387.000001</v>
          </cell>
          <cell r="M486">
            <v>556084612.99999905</v>
          </cell>
          <cell r="N486">
            <v>0.13598387730795619</v>
          </cell>
          <cell r="O486">
            <v>0.13598387730795608</v>
          </cell>
          <cell r="P486">
            <v>93.65</v>
          </cell>
          <cell r="Q486">
            <v>0.13598387730795619</v>
          </cell>
          <cell r="R486">
            <v>0.13598387730795608</v>
          </cell>
          <cell r="S486">
            <v>40808</v>
          </cell>
        </row>
        <row r="487">
          <cell r="A487">
            <v>471</v>
          </cell>
          <cell r="B487" t="str">
            <v>328th</v>
          </cell>
          <cell r="C487">
            <v>40640</v>
          </cell>
          <cell r="D487">
            <v>40822</v>
          </cell>
          <cell r="E487">
            <v>54</v>
          </cell>
          <cell r="F487">
            <v>146619</v>
          </cell>
          <cell r="G487">
            <v>137269.71640000003</v>
          </cell>
          <cell r="H487">
            <v>43</v>
          </cell>
          <cell r="I487">
            <v>131308</v>
          </cell>
          <cell r="J487">
            <v>7961</v>
          </cell>
          <cell r="K487">
            <v>139269</v>
          </cell>
          <cell r="L487">
            <v>130390281400.00002</v>
          </cell>
          <cell r="M487">
            <v>8878718600.0000038</v>
          </cell>
          <cell r="N487">
            <v>0.13598387730795619</v>
          </cell>
          <cell r="O487">
            <v>0.13758575256758632</v>
          </cell>
          <cell r="P487">
            <v>93.61</v>
          </cell>
          <cell r="Q487">
            <v>0.13689894124676735</v>
          </cell>
          <cell r="R487">
            <v>0.13656095513366898</v>
          </cell>
          <cell r="S487">
            <v>40822</v>
          </cell>
        </row>
        <row r="488">
          <cell r="A488">
            <v>472</v>
          </cell>
          <cell r="B488" t="str">
            <v>Non-Comp</v>
          </cell>
          <cell r="C488">
            <v>40640</v>
          </cell>
          <cell r="D488">
            <v>40822</v>
          </cell>
          <cell r="E488">
            <v>68</v>
          </cell>
          <cell r="F488">
            <v>9364.0679999999993</v>
          </cell>
          <cell r="G488">
            <v>8766.6404616</v>
          </cell>
          <cell r="H488">
            <v>68</v>
          </cell>
          <cell r="I488">
            <v>0</v>
          </cell>
          <cell r="J488">
            <v>9364.0679999999993</v>
          </cell>
          <cell r="K488">
            <v>9364.0679999999993</v>
          </cell>
          <cell r="L488">
            <v>8766640461.6000004</v>
          </cell>
          <cell r="M488">
            <v>597427538.39999986</v>
          </cell>
          <cell r="N488">
            <v>0.13667010195529733</v>
          </cell>
          <cell r="O488">
            <v>0.13667010195529739</v>
          </cell>
          <cell r="P488">
            <v>93.62</v>
          </cell>
          <cell r="Q488">
            <v>0.13667010195529733</v>
          </cell>
          <cell r="R488">
            <v>0.13667010195529739</v>
          </cell>
          <cell r="S488">
            <v>40822</v>
          </cell>
        </row>
        <row r="489">
          <cell r="A489">
            <v>473</v>
          </cell>
          <cell r="B489" t="str">
            <v>329th</v>
          </cell>
          <cell r="C489">
            <v>40654</v>
          </cell>
          <cell r="D489">
            <v>40836</v>
          </cell>
          <cell r="E489">
            <v>63</v>
          </cell>
          <cell r="F489">
            <v>258334.6</v>
          </cell>
          <cell r="G489">
            <v>241897.2964799999</v>
          </cell>
          <cell r="H489">
            <v>25</v>
          </cell>
          <cell r="I489">
            <v>164930</v>
          </cell>
          <cell r="J489">
            <v>3300</v>
          </cell>
          <cell r="K489">
            <v>168230</v>
          </cell>
          <cell r="L489">
            <v>157538989500</v>
          </cell>
          <cell r="M489">
            <v>10691010499.999992</v>
          </cell>
          <cell r="N489">
            <v>0.1348411460471225</v>
          </cell>
          <cell r="O489">
            <v>0.13735676653723447</v>
          </cell>
          <cell r="P489">
            <v>93.64</v>
          </cell>
          <cell r="Q489">
            <v>0.13621257000154904</v>
          </cell>
          <cell r="R489">
            <v>0.13609813598514958</v>
          </cell>
          <cell r="S489">
            <v>40836</v>
          </cell>
        </row>
        <row r="490">
          <cell r="A490">
            <v>474</v>
          </cell>
          <cell r="B490" t="str">
            <v>Non-Comp</v>
          </cell>
          <cell r="C490">
            <v>40654</v>
          </cell>
          <cell r="D490">
            <v>40836</v>
          </cell>
          <cell r="E490">
            <v>85</v>
          </cell>
          <cell r="F490">
            <v>11498.79</v>
          </cell>
          <cell r="G490">
            <v>10768.616835000003</v>
          </cell>
          <cell r="H490">
            <v>85</v>
          </cell>
          <cell r="I490">
            <v>0</v>
          </cell>
          <cell r="J490">
            <v>11498.79</v>
          </cell>
          <cell r="K490">
            <v>11498.79</v>
          </cell>
          <cell r="L490">
            <v>10768616835.000002</v>
          </cell>
          <cell r="M490">
            <v>730173164.99999928</v>
          </cell>
          <cell r="N490">
            <v>0.13735676653723447</v>
          </cell>
          <cell r="O490">
            <v>0.13598387730795616</v>
          </cell>
          <cell r="P490">
            <v>93.65</v>
          </cell>
          <cell r="Q490">
            <v>0.13598387730795619</v>
          </cell>
          <cell r="R490">
            <v>0.13598387730795616</v>
          </cell>
          <cell r="S490">
            <v>40836</v>
          </cell>
        </row>
        <row r="491">
          <cell r="A491">
            <v>475</v>
          </cell>
          <cell r="B491" t="str">
            <v>330th</v>
          </cell>
          <cell r="C491">
            <v>40668</v>
          </cell>
          <cell r="D491">
            <v>40850</v>
          </cell>
          <cell r="E491">
            <v>88</v>
          </cell>
          <cell r="F491">
            <v>316592.90000000002</v>
          </cell>
          <cell r="G491">
            <v>296641.51782999997</v>
          </cell>
          <cell r="H491">
            <v>35</v>
          </cell>
          <cell r="I491">
            <v>185900</v>
          </cell>
          <cell r="J491">
            <v>1000</v>
          </cell>
          <cell r="K491">
            <v>186900</v>
          </cell>
          <cell r="L491">
            <v>175150960000.00003</v>
          </cell>
          <cell r="M491">
            <v>11749040000</v>
          </cell>
          <cell r="N491">
            <v>0.13392783874968653</v>
          </cell>
          <cell r="O491">
            <v>0.13667010195529733</v>
          </cell>
          <cell r="P491">
            <v>93.7</v>
          </cell>
          <cell r="Q491">
            <v>0.1348411460471225</v>
          </cell>
          <cell r="R491">
            <v>0.13452758217731242</v>
          </cell>
          <cell r="S491">
            <v>40850</v>
          </cell>
        </row>
        <row r="492">
          <cell r="A492">
            <v>476</v>
          </cell>
          <cell r="B492" t="str">
            <v>Non-Comp</v>
          </cell>
          <cell r="C492">
            <v>40668</v>
          </cell>
          <cell r="D492">
            <v>40850</v>
          </cell>
          <cell r="E492">
            <v>86</v>
          </cell>
          <cell r="F492">
            <v>10901.885</v>
          </cell>
          <cell r="G492">
            <v>10216.1564335</v>
          </cell>
          <cell r="H492">
            <v>86</v>
          </cell>
          <cell r="I492">
            <v>0</v>
          </cell>
          <cell r="J492">
            <v>10901.885</v>
          </cell>
          <cell r="K492">
            <v>10901.885</v>
          </cell>
          <cell r="L492">
            <v>10216156433.5</v>
          </cell>
          <cell r="M492">
            <v>685728566.50000048</v>
          </cell>
          <cell r="N492">
            <v>0.13461274612699234</v>
          </cell>
          <cell r="O492">
            <v>0.13461274612699231</v>
          </cell>
          <cell r="P492">
            <v>93.71</v>
          </cell>
          <cell r="Q492">
            <v>0.13461274612699234</v>
          </cell>
          <cell r="R492">
            <v>0.13461274612699231</v>
          </cell>
          <cell r="S492">
            <v>40850</v>
          </cell>
        </row>
        <row r="493">
          <cell r="A493">
            <v>477</v>
          </cell>
          <cell r="B493" t="str">
            <v>331st</v>
          </cell>
          <cell r="C493">
            <v>40682</v>
          </cell>
          <cell r="D493">
            <v>40864</v>
          </cell>
          <cell r="E493">
            <v>56</v>
          </cell>
          <cell r="F493">
            <v>99620</v>
          </cell>
          <cell r="G493">
            <v>93308.937000000005</v>
          </cell>
          <cell r="H493">
            <v>48</v>
          </cell>
          <cell r="I493">
            <v>76502</v>
          </cell>
          <cell r="J493">
            <v>5118</v>
          </cell>
          <cell r="K493">
            <v>81620</v>
          </cell>
          <cell r="L493">
            <v>76457236500</v>
          </cell>
          <cell r="M493">
            <v>5162763500</v>
          </cell>
          <cell r="N493">
            <v>0.13461300000000001</v>
          </cell>
          <cell r="O493">
            <v>0.13781499999999999</v>
          </cell>
          <cell r="P493">
            <v>93.65</v>
          </cell>
          <cell r="Q493">
            <v>0.13598399999999999</v>
          </cell>
          <cell r="R493">
            <v>0.13542100000000001</v>
          </cell>
          <cell r="S493">
            <v>40864</v>
          </cell>
        </row>
        <row r="494">
          <cell r="A494">
            <v>478</v>
          </cell>
          <cell r="B494" t="str">
            <v>Non-Comp</v>
          </cell>
          <cell r="C494">
            <v>40682</v>
          </cell>
          <cell r="D494">
            <v>40864</v>
          </cell>
          <cell r="E494">
            <v>81</v>
          </cell>
          <cell r="F494">
            <v>9420.5550000000003</v>
          </cell>
          <cell r="G494">
            <v>8824.2340000000004</v>
          </cell>
          <cell r="H494">
            <v>81</v>
          </cell>
          <cell r="I494">
            <v>0</v>
          </cell>
          <cell r="J494">
            <v>9420.5550000000003</v>
          </cell>
          <cell r="K494">
            <v>9420.5550000000003</v>
          </cell>
          <cell r="L494">
            <v>8824233868.5</v>
          </cell>
          <cell r="M494">
            <v>596321131.50000012</v>
          </cell>
          <cell r="N494">
            <v>0.13552700000000001</v>
          </cell>
          <cell r="O494">
            <v>0.13552700000000001</v>
          </cell>
          <cell r="P494">
            <v>93.67</v>
          </cell>
          <cell r="Q494">
            <v>0.13552700000000001</v>
          </cell>
          <cell r="R494">
            <v>0.13552700000000001</v>
          </cell>
          <cell r="S494">
            <v>40864</v>
          </cell>
        </row>
        <row r="495">
          <cell r="A495">
            <v>479</v>
          </cell>
          <cell r="B495" t="str">
            <v>332nd</v>
          </cell>
          <cell r="C495">
            <v>40696</v>
          </cell>
          <cell r="D495">
            <v>40878</v>
          </cell>
          <cell r="E495">
            <v>37</v>
          </cell>
          <cell r="F495">
            <v>77206.5</v>
          </cell>
          <cell r="G495">
            <v>72275.597250000006</v>
          </cell>
          <cell r="H495">
            <v>37</v>
          </cell>
          <cell r="I495">
            <v>76006.5</v>
          </cell>
          <cell r="J495">
            <v>1200</v>
          </cell>
          <cell r="K495">
            <v>77206.5</v>
          </cell>
          <cell r="L495">
            <v>72275597250</v>
          </cell>
          <cell r="M495">
            <v>4930902750</v>
          </cell>
          <cell r="N495">
            <v>0.13598387730795619</v>
          </cell>
          <cell r="O495">
            <v>0.13758575256758632</v>
          </cell>
          <cell r="P495">
            <v>93.58</v>
          </cell>
          <cell r="Q495">
            <v>0.13758575256758632</v>
          </cell>
          <cell r="R495">
            <v>0.13682209139064211</v>
          </cell>
          <cell r="S495">
            <v>40878</v>
          </cell>
        </row>
        <row r="496">
          <cell r="A496">
            <v>480</v>
          </cell>
          <cell r="B496" t="str">
            <v>Non-Comp</v>
          </cell>
          <cell r="C496">
            <v>40696</v>
          </cell>
          <cell r="D496">
            <v>40878</v>
          </cell>
          <cell r="E496">
            <v>37</v>
          </cell>
          <cell r="F496">
            <v>4018.58</v>
          </cell>
          <cell r="G496">
            <v>3761.7927380000001</v>
          </cell>
          <cell r="H496">
            <v>37</v>
          </cell>
          <cell r="I496">
            <v>0</v>
          </cell>
          <cell r="J496">
            <v>4018.58</v>
          </cell>
          <cell r="K496">
            <v>4018.58</v>
          </cell>
          <cell r="L496">
            <v>3761792738</v>
          </cell>
          <cell r="M496">
            <v>256787261.99999982</v>
          </cell>
          <cell r="N496">
            <v>0.13689894124676735</v>
          </cell>
          <cell r="O496">
            <v>0.13689894124676735</v>
          </cell>
          <cell r="P496">
            <v>93.61</v>
          </cell>
          <cell r="Q496">
            <v>0.13689894124676735</v>
          </cell>
          <cell r="R496">
            <v>0.13689894124676735</v>
          </cell>
          <cell r="S496">
            <v>40878</v>
          </cell>
        </row>
        <row r="497">
          <cell r="A497">
            <v>481</v>
          </cell>
          <cell r="B497" t="str">
            <v>333rd</v>
          </cell>
          <cell r="C497">
            <v>40710</v>
          </cell>
          <cell r="D497">
            <v>40892</v>
          </cell>
          <cell r="E497">
            <v>51</v>
          </cell>
          <cell r="F497">
            <v>114591.7</v>
          </cell>
          <cell r="G497">
            <v>107252.14599999999</v>
          </cell>
          <cell r="H497">
            <v>38</v>
          </cell>
          <cell r="I497">
            <v>78751.600000000006</v>
          </cell>
          <cell r="J497">
            <v>4165.1000000000004</v>
          </cell>
          <cell r="K497">
            <v>82916.700000000012</v>
          </cell>
          <cell r="L497">
            <v>77611880840</v>
          </cell>
          <cell r="M497">
            <v>5304819159.999999</v>
          </cell>
          <cell r="N497">
            <v>0.136213</v>
          </cell>
          <cell r="O497">
            <v>0.138044</v>
          </cell>
          <cell r="P497">
            <v>93.59</v>
          </cell>
          <cell r="Q497">
            <v>0.13735700000000001</v>
          </cell>
          <cell r="R497">
            <v>0.137077</v>
          </cell>
          <cell r="S497">
            <v>40892</v>
          </cell>
        </row>
        <row r="498">
          <cell r="A498">
            <v>482</v>
          </cell>
          <cell r="B498" t="str">
            <v>Non-Comp</v>
          </cell>
          <cell r="C498">
            <v>40710</v>
          </cell>
          <cell r="D498">
            <v>40892</v>
          </cell>
          <cell r="E498">
            <v>67</v>
          </cell>
          <cell r="F498">
            <v>5849.915</v>
          </cell>
          <cell r="G498">
            <v>5475.52</v>
          </cell>
          <cell r="H498">
            <v>67</v>
          </cell>
          <cell r="I498">
            <v>0</v>
          </cell>
          <cell r="J498">
            <v>5849.915</v>
          </cell>
          <cell r="K498">
            <v>5849.915</v>
          </cell>
          <cell r="L498">
            <v>5475520440</v>
          </cell>
          <cell r="M498">
            <v>374394560</v>
          </cell>
          <cell r="N498">
            <v>0.137128</v>
          </cell>
          <cell r="O498">
            <v>0.137128</v>
          </cell>
          <cell r="P498">
            <v>93.6</v>
          </cell>
          <cell r="Q498">
            <v>0.137128</v>
          </cell>
          <cell r="R498">
            <v>0.137128</v>
          </cell>
          <cell r="S498">
            <v>40892</v>
          </cell>
        </row>
        <row r="499">
          <cell r="A499">
            <v>483</v>
          </cell>
          <cell r="B499" t="str">
            <v>334th</v>
          </cell>
          <cell r="C499">
            <v>40724</v>
          </cell>
          <cell r="D499">
            <v>40906</v>
          </cell>
          <cell r="E499">
            <v>33</v>
          </cell>
          <cell r="F499">
            <v>59141</v>
          </cell>
          <cell r="G499">
            <v>55349.39</v>
          </cell>
          <cell r="H499">
            <v>20</v>
          </cell>
          <cell r="I499">
            <v>42157</v>
          </cell>
          <cell r="J499">
            <v>684</v>
          </cell>
          <cell r="K499">
            <v>42841</v>
          </cell>
          <cell r="L499">
            <v>40096265100</v>
          </cell>
          <cell r="M499">
            <v>2744734900</v>
          </cell>
          <cell r="N499">
            <v>0.13689899999999999</v>
          </cell>
          <cell r="O499">
            <v>0.13827300000000001</v>
          </cell>
          <cell r="P499">
            <v>93.59</v>
          </cell>
          <cell r="Q499">
            <v>0.13735700000000001</v>
          </cell>
          <cell r="R499">
            <v>0.13728299999999999</v>
          </cell>
          <cell r="S499">
            <v>40906</v>
          </cell>
        </row>
        <row r="500">
          <cell r="A500">
            <v>484</v>
          </cell>
          <cell r="B500" t="str">
            <v>Non-Comp</v>
          </cell>
          <cell r="C500">
            <v>40724</v>
          </cell>
          <cell r="D500">
            <v>40906</v>
          </cell>
          <cell r="E500">
            <v>60</v>
          </cell>
          <cell r="F500">
            <v>2306.5450000000001</v>
          </cell>
          <cell r="G500">
            <v>2158.6954655</v>
          </cell>
          <cell r="H500">
            <v>60</v>
          </cell>
          <cell r="I500">
            <v>0</v>
          </cell>
          <cell r="J500">
            <v>2306.5450000000001</v>
          </cell>
          <cell r="K500">
            <v>2306.5450000000001</v>
          </cell>
          <cell r="L500">
            <v>2158695465.5</v>
          </cell>
          <cell r="M500">
            <v>147849534.49999985</v>
          </cell>
          <cell r="N500">
            <v>0.13735700000000001</v>
          </cell>
          <cell r="O500">
            <v>0.13735700000000001</v>
          </cell>
          <cell r="P500">
            <v>93.59</v>
          </cell>
          <cell r="Q500">
            <v>0.13735700000000001</v>
          </cell>
          <cell r="R500">
            <v>0.13735700000000001</v>
          </cell>
          <cell r="S500">
            <v>40906</v>
          </cell>
        </row>
        <row r="501">
          <cell r="A501">
            <v>485</v>
          </cell>
          <cell r="B501" t="str">
            <v>335th</v>
          </cell>
          <cell r="C501">
            <v>40738</v>
          </cell>
          <cell r="D501">
            <v>40920</v>
          </cell>
          <cell r="E501">
            <v>40</v>
          </cell>
          <cell r="F501">
            <v>85755</v>
          </cell>
          <cell r="G501">
            <v>80252.206000000006</v>
          </cell>
          <cell r="H501">
            <v>23</v>
          </cell>
          <cell r="I501">
            <v>62520</v>
          </cell>
          <cell r="J501">
            <v>4835</v>
          </cell>
          <cell r="K501">
            <v>67355</v>
          </cell>
          <cell r="L501">
            <v>63036075500</v>
          </cell>
          <cell r="M501">
            <v>4318924500</v>
          </cell>
          <cell r="N501">
            <v>0.13689899999999999</v>
          </cell>
          <cell r="O501">
            <v>0.13873099999999999</v>
          </cell>
          <cell r="P501">
            <v>93.58</v>
          </cell>
          <cell r="Q501">
            <v>0.13758600000000001</v>
          </cell>
          <cell r="R501">
            <v>0.137407</v>
          </cell>
          <cell r="S501">
            <v>40920</v>
          </cell>
        </row>
        <row r="502">
          <cell r="A502">
            <v>486</v>
          </cell>
          <cell r="B502" t="str">
            <v>Non-Comp</v>
          </cell>
          <cell r="C502">
            <v>40738</v>
          </cell>
          <cell r="D502">
            <v>40920</v>
          </cell>
          <cell r="E502">
            <v>76</v>
          </cell>
          <cell r="F502">
            <v>6106.4</v>
          </cell>
          <cell r="G502">
            <v>5714.9797600000002</v>
          </cell>
          <cell r="H502">
            <v>76</v>
          </cell>
          <cell r="I502">
            <v>0</v>
          </cell>
          <cell r="J502">
            <v>6106.4</v>
          </cell>
          <cell r="K502">
            <v>6106.4</v>
          </cell>
          <cell r="L502">
            <v>5714979760</v>
          </cell>
          <cell r="M502">
            <v>391420239.99999988</v>
          </cell>
          <cell r="N502">
            <v>0.13735700000000001</v>
          </cell>
          <cell r="O502">
            <v>0.13735700000000001</v>
          </cell>
          <cell r="P502">
            <v>93.59</v>
          </cell>
          <cell r="Q502">
            <v>0.13735700000000001</v>
          </cell>
          <cell r="R502">
            <v>0.13735700000000001</v>
          </cell>
          <cell r="S502">
            <v>40920</v>
          </cell>
        </row>
        <row r="503">
          <cell r="A503">
            <v>487</v>
          </cell>
          <cell r="B503" t="str">
            <v>336th</v>
          </cell>
          <cell r="C503">
            <v>40752</v>
          </cell>
          <cell r="D503">
            <v>40934</v>
          </cell>
          <cell r="E503">
            <v>34</v>
          </cell>
          <cell r="F503">
            <v>57379</v>
          </cell>
          <cell r="G503">
            <v>53690.5</v>
          </cell>
          <cell r="H503">
            <v>21</v>
          </cell>
          <cell r="I503">
            <v>38504</v>
          </cell>
          <cell r="J503">
            <v>2625</v>
          </cell>
          <cell r="K503">
            <v>41129</v>
          </cell>
          <cell r="L503">
            <v>38487845300</v>
          </cell>
          <cell r="M503">
            <v>2641154700</v>
          </cell>
          <cell r="N503">
            <v>0.137128</v>
          </cell>
          <cell r="O503">
            <v>0.13850199999999999</v>
          </cell>
          <cell r="P503">
            <v>93.57</v>
          </cell>
          <cell r="Q503">
            <v>0.13781499999999999</v>
          </cell>
          <cell r="R503">
            <v>0.137623</v>
          </cell>
          <cell r="S503">
            <v>40934</v>
          </cell>
        </row>
        <row r="504">
          <cell r="A504">
            <v>488</v>
          </cell>
          <cell r="B504" t="str">
            <v>Non-Comp</v>
          </cell>
          <cell r="C504">
            <v>40752</v>
          </cell>
          <cell r="D504">
            <v>40934</v>
          </cell>
          <cell r="E504">
            <v>65</v>
          </cell>
          <cell r="F504">
            <v>5494.21</v>
          </cell>
          <cell r="G504">
            <v>5141.481718</v>
          </cell>
          <cell r="H504">
            <v>65</v>
          </cell>
          <cell r="I504">
            <v>0</v>
          </cell>
          <cell r="J504">
            <v>5494.21</v>
          </cell>
          <cell r="K504">
            <v>5494.21</v>
          </cell>
          <cell r="L504">
            <v>5141481718</v>
          </cell>
          <cell r="M504">
            <v>352728282.00000006</v>
          </cell>
          <cell r="N504">
            <v>0.13758600000000001</v>
          </cell>
          <cell r="O504">
            <v>0.13758600000000001</v>
          </cell>
          <cell r="P504">
            <v>93.58</v>
          </cell>
          <cell r="Q504">
            <v>0.13758600000000001</v>
          </cell>
          <cell r="R504">
            <v>0.13758600000000001</v>
          </cell>
          <cell r="S504">
            <v>40934</v>
          </cell>
        </row>
        <row r="505">
          <cell r="A505">
            <v>489</v>
          </cell>
          <cell r="B505" t="str">
            <v>337th</v>
          </cell>
          <cell r="C505">
            <v>40766</v>
          </cell>
          <cell r="D505">
            <v>40948</v>
          </cell>
          <cell r="E505">
            <v>40</v>
          </cell>
          <cell r="F505">
            <v>77088</v>
          </cell>
          <cell r="G505">
            <v>72306.978000000003</v>
          </cell>
          <cell r="H505">
            <v>23</v>
          </cell>
          <cell r="I505">
            <v>63493</v>
          </cell>
          <cell r="J505">
            <v>1500</v>
          </cell>
          <cell r="K505">
            <v>64993</v>
          </cell>
          <cell r="L505">
            <v>60965439000</v>
          </cell>
          <cell r="M505">
            <v>4027561000</v>
          </cell>
          <cell r="N505">
            <v>0.13187599999999999</v>
          </cell>
          <cell r="O505">
            <v>0.13392799999999999</v>
          </cell>
          <cell r="P505">
            <v>93.79</v>
          </cell>
          <cell r="Q505">
            <v>0.13278699999999999</v>
          </cell>
          <cell r="R505">
            <v>0.132489</v>
          </cell>
          <cell r="S505">
            <v>40948</v>
          </cell>
        </row>
        <row r="506">
          <cell r="A506">
            <v>490</v>
          </cell>
          <cell r="B506" t="str">
            <v>Non-Comp</v>
          </cell>
          <cell r="C506">
            <v>40766</v>
          </cell>
          <cell r="D506">
            <v>40948</v>
          </cell>
          <cell r="E506">
            <v>98</v>
          </cell>
          <cell r="F506">
            <v>8131.7650000000003</v>
          </cell>
          <cell r="G506">
            <v>7627.5955700000004</v>
          </cell>
          <cell r="H506">
            <v>98</v>
          </cell>
          <cell r="I506">
            <v>0</v>
          </cell>
          <cell r="J506">
            <v>8131.7650000000003</v>
          </cell>
          <cell r="K506">
            <v>8131.7650000000003</v>
          </cell>
          <cell r="L506">
            <v>7627595570</v>
          </cell>
          <cell r="M506">
            <v>504169430.00000024</v>
          </cell>
          <cell r="N506">
            <v>0.13255900000000001</v>
          </cell>
          <cell r="O506">
            <v>0.13255900000000001</v>
          </cell>
          <cell r="P506">
            <v>93.8</v>
          </cell>
          <cell r="Q506">
            <v>0.13255900000000001</v>
          </cell>
          <cell r="R506">
            <v>0.13255900000000001</v>
          </cell>
          <cell r="S506">
            <v>40948</v>
          </cell>
        </row>
        <row r="507">
          <cell r="A507">
            <v>491</v>
          </cell>
          <cell r="B507" t="str">
            <v>338th</v>
          </cell>
          <cell r="C507">
            <v>40780</v>
          </cell>
          <cell r="D507">
            <v>40962</v>
          </cell>
          <cell r="E507">
            <v>18</v>
          </cell>
          <cell r="F507">
            <v>18684</v>
          </cell>
          <cell r="G507">
            <v>17521.631000000001</v>
          </cell>
          <cell r="H507">
            <v>8</v>
          </cell>
          <cell r="I507">
            <v>3244</v>
          </cell>
          <cell r="J507">
            <v>1465</v>
          </cell>
          <cell r="K507">
            <v>4709</v>
          </cell>
          <cell r="L507">
            <v>4416602100</v>
          </cell>
          <cell r="M507">
            <v>292397900</v>
          </cell>
          <cell r="N507">
            <v>0.13255900000000001</v>
          </cell>
          <cell r="O507">
            <v>0.13347100000000001</v>
          </cell>
          <cell r="P507">
            <v>93.79</v>
          </cell>
          <cell r="Q507">
            <v>0.13278699999999999</v>
          </cell>
          <cell r="R507">
            <v>0.132772</v>
          </cell>
          <cell r="S507">
            <v>40962</v>
          </cell>
        </row>
        <row r="508">
          <cell r="A508">
            <v>492</v>
          </cell>
          <cell r="B508" t="str">
            <v>Non-Comp</v>
          </cell>
          <cell r="C508">
            <v>40780</v>
          </cell>
          <cell r="D508">
            <v>40962</v>
          </cell>
          <cell r="E508">
            <v>48</v>
          </cell>
          <cell r="F508">
            <v>3452.5549999999998</v>
          </cell>
          <cell r="G508">
            <v>3238.1513344999998</v>
          </cell>
          <cell r="H508">
            <v>48</v>
          </cell>
          <cell r="I508">
            <v>0</v>
          </cell>
          <cell r="J508">
            <v>3452.5549999999998</v>
          </cell>
          <cell r="K508">
            <v>3452.5549999999998</v>
          </cell>
          <cell r="L508">
            <v>3238151334.5</v>
          </cell>
          <cell r="M508">
            <v>214403665.49999988</v>
          </cell>
          <cell r="N508">
            <v>0.13278699999999999</v>
          </cell>
          <cell r="O508">
            <v>0.13278699999999999</v>
          </cell>
          <cell r="P508">
            <v>93.79</v>
          </cell>
          <cell r="Q508">
            <v>0.13278699999999999</v>
          </cell>
          <cell r="R508">
            <v>0.13278699999999999</v>
          </cell>
          <cell r="S508">
            <v>40962</v>
          </cell>
        </row>
        <row r="509">
          <cell r="A509">
            <v>493</v>
          </cell>
          <cell r="B509" t="str">
            <v>339th</v>
          </cell>
          <cell r="C509">
            <v>40794</v>
          </cell>
          <cell r="D509">
            <v>40976</v>
          </cell>
          <cell r="E509">
            <v>24</v>
          </cell>
          <cell r="F509">
            <v>55132</v>
          </cell>
          <cell r="G509">
            <v>51708.68</v>
          </cell>
          <cell r="H509">
            <v>16</v>
          </cell>
          <cell r="I509">
            <v>43982</v>
          </cell>
          <cell r="J509">
            <v>150</v>
          </cell>
          <cell r="K509">
            <v>44132</v>
          </cell>
          <cell r="L509">
            <v>41394429700</v>
          </cell>
          <cell r="M509">
            <v>2737570300</v>
          </cell>
          <cell r="N509">
            <v>0.132104</v>
          </cell>
          <cell r="O509">
            <v>0.13392799999999999</v>
          </cell>
          <cell r="P509">
            <v>93.78</v>
          </cell>
          <cell r="Q509">
            <v>0.13301499999999999</v>
          </cell>
          <cell r="R509">
            <v>0.132631</v>
          </cell>
          <cell r="S509">
            <v>40976</v>
          </cell>
        </row>
        <row r="510">
          <cell r="A510">
            <v>494</v>
          </cell>
          <cell r="B510" t="str">
            <v>Non-Comp</v>
          </cell>
          <cell r="C510">
            <v>40794</v>
          </cell>
          <cell r="D510">
            <v>40976</v>
          </cell>
          <cell r="E510">
            <v>56</v>
          </cell>
          <cell r="F510">
            <v>4838.0649999999996</v>
          </cell>
          <cell r="G510">
            <v>4538.1049700000003</v>
          </cell>
          <cell r="H510">
            <v>56</v>
          </cell>
          <cell r="I510">
            <v>0</v>
          </cell>
          <cell r="J510">
            <v>4838.0649999999996</v>
          </cell>
          <cell r="K510">
            <v>4838.0649999999996</v>
          </cell>
          <cell r="L510">
            <v>4538104970</v>
          </cell>
          <cell r="M510">
            <v>299960030.00000024</v>
          </cell>
          <cell r="N510">
            <v>0.13255900000000001</v>
          </cell>
          <cell r="O510">
            <v>0.13255900000000001</v>
          </cell>
          <cell r="P510">
            <v>93.8</v>
          </cell>
          <cell r="Q510">
            <v>0.13255900000000001</v>
          </cell>
          <cell r="R510">
            <v>0.13255900000000001</v>
          </cell>
          <cell r="S510">
            <v>40976</v>
          </cell>
        </row>
        <row r="511">
          <cell r="A511">
            <v>495</v>
          </cell>
          <cell r="B511" t="str">
            <v>340th</v>
          </cell>
          <cell r="C511">
            <v>40808</v>
          </cell>
          <cell r="D511">
            <v>40990</v>
          </cell>
          <cell r="E511">
            <v>29</v>
          </cell>
          <cell r="F511">
            <v>64667.5</v>
          </cell>
          <cell r="G511">
            <v>60669.116199999997</v>
          </cell>
          <cell r="H511">
            <v>10</v>
          </cell>
          <cell r="I511">
            <v>46501.5</v>
          </cell>
          <cell r="J511">
            <v>611</v>
          </cell>
          <cell r="K511">
            <v>47112.5</v>
          </cell>
          <cell r="L511">
            <v>44203804100</v>
          </cell>
          <cell r="M511">
            <v>2908695900</v>
          </cell>
          <cell r="N511">
            <v>0.13164799999999999</v>
          </cell>
          <cell r="O511">
            <v>0.13347100000000001</v>
          </cell>
          <cell r="P511">
            <v>93.81</v>
          </cell>
          <cell r="Q511">
            <v>0.13233142510405055</v>
          </cell>
          <cell r="R511">
            <v>0.13196542162769195</v>
          </cell>
          <cell r="S511">
            <v>40990</v>
          </cell>
        </row>
        <row r="512">
          <cell r="A512">
            <v>496</v>
          </cell>
          <cell r="B512" t="str">
            <v>Non-Comp</v>
          </cell>
          <cell r="C512">
            <v>40808</v>
          </cell>
          <cell r="D512">
            <v>40990</v>
          </cell>
          <cell r="E512">
            <v>71</v>
          </cell>
          <cell r="F512">
            <v>5640.59</v>
          </cell>
          <cell r="G512">
            <v>5292.57</v>
          </cell>
          <cell r="H512">
            <v>71</v>
          </cell>
          <cell r="I512">
            <v>0</v>
          </cell>
          <cell r="J512">
            <v>5640.59</v>
          </cell>
          <cell r="K512">
            <v>5640.59</v>
          </cell>
          <cell r="L512">
            <v>5292565597</v>
          </cell>
          <cell r="M512">
            <v>348024402.99999994</v>
          </cell>
          <cell r="N512">
            <v>0.13187599999999999</v>
          </cell>
          <cell r="O512">
            <v>0.13187599999999999</v>
          </cell>
          <cell r="P512">
            <v>93.83</v>
          </cell>
          <cell r="Q512">
            <v>0.13187599999999999</v>
          </cell>
          <cell r="R512">
            <v>0.13187599999999999</v>
          </cell>
          <cell r="S512">
            <v>40990</v>
          </cell>
        </row>
        <row r="513">
          <cell r="A513">
            <v>497</v>
          </cell>
          <cell r="B513" t="str">
            <v>341st</v>
          </cell>
          <cell r="C513">
            <v>40822</v>
          </cell>
          <cell r="D513">
            <v>41004</v>
          </cell>
          <cell r="E513">
            <v>39</v>
          </cell>
          <cell r="F513">
            <v>132655</v>
          </cell>
          <cell r="G513">
            <v>124692.1845</v>
          </cell>
          <cell r="H513">
            <v>24</v>
          </cell>
          <cell r="I513">
            <v>61155</v>
          </cell>
          <cell r="J513">
            <v>3000</v>
          </cell>
          <cell r="K513">
            <v>64155</v>
          </cell>
          <cell r="L513">
            <v>60322284500</v>
          </cell>
          <cell r="M513">
            <v>3832715500</v>
          </cell>
          <cell r="N513">
            <v>0.12687604792867957</v>
          </cell>
          <cell r="O513">
            <v>0.13050999999999999</v>
          </cell>
          <cell r="P513">
            <v>94.01</v>
          </cell>
          <cell r="Q513">
            <v>0.12778334313277392</v>
          </cell>
          <cell r="R513">
            <v>0.12742371977595823</v>
          </cell>
          <cell r="S513">
            <v>41004</v>
          </cell>
        </row>
        <row r="514">
          <cell r="A514">
            <v>498</v>
          </cell>
          <cell r="B514" t="str">
            <v>Non-Comp</v>
          </cell>
          <cell r="C514">
            <v>40822</v>
          </cell>
          <cell r="D514">
            <v>41004</v>
          </cell>
          <cell r="E514">
            <v>62</v>
          </cell>
          <cell r="F514">
            <v>8260.8389999999999</v>
          </cell>
          <cell r="G514">
            <v>7767.6669117000001</v>
          </cell>
          <cell r="H514">
            <v>62</v>
          </cell>
          <cell r="I514">
            <v>0</v>
          </cell>
          <cell r="J514">
            <v>8260.84</v>
          </cell>
          <cell r="K514">
            <v>8260.84</v>
          </cell>
          <cell r="L514">
            <v>7767666911.6999998</v>
          </cell>
          <cell r="M514">
            <v>493172088.29999995</v>
          </cell>
          <cell r="N514">
            <v>0.12732959904075503</v>
          </cell>
          <cell r="O514">
            <v>0.12732959904075503</v>
          </cell>
          <cell r="P514">
            <v>94.03</v>
          </cell>
          <cell r="Q514">
            <v>0.12732959904075503</v>
          </cell>
          <cell r="R514">
            <v>0.12732959904075503</v>
          </cell>
          <cell r="S514">
            <v>41004</v>
          </cell>
        </row>
        <row r="515">
          <cell r="A515">
            <v>499</v>
          </cell>
          <cell r="B515" t="str">
            <v>342nd</v>
          </cell>
          <cell r="C515">
            <v>40836</v>
          </cell>
          <cell r="D515">
            <v>41018</v>
          </cell>
          <cell r="E515">
            <v>39</v>
          </cell>
          <cell r="F515">
            <v>94310.5</v>
          </cell>
          <cell r="G515">
            <v>89018.021999999997</v>
          </cell>
          <cell r="H515">
            <v>20</v>
          </cell>
          <cell r="I515">
            <v>53065</v>
          </cell>
          <cell r="J515">
            <v>2245.5</v>
          </cell>
          <cell r="K515">
            <v>55310.5</v>
          </cell>
          <cell r="L515">
            <v>52212917000</v>
          </cell>
          <cell r="M515">
            <v>3097583000</v>
          </cell>
          <cell r="N515">
            <v>0.11672190243618816</v>
          </cell>
          <cell r="O515">
            <v>0.12054652651493532</v>
          </cell>
          <cell r="P515">
            <v>94.39</v>
          </cell>
          <cell r="Q515">
            <v>0.1191950860877654</v>
          </cell>
          <cell r="R515">
            <v>0.11897794729249063</v>
          </cell>
          <cell r="S515">
            <v>41018</v>
          </cell>
        </row>
        <row r="516">
          <cell r="A516">
            <v>500</v>
          </cell>
          <cell r="B516" t="str">
            <v>Non-Comp</v>
          </cell>
          <cell r="C516">
            <v>40836</v>
          </cell>
          <cell r="D516">
            <v>41018</v>
          </cell>
          <cell r="E516">
            <v>39</v>
          </cell>
          <cell r="F516">
            <v>7805</v>
          </cell>
          <cell r="G516">
            <v>7367.92</v>
          </cell>
          <cell r="H516">
            <v>69</v>
          </cell>
          <cell r="I516">
            <v>0</v>
          </cell>
          <cell r="J516">
            <v>7805</v>
          </cell>
          <cell r="K516">
            <v>7805</v>
          </cell>
          <cell r="L516">
            <v>7367920000</v>
          </cell>
          <cell r="M516">
            <v>437079999.99999964</v>
          </cell>
          <cell r="N516">
            <v>0.11897001303780953</v>
          </cell>
          <cell r="O516">
            <v>0.11897001303780953</v>
          </cell>
          <cell r="P516">
            <v>94.4</v>
          </cell>
          <cell r="Q516">
            <v>0.11897001303780953</v>
          </cell>
          <cell r="R516">
            <v>0.11897001303780953</v>
          </cell>
          <cell r="S516">
            <v>41018</v>
          </cell>
        </row>
        <row r="517">
          <cell r="A517">
            <v>501</v>
          </cell>
          <cell r="B517" t="str">
            <v>343rd</v>
          </cell>
          <cell r="C517">
            <v>40850</v>
          </cell>
          <cell r="D517">
            <v>41032</v>
          </cell>
          <cell r="E517">
            <v>58</v>
          </cell>
          <cell r="F517">
            <v>165104</v>
          </cell>
          <cell r="G517">
            <v>155915.247</v>
          </cell>
          <cell r="H517">
            <v>22</v>
          </cell>
          <cell r="I517">
            <v>83632</v>
          </cell>
          <cell r="J517">
            <v>5450</v>
          </cell>
          <cell r="K517">
            <v>89082</v>
          </cell>
          <cell r="L517">
            <v>84135669200</v>
          </cell>
          <cell r="M517">
            <v>4946330800</v>
          </cell>
          <cell r="N517">
            <v>0.117621</v>
          </cell>
          <cell r="O517">
            <v>0.119195</v>
          </cell>
          <cell r="P517">
            <v>94.44</v>
          </cell>
          <cell r="Q517">
            <v>0.11806999999999999</v>
          </cell>
          <cell r="R517">
            <v>0.11790299999999999</v>
          </cell>
          <cell r="S517">
            <v>41032</v>
          </cell>
        </row>
        <row r="518">
          <cell r="A518">
            <v>502</v>
          </cell>
          <cell r="B518" t="str">
            <v>Non-Comp</v>
          </cell>
          <cell r="C518">
            <v>40850</v>
          </cell>
          <cell r="D518">
            <v>41032</v>
          </cell>
          <cell r="E518">
            <v>92</v>
          </cell>
          <cell r="F518">
            <v>9576.69</v>
          </cell>
          <cell r="G518">
            <v>9045.1837049999995</v>
          </cell>
          <cell r="H518">
            <v>92</v>
          </cell>
          <cell r="I518">
            <v>0</v>
          </cell>
          <cell r="J518">
            <v>9576.69</v>
          </cell>
          <cell r="K518">
            <v>9576.69</v>
          </cell>
          <cell r="L518">
            <v>9045183705</v>
          </cell>
          <cell r="M518">
            <v>531506294.99999994</v>
          </cell>
          <cell r="N518">
            <v>0.11784536268390154</v>
          </cell>
          <cell r="O518">
            <v>0.11784536268390154</v>
          </cell>
          <cell r="P518">
            <v>94.45</v>
          </cell>
          <cell r="Q518">
            <v>0.11784536268390154</v>
          </cell>
          <cell r="R518">
            <v>0.11784536268390154</v>
          </cell>
          <cell r="S518">
            <v>41032</v>
          </cell>
        </row>
        <row r="519">
          <cell r="A519">
            <v>503</v>
          </cell>
          <cell r="B519" t="str">
            <v>343rd (Spl. For Circular Debt)</v>
          </cell>
          <cell r="C519">
            <v>40851</v>
          </cell>
          <cell r="D519">
            <v>41032</v>
          </cell>
          <cell r="E519">
            <v>0</v>
          </cell>
          <cell r="F519">
            <v>0</v>
          </cell>
          <cell r="G519">
            <v>0</v>
          </cell>
          <cell r="H519">
            <v>0</v>
          </cell>
          <cell r="I519">
            <v>0</v>
          </cell>
          <cell r="J519">
            <v>0</v>
          </cell>
          <cell r="K519">
            <v>0</v>
          </cell>
          <cell r="L519">
            <v>0</v>
          </cell>
          <cell r="M519">
            <v>0</v>
          </cell>
          <cell r="N519">
            <v>0</v>
          </cell>
          <cell r="O519">
            <v>0</v>
          </cell>
          <cell r="P519">
            <v>0</v>
          </cell>
          <cell r="Q519">
            <v>0</v>
          </cell>
          <cell r="R519">
            <v>0</v>
          </cell>
          <cell r="S519">
            <v>41032</v>
          </cell>
        </row>
        <row r="520">
          <cell r="A520">
            <v>504</v>
          </cell>
          <cell r="B520" t="str">
            <v>344th</v>
          </cell>
          <cell r="C520">
            <v>40864</v>
          </cell>
          <cell r="D520">
            <v>41046</v>
          </cell>
          <cell r="E520">
            <v>34</v>
          </cell>
          <cell r="F520">
            <v>68452</v>
          </cell>
          <cell r="G520">
            <v>65584.42</v>
          </cell>
          <cell r="H520">
            <v>15</v>
          </cell>
          <cell r="I520">
            <v>37957</v>
          </cell>
          <cell r="J520">
            <v>825</v>
          </cell>
          <cell r="K520">
            <v>38782</v>
          </cell>
          <cell r="L520">
            <v>36627275500</v>
          </cell>
          <cell r="M520">
            <v>2154724500</v>
          </cell>
          <cell r="N520">
            <v>0.117621</v>
          </cell>
          <cell r="O520">
            <v>0.119195</v>
          </cell>
          <cell r="P520">
            <v>94.44</v>
          </cell>
          <cell r="Q520">
            <v>0.11806999999999999</v>
          </cell>
          <cell r="R520">
            <v>0.11798</v>
          </cell>
          <cell r="S520">
            <v>41046</v>
          </cell>
        </row>
        <row r="521">
          <cell r="A521">
            <v>505</v>
          </cell>
          <cell r="B521" t="str">
            <v>Non-Comp</v>
          </cell>
          <cell r="C521">
            <v>40864</v>
          </cell>
          <cell r="D521">
            <v>41046</v>
          </cell>
          <cell r="E521">
            <v>65</v>
          </cell>
          <cell r="F521">
            <v>7380.21</v>
          </cell>
          <cell r="G521">
            <v>6969.8703240000004</v>
          </cell>
          <cell r="H521">
            <v>65</v>
          </cell>
          <cell r="I521">
            <v>0</v>
          </cell>
          <cell r="J521">
            <v>7380.21</v>
          </cell>
          <cell r="K521">
            <v>7380.21</v>
          </cell>
          <cell r="L521">
            <v>6969870324</v>
          </cell>
          <cell r="M521">
            <v>410339675.99999994</v>
          </cell>
          <cell r="N521">
            <v>0.11807019748569945</v>
          </cell>
          <cell r="O521">
            <v>0.11807019748569945</v>
          </cell>
          <cell r="P521">
            <v>94.44</v>
          </cell>
          <cell r="Q521">
            <v>0.11807019748569945</v>
          </cell>
          <cell r="R521">
            <v>0.11807019748569945</v>
          </cell>
          <cell r="S521">
            <v>41046</v>
          </cell>
        </row>
        <row r="522">
          <cell r="A522">
            <v>506</v>
          </cell>
          <cell r="B522" t="str">
            <v>345th</v>
          </cell>
          <cell r="C522">
            <v>40878</v>
          </cell>
          <cell r="D522">
            <v>41060</v>
          </cell>
          <cell r="E522">
            <v>44</v>
          </cell>
          <cell r="F522">
            <v>140223</v>
          </cell>
          <cell r="G522">
            <v>132480.20600000001</v>
          </cell>
          <cell r="H522">
            <v>4</v>
          </cell>
          <cell r="I522">
            <v>26900</v>
          </cell>
          <cell r="J522">
            <v>0</v>
          </cell>
          <cell r="K522">
            <v>26900</v>
          </cell>
          <cell r="L522">
            <v>25420550000</v>
          </cell>
          <cell r="M522">
            <v>1479450000</v>
          </cell>
          <cell r="N522">
            <v>0.116497</v>
          </cell>
          <cell r="O522">
            <v>0.11852</v>
          </cell>
          <cell r="P522">
            <v>94.5</v>
          </cell>
          <cell r="Q522">
            <v>0.11672200000000001</v>
          </cell>
          <cell r="R522">
            <v>0.116718</v>
          </cell>
          <cell r="S522">
            <v>41060</v>
          </cell>
        </row>
        <row r="523">
          <cell r="A523">
            <v>507</v>
          </cell>
          <cell r="B523" t="str">
            <v>Non-Comp</v>
          </cell>
          <cell r="C523">
            <v>40878</v>
          </cell>
          <cell r="D523">
            <v>41060</v>
          </cell>
          <cell r="E523">
            <v>69</v>
          </cell>
          <cell r="F523">
            <v>5096.6350000000002</v>
          </cell>
          <cell r="G523">
            <v>4816.3200749999996</v>
          </cell>
          <cell r="H523">
            <v>69</v>
          </cell>
          <cell r="I523">
            <v>0</v>
          </cell>
          <cell r="J523">
            <v>5096.6350000000002</v>
          </cell>
          <cell r="K523">
            <v>5096.6350000000002</v>
          </cell>
          <cell r="L523">
            <v>4816320075</v>
          </cell>
          <cell r="M523">
            <v>280314925.00000012</v>
          </cell>
          <cell r="N523">
            <v>0.11672200000000001</v>
          </cell>
          <cell r="O523">
            <v>0.11672200000000001</v>
          </cell>
          <cell r="P523">
            <v>94.5</v>
          </cell>
          <cell r="Q523">
            <v>0.11672200000000001</v>
          </cell>
          <cell r="R523">
            <v>0.11672200000000001</v>
          </cell>
          <cell r="S523">
            <v>41060</v>
          </cell>
        </row>
        <row r="524">
          <cell r="A524">
            <v>508</v>
          </cell>
          <cell r="B524" t="str">
            <v>346th</v>
          </cell>
          <cell r="C524">
            <v>40892</v>
          </cell>
          <cell r="D524">
            <v>41074</v>
          </cell>
          <cell r="E524">
            <v>18</v>
          </cell>
          <cell r="F524">
            <v>17750</v>
          </cell>
          <cell r="G524">
            <v>16754.025000000001</v>
          </cell>
          <cell r="H524">
            <v>0</v>
          </cell>
          <cell r="I524" t="str">
            <v>Bids Rejected</v>
          </cell>
          <cell r="J524" t="str">
            <v>Bids Rejected</v>
          </cell>
          <cell r="K524" t="str">
            <v>BIDS REJECTED</v>
          </cell>
          <cell r="L524" t="str">
            <v>Bids Rejected</v>
          </cell>
          <cell r="M524" t="str">
            <v>Bids Rejected</v>
          </cell>
          <cell r="N524" t="str">
            <v>Bids Rejected</v>
          </cell>
          <cell r="O524" t="str">
            <v>Bids Rejected</v>
          </cell>
          <cell r="P524" t="str">
            <v>Bids Rejected</v>
          </cell>
          <cell r="Q524" t="str">
            <v>Bids Rejected</v>
          </cell>
          <cell r="R524" t="str">
            <v>Bids Rejected</v>
          </cell>
          <cell r="S524">
            <v>41074</v>
          </cell>
        </row>
        <row r="525">
          <cell r="A525">
            <v>509</v>
          </cell>
          <cell r="B525" t="str">
            <v>Non-Comp</v>
          </cell>
          <cell r="C525">
            <v>40892</v>
          </cell>
          <cell r="D525">
            <v>41074</v>
          </cell>
          <cell r="E525">
            <v>41</v>
          </cell>
          <cell r="F525">
            <v>2026.2</v>
          </cell>
          <cell r="G525">
            <v>0</v>
          </cell>
          <cell r="H525">
            <v>0</v>
          </cell>
          <cell r="I525" t="str">
            <v>Bids Rejected</v>
          </cell>
          <cell r="J525" t="str">
            <v>Bids Rejected</v>
          </cell>
          <cell r="K525" t="str">
            <v>BIDS REJECTED</v>
          </cell>
          <cell r="L525" t="str">
            <v>Bids Rejected</v>
          </cell>
          <cell r="M525" t="str">
            <v>Bids Rejected</v>
          </cell>
          <cell r="N525" t="str">
            <v>Bids Rejected</v>
          </cell>
          <cell r="O525" t="str">
            <v>Bids Rejected</v>
          </cell>
          <cell r="P525" t="str">
            <v>Bids Rejected</v>
          </cell>
          <cell r="Q525" t="str">
            <v>Bids Rejected</v>
          </cell>
          <cell r="R525" t="str">
            <v>Bids Rejected</v>
          </cell>
          <cell r="S525">
            <v>41074</v>
          </cell>
        </row>
        <row r="526">
          <cell r="A526">
            <v>510</v>
          </cell>
          <cell r="B526" t="str">
            <v>347th</v>
          </cell>
          <cell r="C526">
            <v>40906</v>
          </cell>
          <cell r="D526">
            <v>41088</v>
          </cell>
          <cell r="E526">
            <v>4</v>
          </cell>
          <cell r="F526">
            <v>2300</v>
          </cell>
          <cell r="G526">
            <v>2169.605</v>
          </cell>
          <cell r="H526">
            <v>0</v>
          </cell>
          <cell r="I526" t="str">
            <v>Bids Rejected</v>
          </cell>
          <cell r="J526" t="str">
            <v>Bids Rejected</v>
          </cell>
          <cell r="K526" t="str">
            <v>BIDS REJECTED</v>
          </cell>
          <cell r="L526" t="str">
            <v>Bids Rejected</v>
          </cell>
          <cell r="M526" t="str">
            <v>Bids Rejected</v>
          </cell>
          <cell r="N526" t="str">
            <v>Bids Rejected</v>
          </cell>
          <cell r="O526" t="str">
            <v>Bids Rejected</v>
          </cell>
          <cell r="P526" t="str">
            <v>Bids Rejected</v>
          </cell>
          <cell r="Q526" t="str">
            <v>Bids Rejected</v>
          </cell>
          <cell r="R526" t="str">
            <v>Bids Rejected</v>
          </cell>
          <cell r="S526">
            <v>41088</v>
          </cell>
        </row>
        <row r="527">
          <cell r="A527">
            <v>511</v>
          </cell>
          <cell r="B527" t="str">
            <v>Non-Comp</v>
          </cell>
          <cell r="C527">
            <v>40906</v>
          </cell>
          <cell r="D527">
            <v>41088</v>
          </cell>
          <cell r="E527">
            <v>26</v>
          </cell>
          <cell r="F527">
            <v>989.47</v>
          </cell>
          <cell r="G527">
            <v>934.42499999999995</v>
          </cell>
          <cell r="H527">
            <v>0</v>
          </cell>
          <cell r="I527" t="str">
            <v>Bids Rejected</v>
          </cell>
          <cell r="J527" t="str">
            <v>Bids Rejected</v>
          </cell>
          <cell r="K527" t="str">
            <v>BIDS REJECTED</v>
          </cell>
          <cell r="L527" t="str">
            <v>Bids Rejected</v>
          </cell>
          <cell r="M527" t="str">
            <v>Bids Rejected</v>
          </cell>
          <cell r="N527" t="str">
            <v>Bids Rejected</v>
          </cell>
          <cell r="O527" t="str">
            <v>Bids Rejected</v>
          </cell>
          <cell r="P527" t="str">
            <v>Bids Rejected</v>
          </cell>
          <cell r="Q527" t="str">
            <v>Bids Rejected</v>
          </cell>
          <cell r="R527" t="str">
            <v>Bids Rejected</v>
          </cell>
          <cell r="S527">
            <v>41088</v>
          </cell>
        </row>
        <row r="528">
          <cell r="A528">
            <v>512</v>
          </cell>
          <cell r="B528" t="str">
            <v>348th</v>
          </cell>
          <cell r="C528">
            <v>40920</v>
          </cell>
          <cell r="D528">
            <v>41102</v>
          </cell>
          <cell r="E528">
            <v>39</v>
          </cell>
          <cell r="F528">
            <v>97141</v>
          </cell>
          <cell r="G528">
            <v>91739.725999999995</v>
          </cell>
          <cell r="H528">
            <v>15</v>
          </cell>
          <cell r="I528">
            <v>70050</v>
          </cell>
          <cell r="J528">
            <v>241</v>
          </cell>
          <cell r="K528">
            <v>70291</v>
          </cell>
          <cell r="L528">
            <v>66390906300</v>
          </cell>
          <cell r="M528">
            <v>3900093700</v>
          </cell>
          <cell r="N528">
            <v>0.117171</v>
          </cell>
          <cell r="O528">
            <v>0.11942</v>
          </cell>
          <cell r="P528">
            <v>94.43</v>
          </cell>
          <cell r="Q528">
            <v>0.118295</v>
          </cell>
          <cell r="R528">
            <v>0.117812</v>
          </cell>
          <cell r="S528">
            <v>41102</v>
          </cell>
        </row>
        <row r="529">
          <cell r="A529">
            <v>513</v>
          </cell>
          <cell r="B529" t="str">
            <v>Non-Comp</v>
          </cell>
          <cell r="C529">
            <v>40920</v>
          </cell>
          <cell r="D529">
            <v>41102</v>
          </cell>
          <cell r="E529">
            <v>52</v>
          </cell>
          <cell r="F529">
            <v>2971.5650000000001</v>
          </cell>
          <cell r="G529">
            <v>2806.643</v>
          </cell>
          <cell r="H529">
            <v>52</v>
          </cell>
          <cell r="I529">
            <v>0</v>
          </cell>
          <cell r="J529">
            <v>2971.5650000000001</v>
          </cell>
          <cell r="K529">
            <v>2971.5650000000001</v>
          </cell>
          <cell r="L529">
            <v>2806643142.5</v>
          </cell>
          <cell r="M529">
            <v>164921857.49999997</v>
          </cell>
          <cell r="N529">
            <v>0.11784500000000001</v>
          </cell>
          <cell r="O529">
            <v>0.11784500000000001</v>
          </cell>
          <cell r="P529">
            <v>94.45</v>
          </cell>
          <cell r="Q529">
            <v>0.11784500000000001</v>
          </cell>
          <cell r="R529">
            <v>0.11784500000000001</v>
          </cell>
          <cell r="S529">
            <v>41102</v>
          </cell>
        </row>
        <row r="530">
          <cell r="A530">
            <v>514</v>
          </cell>
          <cell r="B530" t="str">
            <v>349th</v>
          </cell>
          <cell r="C530">
            <v>40934</v>
          </cell>
          <cell r="D530">
            <v>41116</v>
          </cell>
          <cell r="E530">
            <v>62</v>
          </cell>
          <cell r="F530">
            <v>108183</v>
          </cell>
          <cell r="G530">
            <v>102227.768</v>
          </cell>
          <cell r="H530">
            <v>13</v>
          </cell>
          <cell r="I530">
            <v>29548</v>
          </cell>
          <cell r="J530">
            <v>3000</v>
          </cell>
          <cell r="K530">
            <v>32548</v>
          </cell>
          <cell r="L530">
            <v>30764491200</v>
          </cell>
          <cell r="M530">
            <v>1783508800</v>
          </cell>
          <cell r="N530">
            <v>0.11559999999999999</v>
          </cell>
          <cell r="O530">
            <v>0.118295</v>
          </cell>
          <cell r="P530">
            <v>94.52</v>
          </cell>
          <cell r="Q530">
            <v>0.116273</v>
          </cell>
          <cell r="R530">
            <v>0.11626400000000001</v>
          </cell>
          <cell r="S530">
            <v>41116</v>
          </cell>
        </row>
        <row r="531">
          <cell r="A531">
            <v>515</v>
          </cell>
          <cell r="B531" t="str">
            <v>Non-Comp</v>
          </cell>
          <cell r="C531">
            <v>40934</v>
          </cell>
          <cell r="D531">
            <v>41116</v>
          </cell>
          <cell r="E531">
            <v>79</v>
          </cell>
          <cell r="F531">
            <v>7643.92</v>
          </cell>
          <cell r="G531">
            <v>7225.0331839999999</v>
          </cell>
          <cell r="H531">
            <v>79</v>
          </cell>
          <cell r="I531">
            <v>0</v>
          </cell>
          <cell r="J531">
            <v>7643.92</v>
          </cell>
          <cell r="K531">
            <v>7643.92</v>
          </cell>
          <cell r="L531">
            <v>7225033184</v>
          </cell>
          <cell r="M531">
            <v>418886816.00000018</v>
          </cell>
          <cell r="N531">
            <v>0.116273</v>
          </cell>
          <cell r="O531">
            <v>0.116273</v>
          </cell>
          <cell r="P531">
            <v>94.52</v>
          </cell>
          <cell r="Q531">
            <v>0.116273</v>
          </cell>
          <cell r="R531">
            <v>0.116273</v>
          </cell>
          <cell r="S531">
            <v>41116</v>
          </cell>
        </row>
        <row r="532">
          <cell r="A532">
            <v>516</v>
          </cell>
          <cell r="B532" t="str">
            <v>350th</v>
          </cell>
          <cell r="C532">
            <v>40948</v>
          </cell>
          <cell r="D532">
            <v>41130</v>
          </cell>
          <cell r="E532">
            <v>36</v>
          </cell>
          <cell r="F532">
            <v>101612</v>
          </cell>
          <cell r="G532">
            <v>95970.944000000003</v>
          </cell>
          <cell r="H532">
            <v>27</v>
          </cell>
          <cell r="I532">
            <v>75247</v>
          </cell>
          <cell r="J532">
            <v>490</v>
          </cell>
          <cell r="K532">
            <v>75737</v>
          </cell>
          <cell r="L532">
            <v>71537736800</v>
          </cell>
          <cell r="M532">
            <v>4199263200</v>
          </cell>
          <cell r="N532">
            <v>0.116497</v>
          </cell>
          <cell r="O532">
            <v>0.11897000000000001</v>
          </cell>
          <cell r="P532">
            <v>94.44</v>
          </cell>
          <cell r="Q532">
            <v>0.11806999999999999</v>
          </cell>
          <cell r="R532">
            <v>0.11772199999999999</v>
          </cell>
          <cell r="S532">
            <v>41130</v>
          </cell>
        </row>
        <row r="533">
          <cell r="A533">
            <v>517</v>
          </cell>
          <cell r="B533" t="str">
            <v>Non-Comp</v>
          </cell>
          <cell r="C533">
            <v>40948</v>
          </cell>
          <cell r="D533">
            <v>41130</v>
          </cell>
          <cell r="E533">
            <v>48</v>
          </cell>
          <cell r="F533">
            <v>3871.97</v>
          </cell>
          <cell r="G533">
            <v>3657.4628619999999</v>
          </cell>
          <cell r="H533">
            <v>48</v>
          </cell>
          <cell r="I533">
            <v>0</v>
          </cell>
          <cell r="J533">
            <v>3871.97</v>
          </cell>
          <cell r="K533">
            <v>3871.97</v>
          </cell>
          <cell r="L533">
            <v>3657462861.9999995</v>
          </cell>
          <cell r="M533">
            <v>214507138.00000042</v>
          </cell>
          <cell r="N533">
            <v>0.117621</v>
          </cell>
          <cell r="O533">
            <v>0.117621</v>
          </cell>
          <cell r="P533">
            <v>94.46</v>
          </cell>
          <cell r="Q533">
            <v>0.117621</v>
          </cell>
          <cell r="R533">
            <v>0.117621</v>
          </cell>
          <cell r="S533">
            <v>41130</v>
          </cell>
        </row>
        <row r="534">
          <cell r="A534">
            <v>518</v>
          </cell>
          <cell r="B534" t="str">
            <v>351st</v>
          </cell>
          <cell r="C534">
            <v>40962</v>
          </cell>
          <cell r="D534">
            <v>41144</v>
          </cell>
          <cell r="E534">
            <v>19</v>
          </cell>
          <cell r="F534">
            <v>24835</v>
          </cell>
          <cell r="G534">
            <v>23444.133999999998</v>
          </cell>
          <cell r="H534">
            <v>1</v>
          </cell>
          <cell r="I534">
            <v>30</v>
          </cell>
          <cell r="J534">
            <v>0</v>
          </cell>
          <cell r="K534">
            <v>30</v>
          </cell>
          <cell r="L534">
            <v>28332000</v>
          </cell>
          <cell r="M534">
            <v>1668000</v>
          </cell>
          <cell r="N534">
            <v>0.11806999999999999</v>
          </cell>
          <cell r="O534">
            <v>0.11942</v>
          </cell>
          <cell r="P534">
            <v>94.44</v>
          </cell>
          <cell r="Q534">
            <v>0.11806999999999999</v>
          </cell>
          <cell r="R534">
            <v>0.11806999999999999</v>
          </cell>
          <cell r="S534">
            <v>41144</v>
          </cell>
        </row>
        <row r="535">
          <cell r="A535">
            <v>519</v>
          </cell>
          <cell r="B535" t="str">
            <v>Non-Comp</v>
          </cell>
          <cell r="C535">
            <v>40962</v>
          </cell>
          <cell r="D535">
            <v>41144</v>
          </cell>
          <cell r="E535">
            <v>26</v>
          </cell>
          <cell r="F535">
            <v>1796.3</v>
          </cell>
          <cell r="G535">
            <v>1696.42572</v>
          </cell>
          <cell r="H535">
            <v>26</v>
          </cell>
          <cell r="I535">
            <v>0</v>
          </cell>
          <cell r="J535">
            <v>1796.3</v>
          </cell>
          <cell r="K535">
            <v>1796.3</v>
          </cell>
          <cell r="L535">
            <v>1696425720</v>
          </cell>
          <cell r="M535">
            <v>99874279.999999985</v>
          </cell>
          <cell r="N535">
            <v>0.11806999999999999</v>
          </cell>
          <cell r="O535">
            <v>0.11806999999999999</v>
          </cell>
          <cell r="P535">
            <v>94.44</v>
          </cell>
          <cell r="Q535">
            <v>0.11806999999999999</v>
          </cell>
          <cell r="R535">
            <v>0.11806999999999999</v>
          </cell>
          <cell r="S535">
            <v>41144</v>
          </cell>
        </row>
        <row r="536">
          <cell r="A536">
            <v>520</v>
          </cell>
          <cell r="B536" t="str">
            <v>352nd</v>
          </cell>
          <cell r="C536">
            <v>40976</v>
          </cell>
          <cell r="D536">
            <v>41158</v>
          </cell>
          <cell r="E536">
            <v>29</v>
          </cell>
          <cell r="F536">
            <v>69908.899999999994</v>
          </cell>
          <cell r="G536">
            <v>65999.009250000003</v>
          </cell>
          <cell r="H536">
            <v>21</v>
          </cell>
          <cell r="I536">
            <v>52086.5</v>
          </cell>
          <cell r="J536">
            <v>1072.4000000000001</v>
          </cell>
          <cell r="K536">
            <v>53158.9</v>
          </cell>
          <cell r="L536">
            <v>50188934250</v>
          </cell>
          <cell r="M536">
            <v>2969965750</v>
          </cell>
          <cell r="N536">
            <v>0.11784500000000001</v>
          </cell>
          <cell r="O536">
            <v>0.11942</v>
          </cell>
          <cell r="P536">
            <v>94.4</v>
          </cell>
          <cell r="Q536">
            <v>0.11897000000000001</v>
          </cell>
          <cell r="R536">
            <v>0.118677</v>
          </cell>
          <cell r="S536">
            <v>41158</v>
          </cell>
        </row>
        <row r="537">
          <cell r="A537">
            <v>521</v>
          </cell>
          <cell r="B537" t="str">
            <v>Non-Comp</v>
          </cell>
          <cell r="C537">
            <v>40976</v>
          </cell>
          <cell r="D537">
            <v>41158</v>
          </cell>
          <cell r="E537">
            <v>30</v>
          </cell>
          <cell r="F537">
            <v>1308.4000000000001</v>
          </cell>
          <cell r="G537">
            <v>1235.26044</v>
          </cell>
          <cell r="H537">
            <v>30</v>
          </cell>
          <cell r="I537">
            <v>0</v>
          </cell>
          <cell r="J537">
            <v>1308.4000000000001</v>
          </cell>
          <cell r="K537">
            <v>1308.4000000000001</v>
          </cell>
          <cell r="L537">
            <v>1235260440</v>
          </cell>
          <cell r="M537">
            <v>73139560.000000075</v>
          </cell>
          <cell r="N537">
            <v>0.118745</v>
          </cell>
          <cell r="O537">
            <v>0.118745</v>
          </cell>
          <cell r="P537">
            <v>94.41</v>
          </cell>
          <cell r="Q537">
            <v>0.118745</v>
          </cell>
          <cell r="R537">
            <v>0.118745</v>
          </cell>
          <cell r="S537">
            <v>41158</v>
          </cell>
        </row>
        <row r="538">
          <cell r="A538">
            <v>522</v>
          </cell>
          <cell r="B538" t="str">
            <v>353rd</v>
          </cell>
          <cell r="C538">
            <v>40990</v>
          </cell>
          <cell r="D538">
            <v>41172</v>
          </cell>
          <cell r="E538">
            <v>14</v>
          </cell>
          <cell r="F538">
            <v>25072</v>
          </cell>
          <cell r="G538">
            <v>23662.843000000004</v>
          </cell>
          <cell r="H538">
            <v>9</v>
          </cell>
          <cell r="I538">
            <v>15210</v>
          </cell>
          <cell r="J538">
            <v>212</v>
          </cell>
          <cell r="K538">
            <v>15422</v>
          </cell>
          <cell r="L538">
            <v>14556188000</v>
          </cell>
          <cell r="M538">
            <v>865812000</v>
          </cell>
          <cell r="N538">
            <v>0.11897000000000001</v>
          </cell>
          <cell r="O538">
            <v>0.11987100000000001</v>
          </cell>
          <cell r="P538">
            <v>94.38</v>
          </cell>
          <cell r="Q538">
            <v>0.11942</v>
          </cell>
          <cell r="R538">
            <v>0.11928800000000001</v>
          </cell>
          <cell r="S538">
            <v>41172</v>
          </cell>
        </row>
        <row r="539">
          <cell r="A539">
            <v>523</v>
          </cell>
          <cell r="B539" t="str">
            <v>Non-Comp</v>
          </cell>
          <cell r="C539">
            <v>40990</v>
          </cell>
          <cell r="D539">
            <v>41172</v>
          </cell>
          <cell r="E539">
            <v>46</v>
          </cell>
          <cell r="F539">
            <v>2790.125</v>
          </cell>
          <cell r="G539">
            <v>2633.5989875</v>
          </cell>
          <cell r="H539">
            <v>46</v>
          </cell>
          <cell r="I539">
            <v>0</v>
          </cell>
          <cell r="J539">
            <v>2790.125</v>
          </cell>
          <cell r="K539">
            <v>2790.125</v>
          </cell>
          <cell r="L539">
            <v>2633598987.5</v>
          </cell>
          <cell r="M539">
            <v>156526012.50000009</v>
          </cell>
          <cell r="N539">
            <v>0.119195</v>
          </cell>
          <cell r="O539">
            <v>0.119195</v>
          </cell>
          <cell r="P539">
            <v>94.39</v>
          </cell>
          <cell r="Q539">
            <v>0.119195</v>
          </cell>
          <cell r="R539">
            <v>0.119195</v>
          </cell>
          <cell r="S539">
            <v>41172</v>
          </cell>
        </row>
        <row r="540">
          <cell r="A540">
            <v>524</v>
          </cell>
          <cell r="B540" t="str">
            <v>354th</v>
          </cell>
          <cell r="C540">
            <v>41004</v>
          </cell>
          <cell r="D540">
            <v>41186</v>
          </cell>
          <cell r="E540">
            <v>19</v>
          </cell>
          <cell r="F540">
            <v>57319</v>
          </cell>
          <cell r="G540">
            <v>54098.424099999997</v>
          </cell>
          <cell r="H540">
            <v>12</v>
          </cell>
          <cell r="I540">
            <v>45319</v>
          </cell>
          <cell r="J540">
            <v>0</v>
          </cell>
          <cell r="K540">
            <v>45319</v>
          </cell>
          <cell r="L540">
            <v>42774924100</v>
          </cell>
          <cell r="M540">
            <v>2544075900</v>
          </cell>
          <cell r="N540">
            <v>0.118745</v>
          </cell>
          <cell r="O540">
            <v>0.12009599999999999</v>
          </cell>
          <cell r="P540">
            <v>94.38</v>
          </cell>
          <cell r="Q540">
            <v>0.11942</v>
          </cell>
          <cell r="R540">
            <v>0.119279</v>
          </cell>
          <cell r="S540">
            <v>41186</v>
          </cell>
        </row>
        <row r="541">
          <cell r="A541">
            <v>525</v>
          </cell>
          <cell r="B541" t="str">
            <v>Non-Comp</v>
          </cell>
          <cell r="C541">
            <v>41004</v>
          </cell>
          <cell r="D541">
            <v>41186</v>
          </cell>
          <cell r="E541">
            <v>37</v>
          </cell>
          <cell r="F541">
            <v>3847.62</v>
          </cell>
          <cell r="G541">
            <v>3631.7685179999999</v>
          </cell>
          <cell r="H541">
            <v>37</v>
          </cell>
          <cell r="I541">
            <v>0</v>
          </cell>
          <cell r="J541">
            <v>3847.62</v>
          </cell>
          <cell r="K541">
            <v>3847.62</v>
          </cell>
          <cell r="L541">
            <v>3631768518</v>
          </cell>
          <cell r="M541">
            <v>215851482.00000012</v>
          </cell>
          <cell r="N541">
            <v>0.119195</v>
          </cell>
          <cell r="O541">
            <v>0.119195</v>
          </cell>
          <cell r="P541">
            <v>94.39</v>
          </cell>
          <cell r="Q541">
            <v>0.119195</v>
          </cell>
          <cell r="R541">
            <v>0.119195</v>
          </cell>
          <cell r="S541">
            <v>41186</v>
          </cell>
        </row>
        <row r="542">
          <cell r="A542">
            <v>526</v>
          </cell>
          <cell r="B542" t="str">
            <v>355th</v>
          </cell>
          <cell r="C542">
            <v>41018</v>
          </cell>
          <cell r="D542">
            <v>41200</v>
          </cell>
          <cell r="E542">
            <v>18</v>
          </cell>
          <cell r="F542">
            <v>43523.4</v>
          </cell>
          <cell r="G542">
            <v>41076.569919999994</v>
          </cell>
          <cell r="H542">
            <v>12</v>
          </cell>
          <cell r="I542">
            <v>32280.400000000001</v>
          </cell>
          <cell r="J542">
            <v>2243</v>
          </cell>
          <cell r="K542">
            <v>34523.4</v>
          </cell>
          <cell r="L542">
            <v>32583284920</v>
          </cell>
          <cell r="M542">
            <v>1940115080</v>
          </cell>
          <cell r="N542">
            <v>0.119195</v>
          </cell>
          <cell r="O542">
            <v>0.11987100000000001</v>
          </cell>
          <cell r="P542">
            <v>94.38</v>
          </cell>
          <cell r="Q542">
            <v>0.11942</v>
          </cell>
          <cell r="R542">
            <v>0.11941400000000001</v>
          </cell>
          <cell r="S542">
            <v>41200</v>
          </cell>
        </row>
        <row r="543">
          <cell r="A543">
            <v>527</v>
          </cell>
          <cell r="B543" t="str">
            <v>Non-Comp</v>
          </cell>
          <cell r="C543">
            <v>41018</v>
          </cell>
          <cell r="D543">
            <v>41200</v>
          </cell>
          <cell r="E543">
            <v>36</v>
          </cell>
          <cell r="F543">
            <v>2810.4949999999999</v>
          </cell>
          <cell r="G543">
            <v>2652.545181</v>
          </cell>
          <cell r="H543">
            <v>36</v>
          </cell>
          <cell r="I543">
            <v>0</v>
          </cell>
          <cell r="J543">
            <v>2810.4949999999999</v>
          </cell>
          <cell r="K543">
            <v>2810.4949999999999</v>
          </cell>
          <cell r="L543">
            <v>2652545181</v>
          </cell>
          <cell r="M543">
            <v>157949819.00000006</v>
          </cell>
          <cell r="N543">
            <v>0.11942</v>
          </cell>
          <cell r="O543">
            <v>0.11942</v>
          </cell>
          <cell r="P543">
            <v>94.38</v>
          </cell>
          <cell r="Q543">
            <v>0.11942</v>
          </cell>
          <cell r="R543">
            <v>0.11942</v>
          </cell>
          <cell r="S543">
            <v>41200</v>
          </cell>
        </row>
        <row r="544">
          <cell r="A544">
            <v>528</v>
          </cell>
          <cell r="B544" t="str">
            <v>356th</v>
          </cell>
          <cell r="C544">
            <v>41032</v>
          </cell>
          <cell r="D544">
            <v>41214</v>
          </cell>
          <cell r="E544">
            <v>7</v>
          </cell>
          <cell r="F544">
            <v>41500</v>
          </cell>
          <cell r="G544">
            <v>39166.649999999994</v>
          </cell>
          <cell r="H544">
            <v>4</v>
          </cell>
          <cell r="I544">
            <v>29000</v>
          </cell>
          <cell r="J544">
            <v>0</v>
          </cell>
          <cell r="K544">
            <v>29000</v>
          </cell>
          <cell r="L544">
            <v>27370400000</v>
          </cell>
          <cell r="M544">
            <v>1629600000</v>
          </cell>
          <cell r="N544">
            <v>0.119195</v>
          </cell>
          <cell r="O544">
            <v>0.119645</v>
          </cell>
          <cell r="P544">
            <v>94.38</v>
          </cell>
          <cell r="Q544">
            <v>0.11942</v>
          </cell>
          <cell r="R544">
            <v>0.119405</v>
          </cell>
          <cell r="S544">
            <v>41214</v>
          </cell>
        </row>
        <row r="545">
          <cell r="A545">
            <v>529</v>
          </cell>
          <cell r="B545" t="str">
            <v>Non-Comp</v>
          </cell>
          <cell r="C545">
            <v>41032</v>
          </cell>
          <cell r="D545">
            <v>41214</v>
          </cell>
          <cell r="E545">
            <v>45</v>
          </cell>
          <cell r="F545">
            <v>3942.0749999999998</v>
          </cell>
          <cell r="G545">
            <v>3720.530385</v>
          </cell>
          <cell r="H545">
            <v>45</v>
          </cell>
          <cell r="I545">
            <v>0</v>
          </cell>
          <cell r="J545">
            <v>3942.0749999999998</v>
          </cell>
          <cell r="K545">
            <v>3942.0749999999998</v>
          </cell>
          <cell r="L545">
            <v>3720530385</v>
          </cell>
          <cell r="M545">
            <v>221544615.00000006</v>
          </cell>
          <cell r="N545">
            <v>0.11942</v>
          </cell>
          <cell r="O545">
            <v>0.11942</v>
          </cell>
          <cell r="P545">
            <v>94.38</v>
          </cell>
          <cell r="Q545">
            <v>0.11942</v>
          </cell>
          <cell r="R545">
            <v>0.11942</v>
          </cell>
          <cell r="S545">
            <v>41214</v>
          </cell>
        </row>
        <row r="546">
          <cell r="A546">
            <v>530</v>
          </cell>
          <cell r="B546" t="str">
            <v>357th</v>
          </cell>
          <cell r="C546">
            <v>41046</v>
          </cell>
          <cell r="D546">
            <v>41228</v>
          </cell>
          <cell r="E546">
            <v>14</v>
          </cell>
          <cell r="F546">
            <v>29264.45</v>
          </cell>
          <cell r="G546">
            <v>27618.917909999996</v>
          </cell>
          <cell r="H546">
            <v>9</v>
          </cell>
          <cell r="I546">
            <v>20901.2</v>
          </cell>
          <cell r="J546">
            <v>2163.25</v>
          </cell>
          <cell r="K546">
            <v>23064.45</v>
          </cell>
          <cell r="L546">
            <v>21768227910</v>
          </cell>
          <cell r="M546">
            <v>1296222090</v>
          </cell>
          <cell r="N546">
            <v>0.11942</v>
          </cell>
          <cell r="O546">
            <v>0.11987100000000001</v>
          </cell>
          <cell r="P546">
            <v>94.38</v>
          </cell>
          <cell r="Q546">
            <v>0.11942</v>
          </cell>
          <cell r="R546">
            <v>0.11942</v>
          </cell>
          <cell r="S546">
            <v>41228</v>
          </cell>
        </row>
        <row r="547">
          <cell r="A547">
            <v>531</v>
          </cell>
          <cell r="B547" t="str">
            <v>Non-Comp</v>
          </cell>
          <cell r="C547">
            <v>41046</v>
          </cell>
          <cell r="D547">
            <v>41228</v>
          </cell>
          <cell r="E547">
            <v>53</v>
          </cell>
          <cell r="F547">
            <v>4263.87</v>
          </cell>
          <cell r="G547">
            <v>4024.2405060000001</v>
          </cell>
          <cell r="H547">
            <v>53</v>
          </cell>
          <cell r="I547">
            <v>0</v>
          </cell>
          <cell r="J547">
            <v>4263.87</v>
          </cell>
          <cell r="K547">
            <v>4263.87</v>
          </cell>
          <cell r="L547">
            <v>4024240506</v>
          </cell>
          <cell r="M547">
            <v>239629494.00000003</v>
          </cell>
          <cell r="N547">
            <v>0.11942</v>
          </cell>
          <cell r="O547">
            <v>0.11942</v>
          </cell>
          <cell r="P547">
            <v>94.38</v>
          </cell>
          <cell r="Q547">
            <v>0.11942</v>
          </cell>
          <cell r="R547">
            <v>0.11942</v>
          </cell>
          <cell r="S547">
            <v>41228</v>
          </cell>
        </row>
        <row r="548">
          <cell r="A548">
            <v>532</v>
          </cell>
          <cell r="B548" t="str">
            <v>358th</v>
          </cell>
          <cell r="C548">
            <v>41060</v>
          </cell>
          <cell r="D548">
            <v>41242</v>
          </cell>
          <cell r="E548">
            <v>6</v>
          </cell>
          <cell r="F548">
            <v>896.1</v>
          </cell>
          <cell r="G548">
            <v>845.72417999999993</v>
          </cell>
          <cell r="H548">
            <v>4</v>
          </cell>
          <cell r="I548">
            <v>641.1</v>
          </cell>
          <cell r="J548">
            <v>105</v>
          </cell>
          <cell r="K548">
            <v>746.1</v>
          </cell>
          <cell r="L548">
            <v>704169180</v>
          </cell>
          <cell r="M548">
            <v>41930820</v>
          </cell>
          <cell r="N548">
            <v>0.11942</v>
          </cell>
          <cell r="O548">
            <v>0.119645</v>
          </cell>
          <cell r="P548">
            <v>94.38</v>
          </cell>
          <cell r="Q548">
            <v>0.11942</v>
          </cell>
          <cell r="R548">
            <v>0.11942</v>
          </cell>
          <cell r="S548">
            <v>41242</v>
          </cell>
        </row>
        <row r="549">
          <cell r="A549">
            <v>533</v>
          </cell>
          <cell r="B549" t="str">
            <v>Non-Comp</v>
          </cell>
          <cell r="C549">
            <v>41060</v>
          </cell>
          <cell r="D549">
            <v>41242</v>
          </cell>
          <cell r="E549">
            <v>36</v>
          </cell>
          <cell r="F549">
            <v>1541.6949999999999</v>
          </cell>
          <cell r="G549">
            <v>1455.051741</v>
          </cell>
          <cell r="H549">
            <v>36</v>
          </cell>
          <cell r="I549">
            <v>0</v>
          </cell>
          <cell r="J549">
            <v>1541.6949999999999</v>
          </cell>
          <cell r="K549">
            <v>1541.6949999999999</v>
          </cell>
          <cell r="L549">
            <v>1455051741</v>
          </cell>
          <cell r="M549">
            <v>86643259.00000003</v>
          </cell>
          <cell r="N549">
            <v>0.11942</v>
          </cell>
          <cell r="O549">
            <v>0.11942</v>
          </cell>
          <cell r="P549">
            <v>94.38</v>
          </cell>
          <cell r="Q549">
            <v>0.11942</v>
          </cell>
          <cell r="R549">
            <v>0.11942</v>
          </cell>
          <cell r="S549">
            <v>41242</v>
          </cell>
        </row>
        <row r="550">
          <cell r="A550">
            <v>534</v>
          </cell>
          <cell r="B550" t="str">
            <v>359th</v>
          </cell>
          <cell r="C550">
            <v>41074</v>
          </cell>
          <cell r="D550">
            <v>41256</v>
          </cell>
          <cell r="E550">
            <v>10</v>
          </cell>
          <cell r="F550">
            <v>13381.5</v>
          </cell>
          <cell r="G550">
            <v>12629.609699999997</v>
          </cell>
          <cell r="H550">
            <v>8</v>
          </cell>
          <cell r="I550">
            <v>11381.5</v>
          </cell>
          <cell r="J550">
            <v>1000</v>
          </cell>
          <cell r="K550">
            <v>12381.5</v>
          </cell>
          <cell r="L550">
            <v>11685959700</v>
          </cell>
          <cell r="M550">
            <v>695540300</v>
          </cell>
          <cell r="N550">
            <v>0.119195</v>
          </cell>
          <cell r="O550">
            <v>0.11987100000000001</v>
          </cell>
          <cell r="P550">
            <v>94.38</v>
          </cell>
          <cell r="Q550">
            <v>0.11942</v>
          </cell>
          <cell r="R550">
            <v>0.119366</v>
          </cell>
          <cell r="S550">
            <v>41256</v>
          </cell>
        </row>
        <row r="551">
          <cell r="A551">
            <v>535</v>
          </cell>
          <cell r="B551" t="str">
            <v>Non-Comp</v>
          </cell>
          <cell r="C551">
            <v>41074</v>
          </cell>
          <cell r="D551">
            <v>41256</v>
          </cell>
          <cell r="E551">
            <v>36</v>
          </cell>
          <cell r="F551">
            <v>1377.9749999999999</v>
          </cell>
          <cell r="G551">
            <v>1300.5328050000001</v>
          </cell>
          <cell r="H551">
            <v>36</v>
          </cell>
          <cell r="I551">
            <v>0</v>
          </cell>
          <cell r="J551">
            <v>1377.9749999999999</v>
          </cell>
          <cell r="K551">
            <v>1377.9749999999999</v>
          </cell>
          <cell r="L551">
            <v>1300532805</v>
          </cell>
          <cell r="M551">
            <v>77442195.00000003</v>
          </cell>
          <cell r="N551">
            <v>0.11942</v>
          </cell>
          <cell r="O551">
            <v>0.11942</v>
          </cell>
          <cell r="P551">
            <v>94.38</v>
          </cell>
          <cell r="Q551">
            <v>0.11942</v>
          </cell>
          <cell r="R551">
            <v>0.11942</v>
          </cell>
          <cell r="S551">
            <v>41256</v>
          </cell>
        </row>
        <row r="552">
          <cell r="A552">
            <v>536</v>
          </cell>
          <cell r="B552" t="str">
            <v>360th</v>
          </cell>
          <cell r="C552">
            <v>41088</v>
          </cell>
          <cell r="D552">
            <v>41270</v>
          </cell>
          <cell r="E552">
            <v>8</v>
          </cell>
          <cell r="F552">
            <v>12638.8</v>
          </cell>
          <cell r="G552">
            <v>11928.25452</v>
          </cell>
          <cell r="H552">
            <v>8</v>
          </cell>
          <cell r="I552">
            <v>10588</v>
          </cell>
          <cell r="J552">
            <v>50.8</v>
          </cell>
          <cell r="K552">
            <v>10638.8</v>
          </cell>
          <cell r="L552">
            <v>10040904520</v>
          </cell>
          <cell r="M552">
            <v>597895480</v>
          </cell>
          <cell r="N552">
            <v>0.119195</v>
          </cell>
          <cell r="O552">
            <v>0.11987100000000001</v>
          </cell>
          <cell r="P552">
            <v>94.38</v>
          </cell>
          <cell r="Q552">
            <v>0.11942</v>
          </cell>
          <cell r="R552">
            <v>0.119419</v>
          </cell>
          <cell r="S552">
            <v>41270</v>
          </cell>
        </row>
        <row r="553">
          <cell r="A553">
            <v>537</v>
          </cell>
          <cell r="B553" t="str">
            <v>Non-Comp</v>
          </cell>
          <cell r="C553">
            <v>41088</v>
          </cell>
          <cell r="D553">
            <v>41270</v>
          </cell>
          <cell r="E553">
            <v>31</v>
          </cell>
          <cell r="F553">
            <v>1715.7149999999999</v>
          </cell>
          <cell r="G553">
            <v>1619.291817</v>
          </cell>
          <cell r="H553">
            <v>31</v>
          </cell>
          <cell r="I553">
            <v>0</v>
          </cell>
          <cell r="J553">
            <v>1715.7149999999999</v>
          </cell>
          <cell r="K553">
            <v>1715.7149999999999</v>
          </cell>
          <cell r="L553">
            <v>1619291817</v>
          </cell>
          <cell r="M553">
            <v>96423183.00000003</v>
          </cell>
          <cell r="N553">
            <v>0.11942</v>
          </cell>
          <cell r="O553">
            <v>0.11942</v>
          </cell>
          <cell r="P553">
            <v>94.38</v>
          </cell>
          <cell r="Q553">
            <v>0.11942</v>
          </cell>
          <cell r="R553">
            <v>0.11942</v>
          </cell>
          <cell r="S553">
            <v>41270</v>
          </cell>
        </row>
        <row r="554">
          <cell r="A554">
            <v>538</v>
          </cell>
          <cell r="B554" t="str">
            <v>361st</v>
          </cell>
          <cell r="C554">
            <v>41102</v>
          </cell>
          <cell r="D554">
            <v>41284</v>
          </cell>
          <cell r="E554">
            <v>30</v>
          </cell>
          <cell r="F554">
            <v>169185</v>
          </cell>
          <cell r="G554">
            <v>159691.85399999999</v>
          </cell>
          <cell r="H554">
            <v>17</v>
          </cell>
          <cell r="I554">
            <v>132000</v>
          </cell>
          <cell r="J554">
            <v>635</v>
          </cell>
          <cell r="K554">
            <v>132635</v>
          </cell>
          <cell r="L554">
            <v>125195964000</v>
          </cell>
          <cell r="M554">
            <v>7439036000</v>
          </cell>
          <cell r="N554">
            <v>0.11897000000000001</v>
          </cell>
          <cell r="O554">
            <v>0.11942</v>
          </cell>
          <cell r="P554">
            <v>94.39</v>
          </cell>
          <cell r="Q554">
            <v>0.119195</v>
          </cell>
          <cell r="R554">
            <v>0.11916499999999999</v>
          </cell>
          <cell r="S554">
            <v>41284</v>
          </cell>
        </row>
        <row r="555">
          <cell r="A555">
            <v>539</v>
          </cell>
          <cell r="B555" t="str">
            <v>Non-Comp</v>
          </cell>
          <cell r="C555">
            <v>41102</v>
          </cell>
          <cell r="D555">
            <v>41284</v>
          </cell>
          <cell r="E555">
            <v>91</v>
          </cell>
          <cell r="F555">
            <v>7941.21</v>
          </cell>
          <cell r="G555">
            <v>7495.7081189999999</v>
          </cell>
          <cell r="H555">
            <v>91</v>
          </cell>
          <cell r="I555">
            <v>0</v>
          </cell>
          <cell r="J555">
            <v>7941.21</v>
          </cell>
          <cell r="K555">
            <v>7941.21</v>
          </cell>
          <cell r="L555">
            <v>7495708119</v>
          </cell>
          <cell r="M555">
            <v>445501881.00000012</v>
          </cell>
          <cell r="N555">
            <v>0.119195</v>
          </cell>
          <cell r="O555">
            <v>0.119195</v>
          </cell>
          <cell r="P555">
            <v>94.39</v>
          </cell>
          <cell r="Q555">
            <v>0.119195</v>
          </cell>
          <cell r="R555">
            <v>0.119195</v>
          </cell>
          <cell r="S555">
            <v>41284</v>
          </cell>
        </row>
        <row r="556">
          <cell r="A556">
            <v>540</v>
          </cell>
          <cell r="B556" t="str">
            <v>362nd</v>
          </cell>
          <cell r="C556">
            <v>41116</v>
          </cell>
          <cell r="D556">
            <v>41298</v>
          </cell>
          <cell r="E556">
            <v>54</v>
          </cell>
          <cell r="F556">
            <v>205818.9</v>
          </cell>
          <cell r="G556">
            <v>194339.14876000001</v>
          </cell>
          <cell r="H556">
            <v>44</v>
          </cell>
          <cell r="I556">
            <v>187475.8</v>
          </cell>
          <cell r="J556">
            <v>4400</v>
          </cell>
          <cell r="K556">
            <v>191875.8</v>
          </cell>
          <cell r="L556">
            <v>181177342360</v>
          </cell>
          <cell r="M556">
            <v>10698457640</v>
          </cell>
          <cell r="N556">
            <v>0.11806999999999999</v>
          </cell>
          <cell r="O556">
            <v>0.11942</v>
          </cell>
          <cell r="P556">
            <v>94.41</v>
          </cell>
          <cell r="Q556">
            <v>0.11874498766777133</v>
          </cell>
          <cell r="R556">
            <v>0.11842373739897985</v>
          </cell>
          <cell r="S556">
            <v>41298</v>
          </cell>
        </row>
        <row r="557">
          <cell r="A557">
            <v>541</v>
          </cell>
          <cell r="B557" t="str">
            <v>Non-Comp</v>
          </cell>
          <cell r="C557">
            <v>41116</v>
          </cell>
          <cell r="D557">
            <v>41298</v>
          </cell>
          <cell r="E557">
            <v>102</v>
          </cell>
          <cell r="F557">
            <v>13493.38</v>
          </cell>
          <cell r="G557">
            <v>12740.449396</v>
          </cell>
          <cell r="H557">
            <v>102</v>
          </cell>
          <cell r="I557">
            <v>0</v>
          </cell>
          <cell r="J557">
            <v>13493.38</v>
          </cell>
          <cell r="K557">
            <v>13493.38</v>
          </cell>
          <cell r="L557">
            <v>12740449396</v>
          </cell>
          <cell r="M557">
            <v>752930603.99999988</v>
          </cell>
          <cell r="N557">
            <v>0.11852</v>
          </cell>
          <cell r="O557">
            <v>0.11852</v>
          </cell>
          <cell r="P557">
            <v>94.42</v>
          </cell>
          <cell r="Q557">
            <v>0.11852</v>
          </cell>
          <cell r="R557">
            <v>0.11852</v>
          </cell>
          <cell r="S557">
            <v>41298</v>
          </cell>
        </row>
        <row r="558">
          <cell r="A558">
            <v>542</v>
          </cell>
          <cell r="B558" t="str">
            <v>363rd</v>
          </cell>
          <cell r="C558">
            <v>41130</v>
          </cell>
          <cell r="D558">
            <v>41312</v>
          </cell>
          <cell r="E558">
            <v>72</v>
          </cell>
          <cell r="F558">
            <v>203273.2</v>
          </cell>
          <cell r="G558">
            <v>192224.13071999999</v>
          </cell>
          <cell r="H558">
            <v>56</v>
          </cell>
          <cell r="I558">
            <v>163673.20000000001</v>
          </cell>
          <cell r="J558">
            <v>2275</v>
          </cell>
          <cell r="K558">
            <v>165948.20000000001</v>
          </cell>
          <cell r="L558">
            <v>156956323220</v>
          </cell>
          <cell r="M558">
            <v>8991876780</v>
          </cell>
          <cell r="N558">
            <v>0.11380646195187048</v>
          </cell>
          <cell r="O558">
            <v>0.11852000996250092</v>
          </cell>
          <cell r="P558">
            <v>94.53</v>
          </cell>
          <cell r="Q558">
            <v>0.11604839675293496</v>
          </cell>
          <cell r="R558">
            <v>0.11489285112201056</v>
          </cell>
          <cell r="S558">
            <v>41312</v>
          </cell>
        </row>
        <row r="559">
          <cell r="A559">
            <v>543</v>
          </cell>
          <cell r="B559" t="str">
            <v>Non-Comp</v>
          </cell>
          <cell r="C559">
            <v>41130</v>
          </cell>
          <cell r="D559">
            <v>41312</v>
          </cell>
          <cell r="E559">
            <v>98</v>
          </cell>
          <cell r="F559">
            <v>12416.565000000001</v>
          </cell>
          <cell r="G559">
            <v>11743.587176999999</v>
          </cell>
          <cell r="H559">
            <v>98</v>
          </cell>
          <cell r="I559">
            <v>0</v>
          </cell>
          <cell r="J559">
            <v>12416.565000000001</v>
          </cell>
          <cell r="K559">
            <v>12416.565000000001</v>
          </cell>
          <cell r="L559">
            <v>11743587177</v>
          </cell>
          <cell r="M559">
            <v>672977823.00000012</v>
          </cell>
          <cell r="N559">
            <v>0.114927</v>
          </cell>
          <cell r="O559">
            <v>0.114927</v>
          </cell>
          <cell r="P559">
            <v>94.58</v>
          </cell>
          <cell r="Q559">
            <v>0.114927</v>
          </cell>
          <cell r="R559">
            <v>0.114927</v>
          </cell>
          <cell r="S559">
            <v>41312</v>
          </cell>
        </row>
        <row r="560">
          <cell r="A560">
            <v>544</v>
          </cell>
          <cell r="B560" t="str">
            <v>364th</v>
          </cell>
          <cell r="C560">
            <v>41144</v>
          </cell>
          <cell r="D560">
            <v>41326</v>
          </cell>
          <cell r="E560">
            <v>42</v>
          </cell>
          <cell r="F560">
            <v>110252</v>
          </cell>
          <cell r="G560">
            <v>104798.22799999999</v>
          </cell>
          <cell r="H560">
            <v>30</v>
          </cell>
          <cell r="I560">
            <v>94670</v>
          </cell>
          <cell r="J560">
            <v>1582</v>
          </cell>
          <cell r="K560">
            <v>96252</v>
          </cell>
          <cell r="L560">
            <v>91493088000</v>
          </cell>
          <cell r="M560">
            <v>4758912000</v>
          </cell>
          <cell r="N560">
            <v>0.10355399999999999</v>
          </cell>
          <cell r="O560">
            <v>0.10555200000000001</v>
          </cell>
          <cell r="P560">
            <v>95.05</v>
          </cell>
          <cell r="Q560">
            <v>0.10444184957598956</v>
          </cell>
          <cell r="R560">
            <v>0.10431358342754668</v>
          </cell>
          <cell r="S560">
            <v>41326</v>
          </cell>
        </row>
        <row r="561">
          <cell r="A561">
            <v>545</v>
          </cell>
          <cell r="B561" t="str">
            <v>Non-Comp</v>
          </cell>
          <cell r="C561">
            <v>41144</v>
          </cell>
          <cell r="D561">
            <v>41326</v>
          </cell>
          <cell r="E561">
            <v>42</v>
          </cell>
          <cell r="F561">
            <v>6293.7550000000001</v>
          </cell>
          <cell r="G561">
            <v>5982.8435030000001</v>
          </cell>
          <cell r="H561">
            <v>42</v>
          </cell>
          <cell r="I561">
            <v>0</v>
          </cell>
          <cell r="J561">
            <v>6293.7550000000001</v>
          </cell>
          <cell r="K561">
            <v>6293.7550000000001</v>
          </cell>
          <cell r="L561">
            <v>5982843503</v>
          </cell>
          <cell r="M561">
            <v>310911497</v>
          </cell>
          <cell r="N561">
            <v>0.10421999999999999</v>
          </cell>
          <cell r="O561">
            <v>0.10421999999999999</v>
          </cell>
          <cell r="P561">
            <v>95.06</v>
          </cell>
          <cell r="Q561">
            <v>0.10421999999999999</v>
          </cell>
          <cell r="R561">
            <v>0.10421999999999999</v>
          </cell>
          <cell r="S561">
            <v>41326</v>
          </cell>
        </row>
        <row r="562">
          <cell r="A562">
            <v>546</v>
          </cell>
          <cell r="B562" t="str">
            <v>365th</v>
          </cell>
          <cell r="C562">
            <v>41158</v>
          </cell>
          <cell r="D562">
            <v>41340</v>
          </cell>
          <cell r="E562">
            <v>56</v>
          </cell>
          <cell r="F562">
            <v>160169.90000000002</v>
          </cell>
          <cell r="G562">
            <v>152332.53610999993</v>
          </cell>
          <cell r="H562">
            <v>22</v>
          </cell>
          <cell r="I562">
            <v>93858.799999999988</v>
          </cell>
          <cell r="J562">
            <v>76.099999999999994</v>
          </cell>
          <cell r="K562">
            <v>93934.9</v>
          </cell>
          <cell r="L562">
            <v>89355493610</v>
          </cell>
          <cell r="M562">
            <v>4579406390</v>
          </cell>
          <cell r="N562">
            <v>0.102003</v>
          </cell>
          <cell r="O562">
            <v>0.10444199999999999</v>
          </cell>
          <cell r="P562">
            <v>95.11</v>
          </cell>
          <cell r="Q562">
            <v>0.10311099999999999</v>
          </cell>
          <cell r="R562">
            <v>0.10278</v>
          </cell>
          <cell r="S562">
            <v>41340</v>
          </cell>
        </row>
        <row r="563">
          <cell r="A563">
            <v>547</v>
          </cell>
          <cell r="B563" t="str">
            <v>Non-Comp</v>
          </cell>
          <cell r="C563">
            <v>41158</v>
          </cell>
          <cell r="D563">
            <v>41340</v>
          </cell>
          <cell r="E563">
            <v>84</v>
          </cell>
          <cell r="F563">
            <v>9907.8050000000003</v>
          </cell>
          <cell r="G563">
            <v>9424.3041159999993</v>
          </cell>
          <cell r="H563">
            <v>84</v>
          </cell>
          <cell r="I563">
            <v>0</v>
          </cell>
          <cell r="J563">
            <v>9907.8050000000003</v>
          </cell>
          <cell r="K563">
            <v>9907.8050000000003</v>
          </cell>
          <cell r="L563">
            <v>9424304116</v>
          </cell>
          <cell r="M563">
            <v>483500883.99999982</v>
          </cell>
          <cell r="N563">
            <v>0.10288899999999999</v>
          </cell>
          <cell r="O563">
            <v>0.10288899999999999</v>
          </cell>
          <cell r="P563">
            <v>95.12</v>
          </cell>
          <cell r="Q563">
            <v>0.10288899999999999</v>
          </cell>
          <cell r="R563">
            <v>0.10288899999999999</v>
          </cell>
          <cell r="S563">
            <v>41340</v>
          </cell>
        </row>
        <row r="564">
          <cell r="A564">
            <v>548</v>
          </cell>
          <cell r="B564" t="str">
            <v>366th</v>
          </cell>
          <cell r="C564">
            <v>41172</v>
          </cell>
          <cell r="D564">
            <v>41354</v>
          </cell>
          <cell r="E564">
            <v>46</v>
          </cell>
          <cell r="F564">
            <v>172570.9</v>
          </cell>
          <cell r="G564">
            <v>164181.88255000001</v>
          </cell>
          <cell r="H564">
            <v>20</v>
          </cell>
          <cell r="I564">
            <v>114851.9</v>
          </cell>
          <cell r="J564">
            <v>2000</v>
          </cell>
          <cell r="K564">
            <v>116851.9</v>
          </cell>
          <cell r="L564">
            <v>111180197850</v>
          </cell>
          <cell r="M564">
            <v>5671702150</v>
          </cell>
          <cell r="N564">
            <v>0.102003</v>
          </cell>
          <cell r="O564">
            <v>0.10333299999999999</v>
          </cell>
          <cell r="P564">
            <v>95.14</v>
          </cell>
          <cell r="Q564">
            <v>0.102446</v>
          </cell>
          <cell r="R564">
            <v>0.102307</v>
          </cell>
          <cell r="S564">
            <v>41354</v>
          </cell>
        </row>
        <row r="565">
          <cell r="A565">
            <v>549</v>
          </cell>
          <cell r="B565" t="str">
            <v>Non-Comp</v>
          </cell>
          <cell r="C565">
            <v>41172</v>
          </cell>
          <cell r="D565">
            <v>41354</v>
          </cell>
          <cell r="E565">
            <v>104</v>
          </cell>
          <cell r="F565">
            <v>7759.7</v>
          </cell>
          <cell r="G565">
            <v>7383.35455</v>
          </cell>
          <cell r="H565">
            <v>104</v>
          </cell>
          <cell r="I565">
            <v>0</v>
          </cell>
          <cell r="J565">
            <v>7759.7</v>
          </cell>
          <cell r="K565">
            <v>7759.7</v>
          </cell>
          <cell r="L565">
            <v>7383354550</v>
          </cell>
          <cell r="M565">
            <v>376345449.99999994</v>
          </cell>
          <cell r="N565">
            <v>0.102224</v>
          </cell>
          <cell r="O565">
            <v>0.102224</v>
          </cell>
          <cell r="P565">
            <v>95.15</v>
          </cell>
          <cell r="Q565">
            <v>0.102224</v>
          </cell>
          <cell r="R565">
            <v>0.102224</v>
          </cell>
          <cell r="S565">
            <v>41354</v>
          </cell>
        </row>
        <row r="566">
          <cell r="A566">
            <v>550</v>
          </cell>
          <cell r="B566" t="str">
            <v>367th</v>
          </cell>
          <cell r="C566">
            <v>41186</v>
          </cell>
          <cell r="D566">
            <v>41368</v>
          </cell>
          <cell r="E566">
            <v>84</v>
          </cell>
          <cell r="F566">
            <v>284436.59999999998</v>
          </cell>
          <cell r="G566">
            <v>271187.55625999998</v>
          </cell>
          <cell r="H566">
            <v>24</v>
          </cell>
          <cell r="I566">
            <v>86446.6</v>
          </cell>
          <cell r="J566">
            <v>500</v>
          </cell>
          <cell r="K566">
            <v>86946.6</v>
          </cell>
          <cell r="L566">
            <v>82919247760</v>
          </cell>
          <cell r="M566">
            <v>4027352240</v>
          </cell>
          <cell r="N566">
            <v>9.6480999999999997E-2</v>
          </cell>
          <cell r="O566">
            <v>0.10156</v>
          </cell>
          <cell r="P566">
            <v>95.36</v>
          </cell>
          <cell r="Q566">
            <v>9.7583000000000003E-2</v>
          </cell>
          <cell r="R566">
            <v>9.7406000000000006E-2</v>
          </cell>
          <cell r="S566">
            <v>41368</v>
          </cell>
        </row>
        <row r="567">
          <cell r="A567">
            <v>551</v>
          </cell>
          <cell r="B567" t="str">
            <v>Non-Comp</v>
          </cell>
          <cell r="C567">
            <v>41186</v>
          </cell>
          <cell r="D567">
            <v>41368</v>
          </cell>
          <cell r="E567">
            <v>119</v>
          </cell>
          <cell r="F567">
            <v>11253.605</v>
          </cell>
          <cell r="G567">
            <v>10732.563088499999</v>
          </cell>
          <cell r="H567">
            <v>119</v>
          </cell>
          <cell r="I567">
            <v>0</v>
          </cell>
          <cell r="J567">
            <v>11253.605</v>
          </cell>
          <cell r="K567">
            <v>11253.605</v>
          </cell>
          <cell r="L567">
            <v>10732563088.5</v>
          </cell>
          <cell r="M567">
            <v>521041911.50000006</v>
          </cell>
          <cell r="N567">
            <v>9.7362000000000004E-2</v>
          </cell>
          <cell r="O567">
            <v>9.7362000000000004E-2</v>
          </cell>
          <cell r="P567">
            <v>95.37</v>
          </cell>
          <cell r="Q567">
            <v>9.7362000000000004E-2</v>
          </cell>
          <cell r="R567">
            <v>9.7362000000000004E-2</v>
          </cell>
          <cell r="S567">
            <v>41368</v>
          </cell>
        </row>
        <row r="568">
          <cell r="A568">
            <v>552</v>
          </cell>
          <cell r="B568" t="str">
            <v>368th</v>
          </cell>
          <cell r="C568">
            <v>41200</v>
          </cell>
          <cell r="D568">
            <v>41382</v>
          </cell>
          <cell r="E568">
            <v>72</v>
          </cell>
          <cell r="F568">
            <v>271482.8</v>
          </cell>
          <cell r="G568">
            <v>258976.49559999999</v>
          </cell>
          <cell r="H568">
            <v>8</v>
          </cell>
          <cell r="I568">
            <v>74750</v>
          </cell>
          <cell r="J568">
            <v>300</v>
          </cell>
          <cell r="K568">
            <v>75050</v>
          </cell>
          <cell r="L568">
            <v>71605655000</v>
          </cell>
          <cell r="M568">
            <v>3444345000</v>
          </cell>
          <cell r="N568">
            <v>9.604E-2</v>
          </cell>
          <cell r="O568">
            <v>9.8464999999999997E-2</v>
          </cell>
          <cell r="P568">
            <v>95.41</v>
          </cell>
          <cell r="Q568">
            <v>9.6480660100825774E-2</v>
          </cell>
          <cell r="R568">
            <v>9.6467450406360788E-2</v>
          </cell>
          <cell r="S568">
            <v>41382</v>
          </cell>
        </row>
        <row r="569">
          <cell r="A569">
            <v>553</v>
          </cell>
          <cell r="B569" t="str">
            <v>Non-Comp</v>
          </cell>
          <cell r="C569">
            <v>41200</v>
          </cell>
          <cell r="D569">
            <v>41382</v>
          </cell>
          <cell r="E569">
            <v>98</v>
          </cell>
          <cell r="F569">
            <v>10501.15</v>
          </cell>
          <cell r="G569">
            <v>10019.147215000001</v>
          </cell>
          <cell r="H569">
            <v>98</v>
          </cell>
          <cell r="I569">
            <v>0</v>
          </cell>
          <cell r="J569">
            <v>10501.15</v>
          </cell>
          <cell r="K569">
            <v>10501.15</v>
          </cell>
          <cell r="L569">
            <v>10019147215</v>
          </cell>
          <cell r="M569">
            <v>482002785.00000018</v>
          </cell>
          <cell r="N569">
            <v>9.6480999999999997E-2</v>
          </cell>
          <cell r="O569">
            <v>9.6480999999999997E-2</v>
          </cell>
          <cell r="P569">
            <v>95.41</v>
          </cell>
          <cell r="Q569">
            <v>9.6480660100825774E-2</v>
          </cell>
          <cell r="R569">
            <v>9.6480660100825774E-2</v>
          </cell>
          <cell r="S569">
            <v>41382</v>
          </cell>
        </row>
        <row r="570">
          <cell r="A570">
            <v>554</v>
          </cell>
          <cell r="B570" t="str">
            <v>369th</v>
          </cell>
          <cell r="C570">
            <v>41214</v>
          </cell>
          <cell r="D570">
            <v>41396</v>
          </cell>
          <cell r="E570">
            <v>78</v>
          </cell>
          <cell r="F570">
            <v>289689.5</v>
          </cell>
          <cell r="G570">
            <v>276869.17144999997</v>
          </cell>
          <cell r="H570">
            <v>30</v>
          </cell>
          <cell r="I570">
            <v>163939.5</v>
          </cell>
          <cell r="J570">
            <v>1700</v>
          </cell>
          <cell r="K570">
            <v>165639.5</v>
          </cell>
          <cell r="L570">
            <v>158355141450</v>
          </cell>
          <cell r="M570">
            <v>7284358550</v>
          </cell>
          <cell r="N570">
            <v>9.1645000000000004E-2</v>
          </cell>
          <cell r="O570">
            <v>9.5820000000000002E-2</v>
          </cell>
          <cell r="P570">
            <v>95.58</v>
          </cell>
          <cell r="Q570">
            <v>9.2742056018892211E-2</v>
          </cell>
          <cell r="R570">
            <v>9.2253026420929793E-2</v>
          </cell>
          <cell r="S570">
            <v>41396</v>
          </cell>
        </row>
        <row r="571">
          <cell r="A571">
            <v>555</v>
          </cell>
          <cell r="B571" t="str">
            <v>Non-Comp</v>
          </cell>
          <cell r="C571">
            <v>41214</v>
          </cell>
          <cell r="D571">
            <v>41396</v>
          </cell>
          <cell r="E571">
            <v>97</v>
          </cell>
          <cell r="F571">
            <v>13269.61</v>
          </cell>
          <cell r="G571">
            <v>12685.747160000001</v>
          </cell>
          <cell r="H571">
            <v>97</v>
          </cell>
          <cell r="I571">
            <v>0</v>
          </cell>
          <cell r="J571">
            <v>13269.61</v>
          </cell>
          <cell r="K571">
            <v>13269.61</v>
          </cell>
          <cell r="L571">
            <v>12685747160</v>
          </cell>
          <cell r="M571">
            <v>583862840.00000012</v>
          </cell>
          <cell r="N571">
            <v>9.2302999999999996E-2</v>
          </cell>
          <cell r="O571">
            <v>9.2302999999999996E-2</v>
          </cell>
          <cell r="P571">
            <v>95.6</v>
          </cell>
          <cell r="Q571">
            <v>9.2302999999999996E-2</v>
          </cell>
          <cell r="R571">
            <v>9.2302999999999996E-2</v>
          </cell>
          <cell r="S571">
            <v>41396</v>
          </cell>
        </row>
        <row r="572">
          <cell r="A572">
            <v>556</v>
          </cell>
          <cell r="B572" t="str">
            <v>370th</v>
          </cell>
          <cell r="C572">
            <v>41228</v>
          </cell>
          <cell r="D572">
            <v>41410</v>
          </cell>
          <cell r="E572">
            <v>51</v>
          </cell>
          <cell r="F572">
            <v>83480</v>
          </cell>
          <cell r="G572">
            <v>79787.293000000005</v>
          </cell>
          <cell r="H572">
            <v>44</v>
          </cell>
          <cell r="I572">
            <v>70295</v>
          </cell>
          <cell r="J572">
            <v>1185</v>
          </cell>
          <cell r="K572">
            <v>71480</v>
          </cell>
          <cell r="L572">
            <v>68323918000</v>
          </cell>
          <cell r="M572">
            <v>3156082000</v>
          </cell>
          <cell r="N572">
            <v>9.1864000000000001E-2</v>
          </cell>
          <cell r="O572">
            <v>9.4500000000000001E-2</v>
          </cell>
          <cell r="P572">
            <v>95.56</v>
          </cell>
          <cell r="Q572">
            <v>9.3181201385470896E-2</v>
          </cell>
          <cell r="R572">
            <v>9.263966843778057E-2</v>
          </cell>
          <cell r="S572">
            <v>41410</v>
          </cell>
        </row>
        <row r="573">
          <cell r="A573">
            <v>557</v>
          </cell>
          <cell r="B573" t="str">
            <v>Non-Comp</v>
          </cell>
          <cell r="C573">
            <v>41228</v>
          </cell>
          <cell r="D573">
            <v>41410</v>
          </cell>
          <cell r="E573">
            <v>73</v>
          </cell>
          <cell r="F573">
            <v>7864.88</v>
          </cell>
          <cell r="G573">
            <v>7517.2523039999996</v>
          </cell>
          <cell r="H573">
            <v>73</v>
          </cell>
          <cell r="I573">
            <v>0</v>
          </cell>
          <cell r="J573">
            <v>7864.88</v>
          </cell>
          <cell r="K573">
            <v>7864.88</v>
          </cell>
          <cell r="L573">
            <v>7517252304</v>
          </cell>
          <cell r="M573">
            <v>347627696.00000006</v>
          </cell>
          <cell r="N573">
            <v>9.2742000000000005E-2</v>
          </cell>
          <cell r="O573">
            <v>9.2742000000000005E-2</v>
          </cell>
          <cell r="P573">
            <v>95.58</v>
          </cell>
          <cell r="Q573">
            <v>9.2742000000000005E-2</v>
          </cell>
          <cell r="R573">
            <v>9.2742000000000005E-2</v>
          </cell>
          <cell r="S573">
            <v>41410</v>
          </cell>
        </row>
        <row r="574">
          <cell r="A574">
            <v>558</v>
          </cell>
          <cell r="B574" t="str">
            <v>371st</v>
          </cell>
          <cell r="C574">
            <v>41242</v>
          </cell>
          <cell r="D574">
            <v>41424</v>
          </cell>
          <cell r="E574">
            <v>49</v>
          </cell>
          <cell r="F574">
            <v>164945</v>
          </cell>
          <cell r="G574">
            <v>157585.43400000001</v>
          </cell>
          <cell r="H574">
            <v>30</v>
          </cell>
          <cell r="I574">
            <v>116195</v>
          </cell>
          <cell r="J574">
            <v>1050</v>
          </cell>
          <cell r="K574">
            <v>117245</v>
          </cell>
          <cell r="L574">
            <v>112038758500</v>
          </cell>
          <cell r="M574">
            <v>5206241500</v>
          </cell>
          <cell r="N574">
            <v>9.2962000000000003E-2</v>
          </cell>
          <cell r="O574">
            <v>9.7803000000000001E-2</v>
          </cell>
          <cell r="P574">
            <v>95.55</v>
          </cell>
          <cell r="Q574">
            <v>9.3400999999999998E-2</v>
          </cell>
          <cell r="R574">
            <v>9.3191999999999997E-2</v>
          </cell>
          <cell r="S574">
            <v>41424</v>
          </cell>
        </row>
        <row r="575">
          <cell r="A575">
            <v>559</v>
          </cell>
          <cell r="B575" t="str">
            <v>Non-Comp</v>
          </cell>
          <cell r="C575">
            <v>41242</v>
          </cell>
          <cell r="D575">
            <v>41424</v>
          </cell>
          <cell r="E575">
            <v>69</v>
          </cell>
          <cell r="F575">
            <v>4738.875</v>
          </cell>
          <cell r="G575">
            <v>4528.4689500000004</v>
          </cell>
          <cell r="H575">
            <v>69</v>
          </cell>
          <cell r="I575">
            <v>0</v>
          </cell>
          <cell r="J575">
            <v>4738.875</v>
          </cell>
          <cell r="K575">
            <v>4738.875</v>
          </cell>
          <cell r="L575">
            <v>4528468950</v>
          </cell>
          <cell r="M575">
            <v>210406050</v>
          </cell>
          <cell r="N575">
            <v>9.3181E-2</v>
          </cell>
          <cell r="O575">
            <v>9.3181E-2</v>
          </cell>
          <cell r="P575">
            <v>95.56</v>
          </cell>
          <cell r="Q575">
            <v>9.3181E-2</v>
          </cell>
          <cell r="R575">
            <v>9.3181E-2</v>
          </cell>
          <cell r="S575">
            <v>41424</v>
          </cell>
        </row>
        <row r="576">
          <cell r="A576">
            <v>560</v>
          </cell>
          <cell r="B576" t="str">
            <v>372nd</v>
          </cell>
          <cell r="C576">
            <v>41256</v>
          </cell>
          <cell r="D576">
            <v>41438</v>
          </cell>
          <cell r="E576">
            <v>35</v>
          </cell>
          <cell r="F576">
            <v>101075</v>
          </cell>
          <cell r="G576">
            <v>96589.598000000013</v>
          </cell>
          <cell r="H576">
            <v>12</v>
          </cell>
          <cell r="I576">
            <v>50260</v>
          </cell>
          <cell r="J576">
            <v>1800</v>
          </cell>
          <cell r="K576">
            <v>52060</v>
          </cell>
          <cell r="L576">
            <v>49756628000</v>
          </cell>
          <cell r="M576">
            <v>2303372000</v>
          </cell>
          <cell r="N576">
            <v>9.2522999999999994E-2</v>
          </cell>
          <cell r="O576">
            <v>9.4280000000000003E-2</v>
          </cell>
          <cell r="P576">
            <v>95.57</v>
          </cell>
          <cell r="Q576">
            <v>9.2961605727118063E-2</v>
          </cell>
          <cell r="R576">
            <v>9.2839890398318317E-2</v>
          </cell>
          <cell r="S576">
            <v>41438</v>
          </cell>
        </row>
        <row r="577">
          <cell r="A577">
            <v>561</v>
          </cell>
          <cell r="B577" t="str">
            <v>Non-Comp</v>
          </cell>
          <cell r="C577">
            <v>41256</v>
          </cell>
          <cell r="D577">
            <v>41438</v>
          </cell>
          <cell r="E577">
            <v>56</v>
          </cell>
          <cell r="F577">
            <v>5928.2550000000001</v>
          </cell>
          <cell r="G577">
            <v>5666.2261289999997</v>
          </cell>
          <cell r="H577">
            <v>56</v>
          </cell>
          <cell r="I577">
            <v>0</v>
          </cell>
          <cell r="J577">
            <v>5928.2550000000001</v>
          </cell>
          <cell r="K577">
            <v>5928.2550000000001</v>
          </cell>
          <cell r="L577">
            <v>5666226129</v>
          </cell>
          <cell r="M577">
            <v>262028871.00000003</v>
          </cell>
          <cell r="N577">
            <v>9.2742000000000005E-2</v>
          </cell>
          <cell r="O577">
            <v>9.2742000000000005E-2</v>
          </cell>
          <cell r="P577">
            <v>95.58</v>
          </cell>
          <cell r="Q577">
            <v>9.2742000000000005E-2</v>
          </cell>
          <cell r="R577">
            <v>9.2742000000000005E-2</v>
          </cell>
          <cell r="S577">
            <v>41438</v>
          </cell>
        </row>
        <row r="578">
          <cell r="A578">
            <v>562</v>
          </cell>
          <cell r="B578" t="str">
            <v>373rd</v>
          </cell>
          <cell r="C578">
            <v>41270</v>
          </cell>
          <cell r="D578">
            <v>41452</v>
          </cell>
          <cell r="E578">
            <v>21</v>
          </cell>
          <cell r="F578">
            <v>34820.26</v>
          </cell>
          <cell r="G578">
            <v>33274.200981999995</v>
          </cell>
          <cell r="H578">
            <v>0</v>
          </cell>
          <cell r="I578" t="str">
            <v>Bids Rejected</v>
          </cell>
          <cell r="J578" t="str">
            <v>Bids Rejected</v>
          </cell>
          <cell r="K578" t="str">
            <v>BIDS REJECTED</v>
          </cell>
          <cell r="L578" t="str">
            <v>Bids Rejected</v>
          </cell>
          <cell r="M578" t="str">
            <v>Bids Rejected</v>
          </cell>
          <cell r="N578" t="str">
            <v>Bids Rejected</v>
          </cell>
          <cell r="O578" t="str">
            <v>Bids Rejected</v>
          </cell>
          <cell r="P578" t="str">
            <v>Bids Rejected</v>
          </cell>
          <cell r="Q578" t="str">
            <v>Bids Rejected</v>
          </cell>
          <cell r="R578" t="str">
            <v>Bids Rejected</v>
          </cell>
          <cell r="S578">
            <v>41452</v>
          </cell>
        </row>
        <row r="579">
          <cell r="A579">
            <v>563</v>
          </cell>
          <cell r="B579" t="str">
            <v>Non-Comp</v>
          </cell>
          <cell r="C579">
            <v>41270</v>
          </cell>
          <cell r="D579">
            <v>41452</v>
          </cell>
          <cell r="E579">
            <v>30</v>
          </cell>
          <cell r="F579">
            <v>2241.2199999999998</v>
          </cell>
          <cell r="G579">
            <v>0</v>
          </cell>
          <cell r="H579">
            <v>0</v>
          </cell>
          <cell r="I579" t="str">
            <v>Bids Rejected</v>
          </cell>
          <cell r="J579" t="str">
            <v>Bids Rejected</v>
          </cell>
          <cell r="K579" t="str">
            <v>BIDS REJECTED</v>
          </cell>
          <cell r="L579" t="str">
            <v>Bids Rejected</v>
          </cell>
          <cell r="M579" t="str">
            <v>Bids Rejected</v>
          </cell>
          <cell r="N579" t="str">
            <v>Bids Rejected</v>
          </cell>
          <cell r="O579" t="str">
            <v>Bids Rejected</v>
          </cell>
          <cell r="P579" t="str">
            <v>Bids Rejected</v>
          </cell>
          <cell r="Q579" t="str">
            <v>Bids Rejected</v>
          </cell>
          <cell r="R579" t="str">
            <v>Bids Rejected</v>
          </cell>
          <cell r="S579">
            <v>41452</v>
          </cell>
        </row>
        <row r="580">
          <cell r="A580">
            <v>564</v>
          </cell>
          <cell r="B580" t="str">
            <v>374th</v>
          </cell>
          <cell r="C580">
            <v>41284</v>
          </cell>
          <cell r="D580">
            <v>41466</v>
          </cell>
          <cell r="E580">
            <v>46</v>
          </cell>
          <cell r="F580">
            <v>244950</v>
          </cell>
          <cell r="G580">
            <v>234193.64999999997</v>
          </cell>
          <cell r="H580">
            <v>19</v>
          </cell>
          <cell r="I580">
            <v>171250</v>
          </cell>
          <cell r="J580">
            <v>350</v>
          </cell>
          <cell r="K580">
            <v>171600</v>
          </cell>
          <cell r="L580">
            <v>164079365000</v>
          </cell>
          <cell r="M580">
            <v>7520635000</v>
          </cell>
          <cell r="N580">
            <v>9.1205999999999995E-2</v>
          </cell>
          <cell r="O580">
            <v>9.3181E-2</v>
          </cell>
          <cell r="P580">
            <v>95.61</v>
          </cell>
          <cell r="Q580">
            <v>9.2083999999999999E-2</v>
          </cell>
          <cell r="R580">
            <v>9.1923000000000005E-2</v>
          </cell>
          <cell r="S580">
            <v>41466</v>
          </cell>
        </row>
        <row r="581">
          <cell r="A581">
            <v>565</v>
          </cell>
          <cell r="B581" t="str">
            <v>Non-Comp</v>
          </cell>
          <cell r="C581">
            <v>41284</v>
          </cell>
          <cell r="D581">
            <v>41466</v>
          </cell>
          <cell r="E581">
            <v>73</v>
          </cell>
          <cell r="F581">
            <v>10326.315000000001</v>
          </cell>
          <cell r="G581">
            <v>9874.0224030000008</v>
          </cell>
          <cell r="H581">
            <v>73</v>
          </cell>
          <cell r="I581">
            <v>0</v>
          </cell>
          <cell r="J581">
            <v>10326.315000000001</v>
          </cell>
          <cell r="K581">
            <v>10326.315000000001</v>
          </cell>
          <cell r="L581">
            <v>9874022403</v>
          </cell>
          <cell r="M581">
            <v>452292596.99999982</v>
          </cell>
          <cell r="N581">
            <v>9.1864000000000001E-2</v>
          </cell>
          <cell r="O581">
            <v>9.1864000000000001E-2</v>
          </cell>
          <cell r="P581">
            <v>95.62</v>
          </cell>
          <cell r="Q581">
            <v>9.1864000000000001E-2</v>
          </cell>
          <cell r="R581">
            <v>9.1864000000000001E-2</v>
          </cell>
          <cell r="S581">
            <v>41466</v>
          </cell>
        </row>
        <row r="582">
          <cell r="A582">
            <v>566</v>
          </cell>
          <cell r="B582" t="str">
            <v>375th</v>
          </cell>
          <cell r="C582">
            <v>41298</v>
          </cell>
          <cell r="D582">
            <v>41480</v>
          </cell>
          <cell r="E582">
            <v>42</v>
          </cell>
          <cell r="F582">
            <v>282525.7</v>
          </cell>
          <cell r="G582">
            <v>270186.47040999995</v>
          </cell>
          <cell r="H582">
            <v>22</v>
          </cell>
          <cell r="I582">
            <v>199450</v>
          </cell>
          <cell r="J582">
            <v>1410.7</v>
          </cell>
          <cell r="K582">
            <v>200860.7</v>
          </cell>
          <cell r="L582">
            <v>192101287410</v>
          </cell>
          <cell r="M582">
            <v>8759412590</v>
          </cell>
          <cell r="N582">
            <v>9.1205999999999995E-2</v>
          </cell>
          <cell r="O582">
            <v>9.2302999999999996E-2</v>
          </cell>
          <cell r="P582">
            <v>95.63</v>
          </cell>
          <cell r="Q582">
            <v>9.1644996225149003E-2</v>
          </cell>
          <cell r="R582">
            <v>9.144630969136304E-2</v>
          </cell>
          <cell r="S582">
            <v>41480</v>
          </cell>
        </row>
        <row r="583">
          <cell r="A583">
            <v>567</v>
          </cell>
          <cell r="B583" t="str">
            <v>Non-Comp</v>
          </cell>
          <cell r="C583">
            <v>41298</v>
          </cell>
          <cell r="D583">
            <v>41480</v>
          </cell>
          <cell r="E583">
            <v>72</v>
          </cell>
          <cell r="F583">
            <v>9958.1550000000007</v>
          </cell>
          <cell r="G583">
            <v>9523.9794419999998</v>
          </cell>
          <cell r="H583">
            <v>72</v>
          </cell>
          <cell r="I583">
            <v>0</v>
          </cell>
          <cell r="J583">
            <v>9958.1550000000007</v>
          </cell>
          <cell r="K583">
            <v>9958.1550000000007</v>
          </cell>
          <cell r="L583">
            <v>9523979442</v>
          </cell>
          <cell r="M583">
            <v>434175557.99999994</v>
          </cell>
          <cell r="N583">
            <v>9.1425999999999993E-2</v>
          </cell>
          <cell r="O583">
            <v>9.1425999999999993E-2</v>
          </cell>
          <cell r="P583">
            <v>95.64</v>
          </cell>
          <cell r="Q583">
            <v>9.1425999999999993E-2</v>
          </cell>
          <cell r="R583">
            <v>9.1425999999999993E-2</v>
          </cell>
          <cell r="S583">
            <v>41480</v>
          </cell>
        </row>
        <row r="584">
          <cell r="A584">
            <v>568</v>
          </cell>
          <cell r="B584" t="str">
            <v>376th</v>
          </cell>
          <cell r="C584">
            <v>41312</v>
          </cell>
          <cell r="D584">
            <v>41494</v>
          </cell>
          <cell r="E584">
            <v>31</v>
          </cell>
          <cell r="F584">
            <v>176663.8</v>
          </cell>
          <cell r="G584">
            <v>168936.31853999995</v>
          </cell>
          <cell r="H584">
            <v>19</v>
          </cell>
          <cell r="I584">
            <v>131893</v>
          </cell>
          <cell r="J584">
            <v>9970.7999999999993</v>
          </cell>
          <cell r="K584">
            <v>141863.79999999999</v>
          </cell>
          <cell r="L584">
            <v>135673858540</v>
          </cell>
          <cell r="M584">
            <v>6189941460</v>
          </cell>
          <cell r="N584">
            <v>9.0986999999999998E-2</v>
          </cell>
          <cell r="O584">
            <v>9.4280000000000003E-2</v>
          </cell>
          <cell r="P584">
            <v>95.63</v>
          </cell>
          <cell r="Q584">
            <v>9.1644996225149003E-2</v>
          </cell>
          <cell r="R584">
            <v>9.1498050700037539E-2</v>
          </cell>
          <cell r="S584">
            <v>41494</v>
          </cell>
        </row>
        <row r="585">
          <cell r="A585">
            <v>569</v>
          </cell>
          <cell r="B585" t="str">
            <v>Non-Comp</v>
          </cell>
          <cell r="C585">
            <v>41312</v>
          </cell>
          <cell r="D585">
            <v>41494</v>
          </cell>
          <cell r="E585">
            <v>44</v>
          </cell>
          <cell r="F585">
            <v>6586.34</v>
          </cell>
          <cell r="G585">
            <v>6299.1755759999996</v>
          </cell>
          <cell r="H585">
            <v>44</v>
          </cell>
          <cell r="I585">
            <v>0</v>
          </cell>
          <cell r="J585">
            <v>6586.34</v>
          </cell>
          <cell r="K585">
            <v>6586.34</v>
          </cell>
          <cell r="L585">
            <v>6299175576</v>
          </cell>
          <cell r="M585">
            <v>287164423.99999994</v>
          </cell>
          <cell r="N585">
            <v>9.1425999999999993E-2</v>
          </cell>
          <cell r="O585">
            <v>9.1425999999999993E-2</v>
          </cell>
          <cell r="P585">
            <v>95.64</v>
          </cell>
          <cell r="Q585">
            <v>9.1425999999999993E-2</v>
          </cell>
          <cell r="R585">
            <v>9.1425999999999993E-2</v>
          </cell>
          <cell r="S585">
            <v>41494</v>
          </cell>
        </row>
        <row r="586">
          <cell r="A586">
            <v>570</v>
          </cell>
          <cell r="B586" t="str">
            <v>377th</v>
          </cell>
          <cell r="C586">
            <v>41326</v>
          </cell>
          <cell r="D586">
            <v>41508</v>
          </cell>
          <cell r="E586">
            <v>15</v>
          </cell>
          <cell r="F586">
            <v>8050</v>
          </cell>
          <cell r="G586">
            <v>7691.1869999999999</v>
          </cell>
          <cell r="H586">
            <v>12</v>
          </cell>
          <cell r="I586">
            <v>5050</v>
          </cell>
          <cell r="J586">
            <v>0</v>
          </cell>
          <cell r="K586">
            <v>5050</v>
          </cell>
          <cell r="L586">
            <v>4825337000</v>
          </cell>
          <cell r="M586">
            <v>224663000</v>
          </cell>
          <cell r="N586">
            <v>9.1645000000000004E-2</v>
          </cell>
          <cell r="O586">
            <v>9.4060000000000005E-2</v>
          </cell>
          <cell r="P586">
            <v>95.54</v>
          </cell>
          <cell r="Q586">
            <v>9.3620530610272992E-2</v>
          </cell>
          <cell r="R586">
            <v>9.3373874630499815E-2</v>
          </cell>
          <cell r="S586">
            <v>41508</v>
          </cell>
        </row>
        <row r="587">
          <cell r="A587">
            <v>571</v>
          </cell>
          <cell r="B587" t="str">
            <v>Non-Comp</v>
          </cell>
          <cell r="C587">
            <v>41326</v>
          </cell>
          <cell r="D587">
            <v>41508</v>
          </cell>
          <cell r="E587">
            <v>38</v>
          </cell>
          <cell r="F587">
            <v>5132.1000000000004</v>
          </cell>
          <cell r="G587">
            <v>4903.7215500000002</v>
          </cell>
          <cell r="H587">
            <v>38</v>
          </cell>
          <cell r="I587">
            <v>0</v>
          </cell>
          <cell r="J587">
            <v>5132.1000000000004</v>
          </cell>
          <cell r="K587">
            <v>5132.1000000000004</v>
          </cell>
          <cell r="L587">
            <v>4903721550</v>
          </cell>
          <cell r="M587">
            <v>228378449.99999997</v>
          </cell>
          <cell r="N587">
            <v>9.3400843008378392E-2</v>
          </cell>
          <cell r="O587">
            <v>9.3400843008378392E-2</v>
          </cell>
          <cell r="P587">
            <v>95.55</v>
          </cell>
          <cell r="Q587">
            <v>9.3400843008378392E-2</v>
          </cell>
          <cell r="R587">
            <v>9.3400843008378392E-2</v>
          </cell>
          <cell r="S587">
            <v>41508</v>
          </cell>
        </row>
        <row r="588">
          <cell r="A588">
            <v>572</v>
          </cell>
          <cell r="B588" t="str">
            <v>378th</v>
          </cell>
          <cell r="C588">
            <v>41340</v>
          </cell>
          <cell r="D588">
            <v>41522</v>
          </cell>
          <cell r="E588">
            <v>10</v>
          </cell>
          <cell r="F588">
            <v>20769.400000000001</v>
          </cell>
          <cell r="G588">
            <v>19838.359759999999</v>
          </cell>
          <cell r="H588">
            <v>6</v>
          </cell>
          <cell r="I588">
            <v>14269.4</v>
          </cell>
          <cell r="J588">
            <v>0</v>
          </cell>
          <cell r="K588">
            <v>14269.4</v>
          </cell>
          <cell r="L588">
            <v>13630234760</v>
          </cell>
          <cell r="M588">
            <v>639165240.00000095</v>
          </cell>
          <cell r="N588">
            <v>9.3620999999999996E-2</v>
          </cell>
          <cell r="O588">
            <v>9.4500000000000001E-2</v>
          </cell>
          <cell r="P588">
            <v>95.52</v>
          </cell>
          <cell r="Q588">
            <v>9.406004380878763E-2</v>
          </cell>
          <cell r="R588">
            <v>9.4044042490364174E-2</v>
          </cell>
          <cell r="S588">
            <v>41522</v>
          </cell>
        </row>
        <row r="589">
          <cell r="A589">
            <v>573</v>
          </cell>
          <cell r="B589" t="str">
            <v>Non-Comp</v>
          </cell>
          <cell r="C589">
            <v>41340</v>
          </cell>
          <cell r="D589">
            <v>41522</v>
          </cell>
          <cell r="E589">
            <v>32</v>
          </cell>
          <cell r="F589">
            <v>2627.08</v>
          </cell>
          <cell r="G589">
            <v>2509.3868160000002</v>
          </cell>
          <cell r="H589">
            <v>32</v>
          </cell>
          <cell r="I589">
            <v>0</v>
          </cell>
          <cell r="J589">
            <v>2627.08</v>
          </cell>
          <cell r="K589">
            <v>2627.08</v>
          </cell>
          <cell r="L589">
            <v>2509386816</v>
          </cell>
          <cell r="M589">
            <v>117693184.00000015</v>
          </cell>
          <cell r="N589">
            <v>9.4060043808787644E-2</v>
          </cell>
          <cell r="O589">
            <v>9.4060043808787644E-2</v>
          </cell>
          <cell r="P589">
            <v>95.52</v>
          </cell>
          <cell r="Q589">
            <v>9.4060043808787644E-2</v>
          </cell>
          <cell r="R589">
            <v>9.4060043808787644E-2</v>
          </cell>
          <cell r="S589">
            <v>41522</v>
          </cell>
        </row>
        <row r="590">
          <cell r="A590">
            <v>574</v>
          </cell>
          <cell r="B590" t="str">
            <v>379th</v>
          </cell>
          <cell r="C590">
            <v>41354</v>
          </cell>
          <cell r="D590">
            <v>41536</v>
          </cell>
          <cell r="E590">
            <v>7</v>
          </cell>
          <cell r="F590">
            <v>13050.7</v>
          </cell>
          <cell r="G590">
            <v>12464.24857</v>
          </cell>
          <cell r="H590">
            <v>4</v>
          </cell>
          <cell r="I590">
            <v>5250</v>
          </cell>
          <cell r="J590">
            <v>550.70000000000005</v>
          </cell>
          <cell r="K590">
            <v>5800.7</v>
          </cell>
          <cell r="L590">
            <v>5540498570</v>
          </cell>
          <cell r="M590">
            <v>260201430</v>
          </cell>
          <cell r="N590">
            <v>9.4060000000000005E-2</v>
          </cell>
          <cell r="O590">
            <v>9.4500000000000001E-2</v>
          </cell>
          <cell r="P590">
            <v>95.51</v>
          </cell>
          <cell r="Q590">
            <v>9.4279869434303415E-2</v>
          </cell>
          <cell r="R590">
            <v>9.4185122799664053E-2</v>
          </cell>
          <cell r="S590">
            <v>41536</v>
          </cell>
        </row>
        <row r="591">
          <cell r="A591">
            <v>575</v>
          </cell>
          <cell r="B591" t="str">
            <v>Non-Comp</v>
          </cell>
          <cell r="C591">
            <v>41354</v>
          </cell>
          <cell r="D591">
            <v>41536</v>
          </cell>
          <cell r="E591">
            <v>36</v>
          </cell>
          <cell r="F591">
            <v>2004.49</v>
          </cell>
          <cell r="G591">
            <v>1914.4883990000001</v>
          </cell>
          <cell r="H591">
            <v>36</v>
          </cell>
          <cell r="I591">
            <v>0</v>
          </cell>
          <cell r="J591">
            <v>2004.49</v>
          </cell>
          <cell r="K591">
            <v>2004.49</v>
          </cell>
          <cell r="L591">
            <v>1914488399</v>
          </cell>
          <cell r="M591">
            <v>90001600.999999896</v>
          </cell>
          <cell r="N591">
            <v>9.4279869434303415E-2</v>
          </cell>
          <cell r="O591">
            <v>9.4279869434303415E-2</v>
          </cell>
          <cell r="P591">
            <v>95.51</v>
          </cell>
          <cell r="Q591">
            <v>9.4279869434303415E-2</v>
          </cell>
          <cell r="R591">
            <v>9.4279869434303415E-2</v>
          </cell>
          <cell r="S591">
            <v>41536</v>
          </cell>
        </row>
        <row r="592">
          <cell r="A592">
            <v>576</v>
          </cell>
          <cell r="B592" t="str">
            <v>380th</v>
          </cell>
          <cell r="C592">
            <v>41368</v>
          </cell>
          <cell r="D592">
            <v>41550</v>
          </cell>
          <cell r="E592">
            <v>32</v>
          </cell>
          <cell r="F592">
            <v>63518.1</v>
          </cell>
          <cell r="G592">
            <v>60669.335480000002</v>
          </cell>
          <cell r="H592">
            <v>25</v>
          </cell>
          <cell r="I592">
            <v>54377.4</v>
          </cell>
          <cell r="J592">
            <v>3140.7</v>
          </cell>
          <cell r="K592">
            <v>57518.1</v>
          </cell>
          <cell r="L592">
            <v>54939335480</v>
          </cell>
          <cell r="M592">
            <v>2578764520</v>
          </cell>
          <cell r="N592">
            <v>9.3840000000000007E-2</v>
          </cell>
          <cell r="O592">
            <v>9.4500000000000001E-2</v>
          </cell>
          <cell r="P592">
            <v>95.51</v>
          </cell>
          <cell r="Q592">
            <v>9.4279869434303415E-2</v>
          </cell>
          <cell r="R592">
            <v>9.4134703862715455E-2</v>
          </cell>
          <cell r="S592">
            <v>41550</v>
          </cell>
        </row>
        <row r="593">
          <cell r="A593">
            <v>577</v>
          </cell>
          <cell r="B593" t="str">
            <v>Non-Comp</v>
          </cell>
          <cell r="C593">
            <v>41368</v>
          </cell>
          <cell r="D593">
            <v>41550</v>
          </cell>
          <cell r="E593">
            <v>54</v>
          </cell>
          <cell r="F593">
            <v>5954.5550000000003</v>
          </cell>
          <cell r="G593">
            <v>5687.7909360000003</v>
          </cell>
          <cell r="H593">
            <v>54</v>
          </cell>
          <cell r="I593">
            <v>0</v>
          </cell>
          <cell r="J593">
            <v>5954.5550000000003</v>
          </cell>
          <cell r="K593">
            <v>5954.5550000000003</v>
          </cell>
          <cell r="L593">
            <v>5687790936</v>
          </cell>
          <cell r="M593">
            <v>266764064.00000018</v>
          </cell>
          <cell r="N593">
            <v>9.4060000000000005E-2</v>
          </cell>
          <cell r="O593">
            <v>9.4060000000000005E-2</v>
          </cell>
          <cell r="P593">
            <v>95.52</v>
          </cell>
          <cell r="Q593">
            <v>9.4060000000000005E-2</v>
          </cell>
          <cell r="R593">
            <v>9.4060000000000005E-2</v>
          </cell>
          <cell r="S593">
            <v>41550</v>
          </cell>
        </row>
        <row r="594">
          <cell r="A594">
            <v>578</v>
          </cell>
          <cell r="B594" t="str">
            <v>381st</v>
          </cell>
          <cell r="C594">
            <v>41382</v>
          </cell>
          <cell r="D594">
            <v>41564</v>
          </cell>
          <cell r="E594">
            <v>4</v>
          </cell>
          <cell r="F594">
            <v>1951.1</v>
          </cell>
          <cell r="G594">
            <v>1863.3456100000001</v>
          </cell>
          <cell r="H594">
            <v>2</v>
          </cell>
          <cell r="I594">
            <v>250</v>
          </cell>
          <cell r="J594">
            <v>701.1</v>
          </cell>
          <cell r="K594">
            <v>951.1</v>
          </cell>
          <cell r="L594">
            <v>908395610</v>
          </cell>
          <cell r="M594">
            <v>42704389.999999903</v>
          </cell>
          <cell r="N594">
            <v>9.4280000000000003E-2</v>
          </cell>
          <cell r="O594">
            <v>9.4719999999999999E-2</v>
          </cell>
          <cell r="P594">
            <v>95.51</v>
          </cell>
          <cell r="Q594">
            <v>9.4279869434303415E-2</v>
          </cell>
          <cell r="R594">
            <v>9.4279869434303401E-2</v>
          </cell>
          <cell r="S594">
            <v>41564</v>
          </cell>
        </row>
        <row r="595">
          <cell r="A595">
            <v>579</v>
          </cell>
          <cell r="B595" t="str">
            <v>Non-Comp</v>
          </cell>
          <cell r="C595">
            <v>41382</v>
          </cell>
          <cell r="D595">
            <v>41564</v>
          </cell>
          <cell r="E595">
            <v>29</v>
          </cell>
          <cell r="F595">
            <v>3431.2049999999999</v>
          </cell>
          <cell r="G595">
            <v>3277.1438954999999</v>
          </cell>
          <cell r="H595">
            <v>29</v>
          </cell>
          <cell r="I595">
            <v>0</v>
          </cell>
          <cell r="J595">
            <v>3431.2049999999999</v>
          </cell>
          <cell r="K595">
            <v>3431.2049999999999</v>
          </cell>
          <cell r="L595">
            <v>3277143895.5</v>
          </cell>
          <cell r="M595">
            <v>154061104.49999982</v>
          </cell>
          <cell r="N595">
            <v>9.4279869434303415E-2</v>
          </cell>
          <cell r="O595">
            <v>9.4279869434303415E-2</v>
          </cell>
          <cell r="P595">
            <v>95.51</v>
          </cell>
          <cell r="Q595">
            <v>9.4279869434303415E-2</v>
          </cell>
          <cell r="R595">
            <v>9.4279869434303415E-2</v>
          </cell>
          <cell r="S595">
            <v>41564</v>
          </cell>
        </row>
        <row r="596">
          <cell r="A596">
            <v>580</v>
          </cell>
          <cell r="B596" t="str">
            <v>382nd</v>
          </cell>
          <cell r="C596">
            <v>41396</v>
          </cell>
          <cell r="D596">
            <v>41578</v>
          </cell>
          <cell r="E596">
            <v>21</v>
          </cell>
          <cell r="F596">
            <v>74801</v>
          </cell>
          <cell r="G596">
            <v>71441.945099999997</v>
          </cell>
          <cell r="H596">
            <v>20</v>
          </cell>
          <cell r="I596">
            <v>69301</v>
          </cell>
          <cell r="J596">
            <v>5000</v>
          </cell>
          <cell r="K596">
            <v>74301</v>
          </cell>
          <cell r="L596">
            <v>70964495100</v>
          </cell>
          <cell r="M596">
            <v>3336504900</v>
          </cell>
          <cell r="N596">
            <v>9.4060000000000005E-2</v>
          </cell>
          <cell r="O596">
            <v>9.4719999999999999E-2</v>
          </cell>
          <cell r="P596">
            <v>95.5</v>
          </cell>
          <cell r="Q596">
            <v>9.449974109659974E-2</v>
          </cell>
          <cell r="R596">
            <v>9.4291409176889746E-2</v>
          </cell>
          <cell r="S596">
            <v>41578</v>
          </cell>
        </row>
        <row r="597">
          <cell r="A597">
            <v>581</v>
          </cell>
          <cell r="B597" t="str">
            <v>Non-Comp</v>
          </cell>
          <cell r="C597">
            <v>41396</v>
          </cell>
          <cell r="D597">
            <v>41578</v>
          </cell>
          <cell r="E597">
            <v>33</v>
          </cell>
          <cell r="F597">
            <v>3899.01</v>
          </cell>
          <cell r="G597">
            <v>3723.9444509999998</v>
          </cell>
          <cell r="H597">
            <v>33</v>
          </cell>
          <cell r="I597">
            <v>0</v>
          </cell>
          <cell r="J597">
            <v>3899.01</v>
          </cell>
          <cell r="K597">
            <v>3899.01</v>
          </cell>
          <cell r="L597">
            <v>3723944451</v>
          </cell>
          <cell r="M597">
            <v>175065548.99999982</v>
          </cell>
          <cell r="N597">
            <v>9.4279869434303415E-2</v>
          </cell>
          <cell r="O597">
            <v>9.4279869434303415E-2</v>
          </cell>
          <cell r="P597">
            <v>95.51</v>
          </cell>
          <cell r="Q597">
            <v>9.4279869434303415E-2</v>
          </cell>
          <cell r="R597">
            <v>9.4279869434303415E-2</v>
          </cell>
          <cell r="S597">
            <v>41578</v>
          </cell>
        </row>
        <row r="598">
          <cell r="A598">
            <v>582</v>
          </cell>
          <cell r="B598" t="str">
            <v>383rd</v>
          </cell>
          <cell r="C598">
            <v>41410</v>
          </cell>
          <cell r="D598">
            <v>41592</v>
          </cell>
          <cell r="E598">
            <v>31</v>
          </cell>
          <cell r="F598">
            <v>99008</v>
          </cell>
          <cell r="G598">
            <v>94564.373000000021</v>
          </cell>
          <cell r="H598">
            <v>16</v>
          </cell>
          <cell r="I598">
            <v>71845.321702000001</v>
          </cell>
          <cell r="J598">
            <v>0</v>
          </cell>
          <cell r="K598">
            <v>71845.321702000001</v>
          </cell>
          <cell r="L598">
            <v>68641168000</v>
          </cell>
          <cell r="M598">
            <v>3204153702</v>
          </cell>
          <cell r="N598">
            <v>9.3620999999999996E-2</v>
          </cell>
          <cell r="O598">
            <v>9.4939999999999997E-2</v>
          </cell>
          <cell r="P598">
            <v>95.51</v>
          </cell>
          <cell r="Q598">
            <v>9.4279869434303415E-2</v>
          </cell>
          <cell r="R598">
            <v>9.4132523701029938E-2</v>
          </cell>
          <cell r="S598">
            <v>41592</v>
          </cell>
        </row>
        <row r="599">
          <cell r="A599">
            <v>583</v>
          </cell>
          <cell r="B599" t="str">
            <v>Non-Comp</v>
          </cell>
          <cell r="C599">
            <v>41410</v>
          </cell>
          <cell r="D599">
            <v>41592</v>
          </cell>
          <cell r="E599">
            <v>62</v>
          </cell>
          <cell r="F599">
            <v>8741.2049999999999</v>
          </cell>
          <cell r="G599">
            <v>8349.5990160000001</v>
          </cell>
          <cell r="H599">
            <v>62</v>
          </cell>
          <cell r="I599">
            <v>0</v>
          </cell>
          <cell r="J599">
            <v>8739.0546635699993</v>
          </cell>
          <cell r="K599">
            <v>8739.0546635699993</v>
          </cell>
          <cell r="L599">
            <v>8349599016</v>
          </cell>
          <cell r="M599">
            <v>389455647.56999999</v>
          </cell>
          <cell r="N599">
            <v>9.406004380878763E-2</v>
          </cell>
          <cell r="O599">
            <v>9.4060043808787575E-2</v>
          </cell>
          <cell r="P599">
            <v>95.52</v>
          </cell>
          <cell r="Q599">
            <v>9.406004380878763E-2</v>
          </cell>
          <cell r="R599">
            <v>9.4060043808787575E-2</v>
          </cell>
          <cell r="S599">
            <v>41592</v>
          </cell>
        </row>
        <row r="600">
          <cell r="A600">
            <v>584</v>
          </cell>
          <cell r="B600" t="str">
            <v>384th</v>
          </cell>
          <cell r="C600">
            <v>41424</v>
          </cell>
          <cell r="D600">
            <v>41606</v>
          </cell>
          <cell r="E600">
            <v>33</v>
          </cell>
          <cell r="F600">
            <v>45982.400000000001</v>
          </cell>
          <cell r="G600">
            <v>43935.700699999994</v>
          </cell>
          <cell r="H600">
            <v>23</v>
          </cell>
          <cell r="I600">
            <v>38582.400000000001</v>
          </cell>
          <cell r="J600">
            <v>2000</v>
          </cell>
          <cell r="K600">
            <v>40582.400000000001</v>
          </cell>
          <cell r="L600">
            <v>38777973200</v>
          </cell>
          <cell r="M600">
            <v>1804426800</v>
          </cell>
          <cell r="N600">
            <v>9.2742000000000005E-2</v>
          </cell>
          <cell r="O600">
            <v>9.4500000000000001E-2</v>
          </cell>
          <cell r="P600">
            <v>95.53</v>
          </cell>
          <cell r="Q600">
            <v>9.3840264205594451E-2</v>
          </cell>
          <cell r="R600">
            <v>9.3320195315598209E-2</v>
          </cell>
          <cell r="S600">
            <v>41606</v>
          </cell>
        </row>
        <row r="601">
          <cell r="A601">
            <v>585</v>
          </cell>
          <cell r="B601" t="str">
            <v>Non-Comp</v>
          </cell>
          <cell r="C601">
            <v>41424</v>
          </cell>
          <cell r="D601">
            <v>41606</v>
          </cell>
          <cell r="E601">
            <v>71</v>
          </cell>
          <cell r="F601">
            <v>8483.93</v>
          </cell>
          <cell r="G601">
            <v>8106.3951150000003</v>
          </cell>
          <cell r="H601">
            <v>71</v>
          </cell>
          <cell r="I601">
            <v>0</v>
          </cell>
          <cell r="J601">
            <v>8483.93</v>
          </cell>
          <cell r="K601">
            <v>8483.93</v>
          </cell>
          <cell r="L601">
            <v>8106395115</v>
          </cell>
          <cell r="M601">
            <v>377534884.99999994</v>
          </cell>
          <cell r="N601">
            <v>9.3400843008378392E-2</v>
          </cell>
          <cell r="O601">
            <v>9.3400843008378392E-2</v>
          </cell>
          <cell r="P601">
            <v>95.55</v>
          </cell>
          <cell r="Q601">
            <v>9.3400843008378392E-2</v>
          </cell>
          <cell r="R601">
            <v>9.3400843008378392E-2</v>
          </cell>
          <cell r="S601">
            <v>41606</v>
          </cell>
        </row>
        <row r="602">
          <cell r="A602">
            <v>586</v>
          </cell>
          <cell r="B602" t="str">
            <v>385th</v>
          </cell>
          <cell r="C602">
            <v>41438</v>
          </cell>
          <cell r="D602">
            <v>41620</v>
          </cell>
          <cell r="E602">
            <v>44</v>
          </cell>
          <cell r="F602">
            <v>46473</v>
          </cell>
          <cell r="G602">
            <v>44424.829199999993</v>
          </cell>
          <cell r="H602">
            <v>23</v>
          </cell>
          <cell r="I602">
            <v>32898</v>
          </cell>
          <cell r="J602">
            <v>500</v>
          </cell>
          <cell r="K602">
            <v>33398</v>
          </cell>
          <cell r="L602">
            <v>31929339200</v>
          </cell>
          <cell r="M602">
            <v>1468660800</v>
          </cell>
          <cell r="N602">
            <v>9.1425999999999993E-2</v>
          </cell>
          <cell r="O602">
            <v>9.3400999999999998E-2</v>
          </cell>
          <cell r="P602">
            <v>95.59</v>
          </cell>
          <cell r="Q602">
            <v>9.2522552246372666E-2</v>
          </cell>
          <cell r="R602">
            <v>9.2247169488404779E-2</v>
          </cell>
          <cell r="S602">
            <v>41620</v>
          </cell>
        </row>
        <row r="603">
          <cell r="A603">
            <v>587</v>
          </cell>
          <cell r="B603" t="str">
            <v>Non-Comp</v>
          </cell>
          <cell r="C603">
            <v>41438</v>
          </cell>
          <cell r="D603">
            <v>41620</v>
          </cell>
          <cell r="E603">
            <v>66</v>
          </cell>
          <cell r="F603">
            <v>8522.5300000000007</v>
          </cell>
          <cell r="G603">
            <v>8147.5386799999997</v>
          </cell>
          <cell r="H603">
            <v>66</v>
          </cell>
          <cell r="I603">
            <v>0</v>
          </cell>
          <cell r="J603">
            <v>8522.5300000000007</v>
          </cell>
          <cell r="K603">
            <v>8522.5300000000007</v>
          </cell>
          <cell r="L603">
            <v>8147538680</v>
          </cell>
          <cell r="M603">
            <v>374991320.00000018</v>
          </cell>
          <cell r="N603">
            <v>9.2303094395144739E-2</v>
          </cell>
          <cell r="O603">
            <v>9.2303094395144739E-2</v>
          </cell>
          <cell r="P603">
            <v>95.6</v>
          </cell>
          <cell r="Q603">
            <v>9.2303094395144739E-2</v>
          </cell>
          <cell r="R603">
            <v>9.2303094395144739E-2</v>
          </cell>
          <cell r="S603">
            <v>41620</v>
          </cell>
        </row>
        <row r="604">
          <cell r="A604">
            <v>588</v>
          </cell>
          <cell r="B604" t="str">
            <v>386th</v>
          </cell>
          <cell r="C604">
            <v>41452</v>
          </cell>
          <cell r="D604">
            <v>41634</v>
          </cell>
          <cell r="E604">
            <v>33</v>
          </cell>
          <cell r="F604">
            <v>74270</v>
          </cell>
          <cell r="G604">
            <v>71098.168000000005</v>
          </cell>
          <cell r="H604">
            <v>23</v>
          </cell>
          <cell r="I604">
            <v>58770</v>
          </cell>
          <cell r="J604">
            <v>0</v>
          </cell>
          <cell r="K604">
            <v>58770</v>
          </cell>
          <cell r="L604">
            <v>56268393000</v>
          </cell>
          <cell r="M604">
            <v>2501607000</v>
          </cell>
          <cell r="N604">
            <v>8.8579000000000005E-2</v>
          </cell>
          <cell r="O604">
            <v>9.0986999999999998E-2</v>
          </cell>
          <cell r="P604">
            <v>95.72</v>
          </cell>
          <cell r="Q604">
            <v>8.9673176802303453E-2</v>
          </cell>
          <cell r="R604">
            <v>8.9161229349602952E-2</v>
          </cell>
          <cell r="S604">
            <v>41634</v>
          </cell>
        </row>
        <row r="605">
          <cell r="A605">
            <v>589</v>
          </cell>
          <cell r="B605" t="str">
            <v>Non-Comp</v>
          </cell>
          <cell r="C605">
            <v>41452</v>
          </cell>
          <cell r="D605">
            <v>41634</v>
          </cell>
          <cell r="E605">
            <v>42</v>
          </cell>
          <cell r="F605">
            <v>4680.3549999999996</v>
          </cell>
          <cell r="G605">
            <v>4480.9718769999999</v>
          </cell>
          <cell r="H605">
            <v>42</v>
          </cell>
          <cell r="I605">
            <v>0</v>
          </cell>
          <cell r="J605">
            <v>4680.3549999999996</v>
          </cell>
          <cell r="K605">
            <v>4680.3549999999996</v>
          </cell>
          <cell r="L605">
            <v>4480971877</v>
          </cell>
          <cell r="M605">
            <v>199383123.00000033</v>
          </cell>
          <cell r="N605">
            <v>8.9235498155489909E-2</v>
          </cell>
          <cell r="O605">
            <v>8.9235498155489909E-2</v>
          </cell>
          <cell r="P605">
            <v>95.74</v>
          </cell>
          <cell r="Q605">
            <v>8.9235498155489909E-2</v>
          </cell>
          <cell r="R605">
            <v>8.9235498155489909E-2</v>
          </cell>
          <cell r="S605">
            <v>41634</v>
          </cell>
        </row>
        <row r="606">
          <cell r="A606">
            <v>590</v>
          </cell>
          <cell r="B606" t="str">
            <v>387th</v>
          </cell>
          <cell r="C606">
            <v>41467</v>
          </cell>
          <cell r="D606">
            <v>41648</v>
          </cell>
          <cell r="E606">
            <v>22</v>
          </cell>
          <cell r="F606">
            <v>41462</v>
          </cell>
          <cell r="G606">
            <v>39700.507399999995</v>
          </cell>
          <cell r="H606">
            <v>19</v>
          </cell>
          <cell r="I606">
            <v>38962</v>
          </cell>
          <cell r="J606">
            <v>0</v>
          </cell>
          <cell r="K606">
            <v>38962</v>
          </cell>
          <cell r="L606">
            <v>37307257400</v>
          </cell>
          <cell r="M606">
            <v>1654742600</v>
          </cell>
          <cell r="N606">
            <v>8.9068999999999995E-2</v>
          </cell>
          <cell r="O606">
            <v>8.9949000000000001E-2</v>
          </cell>
          <cell r="P606">
            <v>95.74</v>
          </cell>
          <cell r="Q606">
            <v>8.9729000000000003E-2</v>
          </cell>
          <cell r="R606">
            <v>8.9443999999999996E-2</v>
          </cell>
          <cell r="S606">
            <v>41648</v>
          </cell>
        </row>
        <row r="607">
          <cell r="A607">
            <v>591</v>
          </cell>
          <cell r="B607" t="str">
            <v>Non-Comp</v>
          </cell>
          <cell r="C607">
            <v>41467</v>
          </cell>
          <cell r="D607">
            <v>41648</v>
          </cell>
          <cell r="E607">
            <v>49</v>
          </cell>
          <cell r="F607">
            <v>3445.31</v>
          </cell>
          <cell r="G607">
            <v>3298.884325</v>
          </cell>
          <cell r="H607">
            <v>49</v>
          </cell>
          <cell r="I607">
            <v>0</v>
          </cell>
          <cell r="J607">
            <v>3445.31</v>
          </cell>
          <cell r="K607">
            <v>3445.31</v>
          </cell>
          <cell r="L607">
            <v>3298884325</v>
          </cell>
          <cell r="M607">
            <v>146425674.99999997</v>
          </cell>
          <cell r="N607">
            <v>8.95085325216739E-2</v>
          </cell>
          <cell r="O607">
            <v>8.95085325216739E-2</v>
          </cell>
          <cell r="P607">
            <v>95.75</v>
          </cell>
          <cell r="Q607">
            <v>8.95085325216739E-2</v>
          </cell>
          <cell r="R607">
            <v>8.95085325216739E-2</v>
          </cell>
          <cell r="S607">
            <v>41648</v>
          </cell>
        </row>
        <row r="608">
          <cell r="A608">
            <v>592</v>
          </cell>
          <cell r="B608" t="str">
            <v>388th</v>
          </cell>
          <cell r="C608">
            <v>41480</v>
          </cell>
          <cell r="D608">
            <v>41662</v>
          </cell>
          <cell r="E608">
            <v>38</v>
          </cell>
          <cell r="F608">
            <v>162330</v>
          </cell>
          <cell r="G608">
            <v>155385.16990000007</v>
          </cell>
          <cell r="H608">
            <v>36</v>
          </cell>
          <cell r="I608">
            <v>159330</v>
          </cell>
          <cell r="J608">
            <v>1000</v>
          </cell>
          <cell r="K608">
            <v>160330</v>
          </cell>
          <cell r="L608">
            <v>153473469900</v>
          </cell>
          <cell r="M608">
            <v>6856530100</v>
          </cell>
          <cell r="N608">
            <v>8.9234999999999995E-2</v>
          </cell>
          <cell r="O608">
            <v>9.2962000000000003E-2</v>
          </cell>
          <cell r="P608">
            <v>95.71</v>
          </cell>
          <cell r="Q608">
            <v>8.9892E-2</v>
          </cell>
          <cell r="R608">
            <v>8.9596999999999996E-2</v>
          </cell>
          <cell r="S608">
            <v>41662</v>
          </cell>
        </row>
        <row r="609">
          <cell r="A609">
            <v>593</v>
          </cell>
          <cell r="B609" t="str">
            <v>Non-Comp</v>
          </cell>
          <cell r="C609">
            <v>41480</v>
          </cell>
          <cell r="D609">
            <v>41662</v>
          </cell>
          <cell r="E609">
            <v>39</v>
          </cell>
          <cell r="F609">
            <v>2348.9450000000002</v>
          </cell>
          <cell r="G609">
            <v>2248.4101540000001</v>
          </cell>
          <cell r="H609">
            <v>39</v>
          </cell>
          <cell r="I609">
            <v>0</v>
          </cell>
          <cell r="J609">
            <v>2348.9450000000002</v>
          </cell>
          <cell r="K609">
            <v>2348.9450000000002</v>
          </cell>
          <cell r="L609">
            <v>2248410154</v>
          </cell>
          <cell r="M609">
            <v>100534846.00000012</v>
          </cell>
          <cell r="N609">
            <v>8.9673176802303453E-2</v>
          </cell>
          <cell r="O609">
            <v>8.9673176802303453E-2</v>
          </cell>
          <cell r="P609">
            <v>95.72</v>
          </cell>
          <cell r="Q609">
            <v>8.9673176802303453E-2</v>
          </cell>
          <cell r="R609">
            <v>8.9673176802303453E-2</v>
          </cell>
          <cell r="S609">
            <v>41662</v>
          </cell>
        </row>
        <row r="610">
          <cell r="A610">
            <v>594</v>
          </cell>
          <cell r="B610" t="str">
            <v>389th</v>
          </cell>
          <cell r="C610">
            <v>41493</v>
          </cell>
          <cell r="D610">
            <v>41676</v>
          </cell>
          <cell r="E610">
            <v>4</v>
          </cell>
          <cell r="F610">
            <v>15790.3</v>
          </cell>
          <cell r="G610">
            <v>15109.7631</v>
          </cell>
          <cell r="H610">
            <v>4</v>
          </cell>
          <cell r="I610">
            <v>15790.3</v>
          </cell>
          <cell r="J610">
            <v>0</v>
          </cell>
          <cell r="K610">
            <v>15790.3</v>
          </cell>
          <cell r="L610">
            <v>15109763100</v>
          </cell>
          <cell r="M610">
            <v>680536900.00000095</v>
          </cell>
          <cell r="N610">
            <v>8.9619000000000004E-2</v>
          </cell>
          <cell r="O610">
            <v>8.9835999999999999E-2</v>
          </cell>
          <cell r="P610">
            <v>95.69</v>
          </cell>
          <cell r="Q610">
            <v>8.9836431052687848E-2</v>
          </cell>
          <cell r="R610">
            <v>8.9832978197102523E-2</v>
          </cell>
          <cell r="S610">
            <v>41676</v>
          </cell>
        </row>
        <row r="611">
          <cell r="A611">
            <v>595</v>
          </cell>
          <cell r="B611" t="str">
            <v>Non-Comp</v>
          </cell>
          <cell r="C611">
            <v>41493</v>
          </cell>
          <cell r="D611">
            <v>41676</v>
          </cell>
          <cell r="E611">
            <v>26</v>
          </cell>
          <cell r="F611">
            <v>1996.43</v>
          </cell>
          <cell r="G611">
            <v>1910.383867</v>
          </cell>
          <cell r="H611">
            <v>26</v>
          </cell>
          <cell r="I611">
            <v>0</v>
          </cell>
          <cell r="J611">
            <v>1996.43</v>
          </cell>
          <cell r="K611">
            <v>1996.43</v>
          </cell>
          <cell r="L611">
            <v>1910383867</v>
          </cell>
          <cell r="M611">
            <v>86046133.00000006</v>
          </cell>
          <cell r="N611">
            <v>8.9836431052687848E-2</v>
          </cell>
          <cell r="O611">
            <v>8.9836431052687848E-2</v>
          </cell>
          <cell r="P611">
            <v>95.69</v>
          </cell>
          <cell r="Q611">
            <v>8.9836431052687848E-2</v>
          </cell>
          <cell r="R611">
            <v>8.9836431052687848E-2</v>
          </cell>
          <cell r="S611">
            <v>41676</v>
          </cell>
        </row>
        <row r="612">
          <cell r="A612">
            <v>596</v>
          </cell>
          <cell r="B612" t="str">
            <v>390th</v>
          </cell>
          <cell r="C612">
            <v>41508</v>
          </cell>
          <cell r="D612">
            <v>41690</v>
          </cell>
          <cell r="E612">
            <v>1</v>
          </cell>
          <cell r="F612">
            <v>195</v>
          </cell>
          <cell r="G612">
            <v>186.63499999999999</v>
          </cell>
          <cell r="H612">
            <v>1</v>
          </cell>
          <cell r="I612">
            <v>195</v>
          </cell>
          <cell r="J612">
            <v>0</v>
          </cell>
          <cell r="K612">
            <v>195</v>
          </cell>
          <cell r="L612">
            <v>186634500</v>
          </cell>
          <cell r="M612">
            <v>8365500.0000000102</v>
          </cell>
          <cell r="N612">
            <v>8.9892E-2</v>
          </cell>
          <cell r="O612">
            <v>8.9892E-2</v>
          </cell>
          <cell r="P612">
            <v>95.71</v>
          </cell>
          <cell r="Q612">
            <v>8.9892E-2</v>
          </cell>
          <cell r="R612">
            <v>8.9892E-2</v>
          </cell>
          <cell r="S612">
            <v>41690</v>
          </cell>
        </row>
        <row r="613">
          <cell r="A613">
            <v>597</v>
          </cell>
          <cell r="B613" t="str">
            <v>Non-Comp</v>
          </cell>
          <cell r="C613">
            <v>41508</v>
          </cell>
          <cell r="D613">
            <v>41690</v>
          </cell>
          <cell r="E613">
            <v>15</v>
          </cell>
          <cell r="F613">
            <v>909.93499999999995</v>
          </cell>
          <cell r="G613">
            <v>870.89878850000002</v>
          </cell>
          <cell r="H613">
            <v>15</v>
          </cell>
          <cell r="I613">
            <v>0</v>
          </cell>
          <cell r="J613">
            <v>909.93499999999995</v>
          </cell>
          <cell r="K613">
            <v>909.93499999999995</v>
          </cell>
          <cell r="L613">
            <v>870898788.5</v>
          </cell>
          <cell r="M613">
            <v>39036211.500000045</v>
          </cell>
          <cell r="N613">
            <v>8.9892E-2</v>
          </cell>
          <cell r="O613">
            <v>8.9892E-2</v>
          </cell>
          <cell r="P613">
            <v>95.71</v>
          </cell>
          <cell r="Q613">
            <v>8.9892E-2</v>
          </cell>
          <cell r="R613">
            <v>8.9892E-2</v>
          </cell>
          <cell r="S613">
            <v>41690</v>
          </cell>
        </row>
        <row r="614">
          <cell r="A614">
            <v>598</v>
          </cell>
          <cell r="B614" t="str">
            <v>391st</v>
          </cell>
          <cell r="C614">
            <v>41522</v>
          </cell>
          <cell r="D614">
            <v>41704</v>
          </cell>
          <cell r="E614">
            <v>0</v>
          </cell>
          <cell r="F614" t="str">
            <v xml:space="preserve">NO BIDS </v>
          </cell>
          <cell r="G614" t="str">
            <v>NO BIDS</v>
          </cell>
          <cell r="H614">
            <v>0</v>
          </cell>
          <cell r="I614" t="str">
            <v>NO BIDS</v>
          </cell>
          <cell r="J614" t="str">
            <v>NO BIDS</v>
          </cell>
          <cell r="K614" t="str">
            <v>NO BIDS</v>
          </cell>
          <cell r="L614" t="str">
            <v>NO BIDS</v>
          </cell>
          <cell r="M614" t="str">
            <v>NO BIDS</v>
          </cell>
          <cell r="N614" t="str">
            <v>---</v>
          </cell>
          <cell r="O614" t="str">
            <v xml:space="preserve">   ---</v>
          </cell>
          <cell r="P614" t="str">
            <v xml:space="preserve">   ---</v>
          </cell>
          <cell r="Q614" t="str">
            <v xml:space="preserve">   ---</v>
          </cell>
          <cell r="R614" t="str">
            <v xml:space="preserve">   ---</v>
          </cell>
          <cell r="S614">
            <v>41704</v>
          </cell>
        </row>
        <row r="615">
          <cell r="A615">
            <v>599</v>
          </cell>
          <cell r="B615" t="str">
            <v>Non-Comp</v>
          </cell>
          <cell r="C615">
            <v>41522</v>
          </cell>
          <cell r="D615">
            <v>41704</v>
          </cell>
          <cell r="E615">
            <v>20</v>
          </cell>
          <cell r="F615">
            <v>1232.3900000000001</v>
          </cell>
          <cell r="G615">
            <v>0</v>
          </cell>
          <cell r="H615">
            <v>0</v>
          </cell>
          <cell r="I615" t="str">
            <v>BIDS REJECTED</v>
          </cell>
          <cell r="J615" t="str">
            <v>BIDS REJECTED</v>
          </cell>
          <cell r="K615" t="str">
            <v>BIDS REJECTED</v>
          </cell>
          <cell r="L615" t="str">
            <v>BIDS REJECTED</v>
          </cell>
          <cell r="M615" t="str">
            <v>BIDS REJECTED</v>
          </cell>
          <cell r="N615" t="str">
            <v>Bids Rejected</v>
          </cell>
          <cell r="O615" t="str">
            <v>Bids Rejected</v>
          </cell>
          <cell r="P615" t="str">
            <v>Bids Rejected</v>
          </cell>
          <cell r="Q615" t="str">
            <v>Bids Rejected</v>
          </cell>
          <cell r="R615" t="str">
            <v>Bids Rejected</v>
          </cell>
          <cell r="S615">
            <v>41704</v>
          </cell>
        </row>
        <row r="616">
          <cell r="A616">
            <v>600</v>
          </cell>
          <cell r="B616" t="str">
            <v>392nd</v>
          </cell>
          <cell r="C616">
            <v>41536</v>
          </cell>
          <cell r="D616">
            <v>41718</v>
          </cell>
          <cell r="E616">
            <v>13</v>
          </cell>
          <cell r="F616">
            <v>21200</v>
          </cell>
          <cell r="G616">
            <v>20244.29</v>
          </cell>
          <cell r="H616">
            <v>5</v>
          </cell>
          <cell r="I616">
            <v>4100</v>
          </cell>
          <cell r="J616">
            <v>0</v>
          </cell>
          <cell r="K616">
            <v>4100</v>
          </cell>
          <cell r="L616">
            <v>3915500000</v>
          </cell>
          <cell r="M616">
            <v>184500000</v>
          </cell>
          <cell r="N616">
            <v>9.4500000000000001E-2</v>
          </cell>
          <cell r="O616">
            <v>9.4719999999999999E-2</v>
          </cell>
          <cell r="P616">
            <v>95.5</v>
          </cell>
          <cell r="Q616">
            <v>9.449974109659974E-2</v>
          </cell>
          <cell r="R616">
            <v>9.4499741096599824E-2</v>
          </cell>
          <cell r="S616">
            <v>41718</v>
          </cell>
        </row>
        <row r="617">
          <cell r="A617">
            <v>601</v>
          </cell>
          <cell r="B617" t="str">
            <v>Non-Comp</v>
          </cell>
          <cell r="C617">
            <v>41536</v>
          </cell>
          <cell r="D617">
            <v>41718</v>
          </cell>
          <cell r="E617">
            <v>20</v>
          </cell>
          <cell r="F617">
            <v>2364.13</v>
          </cell>
          <cell r="G617">
            <v>2257.74415</v>
          </cell>
          <cell r="H617">
            <v>20</v>
          </cell>
          <cell r="I617">
            <v>0</v>
          </cell>
          <cell r="J617">
            <v>2364.13</v>
          </cell>
          <cell r="K617">
            <v>2364.13</v>
          </cell>
          <cell r="L617">
            <v>2257744150</v>
          </cell>
          <cell r="M617">
            <v>106385850.0000001</v>
          </cell>
          <cell r="N617">
            <v>9.449974109659974E-2</v>
          </cell>
          <cell r="O617">
            <v>9.449974109659974E-2</v>
          </cell>
          <cell r="P617">
            <v>95.5</v>
          </cell>
          <cell r="Q617">
            <v>9.449974109659974E-2</v>
          </cell>
          <cell r="R617">
            <v>9.449974109659974E-2</v>
          </cell>
          <cell r="S617">
            <v>41718</v>
          </cell>
        </row>
        <row r="618">
          <cell r="A618">
            <v>602</v>
          </cell>
          <cell r="B618" t="str">
            <v>393rd</v>
          </cell>
          <cell r="C618">
            <v>41550</v>
          </cell>
          <cell r="D618">
            <v>41732</v>
          </cell>
          <cell r="E618">
            <v>3</v>
          </cell>
          <cell r="F618">
            <v>11650</v>
          </cell>
          <cell r="G618">
            <v>11125.75</v>
          </cell>
          <cell r="H618">
            <v>3</v>
          </cell>
          <cell r="I618">
            <v>11650</v>
          </cell>
          <cell r="J618">
            <v>0</v>
          </cell>
          <cell r="K618">
            <v>11650</v>
          </cell>
          <cell r="L618">
            <v>11125750000</v>
          </cell>
          <cell r="M618">
            <v>524250000</v>
          </cell>
          <cell r="N618">
            <v>9.4500000000000001E-2</v>
          </cell>
          <cell r="O618">
            <v>9.4500000000000001E-2</v>
          </cell>
          <cell r="P618">
            <v>95.5</v>
          </cell>
          <cell r="Q618">
            <v>9.449974109659974E-2</v>
          </cell>
          <cell r="R618">
            <v>9.4499741096599824E-2</v>
          </cell>
          <cell r="S618">
            <v>41732</v>
          </cell>
        </row>
        <row r="619">
          <cell r="A619">
            <v>603</v>
          </cell>
          <cell r="B619" t="str">
            <v>Non-Comp</v>
          </cell>
          <cell r="C619">
            <v>41550</v>
          </cell>
          <cell r="D619">
            <v>41732</v>
          </cell>
          <cell r="E619">
            <v>18</v>
          </cell>
          <cell r="F619">
            <v>1158.53</v>
          </cell>
          <cell r="G619">
            <v>1106.39615</v>
          </cell>
          <cell r="H619">
            <v>18</v>
          </cell>
          <cell r="I619">
            <v>0</v>
          </cell>
          <cell r="J619">
            <v>1158.53</v>
          </cell>
          <cell r="K619">
            <v>1158.53</v>
          </cell>
          <cell r="L619">
            <v>1106396150</v>
          </cell>
          <cell r="M619">
            <v>52133850.000000045</v>
          </cell>
          <cell r="N619">
            <v>9.449974109659974E-2</v>
          </cell>
          <cell r="O619">
            <v>9.449974109659974E-2</v>
          </cell>
          <cell r="P619">
            <v>95.5</v>
          </cell>
          <cell r="Q619">
            <v>9.449974109659974E-2</v>
          </cell>
          <cell r="R619">
            <v>9.449974109659974E-2</v>
          </cell>
          <cell r="S619">
            <v>41732</v>
          </cell>
        </row>
        <row r="620">
          <cell r="A620">
            <v>604</v>
          </cell>
          <cell r="B620" t="str">
            <v>394th</v>
          </cell>
          <cell r="C620">
            <v>41568</v>
          </cell>
          <cell r="D620">
            <v>41746</v>
          </cell>
          <cell r="E620">
            <v>0</v>
          </cell>
          <cell r="F620" t="str">
            <v xml:space="preserve">NO BIDS </v>
          </cell>
          <cell r="G620" t="str">
            <v>NO BIDS</v>
          </cell>
          <cell r="H620">
            <v>0</v>
          </cell>
          <cell r="I620" t="str">
            <v>NO BIDS</v>
          </cell>
          <cell r="J620" t="str">
            <v>NO BIDS</v>
          </cell>
          <cell r="K620" t="str">
            <v>NO BIDS</v>
          </cell>
          <cell r="L620" t="str">
            <v>NO BIDS</v>
          </cell>
          <cell r="M620" t="str">
            <v>NO BIDS</v>
          </cell>
          <cell r="N620" t="str">
            <v>---</v>
          </cell>
          <cell r="O620" t="str">
            <v xml:space="preserve">   ---</v>
          </cell>
          <cell r="P620" t="str">
            <v xml:space="preserve">   ---</v>
          </cell>
          <cell r="Q620" t="str">
            <v xml:space="preserve">   ---</v>
          </cell>
          <cell r="R620" t="str">
            <v xml:space="preserve">   ---</v>
          </cell>
          <cell r="S620">
            <v>41746</v>
          </cell>
        </row>
        <row r="621">
          <cell r="A621">
            <v>605</v>
          </cell>
          <cell r="B621" t="str">
            <v>Non-Comp</v>
          </cell>
          <cell r="C621">
            <v>41568</v>
          </cell>
          <cell r="D621">
            <v>41746</v>
          </cell>
          <cell r="E621">
            <v>14</v>
          </cell>
          <cell r="F621">
            <v>1054.6600000000001</v>
          </cell>
          <cell r="G621">
            <v>0</v>
          </cell>
          <cell r="H621">
            <v>0</v>
          </cell>
          <cell r="I621" t="str">
            <v>BIDS REJECTED</v>
          </cell>
          <cell r="J621" t="str">
            <v>BIDS REJECTED</v>
          </cell>
          <cell r="K621" t="str">
            <v>BIDS REJECTED</v>
          </cell>
          <cell r="L621" t="str">
            <v>BIDS REJECTED</v>
          </cell>
          <cell r="M621" t="str">
            <v>BIDS REJECTED</v>
          </cell>
          <cell r="N621" t="str">
            <v>Bids Rejected</v>
          </cell>
          <cell r="O621" t="str">
            <v>Bids Rejected</v>
          </cell>
          <cell r="P621" t="str">
            <v>Bids Rejected</v>
          </cell>
          <cell r="Q621" t="str">
            <v>Bids Rejected</v>
          </cell>
          <cell r="R621" t="str">
            <v>Bids Rejected</v>
          </cell>
          <cell r="S621">
            <v>41746</v>
          </cell>
        </row>
        <row r="622">
          <cell r="A622">
            <v>606</v>
          </cell>
          <cell r="B622" t="str">
            <v>395th</v>
          </cell>
          <cell r="C622">
            <v>41578</v>
          </cell>
          <cell r="D622">
            <v>41761</v>
          </cell>
          <cell r="E622">
            <v>1</v>
          </cell>
          <cell r="F622">
            <v>1900</v>
          </cell>
          <cell r="G622">
            <v>1813.93</v>
          </cell>
          <cell r="H622">
            <v>1</v>
          </cell>
          <cell r="I622">
            <v>1900</v>
          </cell>
          <cell r="J622">
            <v>0</v>
          </cell>
          <cell r="K622">
            <v>1900</v>
          </cell>
          <cell r="L622">
            <v>1813930000</v>
          </cell>
          <cell r="M622">
            <v>86070000</v>
          </cell>
          <cell r="N622">
            <v>9.4640000000000002E-2</v>
          </cell>
          <cell r="O622">
            <v>9.4640000000000002E-2</v>
          </cell>
          <cell r="P622">
            <v>95.47</v>
          </cell>
          <cell r="Q622">
            <v>9.4640000000000002E-2</v>
          </cell>
          <cell r="R622">
            <v>9.4640000000000002E-2</v>
          </cell>
          <cell r="S622">
            <v>41761</v>
          </cell>
        </row>
        <row r="623">
          <cell r="A623">
            <v>607</v>
          </cell>
          <cell r="B623" t="str">
            <v>Non-Comp</v>
          </cell>
          <cell r="C623">
            <v>41578</v>
          </cell>
          <cell r="D623">
            <v>41761</v>
          </cell>
          <cell r="E623">
            <v>24</v>
          </cell>
          <cell r="F623">
            <v>1903.17</v>
          </cell>
          <cell r="G623">
            <v>1816.9563989999999</v>
          </cell>
          <cell r="H623">
            <v>24</v>
          </cell>
          <cell r="I623">
            <v>0</v>
          </cell>
          <cell r="J623">
            <v>1903.17</v>
          </cell>
          <cell r="K623">
            <v>1903.17</v>
          </cell>
          <cell r="L623">
            <v>1816956399</v>
          </cell>
          <cell r="M623">
            <v>86213601.000000015</v>
          </cell>
          <cell r="N623">
            <v>9.4640000000000002E-2</v>
          </cell>
          <cell r="O623">
            <v>9.4640000000000002E-2</v>
          </cell>
          <cell r="P623">
            <v>95.47</v>
          </cell>
          <cell r="Q623">
            <v>9.4640000000000002E-2</v>
          </cell>
          <cell r="R623">
            <v>9.4640000000000002E-2</v>
          </cell>
          <cell r="S623">
            <v>41761</v>
          </cell>
        </row>
        <row r="624">
          <cell r="A624">
            <v>608</v>
          </cell>
          <cell r="B624" t="str">
            <v>396th</v>
          </cell>
          <cell r="C624">
            <v>41591</v>
          </cell>
          <cell r="D624">
            <v>41774</v>
          </cell>
          <cell r="E624">
            <v>1</v>
          </cell>
          <cell r="F624">
            <v>53</v>
          </cell>
          <cell r="G624">
            <v>50.5991</v>
          </cell>
          <cell r="H624">
            <v>1</v>
          </cell>
          <cell r="I624">
            <v>53</v>
          </cell>
          <cell r="J624">
            <v>0</v>
          </cell>
          <cell r="K624">
            <v>53</v>
          </cell>
          <cell r="L624">
            <v>50599100</v>
          </cell>
          <cell r="M624">
            <v>2400900</v>
          </cell>
          <cell r="N624">
            <v>9.4640000000000002E-2</v>
          </cell>
          <cell r="O624">
            <v>9.4640000000000002E-2</v>
          </cell>
          <cell r="P624">
            <v>95.47</v>
          </cell>
          <cell r="Q624">
            <v>9.4640000000000002E-2</v>
          </cell>
          <cell r="R624">
            <v>9.4640000000000002E-2</v>
          </cell>
          <cell r="S624">
            <v>41774</v>
          </cell>
        </row>
        <row r="625">
          <cell r="A625">
            <v>609</v>
          </cell>
          <cell r="B625" t="str">
            <v>Non-Comp</v>
          </cell>
          <cell r="C625">
            <v>41591</v>
          </cell>
          <cell r="D625">
            <v>41774</v>
          </cell>
          <cell r="E625">
            <v>6</v>
          </cell>
          <cell r="F625">
            <v>1278.3</v>
          </cell>
          <cell r="G625">
            <v>1220.39301</v>
          </cell>
          <cell r="H625">
            <v>6</v>
          </cell>
          <cell r="I625">
            <v>0</v>
          </cell>
          <cell r="J625">
            <v>1278.3</v>
          </cell>
          <cell r="K625">
            <v>1278.3</v>
          </cell>
          <cell r="L625">
            <v>1220393010</v>
          </cell>
          <cell r="M625">
            <v>57906990.000000007</v>
          </cell>
          <cell r="N625">
            <v>9.4640000000000002E-2</v>
          </cell>
          <cell r="O625">
            <v>9.4640000000000002E-2</v>
          </cell>
          <cell r="P625">
            <v>95.47</v>
          </cell>
          <cell r="Q625">
            <v>9.4640000000000002E-2</v>
          </cell>
          <cell r="R625">
            <v>9.4640000000000002E-2</v>
          </cell>
          <cell r="S625">
            <v>41774</v>
          </cell>
        </row>
        <row r="626">
          <cell r="A626">
            <v>610</v>
          </cell>
          <cell r="B626" t="str">
            <v>397th</v>
          </cell>
          <cell r="C626">
            <v>41606</v>
          </cell>
          <cell r="D626">
            <v>41788</v>
          </cell>
          <cell r="E626">
            <v>3</v>
          </cell>
          <cell r="F626">
            <v>1200</v>
          </cell>
          <cell r="G626">
            <v>1143.27</v>
          </cell>
          <cell r="H626">
            <v>0</v>
          </cell>
          <cell r="I626" t="str">
            <v>Bids Rejected</v>
          </cell>
          <cell r="J626" t="str">
            <v>Bids Rejected</v>
          </cell>
          <cell r="K626" t="str">
            <v>BIDS REJECTED</v>
          </cell>
          <cell r="L626" t="str">
            <v>Bids Rejected</v>
          </cell>
          <cell r="M626" t="str">
            <v>Bids Rejected</v>
          </cell>
          <cell r="N626" t="str">
            <v>Bids Rejected</v>
          </cell>
          <cell r="O626" t="str">
            <v>Bids Rejected</v>
          </cell>
          <cell r="P626" t="str">
            <v>Bids Rejected</v>
          </cell>
          <cell r="Q626" t="str">
            <v>Bids Rejected</v>
          </cell>
          <cell r="R626" t="str">
            <v>Bids Rejected</v>
          </cell>
          <cell r="S626">
            <v>41788</v>
          </cell>
        </row>
        <row r="627">
          <cell r="A627">
            <v>611</v>
          </cell>
          <cell r="B627" t="str">
            <v>Non-Comp</v>
          </cell>
          <cell r="C627">
            <v>41606</v>
          </cell>
          <cell r="D627">
            <v>41788</v>
          </cell>
          <cell r="E627">
            <v>19</v>
          </cell>
          <cell r="F627">
            <v>1868.71</v>
          </cell>
          <cell r="G627">
            <v>0</v>
          </cell>
          <cell r="H627">
            <v>0</v>
          </cell>
          <cell r="I627" t="str">
            <v>Bids Rejected</v>
          </cell>
          <cell r="J627" t="str">
            <v>Bids Rejected</v>
          </cell>
          <cell r="K627" t="str">
            <v>BIDS REJECTED</v>
          </cell>
          <cell r="L627" t="str">
            <v>Bids Rejected</v>
          </cell>
          <cell r="M627" t="str">
            <v>Bids Rejected</v>
          </cell>
          <cell r="N627" t="str">
            <v>Bids Rejected</v>
          </cell>
          <cell r="O627" t="str">
            <v>Bids Rejected</v>
          </cell>
          <cell r="P627" t="str">
            <v>Bids Rejected</v>
          </cell>
          <cell r="Q627" t="str">
            <v>Bids Rejected</v>
          </cell>
          <cell r="R627" t="str">
            <v>Bids Rejected</v>
          </cell>
          <cell r="S627">
            <v>41788</v>
          </cell>
        </row>
        <row r="628">
          <cell r="A628">
            <v>612</v>
          </cell>
          <cell r="B628" t="str">
            <v>398th</v>
          </cell>
          <cell r="C628">
            <v>41620</v>
          </cell>
          <cell r="D628">
            <v>41802</v>
          </cell>
          <cell r="E628">
            <v>2</v>
          </cell>
          <cell r="F628">
            <v>15300</v>
          </cell>
          <cell r="G628">
            <v>14559.78</v>
          </cell>
          <cell r="H628">
            <v>1</v>
          </cell>
          <cell r="I628">
            <v>300</v>
          </cell>
          <cell r="J628">
            <v>0</v>
          </cell>
          <cell r="K628">
            <v>300</v>
          </cell>
          <cell r="L628">
            <v>285780000</v>
          </cell>
          <cell r="M628">
            <v>14220000</v>
          </cell>
          <cell r="N628">
            <v>9.9791000000000005E-2</v>
          </cell>
          <cell r="O628">
            <v>0.102003</v>
          </cell>
          <cell r="P628">
            <v>95.26</v>
          </cell>
          <cell r="Q628">
            <v>9.9790509721225537E-2</v>
          </cell>
          <cell r="R628">
            <v>9.9790509721225662E-2</v>
          </cell>
          <cell r="S628">
            <v>41802</v>
          </cell>
        </row>
        <row r="629">
          <cell r="A629">
            <v>613</v>
          </cell>
          <cell r="B629" t="str">
            <v>Non-Comp</v>
          </cell>
          <cell r="C629">
            <v>41620</v>
          </cell>
          <cell r="D629">
            <v>41802</v>
          </cell>
          <cell r="E629">
            <v>12</v>
          </cell>
          <cell r="F629">
            <v>1430.325</v>
          </cell>
          <cell r="G629">
            <v>1362.527595</v>
          </cell>
          <cell r="H629">
            <v>12</v>
          </cell>
          <cell r="I629">
            <v>0</v>
          </cell>
          <cell r="J629">
            <v>1430.325</v>
          </cell>
          <cell r="K629">
            <v>1430.325</v>
          </cell>
          <cell r="L629">
            <v>1362527595</v>
          </cell>
          <cell r="M629">
            <v>67797405</v>
          </cell>
          <cell r="N629">
            <v>9.9790509721225537E-2</v>
          </cell>
          <cell r="O629">
            <v>9.9790509721225537E-2</v>
          </cell>
          <cell r="P629">
            <v>95.26</v>
          </cell>
          <cell r="Q629">
            <v>9.9790509721225537E-2</v>
          </cell>
          <cell r="R629">
            <v>9.9790509721225537E-2</v>
          </cell>
          <cell r="S629">
            <v>41802</v>
          </cell>
        </row>
        <row r="630">
          <cell r="A630">
            <v>614</v>
          </cell>
          <cell r="B630" t="str">
            <v>399th</v>
          </cell>
          <cell r="C630">
            <v>41634</v>
          </cell>
          <cell r="D630">
            <v>41816</v>
          </cell>
          <cell r="E630">
            <v>2</v>
          </cell>
          <cell r="F630">
            <v>1250</v>
          </cell>
          <cell r="G630">
            <v>1190.75</v>
          </cell>
          <cell r="H630">
            <v>2</v>
          </cell>
          <cell r="I630">
            <v>1250</v>
          </cell>
          <cell r="J630">
            <v>0</v>
          </cell>
          <cell r="K630">
            <v>1250</v>
          </cell>
          <cell r="L630">
            <v>1190750000</v>
          </cell>
          <cell r="M630">
            <v>59250000</v>
          </cell>
          <cell r="N630">
            <v>9.9790509721225537E-2</v>
          </cell>
          <cell r="O630">
            <v>9.9790509721225537E-2</v>
          </cell>
          <cell r="P630">
            <v>95.26</v>
          </cell>
          <cell r="Q630">
            <v>9.9790509721225537E-2</v>
          </cell>
          <cell r="R630">
            <v>9.9790509721225537E-2</v>
          </cell>
          <cell r="S630">
            <v>41816</v>
          </cell>
        </row>
        <row r="631">
          <cell r="A631">
            <v>615</v>
          </cell>
          <cell r="B631" t="str">
            <v>Non-Comp</v>
          </cell>
          <cell r="C631">
            <v>41634</v>
          </cell>
          <cell r="D631">
            <v>41816</v>
          </cell>
          <cell r="E631">
            <v>6</v>
          </cell>
          <cell r="F631">
            <v>739.03499999999997</v>
          </cell>
          <cell r="G631">
            <v>704.00474099999997</v>
          </cell>
          <cell r="H631">
            <v>6</v>
          </cell>
          <cell r="I631">
            <v>0</v>
          </cell>
          <cell r="J631">
            <v>739.03499999999997</v>
          </cell>
          <cell r="K631">
            <v>739.03499999999997</v>
          </cell>
          <cell r="L631">
            <v>704004741</v>
          </cell>
          <cell r="M631">
            <v>35030259</v>
          </cell>
          <cell r="N631">
            <v>9.9790509721225537E-2</v>
          </cell>
          <cell r="O631">
            <v>9.9790509721225537E-2</v>
          </cell>
          <cell r="P631">
            <v>95.26</v>
          </cell>
          <cell r="Q631">
            <v>9.9790509721225537E-2</v>
          </cell>
          <cell r="R631">
            <v>9.9790509721225537E-2</v>
          </cell>
          <cell r="S631">
            <v>41816</v>
          </cell>
        </row>
        <row r="632">
          <cell r="A632">
            <v>616</v>
          </cell>
          <cell r="B632" t="str">
            <v>400th</v>
          </cell>
          <cell r="C632">
            <v>41648</v>
          </cell>
          <cell r="D632">
            <v>41830</v>
          </cell>
          <cell r="E632">
            <v>3</v>
          </cell>
          <cell r="F632">
            <v>16000</v>
          </cell>
          <cell r="G632">
            <v>15243.769999999999</v>
          </cell>
          <cell r="H632">
            <v>3</v>
          </cell>
          <cell r="I632">
            <v>16000</v>
          </cell>
          <cell r="J632">
            <v>0</v>
          </cell>
          <cell r="K632">
            <v>16000</v>
          </cell>
          <cell r="L632">
            <v>15243770000</v>
          </cell>
          <cell r="M632">
            <v>756230000</v>
          </cell>
          <cell r="N632">
            <v>9.9349000000000007E-2</v>
          </cell>
          <cell r="O632">
            <v>9.9790509721225537E-2</v>
          </cell>
          <cell r="P632">
            <v>95.26</v>
          </cell>
          <cell r="Q632">
            <v>9.9790509721225537E-2</v>
          </cell>
          <cell r="R632">
            <v>9.9490999999999996E-2</v>
          </cell>
          <cell r="S632">
            <v>41830</v>
          </cell>
        </row>
        <row r="633">
          <cell r="A633">
            <v>617</v>
          </cell>
          <cell r="B633" t="str">
            <v>Non-Comp</v>
          </cell>
          <cell r="C633">
            <v>41648</v>
          </cell>
          <cell r="D633">
            <v>41830</v>
          </cell>
          <cell r="E633">
            <v>21</v>
          </cell>
          <cell r="F633">
            <v>1278.8150000000001</v>
          </cell>
          <cell r="G633">
            <v>1218.3270505</v>
          </cell>
          <cell r="H633">
            <v>21</v>
          </cell>
          <cell r="I633">
            <v>0</v>
          </cell>
          <cell r="J633">
            <v>1278.8150000000001</v>
          </cell>
          <cell r="K633">
            <v>1278.8150000000001</v>
          </cell>
          <cell r="L633">
            <v>1218327050.5</v>
          </cell>
          <cell r="M633">
            <v>60487949.500000007</v>
          </cell>
          <cell r="N633">
            <v>9.956952882322892E-2</v>
          </cell>
          <cell r="O633">
            <v>9.956952882322892E-2</v>
          </cell>
          <cell r="P633">
            <v>95.27</v>
          </cell>
          <cell r="Q633">
            <v>9.956952882322892E-2</v>
          </cell>
          <cell r="R633">
            <v>9.956952882322892E-2</v>
          </cell>
          <cell r="S633">
            <v>41830</v>
          </cell>
        </row>
        <row r="634">
          <cell r="A634">
            <v>618</v>
          </cell>
          <cell r="B634" t="str">
            <v>401st</v>
          </cell>
          <cell r="C634">
            <v>41662</v>
          </cell>
          <cell r="D634">
            <v>41844</v>
          </cell>
          <cell r="E634">
            <v>9</v>
          </cell>
          <cell r="F634">
            <v>84500</v>
          </cell>
          <cell r="G634">
            <v>80495.700000000012</v>
          </cell>
          <cell r="H634">
            <v>9</v>
          </cell>
          <cell r="I634">
            <v>84500</v>
          </cell>
          <cell r="J634">
            <v>0</v>
          </cell>
          <cell r="K634">
            <v>84500</v>
          </cell>
          <cell r="L634">
            <v>80495700000</v>
          </cell>
          <cell r="M634">
            <v>4004300000</v>
          </cell>
          <cell r="N634">
            <v>9.9570000000000006E-2</v>
          </cell>
          <cell r="O634">
            <v>9.9790509721225537E-2</v>
          </cell>
          <cell r="P634">
            <v>95.26</v>
          </cell>
          <cell r="Q634">
            <v>9.9790509721225537E-2</v>
          </cell>
          <cell r="R634">
            <v>9.9764355715294697E-2</v>
          </cell>
          <cell r="S634">
            <v>41844</v>
          </cell>
        </row>
        <row r="635">
          <cell r="A635">
            <v>619</v>
          </cell>
          <cell r="B635" t="str">
            <v>Non-Comp</v>
          </cell>
          <cell r="C635">
            <v>41662</v>
          </cell>
          <cell r="D635">
            <v>41844</v>
          </cell>
          <cell r="E635">
            <v>40</v>
          </cell>
          <cell r="F635">
            <v>3355.06</v>
          </cell>
          <cell r="G635">
            <v>3196.0301559999998</v>
          </cell>
          <cell r="H635">
            <v>40</v>
          </cell>
          <cell r="I635">
            <v>0</v>
          </cell>
          <cell r="J635">
            <v>3355.06</v>
          </cell>
          <cell r="K635">
            <v>3355.06</v>
          </cell>
          <cell r="L635">
            <v>3196030156</v>
          </cell>
          <cell r="M635">
            <v>159029844</v>
          </cell>
          <cell r="N635">
            <v>9.9790509721225537E-2</v>
          </cell>
          <cell r="O635">
            <v>9.9790509721225537E-2</v>
          </cell>
          <cell r="P635">
            <v>95.26</v>
          </cell>
          <cell r="Q635">
            <v>9.9790509721225537E-2</v>
          </cell>
          <cell r="R635">
            <v>9.9790509721225537E-2</v>
          </cell>
          <cell r="S635">
            <v>41844</v>
          </cell>
        </row>
        <row r="636">
          <cell r="A636">
            <v>620</v>
          </cell>
          <cell r="B636" t="str">
            <v>402nd</v>
          </cell>
          <cell r="C636">
            <v>41676</v>
          </cell>
          <cell r="D636">
            <v>41858</v>
          </cell>
          <cell r="E636">
            <v>3</v>
          </cell>
          <cell r="F636">
            <v>20500</v>
          </cell>
          <cell r="G636">
            <v>19508.28</v>
          </cell>
          <cell r="H636">
            <v>1</v>
          </cell>
          <cell r="I636">
            <v>300</v>
          </cell>
          <cell r="J636">
            <v>0</v>
          </cell>
          <cell r="K636">
            <v>300</v>
          </cell>
          <cell r="L636">
            <v>285780000</v>
          </cell>
          <cell r="M636">
            <v>14220000</v>
          </cell>
          <cell r="N636">
            <v>9.9790509721225537E-2</v>
          </cell>
          <cell r="O636">
            <v>0.102003</v>
          </cell>
          <cell r="P636">
            <v>95.26</v>
          </cell>
          <cell r="Q636">
            <v>9.9790509721225537E-2</v>
          </cell>
          <cell r="R636">
            <v>9.9790509721225662E-2</v>
          </cell>
          <cell r="S636">
            <v>41858</v>
          </cell>
        </row>
        <row r="637">
          <cell r="A637">
            <v>621</v>
          </cell>
          <cell r="B637" t="str">
            <v>Non-Comp</v>
          </cell>
          <cell r="C637">
            <v>41676</v>
          </cell>
          <cell r="D637">
            <v>41858</v>
          </cell>
          <cell r="E637">
            <v>18</v>
          </cell>
          <cell r="F637">
            <v>1903.67</v>
          </cell>
          <cell r="G637">
            <v>1813.436042</v>
          </cell>
          <cell r="H637">
            <v>18</v>
          </cell>
          <cell r="I637">
            <v>0</v>
          </cell>
          <cell r="J637">
            <v>1903.67</v>
          </cell>
          <cell r="K637">
            <v>1903.67</v>
          </cell>
          <cell r="L637">
            <v>1813436042</v>
          </cell>
          <cell r="M637">
            <v>90233958</v>
          </cell>
          <cell r="N637">
            <v>9.9790509721225537E-2</v>
          </cell>
          <cell r="O637">
            <v>9.9790509721225662E-2</v>
          </cell>
          <cell r="P637">
            <v>95.26</v>
          </cell>
          <cell r="Q637">
            <v>9.9790509721225537E-2</v>
          </cell>
          <cell r="R637">
            <v>9.9790509721225662E-2</v>
          </cell>
          <cell r="S637">
            <v>41858</v>
          </cell>
        </row>
        <row r="638">
          <cell r="A638">
            <v>622</v>
          </cell>
          <cell r="B638" t="str">
            <v>403rd</v>
          </cell>
          <cell r="C638">
            <v>41690</v>
          </cell>
          <cell r="D638">
            <v>41872</v>
          </cell>
          <cell r="E638">
            <v>9</v>
          </cell>
          <cell r="F638">
            <v>49409.144999999997</v>
          </cell>
          <cell r="G638">
            <v>47067.501527</v>
          </cell>
          <cell r="H638">
            <v>9</v>
          </cell>
          <cell r="I638">
            <v>40020</v>
          </cell>
          <cell r="J638">
            <v>9389.1450000000004</v>
          </cell>
          <cell r="K638">
            <v>49409.145000000004</v>
          </cell>
          <cell r="L638">
            <v>47067501527</v>
          </cell>
          <cell r="M638">
            <v>2341643473</v>
          </cell>
          <cell r="N638">
            <v>9.9570000000000006E-2</v>
          </cell>
          <cell r="O638">
            <v>9.9790509721225537E-2</v>
          </cell>
          <cell r="P638">
            <v>95.26</v>
          </cell>
          <cell r="Q638">
            <v>9.9790509721225537E-2</v>
          </cell>
          <cell r="R638">
            <v>9.9774854550854997E-2</v>
          </cell>
          <cell r="S638">
            <v>41872</v>
          </cell>
        </row>
        <row r="639">
          <cell r="A639">
            <v>623</v>
          </cell>
          <cell r="B639" t="str">
            <v>Non-Comp</v>
          </cell>
          <cell r="C639">
            <v>41690</v>
          </cell>
          <cell r="D639">
            <v>41872</v>
          </cell>
          <cell r="E639">
            <v>32</v>
          </cell>
          <cell r="F639">
            <v>2232.5949999999998</v>
          </cell>
          <cell r="G639">
            <v>2126.7699969999999</v>
          </cell>
          <cell r="H639">
            <v>32</v>
          </cell>
          <cell r="I639">
            <v>0</v>
          </cell>
          <cell r="J639">
            <v>2232.5949999999998</v>
          </cell>
          <cell r="K639">
            <v>2232.5949999999998</v>
          </cell>
          <cell r="L639">
            <v>2126769997</v>
          </cell>
          <cell r="M639">
            <v>105825003</v>
          </cell>
          <cell r="N639">
            <v>9.9790509721225537E-2</v>
          </cell>
          <cell r="O639">
            <v>9.9790509721225662E-2</v>
          </cell>
          <cell r="P639">
            <v>95.26</v>
          </cell>
          <cell r="Q639">
            <v>9.9790509721225537E-2</v>
          </cell>
          <cell r="R639">
            <v>9.9790509721225662E-2</v>
          </cell>
          <cell r="S639">
            <v>41872</v>
          </cell>
        </row>
        <row r="640">
          <cell r="A640">
            <v>624</v>
          </cell>
          <cell r="B640" t="str">
            <v>404th</v>
          </cell>
          <cell r="C640">
            <v>41704</v>
          </cell>
          <cell r="D640">
            <v>41886</v>
          </cell>
          <cell r="E640">
            <v>14</v>
          </cell>
          <cell r="F640">
            <v>125842.5</v>
          </cell>
          <cell r="G640">
            <v>119877.06975</v>
          </cell>
          <cell r="H640">
            <v>13</v>
          </cell>
          <cell r="I640">
            <v>110000</v>
          </cell>
          <cell r="J640">
            <v>10842.5</v>
          </cell>
          <cell r="K640">
            <v>120842.5</v>
          </cell>
          <cell r="L640">
            <v>115114569750</v>
          </cell>
          <cell r="M640">
            <v>5727930250</v>
          </cell>
          <cell r="N640">
            <v>9.9570000000000006E-2</v>
          </cell>
          <cell r="O640">
            <v>0.10001153701941104</v>
          </cell>
          <cell r="P640">
            <v>95.26</v>
          </cell>
          <cell r="Q640">
            <v>9.9790509721225537E-2</v>
          </cell>
          <cell r="R640">
            <v>9.9790431994650028E-2</v>
          </cell>
          <cell r="S640">
            <v>41886</v>
          </cell>
        </row>
        <row r="641">
          <cell r="A641">
            <v>625</v>
          </cell>
          <cell r="B641" t="str">
            <v>Non-Comp</v>
          </cell>
          <cell r="C641">
            <v>41704</v>
          </cell>
          <cell r="D641">
            <v>41886</v>
          </cell>
          <cell r="E641">
            <v>31</v>
          </cell>
          <cell r="F641">
            <v>1413.98</v>
          </cell>
          <cell r="G641">
            <v>1346.9573479999999</v>
          </cell>
          <cell r="H641">
            <v>31</v>
          </cell>
          <cell r="I641">
            <v>0</v>
          </cell>
          <cell r="J641">
            <v>1413.98</v>
          </cell>
          <cell r="K641">
            <v>1413.98</v>
          </cell>
          <cell r="L641">
            <v>1346957348</v>
          </cell>
          <cell r="M641">
            <v>67022652</v>
          </cell>
          <cell r="N641">
            <v>9.9790509721225537E-2</v>
          </cell>
          <cell r="O641">
            <v>9.9790509721225662E-2</v>
          </cell>
          <cell r="P641">
            <v>95.26</v>
          </cell>
          <cell r="Q641">
            <v>9.9790509721225537E-2</v>
          </cell>
          <cell r="R641">
            <v>9.9790509721225662E-2</v>
          </cell>
          <cell r="S641">
            <v>41886</v>
          </cell>
        </row>
        <row r="642">
          <cell r="A642">
            <v>626</v>
          </cell>
          <cell r="B642" t="str">
            <v>405th</v>
          </cell>
          <cell r="C642">
            <v>41718</v>
          </cell>
          <cell r="D642">
            <v>41900</v>
          </cell>
          <cell r="E642">
            <v>21</v>
          </cell>
          <cell r="F642">
            <v>45296.5</v>
          </cell>
          <cell r="G642">
            <v>43149.455900000015</v>
          </cell>
          <cell r="H642">
            <v>19</v>
          </cell>
          <cell r="I642">
            <v>43546.5</v>
          </cell>
          <cell r="J642">
            <v>1100</v>
          </cell>
          <cell r="K642">
            <v>44646.5</v>
          </cell>
          <cell r="L642">
            <v>42530330900</v>
          </cell>
          <cell r="M642">
            <v>2116169100</v>
          </cell>
          <cell r="N642">
            <v>9.9570000000000006E-2</v>
          </cell>
          <cell r="O642">
            <v>0.10001153701941104</v>
          </cell>
          <cell r="P642">
            <v>95.26</v>
          </cell>
          <cell r="Q642">
            <v>9.9790509721225537E-2</v>
          </cell>
          <cell r="R642">
            <v>9.9786797161910884E-2</v>
          </cell>
          <cell r="S642">
            <v>41900</v>
          </cell>
        </row>
        <row r="643">
          <cell r="A643">
            <v>627</v>
          </cell>
          <cell r="B643" t="str">
            <v>Non-Comp</v>
          </cell>
          <cell r="C643">
            <v>41718</v>
          </cell>
          <cell r="D643">
            <v>41900</v>
          </cell>
          <cell r="E643">
            <v>46</v>
          </cell>
          <cell r="F643">
            <v>5073.6049999999996</v>
          </cell>
          <cell r="G643">
            <v>4833.1161229999998</v>
          </cell>
          <cell r="H643">
            <v>46</v>
          </cell>
          <cell r="I643">
            <v>0</v>
          </cell>
          <cell r="J643">
            <v>5073.6049999999996</v>
          </cell>
          <cell r="K643">
            <v>5073.6049999999996</v>
          </cell>
          <cell r="L643">
            <v>4833116123</v>
          </cell>
          <cell r="M643">
            <v>240488877</v>
          </cell>
          <cell r="N643">
            <v>9.9790509721225537E-2</v>
          </cell>
          <cell r="O643">
            <v>9.9790509721225662E-2</v>
          </cell>
          <cell r="P643">
            <v>95.26</v>
          </cell>
          <cell r="Q643">
            <v>9.9790509721225537E-2</v>
          </cell>
          <cell r="R643">
            <v>9.9790509721225662E-2</v>
          </cell>
          <cell r="S643">
            <v>41900</v>
          </cell>
        </row>
        <row r="644">
          <cell r="A644">
            <v>628</v>
          </cell>
          <cell r="B644" t="str">
            <v>406th</v>
          </cell>
          <cell r="C644">
            <v>41732</v>
          </cell>
          <cell r="D644">
            <v>41914</v>
          </cell>
          <cell r="E644">
            <v>10</v>
          </cell>
          <cell r="F644">
            <v>12175</v>
          </cell>
          <cell r="G644">
            <v>11597.866000000002</v>
          </cell>
          <cell r="H644">
            <v>7</v>
          </cell>
          <cell r="I644">
            <v>11535</v>
          </cell>
          <cell r="J644">
            <v>350</v>
          </cell>
          <cell r="K644">
            <v>11885</v>
          </cell>
          <cell r="L644">
            <v>11321651000</v>
          </cell>
          <cell r="M644">
            <v>563349000</v>
          </cell>
          <cell r="N644">
            <v>9.9791000000000005E-2</v>
          </cell>
          <cell r="O644">
            <v>0.100233</v>
          </cell>
          <cell r="P644">
            <v>95.26</v>
          </cell>
          <cell r="Q644">
            <v>9.9790509721225537E-2</v>
          </cell>
          <cell r="R644">
            <v>9.9791000000000005E-2</v>
          </cell>
          <cell r="S644">
            <v>41914</v>
          </cell>
        </row>
        <row r="645">
          <cell r="A645">
            <v>629</v>
          </cell>
          <cell r="B645" t="str">
            <v>Non-Comp</v>
          </cell>
          <cell r="C645">
            <v>41732</v>
          </cell>
          <cell r="D645">
            <v>41914</v>
          </cell>
          <cell r="E645">
            <v>42</v>
          </cell>
          <cell r="F645">
            <v>3242.2649999999999</v>
          </cell>
          <cell r="G645">
            <v>3088.581639</v>
          </cell>
          <cell r="H645">
            <v>42</v>
          </cell>
          <cell r="I645">
            <v>0</v>
          </cell>
          <cell r="J645">
            <v>3242.2649999999999</v>
          </cell>
          <cell r="K645">
            <v>3242.2649999999999</v>
          </cell>
          <cell r="L645">
            <v>3088581639</v>
          </cell>
          <cell r="M645">
            <v>153683361</v>
          </cell>
          <cell r="N645">
            <v>9.9790509721225537E-2</v>
          </cell>
          <cell r="O645">
            <v>9.9790509721225662E-2</v>
          </cell>
          <cell r="P645">
            <v>95.26</v>
          </cell>
          <cell r="Q645">
            <v>9.9790509721225537E-2</v>
          </cell>
          <cell r="R645">
            <v>9.9790509721225662E-2</v>
          </cell>
          <cell r="S645">
            <v>41914</v>
          </cell>
        </row>
        <row r="646">
          <cell r="A646">
            <v>630</v>
          </cell>
          <cell r="B646" t="str">
            <v>407th</v>
          </cell>
          <cell r="C646">
            <v>41746</v>
          </cell>
          <cell r="D646">
            <v>41928</v>
          </cell>
          <cell r="E646">
            <v>19</v>
          </cell>
          <cell r="F646">
            <v>78428.5</v>
          </cell>
          <cell r="G646">
            <v>74710.989100000006</v>
          </cell>
          <cell r="H646">
            <v>19</v>
          </cell>
          <cell r="I646">
            <v>63749.5</v>
          </cell>
          <cell r="J646">
            <v>14679</v>
          </cell>
          <cell r="K646">
            <v>78428.5</v>
          </cell>
          <cell r="L646">
            <v>74710989100</v>
          </cell>
          <cell r="M646">
            <v>3717510900</v>
          </cell>
          <cell r="N646">
            <v>9.9791000000000005E-2</v>
          </cell>
          <cell r="O646">
            <v>9.9791000000000005E-2</v>
          </cell>
          <cell r="P646">
            <v>95.26</v>
          </cell>
          <cell r="Q646">
            <v>9.9791000000000005E-2</v>
          </cell>
          <cell r="R646">
            <v>9.9791000000000005E-2</v>
          </cell>
          <cell r="S646">
            <v>41928</v>
          </cell>
        </row>
        <row r="647">
          <cell r="A647">
            <v>631</v>
          </cell>
          <cell r="B647" t="str">
            <v>Non-Comp</v>
          </cell>
          <cell r="C647">
            <v>41746</v>
          </cell>
          <cell r="D647">
            <v>41928</v>
          </cell>
          <cell r="E647">
            <v>73</v>
          </cell>
          <cell r="F647">
            <v>3407.57</v>
          </cell>
          <cell r="G647">
            <v>3246.0511820000002</v>
          </cell>
          <cell r="H647">
            <v>73</v>
          </cell>
          <cell r="I647">
            <v>0</v>
          </cell>
          <cell r="J647">
            <v>3407.57</v>
          </cell>
          <cell r="K647">
            <v>3407.57</v>
          </cell>
          <cell r="L647">
            <v>3246051182</v>
          </cell>
          <cell r="M647">
            <v>161518818</v>
          </cell>
          <cell r="N647">
            <v>9.9790509721225537E-2</v>
          </cell>
          <cell r="O647">
            <v>9.9790509721225662E-2</v>
          </cell>
          <cell r="P647">
            <v>95.26</v>
          </cell>
          <cell r="Q647">
            <v>9.9790509721225537E-2</v>
          </cell>
          <cell r="R647">
            <v>9.9790509721225662E-2</v>
          </cell>
          <cell r="S647">
            <v>41928</v>
          </cell>
        </row>
        <row r="648">
          <cell r="A648">
            <v>632</v>
          </cell>
          <cell r="B648" t="str">
            <v>408th</v>
          </cell>
          <cell r="C648">
            <v>41761</v>
          </cell>
          <cell r="D648">
            <v>41942</v>
          </cell>
          <cell r="E648">
            <v>14</v>
          </cell>
          <cell r="F648">
            <v>59090</v>
          </cell>
          <cell r="G648">
            <v>56306.198500000013</v>
          </cell>
          <cell r="H648">
            <v>7</v>
          </cell>
          <cell r="I648">
            <v>51815</v>
          </cell>
          <cell r="J648">
            <v>650</v>
          </cell>
          <cell r="K648">
            <v>52465</v>
          </cell>
          <cell r="L648">
            <v>49993898500</v>
          </cell>
          <cell r="M648">
            <v>2471101500</v>
          </cell>
          <cell r="N648">
            <v>9.9675E-2</v>
          </cell>
          <cell r="O648">
            <v>9.9897E-2</v>
          </cell>
          <cell r="P648">
            <v>95.29</v>
          </cell>
          <cell r="Q648">
            <v>9.9675373054281952E-2</v>
          </cell>
          <cell r="R648">
            <v>9.967537305428191E-2</v>
          </cell>
          <cell r="S648">
            <v>41942</v>
          </cell>
        </row>
        <row r="649">
          <cell r="A649">
            <v>633</v>
          </cell>
          <cell r="B649" t="str">
            <v>Non-Comp</v>
          </cell>
          <cell r="C649">
            <v>41761</v>
          </cell>
          <cell r="D649">
            <v>41942</v>
          </cell>
          <cell r="E649">
            <v>42</v>
          </cell>
          <cell r="F649">
            <v>2657.77</v>
          </cell>
          <cell r="G649">
            <v>2532.5890330000002</v>
          </cell>
          <cell r="H649">
            <v>42</v>
          </cell>
          <cell r="I649">
            <v>0</v>
          </cell>
          <cell r="J649">
            <v>2657.77</v>
          </cell>
          <cell r="K649">
            <v>2657.77</v>
          </cell>
          <cell r="L649">
            <v>2532589033.0000005</v>
          </cell>
          <cell r="M649">
            <v>125180966.99999982</v>
          </cell>
          <cell r="N649">
            <v>9.9675373054281952E-2</v>
          </cell>
          <cell r="O649">
            <v>9.9675373054281952E-2</v>
          </cell>
          <cell r="P649">
            <v>95.29</v>
          </cell>
          <cell r="Q649">
            <v>9.9675373054281952E-2</v>
          </cell>
          <cell r="R649">
            <v>9.9675373054281952E-2</v>
          </cell>
          <cell r="S649">
            <v>41942</v>
          </cell>
        </row>
        <row r="650">
          <cell r="A650">
            <v>634</v>
          </cell>
          <cell r="B650" t="str">
            <v>409th</v>
          </cell>
          <cell r="C650">
            <v>41774</v>
          </cell>
          <cell r="D650">
            <v>41956</v>
          </cell>
          <cell r="E650">
            <v>26</v>
          </cell>
          <cell r="F650">
            <v>115746</v>
          </cell>
          <cell r="G650">
            <v>110263.56519999998</v>
          </cell>
          <cell r="H650">
            <v>26</v>
          </cell>
          <cell r="I650">
            <v>114746</v>
          </cell>
          <cell r="J650">
            <v>1000</v>
          </cell>
          <cell r="K650">
            <v>115746</v>
          </cell>
          <cell r="L650">
            <v>110263565200</v>
          </cell>
          <cell r="M650">
            <v>5482434800</v>
          </cell>
          <cell r="N650">
            <v>9.9349000000000007E-2</v>
          </cell>
          <cell r="O650">
            <v>9.9791000000000005E-2</v>
          </cell>
          <cell r="P650">
            <v>95.26</v>
          </cell>
          <cell r="Q650">
            <v>9.9790509721225537E-2</v>
          </cell>
          <cell r="R650">
            <v>9.9715557429952126E-2</v>
          </cell>
          <cell r="S650">
            <v>41956</v>
          </cell>
        </row>
        <row r="651">
          <cell r="A651">
            <v>635</v>
          </cell>
          <cell r="B651" t="str">
            <v>Non-Comp</v>
          </cell>
          <cell r="C651">
            <v>41774</v>
          </cell>
          <cell r="D651">
            <v>41956</v>
          </cell>
          <cell r="E651">
            <v>61</v>
          </cell>
          <cell r="F651">
            <v>4440.46</v>
          </cell>
          <cell r="G651">
            <v>4229.9821959999999</v>
          </cell>
          <cell r="H651">
            <v>61</v>
          </cell>
          <cell r="I651">
            <v>0</v>
          </cell>
          <cell r="J651">
            <v>4440.46</v>
          </cell>
          <cell r="K651">
            <v>4440.46</v>
          </cell>
          <cell r="L651">
            <v>4229982196</v>
          </cell>
          <cell r="M651">
            <v>210477804</v>
          </cell>
          <cell r="N651">
            <v>9.9790509721225537E-2</v>
          </cell>
          <cell r="O651">
            <v>9.9790509721225537E-2</v>
          </cell>
          <cell r="P651">
            <v>95.26</v>
          </cell>
          <cell r="Q651">
            <v>9.9790509721225537E-2</v>
          </cell>
          <cell r="R651">
            <v>9.9790509721225537E-2</v>
          </cell>
          <cell r="S651">
            <v>41956</v>
          </cell>
        </row>
        <row r="652">
          <cell r="A652">
            <v>636</v>
          </cell>
          <cell r="B652" t="str">
            <v>410th</v>
          </cell>
          <cell r="C652">
            <v>41788</v>
          </cell>
          <cell r="D652">
            <v>41970</v>
          </cell>
          <cell r="E652">
            <v>6</v>
          </cell>
          <cell r="F652">
            <v>42647.9</v>
          </cell>
          <cell r="G652">
            <v>40626.389539999996</v>
          </cell>
          <cell r="H652">
            <v>6</v>
          </cell>
          <cell r="I652">
            <v>41779.9</v>
          </cell>
          <cell r="J652">
            <v>868</v>
          </cell>
          <cell r="K652">
            <v>42647.9</v>
          </cell>
          <cell r="L652">
            <v>40626389540</v>
          </cell>
          <cell r="M652">
            <v>2021510460</v>
          </cell>
          <cell r="N652">
            <v>9.9791000000000005E-2</v>
          </cell>
          <cell r="O652">
            <v>9.9791000000000005E-2</v>
          </cell>
          <cell r="P652">
            <v>95.26</v>
          </cell>
          <cell r="Q652">
            <v>9.9790509721225537E-2</v>
          </cell>
          <cell r="R652">
            <v>9.9715557429952126E-2</v>
          </cell>
          <cell r="S652">
            <v>41970</v>
          </cell>
        </row>
        <row r="653">
          <cell r="A653">
            <v>637</v>
          </cell>
          <cell r="B653" t="str">
            <v>Non-Comp</v>
          </cell>
          <cell r="C653">
            <v>41788</v>
          </cell>
          <cell r="D653">
            <v>41970</v>
          </cell>
          <cell r="E653">
            <v>36</v>
          </cell>
          <cell r="F653">
            <v>1892.9849999999999</v>
          </cell>
          <cell r="G653">
            <v>1803.257511</v>
          </cell>
          <cell r="H653">
            <v>36</v>
          </cell>
          <cell r="I653">
            <v>0</v>
          </cell>
          <cell r="J653">
            <v>1892.9849999999999</v>
          </cell>
          <cell r="K653">
            <v>1892.9849999999999</v>
          </cell>
          <cell r="L653">
            <v>1803257511</v>
          </cell>
          <cell r="M653">
            <v>89727489</v>
          </cell>
          <cell r="N653">
            <v>9.9790509721225537E-2</v>
          </cell>
          <cell r="O653">
            <v>9.9790509721225537E-2</v>
          </cell>
          <cell r="P653">
            <v>95.26</v>
          </cell>
          <cell r="Q653">
            <v>9.9790509721225537E-2</v>
          </cell>
          <cell r="R653">
            <v>9.9790509721225537E-2</v>
          </cell>
          <cell r="S653">
            <v>41970</v>
          </cell>
        </row>
        <row r="654">
          <cell r="A654">
            <v>638</v>
          </cell>
          <cell r="B654" t="str">
            <v>411th</v>
          </cell>
          <cell r="C654">
            <v>41802</v>
          </cell>
          <cell r="D654">
            <v>41984</v>
          </cell>
          <cell r="E654">
            <v>9</v>
          </cell>
          <cell r="F654">
            <v>47700</v>
          </cell>
          <cell r="G654">
            <v>45439.62</v>
          </cell>
          <cell r="H654">
            <v>9</v>
          </cell>
          <cell r="I654">
            <v>47100</v>
          </cell>
          <cell r="J654">
            <v>600</v>
          </cell>
          <cell r="K654">
            <v>47700</v>
          </cell>
          <cell r="L654">
            <v>45439620000</v>
          </cell>
          <cell r="M654">
            <v>2260380000</v>
          </cell>
          <cell r="N654">
            <v>9.9349000000000007E-2</v>
          </cell>
          <cell r="O654">
            <v>9.9791000000000005E-2</v>
          </cell>
          <cell r="P654">
            <v>95.26</v>
          </cell>
          <cell r="Q654">
            <v>9.9790509721225537E-2</v>
          </cell>
          <cell r="R654">
            <v>9.9762710830981163E-2</v>
          </cell>
          <cell r="S654">
            <v>41984</v>
          </cell>
        </row>
        <row r="655">
          <cell r="A655">
            <v>639</v>
          </cell>
          <cell r="B655" t="str">
            <v>Non-Comp</v>
          </cell>
          <cell r="C655">
            <v>41802</v>
          </cell>
          <cell r="D655">
            <v>41984</v>
          </cell>
          <cell r="E655">
            <v>21</v>
          </cell>
          <cell r="F655">
            <v>1371.43</v>
          </cell>
          <cell r="G655">
            <v>1306.4242180000001</v>
          </cell>
          <cell r="H655">
            <v>21</v>
          </cell>
          <cell r="I655">
            <v>0</v>
          </cell>
          <cell r="J655">
            <v>1371.43</v>
          </cell>
          <cell r="K655">
            <v>1371.43</v>
          </cell>
          <cell r="L655">
            <v>1306424218</v>
          </cell>
          <cell r="M655">
            <v>65005782</v>
          </cell>
          <cell r="N655">
            <v>9.9790509721225537E-2</v>
          </cell>
          <cell r="O655">
            <v>9.9790509721225537E-2</v>
          </cell>
          <cell r="P655">
            <v>95.26</v>
          </cell>
          <cell r="Q655">
            <v>9.9790509721225537E-2</v>
          </cell>
          <cell r="R655">
            <v>9.9790509721225537E-2</v>
          </cell>
          <cell r="S655">
            <v>41984</v>
          </cell>
        </row>
        <row r="656">
          <cell r="A656">
            <v>640</v>
          </cell>
          <cell r="B656" t="str">
            <v>412th</v>
          </cell>
          <cell r="C656">
            <v>41816</v>
          </cell>
          <cell r="D656">
            <v>41999</v>
          </cell>
          <cell r="E656">
            <v>1</v>
          </cell>
          <cell r="F656">
            <v>13</v>
          </cell>
          <cell r="G656">
            <v>12.3812</v>
          </cell>
          <cell r="H656">
            <v>1</v>
          </cell>
          <cell r="I656">
            <v>13</v>
          </cell>
          <cell r="J656">
            <v>0</v>
          </cell>
          <cell r="K656">
            <v>13</v>
          </cell>
          <cell r="L656">
            <v>12381200</v>
          </cell>
          <cell r="M656">
            <v>618800.00000000105</v>
          </cell>
          <cell r="N656">
            <v>9.9684999999999996E-2</v>
          </cell>
          <cell r="O656">
            <v>9.9684999999999996E-2</v>
          </cell>
          <cell r="P656">
            <v>95.24</v>
          </cell>
          <cell r="Q656">
            <v>9.9684999999999996E-2</v>
          </cell>
          <cell r="R656">
            <v>9.9684999999999996E-2</v>
          </cell>
          <cell r="S656">
            <v>41999</v>
          </cell>
        </row>
        <row r="657">
          <cell r="A657">
            <v>641</v>
          </cell>
          <cell r="B657" t="str">
            <v>Non-Comp</v>
          </cell>
          <cell r="C657">
            <v>41816</v>
          </cell>
          <cell r="D657">
            <v>41999</v>
          </cell>
          <cell r="E657">
            <v>13</v>
          </cell>
          <cell r="F657">
            <v>1230.9649999999999</v>
          </cell>
          <cell r="G657">
            <v>1172.3710659999999</v>
          </cell>
          <cell r="H657">
            <v>13</v>
          </cell>
          <cell r="I657">
            <v>0</v>
          </cell>
          <cell r="J657">
            <v>1230.9649999999999</v>
          </cell>
          <cell r="K657">
            <v>1230.9649999999999</v>
          </cell>
          <cell r="L657">
            <v>1172371066</v>
          </cell>
          <cell r="M657">
            <v>58593934</v>
          </cell>
          <cell r="N657">
            <v>9.9684999999999996E-2</v>
          </cell>
          <cell r="O657">
            <v>9.9684999999999996E-2</v>
          </cell>
          <cell r="P657">
            <v>95.24</v>
          </cell>
          <cell r="Q657">
            <v>9.9684999999999996E-2</v>
          </cell>
          <cell r="R657">
            <v>9.9684999999999996E-2</v>
          </cell>
          <cell r="S657">
            <v>41999</v>
          </cell>
        </row>
        <row r="658">
          <cell r="A658">
            <v>642</v>
          </cell>
          <cell r="B658" t="str">
            <v>413th</v>
          </cell>
          <cell r="C658">
            <v>41830</v>
          </cell>
          <cell r="D658">
            <v>42012</v>
          </cell>
          <cell r="E658">
            <v>7</v>
          </cell>
          <cell r="F658">
            <v>8300</v>
          </cell>
          <cell r="G658">
            <v>7906.58</v>
          </cell>
          <cell r="H658">
            <v>7</v>
          </cell>
          <cell r="I658">
            <v>8300</v>
          </cell>
          <cell r="J658">
            <v>0</v>
          </cell>
          <cell r="K658">
            <v>8300</v>
          </cell>
          <cell r="L658">
            <v>7906580000</v>
          </cell>
          <cell r="M658">
            <v>393419999.99999994</v>
          </cell>
          <cell r="N658">
            <v>9.9790509721225537E-2</v>
          </cell>
          <cell r="O658">
            <v>9.9790509721225537E-2</v>
          </cell>
          <cell r="P658">
            <v>95.26</v>
          </cell>
          <cell r="Q658">
            <v>9.9790509721225537E-2</v>
          </cell>
          <cell r="R658">
            <v>9.9790509721225537E-2</v>
          </cell>
          <cell r="S658">
            <v>42012</v>
          </cell>
        </row>
        <row r="659">
          <cell r="A659">
            <v>643</v>
          </cell>
          <cell r="B659" t="str">
            <v>Non-Comp</v>
          </cell>
          <cell r="C659">
            <v>41830</v>
          </cell>
          <cell r="D659">
            <v>42012</v>
          </cell>
          <cell r="E659">
            <v>63</v>
          </cell>
          <cell r="F659">
            <v>3528.87</v>
          </cell>
          <cell r="G659">
            <v>3361.6010000000001</v>
          </cell>
          <cell r="H659">
            <v>63</v>
          </cell>
          <cell r="I659">
            <v>0</v>
          </cell>
          <cell r="J659">
            <v>3528.87</v>
          </cell>
          <cell r="K659">
            <v>3528.87</v>
          </cell>
          <cell r="L659">
            <v>3361601562</v>
          </cell>
          <cell r="M659">
            <v>167268438</v>
          </cell>
          <cell r="N659">
            <v>9.9790509721225537E-2</v>
          </cell>
          <cell r="O659">
            <v>9.9790509721225537E-2</v>
          </cell>
          <cell r="P659">
            <v>95.26</v>
          </cell>
          <cell r="Q659">
            <v>9.9790509721225537E-2</v>
          </cell>
          <cell r="R659">
            <v>9.9790509721225537E-2</v>
          </cell>
          <cell r="S659">
            <v>42012</v>
          </cell>
        </row>
        <row r="660">
          <cell r="A660">
            <v>644</v>
          </cell>
          <cell r="B660" t="str">
            <v>414th</v>
          </cell>
          <cell r="C660">
            <v>41844</v>
          </cell>
          <cell r="D660">
            <v>42026</v>
          </cell>
          <cell r="E660">
            <v>3</v>
          </cell>
          <cell r="F660">
            <v>2050</v>
          </cell>
          <cell r="G660">
            <v>1952.83</v>
          </cell>
          <cell r="H660">
            <v>3</v>
          </cell>
          <cell r="I660">
            <v>950</v>
          </cell>
          <cell r="J660">
            <v>1100</v>
          </cell>
          <cell r="K660">
            <v>2050</v>
          </cell>
          <cell r="L660">
            <v>1952830000</v>
          </cell>
          <cell r="M660">
            <v>97170000</v>
          </cell>
          <cell r="N660">
            <v>9.9790509721225537E-2</v>
          </cell>
          <cell r="O660">
            <v>9.9790509721225537E-2</v>
          </cell>
          <cell r="P660">
            <v>95.26</v>
          </cell>
          <cell r="Q660">
            <v>9.9790509721225537E-2</v>
          </cell>
          <cell r="R660">
            <v>9.9790509721225537E-2</v>
          </cell>
          <cell r="S660">
            <v>42026</v>
          </cell>
        </row>
        <row r="661">
          <cell r="A661">
            <v>645</v>
          </cell>
          <cell r="B661" t="str">
            <v>Non-Comp</v>
          </cell>
          <cell r="C661">
            <v>41844</v>
          </cell>
          <cell r="D661">
            <v>42026</v>
          </cell>
          <cell r="E661">
            <v>29</v>
          </cell>
          <cell r="F661">
            <v>3011.7950000000001</v>
          </cell>
          <cell r="G661">
            <v>2869.0359170000002</v>
          </cell>
          <cell r="H661">
            <v>29</v>
          </cell>
          <cell r="I661">
            <v>0</v>
          </cell>
          <cell r="J661">
            <v>3011.7950000000001</v>
          </cell>
          <cell r="K661">
            <v>3011.7950000000001</v>
          </cell>
          <cell r="L661">
            <v>2869035917</v>
          </cell>
          <cell r="M661">
            <v>142759083</v>
          </cell>
          <cell r="N661">
            <v>9.9790509721225537E-2</v>
          </cell>
          <cell r="O661">
            <v>9.9790509721225537E-2</v>
          </cell>
          <cell r="P661">
            <v>95.26</v>
          </cell>
          <cell r="Q661">
            <v>9.9790509721225537E-2</v>
          </cell>
          <cell r="R661">
            <v>9.9790509721225537E-2</v>
          </cell>
          <cell r="S661">
            <v>42026</v>
          </cell>
        </row>
        <row r="662">
          <cell r="A662">
            <v>646</v>
          </cell>
          <cell r="B662" t="str">
            <v>415th</v>
          </cell>
          <cell r="C662">
            <v>41858</v>
          </cell>
          <cell r="D662">
            <v>42041</v>
          </cell>
          <cell r="E662">
            <v>6</v>
          </cell>
          <cell r="F662">
            <v>6556</v>
          </cell>
          <cell r="G662">
            <v>6243.9070000000002</v>
          </cell>
          <cell r="H662">
            <v>4</v>
          </cell>
          <cell r="I662">
            <v>6286</v>
          </cell>
          <cell r="J662">
            <v>0</v>
          </cell>
          <cell r="K662">
            <v>6286</v>
          </cell>
          <cell r="L662">
            <v>5986786400</v>
          </cell>
          <cell r="M662">
            <v>299213600.00000101</v>
          </cell>
          <cell r="N662">
            <v>9.9684999999999996E-2</v>
          </cell>
          <cell r="O662">
            <v>9.9904999999999994E-2</v>
          </cell>
          <cell r="P662">
            <v>95.24</v>
          </cell>
          <cell r="Q662">
            <v>9.9684999999999996E-2</v>
          </cell>
          <cell r="R662">
            <v>9.9684999999999996E-2</v>
          </cell>
          <cell r="S662">
            <v>42041</v>
          </cell>
        </row>
        <row r="663">
          <cell r="A663">
            <v>647</v>
          </cell>
          <cell r="B663" t="str">
            <v>Non-Comp</v>
          </cell>
          <cell r="C663">
            <v>41858</v>
          </cell>
          <cell r="D663">
            <v>42041</v>
          </cell>
          <cell r="E663">
            <v>19</v>
          </cell>
          <cell r="F663">
            <v>2068.0749999999998</v>
          </cell>
          <cell r="G663">
            <v>1969.63463</v>
          </cell>
          <cell r="H663">
            <v>19</v>
          </cell>
          <cell r="I663">
            <v>0</v>
          </cell>
          <cell r="J663">
            <v>2068.0749999999998</v>
          </cell>
          <cell r="K663">
            <v>2068.0749999999998</v>
          </cell>
          <cell r="L663">
            <v>1969634629.9999998</v>
          </cell>
          <cell r="M663">
            <v>98440370.000000179</v>
          </cell>
          <cell r="N663">
            <v>9.9684999999999996E-2</v>
          </cell>
          <cell r="O663">
            <v>9.9684999999999996E-2</v>
          </cell>
          <cell r="P663">
            <v>95.24</v>
          </cell>
          <cell r="Q663">
            <v>9.9684999999999996E-2</v>
          </cell>
          <cell r="R663">
            <v>9.9684999999999996E-2</v>
          </cell>
          <cell r="S663">
            <v>42041</v>
          </cell>
        </row>
        <row r="664">
          <cell r="A664">
            <v>648</v>
          </cell>
          <cell r="B664" t="str">
            <v>416th</v>
          </cell>
          <cell r="C664">
            <v>41872</v>
          </cell>
          <cell r="D664">
            <v>42054</v>
          </cell>
          <cell r="E664">
            <v>2</v>
          </cell>
          <cell r="F664">
            <v>350</v>
          </cell>
          <cell r="G664">
            <v>333.41</v>
          </cell>
          <cell r="H664">
            <v>2</v>
          </cell>
          <cell r="I664">
            <v>350</v>
          </cell>
          <cell r="J664">
            <v>0</v>
          </cell>
          <cell r="K664">
            <v>350</v>
          </cell>
          <cell r="L664">
            <v>333410000</v>
          </cell>
          <cell r="M664">
            <v>16590000</v>
          </cell>
          <cell r="N664">
            <v>9.9790509721225537E-2</v>
          </cell>
          <cell r="O664">
            <v>9.9790509721225537E-2</v>
          </cell>
          <cell r="P664">
            <v>95.26</v>
          </cell>
          <cell r="Q664">
            <v>9.9790509721225537E-2</v>
          </cell>
          <cell r="R664">
            <v>9.9790509721225537E-2</v>
          </cell>
          <cell r="S664">
            <v>42054</v>
          </cell>
        </row>
        <row r="665">
          <cell r="A665">
            <v>649</v>
          </cell>
          <cell r="B665" t="str">
            <v>Non-Comp</v>
          </cell>
          <cell r="C665">
            <v>41872</v>
          </cell>
          <cell r="D665">
            <v>42054</v>
          </cell>
          <cell r="E665">
            <v>17</v>
          </cell>
          <cell r="F665">
            <v>1712.67</v>
          </cell>
          <cell r="G665">
            <v>1631.4894420000001</v>
          </cell>
          <cell r="H665">
            <v>17</v>
          </cell>
          <cell r="I665">
            <v>0</v>
          </cell>
          <cell r="J665">
            <v>1712.67</v>
          </cell>
          <cell r="K665">
            <v>1712.67</v>
          </cell>
          <cell r="L665">
            <v>1631489442</v>
          </cell>
          <cell r="M665">
            <v>81180558</v>
          </cell>
          <cell r="N665">
            <v>9.9790509721225537E-2</v>
          </cell>
          <cell r="O665">
            <v>9.9790509721225537E-2</v>
          </cell>
          <cell r="P665">
            <v>95.26</v>
          </cell>
          <cell r="Q665">
            <v>9.9790509721225537E-2</v>
          </cell>
          <cell r="R665">
            <v>9.9790509721225537E-2</v>
          </cell>
          <cell r="S665">
            <v>42054</v>
          </cell>
        </row>
        <row r="666">
          <cell r="A666">
            <v>650</v>
          </cell>
          <cell r="B666" t="str">
            <v>417th</v>
          </cell>
          <cell r="C666">
            <v>41886</v>
          </cell>
          <cell r="D666">
            <v>42068</v>
          </cell>
          <cell r="E666">
            <v>5</v>
          </cell>
          <cell r="F666">
            <v>40649.800000000003</v>
          </cell>
          <cell r="G666">
            <v>38722.999480000006</v>
          </cell>
          <cell r="H666">
            <v>5</v>
          </cell>
          <cell r="I666">
            <v>40649.800000000003</v>
          </cell>
          <cell r="J666">
            <v>0</v>
          </cell>
          <cell r="K666">
            <v>40649.800000000003</v>
          </cell>
          <cell r="L666">
            <v>38722999480</v>
          </cell>
          <cell r="M666">
            <v>1926800520</v>
          </cell>
          <cell r="N666">
            <v>9.9790509721225537E-2</v>
          </cell>
          <cell r="O666">
            <v>9.9790509721225537E-2</v>
          </cell>
          <cell r="P666">
            <v>95.26</v>
          </cell>
          <cell r="Q666">
            <v>9.9790509721225537E-2</v>
          </cell>
          <cell r="R666">
            <v>9.9790509721225537E-2</v>
          </cell>
          <cell r="S666">
            <v>42068</v>
          </cell>
        </row>
        <row r="667">
          <cell r="A667">
            <v>651</v>
          </cell>
          <cell r="B667" t="str">
            <v>Non-Comp</v>
          </cell>
          <cell r="C667">
            <v>41886</v>
          </cell>
          <cell r="D667">
            <v>42068</v>
          </cell>
          <cell r="E667">
            <v>18</v>
          </cell>
          <cell r="F667">
            <v>781.99</v>
          </cell>
          <cell r="G667">
            <v>744.92367400000001</v>
          </cell>
          <cell r="H667">
            <v>18</v>
          </cell>
          <cell r="I667">
            <v>0</v>
          </cell>
          <cell r="J667">
            <v>781.99</v>
          </cell>
          <cell r="K667">
            <v>781.99</v>
          </cell>
          <cell r="L667">
            <v>744923674</v>
          </cell>
          <cell r="M667">
            <v>37066326</v>
          </cell>
          <cell r="N667">
            <v>9.9790509721225537E-2</v>
          </cell>
          <cell r="O667">
            <v>9.9790509721225537E-2</v>
          </cell>
          <cell r="P667">
            <v>95.26</v>
          </cell>
          <cell r="Q667">
            <v>9.9790509721225537E-2</v>
          </cell>
          <cell r="R667">
            <v>9.9790509721225537E-2</v>
          </cell>
          <cell r="S667">
            <v>42068</v>
          </cell>
        </row>
        <row r="668">
          <cell r="A668">
            <v>652</v>
          </cell>
          <cell r="B668" t="str">
            <v>418th</v>
          </cell>
          <cell r="C668">
            <v>41900</v>
          </cell>
          <cell r="D668">
            <v>42082</v>
          </cell>
          <cell r="E668">
            <v>1</v>
          </cell>
          <cell r="F668">
            <v>1000</v>
          </cell>
          <cell r="G668">
            <v>952.30000000000007</v>
          </cell>
          <cell r="H668">
            <v>0</v>
          </cell>
          <cell r="I668" t="str">
            <v>Bids Rejected</v>
          </cell>
          <cell r="J668" t="str">
            <v>Bids Rejected</v>
          </cell>
          <cell r="K668" t="str">
            <v>BIDS REJECTED</v>
          </cell>
          <cell r="L668" t="str">
            <v>Bids Rejected</v>
          </cell>
          <cell r="M668" t="str">
            <v>Bids Rejected</v>
          </cell>
          <cell r="N668">
            <v>0.10045373087481659</v>
          </cell>
          <cell r="O668">
            <v>0.10045373087481659</v>
          </cell>
          <cell r="P668" t="str">
            <v>Bids Rejected</v>
          </cell>
          <cell r="Q668" t="str">
            <v>Bids Rejected</v>
          </cell>
          <cell r="R668" t="str">
            <v>Bids Rejected</v>
          </cell>
          <cell r="S668">
            <v>42082</v>
          </cell>
        </row>
        <row r="669">
          <cell r="A669">
            <v>653</v>
          </cell>
          <cell r="B669" t="str">
            <v>Non-Comp</v>
          </cell>
          <cell r="C669">
            <v>41900</v>
          </cell>
          <cell r="D669">
            <v>42082</v>
          </cell>
          <cell r="E669">
            <v>69</v>
          </cell>
          <cell r="F669">
            <v>1342.11</v>
          </cell>
          <cell r="G669">
            <v>1110.6553919999999</v>
          </cell>
          <cell r="H669">
            <v>0</v>
          </cell>
          <cell r="I669" t="str">
            <v>Bids Rejected</v>
          </cell>
          <cell r="J669" t="str">
            <v>Bids Rejected</v>
          </cell>
          <cell r="K669" t="str">
            <v>BIDS REJECTED</v>
          </cell>
          <cell r="L669" t="str">
            <v>Bids Rejected</v>
          </cell>
          <cell r="M669" t="str">
            <v>Bids Rejected</v>
          </cell>
          <cell r="N669" t="str">
            <v>Bids Rejected</v>
          </cell>
          <cell r="O669" t="str">
            <v>Bids Rejected</v>
          </cell>
          <cell r="P669" t="str">
            <v>Bids Rejected</v>
          </cell>
          <cell r="Q669" t="str">
            <v>Bids Rejected</v>
          </cell>
          <cell r="R669" t="str">
            <v>Bids Rejected</v>
          </cell>
          <cell r="S669">
            <v>42082</v>
          </cell>
        </row>
        <row r="670">
          <cell r="A670">
            <v>654</v>
          </cell>
          <cell r="B670" t="str">
            <v>419th</v>
          </cell>
          <cell r="C670">
            <v>41914</v>
          </cell>
          <cell r="D670">
            <v>42096</v>
          </cell>
          <cell r="E670">
            <v>1</v>
          </cell>
          <cell r="F670">
            <v>5000</v>
          </cell>
          <cell r="G670">
            <v>4763</v>
          </cell>
          <cell r="H670">
            <v>1</v>
          </cell>
          <cell r="I670">
            <v>5000</v>
          </cell>
          <cell r="J670">
            <v>0</v>
          </cell>
          <cell r="K670">
            <v>5000</v>
          </cell>
          <cell r="L670">
            <v>4763000000</v>
          </cell>
          <cell r="M670">
            <v>237000000</v>
          </cell>
          <cell r="N670">
            <v>9.9790509721225537E-2</v>
          </cell>
          <cell r="O670">
            <v>9.9790509721225537E-2</v>
          </cell>
          <cell r="P670">
            <v>95.26</v>
          </cell>
          <cell r="Q670">
            <v>9.9790509721225537E-2</v>
          </cell>
          <cell r="R670">
            <v>9.9790509721225537E-2</v>
          </cell>
          <cell r="S670">
            <v>42096</v>
          </cell>
        </row>
        <row r="671">
          <cell r="A671">
            <v>655</v>
          </cell>
          <cell r="B671" t="str">
            <v>Non-Comp</v>
          </cell>
          <cell r="C671">
            <v>41914</v>
          </cell>
          <cell r="D671">
            <v>42096</v>
          </cell>
          <cell r="E671">
            <v>14</v>
          </cell>
          <cell r="F671">
            <v>871.04499999999996</v>
          </cell>
          <cell r="G671">
            <v>829.75746700000002</v>
          </cell>
          <cell r="H671">
            <v>14</v>
          </cell>
          <cell r="I671">
            <v>0</v>
          </cell>
          <cell r="J671">
            <v>871.04499999999996</v>
          </cell>
          <cell r="K671">
            <v>871.04499999999996</v>
          </cell>
          <cell r="L671">
            <v>829757467</v>
          </cell>
          <cell r="M671">
            <v>41287533</v>
          </cell>
          <cell r="N671">
            <v>9.9790509721225537E-2</v>
          </cell>
          <cell r="O671">
            <v>9.9790509721225537E-2</v>
          </cell>
          <cell r="P671">
            <v>95.26</v>
          </cell>
          <cell r="Q671">
            <v>9.9790509721225537E-2</v>
          </cell>
          <cell r="R671">
            <v>9.9790509721225537E-2</v>
          </cell>
          <cell r="S671">
            <v>42096</v>
          </cell>
        </row>
        <row r="672">
          <cell r="A672">
            <v>656</v>
          </cell>
          <cell r="B672" t="str">
            <v>420th</v>
          </cell>
          <cell r="C672">
            <v>41928</v>
          </cell>
          <cell r="D672">
            <v>42110</v>
          </cell>
          <cell r="E672">
            <v>6</v>
          </cell>
          <cell r="F672">
            <v>7450</v>
          </cell>
          <cell r="G672">
            <v>7096.8</v>
          </cell>
          <cell r="H672">
            <v>4</v>
          </cell>
          <cell r="I672">
            <v>6750</v>
          </cell>
          <cell r="J672">
            <v>0</v>
          </cell>
          <cell r="K672">
            <v>6750</v>
          </cell>
          <cell r="L672">
            <v>6430050000</v>
          </cell>
          <cell r="M672">
            <v>319950000</v>
          </cell>
          <cell r="N672">
            <v>9.9791000000000005E-2</v>
          </cell>
          <cell r="O672">
            <v>0.100012</v>
          </cell>
          <cell r="P672">
            <v>95.26</v>
          </cell>
          <cell r="Q672">
            <v>9.9791000000000005E-2</v>
          </cell>
          <cell r="R672">
            <v>9.9791000000000005E-2</v>
          </cell>
        </row>
        <row r="673">
          <cell r="A673">
            <v>657</v>
          </cell>
          <cell r="B673" t="str">
            <v>Non-Comp</v>
          </cell>
          <cell r="C673">
            <v>41928</v>
          </cell>
          <cell r="D673">
            <v>42110</v>
          </cell>
          <cell r="E673">
            <v>12</v>
          </cell>
          <cell r="F673">
            <v>755.76</v>
          </cell>
          <cell r="G673">
            <v>719.93697599999996</v>
          </cell>
          <cell r="H673">
            <v>12</v>
          </cell>
          <cell r="I673">
            <v>0</v>
          </cell>
          <cell r="J673">
            <v>755.76</v>
          </cell>
          <cell r="K673">
            <v>755.76</v>
          </cell>
          <cell r="L673">
            <v>719936976</v>
          </cell>
          <cell r="M673">
            <v>35823024</v>
          </cell>
          <cell r="N673">
            <v>9.9790509721225537E-2</v>
          </cell>
          <cell r="O673">
            <v>9.9790509721225537E-2</v>
          </cell>
          <cell r="P673">
            <v>95.26</v>
          </cell>
          <cell r="Q673">
            <v>9.9790509721225537E-2</v>
          </cell>
          <cell r="R673">
            <v>9.9790509721225537E-2</v>
          </cell>
        </row>
        <row r="674">
          <cell r="A674">
            <v>658</v>
          </cell>
          <cell r="B674" t="str">
            <v>421st</v>
          </cell>
          <cell r="C674">
            <v>41942</v>
          </cell>
          <cell r="D674">
            <v>42124</v>
          </cell>
          <cell r="E674">
            <v>32</v>
          </cell>
          <cell r="F674">
            <v>79151</v>
          </cell>
          <cell r="G674">
            <v>75408.164400000023</v>
          </cell>
          <cell r="H674">
            <v>32</v>
          </cell>
          <cell r="I674">
            <v>68301</v>
          </cell>
          <cell r="J674">
            <v>10850</v>
          </cell>
          <cell r="K674">
            <v>79151</v>
          </cell>
          <cell r="L674">
            <v>75408164400</v>
          </cell>
          <cell r="M674">
            <v>3742835600</v>
          </cell>
          <cell r="N674">
            <v>9.9127999999999994E-2</v>
          </cell>
          <cell r="O674">
            <v>9.9791000000000005E-2</v>
          </cell>
          <cell r="P674">
            <v>95.26</v>
          </cell>
          <cell r="Q674">
            <v>9.9791000000000005E-2</v>
          </cell>
          <cell r="R674">
            <v>9.9541000000000004E-2</v>
          </cell>
        </row>
        <row r="675">
          <cell r="A675">
            <v>659</v>
          </cell>
          <cell r="B675" t="str">
            <v>Non-Comp</v>
          </cell>
          <cell r="C675">
            <v>41942</v>
          </cell>
          <cell r="D675">
            <v>42124</v>
          </cell>
          <cell r="E675">
            <v>64</v>
          </cell>
          <cell r="F675">
            <v>4538.1850000000004</v>
          </cell>
          <cell r="G675">
            <v>4323.5288495000004</v>
          </cell>
          <cell r="H675">
            <v>64</v>
          </cell>
          <cell r="I675">
            <v>0</v>
          </cell>
          <cell r="J675">
            <v>4538.1850000000004</v>
          </cell>
          <cell r="K675">
            <v>4538.1850000000004</v>
          </cell>
          <cell r="L675">
            <v>4323528849.5</v>
          </cell>
          <cell r="M675">
            <v>214656150.50000003</v>
          </cell>
          <cell r="N675">
            <v>9.9570000000000006E-2</v>
          </cell>
          <cell r="O675">
            <v>9.9570000000000006E-2</v>
          </cell>
          <cell r="P675">
            <v>95.27</v>
          </cell>
          <cell r="Q675">
            <v>9.9570000000000006E-2</v>
          </cell>
          <cell r="R675">
            <v>9.9570000000000006E-2</v>
          </cell>
        </row>
        <row r="676">
          <cell r="A676">
            <v>660</v>
          </cell>
          <cell r="B676" t="str">
            <v>422nd</v>
          </cell>
          <cell r="C676">
            <v>41956</v>
          </cell>
          <cell r="D676">
            <v>42138</v>
          </cell>
          <cell r="E676">
            <v>55</v>
          </cell>
          <cell r="F676">
            <v>128192</v>
          </cell>
          <cell r="G676">
            <v>122148.29819999998</v>
          </cell>
          <cell r="H676">
            <v>55</v>
          </cell>
          <cell r="I676">
            <v>111042</v>
          </cell>
          <cell r="J676">
            <v>17150</v>
          </cell>
          <cell r="K676">
            <v>128192</v>
          </cell>
          <cell r="L676">
            <v>122148298200</v>
          </cell>
          <cell r="M676">
            <v>6043701800</v>
          </cell>
          <cell r="N676">
            <v>9.8024E-2</v>
          </cell>
          <cell r="O676">
            <v>9.9791000000000005E-2</v>
          </cell>
          <cell r="P676">
            <v>95.26</v>
          </cell>
          <cell r="Q676">
            <v>9.9791000000000005E-2</v>
          </cell>
          <cell r="R676">
            <v>9.9228999999999998E-2</v>
          </cell>
        </row>
        <row r="677">
          <cell r="A677">
            <v>661</v>
          </cell>
          <cell r="B677" t="str">
            <v>Non-Comp</v>
          </cell>
          <cell r="C677">
            <v>41956</v>
          </cell>
          <cell r="D677">
            <v>42138</v>
          </cell>
          <cell r="E677">
            <v>75</v>
          </cell>
          <cell r="F677">
            <v>6665.69</v>
          </cell>
          <cell r="G677">
            <v>6351.7360010000002</v>
          </cell>
          <cell r="H677">
            <v>75</v>
          </cell>
          <cell r="I677">
            <v>0</v>
          </cell>
          <cell r="J677">
            <v>6665.69</v>
          </cell>
          <cell r="K677">
            <v>6665.69</v>
          </cell>
          <cell r="L677">
            <v>6351736001</v>
          </cell>
          <cell r="M677">
            <v>313953998.99999952</v>
          </cell>
          <cell r="N677">
            <v>9.9127999999999994E-2</v>
          </cell>
          <cell r="O677">
            <v>9.9127999999999994E-2</v>
          </cell>
          <cell r="P677">
            <v>95.29</v>
          </cell>
          <cell r="Q677">
            <v>9.9127999999999994E-2</v>
          </cell>
          <cell r="R677">
            <v>9.9127999999999994E-2</v>
          </cell>
        </row>
        <row r="678">
          <cell r="A678">
            <v>662</v>
          </cell>
          <cell r="B678" t="str">
            <v>423rd</v>
          </cell>
          <cell r="C678">
            <v>41970</v>
          </cell>
          <cell r="D678">
            <v>42152</v>
          </cell>
          <cell r="E678">
            <v>21</v>
          </cell>
          <cell r="F678">
            <v>103856</v>
          </cell>
          <cell r="G678">
            <v>99174.634999999995</v>
          </cell>
          <cell r="H678">
            <v>20</v>
          </cell>
          <cell r="I678">
            <v>103306</v>
          </cell>
          <cell r="J678">
            <v>300</v>
          </cell>
          <cell r="K678">
            <v>103606</v>
          </cell>
          <cell r="L678">
            <v>98935960000</v>
          </cell>
          <cell r="M678">
            <v>4670040000</v>
          </cell>
          <cell r="N678">
            <v>9.4280000000000003E-2</v>
          </cell>
          <cell r="O678">
            <v>9.5159999999999995E-2</v>
          </cell>
          <cell r="P678">
            <v>95.48</v>
          </cell>
          <cell r="Q678">
            <v>9.4939999999999997E-2</v>
          </cell>
          <cell r="R678">
            <v>9.4664999999999999E-2</v>
          </cell>
        </row>
        <row r="679">
          <cell r="A679">
            <v>663</v>
          </cell>
          <cell r="B679" t="str">
            <v>Non-Comp</v>
          </cell>
          <cell r="C679">
            <v>41970</v>
          </cell>
          <cell r="D679">
            <v>42152</v>
          </cell>
          <cell r="E679">
            <v>21</v>
          </cell>
          <cell r="F679">
            <v>1917.7</v>
          </cell>
          <cell r="G679">
            <v>1831.21173</v>
          </cell>
          <cell r="H679">
            <v>21</v>
          </cell>
          <cell r="I679">
            <v>0</v>
          </cell>
          <cell r="J679">
            <v>1917.7</v>
          </cell>
          <cell r="K679">
            <v>1917.7</v>
          </cell>
          <cell r="L679">
            <v>1831211730</v>
          </cell>
          <cell r="M679">
            <v>86488270.00000006</v>
          </cell>
          <cell r="N679">
            <v>9.4719999999999999E-2</v>
          </cell>
          <cell r="O679">
            <v>9.4719999999999999E-2</v>
          </cell>
          <cell r="P679">
            <v>95.49</v>
          </cell>
          <cell r="Q679">
            <v>9.4719999999999999E-2</v>
          </cell>
          <cell r="R679">
            <v>9.4719999999999999E-2</v>
          </cell>
        </row>
        <row r="680">
          <cell r="A680">
            <v>664</v>
          </cell>
          <cell r="B680" t="str">
            <v>424th</v>
          </cell>
          <cell r="C680">
            <v>41984</v>
          </cell>
          <cell r="D680">
            <v>42166</v>
          </cell>
          <cell r="E680">
            <v>7</v>
          </cell>
          <cell r="F680">
            <v>9661.7999999999993</v>
          </cell>
          <cell r="G680">
            <v>9225.0866400000014</v>
          </cell>
          <cell r="H680">
            <v>7</v>
          </cell>
          <cell r="I680">
            <v>9661.7999999999993</v>
          </cell>
          <cell r="J680">
            <v>0</v>
          </cell>
          <cell r="K680">
            <v>9661.7999999999993</v>
          </cell>
          <cell r="L680">
            <v>9225086640</v>
          </cell>
          <cell r="M680">
            <v>436713359.99999899</v>
          </cell>
          <cell r="N680">
            <v>9.4939999999999997E-2</v>
          </cell>
          <cell r="O680">
            <v>9.4939999999999997E-2</v>
          </cell>
          <cell r="P680">
            <v>95.48</v>
          </cell>
          <cell r="Q680">
            <v>9.4939999999999997E-2</v>
          </cell>
          <cell r="R680">
            <v>9.4939999999999997E-2</v>
          </cell>
        </row>
        <row r="681">
          <cell r="A681">
            <v>665</v>
          </cell>
          <cell r="B681" t="str">
            <v>Non-Comp</v>
          </cell>
          <cell r="C681">
            <v>41984</v>
          </cell>
          <cell r="D681">
            <v>42166</v>
          </cell>
          <cell r="E681">
            <v>19</v>
          </cell>
          <cell r="F681">
            <v>1176.3050000000001</v>
          </cell>
          <cell r="G681">
            <v>1123.1360139999999</v>
          </cell>
          <cell r="H681">
            <v>19</v>
          </cell>
          <cell r="I681">
            <v>0</v>
          </cell>
          <cell r="J681">
            <v>1176.3050000000001</v>
          </cell>
          <cell r="K681">
            <v>1176.3050000000001</v>
          </cell>
          <cell r="L681">
            <v>1123136014.0000002</v>
          </cell>
          <cell r="M681">
            <v>53168985.999999896</v>
          </cell>
          <cell r="N681">
            <v>9.4939999999999997E-2</v>
          </cell>
          <cell r="O681">
            <v>9.4939999999999997E-2</v>
          </cell>
          <cell r="P681">
            <v>95.48</v>
          </cell>
          <cell r="Q681">
            <v>9.4939999999999997E-2</v>
          </cell>
          <cell r="R681">
            <v>9.4939999999999997E-2</v>
          </cell>
        </row>
        <row r="682">
          <cell r="A682">
            <v>666</v>
          </cell>
          <cell r="B682" t="str">
            <v>425th</v>
          </cell>
          <cell r="C682">
            <v>41999</v>
          </cell>
          <cell r="D682">
            <v>42180</v>
          </cell>
          <cell r="E682">
            <v>5</v>
          </cell>
          <cell r="F682">
            <v>6590</v>
          </cell>
          <cell r="G682">
            <v>6294.3089999999993</v>
          </cell>
          <cell r="H682">
            <v>5</v>
          </cell>
          <cell r="I682">
            <v>6590</v>
          </cell>
          <cell r="J682">
            <v>0</v>
          </cell>
          <cell r="K682">
            <v>6590</v>
          </cell>
          <cell r="L682">
            <v>6294309000</v>
          </cell>
          <cell r="M682">
            <v>295691000</v>
          </cell>
          <cell r="N682">
            <v>9.4579999999999997E-2</v>
          </cell>
          <cell r="O682">
            <v>9.4800999999999996E-2</v>
          </cell>
          <cell r="P682">
            <v>95.51</v>
          </cell>
          <cell r="Q682">
            <v>9.4800999999999996E-2</v>
          </cell>
          <cell r="R682">
            <v>9.4733999999999999E-2</v>
          </cell>
        </row>
        <row r="683">
          <cell r="A683">
            <v>667</v>
          </cell>
          <cell r="B683" t="str">
            <v>Non-Comp</v>
          </cell>
          <cell r="C683">
            <v>41999</v>
          </cell>
          <cell r="D683">
            <v>42180</v>
          </cell>
          <cell r="E683">
            <v>29</v>
          </cell>
          <cell r="F683">
            <v>1231.7349999999999</v>
          </cell>
          <cell r="G683">
            <v>1176.4300985</v>
          </cell>
          <cell r="H683">
            <v>29</v>
          </cell>
          <cell r="I683">
            <v>0</v>
          </cell>
          <cell r="J683">
            <v>1231.7349999999999</v>
          </cell>
          <cell r="K683">
            <v>1231.7349999999999</v>
          </cell>
          <cell r="L683">
            <v>1176430098.5</v>
          </cell>
          <cell r="M683">
            <v>55304901.499999933</v>
          </cell>
          <cell r="N683">
            <v>9.4800999999999996E-2</v>
          </cell>
          <cell r="O683">
            <v>9.4800999999999996E-2</v>
          </cell>
          <cell r="P683">
            <v>95.51</v>
          </cell>
          <cell r="Q683">
            <v>9.4800999999999996E-2</v>
          </cell>
          <cell r="R683">
            <v>9.4800999999999996E-2</v>
          </cell>
        </row>
        <row r="684">
          <cell r="A684">
            <v>668</v>
          </cell>
          <cell r="B684" t="str">
            <v>426th</v>
          </cell>
          <cell r="C684">
            <v>42012</v>
          </cell>
          <cell r="D684">
            <v>42194</v>
          </cell>
          <cell r="E684">
            <v>102</v>
          </cell>
          <cell r="F684">
            <v>130371.20000000001</v>
          </cell>
          <cell r="G684">
            <v>124624.15711</v>
          </cell>
          <cell r="H684">
            <v>41</v>
          </cell>
          <cell r="I684">
            <v>43408.7</v>
          </cell>
          <cell r="J684">
            <v>22750</v>
          </cell>
          <cell r="K684">
            <v>66158.7</v>
          </cell>
          <cell r="L684">
            <v>63277629860</v>
          </cell>
          <cell r="M684">
            <v>2881070140</v>
          </cell>
          <cell r="N684">
            <v>9.0110999999999997E-2</v>
          </cell>
          <cell r="O684">
            <v>9.4939999999999997E-2</v>
          </cell>
          <cell r="P684">
            <v>95.59</v>
          </cell>
          <cell r="Q684">
            <v>9.2522999999999994E-2</v>
          </cell>
          <cell r="R684">
            <v>9.1311000000000003E-2</v>
          </cell>
        </row>
        <row r="685">
          <cell r="A685">
            <v>669</v>
          </cell>
          <cell r="B685" t="str">
            <v>Non-Comp</v>
          </cell>
          <cell r="C685">
            <v>42012</v>
          </cell>
          <cell r="D685">
            <v>42194</v>
          </cell>
          <cell r="E685">
            <v>63</v>
          </cell>
          <cell r="F685">
            <v>7954.2250000000004</v>
          </cell>
          <cell r="G685">
            <v>7608.2162125000004</v>
          </cell>
          <cell r="H685">
            <v>63</v>
          </cell>
          <cell r="I685">
            <v>0</v>
          </cell>
          <cell r="J685">
            <v>7954.2250000000004</v>
          </cell>
          <cell r="K685">
            <v>7954.2250000000004</v>
          </cell>
          <cell r="L685">
            <v>7608216212.5</v>
          </cell>
          <cell r="M685">
            <v>346008787.49999994</v>
          </cell>
          <cell r="N685">
            <v>9.1205999999999995E-2</v>
          </cell>
          <cell r="O685">
            <v>9.1205999999999995E-2</v>
          </cell>
          <cell r="P685">
            <v>95.65</v>
          </cell>
          <cell r="Q685">
            <v>9.1205999999999995E-2</v>
          </cell>
          <cell r="R685">
            <v>9.1205999999999995E-2</v>
          </cell>
        </row>
        <row r="686">
          <cell r="A686">
            <v>670</v>
          </cell>
          <cell r="B686" t="str">
            <v>427th</v>
          </cell>
          <cell r="C686">
            <v>42026</v>
          </cell>
          <cell r="D686">
            <v>42208</v>
          </cell>
          <cell r="E686">
            <v>90</v>
          </cell>
          <cell r="F686">
            <v>114922.9</v>
          </cell>
          <cell r="G686">
            <v>109944.01449</v>
          </cell>
          <cell r="H686">
            <v>37</v>
          </cell>
          <cell r="I686">
            <v>37615.9</v>
          </cell>
          <cell r="J686">
            <v>1550</v>
          </cell>
          <cell r="K686">
            <v>39165.9</v>
          </cell>
          <cell r="L686">
            <v>37491239890</v>
          </cell>
          <cell r="M686">
            <v>1674660110</v>
          </cell>
          <cell r="N686">
            <v>8.7486999999999995E-2</v>
          </cell>
          <cell r="O686">
            <v>9.3400999999999998E-2</v>
          </cell>
          <cell r="P686">
            <v>95.71</v>
          </cell>
          <cell r="Q686">
            <v>8.9892E-2</v>
          </cell>
          <cell r="R686">
            <v>8.9581999999999995E-2</v>
          </cell>
        </row>
        <row r="687">
          <cell r="A687">
            <v>671</v>
          </cell>
          <cell r="B687" t="str">
            <v>Non-Comp</v>
          </cell>
          <cell r="C687">
            <v>42026</v>
          </cell>
          <cell r="D687">
            <v>42208</v>
          </cell>
          <cell r="E687">
            <v>64</v>
          </cell>
          <cell r="F687">
            <v>7383.8649999999998</v>
          </cell>
          <cell r="G687">
            <v>7067.8355780000002</v>
          </cell>
          <cell r="H687">
            <v>64</v>
          </cell>
          <cell r="I687">
            <v>0</v>
          </cell>
          <cell r="J687">
            <v>7383.8649999999998</v>
          </cell>
          <cell r="K687">
            <v>7383.8649999999998</v>
          </cell>
          <cell r="L687">
            <v>7067835578</v>
          </cell>
          <cell r="M687">
            <v>316029422.00000018</v>
          </cell>
          <cell r="N687">
            <v>8.9673000000000003E-2</v>
          </cell>
          <cell r="O687">
            <v>8.9673000000000003E-2</v>
          </cell>
          <cell r="P687">
            <v>95.72</v>
          </cell>
          <cell r="Q687">
            <v>8.9673000000000003E-2</v>
          </cell>
          <cell r="R687">
            <v>8.9673000000000003E-2</v>
          </cell>
        </row>
        <row r="688">
          <cell r="A688">
            <v>672</v>
          </cell>
          <cell r="B688" t="str">
            <v>428th</v>
          </cell>
          <cell r="C688">
            <v>42041</v>
          </cell>
          <cell r="D688">
            <v>42222</v>
          </cell>
          <cell r="E688">
            <v>74</v>
          </cell>
          <cell r="F688">
            <v>91791.4</v>
          </cell>
          <cell r="G688">
            <v>88126.288499999981</v>
          </cell>
          <cell r="H688">
            <v>72</v>
          </cell>
          <cell r="I688">
            <v>89491.4</v>
          </cell>
          <cell r="J688">
            <v>1800</v>
          </cell>
          <cell r="K688">
            <v>91291.4</v>
          </cell>
          <cell r="L688">
            <v>87646488500</v>
          </cell>
          <cell r="M688">
            <v>3644911500</v>
          </cell>
          <cell r="N688">
            <v>8.2492999999999997E-2</v>
          </cell>
          <cell r="O688">
            <v>8.4900000000000003E-2</v>
          </cell>
          <cell r="P688">
            <v>95.97</v>
          </cell>
          <cell r="Q688">
            <v>8.4681000000000006E-2</v>
          </cell>
          <cell r="R688">
            <v>8.3862000000000006E-2</v>
          </cell>
        </row>
        <row r="689">
          <cell r="A689">
            <v>673</v>
          </cell>
          <cell r="B689" t="str">
            <v>Non-Comp</v>
          </cell>
          <cell r="C689">
            <v>42041</v>
          </cell>
          <cell r="D689">
            <v>42222</v>
          </cell>
          <cell r="E689">
            <v>54</v>
          </cell>
          <cell r="F689">
            <v>6872.77</v>
          </cell>
          <cell r="G689">
            <v>6598.5464769999999</v>
          </cell>
          <cell r="H689">
            <v>54</v>
          </cell>
          <cell r="I689">
            <v>0</v>
          </cell>
          <cell r="J689">
            <v>6872.77</v>
          </cell>
          <cell r="K689">
            <v>6872.77</v>
          </cell>
          <cell r="L689">
            <v>6598546477.000001</v>
          </cell>
          <cell r="M689">
            <v>274223522.99999946</v>
          </cell>
          <cell r="N689">
            <v>8.3805000000000004E-2</v>
          </cell>
          <cell r="O689">
            <v>8.3805000000000004E-2</v>
          </cell>
          <cell r="P689">
            <v>96.01</v>
          </cell>
          <cell r="Q689">
            <v>8.3805000000000004E-2</v>
          </cell>
          <cell r="R689">
            <v>8.3805000000000004E-2</v>
          </cell>
        </row>
        <row r="690">
          <cell r="A690">
            <v>674</v>
          </cell>
          <cell r="B690" t="str">
            <v>429th</v>
          </cell>
          <cell r="C690">
            <v>42054</v>
          </cell>
          <cell r="D690">
            <v>42236</v>
          </cell>
          <cell r="E690">
            <v>86</v>
          </cell>
          <cell r="F690">
            <v>123550</v>
          </cell>
          <cell r="G690">
            <v>118585.76499999994</v>
          </cell>
          <cell r="H690">
            <v>22</v>
          </cell>
          <cell r="I690">
            <v>34775</v>
          </cell>
          <cell r="J690">
            <v>2500</v>
          </cell>
          <cell r="K690">
            <v>37275</v>
          </cell>
          <cell r="L690">
            <v>35787175000</v>
          </cell>
          <cell r="M690">
            <v>1487825000</v>
          </cell>
          <cell r="N690">
            <v>8.2692000000000002E-2</v>
          </cell>
          <cell r="O690">
            <v>8.4651000000000004E-2</v>
          </cell>
          <cell r="P690">
            <v>95.99</v>
          </cell>
          <cell r="Q690">
            <v>8.3779999999999993E-2</v>
          </cell>
          <cell r="R690">
            <v>8.3377000000000007E-2</v>
          </cell>
        </row>
        <row r="691">
          <cell r="A691">
            <v>675</v>
          </cell>
          <cell r="B691" t="str">
            <v>Non-Comp</v>
          </cell>
          <cell r="C691">
            <v>42054</v>
          </cell>
          <cell r="D691">
            <v>42236</v>
          </cell>
          <cell r="E691">
            <v>56</v>
          </cell>
          <cell r="F691">
            <v>4510.49</v>
          </cell>
          <cell r="G691">
            <v>4330.5214489999998</v>
          </cell>
          <cell r="H691">
            <v>56</v>
          </cell>
          <cell r="I691">
            <v>0</v>
          </cell>
          <cell r="J691">
            <v>4510.49</v>
          </cell>
          <cell r="K691">
            <v>4510.49</v>
          </cell>
          <cell r="L691">
            <v>4330521449</v>
          </cell>
          <cell r="M691">
            <v>179968550.99999976</v>
          </cell>
          <cell r="N691">
            <v>8.3345000000000002E-2</v>
          </cell>
          <cell r="O691">
            <v>8.3345000000000002E-2</v>
          </cell>
          <cell r="P691">
            <v>96.01</v>
          </cell>
          <cell r="Q691">
            <v>8.3345000000000002E-2</v>
          </cell>
          <cell r="R691">
            <v>8.3345000000000002E-2</v>
          </cell>
        </row>
        <row r="692">
          <cell r="A692">
            <v>676</v>
          </cell>
          <cell r="B692" t="str">
            <v>430th</v>
          </cell>
          <cell r="C692">
            <v>42068</v>
          </cell>
          <cell r="D692">
            <v>42250</v>
          </cell>
          <cell r="E692">
            <v>90</v>
          </cell>
          <cell r="F692">
            <v>99041.9</v>
          </cell>
          <cell r="G692">
            <v>95158.503709999961</v>
          </cell>
          <cell r="H692">
            <v>41</v>
          </cell>
          <cell r="I692">
            <v>32401.9</v>
          </cell>
          <cell r="J692">
            <v>3750</v>
          </cell>
          <cell r="K692">
            <v>36151.9</v>
          </cell>
          <cell r="L692">
            <v>34744960710</v>
          </cell>
          <cell r="M692">
            <v>1406939290</v>
          </cell>
          <cell r="N692">
            <v>7.9436000000000007E-2</v>
          </cell>
          <cell r="O692">
            <v>8.3779999999999993E-2</v>
          </cell>
          <cell r="P692">
            <v>96.09</v>
          </cell>
          <cell r="Q692">
            <v>8.1605999999999998E-2</v>
          </cell>
          <cell r="R692">
            <v>8.1209000000000003E-2</v>
          </cell>
        </row>
        <row r="693">
          <cell r="A693">
            <v>677</v>
          </cell>
          <cell r="B693" t="str">
            <v>Non-Comp</v>
          </cell>
          <cell r="C693">
            <v>42068</v>
          </cell>
          <cell r="D693">
            <v>42250</v>
          </cell>
          <cell r="E693">
            <v>43</v>
          </cell>
          <cell r="F693">
            <v>5554.9</v>
          </cell>
          <cell r="G693">
            <v>5338.8143899999995</v>
          </cell>
          <cell r="H693">
            <v>43</v>
          </cell>
          <cell r="I693">
            <v>0</v>
          </cell>
          <cell r="J693">
            <v>5554.9</v>
          </cell>
          <cell r="K693">
            <v>5554.9</v>
          </cell>
          <cell r="L693">
            <v>5338814390</v>
          </cell>
          <cell r="M693">
            <v>216085610.00000021</v>
          </cell>
          <cell r="N693">
            <v>8.1170999999999993E-2</v>
          </cell>
          <cell r="O693">
            <v>8.1170999999999993E-2</v>
          </cell>
          <cell r="P693">
            <v>96.11</v>
          </cell>
          <cell r="Q693">
            <v>8.1170999999999993E-2</v>
          </cell>
          <cell r="R693">
            <v>8.1170999999999993E-2</v>
          </cell>
        </row>
        <row r="694">
          <cell r="A694">
            <v>678</v>
          </cell>
          <cell r="B694" t="str">
            <v>431st</v>
          </cell>
          <cell r="C694">
            <v>42082</v>
          </cell>
          <cell r="D694">
            <v>42264</v>
          </cell>
          <cell r="E694">
            <v>105</v>
          </cell>
          <cell r="F694">
            <v>222976</v>
          </cell>
          <cell r="G694">
            <v>214453.07669999998</v>
          </cell>
          <cell r="H694">
            <v>49</v>
          </cell>
          <cell r="I694">
            <v>110717</v>
          </cell>
          <cell r="J694">
            <v>10550</v>
          </cell>
          <cell r="K694">
            <v>121267</v>
          </cell>
          <cell r="L694">
            <v>116675664800</v>
          </cell>
          <cell r="M694">
            <v>4591335200</v>
          </cell>
          <cell r="N694">
            <v>7.7487E-2</v>
          </cell>
          <cell r="O694">
            <v>8.1823000000000007E-2</v>
          </cell>
          <cell r="P694">
            <v>96.17</v>
          </cell>
          <cell r="Q694">
            <v>7.9868999999999996E-2</v>
          </cell>
          <cell r="R694">
            <v>7.8919000000000003E-2</v>
          </cell>
        </row>
        <row r="695">
          <cell r="A695">
            <v>679</v>
          </cell>
          <cell r="B695" t="str">
            <v>Non-Comp</v>
          </cell>
          <cell r="C695">
            <v>42082</v>
          </cell>
          <cell r="D695">
            <v>42264</v>
          </cell>
          <cell r="E695">
            <v>53</v>
          </cell>
          <cell r="F695">
            <v>7401.1</v>
          </cell>
          <cell r="G695">
            <v>7120.5983100000003</v>
          </cell>
          <cell r="H695">
            <v>53</v>
          </cell>
          <cell r="I695">
            <v>0</v>
          </cell>
          <cell r="J695">
            <v>7401.1</v>
          </cell>
          <cell r="K695">
            <v>7401.1</v>
          </cell>
          <cell r="L695">
            <v>7120598310</v>
          </cell>
          <cell r="M695">
            <v>280501690.00000018</v>
          </cell>
          <cell r="N695">
            <v>7.9002000000000003E-2</v>
          </cell>
          <cell r="O695">
            <v>7.9002000000000003E-2</v>
          </cell>
          <cell r="P695">
            <v>96.21</v>
          </cell>
          <cell r="Q695">
            <v>7.9002000000000003E-2</v>
          </cell>
          <cell r="R695">
            <v>7.9002000000000003E-2</v>
          </cell>
        </row>
        <row r="696">
          <cell r="A696">
            <v>680</v>
          </cell>
          <cell r="B696" t="str">
            <v>432nd</v>
          </cell>
          <cell r="C696">
            <v>42096</v>
          </cell>
          <cell r="D696">
            <v>42278</v>
          </cell>
          <cell r="E696">
            <v>42</v>
          </cell>
          <cell r="F696">
            <v>104685</v>
          </cell>
          <cell r="G696">
            <v>100692.77699999999</v>
          </cell>
          <cell r="H696">
            <v>19</v>
          </cell>
          <cell r="I696">
            <v>57475</v>
          </cell>
          <cell r="J696">
            <v>0</v>
          </cell>
          <cell r="K696">
            <v>57475</v>
          </cell>
          <cell r="L696">
            <v>55290023000</v>
          </cell>
          <cell r="M696">
            <v>2184977000</v>
          </cell>
          <cell r="N696">
            <v>7.8569E-2</v>
          </cell>
          <cell r="O696">
            <v>8.0953999999999998E-2</v>
          </cell>
          <cell r="P696">
            <v>96.19</v>
          </cell>
          <cell r="Q696">
            <v>7.9436000000000007E-2</v>
          </cell>
          <cell r="R696">
            <v>7.9254000000000005E-2</v>
          </cell>
        </row>
        <row r="697">
          <cell r="A697">
            <v>681</v>
          </cell>
          <cell r="B697" t="str">
            <v>Non-Comp</v>
          </cell>
          <cell r="C697">
            <v>42096</v>
          </cell>
          <cell r="D697">
            <v>42278</v>
          </cell>
          <cell r="E697">
            <v>17</v>
          </cell>
          <cell r="F697">
            <v>1579.45</v>
          </cell>
          <cell r="G697">
            <v>1519.4309000000001</v>
          </cell>
          <cell r="H697">
            <v>17</v>
          </cell>
          <cell r="I697">
            <v>0</v>
          </cell>
          <cell r="J697">
            <v>1579.45</v>
          </cell>
          <cell r="K697">
            <v>1579.45</v>
          </cell>
          <cell r="L697">
            <v>1519430900</v>
          </cell>
          <cell r="M697">
            <v>60019099.999999881</v>
          </cell>
          <cell r="N697">
            <v>7.9218999999999998E-2</v>
          </cell>
          <cell r="O697">
            <v>7.9218999999999998E-2</v>
          </cell>
          <cell r="P697">
            <v>96.2</v>
          </cell>
          <cell r="Q697">
            <v>7.9218999999999998E-2</v>
          </cell>
          <cell r="R697">
            <v>7.9218999999999998E-2</v>
          </cell>
        </row>
        <row r="698">
          <cell r="A698">
            <v>682</v>
          </cell>
          <cell r="B698" t="str">
            <v>433rd</v>
          </cell>
          <cell r="C698">
            <v>42110</v>
          </cell>
          <cell r="D698">
            <v>42292</v>
          </cell>
          <cell r="E698">
            <v>94</v>
          </cell>
          <cell r="F698">
            <v>209294</v>
          </cell>
          <cell r="G698">
            <v>201383.96560000003</v>
          </cell>
          <cell r="H698">
            <v>14</v>
          </cell>
          <cell r="I698">
            <v>94920</v>
          </cell>
          <cell r="J698">
            <v>1000</v>
          </cell>
          <cell r="K698">
            <v>95920</v>
          </cell>
          <cell r="L698">
            <v>92310926000</v>
          </cell>
          <cell r="M698">
            <v>3609074000</v>
          </cell>
          <cell r="N698">
            <v>7.8135999999999997E-2</v>
          </cell>
          <cell r="O698">
            <v>7.9868999999999996E-2</v>
          </cell>
          <cell r="P698">
            <v>96.23</v>
          </cell>
          <cell r="Q698">
            <v>7.8569E-2</v>
          </cell>
          <cell r="R698">
            <v>7.8409000000000006E-2</v>
          </cell>
        </row>
        <row r="699">
          <cell r="A699">
            <v>683</v>
          </cell>
          <cell r="B699" t="str">
            <v>Non-Comp</v>
          </cell>
          <cell r="C699">
            <v>42110</v>
          </cell>
          <cell r="D699">
            <v>42292</v>
          </cell>
          <cell r="E699">
            <v>82</v>
          </cell>
          <cell r="F699">
            <v>3779.0050000000001</v>
          </cell>
          <cell r="G699">
            <v>3636.9144120000001</v>
          </cell>
          <cell r="H699">
            <v>82</v>
          </cell>
          <cell r="I699">
            <v>0</v>
          </cell>
          <cell r="J699">
            <v>3779.0050000000001</v>
          </cell>
          <cell r="K699">
            <v>3779.0050000000001</v>
          </cell>
          <cell r="L699">
            <v>3636914412</v>
          </cell>
          <cell r="M699">
            <v>142090588.00000027</v>
          </cell>
          <cell r="N699">
            <v>7.8352653165620845E-2</v>
          </cell>
          <cell r="O699">
            <v>7.83526531656209E-2</v>
          </cell>
          <cell r="P699">
            <v>96.24</v>
          </cell>
          <cell r="Q699">
            <v>7.8352653165620845E-2</v>
          </cell>
          <cell r="R699">
            <v>7.83526531656209E-2</v>
          </cell>
        </row>
        <row r="700">
          <cell r="A700">
            <v>684</v>
          </cell>
          <cell r="B700" t="str">
            <v>434th</v>
          </cell>
          <cell r="C700">
            <v>42124</v>
          </cell>
          <cell r="D700">
            <v>42306</v>
          </cell>
          <cell r="E700">
            <v>124</v>
          </cell>
          <cell r="F700">
            <v>322378</v>
          </cell>
          <cell r="G700">
            <v>310901.59910000005</v>
          </cell>
          <cell r="H700">
            <v>9</v>
          </cell>
          <cell r="I700">
            <v>128000</v>
          </cell>
          <cell r="J700">
            <v>0</v>
          </cell>
          <cell r="K700">
            <v>128000</v>
          </cell>
          <cell r="L700">
            <v>123525900000</v>
          </cell>
          <cell r="M700">
            <v>4474100000</v>
          </cell>
          <cell r="N700">
            <v>7.2523000000000004E-2</v>
          </cell>
          <cell r="O700">
            <v>7.8569E-2</v>
          </cell>
          <cell r="P700">
            <v>96.49</v>
          </cell>
          <cell r="Q700">
            <v>7.295352590201809E-2</v>
          </cell>
          <cell r="R700">
            <v>7.2638879514603488E-2</v>
          </cell>
        </row>
        <row r="701">
          <cell r="A701">
            <v>685</v>
          </cell>
          <cell r="B701" t="str">
            <v>Non-Comp</v>
          </cell>
          <cell r="C701">
            <v>42124</v>
          </cell>
          <cell r="D701">
            <v>42306</v>
          </cell>
          <cell r="E701">
            <v>68</v>
          </cell>
          <cell r="F701">
            <v>9581.3349999999991</v>
          </cell>
          <cell r="G701">
            <v>9245.9882749999997</v>
          </cell>
          <cell r="H701">
            <v>68</v>
          </cell>
          <cell r="I701">
            <v>0</v>
          </cell>
          <cell r="J701">
            <v>9581.3349999999991</v>
          </cell>
          <cell r="K701">
            <v>9581.3349999999991</v>
          </cell>
          <cell r="L701">
            <v>9245988275</v>
          </cell>
          <cell r="M701">
            <v>335346725.00000006</v>
          </cell>
          <cell r="N701">
            <v>7.2738142686329207E-2</v>
          </cell>
          <cell r="O701">
            <v>7.2738142686329207E-2</v>
          </cell>
          <cell r="P701">
            <v>96.5</v>
          </cell>
          <cell r="Q701">
            <v>7.2738142686329207E-2</v>
          </cell>
          <cell r="R701">
            <v>7.2738142686329207E-2</v>
          </cell>
        </row>
        <row r="702">
          <cell r="A702">
            <v>686</v>
          </cell>
          <cell r="B702" t="str">
            <v>435th</v>
          </cell>
          <cell r="C702">
            <v>42138</v>
          </cell>
          <cell r="D702">
            <v>42320</v>
          </cell>
          <cell r="E702">
            <v>79</v>
          </cell>
          <cell r="F702">
            <v>108952.5</v>
          </cell>
          <cell r="G702">
            <v>105307.42525</v>
          </cell>
          <cell r="H702">
            <v>15</v>
          </cell>
          <cell r="I702">
            <v>40500</v>
          </cell>
          <cell r="J702">
            <v>500</v>
          </cell>
          <cell r="K702">
            <v>41000</v>
          </cell>
          <cell r="L702">
            <v>39670750000</v>
          </cell>
          <cell r="M702">
            <v>1329250000</v>
          </cell>
          <cell r="N702">
            <v>6.6725483650468126E-2</v>
          </cell>
          <cell r="O702">
            <v>7.295352590201809E-2</v>
          </cell>
          <cell r="P702">
            <v>96.68</v>
          </cell>
          <cell r="Q702">
            <v>6.886886386265767E-2</v>
          </cell>
          <cell r="R702">
            <v>6.7198522917403705E-2</v>
          </cell>
        </row>
        <row r="703">
          <cell r="A703">
            <v>687</v>
          </cell>
          <cell r="B703" t="str">
            <v>Non-Comp</v>
          </cell>
          <cell r="C703">
            <v>42138</v>
          </cell>
          <cell r="D703">
            <v>42320</v>
          </cell>
          <cell r="E703">
            <v>56</v>
          </cell>
          <cell r="F703">
            <v>7896.4449999999997</v>
          </cell>
          <cell r="G703">
            <v>7640.6001820000001</v>
          </cell>
          <cell r="H703">
            <v>56</v>
          </cell>
          <cell r="I703">
            <v>0</v>
          </cell>
          <cell r="J703">
            <v>7896.4449999999997</v>
          </cell>
          <cell r="K703">
            <v>7896.4449999999997</v>
          </cell>
          <cell r="L703">
            <v>7640600182</v>
          </cell>
          <cell r="M703">
            <v>255844817.99999997</v>
          </cell>
          <cell r="N703">
            <v>6.7153805268728689E-2</v>
          </cell>
          <cell r="O703">
            <v>6.7153805268728786E-2</v>
          </cell>
          <cell r="P703">
            <v>96.76</v>
          </cell>
          <cell r="Q703">
            <v>6.7153805268728689E-2</v>
          </cell>
          <cell r="R703">
            <v>6.7153805268728786E-2</v>
          </cell>
        </row>
        <row r="704">
          <cell r="A704">
            <v>688</v>
          </cell>
          <cell r="B704" t="str">
            <v>436th</v>
          </cell>
          <cell r="C704">
            <v>42152</v>
          </cell>
          <cell r="D704">
            <v>42334</v>
          </cell>
          <cell r="E704">
            <v>90</v>
          </cell>
          <cell r="F704">
            <v>90130</v>
          </cell>
          <cell r="G704">
            <v>87208.376999999993</v>
          </cell>
          <cell r="H704">
            <v>12</v>
          </cell>
          <cell r="I704">
            <v>22500</v>
          </cell>
          <cell r="J704">
            <v>0</v>
          </cell>
          <cell r="K704">
            <v>22500</v>
          </cell>
          <cell r="L704">
            <v>21779450000</v>
          </cell>
          <cell r="M704">
            <v>720549999.99999905</v>
          </cell>
          <cell r="N704">
            <v>6.5869371281476366E-2</v>
          </cell>
          <cell r="O704">
            <v>6.9298072091368249E-2</v>
          </cell>
          <cell r="P704">
            <v>96.79</v>
          </cell>
          <cell r="Q704">
            <v>6.651138922034662E-2</v>
          </cell>
          <cell r="R704">
            <v>6.6349682058208417E-2</v>
          </cell>
        </row>
        <row r="705">
          <cell r="A705">
            <v>689</v>
          </cell>
          <cell r="B705" t="str">
            <v>Non-Comp</v>
          </cell>
          <cell r="C705">
            <v>42152</v>
          </cell>
          <cell r="D705">
            <v>42334</v>
          </cell>
          <cell r="E705">
            <v>35</v>
          </cell>
          <cell r="F705">
            <v>3491.66</v>
          </cell>
          <cell r="G705">
            <v>3379.92688</v>
          </cell>
          <cell r="H705">
            <v>35</v>
          </cell>
          <cell r="I705">
            <v>0</v>
          </cell>
          <cell r="J705">
            <v>3491.66</v>
          </cell>
          <cell r="K705">
            <v>3491.66</v>
          </cell>
          <cell r="L705">
            <v>3379926880</v>
          </cell>
          <cell r="M705">
            <v>111733120.00000007</v>
          </cell>
          <cell r="N705">
            <v>6.651138922034662E-2</v>
          </cell>
          <cell r="O705">
            <v>6.651138922034662E-2</v>
          </cell>
          <cell r="P705">
            <v>96.8</v>
          </cell>
          <cell r="Q705">
            <v>6.651138922034662E-2</v>
          </cell>
          <cell r="R705">
            <v>6.651138922034662E-2</v>
          </cell>
        </row>
        <row r="706">
          <cell r="A706">
            <v>690</v>
          </cell>
          <cell r="B706" t="str">
            <v>437th</v>
          </cell>
          <cell r="C706">
            <v>42166</v>
          </cell>
          <cell r="D706">
            <v>42348</v>
          </cell>
          <cell r="E706">
            <v>37</v>
          </cell>
          <cell r="F706">
            <v>27300</v>
          </cell>
          <cell r="G706">
            <v>26401.009999999995</v>
          </cell>
          <cell r="H706">
            <v>17</v>
          </cell>
          <cell r="I706">
            <v>10300</v>
          </cell>
          <cell r="J706">
            <v>0</v>
          </cell>
          <cell r="K706">
            <v>10300</v>
          </cell>
          <cell r="L706">
            <v>9964635000</v>
          </cell>
          <cell r="M706">
            <v>335365000</v>
          </cell>
          <cell r="N706">
            <v>6.6939622328689274E-2</v>
          </cell>
          <cell r="O706">
            <v>6.9512742818485074E-2</v>
          </cell>
          <cell r="P706">
            <v>96.72</v>
          </cell>
          <cell r="Q706">
            <v>6.8010979921649922E-2</v>
          </cell>
          <cell r="R706">
            <v>6.7496009573104962E-2</v>
          </cell>
        </row>
        <row r="707">
          <cell r="A707">
            <v>691</v>
          </cell>
          <cell r="B707" t="str">
            <v>Non-Comp</v>
          </cell>
          <cell r="C707">
            <v>42166</v>
          </cell>
          <cell r="D707">
            <v>42348</v>
          </cell>
          <cell r="E707">
            <v>17</v>
          </cell>
          <cell r="F707">
            <v>1378.7650000000001</v>
          </cell>
          <cell r="G707">
            <v>1333.8172609999999</v>
          </cell>
          <cell r="H707">
            <v>17</v>
          </cell>
          <cell r="I707">
            <v>0</v>
          </cell>
          <cell r="J707">
            <v>1378.7650000000001</v>
          </cell>
          <cell r="K707">
            <v>1378.7650000000001</v>
          </cell>
          <cell r="L707">
            <v>1333817261</v>
          </cell>
          <cell r="M707">
            <v>44947739.000000089</v>
          </cell>
          <cell r="N707">
            <v>6.7582303989167883E-2</v>
          </cell>
          <cell r="O707">
            <v>6.7582303989167883E-2</v>
          </cell>
          <cell r="P707">
            <v>96.74</v>
          </cell>
          <cell r="Q707">
            <v>6.7582303989167883E-2</v>
          </cell>
          <cell r="R707">
            <v>6.7582303989167883E-2</v>
          </cell>
        </row>
        <row r="708">
          <cell r="A708">
            <v>692</v>
          </cell>
          <cell r="B708" t="str">
            <v>438th</v>
          </cell>
          <cell r="C708">
            <v>42180</v>
          </cell>
          <cell r="D708">
            <v>42362</v>
          </cell>
          <cell r="E708">
            <v>15</v>
          </cell>
          <cell r="F708">
            <v>14825</v>
          </cell>
          <cell r="G708">
            <v>14328.86</v>
          </cell>
          <cell r="H708">
            <v>12</v>
          </cell>
          <cell r="I708">
            <v>10825</v>
          </cell>
          <cell r="J708">
            <v>600</v>
          </cell>
          <cell r="K708">
            <v>11425</v>
          </cell>
          <cell r="L708">
            <v>11043100000</v>
          </cell>
          <cell r="M708">
            <v>381900000</v>
          </cell>
          <cell r="N708">
            <v>6.8010979921649922E-2</v>
          </cell>
          <cell r="O708">
            <v>6.972745797249108E-2</v>
          </cell>
          <cell r="P708">
            <v>96.65</v>
          </cell>
          <cell r="Q708">
            <v>6.9512742818485074E-2</v>
          </cell>
          <cell r="R708">
            <v>6.9355399974152493E-2</v>
          </cell>
        </row>
        <row r="709">
          <cell r="A709">
            <v>693</v>
          </cell>
          <cell r="B709" t="str">
            <v>Non-Comp</v>
          </cell>
          <cell r="C709">
            <v>42180</v>
          </cell>
          <cell r="D709">
            <v>42362</v>
          </cell>
          <cell r="E709">
            <v>23</v>
          </cell>
          <cell r="F709">
            <v>1328.7249999999999</v>
          </cell>
          <cell r="G709">
            <v>1284.345585</v>
          </cell>
          <cell r="H709">
            <v>23</v>
          </cell>
          <cell r="I709">
            <v>0</v>
          </cell>
          <cell r="J709">
            <v>1328.7249999999999</v>
          </cell>
          <cell r="K709">
            <v>1328.7249999999999</v>
          </cell>
          <cell r="L709">
            <v>1284345585</v>
          </cell>
          <cell r="M709">
            <v>44379414.999999993</v>
          </cell>
          <cell r="N709">
            <v>6.9298072091368165E-2</v>
          </cell>
          <cell r="O709">
            <v>6.9298072091368165E-2</v>
          </cell>
          <cell r="P709">
            <v>96.66</v>
          </cell>
          <cell r="Q709">
            <v>6.9298072091368165E-2</v>
          </cell>
          <cell r="R709">
            <v>6.9298072091368165E-2</v>
          </cell>
        </row>
        <row r="710">
          <cell r="A710">
            <v>694</v>
          </cell>
          <cell r="B710" t="str">
            <v>439th</v>
          </cell>
          <cell r="C710">
            <v>42194</v>
          </cell>
          <cell r="D710">
            <v>42376</v>
          </cell>
          <cell r="E710">
            <v>28</v>
          </cell>
          <cell r="F710">
            <v>54734.1</v>
          </cell>
          <cell r="G710">
            <v>52897.378879999989</v>
          </cell>
          <cell r="H710">
            <v>16</v>
          </cell>
          <cell r="I710">
            <v>35884.1</v>
          </cell>
          <cell r="J710">
            <v>500</v>
          </cell>
          <cell r="K710">
            <v>36384.1</v>
          </cell>
          <cell r="L710">
            <v>35165413880</v>
          </cell>
          <cell r="M710">
            <v>1218686120</v>
          </cell>
          <cell r="N710">
            <v>6.886886386265767E-2</v>
          </cell>
          <cell r="O710">
            <v>7.0371870133799544E-2</v>
          </cell>
          <cell r="P710">
            <v>96.65</v>
          </cell>
          <cell r="Q710">
            <v>6.9512742818485074E-2</v>
          </cell>
          <cell r="R710">
            <v>6.9502050647839708E-2</v>
          </cell>
        </row>
        <row r="711">
          <cell r="A711">
            <v>695</v>
          </cell>
          <cell r="B711" t="str">
            <v>Non-Comp</v>
          </cell>
          <cell r="C711">
            <v>42194</v>
          </cell>
          <cell r="D711">
            <v>42376</v>
          </cell>
          <cell r="E711">
            <v>22</v>
          </cell>
          <cell r="F711">
            <v>3364.8</v>
          </cell>
          <cell r="G711">
            <v>3252.0792000000001</v>
          </cell>
          <cell r="H711">
            <v>22</v>
          </cell>
          <cell r="I711">
            <v>0</v>
          </cell>
          <cell r="J711">
            <v>3364.8</v>
          </cell>
          <cell r="K711">
            <v>3364.8</v>
          </cell>
          <cell r="L711">
            <v>3252079200</v>
          </cell>
          <cell r="M711">
            <v>112720799.99999994</v>
          </cell>
          <cell r="N711">
            <v>6.9512742818485074E-2</v>
          </cell>
          <cell r="O711">
            <v>6.9512742818485074E-2</v>
          </cell>
          <cell r="P711">
            <v>96.65</v>
          </cell>
          <cell r="Q711">
            <v>6.9512742818485074E-2</v>
          </cell>
          <cell r="R711">
            <v>6.9512742818485074E-2</v>
          </cell>
        </row>
        <row r="712">
          <cell r="A712">
            <v>696</v>
          </cell>
          <cell r="B712" t="str">
            <v>440th</v>
          </cell>
          <cell r="C712">
            <v>42208</v>
          </cell>
          <cell r="D712">
            <v>42390</v>
          </cell>
          <cell r="E712">
            <v>30</v>
          </cell>
          <cell r="F712">
            <v>90520</v>
          </cell>
          <cell r="G712">
            <v>87489.654999999999</v>
          </cell>
          <cell r="H712">
            <v>26</v>
          </cell>
          <cell r="I712">
            <v>86770</v>
          </cell>
          <cell r="J712">
            <v>0</v>
          </cell>
          <cell r="K712">
            <v>86770</v>
          </cell>
          <cell r="L712">
            <v>83865655000</v>
          </cell>
          <cell r="M712">
            <v>2904345000</v>
          </cell>
          <cell r="N712">
            <v>6.9083445777352842E-2</v>
          </cell>
          <cell r="O712">
            <v>6.972745797249108E-2</v>
          </cell>
          <cell r="P712">
            <v>96.65</v>
          </cell>
          <cell r="Q712">
            <v>6.9512742818485074E-2</v>
          </cell>
          <cell r="R712">
            <v>6.9452129581101057E-2</v>
          </cell>
        </row>
        <row r="713">
          <cell r="A713">
            <v>697</v>
          </cell>
          <cell r="B713" t="str">
            <v>Non-Comp</v>
          </cell>
          <cell r="C713">
            <v>42208</v>
          </cell>
          <cell r="D713">
            <v>42390</v>
          </cell>
          <cell r="E713">
            <v>31</v>
          </cell>
          <cell r="F713">
            <v>3209.1</v>
          </cell>
          <cell r="G713">
            <v>3101.595151</v>
          </cell>
          <cell r="H713">
            <v>31</v>
          </cell>
          <cell r="I713">
            <v>0</v>
          </cell>
          <cell r="J713">
            <v>3209.1</v>
          </cell>
          <cell r="K713">
            <v>3209.1</v>
          </cell>
          <cell r="L713">
            <v>3101595151</v>
          </cell>
          <cell r="M713">
            <v>107504849.99999996</v>
          </cell>
          <cell r="N713">
            <v>6.9512742794622398E-2</v>
          </cell>
          <cell r="O713">
            <v>6.9512742794622398E-2</v>
          </cell>
          <cell r="P713">
            <v>96.65</v>
          </cell>
          <cell r="Q713">
            <v>6.9512742794622398E-2</v>
          </cell>
          <cell r="R713">
            <v>6.9512742794622398E-2</v>
          </cell>
        </row>
        <row r="714">
          <cell r="A714">
            <v>698</v>
          </cell>
          <cell r="B714" t="str">
            <v>441st</v>
          </cell>
          <cell r="C714">
            <v>42222</v>
          </cell>
          <cell r="D714">
            <v>42404</v>
          </cell>
          <cell r="E714">
            <v>62</v>
          </cell>
          <cell r="F714">
            <v>179632.5</v>
          </cell>
          <cell r="G714">
            <v>173638.70605000004</v>
          </cell>
          <cell r="H714">
            <v>57</v>
          </cell>
          <cell r="I714">
            <v>178194.5</v>
          </cell>
          <cell r="J714">
            <v>800</v>
          </cell>
          <cell r="K714">
            <v>178994.5</v>
          </cell>
          <cell r="L714">
            <v>173022142850</v>
          </cell>
          <cell r="M714">
            <v>5972357150</v>
          </cell>
          <cell r="N714">
            <v>6.886886386265767E-2</v>
          </cell>
          <cell r="O714">
            <v>6.972745797249108E-2</v>
          </cell>
          <cell r="P714">
            <v>96.65</v>
          </cell>
          <cell r="Q714">
            <v>6.9512742818485074E-2</v>
          </cell>
          <cell r="R714">
            <v>6.9225437333571754E-2</v>
          </cell>
        </row>
        <row r="715">
          <cell r="A715">
            <v>699</v>
          </cell>
          <cell r="B715" t="str">
            <v>Non-Comp</v>
          </cell>
          <cell r="C715">
            <v>42222</v>
          </cell>
          <cell r="D715">
            <v>42404</v>
          </cell>
          <cell r="E715">
            <v>52</v>
          </cell>
          <cell r="F715">
            <v>5847.66</v>
          </cell>
          <cell r="G715">
            <v>5652.348156</v>
          </cell>
          <cell r="H715">
            <v>52</v>
          </cell>
          <cell r="I715">
            <v>0</v>
          </cell>
          <cell r="J715">
            <v>5847.66</v>
          </cell>
          <cell r="K715">
            <v>5847.66</v>
          </cell>
          <cell r="L715">
            <v>5652348156</v>
          </cell>
          <cell r="M715">
            <v>195311843.99999997</v>
          </cell>
          <cell r="N715">
            <v>6.9298072091368165E-2</v>
          </cell>
          <cell r="O715">
            <v>6.9298072091368165E-2</v>
          </cell>
          <cell r="P715">
            <v>96.66</v>
          </cell>
          <cell r="Q715">
            <v>6.9298072091368165E-2</v>
          </cell>
          <cell r="R715">
            <v>6.9298072091368165E-2</v>
          </cell>
        </row>
        <row r="716">
          <cell r="A716">
            <v>700</v>
          </cell>
          <cell r="B716" t="str">
            <v>442nd</v>
          </cell>
          <cell r="C716">
            <v>42236</v>
          </cell>
          <cell r="D716">
            <v>42418</v>
          </cell>
          <cell r="E716">
            <v>19</v>
          </cell>
          <cell r="F716">
            <v>34681.199999999997</v>
          </cell>
          <cell r="G716">
            <v>33519.419800000003</v>
          </cell>
          <cell r="H716">
            <v>15</v>
          </cell>
          <cell r="I716">
            <v>29481.200000000001</v>
          </cell>
          <cell r="J716">
            <v>1100</v>
          </cell>
          <cell r="K716">
            <v>30581.200000000001</v>
          </cell>
          <cell r="L716">
            <v>29557229800</v>
          </cell>
          <cell r="M716">
            <v>1023970200</v>
          </cell>
          <cell r="N716">
            <v>6.9298072091368249E-2</v>
          </cell>
          <cell r="O716">
            <v>6.9942217567178847E-2</v>
          </cell>
          <cell r="P716">
            <v>96.65</v>
          </cell>
          <cell r="Q716">
            <v>6.9512742818485074E-2</v>
          </cell>
          <cell r="R716">
            <v>6.9477644338517511E-2</v>
          </cell>
        </row>
        <row r="717">
          <cell r="A717">
            <v>701</v>
          </cell>
          <cell r="B717" t="str">
            <v>Non-Comp</v>
          </cell>
          <cell r="C717">
            <v>42236</v>
          </cell>
          <cell r="D717">
            <v>42418</v>
          </cell>
          <cell r="E717">
            <v>36</v>
          </cell>
          <cell r="F717">
            <v>4263.6000000000004</v>
          </cell>
          <cell r="G717">
            <v>4120.7694009999996</v>
          </cell>
          <cell r="H717">
            <v>36</v>
          </cell>
          <cell r="I717">
            <v>0</v>
          </cell>
          <cell r="J717">
            <v>4263.6000000000004</v>
          </cell>
          <cell r="K717">
            <v>4263.6000000000004</v>
          </cell>
          <cell r="L717">
            <v>4120769400</v>
          </cell>
          <cell r="M717">
            <v>142830599.99999994</v>
          </cell>
          <cell r="N717">
            <v>6.9512742818485074E-2</v>
          </cell>
          <cell r="O717">
            <v>6.9512742818485074E-2</v>
          </cell>
          <cell r="P717">
            <v>96.65</v>
          </cell>
          <cell r="Q717">
            <v>6.9512742818485074E-2</v>
          </cell>
          <cell r="R717">
            <v>6.9512742818485074E-2</v>
          </cell>
        </row>
        <row r="718">
          <cell r="A718">
            <v>702</v>
          </cell>
          <cell r="B718" t="str">
            <v>443rd</v>
          </cell>
          <cell r="C718">
            <v>42250</v>
          </cell>
          <cell r="D718">
            <v>42432</v>
          </cell>
          <cell r="E718">
            <v>19</v>
          </cell>
          <cell r="F718">
            <v>53248</v>
          </cell>
          <cell r="G718">
            <v>51464.166999999994</v>
          </cell>
          <cell r="H718">
            <v>16</v>
          </cell>
          <cell r="I718">
            <v>52098</v>
          </cell>
          <cell r="J718">
            <v>500</v>
          </cell>
          <cell r="K718">
            <v>52598</v>
          </cell>
          <cell r="L718">
            <v>50836007000</v>
          </cell>
          <cell r="M718">
            <v>1761993000</v>
          </cell>
          <cell r="N718">
            <v>6.9298072091368249E-2</v>
          </cell>
          <cell r="O718">
            <v>6.972745797249108E-2</v>
          </cell>
          <cell r="P718">
            <v>96.65</v>
          </cell>
          <cell r="Q718">
            <v>6.9512742818485074E-2</v>
          </cell>
          <cell r="R718">
            <v>6.9511110279399033E-2</v>
          </cell>
        </row>
        <row r="719">
          <cell r="A719">
            <v>703</v>
          </cell>
          <cell r="B719" t="str">
            <v>Non-Comp</v>
          </cell>
          <cell r="C719">
            <v>42250</v>
          </cell>
          <cell r="D719">
            <v>42432</v>
          </cell>
          <cell r="E719">
            <v>23</v>
          </cell>
          <cell r="F719">
            <v>1936.75</v>
          </cell>
          <cell r="G719">
            <v>1871.8688749999999</v>
          </cell>
          <cell r="H719">
            <v>23</v>
          </cell>
          <cell r="I719" t="str">
            <v>-</v>
          </cell>
          <cell r="J719">
            <v>1936.75</v>
          </cell>
          <cell r="K719">
            <v>1936.75</v>
          </cell>
          <cell r="L719">
            <v>1871868875</v>
          </cell>
          <cell r="M719">
            <v>64881124.999999955</v>
          </cell>
          <cell r="N719">
            <v>6.9512742818485074E-2</v>
          </cell>
          <cell r="O719">
            <v>6.9512742818485074E-2</v>
          </cell>
          <cell r="P719">
            <v>96.65</v>
          </cell>
          <cell r="Q719">
            <v>6.9512742818485074E-2</v>
          </cell>
          <cell r="R719">
            <v>6.9512742818485074E-2</v>
          </cell>
        </row>
        <row r="720">
          <cell r="A720">
            <v>704</v>
          </cell>
          <cell r="B720" t="str">
            <v>444th</v>
          </cell>
          <cell r="C720">
            <v>42264</v>
          </cell>
          <cell r="D720">
            <v>42446</v>
          </cell>
          <cell r="E720">
            <v>19</v>
          </cell>
          <cell r="F720">
            <v>86100</v>
          </cell>
          <cell r="G720">
            <v>83414.509999999995</v>
          </cell>
          <cell r="H720">
            <v>16</v>
          </cell>
          <cell r="I720">
            <v>83200</v>
          </cell>
          <cell r="J720">
            <v>1000</v>
          </cell>
          <cell r="K720">
            <v>84200</v>
          </cell>
          <cell r="L720">
            <v>81575470000</v>
          </cell>
          <cell r="M720">
            <v>2624530000</v>
          </cell>
          <cell r="N720">
            <v>6.4372875550499656E-2</v>
          </cell>
          <cell r="O720">
            <v>6.972745797249108E-2</v>
          </cell>
          <cell r="P720">
            <v>96.87</v>
          </cell>
          <cell r="Q720">
            <v>6.4800225066561287E-2</v>
          </cell>
          <cell r="R720">
            <v>6.4522844143437216E-2</v>
          </cell>
        </row>
        <row r="721">
          <cell r="A721">
            <v>705</v>
          </cell>
          <cell r="B721" t="str">
            <v>Non-Comp</v>
          </cell>
          <cell r="C721">
            <v>42264</v>
          </cell>
          <cell r="D721">
            <v>42446</v>
          </cell>
          <cell r="E721">
            <v>28</v>
          </cell>
          <cell r="F721">
            <v>2032.47</v>
          </cell>
          <cell r="G721">
            <v>1969.056936</v>
          </cell>
          <cell r="H721">
            <v>28</v>
          </cell>
          <cell r="I721">
            <v>0</v>
          </cell>
          <cell r="J721">
            <v>2032.47</v>
          </cell>
          <cell r="K721">
            <v>2032.47</v>
          </cell>
          <cell r="L721">
            <v>1969056936</v>
          </cell>
          <cell r="M721">
            <v>63413064.000000007</v>
          </cell>
          <cell r="N721">
            <v>6.4586528252919675E-2</v>
          </cell>
          <cell r="O721">
            <v>6.4586528252919675E-2</v>
          </cell>
          <cell r="P721">
            <v>96.88</v>
          </cell>
          <cell r="Q721">
            <v>6.4586528252919675E-2</v>
          </cell>
          <cell r="R721">
            <v>6.4586528252919675E-2</v>
          </cell>
        </row>
        <row r="722">
          <cell r="A722">
            <v>706</v>
          </cell>
          <cell r="B722" t="str">
            <v>445th</v>
          </cell>
          <cell r="C722">
            <v>42278</v>
          </cell>
          <cell r="D722">
            <v>42460</v>
          </cell>
          <cell r="E722">
            <v>4</v>
          </cell>
          <cell r="F722">
            <v>6000</v>
          </cell>
          <cell r="G722">
            <v>5812.2</v>
          </cell>
          <cell r="H722">
            <v>4</v>
          </cell>
          <cell r="I722">
            <v>6000</v>
          </cell>
          <cell r="J722">
            <v>0</v>
          </cell>
          <cell r="K722">
            <v>6000</v>
          </cell>
          <cell r="L722">
            <v>5812200000</v>
          </cell>
          <cell r="M722">
            <v>187800000</v>
          </cell>
          <cell r="N722">
            <v>6.4800225066561287E-2</v>
          </cell>
          <cell r="O722">
            <v>6.4800225066561287E-2</v>
          </cell>
          <cell r="P722">
            <v>96.87</v>
          </cell>
          <cell r="Q722">
            <v>6.4800225066561287E-2</v>
          </cell>
          <cell r="R722">
            <v>6.4800225066561287E-2</v>
          </cell>
        </row>
        <row r="723">
          <cell r="A723">
            <v>707</v>
          </cell>
          <cell r="B723" t="str">
            <v>Non-Comp</v>
          </cell>
          <cell r="C723">
            <v>42278</v>
          </cell>
          <cell r="D723">
            <v>42460</v>
          </cell>
          <cell r="E723">
            <v>24</v>
          </cell>
          <cell r="F723">
            <v>1768.27</v>
          </cell>
          <cell r="G723">
            <v>1712.923149</v>
          </cell>
          <cell r="H723">
            <v>24</v>
          </cell>
          <cell r="I723">
            <v>0</v>
          </cell>
          <cell r="J723">
            <v>1768.27</v>
          </cell>
          <cell r="K723">
            <v>1768.27</v>
          </cell>
          <cell r="L723">
            <v>1712923149</v>
          </cell>
          <cell r="M723">
            <v>55346850.999999993</v>
          </cell>
          <cell r="N723">
            <v>6.4800225066561287E-2</v>
          </cell>
          <cell r="O723">
            <v>6.4800225066561287E-2</v>
          </cell>
          <cell r="P723">
            <v>96.87</v>
          </cell>
          <cell r="Q723">
            <v>6.4800225066561287E-2</v>
          </cell>
          <cell r="R723">
            <v>6.4800225066561287E-2</v>
          </cell>
        </row>
        <row r="724">
          <cell r="A724">
            <v>708</v>
          </cell>
          <cell r="B724" t="str">
            <v>446th</v>
          </cell>
          <cell r="C724">
            <v>42292</v>
          </cell>
          <cell r="D724">
            <v>42474</v>
          </cell>
          <cell r="E724">
            <v>14</v>
          </cell>
          <cell r="F724">
            <v>63960</v>
          </cell>
          <cell r="G724">
            <v>61961.282000000007</v>
          </cell>
          <cell r="H724">
            <v>14</v>
          </cell>
          <cell r="I724">
            <v>63960</v>
          </cell>
          <cell r="J724">
            <v>0</v>
          </cell>
          <cell r="K724">
            <v>63960</v>
          </cell>
          <cell r="L724">
            <v>61961282000</v>
          </cell>
          <cell r="M724">
            <v>1998718000</v>
          </cell>
          <cell r="N724">
            <v>6.4586528252919773E-2</v>
          </cell>
          <cell r="O724">
            <v>6.4800225066561287E-2</v>
          </cell>
          <cell r="P724">
            <v>96.87</v>
          </cell>
          <cell r="Q724">
            <v>6.4800225066561287E-2</v>
          </cell>
          <cell r="R724">
            <v>6.469230750745214E-2</v>
          </cell>
        </row>
        <row r="725">
          <cell r="A725">
            <v>709</v>
          </cell>
          <cell r="B725" t="str">
            <v>Non-Comp</v>
          </cell>
          <cell r="C725">
            <v>42292</v>
          </cell>
          <cell r="D725">
            <v>42474</v>
          </cell>
          <cell r="E725">
            <v>30</v>
          </cell>
          <cell r="F725">
            <v>2019.84</v>
          </cell>
          <cell r="G725">
            <v>1956.8209919999999</v>
          </cell>
          <cell r="H725">
            <v>30</v>
          </cell>
          <cell r="I725">
            <v>0</v>
          </cell>
          <cell r="J725">
            <v>2019.84</v>
          </cell>
          <cell r="K725">
            <v>2019.84</v>
          </cell>
          <cell r="L725">
            <v>1956820992</v>
          </cell>
          <cell r="M725">
            <v>63019008.000000007</v>
          </cell>
          <cell r="N725">
            <v>6.4586528252919675E-2</v>
          </cell>
          <cell r="O725">
            <v>6.4586528252919675E-2</v>
          </cell>
          <cell r="P725">
            <v>96.88</v>
          </cell>
          <cell r="Q725">
            <v>6.4586528252919675E-2</v>
          </cell>
          <cell r="R725">
            <v>6.4586528252919675E-2</v>
          </cell>
        </row>
        <row r="726">
          <cell r="A726">
            <v>710</v>
          </cell>
          <cell r="B726" t="str">
            <v>447th</v>
          </cell>
          <cell r="C726">
            <v>42306</v>
          </cell>
          <cell r="D726">
            <v>42488</v>
          </cell>
          <cell r="E726">
            <v>84</v>
          </cell>
          <cell r="F726">
            <v>149382.5</v>
          </cell>
          <cell r="G726">
            <v>144782.24150000003</v>
          </cell>
          <cell r="H726">
            <v>16</v>
          </cell>
          <cell r="I726">
            <v>39750</v>
          </cell>
          <cell r="J726">
            <v>10000</v>
          </cell>
          <cell r="K726">
            <v>49750</v>
          </cell>
          <cell r="L726">
            <v>48233960000</v>
          </cell>
          <cell r="M726">
            <v>1516040000</v>
          </cell>
          <cell r="N726">
            <v>6.287854060131301E-2</v>
          </cell>
          <cell r="O726">
            <v>6.5013966005087229E-2</v>
          </cell>
          <cell r="P726">
            <v>96.94</v>
          </cell>
          <cell r="Q726">
            <v>6.3305273228937392E-2</v>
          </cell>
          <cell r="R726">
            <v>6.3034646392789259E-2</v>
          </cell>
        </row>
        <row r="727">
          <cell r="A727">
            <v>711</v>
          </cell>
          <cell r="B727" t="str">
            <v>Non-Comp</v>
          </cell>
          <cell r="C727">
            <v>42306</v>
          </cell>
          <cell r="D727">
            <v>42488</v>
          </cell>
          <cell r="E727">
            <v>43</v>
          </cell>
          <cell r="F727">
            <v>6108.0050000000001</v>
          </cell>
          <cell r="G727">
            <v>5921.7108479999997</v>
          </cell>
          <cell r="H727">
            <v>43</v>
          </cell>
          <cell r="I727">
            <v>0</v>
          </cell>
          <cell r="J727">
            <v>6108.0050000000001</v>
          </cell>
          <cell r="K727">
            <v>6108.0050000000001</v>
          </cell>
          <cell r="L727">
            <v>5921710847.5</v>
          </cell>
          <cell r="M727">
            <v>186294152.49999994</v>
          </cell>
          <cell r="N727">
            <v>6.3091884901926465E-2</v>
          </cell>
          <cell r="O727">
            <v>6.3091884901926465E-2</v>
          </cell>
          <cell r="P727">
            <v>96.95</v>
          </cell>
          <cell r="Q727">
            <v>6.3091884901926465E-2</v>
          </cell>
          <cell r="R727">
            <v>6.3091884901926465E-2</v>
          </cell>
        </row>
        <row r="728">
          <cell r="A728">
            <v>712</v>
          </cell>
          <cell r="B728" t="str">
            <v>448th</v>
          </cell>
          <cell r="C728">
            <v>42320</v>
          </cell>
          <cell r="D728">
            <v>42502</v>
          </cell>
          <cell r="E728">
            <v>70</v>
          </cell>
          <cell r="F728">
            <v>198259</v>
          </cell>
          <cell r="G728">
            <v>192196.08049999995</v>
          </cell>
          <cell r="H728">
            <v>26</v>
          </cell>
          <cell r="I728">
            <v>99909</v>
          </cell>
          <cell r="J728">
            <v>5500</v>
          </cell>
          <cell r="K728">
            <v>105409</v>
          </cell>
          <cell r="L728">
            <v>102208775500</v>
          </cell>
          <cell r="M728">
            <v>3200224500.00001</v>
          </cell>
          <cell r="N728">
            <v>6.245198398219632E-2</v>
          </cell>
          <cell r="O728">
            <v>6.4586528252919773E-2</v>
          </cell>
          <cell r="P728">
            <v>96.95</v>
          </cell>
          <cell r="Q728">
            <v>6.3091884907253593E-2</v>
          </cell>
          <cell r="R728">
            <v>6.2793382543730514E-2</v>
          </cell>
        </row>
        <row r="729">
          <cell r="A729">
            <v>713</v>
          </cell>
          <cell r="B729" t="str">
            <v>Non-Comp</v>
          </cell>
          <cell r="C729">
            <v>42320</v>
          </cell>
          <cell r="D729">
            <v>42502</v>
          </cell>
          <cell r="E729">
            <v>51</v>
          </cell>
          <cell r="F729">
            <v>6685.95</v>
          </cell>
          <cell r="G729">
            <v>6482.6971199999998</v>
          </cell>
          <cell r="H729">
            <v>51</v>
          </cell>
          <cell r="I729">
            <v>0</v>
          </cell>
          <cell r="J729">
            <v>6685.95</v>
          </cell>
          <cell r="K729">
            <v>6685.95</v>
          </cell>
          <cell r="L729">
            <v>6482697120</v>
          </cell>
          <cell r="M729">
            <v>203252880.00000066</v>
          </cell>
          <cell r="N729">
            <v>6.2878540601313079E-2</v>
          </cell>
          <cell r="O729">
            <v>6.2878540601313079E-2</v>
          </cell>
          <cell r="P729">
            <v>96.96</v>
          </cell>
          <cell r="Q729">
            <v>6.2878540601313079E-2</v>
          </cell>
          <cell r="R729">
            <v>6.2878540601313079E-2</v>
          </cell>
        </row>
        <row r="730">
          <cell r="A730">
            <v>714</v>
          </cell>
          <cell r="B730" t="str">
            <v>449th</v>
          </cell>
          <cell r="C730">
            <v>42334</v>
          </cell>
          <cell r="D730">
            <v>42516</v>
          </cell>
          <cell r="E730">
            <v>21</v>
          </cell>
          <cell r="F730">
            <v>57160</v>
          </cell>
          <cell r="G730">
            <v>55382.087999999996</v>
          </cell>
          <cell r="H730">
            <v>3</v>
          </cell>
          <cell r="I730">
            <v>10060</v>
          </cell>
          <cell r="J730">
            <v>0</v>
          </cell>
          <cell r="K730">
            <v>10060</v>
          </cell>
          <cell r="L730">
            <v>9749658000</v>
          </cell>
          <cell r="M730">
            <v>310342000</v>
          </cell>
          <cell r="N730">
            <v>6.3518705579986776E-2</v>
          </cell>
          <cell r="O730">
            <v>6.4800225066561287E-2</v>
          </cell>
          <cell r="P730">
            <v>96.91</v>
          </cell>
          <cell r="Q730">
            <v>6.394570242470364E-2</v>
          </cell>
          <cell r="R730">
            <v>6.3837032239410715E-2</v>
          </cell>
        </row>
        <row r="731">
          <cell r="A731">
            <v>715</v>
          </cell>
          <cell r="B731" t="str">
            <v>Non-Comp</v>
          </cell>
          <cell r="C731">
            <v>42334</v>
          </cell>
          <cell r="D731">
            <v>42516</v>
          </cell>
          <cell r="E731">
            <v>34</v>
          </cell>
          <cell r="F731">
            <v>3047.98</v>
          </cell>
          <cell r="G731">
            <v>2954.1022160000002</v>
          </cell>
          <cell r="H731">
            <v>34</v>
          </cell>
          <cell r="I731">
            <v>0</v>
          </cell>
          <cell r="J731">
            <v>3047.98</v>
          </cell>
          <cell r="K731">
            <v>3047.98</v>
          </cell>
          <cell r="L731">
            <v>2954102216</v>
          </cell>
          <cell r="M731">
            <v>93877783.999999836</v>
          </cell>
          <cell r="N731">
            <v>6.3732181974030813E-2</v>
          </cell>
          <cell r="O731">
            <v>6.3732181974030813E-2</v>
          </cell>
          <cell r="P731">
            <v>96.92</v>
          </cell>
          <cell r="Q731">
            <v>6.3732181974030813E-2</v>
          </cell>
          <cell r="R731">
            <v>6.3732181974030813E-2</v>
          </cell>
        </row>
        <row r="732">
          <cell r="A732">
            <v>716</v>
          </cell>
          <cell r="B732" t="str">
            <v>450th</v>
          </cell>
          <cell r="C732">
            <v>42348</v>
          </cell>
          <cell r="D732">
            <v>42530</v>
          </cell>
          <cell r="E732">
            <v>27</v>
          </cell>
          <cell r="F732">
            <v>62900</v>
          </cell>
          <cell r="G732">
            <v>60947.810000000012</v>
          </cell>
          <cell r="H732">
            <v>7</v>
          </cell>
          <cell r="I732">
            <v>18500</v>
          </cell>
          <cell r="J732">
            <v>1500</v>
          </cell>
          <cell r="K732">
            <v>20000</v>
          </cell>
          <cell r="L732">
            <v>19382000000</v>
          </cell>
          <cell r="M732">
            <v>618000000.00000095</v>
          </cell>
          <cell r="N732">
            <v>6.394570242470364E-2</v>
          </cell>
          <cell r="O732">
            <v>6.4800225066561287E-2</v>
          </cell>
          <cell r="P732">
            <v>96.91</v>
          </cell>
          <cell r="Q732">
            <v>6.394570242470364E-2</v>
          </cell>
          <cell r="R732">
            <v>6.3945702424703654E-2</v>
          </cell>
        </row>
        <row r="733">
          <cell r="A733">
            <v>717</v>
          </cell>
          <cell r="B733" t="str">
            <v>Non-Comp</v>
          </cell>
          <cell r="C733">
            <v>42348</v>
          </cell>
          <cell r="D733">
            <v>42530</v>
          </cell>
          <cell r="E733">
            <v>36</v>
          </cell>
          <cell r="F733">
            <v>2869.79</v>
          </cell>
          <cell r="G733">
            <v>2781.1134889999998</v>
          </cell>
          <cell r="H733">
            <v>26</v>
          </cell>
          <cell r="I733">
            <v>0</v>
          </cell>
          <cell r="J733">
            <v>2869.79</v>
          </cell>
          <cell r="K733">
            <v>2869.79</v>
          </cell>
          <cell r="L733">
            <v>2781113489</v>
          </cell>
          <cell r="M733">
            <v>88676511.000000104</v>
          </cell>
          <cell r="N733">
            <v>6.394570242470364E-2</v>
          </cell>
          <cell r="O733">
            <v>6.394570242470364E-2</v>
          </cell>
          <cell r="P733">
            <v>96.91</v>
          </cell>
          <cell r="Q733">
            <v>6.394570242470364E-2</v>
          </cell>
          <cell r="R733">
            <v>6.3945702263753734E-2</v>
          </cell>
        </row>
        <row r="734">
          <cell r="A734">
            <v>718</v>
          </cell>
          <cell r="B734" t="str">
            <v>451st</v>
          </cell>
          <cell r="C734">
            <v>42366</v>
          </cell>
          <cell r="D734">
            <v>42544</v>
          </cell>
          <cell r="E734">
            <v>11</v>
          </cell>
          <cell r="F734">
            <v>62800</v>
          </cell>
          <cell r="G734">
            <v>60903.18</v>
          </cell>
          <cell r="H734">
            <v>3</v>
          </cell>
          <cell r="I734">
            <v>17900</v>
          </cell>
          <cell r="J734">
            <v>0</v>
          </cell>
          <cell r="K734">
            <v>17900</v>
          </cell>
          <cell r="L734">
            <v>17361210000</v>
          </cell>
          <cell r="M734">
            <v>538790000</v>
          </cell>
          <cell r="N734">
            <v>6.3637395723641271E-2</v>
          </cell>
          <cell r="O734">
            <v>6.4509680073708733E-2</v>
          </cell>
          <cell r="P734">
            <v>96.99</v>
          </cell>
          <cell r="Q734">
            <v>6.3637395723641271E-2</v>
          </cell>
          <cell r="R734">
            <v>6.3637395723641285E-2</v>
          </cell>
        </row>
        <row r="735">
          <cell r="A735">
            <v>719</v>
          </cell>
          <cell r="B735" t="str">
            <v>Non-Comp</v>
          </cell>
          <cell r="C735">
            <v>42366</v>
          </cell>
          <cell r="D735">
            <v>42544</v>
          </cell>
          <cell r="E735">
            <v>24</v>
          </cell>
          <cell r="F735">
            <v>2214.0749999999998</v>
          </cell>
          <cell r="G735">
            <v>2147.4313459999998</v>
          </cell>
          <cell r="H735">
            <v>24</v>
          </cell>
          <cell r="I735">
            <v>0</v>
          </cell>
          <cell r="J735">
            <v>2214.0749999999998</v>
          </cell>
          <cell r="K735">
            <v>2214.0749999999998</v>
          </cell>
          <cell r="L735">
            <v>2147431342.5</v>
          </cell>
          <cell r="M735">
            <v>66643657.500000015</v>
          </cell>
          <cell r="N735">
            <v>6.3637395723641271E-2</v>
          </cell>
          <cell r="O735">
            <v>6.3637395619921489E-2</v>
          </cell>
          <cell r="P735">
            <v>96.99</v>
          </cell>
          <cell r="Q735">
            <v>6.3637395723641271E-2</v>
          </cell>
          <cell r="R735">
            <v>6.3637395619921489E-2</v>
          </cell>
        </row>
        <row r="736">
          <cell r="A736">
            <v>720</v>
          </cell>
          <cell r="B736" t="str">
            <v>452nd</v>
          </cell>
          <cell r="C736">
            <v>42376</v>
          </cell>
          <cell r="D736">
            <v>42558</v>
          </cell>
          <cell r="E736">
            <v>62</v>
          </cell>
          <cell r="F736">
            <v>191300</v>
          </cell>
          <cell r="G736">
            <v>185460.82999999996</v>
          </cell>
          <cell r="H736">
            <v>8</v>
          </cell>
          <cell r="I736">
            <v>117000</v>
          </cell>
          <cell r="J736">
            <v>0</v>
          </cell>
          <cell r="K736">
            <v>117000</v>
          </cell>
          <cell r="L736">
            <v>113446150000</v>
          </cell>
          <cell r="M736">
            <v>3553850000</v>
          </cell>
          <cell r="N736">
            <v>6.245198398219632E-2</v>
          </cell>
          <cell r="O736">
            <v>6.4159266945644541E-2</v>
          </cell>
          <cell r="P736">
            <v>96.95</v>
          </cell>
          <cell r="Q736">
            <v>6.3091884907253593E-2</v>
          </cell>
          <cell r="R736">
            <v>6.2824794538830803E-2</v>
          </cell>
        </row>
        <row r="737">
          <cell r="A737">
            <v>721</v>
          </cell>
          <cell r="B737" t="str">
            <v>Non-Comp</v>
          </cell>
          <cell r="C737">
            <v>42376</v>
          </cell>
          <cell r="D737">
            <v>42558</v>
          </cell>
          <cell r="E737">
            <v>40</v>
          </cell>
          <cell r="F737">
            <v>3456.9650000000001</v>
          </cell>
          <cell r="G737">
            <v>3351.8732639999998</v>
          </cell>
          <cell r="H737">
            <v>40</v>
          </cell>
          <cell r="I737">
            <v>0</v>
          </cell>
          <cell r="J737">
            <v>3456.9650000000001</v>
          </cell>
          <cell r="K737">
            <v>3456.9650000000001</v>
          </cell>
          <cell r="L737">
            <v>3351873264</v>
          </cell>
          <cell r="M737">
            <v>105091736.00000033</v>
          </cell>
          <cell r="N737">
            <v>6.2878540601313065E-2</v>
          </cell>
          <cell r="O737">
            <v>6.2878540601313065E-2</v>
          </cell>
          <cell r="P737">
            <v>96.96</v>
          </cell>
          <cell r="Q737">
            <v>6.2878540601313065E-2</v>
          </cell>
          <cell r="R737">
            <v>6.2878540601313065E-2</v>
          </cell>
        </row>
        <row r="738">
          <cell r="A738">
            <v>722</v>
          </cell>
          <cell r="B738" t="str">
            <v>453rd</v>
          </cell>
          <cell r="C738">
            <v>42390</v>
          </cell>
          <cell r="D738">
            <v>42572</v>
          </cell>
          <cell r="E738">
            <v>62</v>
          </cell>
          <cell r="F738">
            <v>140074.15</v>
          </cell>
          <cell r="G738">
            <v>135864.85860000007</v>
          </cell>
          <cell r="H738">
            <v>27</v>
          </cell>
          <cell r="I738">
            <v>50618</v>
          </cell>
          <cell r="J738">
            <v>7100</v>
          </cell>
          <cell r="K738">
            <v>57718</v>
          </cell>
          <cell r="L738">
            <v>55996315600</v>
          </cell>
          <cell r="M738">
            <v>1721684400</v>
          </cell>
          <cell r="N738">
            <v>6.0960420311270441E-2</v>
          </cell>
          <cell r="O738">
            <v>6.3091884907253593E-2</v>
          </cell>
          <cell r="P738">
            <v>97.01</v>
          </cell>
          <cell r="Q738">
            <v>6.1812478831342763E-2</v>
          </cell>
          <cell r="R738">
            <v>6.1661724849698285E-2</v>
          </cell>
        </row>
        <row r="739">
          <cell r="A739">
            <v>723</v>
          </cell>
          <cell r="B739" t="str">
            <v>Non-Comp</v>
          </cell>
          <cell r="C739">
            <v>42390</v>
          </cell>
          <cell r="D739">
            <v>42572</v>
          </cell>
          <cell r="E739">
            <v>69</v>
          </cell>
          <cell r="F739">
            <v>9869.41</v>
          </cell>
          <cell r="G739">
            <v>9575.3015820000001</v>
          </cell>
          <cell r="H739">
            <v>69</v>
          </cell>
          <cell r="I739">
            <v>0</v>
          </cell>
          <cell r="J739">
            <v>9869.41</v>
          </cell>
          <cell r="K739">
            <v>9869.41</v>
          </cell>
          <cell r="L739">
            <v>9575301582</v>
          </cell>
          <cell r="M739">
            <v>294108418.00000024</v>
          </cell>
          <cell r="N739">
            <v>6.1599398334092302E-2</v>
          </cell>
          <cell r="O739">
            <v>6.159939833409226E-2</v>
          </cell>
          <cell r="P739">
            <v>97.02</v>
          </cell>
          <cell r="Q739">
            <v>6.1599398334092302E-2</v>
          </cell>
          <cell r="R739">
            <v>6.159939833409226E-2</v>
          </cell>
        </row>
        <row r="740">
          <cell r="A740">
            <v>724</v>
          </cell>
          <cell r="B740" t="str">
            <v>454th</v>
          </cell>
          <cell r="C740">
            <v>42404</v>
          </cell>
          <cell r="D740">
            <v>42586</v>
          </cell>
          <cell r="E740">
            <v>59</v>
          </cell>
          <cell r="F740">
            <v>100396</v>
          </cell>
          <cell r="G740">
            <v>97346.037399999987</v>
          </cell>
          <cell r="H740">
            <v>32</v>
          </cell>
          <cell r="I740">
            <v>56856</v>
          </cell>
          <cell r="J740">
            <v>1640</v>
          </cell>
          <cell r="K740">
            <v>58496</v>
          </cell>
          <cell r="L740">
            <v>56731077400</v>
          </cell>
          <cell r="M740">
            <v>1764922600</v>
          </cell>
          <cell r="N740">
            <v>6.1599398334092302E-2</v>
          </cell>
          <cell r="O740">
            <v>6.4586528252919773E-2</v>
          </cell>
          <cell r="P740">
            <v>96.97</v>
          </cell>
          <cell r="Q740">
            <v>6.2665240297497718E-2</v>
          </cell>
          <cell r="R740">
            <v>6.2391623983264768E-2</v>
          </cell>
        </row>
        <row r="741">
          <cell r="A741">
            <v>725</v>
          </cell>
          <cell r="B741" t="str">
            <v>Non-Comp</v>
          </cell>
          <cell r="C741">
            <v>42404</v>
          </cell>
          <cell r="D741">
            <v>42586</v>
          </cell>
          <cell r="E741">
            <v>39</v>
          </cell>
          <cell r="F741">
            <v>4030.4749999999999</v>
          </cell>
          <cell r="G741">
            <v>3908.7546550000002</v>
          </cell>
          <cell r="H741">
            <v>39</v>
          </cell>
          <cell r="I741">
            <v>0</v>
          </cell>
          <cell r="J741">
            <v>4030.4749999999999</v>
          </cell>
          <cell r="K741">
            <v>4030.4749999999999</v>
          </cell>
          <cell r="L741">
            <v>3908754655</v>
          </cell>
          <cell r="M741">
            <v>121720345.00000001</v>
          </cell>
          <cell r="N741">
            <v>6.245198398219632E-2</v>
          </cell>
          <cell r="O741">
            <v>6.245198398219632E-2</v>
          </cell>
          <cell r="P741">
            <v>96.98</v>
          </cell>
          <cell r="Q741">
            <v>6.245198398219632E-2</v>
          </cell>
          <cell r="R741">
            <v>6.245198398219632E-2</v>
          </cell>
        </row>
        <row r="742">
          <cell r="A742">
            <v>726</v>
          </cell>
          <cell r="B742" t="str">
            <v>455th</v>
          </cell>
          <cell r="C742">
            <v>42418</v>
          </cell>
          <cell r="D742">
            <v>42600</v>
          </cell>
          <cell r="E742">
            <v>39</v>
          </cell>
          <cell r="F742">
            <v>50712.5</v>
          </cell>
          <cell r="G742">
            <v>49168.387150000002</v>
          </cell>
          <cell r="H742">
            <v>3</v>
          </cell>
          <cell r="I742">
            <v>950</v>
          </cell>
          <cell r="J742">
            <v>0</v>
          </cell>
          <cell r="K742">
            <v>950</v>
          </cell>
          <cell r="L742">
            <v>921405000</v>
          </cell>
          <cell r="M742">
            <v>28595000</v>
          </cell>
          <cell r="N742">
            <v>6.2238771641802998E-2</v>
          </cell>
          <cell r="O742">
            <v>6.3518705579986776E-2</v>
          </cell>
          <cell r="P742">
            <v>96.99</v>
          </cell>
          <cell r="Q742">
            <v>6.2238771641802998E-2</v>
          </cell>
          <cell r="R742">
            <v>6.2238771641802991E-2</v>
          </cell>
        </row>
        <row r="743">
          <cell r="A743">
            <v>727</v>
          </cell>
          <cell r="B743" t="str">
            <v>Non-Comp</v>
          </cell>
          <cell r="C743">
            <v>42418</v>
          </cell>
          <cell r="D743">
            <v>42600</v>
          </cell>
          <cell r="E743">
            <v>31</v>
          </cell>
          <cell r="F743">
            <v>2763.8150000000001</v>
          </cell>
          <cell r="G743">
            <v>2680.6241690000002</v>
          </cell>
          <cell r="H743">
            <v>31</v>
          </cell>
          <cell r="I743">
            <v>0</v>
          </cell>
          <cell r="J743">
            <v>2763.8150000000001</v>
          </cell>
          <cell r="K743">
            <v>2763.8150000000001</v>
          </cell>
          <cell r="L743">
            <v>2680624169</v>
          </cell>
          <cell r="M743">
            <v>83190831.50000003</v>
          </cell>
          <cell r="N743">
            <v>6.2238771630193902E-2</v>
          </cell>
          <cell r="O743">
            <v>6.2238771630193902E-2</v>
          </cell>
          <cell r="P743">
            <v>96.99</v>
          </cell>
          <cell r="Q743">
            <v>6.2238771630193902E-2</v>
          </cell>
          <cell r="R743">
            <v>6.2238771630193902E-2</v>
          </cell>
        </row>
        <row r="744">
          <cell r="A744">
            <v>728</v>
          </cell>
          <cell r="B744" t="str">
            <v>456th</v>
          </cell>
          <cell r="C744">
            <v>42432</v>
          </cell>
          <cell r="D744">
            <v>42614</v>
          </cell>
          <cell r="E744">
            <v>39</v>
          </cell>
          <cell r="F744">
            <v>125125</v>
          </cell>
          <cell r="G744">
            <v>121364.98750000002</v>
          </cell>
          <cell r="H744">
            <v>10</v>
          </cell>
          <cell r="I744">
            <v>67700</v>
          </cell>
          <cell r="J744">
            <v>7000</v>
          </cell>
          <cell r="K744">
            <v>74700</v>
          </cell>
          <cell r="L744">
            <v>72464350000</v>
          </cell>
          <cell r="M744">
            <v>2235650000</v>
          </cell>
          <cell r="N744">
            <v>6.1599398334092309E-2</v>
          </cell>
          <cell r="O744">
            <v>6.2132370106083565E-2</v>
          </cell>
          <cell r="P744">
            <v>97</v>
          </cell>
          <cell r="Q744">
            <v>6.2025603262716666E-2</v>
          </cell>
          <cell r="R744">
            <v>6.187297364872113E-2</v>
          </cell>
        </row>
        <row r="745">
          <cell r="A745">
            <v>729</v>
          </cell>
          <cell r="B745" t="str">
            <v>Non-Comp</v>
          </cell>
          <cell r="C745">
            <v>42432</v>
          </cell>
          <cell r="D745">
            <v>42614</v>
          </cell>
          <cell r="E745">
            <v>32</v>
          </cell>
          <cell r="F745">
            <v>2830.4450000000002</v>
          </cell>
          <cell r="G745">
            <v>2745.814695</v>
          </cell>
          <cell r="H745">
            <v>32</v>
          </cell>
          <cell r="I745">
            <v>0</v>
          </cell>
          <cell r="J745">
            <v>2830.4450000000002</v>
          </cell>
          <cell r="K745">
            <v>2830.4450000000002</v>
          </cell>
          <cell r="L745">
            <v>2745814694.5</v>
          </cell>
          <cell r="M745">
            <v>84630305.499999821</v>
          </cell>
          <cell r="N745">
            <v>6.1812478831342763E-2</v>
          </cell>
          <cell r="O745">
            <v>6.1812478831342763E-2</v>
          </cell>
          <cell r="P745">
            <v>97.01</v>
          </cell>
          <cell r="Q745">
            <v>6.1812478831342763E-2</v>
          </cell>
          <cell r="R745">
            <v>6.1812478831342763E-2</v>
          </cell>
        </row>
        <row r="746">
          <cell r="A746">
            <v>730</v>
          </cell>
          <cell r="B746" t="str">
            <v>457th</v>
          </cell>
          <cell r="C746">
            <v>42446</v>
          </cell>
          <cell r="D746">
            <v>42628</v>
          </cell>
          <cell r="E746">
            <v>44</v>
          </cell>
          <cell r="F746">
            <v>74562</v>
          </cell>
          <cell r="G746">
            <v>72321.385000000038</v>
          </cell>
          <cell r="H746">
            <v>23</v>
          </cell>
          <cell r="I746">
            <v>49062</v>
          </cell>
          <cell r="J746">
            <v>3200</v>
          </cell>
          <cell r="K746">
            <v>52262</v>
          </cell>
          <cell r="L746">
            <v>50695225000</v>
          </cell>
          <cell r="M746">
            <v>1566775000</v>
          </cell>
          <cell r="N746">
            <v>6.1812478831342763E-2</v>
          </cell>
          <cell r="O746">
            <v>6.287854060131301E-2</v>
          </cell>
          <cell r="P746">
            <v>97</v>
          </cell>
          <cell r="Q746">
            <v>6.2025603262716666E-2</v>
          </cell>
          <cell r="R746">
            <v>6.1981356963677091E-2</v>
          </cell>
        </row>
        <row r="747">
          <cell r="A747">
            <v>731</v>
          </cell>
          <cell r="B747" t="str">
            <v>Non-Comp</v>
          </cell>
          <cell r="C747">
            <v>42446</v>
          </cell>
          <cell r="D747">
            <v>42628</v>
          </cell>
          <cell r="E747">
            <v>28</v>
          </cell>
          <cell r="F747">
            <v>2739.77</v>
          </cell>
          <cell r="G747">
            <v>2657.5769</v>
          </cell>
          <cell r="H747">
            <v>28</v>
          </cell>
          <cell r="I747">
            <v>0</v>
          </cell>
          <cell r="J747">
            <v>2739.77</v>
          </cell>
          <cell r="K747">
            <v>2739.77</v>
          </cell>
          <cell r="L747">
            <v>2657576900</v>
          </cell>
          <cell r="M747">
            <v>82193100.00000006</v>
          </cell>
          <cell r="N747">
            <v>6.2025603262716666E-2</v>
          </cell>
          <cell r="O747">
            <v>6.2025603262716708E-2</v>
          </cell>
          <cell r="P747">
            <v>97</v>
          </cell>
          <cell r="Q747">
            <v>6.2025603262716666E-2</v>
          </cell>
          <cell r="R747">
            <v>6.2025603262716708E-2</v>
          </cell>
        </row>
        <row r="748">
          <cell r="A748">
            <v>732</v>
          </cell>
          <cell r="B748" t="str">
            <v>458th</v>
          </cell>
          <cell r="C748">
            <v>42460</v>
          </cell>
          <cell r="D748">
            <v>42642</v>
          </cell>
          <cell r="E748">
            <v>22</v>
          </cell>
          <cell r="F748">
            <v>55576</v>
          </cell>
          <cell r="G748">
            <v>53906.473100000017</v>
          </cell>
          <cell r="H748">
            <v>3</v>
          </cell>
          <cell r="I748">
            <v>10831</v>
          </cell>
          <cell r="J748">
            <v>0</v>
          </cell>
          <cell r="K748">
            <v>10831</v>
          </cell>
          <cell r="L748">
            <v>10507153100</v>
          </cell>
          <cell r="M748">
            <v>323846899.99999899</v>
          </cell>
          <cell r="N748">
            <v>6.1812478831342763E-2</v>
          </cell>
          <cell r="O748">
            <v>6.2665240297497718E-2</v>
          </cell>
          <cell r="P748">
            <v>97.01</v>
          </cell>
          <cell r="Q748">
            <v>6.1812478831342763E-2</v>
          </cell>
          <cell r="R748">
            <v>6.1812478831342763E-2</v>
          </cell>
        </row>
        <row r="749">
          <cell r="A749">
            <v>733</v>
          </cell>
          <cell r="B749" t="str">
            <v>Non-Comp</v>
          </cell>
          <cell r="C749">
            <v>42460</v>
          </cell>
          <cell r="D749">
            <v>42642</v>
          </cell>
          <cell r="E749">
            <v>30</v>
          </cell>
          <cell r="F749">
            <v>2980.33</v>
          </cell>
          <cell r="G749">
            <v>2891.2181340000002</v>
          </cell>
          <cell r="H749">
            <v>30</v>
          </cell>
          <cell r="I749">
            <v>0</v>
          </cell>
          <cell r="J749">
            <v>2980.33</v>
          </cell>
          <cell r="K749">
            <v>2980.33</v>
          </cell>
          <cell r="L749">
            <v>2891218133</v>
          </cell>
          <cell r="M749">
            <v>89111866.999999791</v>
          </cell>
          <cell r="N749">
            <v>6.1812478831342763E-2</v>
          </cell>
          <cell r="O749">
            <v>6.181247880996333E-2</v>
          </cell>
          <cell r="P749">
            <v>97.01</v>
          </cell>
          <cell r="Q749">
            <v>6.1812478831342763E-2</v>
          </cell>
          <cell r="R749">
            <v>6.181247880996333E-2</v>
          </cell>
        </row>
        <row r="750">
          <cell r="A750">
            <v>734</v>
          </cell>
          <cell r="B750" t="str">
            <v>459th</v>
          </cell>
          <cell r="C750">
            <v>42474</v>
          </cell>
          <cell r="D750">
            <v>42656</v>
          </cell>
          <cell r="E750">
            <v>35</v>
          </cell>
          <cell r="F750">
            <v>94440</v>
          </cell>
          <cell r="G750">
            <v>91590.454000000027</v>
          </cell>
          <cell r="H750">
            <v>5</v>
          </cell>
          <cell r="I750">
            <v>23220</v>
          </cell>
          <cell r="J750">
            <v>0</v>
          </cell>
          <cell r="K750">
            <v>23220</v>
          </cell>
          <cell r="L750">
            <v>22526734000</v>
          </cell>
          <cell r="M750">
            <v>693266000</v>
          </cell>
          <cell r="N750">
            <v>6.1599398334092302E-2</v>
          </cell>
          <cell r="O750">
            <v>6.3518705579986776E-2</v>
          </cell>
          <cell r="P750">
            <v>97.01</v>
          </cell>
          <cell r="Q750">
            <v>6.1812478831342763E-2</v>
          </cell>
          <cell r="R750">
            <v>6.1719611706787442E-2</v>
          </cell>
        </row>
        <row r="751">
          <cell r="A751">
            <v>735</v>
          </cell>
          <cell r="B751" t="str">
            <v>Non-Comp</v>
          </cell>
          <cell r="C751">
            <v>42474</v>
          </cell>
          <cell r="D751">
            <v>42656</v>
          </cell>
          <cell r="E751">
            <v>37</v>
          </cell>
          <cell r="F751">
            <v>2928</v>
          </cell>
          <cell r="G751">
            <v>2840.4528009999999</v>
          </cell>
          <cell r="H751">
            <v>37</v>
          </cell>
          <cell r="I751">
            <v>0</v>
          </cell>
          <cell r="J751">
            <v>2928</v>
          </cell>
          <cell r="K751">
            <v>2928</v>
          </cell>
          <cell r="L751">
            <v>2840452800</v>
          </cell>
          <cell r="M751">
            <v>87547199.999999806</v>
          </cell>
          <cell r="N751">
            <v>6.1812478831342763E-2</v>
          </cell>
          <cell r="O751">
            <v>6.1812478831342763E-2</v>
          </cell>
          <cell r="P751">
            <v>97.01</v>
          </cell>
          <cell r="Q751">
            <v>6.1812478831342763E-2</v>
          </cell>
          <cell r="R751">
            <v>6.1812478831342763E-2</v>
          </cell>
        </row>
        <row r="752">
          <cell r="A752">
            <v>736</v>
          </cell>
          <cell r="B752" t="str">
            <v>460th</v>
          </cell>
          <cell r="C752">
            <v>42488</v>
          </cell>
          <cell r="D752">
            <v>42670</v>
          </cell>
          <cell r="E752">
            <v>24</v>
          </cell>
          <cell r="F752">
            <v>114446.9</v>
          </cell>
          <cell r="G752">
            <v>110950.51893000002</v>
          </cell>
          <cell r="H752">
            <v>0</v>
          </cell>
          <cell r="I752" t="str">
            <v>BIDS REJECTED</v>
          </cell>
          <cell r="J752" t="str">
            <v>BIDS REJECTED</v>
          </cell>
          <cell r="K752" t="str">
            <v>BIDS REJECTED</v>
          </cell>
          <cell r="L752" t="str">
            <v>BIDS REJECTED</v>
          </cell>
          <cell r="M752" t="str">
            <v>BIDS REJECTED</v>
          </cell>
          <cell r="N752" t="str">
            <v>BIDS REJECTED</v>
          </cell>
          <cell r="O752" t="str">
            <v>BIDS REJECTED</v>
          </cell>
          <cell r="P752" t="str">
            <v>BIDS REJECTED</v>
          </cell>
          <cell r="Q752" t="str">
            <v>BIDS REJECTED</v>
          </cell>
          <cell r="R752" t="str">
            <v>BIDS REJECTED</v>
          </cell>
        </row>
        <row r="753">
          <cell r="A753">
            <v>737</v>
          </cell>
          <cell r="B753" t="str">
            <v>Non-Comp</v>
          </cell>
          <cell r="C753">
            <v>42488</v>
          </cell>
          <cell r="D753">
            <v>42670</v>
          </cell>
          <cell r="E753">
            <v>48</v>
          </cell>
          <cell r="F753">
            <v>5039.5649999999996</v>
          </cell>
          <cell r="G753">
            <v>0</v>
          </cell>
          <cell r="H753">
            <v>0</v>
          </cell>
          <cell r="I753" t="str">
            <v>BIDS REJECTED</v>
          </cell>
          <cell r="J753" t="str">
            <v>BIDS REJECTED</v>
          </cell>
          <cell r="K753" t="str">
            <v>BIDS REJECTED</v>
          </cell>
          <cell r="L753" t="str">
            <v>BIDS REJECTED</v>
          </cell>
          <cell r="M753" t="str">
            <v>BIDS REJECTED</v>
          </cell>
          <cell r="N753" t="str">
            <v>BIDS REJECTED</v>
          </cell>
          <cell r="O753" t="str">
            <v>BIDS REJECTED</v>
          </cell>
          <cell r="P753" t="str">
            <v>BIDS REJECTED</v>
          </cell>
          <cell r="Q753" t="str">
            <v>BIDS REJECTED</v>
          </cell>
          <cell r="R753" t="str">
            <v>BIDS REJECTED</v>
          </cell>
        </row>
        <row r="754">
          <cell r="A754">
            <v>738</v>
          </cell>
          <cell r="B754" t="str">
            <v>461st</v>
          </cell>
          <cell r="C754">
            <v>42502</v>
          </cell>
          <cell r="D754">
            <v>42684</v>
          </cell>
          <cell r="E754">
            <v>37</v>
          </cell>
          <cell r="F754">
            <v>128004</v>
          </cell>
          <cell r="G754">
            <v>124134.70040000003</v>
          </cell>
          <cell r="H754">
            <v>28</v>
          </cell>
          <cell r="I754">
            <v>98004</v>
          </cell>
          <cell r="J754">
            <v>1700</v>
          </cell>
          <cell r="K754">
            <v>99704</v>
          </cell>
          <cell r="L754">
            <v>96695680400</v>
          </cell>
          <cell r="M754">
            <v>3008319600</v>
          </cell>
          <cell r="N754">
            <v>6.1812478831342763E-2</v>
          </cell>
          <cell r="O754">
            <v>6.394570242470364E-2</v>
          </cell>
          <cell r="P754">
            <v>96.97</v>
          </cell>
          <cell r="Q754">
            <v>6.2665240297497718E-2</v>
          </cell>
          <cell r="R754">
            <v>6.2393417248209189E-2</v>
          </cell>
        </row>
        <row r="755">
          <cell r="A755">
            <v>739</v>
          </cell>
          <cell r="B755" t="str">
            <v>Non-Comp</v>
          </cell>
          <cell r="C755">
            <v>42502</v>
          </cell>
          <cell r="D755">
            <v>42684</v>
          </cell>
          <cell r="E755">
            <v>62</v>
          </cell>
          <cell r="F755">
            <v>6228.8149999999996</v>
          </cell>
          <cell r="G755">
            <v>6040.7047869999997</v>
          </cell>
          <cell r="H755">
            <v>62</v>
          </cell>
          <cell r="I755">
            <v>0</v>
          </cell>
          <cell r="J755">
            <v>6228.8149999999996</v>
          </cell>
          <cell r="K755">
            <v>6228.8149999999996</v>
          </cell>
          <cell r="L755">
            <v>6040704787</v>
          </cell>
          <cell r="M755">
            <v>188110213.00000003</v>
          </cell>
          <cell r="N755">
            <v>6.2451983982196403E-2</v>
          </cell>
          <cell r="O755">
            <v>6.2451983982196403E-2</v>
          </cell>
          <cell r="P755">
            <v>96.98</v>
          </cell>
          <cell r="Q755">
            <v>6.2451983982196403E-2</v>
          </cell>
          <cell r="R755">
            <v>6.2451983982196403E-2</v>
          </cell>
        </row>
        <row r="756">
          <cell r="A756">
            <v>740</v>
          </cell>
          <cell r="B756" t="str">
            <v>462nd</v>
          </cell>
          <cell r="C756">
            <v>42516</v>
          </cell>
          <cell r="D756">
            <v>42698</v>
          </cell>
          <cell r="E756">
            <v>59</v>
          </cell>
          <cell r="F756">
            <v>231900</v>
          </cell>
          <cell r="G756">
            <v>225137.28000000003</v>
          </cell>
          <cell r="H756">
            <v>21</v>
          </cell>
          <cell r="I756">
            <v>124750</v>
          </cell>
          <cell r="J756">
            <v>15000</v>
          </cell>
          <cell r="K756">
            <v>139750</v>
          </cell>
          <cell r="L756">
            <v>135690975000.00006</v>
          </cell>
          <cell r="M756">
            <v>4059025000.0000033</v>
          </cell>
          <cell r="N756">
            <v>5.9683648654918361E-2</v>
          </cell>
          <cell r="O756">
            <v>6.2238771641802998E-2</v>
          </cell>
          <cell r="P756">
            <v>97.09</v>
          </cell>
          <cell r="Q756">
            <v>6.0109063868462292E-2</v>
          </cell>
          <cell r="R756">
            <v>5.9991854899404527E-2</v>
          </cell>
        </row>
        <row r="757">
          <cell r="A757">
            <v>741</v>
          </cell>
          <cell r="B757" t="str">
            <v>Non-Comp</v>
          </cell>
          <cell r="C757">
            <v>42516</v>
          </cell>
          <cell r="D757">
            <v>42698</v>
          </cell>
          <cell r="E757">
            <v>55</v>
          </cell>
          <cell r="F757">
            <v>3055.145</v>
          </cell>
          <cell r="G757">
            <v>2966.545795</v>
          </cell>
          <cell r="H757">
            <v>55</v>
          </cell>
          <cell r="I757">
            <v>0</v>
          </cell>
          <cell r="J757">
            <v>3055.145</v>
          </cell>
          <cell r="K757">
            <v>3055.145</v>
          </cell>
          <cell r="L757">
            <v>2966545795</v>
          </cell>
          <cell r="M757">
            <v>88599205.000000045</v>
          </cell>
          <cell r="N757">
            <v>5.9896334355654765E-2</v>
          </cell>
          <cell r="O757">
            <v>5.9896334355654765E-2</v>
          </cell>
          <cell r="P757">
            <v>97.1</v>
          </cell>
          <cell r="Q757">
            <v>5.9896334355654765E-2</v>
          </cell>
          <cell r="R757">
            <v>5.9896334355654675E-2</v>
          </cell>
        </row>
        <row r="758">
          <cell r="A758">
            <v>742</v>
          </cell>
          <cell r="B758" t="str">
            <v>463rd</v>
          </cell>
          <cell r="C758">
            <v>42530</v>
          </cell>
          <cell r="D758">
            <v>42712</v>
          </cell>
          <cell r="E758">
            <v>48</v>
          </cell>
          <cell r="F758">
            <v>226050</v>
          </cell>
          <cell r="G758">
            <v>219491.24499999985</v>
          </cell>
          <cell r="H758">
            <v>8</v>
          </cell>
          <cell r="I758">
            <v>60000</v>
          </cell>
          <cell r="J758">
            <v>0</v>
          </cell>
          <cell r="K758">
            <v>60000</v>
          </cell>
          <cell r="L758">
            <v>58269700000</v>
          </cell>
          <cell r="M758">
            <v>1730300000</v>
          </cell>
          <cell r="N758">
            <v>5.9471006752719997E-2</v>
          </cell>
          <cell r="O758">
            <v>6.0960420311270441E-2</v>
          </cell>
          <cell r="P758">
            <v>97.11</v>
          </cell>
          <cell r="Q758">
            <v>5.9683648654918361E-2</v>
          </cell>
          <cell r="R758">
            <v>5.9552519481896056E-2</v>
          </cell>
        </row>
        <row r="759">
          <cell r="A759">
            <v>743</v>
          </cell>
          <cell r="B759" t="str">
            <v>Non-Comp</v>
          </cell>
          <cell r="C759">
            <v>42530</v>
          </cell>
          <cell r="D759">
            <v>42712</v>
          </cell>
          <cell r="E759">
            <v>25</v>
          </cell>
          <cell r="F759">
            <v>2362.7399999999998</v>
          </cell>
          <cell r="G759">
            <v>2294.693088</v>
          </cell>
          <cell r="H759">
            <v>25</v>
          </cell>
          <cell r="I759">
            <v>0</v>
          </cell>
          <cell r="J759">
            <v>2362.7399999999998</v>
          </cell>
          <cell r="K759">
            <v>2362.7399999999998</v>
          </cell>
          <cell r="L759">
            <v>2294693088</v>
          </cell>
          <cell r="M759">
            <v>68046911.999999866</v>
          </cell>
          <cell r="N759">
            <v>5.9471006752719997E-2</v>
          </cell>
          <cell r="O759">
            <v>5.9471006752719997E-2</v>
          </cell>
          <cell r="P759">
            <v>97.12</v>
          </cell>
          <cell r="Q759">
            <v>5.9471006752719997E-2</v>
          </cell>
          <cell r="R759">
            <v>5.9471006752719997E-2</v>
          </cell>
        </row>
        <row r="760">
          <cell r="A760">
            <v>744</v>
          </cell>
          <cell r="B760" t="str">
            <v>464th</v>
          </cell>
          <cell r="C760">
            <v>42544</v>
          </cell>
          <cell r="D760">
            <v>42726</v>
          </cell>
          <cell r="E760">
            <v>35</v>
          </cell>
          <cell r="F760">
            <v>147005.20000000001</v>
          </cell>
          <cell r="G760">
            <v>142792.44972</v>
          </cell>
          <cell r="H760">
            <v>18</v>
          </cell>
          <cell r="I760">
            <v>103000</v>
          </cell>
          <cell r="J760">
            <v>0</v>
          </cell>
          <cell r="K760">
            <v>103000</v>
          </cell>
          <cell r="L760">
            <v>100060800000</v>
          </cell>
          <cell r="M760">
            <v>2939200000</v>
          </cell>
          <cell r="N760">
            <v>5.8620876858834936E-2</v>
          </cell>
          <cell r="O760">
            <v>6.0109063868462292E-2</v>
          </cell>
          <cell r="P760">
            <v>97.13</v>
          </cell>
          <cell r="Q760">
            <v>5.9258408635532174E-2</v>
          </cell>
          <cell r="R760">
            <v>5.8909706667903752E-2</v>
          </cell>
        </row>
        <row r="761">
          <cell r="A761">
            <v>745</v>
          </cell>
          <cell r="B761" t="str">
            <v>Non-Comp</v>
          </cell>
          <cell r="C761">
            <v>42544</v>
          </cell>
          <cell r="D761">
            <v>42726</v>
          </cell>
          <cell r="E761">
            <v>19</v>
          </cell>
          <cell r="F761">
            <v>950.58500000000004</v>
          </cell>
          <cell r="G761">
            <v>923.49332800000002</v>
          </cell>
          <cell r="H761">
            <v>19</v>
          </cell>
          <cell r="I761">
            <v>0</v>
          </cell>
          <cell r="J761">
            <v>950.58500000000004</v>
          </cell>
          <cell r="K761">
            <v>950.58500000000004</v>
          </cell>
          <cell r="L761">
            <v>923493327</v>
          </cell>
          <cell r="M761">
            <v>27091672.499999974</v>
          </cell>
          <cell r="N761">
            <v>5.8833343702103226E-2</v>
          </cell>
          <cell r="O761">
            <v>5.8833343702103226E-2</v>
          </cell>
          <cell r="P761">
            <v>97.15</v>
          </cell>
          <cell r="Q761">
            <v>5.8833343702103226E-2</v>
          </cell>
          <cell r="R761">
            <v>5.8833343702103226E-2</v>
          </cell>
        </row>
        <row r="762">
          <cell r="A762">
            <v>746</v>
          </cell>
          <cell r="B762" t="str">
            <v>465th</v>
          </cell>
          <cell r="C762">
            <v>42562</v>
          </cell>
          <cell r="D762">
            <v>42740</v>
          </cell>
          <cell r="E762">
            <v>29</v>
          </cell>
          <cell r="F762">
            <v>107450</v>
          </cell>
          <cell r="G762">
            <v>104445.98999999998</v>
          </cell>
          <cell r="H762">
            <v>18</v>
          </cell>
          <cell r="I762">
            <v>87600</v>
          </cell>
          <cell r="J762">
            <v>850</v>
          </cell>
          <cell r="K762">
            <v>88450</v>
          </cell>
          <cell r="L762">
            <v>85980165000</v>
          </cell>
          <cell r="M762">
            <v>2469835000</v>
          </cell>
          <cell r="N762">
            <v>5.8635690164089815E-2</v>
          </cell>
          <cell r="O762">
            <v>5.9721003268914746E-2</v>
          </cell>
          <cell r="P762">
            <v>97.2</v>
          </cell>
          <cell r="Q762">
            <v>5.9069681416747524E-2</v>
          </cell>
          <cell r="R762">
            <v>5.8903703706267088E-2</v>
          </cell>
        </row>
        <row r="763">
          <cell r="A763">
            <v>747</v>
          </cell>
          <cell r="B763" t="str">
            <v>Non-Comp</v>
          </cell>
          <cell r="C763">
            <v>42562</v>
          </cell>
          <cell r="D763">
            <v>42740</v>
          </cell>
          <cell r="E763">
            <v>38</v>
          </cell>
          <cell r="F763">
            <v>1857.19</v>
          </cell>
          <cell r="G763">
            <v>1805.3744039999999</v>
          </cell>
          <cell r="H763">
            <v>38</v>
          </cell>
          <cell r="I763">
            <v>0</v>
          </cell>
          <cell r="J763">
            <v>1857.19</v>
          </cell>
          <cell r="K763">
            <v>1857.19</v>
          </cell>
          <cell r="L763">
            <v>1805374399</v>
          </cell>
          <cell r="M763">
            <v>51815601.00000006</v>
          </cell>
          <cell r="N763">
            <v>5.8852663305069414E-2</v>
          </cell>
          <cell r="O763">
            <v>5.8852663305069414E-2</v>
          </cell>
          <cell r="P763">
            <v>97.21</v>
          </cell>
          <cell r="Q763">
            <v>5.8852663305069414E-2</v>
          </cell>
          <cell r="R763">
            <v>5.8852663305069414E-2</v>
          </cell>
        </row>
        <row r="764">
          <cell r="A764">
            <v>748</v>
          </cell>
          <cell r="B764" t="str">
            <v>466th</v>
          </cell>
          <cell r="C764">
            <v>42572</v>
          </cell>
          <cell r="D764">
            <v>42754</v>
          </cell>
          <cell r="E764">
            <v>138</v>
          </cell>
          <cell r="F764">
            <v>376243</v>
          </cell>
          <cell r="G764">
            <v>365579.8882000001</v>
          </cell>
          <cell r="H764">
            <v>84</v>
          </cell>
          <cell r="I764">
            <v>221257</v>
          </cell>
          <cell r="J764">
            <v>13000</v>
          </cell>
          <cell r="K764">
            <v>234257</v>
          </cell>
          <cell r="L764">
            <v>227648962400</v>
          </cell>
          <cell r="M764">
            <v>6608037600</v>
          </cell>
          <cell r="N764">
            <v>5.7134832667075718E-2</v>
          </cell>
          <cell r="O764">
            <v>5.9896334355654765E-2</v>
          </cell>
          <cell r="P764">
            <v>97.17</v>
          </cell>
          <cell r="Q764">
            <v>5.8408453746521018E-2</v>
          </cell>
          <cell r="R764">
            <v>5.8214151264358659E-2</v>
          </cell>
        </row>
        <row r="765">
          <cell r="A765">
            <v>749</v>
          </cell>
          <cell r="B765" t="str">
            <v>Non-Comp</v>
          </cell>
          <cell r="C765">
            <v>42572</v>
          </cell>
          <cell r="D765">
            <v>42754</v>
          </cell>
          <cell r="E765">
            <v>89</v>
          </cell>
          <cell r="F765">
            <v>7758.47</v>
          </cell>
          <cell r="G765">
            <v>7539.6811459999999</v>
          </cell>
          <cell r="H765">
            <v>89</v>
          </cell>
          <cell r="I765">
            <v>0</v>
          </cell>
          <cell r="J765">
            <v>7758.47</v>
          </cell>
          <cell r="K765">
            <v>7758.47</v>
          </cell>
          <cell r="L765">
            <v>7539681146</v>
          </cell>
          <cell r="M765">
            <v>218788853.9999992</v>
          </cell>
          <cell r="N765">
            <v>5.8196074351661707E-2</v>
          </cell>
          <cell r="O765">
            <v>5.8196074351661707E-2</v>
          </cell>
          <cell r="P765">
            <v>97.18</v>
          </cell>
          <cell r="Q765">
            <v>5.8196074351661707E-2</v>
          </cell>
          <cell r="R765">
            <v>5.8196074351661707E-2</v>
          </cell>
        </row>
        <row r="766">
          <cell r="A766">
            <v>750</v>
          </cell>
          <cell r="B766" t="str">
            <v>467th</v>
          </cell>
          <cell r="C766">
            <v>42586</v>
          </cell>
          <cell r="D766">
            <v>42768</v>
          </cell>
          <cell r="E766">
            <v>94</v>
          </cell>
          <cell r="F766">
            <v>316323.26</v>
          </cell>
          <cell r="G766">
            <v>307263.31041600002</v>
          </cell>
          <cell r="H766">
            <v>65</v>
          </cell>
          <cell r="I766">
            <v>151453.26</v>
          </cell>
          <cell r="J766">
            <v>29520</v>
          </cell>
          <cell r="K766">
            <v>180973.26</v>
          </cell>
          <cell r="L766">
            <v>175810880416.00003</v>
          </cell>
          <cell r="M766">
            <v>5162379583.9999943</v>
          </cell>
          <cell r="N766">
            <v>5.8408453746521018E-2</v>
          </cell>
          <cell r="O766">
            <v>5.9896334355654765E-2</v>
          </cell>
          <cell r="P766">
            <v>97.14</v>
          </cell>
          <cell r="Q766">
            <v>5.9045854289832042E-2</v>
          </cell>
          <cell r="R766">
            <v>5.8887865564491909E-2</v>
          </cell>
        </row>
        <row r="767">
          <cell r="A767">
            <v>751</v>
          </cell>
          <cell r="B767" t="str">
            <v>Non-Comp</v>
          </cell>
          <cell r="C767">
            <v>42586</v>
          </cell>
          <cell r="D767">
            <v>42768</v>
          </cell>
          <cell r="E767">
            <v>72</v>
          </cell>
          <cell r="F767">
            <v>6381.06</v>
          </cell>
          <cell r="G767">
            <v>6199.2</v>
          </cell>
          <cell r="H767">
            <v>72</v>
          </cell>
          <cell r="I767">
            <v>0</v>
          </cell>
          <cell r="J767">
            <v>6381.06</v>
          </cell>
          <cell r="K767">
            <v>6381.06</v>
          </cell>
          <cell r="L767">
            <v>6199199792</v>
          </cell>
          <cell r="M767">
            <v>181860209.99999994</v>
          </cell>
          <cell r="N767">
            <v>5.8833000000000003E-2</v>
          </cell>
          <cell r="O767">
            <v>5.8833000000000003E-2</v>
          </cell>
          <cell r="P767">
            <v>97.15</v>
          </cell>
          <cell r="Q767">
            <v>5.8833343702103226E-2</v>
          </cell>
          <cell r="R767">
            <v>5.8833343683122388E-2</v>
          </cell>
        </row>
        <row r="768">
          <cell r="A768">
            <v>752</v>
          </cell>
          <cell r="B768" t="str">
            <v>468th</v>
          </cell>
          <cell r="C768">
            <v>42600</v>
          </cell>
          <cell r="D768">
            <v>42782</v>
          </cell>
          <cell r="E768">
            <v>78</v>
          </cell>
          <cell r="F768">
            <v>373107</v>
          </cell>
          <cell r="G768">
            <v>362411.96829999995</v>
          </cell>
          <cell r="H768">
            <v>33</v>
          </cell>
          <cell r="I768">
            <v>213532</v>
          </cell>
          <cell r="J768">
            <v>4800</v>
          </cell>
          <cell r="K768">
            <v>218332</v>
          </cell>
          <cell r="L768">
            <v>212093485800</v>
          </cell>
          <cell r="M768">
            <v>6238514200</v>
          </cell>
          <cell r="N768">
            <v>5.8833343702103226E-2</v>
          </cell>
          <cell r="O768">
            <v>6.0109063868462292E-2</v>
          </cell>
          <cell r="P768">
            <v>97.14</v>
          </cell>
          <cell r="Q768">
            <v>5.9045854289832042E-2</v>
          </cell>
          <cell r="R768">
            <v>5.8989585684787446E-2</v>
          </cell>
        </row>
        <row r="769">
          <cell r="A769">
            <v>753</v>
          </cell>
          <cell r="B769" t="str">
            <v>Non-Comp</v>
          </cell>
          <cell r="C769">
            <v>42600</v>
          </cell>
          <cell r="D769">
            <v>42782</v>
          </cell>
          <cell r="E769">
            <v>48</v>
          </cell>
          <cell r="F769">
            <v>4296.875</v>
          </cell>
          <cell r="G769">
            <v>4173.984375</v>
          </cell>
          <cell r="H769">
            <v>48</v>
          </cell>
          <cell r="I769">
            <v>0</v>
          </cell>
          <cell r="J769">
            <v>4296.875</v>
          </cell>
          <cell r="K769">
            <v>4296.875</v>
          </cell>
          <cell r="L769">
            <v>4173984375</v>
          </cell>
          <cell r="M769">
            <v>122890624.99999982</v>
          </cell>
          <cell r="N769">
            <v>5.9045854289832042E-2</v>
          </cell>
          <cell r="O769">
            <v>5.9045854289831966E-2</v>
          </cell>
          <cell r="P769">
            <v>97.14</v>
          </cell>
          <cell r="Q769">
            <v>5.9045854289832042E-2</v>
          </cell>
          <cell r="R769">
            <v>5.9045854289831966E-2</v>
          </cell>
        </row>
        <row r="770">
          <cell r="A770">
            <v>754</v>
          </cell>
          <cell r="B770" t="str">
            <v>469th</v>
          </cell>
          <cell r="C770">
            <v>42614</v>
          </cell>
          <cell r="D770">
            <v>42796</v>
          </cell>
          <cell r="E770">
            <v>36</v>
          </cell>
          <cell r="F770">
            <v>141500</v>
          </cell>
          <cell r="G770">
            <v>137440.43500000003</v>
          </cell>
          <cell r="H770">
            <v>15</v>
          </cell>
          <cell r="I770">
            <v>79600</v>
          </cell>
          <cell r="J770">
            <v>100</v>
          </cell>
          <cell r="K770">
            <v>79700</v>
          </cell>
          <cell r="L770">
            <v>77420580000</v>
          </cell>
          <cell r="M770">
            <v>2279420000</v>
          </cell>
          <cell r="N770">
            <v>5.9045854289832042E-2</v>
          </cell>
          <cell r="O770">
            <v>5.9896334355654765E-2</v>
          </cell>
          <cell r="P770">
            <v>97.14</v>
          </cell>
          <cell r="Q770">
            <v>5.9045854289832042E-2</v>
          </cell>
          <cell r="R770">
            <v>5.9045854289832056E-2</v>
          </cell>
        </row>
        <row r="771">
          <cell r="A771">
            <v>755</v>
          </cell>
          <cell r="B771" t="str">
            <v>Non-Comp</v>
          </cell>
          <cell r="C771">
            <v>42614</v>
          </cell>
          <cell r="D771">
            <v>42796</v>
          </cell>
          <cell r="E771">
            <v>37</v>
          </cell>
          <cell r="F771">
            <v>3155.19</v>
          </cell>
          <cell r="G771">
            <v>3064.9515660000002</v>
          </cell>
          <cell r="H771">
            <v>37</v>
          </cell>
          <cell r="I771">
            <v>0</v>
          </cell>
          <cell r="J771">
            <v>3155.19</v>
          </cell>
          <cell r="K771">
            <v>3155.19</v>
          </cell>
          <cell r="L771">
            <v>3064951566</v>
          </cell>
          <cell r="M771">
            <v>90238433.999999881</v>
          </cell>
          <cell r="N771">
            <v>5.9045854289832042E-2</v>
          </cell>
          <cell r="O771">
            <v>5.9045854289832056E-2</v>
          </cell>
          <cell r="P771">
            <v>97.14</v>
          </cell>
          <cell r="Q771">
            <v>5.9045854289832042E-2</v>
          </cell>
          <cell r="R771">
            <v>5.9045854289832056E-2</v>
          </cell>
        </row>
        <row r="772">
          <cell r="A772">
            <v>756</v>
          </cell>
          <cell r="B772" t="str">
            <v>470th</v>
          </cell>
          <cell r="C772">
            <v>42628</v>
          </cell>
          <cell r="D772">
            <v>42810</v>
          </cell>
          <cell r="E772">
            <v>17</v>
          </cell>
          <cell r="F772">
            <v>44989</v>
          </cell>
          <cell r="G772">
            <v>43700.654599999994</v>
          </cell>
          <cell r="H772">
            <v>8</v>
          </cell>
          <cell r="I772">
            <v>32189</v>
          </cell>
          <cell r="J772">
            <v>200</v>
          </cell>
          <cell r="K772">
            <v>32389</v>
          </cell>
          <cell r="L772">
            <v>31462674600</v>
          </cell>
          <cell r="M772">
            <v>926325400</v>
          </cell>
          <cell r="N772">
            <v>5.9045854289832042E-2</v>
          </cell>
          <cell r="O772">
            <v>5.9683648654918361E-2</v>
          </cell>
          <cell r="P772">
            <v>97.14</v>
          </cell>
          <cell r="Q772">
            <v>5.9045854289832042E-2</v>
          </cell>
          <cell r="R772">
            <v>5.9045854289832035E-2</v>
          </cell>
        </row>
        <row r="773">
          <cell r="A773">
            <v>757</v>
          </cell>
          <cell r="B773" t="str">
            <v>Non-Comp</v>
          </cell>
          <cell r="C773">
            <v>42628</v>
          </cell>
          <cell r="D773">
            <v>42810</v>
          </cell>
          <cell r="E773">
            <v>27</v>
          </cell>
          <cell r="F773">
            <v>2937.63</v>
          </cell>
          <cell r="G773">
            <v>2853.6137819999999</v>
          </cell>
          <cell r="H773">
            <v>27</v>
          </cell>
          <cell r="I773">
            <v>0</v>
          </cell>
          <cell r="J773">
            <v>2937.63</v>
          </cell>
          <cell r="K773">
            <v>2937.63</v>
          </cell>
          <cell r="L773">
            <v>2853613782</v>
          </cell>
          <cell r="M773">
            <v>84016217.999999881</v>
          </cell>
          <cell r="N773">
            <v>5.9045854289832042E-2</v>
          </cell>
          <cell r="O773">
            <v>5.9045854289832035E-2</v>
          </cell>
          <cell r="P773">
            <v>97.14</v>
          </cell>
          <cell r="Q773">
            <v>5.9045854289832042E-2</v>
          </cell>
          <cell r="R773">
            <v>5.9045854289832035E-2</v>
          </cell>
        </row>
        <row r="774">
          <cell r="A774">
            <v>758</v>
          </cell>
          <cell r="B774" t="str">
            <v>471st</v>
          </cell>
          <cell r="C774">
            <v>42642</v>
          </cell>
          <cell r="D774">
            <v>42824</v>
          </cell>
          <cell r="E774">
            <v>9</v>
          </cell>
          <cell r="F774">
            <v>18797</v>
          </cell>
          <cell r="G774">
            <v>18255.875800000002</v>
          </cell>
          <cell r="H774">
            <v>2</v>
          </cell>
          <cell r="I774">
            <v>747</v>
          </cell>
          <cell r="J774">
            <v>0</v>
          </cell>
          <cell r="K774">
            <v>747</v>
          </cell>
          <cell r="L774">
            <v>725635800</v>
          </cell>
          <cell r="M774">
            <v>21364200</v>
          </cell>
          <cell r="N774">
            <v>5.9045854289832042E-2</v>
          </cell>
          <cell r="O774">
            <v>5.9896334355654765E-2</v>
          </cell>
          <cell r="P774">
            <v>97.14</v>
          </cell>
          <cell r="Q774">
            <v>5.9045854289832042E-2</v>
          </cell>
          <cell r="R774">
            <v>5.9045854289832042E-2</v>
          </cell>
        </row>
        <row r="775">
          <cell r="A775">
            <v>759</v>
          </cell>
          <cell r="B775" t="str">
            <v>Non-Comp</v>
          </cell>
          <cell r="C775">
            <v>42642</v>
          </cell>
          <cell r="D775">
            <v>42824</v>
          </cell>
          <cell r="E775">
            <v>33</v>
          </cell>
          <cell r="F775">
            <v>2176.92</v>
          </cell>
          <cell r="G775">
            <v>2114.6600880000001</v>
          </cell>
          <cell r="H775">
            <v>33</v>
          </cell>
          <cell r="I775">
            <v>0</v>
          </cell>
          <cell r="J775">
            <v>2176.92</v>
          </cell>
          <cell r="K775">
            <v>2176.92</v>
          </cell>
          <cell r="L775">
            <v>2114660088</v>
          </cell>
          <cell r="M775">
            <v>62259911.999999925</v>
          </cell>
          <cell r="N775">
            <v>5.9045854289832042E-2</v>
          </cell>
          <cell r="O775">
            <v>5.9045854289832042E-2</v>
          </cell>
          <cell r="P775">
            <v>97.14</v>
          </cell>
          <cell r="Q775">
            <v>5.9045854289832042E-2</v>
          </cell>
          <cell r="R775">
            <v>5.9045854289832042E-2</v>
          </cell>
        </row>
        <row r="776">
          <cell r="A776">
            <v>760</v>
          </cell>
          <cell r="B776" t="str">
            <v>472nd</v>
          </cell>
          <cell r="C776">
            <v>42656</v>
          </cell>
          <cell r="D776">
            <v>42838</v>
          </cell>
          <cell r="E776">
            <v>20</v>
          </cell>
          <cell r="F776">
            <v>33567</v>
          </cell>
          <cell r="G776">
            <v>32605.603799999997</v>
          </cell>
          <cell r="H776">
            <v>11</v>
          </cell>
          <cell r="I776">
            <v>17267</v>
          </cell>
          <cell r="J776">
            <v>6000</v>
          </cell>
          <cell r="K776">
            <v>23267</v>
          </cell>
          <cell r="L776">
            <v>22601563800</v>
          </cell>
          <cell r="M776">
            <v>665436200</v>
          </cell>
          <cell r="N776">
            <v>5.9045854289832042E-2</v>
          </cell>
          <cell r="O776">
            <v>5.9896334355654765E-2</v>
          </cell>
          <cell r="P776">
            <v>97.14</v>
          </cell>
          <cell r="Q776">
            <v>5.9045854289832042E-2</v>
          </cell>
          <cell r="R776">
            <v>5.9045854289832028E-2</v>
          </cell>
        </row>
        <row r="777">
          <cell r="A777">
            <v>761</v>
          </cell>
          <cell r="B777" t="str">
            <v>Non-Comp</v>
          </cell>
          <cell r="C777">
            <v>42656</v>
          </cell>
          <cell r="D777">
            <v>42838</v>
          </cell>
          <cell r="E777">
            <v>37</v>
          </cell>
          <cell r="F777">
            <v>3914.0349999999999</v>
          </cell>
          <cell r="G777">
            <v>3802.0935989999998</v>
          </cell>
          <cell r="H777">
            <v>37</v>
          </cell>
          <cell r="I777">
            <v>0</v>
          </cell>
          <cell r="J777">
            <v>3914.0349999999999</v>
          </cell>
          <cell r="K777">
            <v>3914.0349999999999</v>
          </cell>
          <cell r="L777">
            <v>3802093599</v>
          </cell>
          <cell r="M777">
            <v>111941400.99999984</v>
          </cell>
          <cell r="N777">
            <v>5.9045854289832042E-2</v>
          </cell>
          <cell r="O777">
            <v>5.9045854289832028E-2</v>
          </cell>
          <cell r="P777">
            <v>97.14</v>
          </cell>
          <cell r="Q777">
            <v>5.9045854289832042E-2</v>
          </cell>
          <cell r="R777">
            <v>5.9045854289832028E-2</v>
          </cell>
        </row>
        <row r="778">
          <cell r="A778">
            <v>762</v>
          </cell>
          <cell r="B778" t="str">
            <v>473rd</v>
          </cell>
          <cell r="C778">
            <v>42670</v>
          </cell>
          <cell r="D778">
            <v>42852</v>
          </cell>
          <cell r="E778">
            <v>14</v>
          </cell>
          <cell r="F778">
            <v>41300</v>
          </cell>
          <cell r="G778">
            <v>40102.239999999998</v>
          </cell>
          <cell r="H778">
            <v>1</v>
          </cell>
          <cell r="I778">
            <v>1000</v>
          </cell>
          <cell r="J778">
            <v>0</v>
          </cell>
          <cell r="K778">
            <v>1000</v>
          </cell>
          <cell r="L778">
            <v>971400000</v>
          </cell>
          <cell r="M778">
            <v>28600000</v>
          </cell>
          <cell r="N778">
            <v>5.9045854289832042E-2</v>
          </cell>
          <cell r="O778">
            <v>6.1386361757381006E-2</v>
          </cell>
          <cell r="P778">
            <v>97.14</v>
          </cell>
          <cell r="Q778">
            <v>5.9045854289832042E-2</v>
          </cell>
          <cell r="R778">
            <v>5.9045854289832042E-2</v>
          </cell>
        </row>
        <row r="779">
          <cell r="A779">
            <v>763</v>
          </cell>
          <cell r="B779" t="str">
            <v>Non-Comp</v>
          </cell>
          <cell r="C779">
            <v>42670</v>
          </cell>
          <cell r="D779">
            <v>42852</v>
          </cell>
          <cell r="E779">
            <v>17</v>
          </cell>
          <cell r="F779">
            <v>1364.32</v>
          </cell>
          <cell r="G779">
            <v>1325.300448</v>
          </cell>
          <cell r="H779">
            <v>17</v>
          </cell>
          <cell r="I779">
            <v>0</v>
          </cell>
          <cell r="J779">
            <v>1364.32</v>
          </cell>
          <cell r="K779">
            <v>1364.32</v>
          </cell>
          <cell r="L779">
            <v>1325300448</v>
          </cell>
          <cell r="M779">
            <v>39019551.999999948</v>
          </cell>
          <cell r="N779">
            <v>5.9045854289832042E-2</v>
          </cell>
          <cell r="O779">
            <v>5.9045854289831973E-2</v>
          </cell>
          <cell r="P779">
            <v>97.14</v>
          </cell>
          <cell r="Q779">
            <v>5.9045854289832042E-2</v>
          </cell>
          <cell r="R779">
            <v>5.9045854289831973E-2</v>
          </cell>
        </row>
        <row r="780">
          <cell r="A780">
            <v>764</v>
          </cell>
          <cell r="B780" t="str">
            <v>474th</v>
          </cell>
          <cell r="C780">
            <v>42684</v>
          </cell>
          <cell r="D780">
            <v>42866</v>
          </cell>
          <cell r="E780">
            <v>24</v>
          </cell>
          <cell r="F780">
            <v>81022</v>
          </cell>
          <cell r="G780">
            <v>78684.471000000005</v>
          </cell>
          <cell r="H780">
            <v>12</v>
          </cell>
          <cell r="I780">
            <v>20822</v>
          </cell>
          <cell r="J780">
            <v>5000</v>
          </cell>
          <cell r="K780">
            <v>25822</v>
          </cell>
          <cell r="L780">
            <v>25081090800</v>
          </cell>
          <cell r="M780">
            <v>740909199</v>
          </cell>
          <cell r="N780">
            <v>5.9046000000000001E-2</v>
          </cell>
          <cell r="O780">
            <v>6.096E-2</v>
          </cell>
          <cell r="P780">
            <v>97.12</v>
          </cell>
          <cell r="Q780">
            <v>5.9471000000000003E-2</v>
          </cell>
          <cell r="R780">
            <v>5.9242999999999997E-2</v>
          </cell>
        </row>
        <row r="781">
          <cell r="A781">
            <v>765</v>
          </cell>
          <cell r="B781" t="str">
            <v>Non-Comp</v>
          </cell>
          <cell r="C781">
            <v>42684</v>
          </cell>
          <cell r="D781">
            <v>42866</v>
          </cell>
          <cell r="E781">
            <v>54</v>
          </cell>
          <cell r="F781">
            <v>6948.2049999999999</v>
          </cell>
          <cell r="G781">
            <v>6748.7920000000004</v>
          </cell>
          <cell r="H781">
            <v>54</v>
          </cell>
          <cell r="I781">
            <v>0</v>
          </cell>
          <cell r="J781">
            <v>6948.2049999999999</v>
          </cell>
          <cell r="K781">
            <v>6948.2049999999999</v>
          </cell>
          <cell r="L781">
            <v>6748791518</v>
          </cell>
          <cell r="M781">
            <v>199413483.5000003</v>
          </cell>
          <cell r="N781">
            <v>5.9257999999999998E-2</v>
          </cell>
          <cell r="O781">
            <v>5.9257999999999998E-2</v>
          </cell>
          <cell r="P781">
            <v>97.13</v>
          </cell>
          <cell r="Q781">
            <v>5.9257999999999998E-2</v>
          </cell>
          <cell r="R781">
            <v>5.9257999999999998E-2</v>
          </cell>
        </row>
        <row r="782">
          <cell r="A782">
            <v>766</v>
          </cell>
          <cell r="B782" t="str">
            <v>475th</v>
          </cell>
          <cell r="C782">
            <v>42698</v>
          </cell>
          <cell r="D782">
            <v>42880</v>
          </cell>
          <cell r="E782">
            <v>39</v>
          </cell>
          <cell r="F782">
            <v>194000</v>
          </cell>
          <cell r="G782">
            <v>188400.94</v>
          </cell>
          <cell r="H782">
            <v>11</v>
          </cell>
          <cell r="I782">
            <v>103900</v>
          </cell>
          <cell r="J782">
            <v>0</v>
          </cell>
          <cell r="K782">
            <v>103900</v>
          </cell>
          <cell r="L782">
            <v>100909195000</v>
          </cell>
          <cell r="M782">
            <v>2990804999.9999952</v>
          </cell>
          <cell r="N782">
            <v>5.9257999999999998E-2</v>
          </cell>
          <cell r="O782">
            <v>6.1599000000000001E-2</v>
          </cell>
          <cell r="P782">
            <v>97.12</v>
          </cell>
          <cell r="Q782">
            <v>5.9471000000000003E-2</v>
          </cell>
          <cell r="R782">
            <v>5.944E-2</v>
          </cell>
        </row>
        <row r="783">
          <cell r="A783">
            <v>767</v>
          </cell>
          <cell r="B783" t="str">
            <v>Non-Comp</v>
          </cell>
          <cell r="C783">
            <v>42698</v>
          </cell>
          <cell r="D783">
            <v>42880</v>
          </cell>
          <cell r="E783">
            <v>29</v>
          </cell>
          <cell r="F783">
            <v>1991.07</v>
          </cell>
          <cell r="G783">
            <v>1933.7270000000001</v>
          </cell>
          <cell r="H783">
            <v>29</v>
          </cell>
          <cell r="I783">
            <v>0</v>
          </cell>
          <cell r="J783">
            <v>1991.07</v>
          </cell>
          <cell r="K783">
            <v>1991.07</v>
          </cell>
          <cell r="L783">
            <v>1933727184</v>
          </cell>
          <cell r="M783">
            <v>57342815.999999888</v>
          </cell>
          <cell r="N783">
            <v>5.9471000000000003E-2</v>
          </cell>
          <cell r="O783">
            <v>5.9471000000000003E-2</v>
          </cell>
          <cell r="P783">
            <v>97.12</v>
          </cell>
          <cell r="Q783">
            <v>5.9471000000000003E-2</v>
          </cell>
          <cell r="R783">
            <v>5.9471000000000003E-2</v>
          </cell>
        </row>
        <row r="784">
          <cell r="A784">
            <v>768</v>
          </cell>
          <cell r="B784" t="str">
            <v>476th</v>
          </cell>
          <cell r="C784">
            <v>42712</v>
          </cell>
          <cell r="D784">
            <v>42894</v>
          </cell>
          <cell r="E784">
            <v>12</v>
          </cell>
          <cell r="F784">
            <v>72500</v>
          </cell>
          <cell r="G784">
            <v>70387.05</v>
          </cell>
          <cell r="H784">
            <v>1</v>
          </cell>
          <cell r="I784">
            <v>1000</v>
          </cell>
          <cell r="J784">
            <v>0</v>
          </cell>
          <cell r="K784">
            <v>1000</v>
          </cell>
          <cell r="L784">
            <v>971200000</v>
          </cell>
          <cell r="M784">
            <v>28800000</v>
          </cell>
          <cell r="N784">
            <v>5.9471000000000003E-2</v>
          </cell>
          <cell r="O784">
            <v>6.0748000000000003E-2</v>
          </cell>
          <cell r="P784">
            <v>97.12</v>
          </cell>
          <cell r="Q784">
            <v>5.9471000000000003E-2</v>
          </cell>
          <cell r="R784">
            <v>5.9471000000000003E-2</v>
          </cell>
        </row>
        <row r="785">
          <cell r="A785">
            <v>769</v>
          </cell>
          <cell r="B785" t="str">
            <v>Non-Comp</v>
          </cell>
          <cell r="C785">
            <v>42712</v>
          </cell>
          <cell r="D785">
            <v>42894</v>
          </cell>
          <cell r="E785">
            <v>20</v>
          </cell>
          <cell r="F785">
            <v>1775.0350000000001</v>
          </cell>
          <cell r="G785">
            <v>1723.914</v>
          </cell>
          <cell r="H785">
            <v>20</v>
          </cell>
          <cell r="I785">
            <v>0</v>
          </cell>
          <cell r="J785">
            <v>1775.0350000000001</v>
          </cell>
          <cell r="K785">
            <v>1775.0350000000001</v>
          </cell>
          <cell r="L785">
            <v>1723913992</v>
          </cell>
          <cell r="M785">
            <v>51121007.999999896</v>
          </cell>
          <cell r="N785">
            <v>5.9471000000000003E-2</v>
          </cell>
          <cell r="O785">
            <v>5.9471000000000003E-2</v>
          </cell>
          <cell r="P785">
            <v>97.12</v>
          </cell>
          <cell r="Q785">
            <v>5.9471000000000003E-2</v>
          </cell>
          <cell r="R785">
            <v>5.9471000000000003E-2</v>
          </cell>
        </row>
        <row r="786">
          <cell r="A786">
            <v>770</v>
          </cell>
          <cell r="B786" t="str">
            <v>477th</v>
          </cell>
          <cell r="C786">
            <v>42726</v>
          </cell>
          <cell r="D786">
            <v>42908</v>
          </cell>
          <cell r="E786">
            <v>8</v>
          </cell>
          <cell r="F786">
            <v>74761.434999999998</v>
          </cell>
          <cell r="G786">
            <v>72587.555672000002</v>
          </cell>
          <cell r="H786">
            <v>5</v>
          </cell>
          <cell r="I786">
            <v>44761.434999999998</v>
          </cell>
          <cell r="J786">
            <v>0</v>
          </cell>
          <cell r="K786">
            <v>44761.434999999998</v>
          </cell>
          <cell r="L786">
            <v>43465555672</v>
          </cell>
          <cell r="M786">
            <v>1295879327.999999</v>
          </cell>
          <cell r="N786">
            <v>5.9471000000000003E-2</v>
          </cell>
          <cell r="O786">
            <v>6.0534999999999999E-2</v>
          </cell>
          <cell r="P786">
            <v>97.09</v>
          </cell>
          <cell r="Q786">
            <v>6.0109000000000003E-2</v>
          </cell>
          <cell r="R786">
            <v>5.9791999999999998E-2</v>
          </cell>
        </row>
        <row r="787">
          <cell r="A787">
            <v>771</v>
          </cell>
          <cell r="B787" t="str">
            <v>Non-Comp</v>
          </cell>
          <cell r="C787">
            <v>42726</v>
          </cell>
          <cell r="D787">
            <v>42908</v>
          </cell>
          <cell r="E787">
            <v>21</v>
          </cell>
          <cell r="F787">
            <v>1403.085</v>
          </cell>
          <cell r="G787">
            <v>1362.396</v>
          </cell>
          <cell r="H787">
            <v>21</v>
          </cell>
          <cell r="I787">
            <v>0</v>
          </cell>
          <cell r="J787">
            <v>1403.085</v>
          </cell>
          <cell r="K787">
            <v>1403.085</v>
          </cell>
          <cell r="L787">
            <v>1362395535</v>
          </cell>
          <cell r="M787">
            <v>40689465.00000003</v>
          </cell>
          <cell r="N787">
            <v>5.9895999999999998E-2</v>
          </cell>
          <cell r="O787">
            <v>5.9895999999999998E-2</v>
          </cell>
          <cell r="P787">
            <v>97.1</v>
          </cell>
          <cell r="Q787">
            <v>5.9895999999999998E-2</v>
          </cell>
          <cell r="R787">
            <v>5.9895999999999998E-2</v>
          </cell>
        </row>
        <row r="788">
          <cell r="A788">
            <v>772</v>
          </cell>
          <cell r="B788" t="str">
            <v>478th</v>
          </cell>
          <cell r="C788">
            <v>42740</v>
          </cell>
          <cell r="D788">
            <v>42922</v>
          </cell>
          <cell r="E788">
            <v>44</v>
          </cell>
          <cell r="F788">
            <v>361905</v>
          </cell>
          <cell r="G788">
            <v>351409.56950000004</v>
          </cell>
          <cell r="H788">
            <v>10</v>
          </cell>
          <cell r="I788">
            <v>223000</v>
          </cell>
          <cell r="J788">
            <v>0</v>
          </cell>
          <cell r="K788">
            <v>223000</v>
          </cell>
          <cell r="L788">
            <v>216547500000</v>
          </cell>
          <cell r="M788">
            <v>6452500000.000001</v>
          </cell>
          <cell r="N788">
            <v>5.9471000000000003E-2</v>
          </cell>
          <cell r="O788">
            <v>6.0748000000000003E-2</v>
          </cell>
          <cell r="P788">
            <v>97.1</v>
          </cell>
          <cell r="Q788">
            <v>5.9896334355654765E-2</v>
          </cell>
          <cell r="R788">
            <v>5.9758050783099252E-2</v>
          </cell>
        </row>
        <row r="789">
          <cell r="A789">
            <v>773</v>
          </cell>
          <cell r="B789" t="str">
            <v>Non-Comp</v>
          </cell>
          <cell r="C789">
            <v>42740</v>
          </cell>
          <cell r="D789">
            <v>42922</v>
          </cell>
          <cell r="E789">
            <v>17</v>
          </cell>
          <cell r="F789">
            <v>851.14</v>
          </cell>
          <cell r="G789">
            <v>826.54200000000003</v>
          </cell>
          <cell r="H789">
            <v>17</v>
          </cell>
          <cell r="I789">
            <v>0</v>
          </cell>
          <cell r="J789">
            <v>851.14</v>
          </cell>
          <cell r="K789">
            <v>851.14</v>
          </cell>
          <cell r="L789">
            <v>826542056</v>
          </cell>
          <cell r="M789">
            <v>24597946.000000026</v>
          </cell>
          <cell r="N789">
            <v>5.9684000000000001E-2</v>
          </cell>
          <cell r="O789">
            <v>5.9684000000000001E-2</v>
          </cell>
          <cell r="P789">
            <v>97.11</v>
          </cell>
          <cell r="Q789">
            <v>5.9684000000000001E-2</v>
          </cell>
          <cell r="R789">
            <v>5.9684000000000001E-2</v>
          </cell>
        </row>
        <row r="790">
          <cell r="A790">
            <v>774</v>
          </cell>
          <cell r="B790" t="str">
            <v>479th</v>
          </cell>
          <cell r="C790">
            <v>42754</v>
          </cell>
          <cell r="D790">
            <v>42936</v>
          </cell>
          <cell r="E790">
            <v>107</v>
          </cell>
          <cell r="F790">
            <v>629218</v>
          </cell>
          <cell r="G790">
            <v>611124.4402000003</v>
          </cell>
          <cell r="H790">
            <v>31</v>
          </cell>
          <cell r="I790">
            <v>270518</v>
          </cell>
          <cell r="J790">
            <v>3500</v>
          </cell>
          <cell r="K790">
            <v>274018</v>
          </cell>
          <cell r="L790">
            <v>266182745200</v>
          </cell>
          <cell r="M790">
            <v>7835254800</v>
          </cell>
          <cell r="N790">
            <v>5.8620876858834936E-2</v>
          </cell>
          <cell r="O790">
            <v>5.9896334355654765E-2</v>
          </cell>
          <cell r="P790">
            <v>97.13</v>
          </cell>
          <cell r="Q790">
            <v>5.9258408635532174E-2</v>
          </cell>
          <cell r="R790">
            <v>5.9032999791205291E-2</v>
          </cell>
        </row>
        <row r="791">
          <cell r="A791">
            <v>775</v>
          </cell>
          <cell r="B791" t="str">
            <v>Non-Comp</v>
          </cell>
          <cell r="C791">
            <v>42754</v>
          </cell>
          <cell r="D791">
            <v>42936</v>
          </cell>
          <cell r="E791">
            <v>73</v>
          </cell>
          <cell r="F791">
            <v>6649.7550000000001</v>
          </cell>
          <cell r="G791">
            <v>6459.5720069999998</v>
          </cell>
          <cell r="H791">
            <v>73</v>
          </cell>
          <cell r="I791">
            <v>0</v>
          </cell>
          <cell r="J791">
            <v>6649.7550000000001</v>
          </cell>
          <cell r="K791">
            <v>6649.7550000000001</v>
          </cell>
          <cell r="L791">
            <v>6459572007</v>
          </cell>
          <cell r="M791">
            <v>190182992.99999979</v>
          </cell>
          <cell r="N791">
            <v>5.9045854289832042E-2</v>
          </cell>
          <cell r="O791">
            <v>5.9045854289831987E-2</v>
          </cell>
          <cell r="P791">
            <v>97.14</v>
          </cell>
          <cell r="Q791">
            <v>5.9045854289832042E-2</v>
          </cell>
          <cell r="R791">
            <v>5.9045854289831987E-2</v>
          </cell>
        </row>
        <row r="792">
          <cell r="A792">
            <v>776</v>
          </cell>
          <cell r="B792" t="str">
            <v>480th</v>
          </cell>
          <cell r="C792">
            <v>42768</v>
          </cell>
          <cell r="D792">
            <v>42950</v>
          </cell>
          <cell r="E792">
            <v>42</v>
          </cell>
          <cell r="F792">
            <v>264250</v>
          </cell>
          <cell r="G792">
            <v>256604.655</v>
          </cell>
          <cell r="H792">
            <v>35</v>
          </cell>
          <cell r="I792">
            <v>239950</v>
          </cell>
          <cell r="J792">
            <v>3300</v>
          </cell>
          <cell r="K792">
            <v>243250</v>
          </cell>
          <cell r="L792">
            <v>236216555000</v>
          </cell>
          <cell r="M792">
            <v>7033445000.0000095</v>
          </cell>
          <cell r="N792">
            <v>5.9258408635532174E-2</v>
          </cell>
          <cell r="O792">
            <v>6.053465438445365E-2</v>
          </cell>
          <cell r="P792">
            <v>97.1</v>
          </cell>
          <cell r="Q792">
            <v>5.9896334355654765E-2</v>
          </cell>
          <cell r="R792">
            <v>5.9714449063418974E-2</v>
          </cell>
        </row>
        <row r="793">
          <cell r="A793">
            <v>777</v>
          </cell>
          <cell r="B793" t="str">
            <v>Non-Comp</v>
          </cell>
          <cell r="C793">
            <v>42768</v>
          </cell>
          <cell r="D793">
            <v>42950</v>
          </cell>
          <cell r="E793">
            <v>52</v>
          </cell>
          <cell r="F793">
            <v>5706.3950000000004</v>
          </cell>
          <cell r="G793">
            <v>5541.4801870000001</v>
          </cell>
          <cell r="H793">
            <v>52</v>
          </cell>
          <cell r="I793">
            <v>0</v>
          </cell>
          <cell r="J793">
            <v>5706.3950000000004</v>
          </cell>
          <cell r="K793">
            <v>5706.3950000000004</v>
          </cell>
          <cell r="L793">
            <v>5541480185</v>
          </cell>
          <cell r="M793">
            <v>164914815</v>
          </cell>
          <cell r="N793">
            <v>5.9683648654918361E-2</v>
          </cell>
          <cell r="O793">
            <v>5.9683648627992539E-2</v>
          </cell>
          <cell r="P793">
            <v>97.11</v>
          </cell>
          <cell r="Q793">
            <v>5.9683648654918361E-2</v>
          </cell>
          <cell r="R793">
            <v>5.9683648627992539E-2</v>
          </cell>
        </row>
        <row r="794">
          <cell r="A794">
            <v>778</v>
          </cell>
          <cell r="B794" t="str">
            <v>481st</v>
          </cell>
          <cell r="C794">
            <v>42782</v>
          </cell>
          <cell r="D794">
            <v>42964</v>
          </cell>
          <cell r="E794">
            <v>38</v>
          </cell>
          <cell r="F794">
            <v>222670</v>
          </cell>
          <cell r="G794">
            <v>216211.62000000002</v>
          </cell>
          <cell r="H794">
            <v>32</v>
          </cell>
          <cell r="I794">
            <v>192670</v>
          </cell>
          <cell r="J794">
            <v>18000</v>
          </cell>
          <cell r="K794">
            <v>210670</v>
          </cell>
          <cell r="L794">
            <v>204560870000</v>
          </cell>
          <cell r="M794">
            <v>6109130000</v>
          </cell>
          <cell r="N794">
            <v>5.9683648654918361E-2</v>
          </cell>
          <cell r="O794">
            <v>6.0321837206880509E-2</v>
          </cell>
          <cell r="P794">
            <v>97.1</v>
          </cell>
          <cell r="Q794">
            <v>5.9896334355654765E-2</v>
          </cell>
          <cell r="R794">
            <v>5.9893305651509833E-2</v>
          </cell>
        </row>
        <row r="795">
          <cell r="A795">
            <v>779</v>
          </cell>
          <cell r="B795" t="str">
            <v>Non-Comp</v>
          </cell>
          <cell r="C795">
            <v>42782</v>
          </cell>
          <cell r="D795">
            <v>42964</v>
          </cell>
          <cell r="E795">
            <v>33</v>
          </cell>
          <cell r="F795">
            <v>3402.6950000000002</v>
          </cell>
          <cell r="G795">
            <v>3304.0168450000001</v>
          </cell>
          <cell r="H795">
            <v>33</v>
          </cell>
          <cell r="I795">
            <v>0</v>
          </cell>
          <cell r="J795">
            <v>3402.6950000000002</v>
          </cell>
          <cell r="K795">
            <v>3402.6950000000002</v>
          </cell>
          <cell r="L795">
            <v>3304016845</v>
          </cell>
          <cell r="M795">
            <v>98678155.00000006</v>
          </cell>
          <cell r="N795">
            <v>5.9896334355654765E-2</v>
          </cell>
          <cell r="O795">
            <v>5.9896334355654675E-2</v>
          </cell>
          <cell r="P795">
            <v>97.1</v>
          </cell>
          <cell r="Q795">
            <v>5.9896334355654765E-2</v>
          </cell>
          <cell r="R795">
            <v>5.9896334355654675E-2</v>
          </cell>
        </row>
        <row r="796">
          <cell r="A796">
            <v>780</v>
          </cell>
          <cell r="B796" t="str">
            <v>482nd</v>
          </cell>
          <cell r="C796">
            <v>42796</v>
          </cell>
          <cell r="D796">
            <v>42978</v>
          </cell>
          <cell r="E796">
            <v>32</v>
          </cell>
          <cell r="F796">
            <v>220700</v>
          </cell>
          <cell r="G796">
            <v>214297.90000000002</v>
          </cell>
          <cell r="H796">
            <v>25</v>
          </cell>
          <cell r="I796">
            <v>198550</v>
          </cell>
          <cell r="J796">
            <v>4400</v>
          </cell>
          <cell r="K796">
            <v>202950</v>
          </cell>
          <cell r="L796">
            <v>197064450000</v>
          </cell>
          <cell r="M796">
            <v>5885550000.0000038</v>
          </cell>
          <cell r="N796">
            <v>5.9895999999999998E-2</v>
          </cell>
          <cell r="O796">
            <v>6.0322000000000001E-2</v>
          </cell>
          <cell r="P796">
            <v>97.1</v>
          </cell>
          <cell r="Q796">
            <v>5.9896334355654765E-2</v>
          </cell>
          <cell r="R796">
            <v>5.9896334355654786E-2</v>
          </cell>
        </row>
        <row r="797">
          <cell r="A797">
            <v>781</v>
          </cell>
          <cell r="B797" t="str">
            <v>Non-Comp</v>
          </cell>
          <cell r="C797">
            <v>42796</v>
          </cell>
          <cell r="D797">
            <v>42978</v>
          </cell>
          <cell r="E797">
            <v>34</v>
          </cell>
          <cell r="F797">
            <v>3118.9050000000002</v>
          </cell>
          <cell r="G797">
            <v>3028.4569999999999</v>
          </cell>
          <cell r="H797">
            <v>34</v>
          </cell>
          <cell r="I797">
            <v>0</v>
          </cell>
          <cell r="J797">
            <v>3118.9050000000002</v>
          </cell>
          <cell r="K797">
            <v>3118.9050000000002</v>
          </cell>
          <cell r="L797">
            <v>3028456755</v>
          </cell>
          <cell r="M797">
            <v>90448245.000000045</v>
          </cell>
          <cell r="N797">
            <v>5.9896334355654765E-2</v>
          </cell>
          <cell r="O797">
            <v>5.9896334355654675E-2</v>
          </cell>
          <cell r="P797">
            <v>97.1</v>
          </cell>
          <cell r="Q797">
            <v>5.9896334355654765E-2</v>
          </cell>
          <cell r="R797">
            <v>5.9896334355654675E-2</v>
          </cell>
        </row>
        <row r="798">
          <cell r="A798">
            <v>782</v>
          </cell>
          <cell r="B798" t="str">
            <v>483rd</v>
          </cell>
          <cell r="C798">
            <v>42810</v>
          </cell>
          <cell r="D798">
            <v>42992</v>
          </cell>
          <cell r="E798">
            <v>30</v>
          </cell>
          <cell r="F798">
            <v>168271.5</v>
          </cell>
          <cell r="G798">
            <v>163389.12649999998</v>
          </cell>
          <cell r="H798">
            <v>23</v>
          </cell>
          <cell r="I798">
            <v>137248.5</v>
          </cell>
          <cell r="J798">
            <v>6523</v>
          </cell>
          <cell r="K798">
            <v>143771.5</v>
          </cell>
          <cell r="L798">
            <v>139602126500</v>
          </cell>
          <cell r="M798">
            <v>4169373500</v>
          </cell>
          <cell r="N798">
            <v>5.9896334355654765E-2</v>
          </cell>
          <cell r="O798">
            <v>6.0321837206880509E-2</v>
          </cell>
          <cell r="P798">
            <v>97.1</v>
          </cell>
          <cell r="Q798">
            <v>5.9896334355654765E-2</v>
          </cell>
          <cell r="R798">
            <v>5.9896334355654765E-2</v>
          </cell>
        </row>
        <row r="799">
          <cell r="A799">
            <v>783</v>
          </cell>
          <cell r="B799" t="str">
            <v>Non-Comp</v>
          </cell>
          <cell r="C799">
            <v>42810</v>
          </cell>
          <cell r="D799">
            <v>42992</v>
          </cell>
          <cell r="E799">
            <v>26</v>
          </cell>
          <cell r="F799">
            <v>2537.89</v>
          </cell>
          <cell r="G799">
            <v>2464.2911899999999</v>
          </cell>
          <cell r="H799">
            <v>26</v>
          </cell>
          <cell r="I799">
            <v>0</v>
          </cell>
          <cell r="J799">
            <v>2537.89</v>
          </cell>
          <cell r="K799">
            <v>2537.89</v>
          </cell>
          <cell r="L799">
            <v>2464291190</v>
          </cell>
          <cell r="M799">
            <v>73598810.00000006</v>
          </cell>
          <cell r="N799">
            <v>5.9896334355654765E-2</v>
          </cell>
          <cell r="O799">
            <v>5.9896334355654765E-2</v>
          </cell>
          <cell r="P799">
            <v>97.1</v>
          </cell>
          <cell r="Q799">
            <v>5.9896334355654765E-2</v>
          </cell>
          <cell r="R799">
            <v>5.9896334355654765E-2</v>
          </cell>
        </row>
        <row r="800">
          <cell r="A800">
            <v>784</v>
          </cell>
          <cell r="B800" t="str">
            <v>484th</v>
          </cell>
          <cell r="C800">
            <v>42824</v>
          </cell>
          <cell r="D800">
            <v>43006</v>
          </cell>
          <cell r="E800">
            <v>15</v>
          </cell>
          <cell r="F800">
            <v>105100</v>
          </cell>
          <cell r="G800">
            <v>102042.5</v>
          </cell>
          <cell r="H800">
            <v>12</v>
          </cell>
          <cell r="I800">
            <v>68100</v>
          </cell>
          <cell r="J800">
            <v>0</v>
          </cell>
          <cell r="K800">
            <v>68100</v>
          </cell>
          <cell r="L800">
            <v>66123899999.999992</v>
          </cell>
          <cell r="M800">
            <v>1976100000.0000012</v>
          </cell>
          <cell r="N800">
            <v>5.9895999999999998E-2</v>
          </cell>
          <cell r="O800">
            <v>6.053465438445365E-2</v>
          </cell>
          <cell r="P800">
            <v>97.09</v>
          </cell>
          <cell r="Q800">
            <v>6.0109063868462292E-2</v>
          </cell>
          <cell r="R800">
            <v>5.9933819732360921E-2</v>
          </cell>
        </row>
        <row r="801">
          <cell r="A801">
            <v>785</v>
          </cell>
          <cell r="B801" t="str">
            <v>Non-Comp</v>
          </cell>
          <cell r="C801">
            <v>42824</v>
          </cell>
          <cell r="D801">
            <v>43006</v>
          </cell>
          <cell r="E801">
            <v>27</v>
          </cell>
          <cell r="F801">
            <v>2953.5450000000001</v>
          </cell>
          <cell r="G801">
            <v>2867.8921949999999</v>
          </cell>
          <cell r="H801">
            <v>27</v>
          </cell>
          <cell r="I801">
            <v>0</v>
          </cell>
          <cell r="J801">
            <v>2953.5450000000001</v>
          </cell>
          <cell r="K801">
            <v>2953.5450000000001</v>
          </cell>
          <cell r="L801">
            <v>2867892195</v>
          </cell>
          <cell r="M801">
            <v>85652805.00000006</v>
          </cell>
          <cell r="N801">
            <v>5.9896334355654765E-2</v>
          </cell>
          <cell r="O801">
            <v>5.9896334355654682E-2</v>
          </cell>
          <cell r="P801">
            <v>97.1</v>
          </cell>
          <cell r="Q801">
            <v>5.9896334355654765E-2</v>
          </cell>
          <cell r="R801">
            <v>5.9896334355654682E-2</v>
          </cell>
        </row>
        <row r="802">
          <cell r="A802">
            <v>786</v>
          </cell>
          <cell r="B802" t="str">
            <v>485th</v>
          </cell>
          <cell r="C802">
            <v>42838</v>
          </cell>
          <cell r="D802">
            <v>43020</v>
          </cell>
          <cell r="E802">
            <v>20</v>
          </cell>
          <cell r="F802">
            <v>65000</v>
          </cell>
          <cell r="G802">
            <v>63100.5</v>
          </cell>
          <cell r="H802">
            <v>0</v>
          </cell>
          <cell r="I802" t="str">
            <v>Bids Rejected</v>
          </cell>
          <cell r="J802" t="str">
            <v>Bids Rejected</v>
          </cell>
          <cell r="K802" t="str">
            <v>Bids Rejected</v>
          </cell>
          <cell r="L802" t="str">
            <v>Bids Rejected</v>
          </cell>
          <cell r="M802" t="str">
            <v>Bids Rejected</v>
          </cell>
          <cell r="N802">
            <v>6.0109063868462292E-2</v>
          </cell>
          <cell r="O802">
            <v>6.0747515414731522E-2</v>
          </cell>
          <cell r="P802" t="str">
            <v>Bids Rejected</v>
          </cell>
          <cell r="Q802" t="str">
            <v>Bids Rejected</v>
          </cell>
          <cell r="R802" t="str">
            <v>Bids Rejected</v>
          </cell>
        </row>
        <row r="803">
          <cell r="A803">
            <v>787</v>
          </cell>
          <cell r="B803" t="str">
            <v>Non-Comp</v>
          </cell>
          <cell r="C803">
            <v>42838</v>
          </cell>
          <cell r="D803">
            <v>43020</v>
          </cell>
          <cell r="E803">
            <v>37</v>
          </cell>
          <cell r="F803">
            <v>3237.62</v>
          </cell>
          <cell r="G803">
            <v>0</v>
          </cell>
          <cell r="H803">
            <v>0</v>
          </cell>
          <cell r="I803" t="str">
            <v>Bids Rejected</v>
          </cell>
          <cell r="J803" t="str">
            <v>Bids Rejected</v>
          </cell>
          <cell r="K803" t="str">
            <v>Bids Rejected</v>
          </cell>
          <cell r="L803" t="str">
            <v>Bids Rejected</v>
          </cell>
          <cell r="M803" t="str">
            <v>Bids Rejected</v>
          </cell>
          <cell r="N803" t="str">
            <v>Bids Rejected</v>
          </cell>
          <cell r="O803" t="str">
            <v>Bids Rejected</v>
          </cell>
          <cell r="P803" t="str">
            <v>Bids Rejected</v>
          </cell>
          <cell r="Q803" t="str">
            <v>Bids Rejected</v>
          </cell>
          <cell r="R803" t="str">
            <v>Bids Rejected</v>
          </cell>
        </row>
        <row r="804">
          <cell r="A804">
            <v>788</v>
          </cell>
          <cell r="B804" t="str">
            <v>486th</v>
          </cell>
          <cell r="C804">
            <v>42852</v>
          </cell>
          <cell r="D804">
            <v>43034</v>
          </cell>
          <cell r="E804">
            <v>20</v>
          </cell>
          <cell r="F804">
            <v>97086</v>
          </cell>
          <cell r="G804">
            <v>94259.897400000002</v>
          </cell>
          <cell r="H804">
            <v>19</v>
          </cell>
          <cell r="I804">
            <v>76086</v>
          </cell>
          <cell r="J804">
            <v>11000</v>
          </cell>
          <cell r="K804">
            <v>87086</v>
          </cell>
          <cell r="L804">
            <v>84552897400</v>
          </cell>
          <cell r="M804">
            <v>2533102600.000001</v>
          </cell>
          <cell r="N804">
            <v>5.9896334355654765E-2</v>
          </cell>
          <cell r="O804">
            <v>6.053465438445365E-2</v>
          </cell>
          <cell r="P804">
            <v>97.09</v>
          </cell>
          <cell r="Q804">
            <v>6.0109063868462292E-2</v>
          </cell>
          <cell r="R804">
            <v>6.0082193594929417E-2</v>
          </cell>
        </row>
        <row r="805">
          <cell r="A805">
            <v>789</v>
          </cell>
          <cell r="B805" t="str">
            <v>Non-Comp</v>
          </cell>
          <cell r="C805">
            <v>42852</v>
          </cell>
          <cell r="D805">
            <v>43034</v>
          </cell>
          <cell r="E805">
            <v>22</v>
          </cell>
          <cell r="F805">
            <v>2573.5450000000001</v>
          </cell>
          <cell r="G805">
            <v>2498.654841</v>
          </cell>
          <cell r="H805">
            <v>22</v>
          </cell>
          <cell r="I805">
            <v>0</v>
          </cell>
          <cell r="J805">
            <v>2573.5450000000001</v>
          </cell>
          <cell r="K805">
            <v>2573.5450000000001</v>
          </cell>
          <cell r="L805">
            <v>2498654840</v>
          </cell>
          <cell r="M805">
            <v>74890159.500000015</v>
          </cell>
          <cell r="N805">
            <v>6.0109063868462292E-2</v>
          </cell>
          <cell r="O805">
            <v>6.0109063856434095E-2</v>
          </cell>
          <cell r="P805">
            <v>97.09</v>
          </cell>
          <cell r="Q805">
            <v>6.0109063868462292E-2</v>
          </cell>
          <cell r="R805">
            <v>6.0109063856434095E-2</v>
          </cell>
        </row>
        <row r="806">
          <cell r="A806">
            <v>790</v>
          </cell>
          <cell r="B806" t="str">
            <v>487th</v>
          </cell>
          <cell r="C806">
            <v>42866</v>
          </cell>
          <cell r="D806">
            <v>43048</v>
          </cell>
          <cell r="E806">
            <v>21</v>
          </cell>
          <cell r="F806">
            <v>123165</v>
          </cell>
          <cell r="G806">
            <v>119576.34850000002</v>
          </cell>
          <cell r="H806">
            <v>17</v>
          </cell>
          <cell r="I806">
            <v>82750</v>
          </cell>
          <cell r="J806">
            <v>12915</v>
          </cell>
          <cell r="K806">
            <v>95665</v>
          </cell>
          <cell r="L806">
            <v>92881148500.000015</v>
          </cell>
          <cell r="M806">
            <v>2783851500.000001</v>
          </cell>
          <cell r="N806">
            <v>6.0109063868462292E-2</v>
          </cell>
          <cell r="O806">
            <v>6.053465438445365E-2</v>
          </cell>
          <cell r="P806">
            <v>97.09</v>
          </cell>
          <cell r="Q806">
            <v>6.0109063868462292E-2</v>
          </cell>
          <cell r="R806">
            <v>6.0109063868462265E-2</v>
          </cell>
        </row>
        <row r="807">
          <cell r="A807">
            <v>791</v>
          </cell>
          <cell r="B807" t="str">
            <v>Non-Comp</v>
          </cell>
          <cell r="C807">
            <v>42866</v>
          </cell>
          <cell r="D807">
            <v>43048</v>
          </cell>
          <cell r="E807">
            <v>33</v>
          </cell>
          <cell r="F807">
            <v>3785.88</v>
          </cell>
          <cell r="G807">
            <v>3675.7108929999999</v>
          </cell>
          <cell r="H807">
            <v>33</v>
          </cell>
          <cell r="I807">
            <v>0</v>
          </cell>
          <cell r="J807">
            <v>3785.88</v>
          </cell>
          <cell r="K807">
            <v>3785.88</v>
          </cell>
          <cell r="L807">
            <v>3675710892</v>
          </cell>
          <cell r="M807">
            <v>110169108.00000001</v>
          </cell>
          <cell r="N807">
            <v>6.0109063868462292E-2</v>
          </cell>
          <cell r="O807">
            <v>6.0109063852109325E-2</v>
          </cell>
          <cell r="P807">
            <v>97.09</v>
          </cell>
          <cell r="Q807">
            <v>6.0109063868462292E-2</v>
          </cell>
          <cell r="R807">
            <v>6.0109063852109325E-2</v>
          </cell>
        </row>
        <row r="808">
          <cell r="A808">
            <v>792</v>
          </cell>
          <cell r="B808" t="str">
            <v>488th</v>
          </cell>
          <cell r="C808">
            <v>42880</v>
          </cell>
          <cell r="D808">
            <v>43062</v>
          </cell>
          <cell r="E808">
            <v>17</v>
          </cell>
          <cell r="F808">
            <v>110370</v>
          </cell>
          <cell r="G808">
            <v>107153.58299999998</v>
          </cell>
          <cell r="H808">
            <v>13</v>
          </cell>
          <cell r="I808">
            <v>69500</v>
          </cell>
          <cell r="J808">
            <v>14370</v>
          </cell>
          <cell r="K808">
            <v>83870</v>
          </cell>
          <cell r="L808">
            <v>81429382999.999985</v>
          </cell>
          <cell r="M808">
            <v>2440617000.0000005</v>
          </cell>
          <cell r="N808">
            <v>6.0109063868462292E-2</v>
          </cell>
          <cell r="O808">
            <v>6.053465438445365E-2</v>
          </cell>
          <cell r="P808">
            <v>97.09</v>
          </cell>
          <cell r="Q808">
            <v>6.0109063868462292E-2</v>
          </cell>
          <cell r="R808">
            <v>6.0109063868462279E-2</v>
          </cell>
        </row>
        <row r="809">
          <cell r="A809">
            <v>793</v>
          </cell>
          <cell r="B809" t="str">
            <v>Non-Comp</v>
          </cell>
          <cell r="C809">
            <v>42880</v>
          </cell>
          <cell r="D809">
            <v>43062</v>
          </cell>
          <cell r="E809">
            <v>20</v>
          </cell>
          <cell r="F809">
            <v>1076.17</v>
          </cell>
          <cell r="G809">
            <v>1044.8534549999999</v>
          </cell>
          <cell r="H809">
            <v>20</v>
          </cell>
          <cell r="I809">
            <v>0</v>
          </cell>
          <cell r="J809">
            <v>1076.17</v>
          </cell>
          <cell r="K809">
            <v>1076.17</v>
          </cell>
          <cell r="L809">
            <v>1044853453</v>
          </cell>
          <cell r="M809">
            <v>31316547.000000015</v>
          </cell>
          <cell r="N809">
            <v>6.0109063868462292E-2</v>
          </cell>
          <cell r="O809">
            <v>6.0109063753404988E-2</v>
          </cell>
          <cell r="P809">
            <v>97.09</v>
          </cell>
          <cell r="Q809">
            <v>6.0109063868462292E-2</v>
          </cell>
          <cell r="R809">
            <v>6.0109063753404988E-2</v>
          </cell>
        </row>
        <row r="810">
          <cell r="A810">
            <v>794</v>
          </cell>
          <cell r="B810" t="str">
            <v>489th</v>
          </cell>
          <cell r="C810">
            <v>42894</v>
          </cell>
          <cell r="D810">
            <v>43076</v>
          </cell>
          <cell r="E810">
            <v>17</v>
          </cell>
          <cell r="F810">
            <v>192800</v>
          </cell>
          <cell r="G810">
            <v>187176.27000000002</v>
          </cell>
          <cell r="H810">
            <v>8</v>
          </cell>
          <cell r="I810">
            <v>127800</v>
          </cell>
          <cell r="J810">
            <v>5000</v>
          </cell>
          <cell r="K810">
            <v>132800</v>
          </cell>
          <cell r="L810">
            <v>128935520000</v>
          </cell>
          <cell r="M810">
            <v>3864480000.0000019</v>
          </cell>
          <cell r="N810">
            <v>6.0109063868462292E-2</v>
          </cell>
          <cell r="O810">
            <v>6.0960420311270441E-2</v>
          </cell>
          <cell r="P810">
            <v>97.09</v>
          </cell>
          <cell r="Q810">
            <v>6.0109063868462292E-2</v>
          </cell>
          <cell r="R810">
            <v>6.0109063868462279E-2</v>
          </cell>
        </row>
        <row r="811">
          <cell r="A811">
            <v>795</v>
          </cell>
          <cell r="B811" t="str">
            <v>Non-Comp</v>
          </cell>
          <cell r="C811">
            <v>42894</v>
          </cell>
          <cell r="D811">
            <v>43076</v>
          </cell>
          <cell r="E811">
            <v>9</v>
          </cell>
          <cell r="F811">
            <v>567.56500000000005</v>
          </cell>
          <cell r="G811">
            <v>551.04885899999999</v>
          </cell>
          <cell r="H811">
            <v>9</v>
          </cell>
          <cell r="I811">
            <v>0</v>
          </cell>
          <cell r="J811">
            <v>567.56500000000005</v>
          </cell>
          <cell r="K811">
            <v>567.56500000000005</v>
          </cell>
          <cell r="L811">
            <v>551048858</v>
          </cell>
          <cell r="M811">
            <v>16516141.500000007</v>
          </cell>
          <cell r="N811">
            <v>6.0109063868462292E-2</v>
          </cell>
          <cell r="O811">
            <v>6.0109063813921795E-2</v>
          </cell>
          <cell r="P811">
            <v>97.09</v>
          </cell>
          <cell r="Q811">
            <v>6.0109063868462292E-2</v>
          </cell>
          <cell r="R811">
            <v>6.0109063813921795E-2</v>
          </cell>
        </row>
        <row r="812">
          <cell r="A812">
            <v>796</v>
          </cell>
          <cell r="B812" t="str">
            <v>490th</v>
          </cell>
          <cell r="C812">
            <v>42908</v>
          </cell>
          <cell r="D812">
            <v>43090</v>
          </cell>
          <cell r="E812">
            <v>10</v>
          </cell>
          <cell r="F812">
            <v>109790</v>
          </cell>
          <cell r="G812">
            <v>106588.611</v>
          </cell>
          <cell r="H812">
            <v>7</v>
          </cell>
          <cell r="I812">
            <v>87200</v>
          </cell>
          <cell r="J812">
            <v>4090</v>
          </cell>
          <cell r="K812">
            <v>91290</v>
          </cell>
          <cell r="L812">
            <v>88633461000</v>
          </cell>
          <cell r="M812">
            <v>2656539000.0000005</v>
          </cell>
          <cell r="N812">
            <v>6.0109063868462292E-2</v>
          </cell>
          <cell r="O812">
            <v>6.0960420311270441E-2</v>
          </cell>
          <cell r="P812">
            <v>97.09</v>
          </cell>
          <cell r="Q812">
            <v>6.0109063868462292E-2</v>
          </cell>
          <cell r="R812">
            <v>6.0109063868462292E-2</v>
          </cell>
        </row>
        <row r="813">
          <cell r="A813">
            <v>797</v>
          </cell>
          <cell r="B813" t="str">
            <v>Non-Comp</v>
          </cell>
          <cell r="C813">
            <v>42908</v>
          </cell>
          <cell r="D813">
            <v>43090</v>
          </cell>
          <cell r="E813">
            <v>37</v>
          </cell>
          <cell r="F813">
            <v>3999.06</v>
          </cell>
          <cell r="G813">
            <v>3882.6873559999999</v>
          </cell>
          <cell r="H813">
            <v>37</v>
          </cell>
          <cell r="I813">
            <v>0</v>
          </cell>
          <cell r="J813">
            <v>3999.06</v>
          </cell>
          <cell r="K813">
            <v>3999.06</v>
          </cell>
          <cell r="L813">
            <v>3882687354</v>
          </cell>
          <cell r="M813">
            <v>116372646.00000001</v>
          </cell>
          <cell r="N813">
            <v>6.0109063868462292E-2</v>
          </cell>
          <cell r="O813">
            <v>6.0109063837499768E-2</v>
          </cell>
          <cell r="P813">
            <v>97.09</v>
          </cell>
          <cell r="Q813">
            <v>6.0109063868462292E-2</v>
          </cell>
          <cell r="R813">
            <v>6.0109063837499768E-2</v>
          </cell>
        </row>
        <row r="814">
          <cell r="A814">
            <v>798</v>
          </cell>
          <cell r="B814" t="str">
            <v>491st</v>
          </cell>
          <cell r="C814">
            <v>42922</v>
          </cell>
          <cell r="D814">
            <v>43104</v>
          </cell>
          <cell r="E814">
            <v>22</v>
          </cell>
          <cell r="F814">
            <v>153100</v>
          </cell>
          <cell r="G814">
            <v>148634.19</v>
          </cell>
          <cell r="H814">
            <v>19</v>
          </cell>
          <cell r="I814">
            <v>114600</v>
          </cell>
          <cell r="J814">
            <v>9500</v>
          </cell>
          <cell r="K814">
            <v>124100</v>
          </cell>
          <cell r="L814">
            <v>120488690000.00002</v>
          </cell>
          <cell r="M814">
            <v>3611310000</v>
          </cell>
          <cell r="N814">
            <v>6.0109063868462292E-2</v>
          </cell>
          <cell r="O814">
            <v>6.0960420311270441E-2</v>
          </cell>
          <cell r="P814">
            <v>97.09</v>
          </cell>
          <cell r="Q814">
            <v>6.0109063868462292E-2</v>
          </cell>
          <cell r="R814">
            <v>6.0109063868462299E-2</v>
          </cell>
          <cell r="S814">
            <v>6.0310178215638957E-2</v>
          </cell>
        </row>
        <row r="815">
          <cell r="A815">
            <v>799</v>
          </cell>
          <cell r="B815" t="str">
            <v>Non-Comp</v>
          </cell>
          <cell r="C815">
            <v>42922</v>
          </cell>
          <cell r="D815">
            <v>43104</v>
          </cell>
          <cell r="E815">
            <v>32</v>
          </cell>
          <cell r="F815">
            <v>2913.22</v>
          </cell>
          <cell r="G815">
            <v>2828.4452999999999</v>
          </cell>
          <cell r="H815">
            <v>32</v>
          </cell>
          <cell r="I815">
            <v>0</v>
          </cell>
          <cell r="J815">
            <v>2913.22</v>
          </cell>
          <cell r="K815">
            <v>2913.22</v>
          </cell>
          <cell r="L815">
            <v>2828445298</v>
          </cell>
          <cell r="M815">
            <v>84774702.000000015</v>
          </cell>
          <cell r="N815">
            <v>6.0109063868462292E-2</v>
          </cell>
          <cell r="O815">
            <v>6.0109063825959118E-2</v>
          </cell>
          <cell r="P815">
            <v>97.09</v>
          </cell>
          <cell r="Q815">
            <v>6.0109063868462292E-2</v>
          </cell>
          <cell r="R815">
            <v>6.0109063825959118E-2</v>
          </cell>
          <cell r="S815">
            <v>1271001.4350000003</v>
          </cell>
        </row>
        <row r="816">
          <cell r="A816">
            <v>800</v>
          </cell>
          <cell r="B816" t="str">
            <v>492nd</v>
          </cell>
          <cell r="C816">
            <v>42936</v>
          </cell>
          <cell r="D816">
            <v>43118</v>
          </cell>
          <cell r="E816">
            <v>31</v>
          </cell>
          <cell r="F816">
            <v>325532</v>
          </cell>
          <cell r="G816">
            <v>316058.96880000015</v>
          </cell>
          <cell r="H816">
            <v>30</v>
          </cell>
          <cell r="I816">
            <v>291782</v>
          </cell>
          <cell r="J816">
            <v>33250</v>
          </cell>
          <cell r="K816">
            <v>325032</v>
          </cell>
          <cell r="L816">
            <v>315573568800.00012</v>
          </cell>
          <cell r="M816">
            <v>9458431199.9999981</v>
          </cell>
          <cell r="N816">
            <v>6.0109063868462292E-2</v>
          </cell>
          <cell r="O816">
            <v>6.0321837206880509E-2</v>
          </cell>
          <cell r="P816">
            <v>97.09</v>
          </cell>
          <cell r="Q816">
            <v>6.0109063868462292E-2</v>
          </cell>
          <cell r="R816">
            <v>6.0109063868462244E-2</v>
          </cell>
        </row>
        <row r="817">
          <cell r="A817">
            <v>801</v>
          </cell>
          <cell r="B817" t="str">
            <v>Non-Comp</v>
          </cell>
          <cell r="C817">
            <v>42936</v>
          </cell>
          <cell r="D817">
            <v>43118</v>
          </cell>
          <cell r="E817">
            <v>50</v>
          </cell>
          <cell r="F817">
            <v>6782.28</v>
          </cell>
          <cell r="G817">
            <v>6584.9156540000004</v>
          </cell>
          <cell r="H817">
            <v>50</v>
          </cell>
          <cell r="I817">
            <v>0</v>
          </cell>
          <cell r="J817">
            <v>6782.28</v>
          </cell>
          <cell r="K817">
            <v>6782.28</v>
          </cell>
          <cell r="L817">
            <v>6584915654</v>
          </cell>
          <cell r="M817">
            <v>197364348.00000003</v>
          </cell>
          <cell r="N817">
            <v>6.0109063868462292E-2</v>
          </cell>
          <cell r="O817">
            <v>6.0109063850205778E-2</v>
          </cell>
          <cell r="P817">
            <v>97.09</v>
          </cell>
          <cell r="Q817">
            <v>6.0109063868462292E-2</v>
          </cell>
          <cell r="R817">
            <v>6.0109063850205778E-2</v>
          </cell>
        </row>
        <row r="818">
          <cell r="A818">
            <v>802</v>
          </cell>
          <cell r="B818" t="str">
            <v>493rd</v>
          </cell>
          <cell r="C818">
            <v>42950</v>
          </cell>
          <cell r="D818">
            <v>43132</v>
          </cell>
          <cell r="E818">
            <v>19</v>
          </cell>
          <cell r="F818">
            <v>137340.29999999999</v>
          </cell>
          <cell r="G818">
            <v>133344.27226999999</v>
          </cell>
          <cell r="H818">
            <v>16</v>
          </cell>
          <cell r="I818">
            <v>127265.3</v>
          </cell>
          <cell r="J818">
            <v>5825</v>
          </cell>
          <cell r="K818">
            <v>133090.29999999999</v>
          </cell>
          <cell r="L818">
            <v>129218372269.99998</v>
          </cell>
          <cell r="M818">
            <v>3871927730.0000029</v>
          </cell>
          <cell r="N818">
            <v>5.9896334355654765E-2</v>
          </cell>
          <cell r="O818">
            <v>6.0321837206880509E-2</v>
          </cell>
          <cell r="P818">
            <v>97.09</v>
          </cell>
          <cell r="Q818">
            <v>6.0109063868462292E-2</v>
          </cell>
          <cell r="R818">
            <v>6.0093080020442759E-2</v>
          </cell>
        </row>
        <row r="819">
          <cell r="A819">
            <v>803</v>
          </cell>
          <cell r="B819" t="str">
            <v>Non-Comp</v>
          </cell>
          <cell r="C819">
            <v>42950</v>
          </cell>
          <cell r="D819">
            <v>43132</v>
          </cell>
          <cell r="E819">
            <v>47</v>
          </cell>
          <cell r="F819">
            <v>5617.6149999999998</v>
          </cell>
          <cell r="G819">
            <v>5454.1424040000002</v>
          </cell>
          <cell r="H819">
            <v>47</v>
          </cell>
          <cell r="I819">
            <v>0</v>
          </cell>
          <cell r="J819">
            <v>5617.6149999999998</v>
          </cell>
          <cell r="K819">
            <v>5617.6149999999998</v>
          </cell>
          <cell r="L819">
            <v>5454142404</v>
          </cell>
          <cell r="M819">
            <v>163472596.50000003</v>
          </cell>
          <cell r="N819">
            <v>6.0109063868462292E-2</v>
          </cell>
          <cell r="O819">
            <v>6.0109063862951971E-2</v>
          </cell>
          <cell r="P819">
            <v>97.09</v>
          </cell>
          <cell r="Q819">
            <v>6.0109063868462292E-2</v>
          </cell>
          <cell r="R819">
            <v>6.0109063862951971E-2</v>
          </cell>
        </row>
        <row r="820">
          <cell r="A820">
            <v>804</v>
          </cell>
          <cell r="B820" t="str">
            <v>494th</v>
          </cell>
          <cell r="C820">
            <v>42964</v>
          </cell>
          <cell r="D820">
            <v>43146</v>
          </cell>
          <cell r="E820">
            <v>25</v>
          </cell>
          <cell r="F820">
            <v>118830</v>
          </cell>
          <cell r="G820">
            <v>115370.37199999999</v>
          </cell>
          <cell r="H820">
            <v>20</v>
          </cell>
          <cell r="I820">
            <v>91730</v>
          </cell>
          <cell r="J820">
            <v>15350</v>
          </cell>
          <cell r="K820">
            <v>107080</v>
          </cell>
          <cell r="L820">
            <v>103963971999.99998</v>
          </cell>
          <cell r="M820">
            <v>3116028000.0000019</v>
          </cell>
          <cell r="N820">
            <v>6.0109063868462292E-2</v>
          </cell>
          <cell r="O820">
            <v>6.053465438445365E-2</v>
          </cell>
          <cell r="P820">
            <v>97.09</v>
          </cell>
          <cell r="Q820">
            <v>6.0109063868462292E-2</v>
          </cell>
          <cell r="R820">
            <v>6.0109063868462313E-2</v>
          </cell>
        </row>
        <row r="821">
          <cell r="A821">
            <v>805</v>
          </cell>
          <cell r="B821" t="str">
            <v>Non-Comp</v>
          </cell>
          <cell r="C821">
            <v>42964</v>
          </cell>
          <cell r="D821">
            <v>43146</v>
          </cell>
          <cell r="E821">
            <v>47</v>
          </cell>
          <cell r="F821">
            <v>3689.105</v>
          </cell>
          <cell r="G821">
            <v>3581.7520450000002</v>
          </cell>
          <cell r="H821">
            <v>47</v>
          </cell>
          <cell r="I821">
            <v>0</v>
          </cell>
          <cell r="J821">
            <v>3689.105</v>
          </cell>
          <cell r="K821">
            <v>3689.105</v>
          </cell>
          <cell r="L821">
            <v>3581752045</v>
          </cell>
          <cell r="M821">
            <v>107352955.50000001</v>
          </cell>
          <cell r="N821">
            <v>6.0109063868462292E-2</v>
          </cell>
          <cell r="O821">
            <v>6.0109063860071359E-2</v>
          </cell>
          <cell r="P821">
            <v>97.09</v>
          </cell>
          <cell r="Q821">
            <v>6.0109063868462292E-2</v>
          </cell>
          <cell r="R821">
            <v>6.0109063860071359E-2</v>
          </cell>
        </row>
        <row r="822">
          <cell r="A822">
            <v>806</v>
          </cell>
          <cell r="B822" t="str">
            <v>495th</v>
          </cell>
          <cell r="C822">
            <v>42978</v>
          </cell>
          <cell r="D822">
            <v>43160</v>
          </cell>
          <cell r="E822">
            <v>16</v>
          </cell>
          <cell r="F822">
            <v>90285</v>
          </cell>
          <cell r="G822">
            <v>87657.006500000003</v>
          </cell>
          <cell r="H822">
            <v>14</v>
          </cell>
          <cell r="I822">
            <v>70100</v>
          </cell>
          <cell r="J822">
            <v>13185</v>
          </cell>
          <cell r="K822">
            <v>83285</v>
          </cell>
          <cell r="L822">
            <v>80861406500</v>
          </cell>
          <cell r="M822">
            <v>2423593500.0000005</v>
          </cell>
          <cell r="N822">
            <v>6.0109063868462292E-2</v>
          </cell>
          <cell r="O822">
            <v>6.0321837206880509E-2</v>
          </cell>
          <cell r="P822">
            <v>97.09</v>
          </cell>
          <cell r="Q822">
            <v>6.0109063868462292E-2</v>
          </cell>
          <cell r="R822">
            <v>6.0109063868462279E-2</v>
          </cell>
        </row>
        <row r="823">
          <cell r="A823">
            <v>807</v>
          </cell>
          <cell r="B823" t="str">
            <v>Non-Comp</v>
          </cell>
          <cell r="C823">
            <v>42978</v>
          </cell>
          <cell r="D823">
            <v>43160</v>
          </cell>
          <cell r="E823">
            <v>48</v>
          </cell>
          <cell r="F823">
            <v>3686.73</v>
          </cell>
          <cell r="G823">
            <v>3579.4461620000002</v>
          </cell>
          <cell r="H823">
            <v>48</v>
          </cell>
          <cell r="I823">
            <v>0</v>
          </cell>
          <cell r="J823">
            <v>3686.73</v>
          </cell>
          <cell r="K823">
            <v>3686.73</v>
          </cell>
          <cell r="L823">
            <v>3579446162</v>
          </cell>
          <cell r="M823">
            <v>107283838</v>
          </cell>
          <cell r="N823">
            <v>6.0109063868462292E-2</v>
          </cell>
          <cell r="O823">
            <v>6.0109063868462292E-2</v>
          </cell>
          <cell r="P823">
            <v>97.09</v>
          </cell>
          <cell r="Q823">
            <v>6.0109063868462292E-2</v>
          </cell>
          <cell r="R823">
            <v>6.0109063868462383E-2</v>
          </cell>
        </row>
        <row r="824">
          <cell r="A824">
            <v>808</v>
          </cell>
          <cell r="B824" t="str">
            <v>496th</v>
          </cell>
          <cell r="C824">
            <v>42992</v>
          </cell>
          <cell r="D824">
            <v>43174</v>
          </cell>
          <cell r="E824">
            <v>14</v>
          </cell>
          <cell r="F824">
            <v>20948</v>
          </cell>
          <cell r="G824">
            <v>20337.713200000002</v>
          </cell>
          <cell r="H824">
            <v>12</v>
          </cell>
          <cell r="I824">
            <v>13823</v>
          </cell>
          <cell r="J824">
            <v>2625</v>
          </cell>
          <cell r="K824">
            <v>16448</v>
          </cell>
          <cell r="L824">
            <v>15969363200.000002</v>
          </cell>
          <cell r="M824">
            <v>478636800.0000003</v>
          </cell>
          <cell r="N824">
            <v>6.0109063868462292E-2</v>
          </cell>
          <cell r="O824">
            <v>6.053465438445365E-2</v>
          </cell>
          <cell r="P824">
            <v>97.09</v>
          </cell>
          <cell r="Q824">
            <v>6.0109063868462292E-2</v>
          </cell>
          <cell r="R824">
            <v>6.0109063868462279E-2</v>
          </cell>
        </row>
        <row r="825">
          <cell r="A825">
            <v>809</v>
          </cell>
          <cell r="B825" t="str">
            <v>Non-Comp</v>
          </cell>
          <cell r="C825">
            <v>42992</v>
          </cell>
          <cell r="D825">
            <v>43174</v>
          </cell>
          <cell r="E825">
            <v>36</v>
          </cell>
          <cell r="F825">
            <v>3348.105</v>
          </cell>
          <cell r="G825">
            <v>3250.6751450000002</v>
          </cell>
          <cell r="H825">
            <v>36</v>
          </cell>
          <cell r="I825">
            <v>0</v>
          </cell>
          <cell r="J825">
            <v>3348.105</v>
          </cell>
          <cell r="K825">
            <v>3348.105</v>
          </cell>
          <cell r="L825">
            <v>3250675145</v>
          </cell>
          <cell r="M825">
            <v>97429855.500000015</v>
          </cell>
          <cell r="N825">
            <v>6.0109063868462292E-2</v>
          </cell>
          <cell r="O825">
            <v>6.0109063868462292E-2</v>
          </cell>
          <cell r="P825">
            <v>97.09</v>
          </cell>
          <cell r="Q825">
            <v>6.0109063868462292E-2</v>
          </cell>
          <cell r="R825">
            <v>6.0109063833185851E-2</v>
          </cell>
        </row>
        <row r="826">
          <cell r="A826">
            <v>810</v>
          </cell>
          <cell r="B826" t="str">
            <v>497th</v>
          </cell>
          <cell r="C826">
            <v>43006</v>
          </cell>
          <cell r="D826">
            <v>43188</v>
          </cell>
          <cell r="E826">
            <v>7</v>
          </cell>
          <cell r="F826">
            <v>96750</v>
          </cell>
          <cell r="G826">
            <v>93918.575000000012</v>
          </cell>
          <cell r="H826">
            <v>6</v>
          </cell>
          <cell r="I826">
            <v>76750</v>
          </cell>
          <cell r="J826">
            <v>0</v>
          </cell>
          <cell r="K826">
            <v>76750</v>
          </cell>
          <cell r="L826">
            <v>74516575000.000015</v>
          </cell>
          <cell r="M826">
            <v>2233425000.0000014</v>
          </cell>
          <cell r="N826">
            <v>6.0109063868462292E-2</v>
          </cell>
          <cell r="O826">
            <v>6.1812478831342763E-2</v>
          </cell>
          <cell r="P826">
            <v>97.09</v>
          </cell>
          <cell r="Q826">
            <v>6.0109063868462292E-2</v>
          </cell>
          <cell r="R826">
            <v>6.0109063868462292E-2</v>
          </cell>
        </row>
        <row r="827">
          <cell r="A827">
            <v>811</v>
          </cell>
          <cell r="B827" t="str">
            <v>Non-Comp</v>
          </cell>
          <cell r="C827">
            <v>43006</v>
          </cell>
          <cell r="D827">
            <v>43188</v>
          </cell>
          <cell r="E827">
            <v>33</v>
          </cell>
          <cell r="F827">
            <v>3639.855</v>
          </cell>
          <cell r="G827">
            <v>3533.9352210000002</v>
          </cell>
          <cell r="H827">
            <v>33</v>
          </cell>
          <cell r="I827">
            <v>0</v>
          </cell>
          <cell r="J827">
            <v>3639.855</v>
          </cell>
          <cell r="K827">
            <v>3639.855</v>
          </cell>
          <cell r="L827">
            <v>3533935221</v>
          </cell>
          <cell r="M827">
            <v>105919779</v>
          </cell>
          <cell r="N827">
            <v>6.0109063868462292E-2</v>
          </cell>
          <cell r="O827">
            <v>6.0109063868462292E-2</v>
          </cell>
          <cell r="P827">
            <v>97.09</v>
          </cell>
          <cell r="Q827">
            <v>6.0109063868462292E-2</v>
          </cell>
          <cell r="R827">
            <v>6.0109063842948722E-2</v>
          </cell>
        </row>
        <row r="828">
          <cell r="A828">
            <v>812</v>
          </cell>
          <cell r="B828" t="str">
            <v>498th</v>
          </cell>
          <cell r="C828">
            <v>43020</v>
          </cell>
          <cell r="D828">
            <v>43202</v>
          </cell>
          <cell r="E828">
            <v>3</v>
          </cell>
          <cell r="F828">
            <v>3780</v>
          </cell>
          <cell r="G828">
            <v>3670.002</v>
          </cell>
          <cell r="H828">
            <v>3</v>
          </cell>
          <cell r="I828">
            <v>3780</v>
          </cell>
          <cell r="J828">
            <v>0</v>
          </cell>
          <cell r="K828">
            <v>3780</v>
          </cell>
          <cell r="L828">
            <v>3670002000</v>
          </cell>
          <cell r="M828">
            <v>109998000.00000004</v>
          </cell>
          <cell r="N828">
            <v>6.0109063868462292E-2</v>
          </cell>
          <cell r="O828">
            <v>6.0109063868462292E-2</v>
          </cell>
          <cell r="P828">
            <v>97.09</v>
          </cell>
          <cell r="Q828">
            <v>6.0109063868462292E-2</v>
          </cell>
          <cell r="R828">
            <v>6.0109063868462299E-2</v>
          </cell>
        </row>
        <row r="829">
          <cell r="A829">
            <v>813</v>
          </cell>
          <cell r="B829" t="str">
            <v>Non-Comp</v>
          </cell>
          <cell r="C829">
            <v>43020</v>
          </cell>
          <cell r="D829">
            <v>43202</v>
          </cell>
          <cell r="E829">
            <v>21</v>
          </cell>
          <cell r="F829">
            <v>2485.5349999999999</v>
          </cell>
          <cell r="G829">
            <v>2413.2059319999998</v>
          </cell>
          <cell r="H829">
            <v>21</v>
          </cell>
          <cell r="I829">
            <v>0</v>
          </cell>
          <cell r="J829">
            <v>2485.5349999999999</v>
          </cell>
          <cell r="K829">
            <v>2485.5349999999999</v>
          </cell>
          <cell r="L829">
            <v>2413205932</v>
          </cell>
          <cell r="M829">
            <v>72329068.500000015</v>
          </cell>
          <cell r="N829">
            <v>6.0109063868462292E-2</v>
          </cell>
          <cell r="O829">
            <v>6.0109063868462292E-2</v>
          </cell>
          <cell r="P829">
            <v>97.09</v>
          </cell>
          <cell r="Q829">
            <v>6.0109063868462292E-2</v>
          </cell>
          <cell r="R829">
            <v>6.0109063856008178E-2</v>
          </cell>
        </row>
        <row r="830">
          <cell r="A830">
            <v>814</v>
          </cell>
          <cell r="B830" t="str">
            <v>499th</v>
          </cell>
          <cell r="C830">
            <v>43034</v>
          </cell>
          <cell r="D830">
            <v>43216</v>
          </cell>
          <cell r="E830">
            <v>6</v>
          </cell>
          <cell r="F830">
            <v>26286.799999999999</v>
          </cell>
          <cell r="G830">
            <v>25521.85412</v>
          </cell>
          <cell r="H830">
            <v>6</v>
          </cell>
          <cell r="I830">
            <v>20286.8</v>
          </cell>
          <cell r="J830">
            <v>6000</v>
          </cell>
          <cell r="K830">
            <v>26286.799999999999</v>
          </cell>
          <cell r="L830">
            <v>25521854120</v>
          </cell>
          <cell r="M830">
            <v>764945880.00000048</v>
          </cell>
          <cell r="N830">
            <v>6.0109063868462292E-2</v>
          </cell>
          <cell r="O830">
            <v>6.0109063868462292E-2</v>
          </cell>
          <cell r="P830">
            <v>97.09</v>
          </cell>
          <cell r="Q830">
            <v>6.0109063868462292E-2</v>
          </cell>
          <cell r="R830">
            <v>6.0109063868462292E-2</v>
          </cell>
        </row>
        <row r="831">
          <cell r="A831">
            <v>815</v>
          </cell>
          <cell r="B831" t="str">
            <v>Non-Comp</v>
          </cell>
          <cell r="C831">
            <v>43034</v>
          </cell>
          <cell r="D831">
            <v>43216</v>
          </cell>
          <cell r="E831">
            <v>48</v>
          </cell>
          <cell r="F831">
            <v>3314.79</v>
          </cell>
          <cell r="G831">
            <v>3218.3296129999999</v>
          </cell>
          <cell r="H831">
            <v>48</v>
          </cell>
          <cell r="I831">
            <v>0</v>
          </cell>
          <cell r="J831">
            <v>3314.79</v>
          </cell>
          <cell r="K831">
            <v>3314.79</v>
          </cell>
          <cell r="L831">
            <v>3218329613</v>
          </cell>
          <cell r="M831">
            <v>96460389.000000015</v>
          </cell>
          <cell r="N831">
            <v>6.0109063868462292E-2</v>
          </cell>
          <cell r="O831">
            <v>6.0109063868462292E-2</v>
          </cell>
          <cell r="P831">
            <v>97.09</v>
          </cell>
          <cell r="Q831">
            <v>6.0109063868462292E-2</v>
          </cell>
          <cell r="R831">
            <v>6.0109063831108173E-2</v>
          </cell>
        </row>
        <row r="832">
          <cell r="A832">
            <v>816</v>
          </cell>
          <cell r="B832" t="str">
            <v>500th</v>
          </cell>
          <cell r="C832">
            <v>43048</v>
          </cell>
          <cell r="D832">
            <v>43230</v>
          </cell>
          <cell r="E832">
            <v>6</v>
          </cell>
          <cell r="F832">
            <v>79740</v>
          </cell>
          <cell r="G832">
            <v>77419.566000000006</v>
          </cell>
          <cell r="H832">
            <v>6</v>
          </cell>
          <cell r="I832">
            <v>74000</v>
          </cell>
          <cell r="J832">
            <v>5740</v>
          </cell>
          <cell r="K832">
            <v>79740</v>
          </cell>
          <cell r="L832">
            <v>77419566000</v>
          </cell>
          <cell r="M832">
            <v>2320434000.0000005</v>
          </cell>
          <cell r="N832">
            <v>6.0109063868462292E-2</v>
          </cell>
          <cell r="O832">
            <v>6.0109063868462292E-2</v>
          </cell>
          <cell r="P832">
            <v>97.09</v>
          </cell>
          <cell r="Q832">
            <v>6.0109063868462292E-2</v>
          </cell>
          <cell r="R832">
            <v>6.0109063868462285E-2</v>
          </cell>
        </row>
        <row r="833">
          <cell r="A833">
            <v>817</v>
          </cell>
          <cell r="B833" t="str">
            <v>Non-Comp</v>
          </cell>
          <cell r="C833">
            <v>43048</v>
          </cell>
          <cell r="D833">
            <v>43230</v>
          </cell>
          <cell r="E833">
            <v>22</v>
          </cell>
          <cell r="F833">
            <v>2365.9250000000002</v>
          </cell>
          <cell r="G833">
            <v>2297.0765820000001</v>
          </cell>
          <cell r="H833">
            <v>22</v>
          </cell>
          <cell r="I833">
            <v>0</v>
          </cell>
          <cell r="J833">
            <v>2365.9250000000002</v>
          </cell>
          <cell r="K833">
            <v>2365.9250000000002</v>
          </cell>
          <cell r="L833">
            <v>2297076582</v>
          </cell>
          <cell r="M833">
            <v>68848418</v>
          </cell>
          <cell r="N833">
            <v>6.0109063868462292E-2</v>
          </cell>
          <cell r="O833">
            <v>6.0109063868462292E-2</v>
          </cell>
          <cell r="P833">
            <v>97.09</v>
          </cell>
          <cell r="Q833">
            <v>6.0109063868462292E-2</v>
          </cell>
          <cell r="R833">
            <v>6.0109064318078102E-2</v>
          </cell>
        </row>
        <row r="834">
          <cell r="A834">
            <v>818</v>
          </cell>
          <cell r="B834" t="str">
            <v>501st</v>
          </cell>
          <cell r="C834">
            <v>43062</v>
          </cell>
          <cell r="D834">
            <v>43244</v>
          </cell>
          <cell r="E834">
            <v>16</v>
          </cell>
          <cell r="F834">
            <v>102865</v>
          </cell>
          <cell r="G834">
            <v>99871.628500000006</v>
          </cell>
          <cell r="H834">
            <v>16</v>
          </cell>
          <cell r="I834">
            <v>84465</v>
          </cell>
          <cell r="J834">
            <v>18400</v>
          </cell>
          <cell r="K834">
            <v>102865</v>
          </cell>
          <cell r="L834">
            <v>99871628500</v>
          </cell>
          <cell r="M834">
            <v>2993371500.0000014</v>
          </cell>
          <cell r="N834">
            <v>6.0109063868462292E-2</v>
          </cell>
          <cell r="O834">
            <v>6.0109063868462292E-2</v>
          </cell>
          <cell r="P834">
            <v>97.09</v>
          </cell>
          <cell r="Q834">
            <v>6.0109063868462292E-2</v>
          </cell>
          <cell r="R834">
            <v>6.0109063868462279E-2</v>
          </cell>
        </row>
        <row r="835">
          <cell r="A835">
            <v>819</v>
          </cell>
          <cell r="B835" t="str">
            <v>Non-Comp</v>
          </cell>
          <cell r="C835">
            <v>43062</v>
          </cell>
          <cell r="D835">
            <v>43244</v>
          </cell>
          <cell r="E835">
            <v>21</v>
          </cell>
          <cell r="F835">
            <v>1701.94</v>
          </cell>
          <cell r="G835">
            <v>1652.4135429999999</v>
          </cell>
          <cell r="H835">
            <v>21</v>
          </cell>
          <cell r="I835">
            <v>0</v>
          </cell>
          <cell r="J835">
            <v>1701.94</v>
          </cell>
          <cell r="K835">
            <v>1701.94</v>
          </cell>
          <cell r="L835">
            <v>1652413543</v>
          </cell>
          <cell r="M835">
            <v>49526457</v>
          </cell>
          <cell r="N835">
            <v>6.0109063868462292E-2</v>
          </cell>
          <cell r="O835">
            <v>6.0109063868462292E-2</v>
          </cell>
          <cell r="P835">
            <v>97.09</v>
          </cell>
          <cell r="Q835">
            <v>6.0109063868462292E-2</v>
          </cell>
          <cell r="R835">
            <v>6.0109067618619658E-2</v>
          </cell>
        </row>
        <row r="836">
          <cell r="A836">
            <v>820</v>
          </cell>
          <cell r="B836" t="str">
            <v>502nd</v>
          </cell>
          <cell r="C836">
            <v>43076</v>
          </cell>
          <cell r="D836">
            <v>43258</v>
          </cell>
          <cell r="E836">
            <v>10</v>
          </cell>
          <cell r="F836">
            <v>84100</v>
          </cell>
          <cell r="G836">
            <v>81652.19</v>
          </cell>
          <cell r="H836">
            <v>9</v>
          </cell>
          <cell r="I836">
            <v>77750</v>
          </cell>
          <cell r="J836">
            <v>1350</v>
          </cell>
          <cell r="K836">
            <v>79100</v>
          </cell>
          <cell r="L836">
            <v>76798190000</v>
          </cell>
          <cell r="M836">
            <v>2301810000.0000014</v>
          </cell>
          <cell r="N836">
            <v>6.0109063868462292E-2</v>
          </cell>
          <cell r="O836">
            <v>6.0321837206880509E-2</v>
          </cell>
          <cell r="P836">
            <v>97.09</v>
          </cell>
          <cell r="Q836">
            <v>6.0109063868462292E-2</v>
          </cell>
          <cell r="R836">
            <v>6.0109063868462292E-2</v>
          </cell>
        </row>
        <row r="837">
          <cell r="A837">
            <v>821</v>
          </cell>
          <cell r="B837" t="str">
            <v>Non-Comp</v>
          </cell>
          <cell r="C837">
            <v>43076</v>
          </cell>
          <cell r="D837">
            <v>43258</v>
          </cell>
          <cell r="E837">
            <v>15</v>
          </cell>
          <cell r="F837">
            <v>1190.1099999999999</v>
          </cell>
          <cell r="G837">
            <v>1155.4777979999999</v>
          </cell>
          <cell r="H837">
            <v>15</v>
          </cell>
          <cell r="I837">
            <v>0</v>
          </cell>
          <cell r="J837">
            <v>1190.1099999999999</v>
          </cell>
          <cell r="K837">
            <v>1190.1099999999999</v>
          </cell>
          <cell r="L837">
            <v>1155477798</v>
          </cell>
          <cell r="M837">
            <v>34632202</v>
          </cell>
          <cell r="N837">
            <v>6.0109063868462292E-2</v>
          </cell>
          <cell r="O837">
            <v>6.0109063868462292E-2</v>
          </cell>
          <cell r="P837">
            <v>97.09</v>
          </cell>
          <cell r="Q837">
            <v>6.0109063868462292E-2</v>
          </cell>
          <cell r="R837">
            <v>6.0109065656124207E-2</v>
          </cell>
        </row>
        <row r="838">
          <cell r="A838">
            <v>822</v>
          </cell>
          <cell r="B838" t="str">
            <v>503rd</v>
          </cell>
          <cell r="C838">
            <v>43090</v>
          </cell>
          <cell r="D838">
            <v>43272</v>
          </cell>
          <cell r="E838">
            <v>0</v>
          </cell>
          <cell r="F838" t="str">
            <v>No Bid Received</v>
          </cell>
          <cell r="G838" t="str">
            <v>No Bid Received</v>
          </cell>
          <cell r="H838">
            <v>0</v>
          </cell>
          <cell r="I838" t="str">
            <v>No Bid Received</v>
          </cell>
          <cell r="J838" t="str">
            <v>No Bid Received</v>
          </cell>
          <cell r="K838">
            <v>0</v>
          </cell>
          <cell r="L838" t="str">
            <v>No Bid Received</v>
          </cell>
          <cell r="M838" t="str">
            <v>No Bid Received</v>
          </cell>
          <cell r="N838" t="str">
            <v>No Bid Received</v>
          </cell>
          <cell r="O838" t="str">
            <v>No Bid Received</v>
          </cell>
          <cell r="P838" t="str">
            <v>No Bid Received</v>
          </cell>
          <cell r="Q838" t="str">
            <v>No Bid Received</v>
          </cell>
          <cell r="R838" t="str">
            <v>No Bid Received</v>
          </cell>
        </row>
        <row r="839">
          <cell r="A839">
            <v>823</v>
          </cell>
          <cell r="B839" t="str">
            <v>Non-Comp</v>
          </cell>
          <cell r="C839">
            <v>43090</v>
          </cell>
          <cell r="D839">
            <v>43272</v>
          </cell>
          <cell r="E839">
            <v>24</v>
          </cell>
          <cell r="F839">
            <v>2512.9349999999999</v>
          </cell>
          <cell r="G839" t="str">
            <v>Bid Rejected</v>
          </cell>
          <cell r="H839">
            <v>0</v>
          </cell>
          <cell r="I839">
            <v>0</v>
          </cell>
          <cell r="J839" t="str">
            <v>Bid Rejected</v>
          </cell>
          <cell r="K839">
            <v>0</v>
          </cell>
          <cell r="L839" t="str">
            <v>Bid Rejected</v>
          </cell>
          <cell r="M839" t="str">
            <v>Bid Rejected</v>
          </cell>
          <cell r="N839" t="str">
            <v>Bid Rejected</v>
          </cell>
          <cell r="O839" t="str">
            <v>Bid Rejected</v>
          </cell>
          <cell r="P839" t="str">
            <v>Bid Rejected</v>
          </cell>
          <cell r="Q839" t="str">
            <v>Bid Rejected</v>
          </cell>
          <cell r="R839" t="str">
            <v>Bid Rejected</v>
          </cell>
        </row>
        <row r="840">
          <cell r="A840">
            <v>824</v>
          </cell>
          <cell r="B840" t="str">
            <v>504th</v>
          </cell>
          <cell r="C840">
            <v>43104</v>
          </cell>
          <cell r="D840">
            <v>43286</v>
          </cell>
          <cell r="E840">
            <v>0</v>
          </cell>
          <cell r="F840" t="str">
            <v>No Bid Received</v>
          </cell>
          <cell r="G840" t="str">
            <v>No Bid Received</v>
          </cell>
          <cell r="H840">
            <v>0</v>
          </cell>
          <cell r="I840" t="str">
            <v>No Bid Received</v>
          </cell>
          <cell r="J840" t="str">
            <v>No Bid Received</v>
          </cell>
          <cell r="K840">
            <v>0</v>
          </cell>
          <cell r="L840" t="str">
            <v>No Bid Received</v>
          </cell>
          <cell r="M840" t="str">
            <v>No Bid Received</v>
          </cell>
          <cell r="N840" t="str">
            <v>No Bid Received</v>
          </cell>
          <cell r="O840" t="str">
            <v>No Bid Received</v>
          </cell>
          <cell r="P840" t="str">
            <v>No Bid Received</v>
          </cell>
          <cell r="Q840" t="str">
            <v>No Bid Received</v>
          </cell>
          <cell r="R840" t="str">
            <v>No Bid Received</v>
          </cell>
        </row>
        <row r="841">
          <cell r="A841">
            <v>825</v>
          </cell>
          <cell r="B841" t="str">
            <v>Non-Comp</v>
          </cell>
          <cell r="C841">
            <v>43104</v>
          </cell>
          <cell r="D841">
            <v>43286</v>
          </cell>
          <cell r="E841">
            <v>24</v>
          </cell>
          <cell r="F841">
            <v>2384.86</v>
          </cell>
          <cell r="G841" t="str">
            <v>Bid Rejected</v>
          </cell>
          <cell r="H841">
            <v>0</v>
          </cell>
          <cell r="I841">
            <v>0</v>
          </cell>
          <cell r="J841" t="str">
            <v>Bid Rejected</v>
          </cell>
          <cell r="K841">
            <v>0</v>
          </cell>
          <cell r="L841" t="str">
            <v>Bid Rejected</v>
          </cell>
          <cell r="M841" t="str">
            <v>Bid Rejected</v>
          </cell>
          <cell r="N841" t="str">
            <v>Bid Rejected</v>
          </cell>
          <cell r="O841" t="str">
            <v>Bid Rejected</v>
          </cell>
          <cell r="P841" t="str">
            <v>Bid Rejected</v>
          </cell>
          <cell r="Q841" t="str">
            <v>Bid Rejected</v>
          </cell>
          <cell r="R841" t="str">
            <v>Bid Rejected</v>
          </cell>
        </row>
        <row r="842">
          <cell r="A842">
            <v>826</v>
          </cell>
          <cell r="B842" t="str">
            <v>505th</v>
          </cell>
          <cell r="C842">
            <v>43118</v>
          </cell>
          <cell r="D842">
            <v>43300</v>
          </cell>
          <cell r="E842" t="str">
            <v>-</v>
          </cell>
          <cell r="F842" t="str">
            <v>No Bid Received</v>
          </cell>
          <cell r="G842" t="str">
            <v>No Bid Received</v>
          </cell>
          <cell r="H842">
            <v>0</v>
          </cell>
          <cell r="I842" t="str">
            <v>No Bid Received</v>
          </cell>
          <cell r="J842" t="str">
            <v>No Bid Received</v>
          </cell>
          <cell r="K842">
            <v>0</v>
          </cell>
          <cell r="L842" t="str">
            <v>No Bid Received</v>
          </cell>
          <cell r="M842" t="str">
            <v>No Bid Received</v>
          </cell>
          <cell r="N842" t="str">
            <v>No Bid Received</v>
          </cell>
          <cell r="O842" t="str">
            <v>No Bid Received</v>
          </cell>
          <cell r="P842" t="str">
            <v>No Bid Received</v>
          </cell>
          <cell r="Q842" t="str">
            <v>No Bid Received</v>
          </cell>
          <cell r="R842" t="str">
            <v>No Bid Received</v>
          </cell>
        </row>
        <row r="843">
          <cell r="A843">
            <v>827</v>
          </cell>
          <cell r="B843" t="str">
            <v>Non-Comp</v>
          </cell>
          <cell r="C843">
            <v>43118</v>
          </cell>
          <cell r="D843">
            <v>43300</v>
          </cell>
          <cell r="E843">
            <v>16</v>
          </cell>
          <cell r="F843">
            <v>2509.65</v>
          </cell>
          <cell r="G843" t="str">
            <v>Bid Rejected</v>
          </cell>
          <cell r="H843">
            <v>0</v>
          </cell>
          <cell r="I843">
            <v>0</v>
          </cell>
          <cell r="J843" t="str">
            <v>Bid Rejected</v>
          </cell>
          <cell r="K843">
            <v>0</v>
          </cell>
          <cell r="L843" t="str">
            <v>Bid Rejected</v>
          </cell>
          <cell r="M843" t="str">
            <v>Bid Rejected</v>
          </cell>
          <cell r="N843" t="str">
            <v>Bid Rejected</v>
          </cell>
          <cell r="O843" t="str">
            <v>Bid Rejected</v>
          </cell>
          <cell r="P843" t="str">
            <v>Bid Rejected</v>
          </cell>
          <cell r="Q843" t="str">
            <v>Bid Rejected</v>
          </cell>
          <cell r="R843" t="str">
            <v>Bid Rejected</v>
          </cell>
        </row>
        <row r="844">
          <cell r="A844">
            <v>828</v>
          </cell>
          <cell r="B844" t="str">
            <v>506th</v>
          </cell>
          <cell r="C844">
            <v>43132</v>
          </cell>
          <cell r="D844">
            <v>43314</v>
          </cell>
          <cell r="E844" t="str">
            <v>0</v>
          </cell>
          <cell r="F844" t="str">
            <v>No Bid Received</v>
          </cell>
          <cell r="G844" t="str">
            <v>No Bid Received</v>
          </cell>
          <cell r="H844" t="str">
            <v>0</v>
          </cell>
          <cell r="I844" t="str">
            <v>No Bid Received</v>
          </cell>
          <cell r="J844" t="str">
            <v>No Bid Received</v>
          </cell>
          <cell r="K844" t="str">
            <v>0</v>
          </cell>
          <cell r="L844" t="str">
            <v>No Bid Received</v>
          </cell>
          <cell r="M844" t="str">
            <v>No Bid Received</v>
          </cell>
          <cell r="N844" t="str">
            <v>No Bid Received</v>
          </cell>
          <cell r="O844" t="str">
            <v>No Bid Received</v>
          </cell>
          <cell r="P844" t="str">
            <v>No Bid Received</v>
          </cell>
          <cell r="Q844" t="str">
            <v>No Bid Received</v>
          </cell>
          <cell r="R844" t="str">
            <v>No Bid Received</v>
          </cell>
        </row>
        <row r="845">
          <cell r="A845">
            <v>829</v>
          </cell>
          <cell r="B845" t="str">
            <v>Non-Comp</v>
          </cell>
          <cell r="C845">
            <v>43132</v>
          </cell>
          <cell r="D845">
            <v>43314</v>
          </cell>
          <cell r="E845">
            <v>10</v>
          </cell>
          <cell r="F845">
            <v>1135.05</v>
          </cell>
          <cell r="G845" t="str">
            <v>Bid Rejected</v>
          </cell>
          <cell r="H845">
            <v>0</v>
          </cell>
          <cell r="I845">
            <v>0</v>
          </cell>
          <cell r="J845" t="str">
            <v>Bid Rejected</v>
          </cell>
          <cell r="K845">
            <v>0</v>
          </cell>
          <cell r="L845" t="str">
            <v>Bid Rejected</v>
          </cell>
          <cell r="M845" t="str">
            <v>Bid Rejected</v>
          </cell>
          <cell r="N845" t="str">
            <v>Bid Rejected</v>
          </cell>
          <cell r="O845" t="str">
            <v>Bid Rejected</v>
          </cell>
          <cell r="P845" t="str">
            <v>Bid Rejected</v>
          </cell>
          <cell r="Q845" t="str">
            <v>Bid Rejected</v>
          </cell>
          <cell r="R845" t="str">
            <v>Bid Rejected</v>
          </cell>
        </row>
        <row r="846">
          <cell r="A846">
            <v>830</v>
          </cell>
          <cell r="B846" t="str">
            <v>507th</v>
          </cell>
          <cell r="C846">
            <v>43146</v>
          </cell>
          <cell r="D846">
            <v>43328</v>
          </cell>
          <cell r="E846">
            <v>2</v>
          </cell>
          <cell r="F846">
            <v>50000</v>
          </cell>
          <cell r="G846">
            <v>48455</v>
          </cell>
          <cell r="H846" t="str">
            <v>Bid Rejected</v>
          </cell>
          <cell r="I846" t="str">
            <v>Bid Rejected</v>
          </cell>
          <cell r="J846" t="str">
            <v>Bid Rejected</v>
          </cell>
          <cell r="K846">
            <v>0</v>
          </cell>
          <cell r="L846" t="str">
            <v>Bid Rejected</v>
          </cell>
          <cell r="M846" t="str">
            <v>Bid Rejected</v>
          </cell>
          <cell r="N846">
            <v>6.394570242470364E-2</v>
          </cell>
          <cell r="O846">
            <v>6.394570242470364E-2</v>
          </cell>
          <cell r="P846" t="str">
            <v>Bid Rejected</v>
          </cell>
          <cell r="Q846" t="str">
            <v>Bid Rejected</v>
          </cell>
          <cell r="R846" t="str">
            <v>Bid Rejected</v>
          </cell>
        </row>
        <row r="847">
          <cell r="A847">
            <v>831</v>
          </cell>
          <cell r="B847" t="str">
            <v>Non-Comp</v>
          </cell>
          <cell r="C847">
            <v>43146</v>
          </cell>
          <cell r="D847">
            <v>43328</v>
          </cell>
          <cell r="E847">
            <v>4</v>
          </cell>
          <cell r="F847">
            <v>629</v>
          </cell>
          <cell r="G847" t="str">
            <v>Bid Rejected</v>
          </cell>
          <cell r="H847">
            <v>0</v>
          </cell>
          <cell r="I847">
            <v>0</v>
          </cell>
          <cell r="J847" t="str">
            <v>Bid Rejected</v>
          </cell>
          <cell r="K847">
            <v>0</v>
          </cell>
          <cell r="L847" t="str">
            <v>Bid Rejected</v>
          </cell>
          <cell r="M847" t="str">
            <v>Bid Rejected</v>
          </cell>
          <cell r="N847" t="str">
            <v>Bid Rejected</v>
          </cell>
          <cell r="O847" t="str">
            <v>Bid Rejected</v>
          </cell>
          <cell r="P847" t="str">
            <v>Bid Rejected</v>
          </cell>
          <cell r="Q847" t="str">
            <v>Bid Rejected</v>
          </cell>
          <cell r="R847" t="str">
            <v>Bid Rejected</v>
          </cell>
        </row>
        <row r="848">
          <cell r="A848">
            <v>832</v>
          </cell>
          <cell r="B848" t="str">
            <v>508th</v>
          </cell>
          <cell r="C848">
            <v>43160</v>
          </cell>
          <cell r="D848">
            <v>43342</v>
          </cell>
          <cell r="E848">
            <v>1</v>
          </cell>
          <cell r="F848">
            <v>25000</v>
          </cell>
          <cell r="G848">
            <v>24220</v>
          </cell>
          <cell r="H848" t="str">
            <v>Bid Rejected</v>
          </cell>
          <cell r="I848" t="str">
            <v>Bid Rejected</v>
          </cell>
          <cell r="J848" t="str">
            <v>Bid Rejected</v>
          </cell>
          <cell r="K848">
            <v>0</v>
          </cell>
          <cell r="L848" t="str">
            <v>Bid Rejected</v>
          </cell>
          <cell r="M848" t="str">
            <v>Bid Rejected</v>
          </cell>
          <cell r="N848">
            <v>6.4586528252919773E-2</v>
          </cell>
          <cell r="O848">
            <v>6.4586528252919773E-2</v>
          </cell>
          <cell r="P848" t="str">
            <v>Bid Rejected</v>
          </cell>
          <cell r="Q848" t="str">
            <v>Bid Rejected</v>
          </cell>
          <cell r="R848" t="str">
            <v>Bid Rejected</v>
          </cell>
        </row>
        <row r="849">
          <cell r="A849">
            <v>833</v>
          </cell>
          <cell r="B849" t="str">
            <v>Non-Comp</v>
          </cell>
          <cell r="C849">
            <v>43160</v>
          </cell>
          <cell r="D849">
            <v>43342</v>
          </cell>
          <cell r="E849">
            <v>11</v>
          </cell>
          <cell r="F849">
            <v>1196.8499999999999</v>
          </cell>
          <cell r="G849" t="str">
            <v>Bid Rejected</v>
          </cell>
          <cell r="H849">
            <v>0</v>
          </cell>
          <cell r="I849">
            <v>0</v>
          </cell>
          <cell r="J849" t="str">
            <v>Bid Rejected</v>
          </cell>
          <cell r="K849">
            <v>0</v>
          </cell>
          <cell r="L849" t="str">
            <v>Bid Rejected</v>
          </cell>
          <cell r="M849" t="str">
            <v>Bid Rejected</v>
          </cell>
          <cell r="N849" t="str">
            <v>Bid Rejected</v>
          </cell>
          <cell r="O849" t="str">
            <v>Bid Rejected</v>
          </cell>
          <cell r="P849" t="str">
            <v>Bid Rejected</v>
          </cell>
          <cell r="Q849" t="str">
            <v>Bid Rejected</v>
          </cell>
          <cell r="R849" t="str">
            <v>Bid Rejected</v>
          </cell>
        </row>
        <row r="850">
          <cell r="A850">
            <v>834</v>
          </cell>
          <cell r="B850" t="str">
            <v>509th</v>
          </cell>
          <cell r="C850">
            <v>43174</v>
          </cell>
          <cell r="D850">
            <v>43356</v>
          </cell>
          <cell r="E850">
            <v>1</v>
          </cell>
          <cell r="F850">
            <v>5250</v>
          </cell>
          <cell r="G850">
            <v>5078.8499999999995</v>
          </cell>
          <cell r="H850" t="str">
            <v>Bid Rejected</v>
          </cell>
          <cell r="I850" t="str">
            <v>Bid Rejected</v>
          </cell>
          <cell r="J850" t="str">
            <v>Bid Rejected</v>
          </cell>
          <cell r="K850">
            <v>0</v>
          </cell>
          <cell r="L850" t="str">
            <v>Bid Rejected</v>
          </cell>
          <cell r="M850" t="str">
            <v>Bid Rejected</v>
          </cell>
          <cell r="N850">
            <v>6.7582303989167855E-2</v>
          </cell>
          <cell r="O850">
            <v>6.7582303989167855E-2</v>
          </cell>
          <cell r="P850" t="str">
            <v>Bid Rejected</v>
          </cell>
          <cell r="Q850" t="str">
            <v>Bid Rejected</v>
          </cell>
          <cell r="R850" t="str">
            <v>Bid Rejected</v>
          </cell>
        </row>
        <row r="851">
          <cell r="A851">
            <v>835</v>
          </cell>
          <cell r="B851" t="str">
            <v>Non-Comp</v>
          </cell>
          <cell r="C851">
            <v>43174</v>
          </cell>
          <cell r="D851">
            <v>43356</v>
          </cell>
          <cell r="E851">
            <v>3</v>
          </cell>
          <cell r="F851">
            <v>60</v>
          </cell>
          <cell r="G851" t="str">
            <v>Bid Rejected</v>
          </cell>
          <cell r="H851">
            <v>0</v>
          </cell>
          <cell r="I851">
            <v>0</v>
          </cell>
          <cell r="J851" t="str">
            <v>Bid Rejected</v>
          </cell>
          <cell r="K851">
            <v>0</v>
          </cell>
          <cell r="L851" t="str">
            <v>Bid Rejected</v>
          </cell>
          <cell r="M851" t="str">
            <v>Bid Rejected</v>
          </cell>
          <cell r="N851" t="str">
            <v>Bid Rejected</v>
          </cell>
          <cell r="O851" t="str">
            <v>Bid Rejected</v>
          </cell>
          <cell r="P851" t="str">
            <v>Bid Rejected</v>
          </cell>
          <cell r="Q851" t="str">
            <v>Bid Rejected</v>
          </cell>
          <cell r="R851" t="str">
            <v>Bid Rejected</v>
          </cell>
        </row>
        <row r="852">
          <cell r="A852">
            <v>836</v>
          </cell>
          <cell r="B852" t="str">
            <v>510th</v>
          </cell>
          <cell r="C852">
            <v>43188</v>
          </cell>
          <cell r="D852">
            <v>43370</v>
          </cell>
          <cell r="E852">
            <v>0</v>
          </cell>
          <cell r="F852" t="str">
            <v>No Bid Received</v>
          </cell>
          <cell r="G852" t="str">
            <v>No Bid Received</v>
          </cell>
          <cell r="H852" t="str">
            <v>0</v>
          </cell>
          <cell r="I852" t="str">
            <v>No Bid Received</v>
          </cell>
          <cell r="J852" t="str">
            <v>No Bid Received</v>
          </cell>
          <cell r="K852">
            <v>0</v>
          </cell>
          <cell r="L852" t="str">
            <v>No Bid Received</v>
          </cell>
          <cell r="M852" t="str">
            <v>No Bid Received</v>
          </cell>
          <cell r="N852" t="str">
            <v>No Bid Received</v>
          </cell>
          <cell r="O852" t="str">
            <v>No Bid Received</v>
          </cell>
          <cell r="P852" t="str">
            <v>No Bid Received</v>
          </cell>
          <cell r="Q852" t="str">
            <v>No Bid Received</v>
          </cell>
          <cell r="R852" t="str">
            <v>No Bid Received</v>
          </cell>
        </row>
        <row r="853">
          <cell r="A853">
            <v>837</v>
          </cell>
          <cell r="B853" t="str">
            <v>Non-Comp</v>
          </cell>
          <cell r="C853">
            <v>43188</v>
          </cell>
          <cell r="D853">
            <v>43370</v>
          </cell>
          <cell r="E853">
            <v>4</v>
          </cell>
          <cell r="F853">
            <v>660</v>
          </cell>
          <cell r="G853" t="str">
            <v>Bid Rejected</v>
          </cell>
          <cell r="H853">
            <v>0</v>
          </cell>
          <cell r="I853">
            <v>0</v>
          </cell>
          <cell r="J853" t="str">
            <v>Bid Rejected</v>
          </cell>
          <cell r="K853">
            <v>0</v>
          </cell>
          <cell r="L853" t="str">
            <v>Bid Rejected</v>
          </cell>
          <cell r="M853" t="str">
            <v>Bid Rejected</v>
          </cell>
          <cell r="N853" t="str">
            <v>Bid Rejected</v>
          </cell>
          <cell r="O853" t="str">
            <v>Bid Rejected</v>
          </cell>
          <cell r="P853" t="str">
            <v>Bid Rejected</v>
          </cell>
          <cell r="Q853" t="str">
            <v>Bid Rejected</v>
          </cell>
          <cell r="R853" t="str">
            <v>Bid Rejected</v>
          </cell>
        </row>
        <row r="854">
          <cell r="A854">
            <v>838</v>
          </cell>
          <cell r="B854" t="str">
            <v>511th</v>
          </cell>
          <cell r="C854">
            <v>43202</v>
          </cell>
          <cell r="D854">
            <v>43384</v>
          </cell>
          <cell r="E854">
            <v>6</v>
          </cell>
          <cell r="F854">
            <v>125000</v>
          </cell>
          <cell r="G854">
            <v>121140.09999999999</v>
          </cell>
          <cell r="H854">
            <v>1</v>
          </cell>
          <cell r="I854">
            <v>5000</v>
          </cell>
          <cell r="J854">
            <v>0</v>
          </cell>
          <cell r="K854">
            <v>5000</v>
          </cell>
          <cell r="L854">
            <v>4846500000</v>
          </cell>
          <cell r="M854">
            <v>153499999.99999973</v>
          </cell>
          <cell r="N854">
            <v>6.3518705579986776E-2</v>
          </cell>
          <cell r="O854">
            <v>6.4372875550499656E-2</v>
          </cell>
          <cell r="P854">
            <v>96.93</v>
          </cell>
          <cell r="Q854">
            <v>6.3518705579986776E-2</v>
          </cell>
          <cell r="R854">
            <v>6.3518705579986776E-2</v>
          </cell>
        </row>
        <row r="855">
          <cell r="A855">
            <v>839</v>
          </cell>
          <cell r="B855" t="str">
            <v>Non-Comp</v>
          </cell>
          <cell r="C855">
            <v>43202</v>
          </cell>
          <cell r="D855">
            <v>43384</v>
          </cell>
          <cell r="E855">
            <v>4</v>
          </cell>
          <cell r="F855">
            <v>832</v>
          </cell>
          <cell r="G855">
            <v>806.45759999999996</v>
          </cell>
          <cell r="H855">
            <v>4</v>
          </cell>
          <cell r="I855">
            <v>0</v>
          </cell>
          <cell r="J855">
            <v>832</v>
          </cell>
          <cell r="K855">
            <v>832</v>
          </cell>
          <cell r="L855">
            <v>806457600</v>
          </cell>
          <cell r="M855">
            <v>25542400</v>
          </cell>
          <cell r="N855">
            <v>6.3518705579986776E-2</v>
          </cell>
          <cell r="O855">
            <v>6.3518705579986776E-2</v>
          </cell>
          <cell r="P855">
            <v>96.93</v>
          </cell>
          <cell r="Q855">
            <v>6.3518705579986776E-2</v>
          </cell>
          <cell r="R855">
            <v>6.3518705579986928E-2</v>
          </cell>
        </row>
        <row r="856">
          <cell r="A856">
            <v>840</v>
          </cell>
          <cell r="B856" t="str">
            <v>512th</v>
          </cell>
          <cell r="C856">
            <v>43216</v>
          </cell>
          <cell r="D856">
            <v>43398</v>
          </cell>
          <cell r="E856">
            <v>10</v>
          </cell>
          <cell r="F856">
            <v>85001</v>
          </cell>
          <cell r="G856">
            <v>82386.614310000004</v>
          </cell>
          <cell r="H856">
            <v>7</v>
          </cell>
          <cell r="I856">
            <v>60001</v>
          </cell>
          <cell r="J856">
            <v>0</v>
          </cell>
          <cell r="K856">
            <v>60001</v>
          </cell>
          <cell r="L856">
            <v>58159614310.000008</v>
          </cell>
          <cell r="M856">
            <v>1841385689.9999986</v>
          </cell>
          <cell r="N856">
            <v>6.3350090369966E-2</v>
          </cell>
          <cell r="O856">
            <v>6.4372875550499656E-2</v>
          </cell>
          <cell r="P856">
            <v>96.93</v>
          </cell>
          <cell r="Q856">
            <v>6.3518705579986776E-2</v>
          </cell>
          <cell r="R856">
            <v>6.3495760624691935E-2</v>
          </cell>
        </row>
        <row r="857">
          <cell r="A857">
            <v>841</v>
          </cell>
          <cell r="B857" t="str">
            <v>Non-Comp</v>
          </cell>
          <cell r="C857">
            <v>43216</v>
          </cell>
          <cell r="D857">
            <v>43398</v>
          </cell>
          <cell r="E857">
            <v>15</v>
          </cell>
          <cell r="F857">
            <v>1159.03</v>
          </cell>
          <cell r="G857">
            <v>1123.460527</v>
          </cell>
          <cell r="H857">
            <v>15</v>
          </cell>
          <cell r="I857">
            <v>0</v>
          </cell>
          <cell r="J857">
            <v>1159.03</v>
          </cell>
          <cell r="K857">
            <v>1159.03</v>
          </cell>
          <cell r="L857">
            <v>1123460527</v>
          </cell>
          <cell r="M857">
            <v>35569473</v>
          </cell>
          <cell r="N857">
            <v>6.3495225865713753E-2</v>
          </cell>
          <cell r="O857">
            <v>6.3495225865713753E-2</v>
          </cell>
          <cell r="P857">
            <v>96.931100000000001</v>
          </cell>
          <cell r="Q857">
            <v>6.3495225865713753E-2</v>
          </cell>
          <cell r="R857">
            <v>6.3495228315071151E-2</v>
          </cell>
        </row>
        <row r="858">
          <cell r="A858">
            <v>842</v>
          </cell>
          <cell r="B858" t="str">
            <v>513th</v>
          </cell>
          <cell r="C858">
            <v>43230</v>
          </cell>
          <cell r="D858">
            <v>43412</v>
          </cell>
          <cell r="E858">
            <v>4</v>
          </cell>
          <cell r="F858">
            <v>25000</v>
          </cell>
          <cell r="G858">
            <v>24194.244999999999</v>
          </cell>
          <cell r="H858">
            <v>1</v>
          </cell>
          <cell r="I858">
            <v>2000</v>
          </cell>
          <cell r="J858">
            <v>0</v>
          </cell>
          <cell r="K858">
            <v>2000</v>
          </cell>
          <cell r="L858">
            <v>1938600000.0000002</v>
          </cell>
          <cell r="M858">
            <v>61399999.999999896</v>
          </cell>
          <cell r="N858">
            <v>6.3518705579986776E-2</v>
          </cell>
          <cell r="O858">
            <v>6.7582303989167855E-2</v>
          </cell>
          <cell r="P858">
            <v>96.93</v>
          </cell>
          <cell r="Q858">
            <v>6.3518705579986776E-2</v>
          </cell>
          <cell r="R858">
            <v>6.3518705579986776E-2</v>
          </cell>
        </row>
        <row r="859">
          <cell r="A859">
            <v>843</v>
          </cell>
          <cell r="B859" t="str">
            <v>Non-Comp</v>
          </cell>
          <cell r="C859">
            <v>43230</v>
          </cell>
          <cell r="D859">
            <v>43412</v>
          </cell>
          <cell r="E859">
            <v>14</v>
          </cell>
          <cell r="F859">
            <v>1377.845</v>
          </cell>
          <cell r="G859">
            <v>1335.5451579999999</v>
          </cell>
          <cell r="H859">
            <v>14</v>
          </cell>
          <cell r="I859">
            <v>0</v>
          </cell>
          <cell r="J859">
            <v>1377.845</v>
          </cell>
          <cell r="K859">
            <v>1377.845</v>
          </cell>
          <cell r="L859">
            <v>1335545158</v>
          </cell>
          <cell r="M859">
            <v>42299842</v>
          </cell>
          <cell r="N859">
            <v>6.3518705579986776E-2</v>
          </cell>
          <cell r="O859">
            <v>6.3518705579986776E-2</v>
          </cell>
          <cell r="P859">
            <v>96.93</v>
          </cell>
          <cell r="Q859">
            <v>6.3518705579986776E-2</v>
          </cell>
          <cell r="R859">
            <v>6.3518706354581927E-2</v>
          </cell>
        </row>
        <row r="860">
          <cell r="A860">
            <v>844</v>
          </cell>
          <cell r="B860" t="str">
            <v>514th</v>
          </cell>
          <cell r="C860">
            <v>43244</v>
          </cell>
          <cell r="D860">
            <v>43426</v>
          </cell>
          <cell r="E860">
            <v>0</v>
          </cell>
          <cell r="F860" t="str">
            <v>No Bid Received</v>
          </cell>
          <cell r="G860" t="str">
            <v>No Bid Received</v>
          </cell>
          <cell r="H860">
            <v>0</v>
          </cell>
          <cell r="I860" t="str">
            <v>No Bid Received</v>
          </cell>
          <cell r="J860" t="str">
            <v>No Bid Received</v>
          </cell>
          <cell r="K860" t="str">
            <v>No Bid Received</v>
          </cell>
          <cell r="L860" t="str">
            <v>No Bid Received</v>
          </cell>
          <cell r="M860" t="str">
            <v>No Bid Received</v>
          </cell>
          <cell r="N860" t="str">
            <v>No Bid Received</v>
          </cell>
          <cell r="O860" t="str">
            <v>No Bid Received</v>
          </cell>
          <cell r="P860" t="str">
            <v>No Bid Received</v>
          </cell>
          <cell r="Q860" t="str">
            <v>No Bid Received</v>
          </cell>
          <cell r="R860" t="str">
            <v>No Bid Received</v>
          </cell>
        </row>
        <row r="861">
          <cell r="A861">
            <v>845</v>
          </cell>
          <cell r="B861" t="str">
            <v>Non-Comp</v>
          </cell>
          <cell r="C861">
            <v>43244</v>
          </cell>
          <cell r="D861">
            <v>43426</v>
          </cell>
          <cell r="E861">
            <v>16</v>
          </cell>
          <cell r="F861">
            <v>1432.71</v>
          </cell>
          <cell r="G861" t="str">
            <v>Bid Rejected</v>
          </cell>
          <cell r="H861">
            <v>0</v>
          </cell>
          <cell r="I861">
            <v>0</v>
          </cell>
          <cell r="J861" t="str">
            <v>Bid Rejected</v>
          </cell>
          <cell r="K861">
            <v>0</v>
          </cell>
          <cell r="L861" t="str">
            <v>Bid Rejected</v>
          </cell>
          <cell r="M861" t="str">
            <v>Bid Rejected</v>
          </cell>
          <cell r="N861" t="str">
            <v>Bid Rejected</v>
          </cell>
          <cell r="O861" t="str">
            <v>Bid Rejected</v>
          </cell>
          <cell r="P861" t="str">
            <v>Bid Rejected</v>
          </cell>
          <cell r="Q861" t="str">
            <v>Bid Rejected</v>
          </cell>
          <cell r="R861" t="str">
            <v>Bid Rejected</v>
          </cell>
        </row>
        <row r="862">
          <cell r="A862">
            <v>846</v>
          </cell>
          <cell r="B862" t="str">
            <v>515th</v>
          </cell>
          <cell r="C862">
            <v>43258</v>
          </cell>
          <cell r="D862">
            <v>43440</v>
          </cell>
          <cell r="E862">
            <v>9</v>
          </cell>
          <cell r="F862">
            <v>7250</v>
          </cell>
          <cell r="G862">
            <v>7009.3775500000002</v>
          </cell>
          <cell r="H862">
            <v>5</v>
          </cell>
          <cell r="I862">
            <v>500</v>
          </cell>
          <cell r="J862">
            <v>1000</v>
          </cell>
          <cell r="K862">
            <v>1500</v>
          </cell>
          <cell r="L862">
            <v>1450582550</v>
          </cell>
          <cell r="M862">
            <v>49417449.999999978</v>
          </cell>
          <cell r="N862">
            <v>6.7700172200117995E-2</v>
          </cell>
          <cell r="O862">
            <v>6.9083445777352842E-2</v>
          </cell>
          <cell r="P862">
            <v>96.695099999999996</v>
          </cell>
          <cell r="Q862">
            <v>6.8544929279858016E-2</v>
          </cell>
          <cell r="R862">
            <v>6.8321845862593433E-2</v>
          </cell>
        </row>
        <row r="863">
          <cell r="A863">
            <v>847</v>
          </cell>
          <cell r="B863" t="str">
            <v>Non-Comp</v>
          </cell>
          <cell r="C863">
            <v>43258</v>
          </cell>
          <cell r="D863">
            <v>43440</v>
          </cell>
          <cell r="E863">
            <v>5</v>
          </cell>
          <cell r="F863">
            <v>839.25</v>
          </cell>
          <cell r="G863">
            <v>811.600909</v>
          </cell>
          <cell r="H863">
            <v>5</v>
          </cell>
          <cell r="I863">
            <v>0</v>
          </cell>
          <cell r="J863">
            <v>839.25</v>
          </cell>
          <cell r="K863">
            <v>839.25</v>
          </cell>
          <cell r="L863">
            <v>811600909</v>
          </cell>
          <cell r="M863">
            <v>27649091</v>
          </cell>
          <cell r="N863">
            <v>6.8321880848055655E-2</v>
          </cell>
          <cell r="O863">
            <v>6.8321880848055655E-2</v>
          </cell>
          <cell r="P863">
            <v>96.705500000000001</v>
          </cell>
          <cell r="Q863">
            <v>6.8321880848055655E-2</v>
          </cell>
          <cell r="R863">
            <v>6.8321880209251437E-2</v>
          </cell>
        </row>
        <row r="864">
          <cell r="A864">
            <v>848</v>
          </cell>
          <cell r="B864" t="str">
            <v>516th</v>
          </cell>
          <cell r="C864">
            <v>43272</v>
          </cell>
          <cell r="D864">
            <v>43454</v>
          </cell>
          <cell r="E864">
            <v>2</v>
          </cell>
          <cell r="F864">
            <v>500</v>
          </cell>
          <cell r="G864">
            <v>483.19624999999996</v>
          </cell>
          <cell r="H864">
            <v>0</v>
          </cell>
          <cell r="I864" t="str">
            <v>Bid Rejected</v>
          </cell>
          <cell r="J864" t="str">
            <v>Bid Rejected</v>
          </cell>
          <cell r="K864">
            <v>0</v>
          </cell>
          <cell r="L864" t="str">
            <v>Bid Rejected</v>
          </cell>
          <cell r="M864" t="str">
            <v>Bid Rejected</v>
          </cell>
          <cell r="N864">
            <v>6.9491273746791093E-2</v>
          </cell>
          <cell r="O864">
            <v>6.9995914411324148E-2</v>
          </cell>
          <cell r="P864" t="str">
            <v>Bid Rejected</v>
          </cell>
          <cell r="Q864" t="str">
            <v>Bid Rejected</v>
          </cell>
          <cell r="R864" t="str">
            <v>Bid Rejected</v>
          </cell>
        </row>
        <row r="865">
          <cell r="A865">
            <v>849</v>
          </cell>
          <cell r="B865" t="str">
            <v>Non-Comp</v>
          </cell>
          <cell r="C865">
            <v>43272</v>
          </cell>
          <cell r="D865">
            <v>43454</v>
          </cell>
          <cell r="E865">
            <v>3</v>
          </cell>
          <cell r="F865">
            <v>184.5</v>
          </cell>
          <cell r="G865" t="str">
            <v>Bid Rejected</v>
          </cell>
          <cell r="H865">
            <v>0</v>
          </cell>
          <cell r="I865">
            <v>0</v>
          </cell>
          <cell r="J865" t="str">
            <v>Bid Rejected</v>
          </cell>
          <cell r="K865">
            <v>0</v>
          </cell>
          <cell r="L865" t="str">
            <v>Bid Rejected</v>
          </cell>
          <cell r="M865" t="str">
            <v>Bid Rejected</v>
          </cell>
          <cell r="N865" t="str">
            <v>Bid Rejected</v>
          </cell>
          <cell r="O865" t="str">
            <v>Bid Rejected</v>
          </cell>
          <cell r="P865" t="str">
            <v>Bid Rejected</v>
          </cell>
          <cell r="Q865" t="str">
            <v>Bid Rejected</v>
          </cell>
          <cell r="R865" t="str">
            <v>Bid Rejected</v>
          </cell>
        </row>
        <row r="866">
          <cell r="A866">
            <v>850</v>
          </cell>
          <cell r="B866" t="str">
            <v>517th</v>
          </cell>
          <cell r="C866">
            <v>43286</v>
          </cell>
          <cell r="D866">
            <v>43468</v>
          </cell>
          <cell r="E866">
            <v>0</v>
          </cell>
          <cell r="F866" t="str">
            <v>No Bid Received</v>
          </cell>
          <cell r="G866" t="str">
            <v>No Bid Received</v>
          </cell>
          <cell r="H866">
            <v>0</v>
          </cell>
          <cell r="I866" t="str">
            <v>No Bid Received</v>
          </cell>
          <cell r="J866" t="str">
            <v>No Bid Received</v>
          </cell>
          <cell r="K866">
            <v>0</v>
          </cell>
          <cell r="L866" t="str">
            <v>No Bid Received</v>
          </cell>
          <cell r="M866" t="str">
            <v>No Bid Received</v>
          </cell>
          <cell r="N866" t="str">
            <v>No Bid Received</v>
          </cell>
          <cell r="O866" t="str">
            <v>No Bid Received</v>
          </cell>
          <cell r="P866" t="str">
            <v>No Bid Received</v>
          </cell>
          <cell r="Q866" t="str">
            <v>No Bid Received</v>
          </cell>
          <cell r="R866" t="str">
            <v>No Bid Received</v>
          </cell>
        </row>
        <row r="867">
          <cell r="A867">
            <v>851</v>
          </cell>
          <cell r="B867" t="str">
            <v>Non-Comp</v>
          </cell>
          <cell r="C867">
            <v>43286</v>
          </cell>
          <cell r="D867">
            <v>43468</v>
          </cell>
          <cell r="E867">
            <v>3</v>
          </cell>
          <cell r="F867">
            <v>287.07499999999999</v>
          </cell>
          <cell r="G867" t="str">
            <v>Bid Rejected</v>
          </cell>
          <cell r="H867">
            <v>0</v>
          </cell>
          <cell r="I867">
            <v>0</v>
          </cell>
          <cell r="J867" t="str">
            <v>Bids Rejected</v>
          </cell>
          <cell r="K867">
            <v>0</v>
          </cell>
          <cell r="L867" t="str">
            <v>Bids Rejected</v>
          </cell>
          <cell r="M867" t="str">
            <v>Bids Rejected</v>
          </cell>
          <cell r="N867" t="str">
            <v>Bids Rejected</v>
          </cell>
          <cell r="O867" t="str">
            <v>Bids Rejected</v>
          </cell>
          <cell r="P867" t="str">
            <v>Bids Rejected</v>
          </cell>
          <cell r="Q867" t="str">
            <v>Bids Rejected</v>
          </cell>
          <cell r="R867" t="str">
            <v>Bids Rejected</v>
          </cell>
        </row>
        <row r="868">
          <cell r="A868">
            <v>852</v>
          </cell>
          <cell r="B868" t="str">
            <v>518th</v>
          </cell>
          <cell r="C868">
            <v>43300</v>
          </cell>
          <cell r="D868">
            <v>43482</v>
          </cell>
          <cell r="E868">
            <v>5</v>
          </cell>
          <cell r="F868">
            <v>26000</v>
          </cell>
          <cell r="G868">
            <v>24991.994999999999</v>
          </cell>
          <cell r="H868">
            <v>1</v>
          </cell>
          <cell r="I868">
            <v>250</v>
          </cell>
          <cell r="J868">
            <v>0</v>
          </cell>
          <cell r="K868">
            <v>250</v>
          </cell>
          <cell r="L868">
            <v>240579999.99999997</v>
          </cell>
          <cell r="M868">
            <v>9420000.000000013</v>
          </cell>
          <cell r="N868">
            <v>7.8525888443587349E-2</v>
          </cell>
          <cell r="O868">
            <v>8.0975917100928815E-2</v>
          </cell>
          <cell r="P868">
            <v>96.231999999999999</v>
          </cell>
          <cell r="Q868">
            <v>7.8525888443587349E-2</v>
          </cell>
          <cell r="R868">
            <v>7.8525888443587349E-2</v>
          </cell>
        </row>
        <row r="869">
          <cell r="A869">
            <v>853</v>
          </cell>
          <cell r="B869" t="str">
            <v>Non-Comp</v>
          </cell>
          <cell r="C869">
            <v>43300</v>
          </cell>
          <cell r="D869">
            <v>43482</v>
          </cell>
          <cell r="E869">
            <v>5</v>
          </cell>
          <cell r="F869">
            <v>825.07500000000005</v>
          </cell>
          <cell r="G869">
            <v>793.98617400000001</v>
          </cell>
          <cell r="H869">
            <v>5</v>
          </cell>
          <cell r="I869">
            <v>0</v>
          </cell>
          <cell r="J869">
            <v>825.07500000000005</v>
          </cell>
          <cell r="K869">
            <v>825.07500000000005</v>
          </cell>
          <cell r="L869">
            <v>793986174</v>
          </cell>
          <cell r="M869">
            <v>31088826</v>
          </cell>
          <cell r="N869">
            <v>7.8525888443587349E-2</v>
          </cell>
          <cell r="O869">
            <v>7.8525888443587349E-2</v>
          </cell>
          <cell r="P869">
            <v>96.231999999999999</v>
          </cell>
          <cell r="Q869">
            <v>7.8525888443587349E-2</v>
          </cell>
          <cell r="R869">
            <v>7.8525888443587336E-2</v>
          </cell>
        </row>
        <row r="870">
          <cell r="A870">
            <v>854</v>
          </cell>
          <cell r="B870" t="str">
            <v>519th</v>
          </cell>
          <cell r="C870">
            <v>43314</v>
          </cell>
          <cell r="D870">
            <v>43496</v>
          </cell>
          <cell r="E870">
            <v>0</v>
          </cell>
          <cell r="F870" t="str">
            <v>No Bid Received</v>
          </cell>
          <cell r="G870" t="str">
            <v>No Bid Received</v>
          </cell>
          <cell r="H870">
            <v>0</v>
          </cell>
          <cell r="I870" t="str">
            <v>No Bid Received</v>
          </cell>
          <cell r="J870" t="str">
            <v>No Bid Received</v>
          </cell>
          <cell r="K870" t="str">
            <v>No Bid Received</v>
          </cell>
          <cell r="L870" t="str">
            <v>No Bid Received</v>
          </cell>
          <cell r="M870" t="str">
            <v>No Bid Received</v>
          </cell>
          <cell r="N870" t="str">
            <v>No Bid Received</v>
          </cell>
          <cell r="O870" t="str">
            <v>No Bid Received</v>
          </cell>
          <cell r="P870" t="str">
            <v>No Bid Received</v>
          </cell>
          <cell r="Q870" t="str">
            <v>No Bid Received</v>
          </cell>
          <cell r="R870" t="str">
            <v>No Bid Received</v>
          </cell>
        </row>
        <row r="871">
          <cell r="A871">
            <v>855</v>
          </cell>
          <cell r="B871" t="str">
            <v>Non-Comp</v>
          </cell>
          <cell r="C871">
            <v>43314</v>
          </cell>
          <cell r="D871">
            <v>43496</v>
          </cell>
          <cell r="E871">
            <v>9</v>
          </cell>
          <cell r="F871">
            <v>1215.08</v>
          </cell>
          <cell r="G871" t="str">
            <v>Bid Rejected</v>
          </cell>
          <cell r="H871">
            <v>0</v>
          </cell>
          <cell r="I871">
            <v>0</v>
          </cell>
          <cell r="J871" t="str">
            <v>Bid Rejected</v>
          </cell>
          <cell r="K871">
            <v>0</v>
          </cell>
          <cell r="L871" t="str">
            <v>Bid Rejected</v>
          </cell>
          <cell r="M871" t="str">
            <v>Bid Rejected</v>
          </cell>
          <cell r="N871" t="str">
            <v>Bid Rejected</v>
          </cell>
          <cell r="O871" t="str">
            <v>Bid Rejected</v>
          </cell>
          <cell r="P871" t="str">
            <v>Bid Rejected</v>
          </cell>
          <cell r="Q871" t="str">
            <v>Bid Rejected</v>
          </cell>
          <cell r="R871" t="str">
            <v>Bid Rejected</v>
          </cell>
        </row>
        <row r="872">
          <cell r="A872">
            <v>856</v>
          </cell>
          <cell r="B872" t="str">
            <v>520th</v>
          </cell>
          <cell r="C872">
            <v>43328</v>
          </cell>
          <cell r="D872">
            <v>43510</v>
          </cell>
          <cell r="E872">
            <v>0</v>
          </cell>
          <cell r="F872" t="str">
            <v>No Bid Received</v>
          </cell>
          <cell r="G872" t="str">
            <v>No Bid Received</v>
          </cell>
          <cell r="H872">
            <v>0</v>
          </cell>
          <cell r="I872" t="str">
            <v>No Bid Received</v>
          </cell>
          <cell r="J872" t="str">
            <v>No Bid Received</v>
          </cell>
          <cell r="K872" t="str">
            <v>No Bid Received</v>
          </cell>
          <cell r="L872" t="str">
            <v>No Bid Received</v>
          </cell>
          <cell r="M872" t="str">
            <v>No Bid Received</v>
          </cell>
          <cell r="N872" t="str">
            <v>No Bid Received</v>
          </cell>
          <cell r="O872" t="str">
            <v>No Bid Received</v>
          </cell>
          <cell r="P872" t="str">
            <v>No Bid Received</v>
          </cell>
          <cell r="Q872" t="str">
            <v>No Bid Received</v>
          </cell>
          <cell r="R872" t="str">
            <v>No Bid Received</v>
          </cell>
        </row>
        <row r="873">
          <cell r="A873">
            <v>857</v>
          </cell>
          <cell r="B873" t="str">
            <v>Non-Comp</v>
          </cell>
          <cell r="C873">
            <v>43328</v>
          </cell>
          <cell r="D873">
            <v>43510</v>
          </cell>
          <cell r="E873">
            <v>12</v>
          </cell>
          <cell r="F873">
            <v>1507.68</v>
          </cell>
          <cell r="G873" t="str">
            <v>Bid Rejected</v>
          </cell>
          <cell r="H873">
            <v>0</v>
          </cell>
          <cell r="I873">
            <v>0</v>
          </cell>
          <cell r="J873" t="str">
            <v>Bid Rejected</v>
          </cell>
          <cell r="K873">
            <v>0</v>
          </cell>
          <cell r="L873" t="str">
            <v>Bid Rejected</v>
          </cell>
          <cell r="M873" t="str">
            <v>Bid Rejected</v>
          </cell>
          <cell r="N873" t="str">
            <v>Bid Rejected</v>
          </cell>
          <cell r="O873" t="str">
            <v>Bid Rejected</v>
          </cell>
          <cell r="P873" t="str">
            <v>Bid Rejected</v>
          </cell>
          <cell r="Q873" t="str">
            <v>Bid Rejected</v>
          </cell>
          <cell r="R873" t="str">
            <v>Bid Rejected</v>
          </cell>
        </row>
        <row r="874">
          <cell r="A874">
            <v>858</v>
          </cell>
          <cell r="B874" t="str">
            <v>521st</v>
          </cell>
          <cell r="C874">
            <v>43342</v>
          </cell>
          <cell r="D874">
            <v>43524</v>
          </cell>
          <cell r="E874" t="str">
            <v>0</v>
          </cell>
          <cell r="F874" t="str">
            <v>No Bid Received</v>
          </cell>
          <cell r="G874" t="str">
            <v>No Bid Received</v>
          </cell>
          <cell r="H874">
            <v>0</v>
          </cell>
          <cell r="I874" t="str">
            <v>No Bid Received</v>
          </cell>
          <cell r="J874" t="str">
            <v>No Bid Received</v>
          </cell>
          <cell r="K874" t="str">
            <v>No Bid Received</v>
          </cell>
          <cell r="L874" t="str">
            <v>No Bid Received</v>
          </cell>
          <cell r="M874" t="str">
            <v>No Bid Received</v>
          </cell>
          <cell r="N874" t="str">
            <v>No Bid Received</v>
          </cell>
          <cell r="O874" t="str">
            <v>No Bid Received</v>
          </cell>
          <cell r="P874" t="str">
            <v>No Bid Received</v>
          </cell>
          <cell r="Q874" t="str">
            <v>No Bid Received</v>
          </cell>
          <cell r="R874" t="str">
            <v>No Bid Received</v>
          </cell>
        </row>
        <row r="875">
          <cell r="A875">
            <v>859</v>
          </cell>
          <cell r="B875" t="str">
            <v>Non-Comp</v>
          </cell>
          <cell r="C875">
            <v>43342</v>
          </cell>
          <cell r="D875">
            <v>43524</v>
          </cell>
          <cell r="E875">
            <v>10</v>
          </cell>
          <cell r="F875">
            <v>989.5</v>
          </cell>
          <cell r="G875" t="str">
            <v>Bid Rejected</v>
          </cell>
          <cell r="H875">
            <v>0</v>
          </cell>
          <cell r="I875">
            <v>0</v>
          </cell>
          <cell r="J875" t="str">
            <v>Bid Rejected</v>
          </cell>
          <cell r="K875">
            <v>0</v>
          </cell>
          <cell r="L875" t="str">
            <v>Bid Rejected</v>
          </cell>
          <cell r="M875" t="str">
            <v>Bid Rejected</v>
          </cell>
          <cell r="N875" t="str">
            <v>Bid Rejected</v>
          </cell>
          <cell r="O875" t="str">
            <v>Bid Rejected</v>
          </cell>
          <cell r="P875" t="str">
            <v>Bid Rejected</v>
          </cell>
          <cell r="Q875" t="str">
            <v>Bid Rejected</v>
          </cell>
          <cell r="R875" t="str">
            <v>Bid Rejected</v>
          </cell>
        </row>
        <row r="876">
          <cell r="A876">
            <v>860</v>
          </cell>
          <cell r="B876" t="str">
            <v>522nd</v>
          </cell>
          <cell r="C876">
            <v>43356</v>
          </cell>
          <cell r="D876">
            <v>43538</v>
          </cell>
          <cell r="E876" t="str">
            <v>0</v>
          </cell>
          <cell r="F876" t="str">
            <v>No Bid Received</v>
          </cell>
          <cell r="G876" t="str">
            <v>No Bid Received</v>
          </cell>
          <cell r="H876">
            <v>0</v>
          </cell>
          <cell r="I876" t="str">
            <v>No Bid Received</v>
          </cell>
          <cell r="J876" t="str">
            <v>No Bid Received</v>
          </cell>
          <cell r="K876" t="str">
            <v>No Bid Received</v>
          </cell>
          <cell r="L876" t="str">
            <v>No Bid Received</v>
          </cell>
          <cell r="M876" t="str">
            <v>No Bid Received</v>
          </cell>
          <cell r="N876" t="str">
            <v>No Bid Received</v>
          </cell>
          <cell r="O876" t="str">
            <v>No Bid Received</v>
          </cell>
          <cell r="P876" t="str">
            <v>No Bid Received</v>
          </cell>
          <cell r="Q876" t="str">
            <v>No Bid Received</v>
          </cell>
          <cell r="R876" t="str">
            <v>No Bid Received</v>
          </cell>
        </row>
        <row r="877">
          <cell r="A877">
            <v>861</v>
          </cell>
          <cell r="B877" t="str">
            <v>Non-Comp</v>
          </cell>
          <cell r="C877">
            <v>43356</v>
          </cell>
          <cell r="D877">
            <v>43538</v>
          </cell>
          <cell r="E877">
            <v>6</v>
          </cell>
          <cell r="F877">
            <v>449.7</v>
          </cell>
          <cell r="G877" t="str">
            <v>Bid Rejected</v>
          </cell>
          <cell r="H877">
            <v>0</v>
          </cell>
          <cell r="I877">
            <v>0</v>
          </cell>
          <cell r="J877" t="str">
            <v>Bid Rejected</v>
          </cell>
          <cell r="K877">
            <v>0</v>
          </cell>
          <cell r="L877" t="str">
            <v>Bid Rejected</v>
          </cell>
          <cell r="M877" t="str">
            <v>Bid Rejected</v>
          </cell>
          <cell r="N877" t="str">
            <v>Bid Rejected</v>
          </cell>
          <cell r="O877" t="str">
            <v>Bid Rejected</v>
          </cell>
          <cell r="P877" t="str">
            <v>Bid Rejected</v>
          </cell>
          <cell r="Q877" t="str">
            <v>Bid Rejected</v>
          </cell>
          <cell r="R877" t="str">
            <v>Bid Rejected</v>
          </cell>
        </row>
        <row r="878">
          <cell r="A878">
            <v>862</v>
          </cell>
          <cell r="B878" t="str">
            <v>523rd</v>
          </cell>
          <cell r="C878">
            <v>43370</v>
          </cell>
          <cell r="D878">
            <v>43552</v>
          </cell>
          <cell r="E878" t="str">
            <v>0</v>
          </cell>
          <cell r="F878" t="str">
            <v>No Bid Received</v>
          </cell>
          <cell r="G878" t="str">
            <v>No Bid Received</v>
          </cell>
          <cell r="H878">
            <v>0</v>
          </cell>
          <cell r="I878" t="str">
            <v>No Bid Received</v>
          </cell>
          <cell r="J878" t="str">
            <v>No Bid Received</v>
          </cell>
          <cell r="K878" t="str">
            <v>No Bid Received</v>
          </cell>
          <cell r="L878" t="str">
            <v>No Bid Received</v>
          </cell>
          <cell r="M878" t="str">
            <v>No Bid Received</v>
          </cell>
          <cell r="N878" t="str">
            <v>No Bid Received</v>
          </cell>
          <cell r="O878" t="str">
            <v>No Bid Received</v>
          </cell>
          <cell r="P878" t="str">
            <v>No Bid Received</v>
          </cell>
          <cell r="Q878" t="str">
            <v>No Bid Received</v>
          </cell>
          <cell r="R878" t="str">
            <v>No Bid Received</v>
          </cell>
        </row>
        <row r="879">
          <cell r="A879">
            <v>863</v>
          </cell>
          <cell r="B879" t="str">
            <v>Non-Comp</v>
          </cell>
          <cell r="C879">
            <v>43370</v>
          </cell>
          <cell r="D879">
            <v>43552</v>
          </cell>
          <cell r="E879">
            <v>6</v>
          </cell>
          <cell r="F879">
            <v>729.5</v>
          </cell>
          <cell r="G879" t="str">
            <v>Bid Rejected</v>
          </cell>
          <cell r="H879">
            <v>0</v>
          </cell>
          <cell r="I879">
            <v>0</v>
          </cell>
          <cell r="J879" t="str">
            <v>Bid Rejected</v>
          </cell>
          <cell r="K879">
            <v>0</v>
          </cell>
          <cell r="L879" t="str">
            <v>Bid Rejected</v>
          </cell>
          <cell r="M879" t="str">
            <v>Bid Rejected</v>
          </cell>
          <cell r="N879" t="str">
            <v>Bid Rejected</v>
          </cell>
          <cell r="O879" t="str">
            <v>Bid Rejected</v>
          </cell>
          <cell r="P879" t="str">
            <v>Bid Rejected</v>
          </cell>
          <cell r="Q879" t="str">
            <v>Bid Rejected</v>
          </cell>
          <cell r="R879" t="str">
            <v>Bid Rejected</v>
          </cell>
        </row>
        <row r="880">
          <cell r="A880">
            <v>864</v>
          </cell>
          <cell r="B880" t="str">
            <v>524th</v>
          </cell>
          <cell r="C880">
            <v>43384</v>
          </cell>
          <cell r="D880">
            <v>43566</v>
          </cell>
          <cell r="E880">
            <v>6</v>
          </cell>
          <cell r="F880">
            <v>6100</v>
          </cell>
          <cell r="G880">
            <v>5832.91</v>
          </cell>
          <cell r="H880">
            <v>2</v>
          </cell>
          <cell r="I880">
            <v>500</v>
          </cell>
          <cell r="J880">
            <v>0</v>
          </cell>
          <cell r="K880">
            <v>500</v>
          </cell>
          <cell r="L880">
            <v>478927500</v>
          </cell>
          <cell r="M880">
            <v>21072499.999999996</v>
          </cell>
          <cell r="N880">
            <v>8.7988999999999998E-2</v>
          </cell>
          <cell r="O880">
            <v>9.2498409635151504E-2</v>
          </cell>
          <cell r="P880">
            <v>95.774000000000001</v>
          </cell>
          <cell r="Q880">
            <v>8.8491863973727505E-2</v>
          </cell>
          <cell r="R880">
            <v>8.824049030598341E-2</v>
          </cell>
        </row>
        <row r="881">
          <cell r="A881">
            <v>865</v>
          </cell>
          <cell r="B881" t="str">
            <v>Non-Comp</v>
          </cell>
          <cell r="C881">
            <v>43384</v>
          </cell>
          <cell r="D881">
            <v>43566</v>
          </cell>
          <cell r="E881">
            <v>18</v>
          </cell>
          <cell r="F881">
            <v>2749.7</v>
          </cell>
          <cell r="G881">
            <v>2633.8138920000001</v>
          </cell>
          <cell r="H881">
            <v>18</v>
          </cell>
          <cell r="I881">
            <v>0</v>
          </cell>
          <cell r="J881">
            <v>2749.7</v>
          </cell>
          <cell r="K881">
            <v>2749.7</v>
          </cell>
          <cell r="L881">
            <v>2633813892</v>
          </cell>
          <cell r="M881">
            <v>115886108</v>
          </cell>
          <cell r="N881">
            <v>8.8240460126079584E-2</v>
          </cell>
          <cell r="O881">
            <v>8.8240460126079584E-2</v>
          </cell>
          <cell r="P881">
            <v>95.785499999999999</v>
          </cell>
          <cell r="Q881">
            <v>8.8240460126079584E-2</v>
          </cell>
          <cell r="R881">
            <v>8.8240461318495805E-2</v>
          </cell>
        </row>
        <row r="882">
          <cell r="A882">
            <v>866</v>
          </cell>
          <cell r="B882" t="str">
            <v>525th</v>
          </cell>
          <cell r="C882">
            <v>43398</v>
          </cell>
          <cell r="D882">
            <v>43580</v>
          </cell>
          <cell r="E882" t="str">
            <v>0</v>
          </cell>
          <cell r="F882" t="str">
            <v>No Bid Received</v>
          </cell>
          <cell r="G882" t="str">
            <v>No Bid Received</v>
          </cell>
          <cell r="H882" t="str">
            <v>0</v>
          </cell>
          <cell r="I882" t="str">
            <v>No Bid Received</v>
          </cell>
          <cell r="J882" t="str">
            <v>No Bid Received</v>
          </cell>
          <cell r="K882" t="str">
            <v>No Bid Received</v>
          </cell>
          <cell r="L882" t="str">
            <v>No Bid Received</v>
          </cell>
          <cell r="M882" t="str">
            <v>No Bid Received</v>
          </cell>
          <cell r="N882" t="str">
            <v>No Bid Received</v>
          </cell>
          <cell r="O882" t="str">
            <v>No Bid Received</v>
          </cell>
          <cell r="P882" t="str">
            <v>No Bid Received</v>
          </cell>
          <cell r="Q882" t="str">
            <v>No Bid Received</v>
          </cell>
          <cell r="R882" t="str">
            <v>No Bid Received</v>
          </cell>
        </row>
        <row r="883">
          <cell r="A883">
            <v>867</v>
          </cell>
          <cell r="B883" t="str">
            <v>Non-Comp</v>
          </cell>
          <cell r="C883">
            <v>43398</v>
          </cell>
          <cell r="D883">
            <v>43580</v>
          </cell>
          <cell r="E883">
            <v>16</v>
          </cell>
          <cell r="F883">
            <v>2646.39</v>
          </cell>
          <cell r="G883" t="str">
            <v>Bid Rejected</v>
          </cell>
          <cell r="H883">
            <v>0</v>
          </cell>
          <cell r="I883">
            <v>0</v>
          </cell>
          <cell r="J883" t="str">
            <v>Bid Rejected</v>
          </cell>
          <cell r="K883">
            <v>0</v>
          </cell>
          <cell r="L883" t="str">
            <v>Bid Rejected</v>
          </cell>
          <cell r="M883" t="str">
            <v>Bid Rejected</v>
          </cell>
          <cell r="N883" t="str">
            <v>Bid Rejected</v>
          </cell>
          <cell r="O883" t="str">
            <v>Bid Rejected</v>
          </cell>
          <cell r="P883" t="str">
            <v>Bid Rejected</v>
          </cell>
          <cell r="Q883" t="str">
            <v>Bid Rejected</v>
          </cell>
          <cell r="R883" t="str">
            <v>Bid Rejected</v>
          </cell>
        </row>
        <row r="884">
          <cell r="A884">
            <v>868</v>
          </cell>
          <cell r="B884" t="str">
            <v>526th</v>
          </cell>
          <cell r="C884">
            <v>43412</v>
          </cell>
          <cell r="D884">
            <v>43594</v>
          </cell>
          <cell r="E884" t="str">
            <v>0</v>
          </cell>
          <cell r="F884" t="str">
            <v>No Bid Received</v>
          </cell>
          <cell r="G884" t="str">
            <v>No Bid Received</v>
          </cell>
          <cell r="H884" t="str">
            <v>0</v>
          </cell>
          <cell r="I884" t="str">
            <v>No Bid Received</v>
          </cell>
          <cell r="J884" t="str">
            <v>No Bid Received</v>
          </cell>
          <cell r="K884" t="str">
            <v>No Bid Received</v>
          </cell>
          <cell r="L884" t="str">
            <v>No Bid Received</v>
          </cell>
          <cell r="M884" t="str">
            <v>No Bid Received</v>
          </cell>
          <cell r="N884" t="str">
            <v>No Bid Received</v>
          </cell>
          <cell r="O884" t="str">
            <v>No Bid Received</v>
          </cell>
          <cell r="P884" t="str">
            <v>No Bid Received</v>
          </cell>
          <cell r="Q884" t="str">
            <v>No Bid Received</v>
          </cell>
          <cell r="R884" t="str">
            <v>No Bid Received</v>
          </cell>
        </row>
        <row r="885">
          <cell r="A885">
            <v>869</v>
          </cell>
          <cell r="B885" t="str">
            <v>Non-Comp</v>
          </cell>
          <cell r="C885">
            <v>43412</v>
          </cell>
          <cell r="D885">
            <v>43594</v>
          </cell>
          <cell r="E885">
            <v>8</v>
          </cell>
          <cell r="F885">
            <v>512.9</v>
          </cell>
          <cell r="G885">
            <v>491.28382800000003</v>
          </cell>
          <cell r="H885">
            <v>0</v>
          </cell>
          <cell r="I885">
            <v>0</v>
          </cell>
          <cell r="J885" t="str">
            <v>Bid Rejected</v>
          </cell>
          <cell r="K885">
            <v>0</v>
          </cell>
          <cell r="L885" t="str">
            <v>Bid Rejected</v>
          </cell>
          <cell r="M885" t="str">
            <v>Bid Rejected</v>
          </cell>
          <cell r="N885" t="str">
            <v>Bid Rejected</v>
          </cell>
          <cell r="O885" t="str">
            <v>Bid Rejected</v>
          </cell>
          <cell r="P885" t="str">
            <v>Bid Rejected</v>
          </cell>
          <cell r="Q885" t="str">
            <v>Bid Rejected</v>
          </cell>
          <cell r="R885" t="str">
            <v>Bid Rejected</v>
          </cell>
        </row>
        <row r="886">
          <cell r="A886">
            <v>870</v>
          </cell>
          <cell r="B886" t="str">
            <v>527th</v>
          </cell>
          <cell r="C886">
            <v>43426</v>
          </cell>
          <cell r="D886">
            <v>43608</v>
          </cell>
          <cell r="E886">
            <v>1</v>
          </cell>
          <cell r="F886">
            <v>2000</v>
          </cell>
          <cell r="G886">
            <v>1903.21</v>
          </cell>
          <cell r="H886" t="str">
            <v>Bid Rejected</v>
          </cell>
          <cell r="I886" t="str">
            <v>Bid Rejected</v>
          </cell>
          <cell r="J886" t="str">
            <v>Bid Rejected</v>
          </cell>
          <cell r="K886" t="str">
            <v>Bid Rejected</v>
          </cell>
          <cell r="L886" t="str">
            <v>Bid Rejected</v>
          </cell>
          <cell r="M886" t="str">
            <v>Bid Rejected</v>
          </cell>
          <cell r="N886">
            <v>0.10199179974191666</v>
          </cell>
          <cell r="O886">
            <v>0.10199179974191666</v>
          </cell>
          <cell r="P886" t="str">
            <v>Bid Rejected</v>
          </cell>
          <cell r="Q886" t="str">
            <v>Bid Rejected</v>
          </cell>
          <cell r="R886" t="str">
            <v>Bid Rejected</v>
          </cell>
        </row>
        <row r="887">
          <cell r="A887">
            <v>871</v>
          </cell>
          <cell r="B887" t="str">
            <v>Non-Comp</v>
          </cell>
          <cell r="C887">
            <v>43426</v>
          </cell>
          <cell r="D887">
            <v>43608</v>
          </cell>
          <cell r="E887">
            <v>3</v>
          </cell>
          <cell r="F887">
            <v>309.8</v>
          </cell>
          <cell r="G887" t="str">
            <v>Bid Rejected</v>
          </cell>
          <cell r="H887">
            <v>0</v>
          </cell>
          <cell r="I887">
            <v>0</v>
          </cell>
          <cell r="J887" t="str">
            <v>Bid Rejected</v>
          </cell>
          <cell r="K887">
            <v>0</v>
          </cell>
          <cell r="L887" t="str">
            <v>Bid Rejected</v>
          </cell>
          <cell r="M887" t="str">
            <v>Bid Rejected</v>
          </cell>
          <cell r="N887" t="str">
            <v>Bid Rejected</v>
          </cell>
          <cell r="O887" t="str">
            <v>Bid Rejected</v>
          </cell>
          <cell r="P887" t="str">
            <v>Bid Rejected</v>
          </cell>
          <cell r="Q887" t="str">
            <v>Bid Rejected</v>
          </cell>
          <cell r="R887" t="str">
            <v>Bid Rejected</v>
          </cell>
        </row>
        <row r="888">
          <cell r="A888">
            <v>872</v>
          </cell>
          <cell r="B888" t="str">
            <v>528th</v>
          </cell>
          <cell r="C888">
            <v>43440</v>
          </cell>
          <cell r="D888">
            <v>43622</v>
          </cell>
          <cell r="E888">
            <v>4</v>
          </cell>
          <cell r="F888">
            <v>50200</v>
          </cell>
          <cell r="G888">
            <v>47637.362499999996</v>
          </cell>
          <cell r="H888">
            <v>1</v>
          </cell>
          <cell r="I888">
            <v>100</v>
          </cell>
          <cell r="J888">
            <v>0</v>
          </cell>
          <cell r="K888">
            <v>100</v>
          </cell>
          <cell r="L888">
            <v>95092500</v>
          </cell>
          <cell r="M888">
            <v>4907499.9999999981</v>
          </cell>
          <cell r="N888">
            <v>0.10349884886520265</v>
          </cell>
          <cell r="O888">
            <v>0.10349884886520265</v>
          </cell>
          <cell r="P888">
            <v>95.092500000000001</v>
          </cell>
          <cell r="Q888">
            <v>0.10349884886520265</v>
          </cell>
          <cell r="R888">
            <v>0.10349884886520265</v>
          </cell>
        </row>
        <row r="889">
          <cell r="A889">
            <v>873</v>
          </cell>
          <cell r="B889" t="str">
            <v>Non-Comp</v>
          </cell>
          <cell r="C889">
            <v>43440</v>
          </cell>
          <cell r="D889">
            <v>43622</v>
          </cell>
          <cell r="E889">
            <v>4</v>
          </cell>
          <cell r="F889">
            <v>602</v>
          </cell>
          <cell r="G889">
            <v>572.45685000000003</v>
          </cell>
          <cell r="H889">
            <v>4</v>
          </cell>
          <cell r="I889">
            <v>0</v>
          </cell>
          <cell r="J889">
            <v>602</v>
          </cell>
          <cell r="K889">
            <v>602</v>
          </cell>
          <cell r="L889">
            <v>572456850</v>
          </cell>
          <cell r="M889">
            <v>29543150</v>
          </cell>
          <cell r="N889">
            <v>0.10349884886520265</v>
          </cell>
          <cell r="O889">
            <v>0.10349884886520265</v>
          </cell>
          <cell r="P889">
            <v>95.092500000000001</v>
          </cell>
          <cell r="Q889">
            <v>0.10349884886520265</v>
          </cell>
          <cell r="R889">
            <v>0.10349884886520268</v>
          </cell>
        </row>
        <row r="890">
          <cell r="A890">
            <v>874</v>
          </cell>
          <cell r="B890" t="str">
            <v>529th</v>
          </cell>
          <cell r="C890">
            <v>43454</v>
          </cell>
          <cell r="D890">
            <v>43636</v>
          </cell>
          <cell r="E890">
            <v>1</v>
          </cell>
          <cell r="F890">
            <v>100</v>
          </cell>
          <cell r="G890">
            <v>95.025000000000006</v>
          </cell>
          <cell r="H890" t="str">
            <v>Bid Rejected</v>
          </cell>
          <cell r="I890" t="str">
            <v>Bid Rejected</v>
          </cell>
          <cell r="J890" t="str">
            <v>Bid Rejected</v>
          </cell>
          <cell r="K890" t="str">
            <v>Bid Rejected</v>
          </cell>
          <cell r="L890" t="str">
            <v>Bid Rejected</v>
          </cell>
          <cell r="M890" t="str">
            <v>Bid Rejected</v>
          </cell>
          <cell r="N890">
            <v>0.10499699999999999</v>
          </cell>
          <cell r="O890">
            <v>0.10499699999999999</v>
          </cell>
          <cell r="P890" t="str">
            <v>Bid Rejected</v>
          </cell>
          <cell r="Q890" t="str">
            <v>Bid Rejected</v>
          </cell>
          <cell r="R890" t="str">
            <v>Bid Rejected</v>
          </cell>
        </row>
        <row r="891">
          <cell r="A891">
            <v>875</v>
          </cell>
          <cell r="B891" t="str">
            <v>Non-Comp</v>
          </cell>
          <cell r="C891">
            <v>43454</v>
          </cell>
          <cell r="D891">
            <v>43636</v>
          </cell>
          <cell r="E891">
            <v>7</v>
          </cell>
          <cell r="F891">
            <v>969.745</v>
          </cell>
          <cell r="G891">
            <v>922.154764</v>
          </cell>
          <cell r="J891" t="str">
            <v>Bid Rejected</v>
          </cell>
          <cell r="L891" t="str">
            <v>Bid Rejected</v>
          </cell>
          <cell r="M891" t="str">
            <v>Bid Rejected</v>
          </cell>
          <cell r="N891" t="str">
            <v>Bid Rejected</v>
          </cell>
          <cell r="O891" t="str">
            <v>Bid Rejected</v>
          </cell>
          <cell r="P891" t="str">
            <v>Bid Rejected</v>
          </cell>
          <cell r="Q891" t="str">
            <v>Bid Rejected</v>
          </cell>
          <cell r="R891" t="str">
            <v>Bid Rejected</v>
          </cell>
        </row>
        <row r="892">
          <cell r="A892">
            <v>876</v>
          </cell>
          <cell r="B892" t="str">
            <v>530th</v>
          </cell>
          <cell r="C892">
            <v>43468</v>
          </cell>
          <cell r="D892">
            <v>43650</v>
          </cell>
          <cell r="E892" t="str">
            <v>0</v>
          </cell>
          <cell r="F892" t="str">
            <v>No Bid Received</v>
          </cell>
          <cell r="G892" t="str">
            <v>No Bid Received</v>
          </cell>
          <cell r="H892" t="str">
            <v>No Bid Received</v>
          </cell>
          <cell r="I892" t="str">
            <v>No Bid Received</v>
          </cell>
          <cell r="J892" t="str">
            <v>No Bid Received</v>
          </cell>
          <cell r="K892" t="str">
            <v>No Bid Received</v>
          </cell>
          <cell r="L892" t="str">
            <v>No Bid Received</v>
          </cell>
          <cell r="M892" t="str">
            <v>No Bid Received</v>
          </cell>
          <cell r="N892" t="str">
            <v>No Bid Received</v>
          </cell>
          <cell r="O892" t="str">
            <v>No Bid Received</v>
          </cell>
          <cell r="P892" t="str">
            <v>No Bid Received</v>
          </cell>
          <cell r="Q892" t="str">
            <v>No Bid Received</v>
          </cell>
          <cell r="R892" t="str">
            <v>No Bid Received</v>
          </cell>
        </row>
        <row r="893">
          <cell r="A893">
            <v>877</v>
          </cell>
          <cell r="B893" t="str">
            <v>Non-Comp</v>
          </cell>
          <cell r="C893">
            <v>43468</v>
          </cell>
          <cell r="D893">
            <v>43650</v>
          </cell>
          <cell r="E893">
            <v>2</v>
          </cell>
          <cell r="F893">
            <v>0.54500000000000004</v>
          </cell>
          <cell r="G893" t="str">
            <v>Bid Rejected</v>
          </cell>
          <cell r="H893">
            <v>0</v>
          </cell>
          <cell r="I893">
            <v>0</v>
          </cell>
          <cell r="J893" t="str">
            <v>Bid Rejected</v>
          </cell>
          <cell r="K893">
            <v>0</v>
          </cell>
          <cell r="L893" t="str">
            <v>Bid Rejected</v>
          </cell>
          <cell r="M893" t="str">
            <v>Bid Rejected</v>
          </cell>
          <cell r="N893" t="str">
            <v>Bid Rejected</v>
          </cell>
          <cell r="O893" t="str">
            <v>Bid Rejected</v>
          </cell>
          <cell r="P893" t="str">
            <v>Bid Rejected</v>
          </cell>
          <cell r="Q893" t="str">
            <v>Bid Rejected</v>
          </cell>
          <cell r="R893" t="str">
            <v>Bid Rejected</v>
          </cell>
        </row>
        <row r="894">
          <cell r="A894">
            <v>878</v>
          </cell>
          <cell r="B894" t="str">
            <v>531st</v>
          </cell>
          <cell r="C894">
            <v>43482</v>
          </cell>
          <cell r="D894">
            <v>43664</v>
          </cell>
          <cell r="E894" t="str">
            <v>0</v>
          </cell>
          <cell r="F894" t="str">
            <v>No Bid Received</v>
          </cell>
          <cell r="G894" t="str">
            <v>No Bid Received</v>
          </cell>
          <cell r="H894" t="str">
            <v>0</v>
          </cell>
          <cell r="I894" t="str">
            <v>No Bid Received</v>
          </cell>
          <cell r="J894" t="str">
            <v>No Bid Received</v>
          </cell>
          <cell r="K894" t="str">
            <v>No Bid Received</v>
          </cell>
          <cell r="L894" t="str">
            <v>No Bid Received</v>
          </cell>
          <cell r="M894" t="str">
            <v>No Bid Received</v>
          </cell>
          <cell r="N894" t="str">
            <v>No Bid Received</v>
          </cell>
          <cell r="O894" t="str">
            <v>No Bid Received</v>
          </cell>
          <cell r="P894" t="str">
            <v>No Bid Received</v>
          </cell>
          <cell r="Q894" t="str">
            <v>No Bid Received</v>
          </cell>
          <cell r="R894" t="str">
            <v>No Bid Received</v>
          </cell>
        </row>
        <row r="895">
          <cell r="A895">
            <v>879</v>
          </cell>
          <cell r="B895" t="str">
            <v>Non-Comp</v>
          </cell>
          <cell r="C895">
            <v>43482</v>
          </cell>
          <cell r="D895">
            <v>43664</v>
          </cell>
          <cell r="E895">
            <v>13</v>
          </cell>
          <cell r="F895">
            <v>2062.65</v>
          </cell>
          <cell r="G895" t="str">
            <v>Bid Rejected</v>
          </cell>
          <cell r="H895">
            <v>0</v>
          </cell>
          <cell r="I895">
            <v>0</v>
          </cell>
          <cell r="J895" t="str">
            <v>Bid Rejected</v>
          </cell>
          <cell r="K895">
            <v>0</v>
          </cell>
          <cell r="L895" t="str">
            <v>Bid Rejected</v>
          </cell>
          <cell r="M895" t="str">
            <v>Bid Rejected</v>
          </cell>
          <cell r="N895" t="str">
            <v>Bid Rejected</v>
          </cell>
          <cell r="O895" t="str">
            <v>Bid Rejected</v>
          </cell>
          <cell r="P895" t="str">
            <v>Bid Rejected</v>
          </cell>
          <cell r="Q895" t="str">
            <v>Bid Rejected</v>
          </cell>
          <cell r="R895" t="str">
            <v>Bid Rejected</v>
          </cell>
        </row>
        <row r="896">
          <cell r="A896">
            <v>880</v>
          </cell>
          <cell r="B896" t="str">
            <v>532nd</v>
          </cell>
          <cell r="C896">
            <v>43496</v>
          </cell>
          <cell r="D896">
            <v>43678</v>
          </cell>
          <cell r="E896">
            <v>4</v>
          </cell>
          <cell r="F896">
            <v>400</v>
          </cell>
          <cell r="G896">
            <v>380.04970000000003</v>
          </cell>
          <cell r="H896" t="str">
            <v>Bid Rejected</v>
          </cell>
          <cell r="I896" t="str">
            <v>No Bid Received</v>
          </cell>
          <cell r="J896" t="str">
            <v>Bid Rejected</v>
          </cell>
          <cell r="K896" t="str">
            <v>Bid Rejected</v>
          </cell>
          <cell r="L896" t="str">
            <v>Bid Rejected</v>
          </cell>
          <cell r="M896" t="str">
            <v>Bid Rejected</v>
          </cell>
          <cell r="N896">
            <v>0.10390035315777688</v>
          </cell>
          <cell r="O896">
            <v>0.10791045740568354</v>
          </cell>
          <cell r="P896" t="str">
            <v>Bid Rejected</v>
          </cell>
          <cell r="Q896" t="str">
            <v>Bid Rejected</v>
          </cell>
          <cell r="R896" t="str">
            <v>Bid Rejected</v>
          </cell>
        </row>
        <row r="897">
          <cell r="A897">
            <v>881</v>
          </cell>
          <cell r="B897" t="str">
            <v>Non-Comp</v>
          </cell>
          <cell r="C897">
            <v>43496</v>
          </cell>
          <cell r="D897">
            <v>43678</v>
          </cell>
          <cell r="E897">
            <v>4</v>
          </cell>
          <cell r="F897">
            <v>845.5</v>
          </cell>
          <cell r="G897" t="str">
            <v>Bid Rejected</v>
          </cell>
          <cell r="H897">
            <v>0</v>
          </cell>
          <cell r="I897">
            <v>0</v>
          </cell>
          <cell r="J897" t="str">
            <v>Bid Rejected</v>
          </cell>
          <cell r="K897">
            <v>0</v>
          </cell>
          <cell r="L897" t="str">
            <v>Bid Rejected</v>
          </cell>
          <cell r="M897" t="str">
            <v>Bid Rejected</v>
          </cell>
          <cell r="N897" t="str">
            <v>Bid Rejected</v>
          </cell>
          <cell r="O897" t="str">
            <v>Bid Rejected</v>
          </cell>
          <cell r="P897" t="str">
            <v>Bid Rejected</v>
          </cell>
          <cell r="Q897" t="str">
            <v>Bid Rejected</v>
          </cell>
          <cell r="R897" t="str">
            <v>Bid Rejected</v>
          </cell>
        </row>
        <row r="898">
          <cell r="A898">
            <v>882</v>
          </cell>
          <cell r="B898" t="str">
            <v>533rd</v>
          </cell>
          <cell r="C898">
            <v>43510</v>
          </cell>
          <cell r="D898">
            <v>43692</v>
          </cell>
          <cell r="E898">
            <v>5</v>
          </cell>
          <cell r="F898">
            <v>7300</v>
          </cell>
          <cell r="G898">
            <v>6930.8264500000005</v>
          </cell>
          <cell r="H898">
            <v>2</v>
          </cell>
          <cell r="I898">
            <v>1250</v>
          </cell>
          <cell r="J898">
            <v>0</v>
          </cell>
          <cell r="K898">
            <v>1250</v>
          </cell>
          <cell r="L898">
            <v>1187274750</v>
          </cell>
          <cell r="M898">
            <v>62725249.999999955</v>
          </cell>
          <cell r="N898">
            <v>0.10594129109381914</v>
          </cell>
          <cell r="O898">
            <v>0.110959</v>
          </cell>
          <cell r="P898">
            <v>94.979900000000001</v>
          </cell>
          <cell r="Q898">
            <v>0.10599908998675472</v>
          </cell>
          <cell r="R898">
            <v>0.10595285087240627</v>
          </cell>
        </row>
        <row r="899">
          <cell r="A899">
            <v>883</v>
          </cell>
          <cell r="B899" t="str">
            <v>Non-Comp</v>
          </cell>
          <cell r="C899">
            <v>43510</v>
          </cell>
          <cell r="D899">
            <v>43692</v>
          </cell>
          <cell r="E899">
            <v>1</v>
          </cell>
          <cell r="F899">
            <v>250</v>
          </cell>
          <cell r="G899">
            <v>237.45500000000001</v>
          </cell>
          <cell r="H899">
            <v>1</v>
          </cell>
          <cell r="I899">
            <v>0</v>
          </cell>
          <cell r="J899">
            <v>250</v>
          </cell>
          <cell r="K899">
            <v>250</v>
          </cell>
          <cell r="L899">
            <v>237455000</v>
          </cell>
          <cell r="M899">
            <v>12545000</v>
          </cell>
          <cell r="N899">
            <v>0.10595240601978723</v>
          </cell>
          <cell r="O899">
            <v>0.10595240601978723</v>
          </cell>
          <cell r="P899">
            <v>94.981999999999999</v>
          </cell>
          <cell r="Q899">
            <v>0.10595240601978723</v>
          </cell>
          <cell r="R899">
            <v>0.10595240601978721</v>
          </cell>
        </row>
        <row r="900">
          <cell r="A900">
            <v>884</v>
          </cell>
          <cell r="B900" t="str">
            <v>534th</v>
          </cell>
          <cell r="C900">
            <v>43524</v>
          </cell>
          <cell r="D900">
            <v>43706</v>
          </cell>
          <cell r="E900" t="str">
            <v>0</v>
          </cell>
          <cell r="F900" t="str">
            <v>No Bid Received</v>
          </cell>
          <cell r="G900" t="str">
            <v>No Bid Received</v>
          </cell>
          <cell r="H900" t="str">
            <v>0</v>
          </cell>
          <cell r="I900" t="str">
            <v>No Bid Received</v>
          </cell>
          <cell r="J900" t="str">
            <v>No Bid Received</v>
          </cell>
          <cell r="K900" t="str">
            <v>No Bid Received</v>
          </cell>
          <cell r="L900" t="str">
            <v>No Bid Received</v>
          </cell>
          <cell r="M900" t="str">
            <v>No Bid Received</v>
          </cell>
          <cell r="N900" t="str">
            <v>No Bid Received</v>
          </cell>
          <cell r="O900" t="str">
            <v>No Bid Received</v>
          </cell>
          <cell r="P900" t="str">
            <v>No Bid Received</v>
          </cell>
          <cell r="Q900" t="str">
            <v>No Bid Received</v>
          </cell>
          <cell r="R900" t="str">
            <v>No Bid Received</v>
          </cell>
        </row>
        <row r="901">
          <cell r="A901">
            <v>885</v>
          </cell>
          <cell r="B901" t="str">
            <v>Non-Comp</v>
          </cell>
          <cell r="C901">
            <v>43524</v>
          </cell>
          <cell r="D901">
            <v>43706</v>
          </cell>
          <cell r="E901">
            <v>5</v>
          </cell>
          <cell r="F901">
            <v>460.05</v>
          </cell>
          <cell r="G901" t="str">
            <v>Bid Rejected</v>
          </cell>
          <cell r="H901">
            <v>0</v>
          </cell>
          <cell r="I901">
            <v>0</v>
          </cell>
          <cell r="J901" t="str">
            <v>Bid Rejected</v>
          </cell>
          <cell r="K901">
            <v>0</v>
          </cell>
          <cell r="L901" t="str">
            <v>Bid Rejected</v>
          </cell>
          <cell r="M901" t="str">
            <v>Bid Rejected</v>
          </cell>
          <cell r="N901" t="str">
            <v>Bid Rejected</v>
          </cell>
          <cell r="O901" t="str">
            <v>Bid Rejected</v>
          </cell>
          <cell r="P901" t="str">
            <v>Bid Rejected</v>
          </cell>
          <cell r="Q901" t="str">
            <v>Bid Rejected</v>
          </cell>
          <cell r="R901" t="str">
            <v>Bid Rejected</v>
          </cell>
        </row>
        <row r="902">
          <cell r="A902">
            <v>886</v>
          </cell>
          <cell r="B902" t="str">
            <v>535th</v>
          </cell>
          <cell r="C902">
            <v>43538</v>
          </cell>
          <cell r="D902">
            <v>43720</v>
          </cell>
          <cell r="E902" t="str">
            <v>0</v>
          </cell>
          <cell r="F902" t="str">
            <v>No Bid Received</v>
          </cell>
          <cell r="G902" t="str">
            <v>No Bid Received</v>
          </cell>
          <cell r="H902" t="str">
            <v>0</v>
          </cell>
          <cell r="I902" t="str">
            <v>No Bid Received</v>
          </cell>
          <cell r="J902" t="str">
            <v>No Bid Received</v>
          </cell>
          <cell r="K902" t="str">
            <v>No Bid Received</v>
          </cell>
          <cell r="L902" t="str">
            <v>No Bid Received</v>
          </cell>
          <cell r="M902" t="str">
            <v>No Bid Received</v>
          </cell>
          <cell r="N902" t="str">
            <v>No Bid Received</v>
          </cell>
          <cell r="O902" t="str">
            <v>No Bid Received</v>
          </cell>
          <cell r="P902" t="str">
            <v>No Bid Received</v>
          </cell>
          <cell r="Q902" t="str">
            <v>No Bid Received</v>
          </cell>
          <cell r="R902" t="str">
            <v>No Bid Received</v>
          </cell>
        </row>
        <row r="903">
          <cell r="A903">
            <v>887</v>
          </cell>
          <cell r="B903" t="str">
            <v>Non-Comp</v>
          </cell>
          <cell r="C903">
            <v>43538</v>
          </cell>
          <cell r="D903">
            <v>43720</v>
          </cell>
          <cell r="E903">
            <v>4</v>
          </cell>
          <cell r="F903">
            <v>426.02499999999998</v>
          </cell>
          <cell r="G903" t="str">
            <v>Bid Rejected</v>
          </cell>
          <cell r="H903">
            <v>0</v>
          </cell>
          <cell r="I903">
            <v>0</v>
          </cell>
          <cell r="J903" t="str">
            <v>Bid Rejected</v>
          </cell>
          <cell r="K903">
            <v>0</v>
          </cell>
          <cell r="L903" t="str">
            <v>Bid Rejected</v>
          </cell>
          <cell r="M903" t="str">
            <v>Bid Rejected</v>
          </cell>
          <cell r="N903" t="str">
            <v>Bid Rejected</v>
          </cell>
          <cell r="O903" t="str">
            <v>Bid Rejected</v>
          </cell>
          <cell r="P903" t="str">
            <v>Bid Rejected</v>
          </cell>
          <cell r="Q903" t="str">
            <v>Bid Rejected</v>
          </cell>
          <cell r="R903" t="str">
            <v>Bid Rejected</v>
          </cell>
        </row>
        <row r="904">
          <cell r="A904">
            <v>888</v>
          </cell>
          <cell r="B904" t="str">
            <v>536th</v>
          </cell>
          <cell r="C904">
            <v>43552</v>
          </cell>
          <cell r="D904">
            <v>43734</v>
          </cell>
          <cell r="E904" t="str">
            <v>0</v>
          </cell>
          <cell r="F904" t="str">
            <v>No Bid Received</v>
          </cell>
          <cell r="G904" t="str">
            <v>No Bid Received</v>
          </cell>
          <cell r="H904" t="str">
            <v>0</v>
          </cell>
          <cell r="I904" t="str">
            <v>No Bid Received</v>
          </cell>
          <cell r="J904" t="str">
            <v>No Bid Received</v>
          </cell>
          <cell r="K904" t="str">
            <v>0</v>
          </cell>
          <cell r="L904" t="str">
            <v>No Bid Received</v>
          </cell>
          <cell r="M904" t="str">
            <v>No Bid Received</v>
          </cell>
          <cell r="N904" t="str">
            <v>No Bid Received</v>
          </cell>
          <cell r="O904" t="str">
            <v>No Bid Received</v>
          </cell>
          <cell r="P904" t="str">
            <v>No Bid Received</v>
          </cell>
          <cell r="Q904" t="str">
            <v>No Bid Received</v>
          </cell>
          <cell r="R904" t="str">
            <v>No Bid Received</v>
          </cell>
        </row>
        <row r="905">
          <cell r="A905">
            <v>889</v>
          </cell>
          <cell r="B905" t="str">
            <v>Non-Comp</v>
          </cell>
          <cell r="C905">
            <v>43552</v>
          </cell>
          <cell r="D905">
            <v>43734</v>
          </cell>
          <cell r="E905">
            <v>9</v>
          </cell>
          <cell r="F905">
            <v>1505.405</v>
          </cell>
          <cell r="G905" t="str">
            <v>Bid Rejected</v>
          </cell>
          <cell r="H905">
            <v>0</v>
          </cell>
          <cell r="I905">
            <v>0</v>
          </cell>
          <cell r="J905" t="str">
            <v>Bid Rejected</v>
          </cell>
          <cell r="K905">
            <v>0</v>
          </cell>
          <cell r="L905" t="str">
            <v>Bid Rejected</v>
          </cell>
          <cell r="M905" t="str">
            <v>Bid Rejected</v>
          </cell>
          <cell r="N905" t="str">
            <v>Bid Rejected</v>
          </cell>
          <cell r="O905" t="str">
            <v>Bid Rejected</v>
          </cell>
          <cell r="P905" t="str">
            <v>Bid Rejected</v>
          </cell>
          <cell r="Q905" t="str">
            <v>Bid Rejected</v>
          </cell>
          <cell r="R905" t="str">
            <v>Bid Rejected</v>
          </cell>
        </row>
        <row r="906">
          <cell r="A906">
            <v>890</v>
          </cell>
          <cell r="B906" t="str">
            <v>537th</v>
          </cell>
          <cell r="C906">
            <v>43566</v>
          </cell>
          <cell r="D906">
            <v>43748</v>
          </cell>
          <cell r="E906">
            <v>3</v>
          </cell>
          <cell r="F906">
            <v>800</v>
          </cell>
          <cell r="G906">
            <v>757.93874999999991</v>
          </cell>
          <cell r="H906">
            <v>1</v>
          </cell>
          <cell r="I906">
            <v>150</v>
          </cell>
          <cell r="J906">
            <v>0</v>
          </cell>
          <cell r="K906">
            <v>150</v>
          </cell>
          <cell r="L906">
            <v>142140000</v>
          </cell>
          <cell r="M906">
            <v>7860000</v>
          </cell>
          <cell r="N906">
            <v>0.11099952967443515</v>
          </cell>
          <cell r="O906">
            <v>0.11099952967443515</v>
          </cell>
          <cell r="P906">
            <v>94.76</v>
          </cell>
          <cell r="Q906">
            <v>0.11089902077660614</v>
          </cell>
          <cell r="R906">
            <v>0.11089902077660613</v>
          </cell>
        </row>
        <row r="907">
          <cell r="A907">
            <v>891</v>
          </cell>
          <cell r="B907" t="str">
            <v>Non-Comp</v>
          </cell>
          <cell r="C907">
            <v>43566</v>
          </cell>
          <cell r="D907">
            <v>43748</v>
          </cell>
          <cell r="E907">
            <v>4</v>
          </cell>
          <cell r="F907">
            <v>475.76</v>
          </cell>
          <cell r="G907">
            <v>450.83017599999999</v>
          </cell>
          <cell r="H907">
            <v>4</v>
          </cell>
          <cell r="I907">
            <v>0</v>
          </cell>
          <cell r="J907">
            <v>475.76</v>
          </cell>
          <cell r="K907">
            <v>475.76</v>
          </cell>
          <cell r="L907">
            <v>450830176</v>
          </cell>
          <cell r="M907">
            <v>24929824</v>
          </cell>
          <cell r="N907">
            <v>0.11089902077660614</v>
          </cell>
          <cell r="O907">
            <v>0.11089902077660614</v>
          </cell>
          <cell r="P907">
            <v>94.76</v>
          </cell>
          <cell r="Q907">
            <v>0.11089902077660614</v>
          </cell>
          <cell r="R907">
            <v>0.11089902077660625</v>
          </cell>
        </row>
        <row r="908">
          <cell r="A908">
            <v>892</v>
          </cell>
          <cell r="B908" t="str">
            <v>538th</v>
          </cell>
          <cell r="C908">
            <v>43580</v>
          </cell>
          <cell r="D908">
            <v>43762</v>
          </cell>
          <cell r="E908">
            <v>1</v>
          </cell>
          <cell r="F908">
            <v>300</v>
          </cell>
          <cell r="G908">
            <v>284.27999999999997</v>
          </cell>
          <cell r="H908" t="str">
            <v>Bid Rejected</v>
          </cell>
          <cell r="I908" t="str">
            <v>No Bid Received</v>
          </cell>
          <cell r="J908" t="str">
            <v>Bid Rejected</v>
          </cell>
          <cell r="K908" t="str">
            <v>Bid Rejected</v>
          </cell>
          <cell r="L908" t="str">
            <v>Bid Rejected</v>
          </cell>
          <cell r="M908" t="str">
            <v>Bid Rejected</v>
          </cell>
          <cell r="N908">
            <v>0.11089902077660614</v>
          </cell>
          <cell r="O908">
            <v>0.11089902077660614</v>
          </cell>
          <cell r="P908" t="str">
            <v>Bid Rejected</v>
          </cell>
          <cell r="Q908" t="str">
            <v>Bid Rejected</v>
          </cell>
          <cell r="R908" t="str">
            <v>Bid Rejected</v>
          </cell>
        </row>
        <row r="909">
          <cell r="A909">
            <v>893</v>
          </cell>
          <cell r="B909" t="str">
            <v>Non-Comp</v>
          </cell>
          <cell r="C909">
            <v>43580</v>
          </cell>
          <cell r="D909">
            <v>43762</v>
          </cell>
          <cell r="E909">
            <v>6</v>
          </cell>
          <cell r="F909">
            <v>319.51</v>
          </cell>
          <cell r="G909" t="str">
            <v>Bid Rejected</v>
          </cell>
          <cell r="H909">
            <v>0</v>
          </cell>
          <cell r="I909">
            <v>0</v>
          </cell>
          <cell r="J909" t="str">
            <v>Bid Rejected</v>
          </cell>
          <cell r="K909">
            <v>0</v>
          </cell>
          <cell r="L909" t="str">
            <v>Bid Rejected</v>
          </cell>
          <cell r="M909" t="str">
            <v>Bid Rejected</v>
          </cell>
          <cell r="N909" t="str">
            <v>Bid Rejected</v>
          </cell>
          <cell r="O909" t="str">
            <v>Bid Rejected</v>
          </cell>
          <cell r="P909" t="str">
            <v>Bid Rejected</v>
          </cell>
          <cell r="Q909" t="str">
            <v>Bid Rejected</v>
          </cell>
          <cell r="R909" t="str">
            <v>Bid Rejected</v>
          </cell>
        </row>
        <row r="910">
          <cell r="A910">
            <v>894</v>
          </cell>
          <cell r="B910" t="str">
            <v>539th</v>
          </cell>
          <cell r="C910">
            <v>43594</v>
          </cell>
          <cell r="D910">
            <v>43776</v>
          </cell>
          <cell r="E910" t="str">
            <v>0</v>
          </cell>
          <cell r="F910" t="str">
            <v>No Bid Received</v>
          </cell>
          <cell r="G910" t="str">
            <v>No Bid Received</v>
          </cell>
          <cell r="H910" t="str">
            <v>0</v>
          </cell>
          <cell r="I910" t="str">
            <v>No Bid Received</v>
          </cell>
          <cell r="J910" t="str">
            <v>No Bid Received</v>
          </cell>
          <cell r="K910" t="str">
            <v>No Bid Received</v>
          </cell>
          <cell r="L910" t="str">
            <v>No Bid Received</v>
          </cell>
          <cell r="M910" t="str">
            <v>No Bid Received</v>
          </cell>
          <cell r="N910" t="e">
            <v>#DIV/0!</v>
          </cell>
          <cell r="O910" t="e">
            <v>#DIV/0!</v>
          </cell>
          <cell r="P910" t="str">
            <v>No Bid Received</v>
          </cell>
          <cell r="Q910" t="str">
            <v>No Bid Received</v>
          </cell>
          <cell r="R910" t="str">
            <v>No Bid Received</v>
          </cell>
        </row>
        <row r="911">
          <cell r="A911">
            <v>895</v>
          </cell>
          <cell r="B911" t="str">
            <v>Non-Comp</v>
          </cell>
          <cell r="C911">
            <v>43594</v>
          </cell>
          <cell r="D911">
            <v>43776</v>
          </cell>
          <cell r="E911">
            <v>2</v>
          </cell>
          <cell r="F911">
            <v>89.5</v>
          </cell>
          <cell r="G911" t="str">
            <v>Bid Rejected</v>
          </cell>
          <cell r="H911">
            <v>0</v>
          </cell>
          <cell r="I911">
            <v>0</v>
          </cell>
          <cell r="J911" t="str">
            <v>Bid Rejected</v>
          </cell>
          <cell r="K911">
            <v>0</v>
          </cell>
          <cell r="L911" t="str">
            <v>Bid Rejected</v>
          </cell>
          <cell r="M911" t="str">
            <v>Bid Rejected</v>
          </cell>
          <cell r="N911" t="str">
            <v>Bid Rejected</v>
          </cell>
          <cell r="O911" t="str">
            <v>Bid Rejected</v>
          </cell>
          <cell r="P911" t="str">
            <v>Bid Rejected</v>
          </cell>
          <cell r="Q911" t="str">
            <v>Bid Rejected</v>
          </cell>
          <cell r="R911" t="str">
            <v>Bid Rejected</v>
          </cell>
        </row>
        <row r="912">
          <cell r="A912">
            <v>896</v>
          </cell>
          <cell r="B912" t="str">
            <v>540th</v>
          </cell>
          <cell r="C912">
            <v>43608</v>
          </cell>
          <cell r="D912">
            <v>43790</v>
          </cell>
          <cell r="E912">
            <v>5</v>
          </cell>
          <cell r="F912">
            <v>1500</v>
          </cell>
          <cell r="G912">
            <v>1410.69595</v>
          </cell>
          <cell r="H912">
            <v>5</v>
          </cell>
          <cell r="I912">
            <v>1500</v>
          </cell>
          <cell r="J912">
            <v>0</v>
          </cell>
          <cell r="K912">
            <v>1500</v>
          </cell>
          <cell r="L912">
            <v>1410695950</v>
          </cell>
          <cell r="M912">
            <v>89304050</v>
          </cell>
          <cell r="N912">
            <v>0.1264000268209855</v>
          </cell>
          <cell r="O912">
            <v>0.12801028758475566</v>
          </cell>
          <cell r="P912">
            <v>94</v>
          </cell>
          <cell r="Q912">
            <v>0.12801028758475566</v>
          </cell>
          <cell r="R912">
            <v>0.12695782999932076</v>
          </cell>
        </row>
        <row r="913">
          <cell r="A913">
            <v>897</v>
          </cell>
          <cell r="B913" t="str">
            <v>Non-Comp</v>
          </cell>
          <cell r="C913">
            <v>43608</v>
          </cell>
          <cell r="D913">
            <v>43790</v>
          </cell>
          <cell r="E913">
            <v>9</v>
          </cell>
          <cell r="F913">
            <v>275.01</v>
          </cell>
          <cell r="G913">
            <v>258.63700499999999</v>
          </cell>
          <cell r="H913">
            <v>9</v>
          </cell>
          <cell r="I913">
            <v>0</v>
          </cell>
          <cell r="J913">
            <v>275.01</v>
          </cell>
          <cell r="K913">
            <v>275.01</v>
          </cell>
          <cell r="L913">
            <v>258637005</v>
          </cell>
          <cell r="M913">
            <v>16372995</v>
          </cell>
          <cell r="N913">
            <v>0.12695767289244542</v>
          </cell>
          <cell r="O913">
            <v>0.12695767289244542</v>
          </cell>
          <cell r="P913">
            <v>94.046400000000006</v>
          </cell>
          <cell r="Q913">
            <v>0.12695767289244542</v>
          </cell>
          <cell r="R913">
            <v>0.12695766992425933</v>
          </cell>
        </row>
        <row r="914">
          <cell r="A914">
            <v>898</v>
          </cell>
          <cell r="B914" t="str">
            <v>541st</v>
          </cell>
          <cell r="C914">
            <v>43626</v>
          </cell>
          <cell r="D914">
            <v>43804</v>
          </cell>
          <cell r="E914" t="str">
            <v>0</v>
          </cell>
          <cell r="F914" t="str">
            <v>No Bid Received</v>
          </cell>
          <cell r="G914" t="str">
            <v>No Bid Received</v>
          </cell>
          <cell r="H914" t="str">
            <v>0</v>
          </cell>
          <cell r="I914" t="str">
            <v>No Bid Received</v>
          </cell>
          <cell r="J914" t="str">
            <v>No Bid Received</v>
          </cell>
          <cell r="K914" t="str">
            <v>No Bid Received</v>
          </cell>
          <cell r="L914" t="str">
            <v>No Bid Received</v>
          </cell>
          <cell r="M914" t="str">
            <v>No Bid Received</v>
          </cell>
          <cell r="N914" t="str">
            <v>No Bid Received</v>
          </cell>
          <cell r="O914" t="str">
            <v>No Bid Received</v>
          </cell>
          <cell r="P914" t="str">
            <v>No Bid Received</v>
          </cell>
          <cell r="Q914" t="str">
            <v>No Bid Received</v>
          </cell>
          <cell r="R914" t="str">
            <v>No Bid Received</v>
          </cell>
        </row>
        <row r="915">
          <cell r="A915">
            <v>899</v>
          </cell>
          <cell r="B915" t="str">
            <v>Non-Comp</v>
          </cell>
          <cell r="C915">
            <v>43626</v>
          </cell>
          <cell r="D915">
            <v>43804</v>
          </cell>
          <cell r="E915">
            <v>2</v>
          </cell>
          <cell r="F915">
            <v>35</v>
          </cell>
          <cell r="G915" t="str">
            <v>Bid Rejected</v>
          </cell>
          <cell r="H915">
            <v>0</v>
          </cell>
          <cell r="I915">
            <v>0</v>
          </cell>
          <cell r="J915" t="str">
            <v>Bid Rejected</v>
          </cell>
          <cell r="K915">
            <v>0</v>
          </cell>
          <cell r="L915" t="str">
            <v>Bid Rejected</v>
          </cell>
          <cell r="M915" t="str">
            <v>Bid Rejected</v>
          </cell>
          <cell r="N915" t="str">
            <v>Bid Rejected</v>
          </cell>
          <cell r="O915" t="str">
            <v>Bid Rejected</v>
          </cell>
          <cell r="P915" t="str">
            <v>Bid Rejected</v>
          </cell>
          <cell r="Q915" t="str">
            <v>Bid Rejected</v>
          </cell>
          <cell r="R915" t="str">
            <v>Bid Rejected</v>
          </cell>
        </row>
        <row r="916">
          <cell r="A916">
            <v>900</v>
          </cell>
          <cell r="B916" t="str">
            <v>542nd</v>
          </cell>
          <cell r="C916">
            <v>43636</v>
          </cell>
          <cell r="D916">
            <v>43818</v>
          </cell>
          <cell r="E916">
            <v>1</v>
          </cell>
          <cell r="F916">
            <v>5000</v>
          </cell>
          <cell r="G916">
            <v>4690.13</v>
          </cell>
          <cell r="H916" t="str">
            <v>Bid Rejected</v>
          </cell>
          <cell r="I916" t="str">
            <v>No Bid Received</v>
          </cell>
          <cell r="J916" t="str">
            <v>Bid Rejected</v>
          </cell>
          <cell r="K916" t="str">
            <v>0</v>
          </cell>
          <cell r="L916" t="str">
            <v>Bid Rejected</v>
          </cell>
          <cell r="M916" t="str">
            <v>Bid Rejected</v>
          </cell>
          <cell r="N916">
            <v>0.13250007620632745</v>
          </cell>
          <cell r="O916">
            <v>0.13250007620632745</v>
          </cell>
          <cell r="P916" t="str">
            <v>Bid Rejected</v>
          </cell>
          <cell r="Q916" t="str">
            <v>Bid Rejected</v>
          </cell>
          <cell r="R916" t="str">
            <v>Bid Rejected</v>
          </cell>
        </row>
        <row r="917">
          <cell r="A917">
            <v>901</v>
          </cell>
          <cell r="B917" t="str">
            <v>Non-Comp</v>
          </cell>
          <cell r="C917">
            <v>43636</v>
          </cell>
          <cell r="D917">
            <v>43818</v>
          </cell>
          <cell r="E917">
            <v>5</v>
          </cell>
          <cell r="F917">
            <v>244.96</v>
          </cell>
          <cell r="G917" t="str">
            <v>Bid Rejected</v>
          </cell>
          <cell r="H917">
            <v>0</v>
          </cell>
          <cell r="I917">
            <v>0</v>
          </cell>
          <cell r="J917" t="str">
            <v>Bid Rejected</v>
          </cell>
          <cell r="K917">
            <v>0</v>
          </cell>
          <cell r="L917" t="str">
            <v>Bid Rejected</v>
          </cell>
          <cell r="M917" t="str">
            <v>Bid Rejected</v>
          </cell>
          <cell r="N917" t="str">
            <v>Bid Rejected</v>
          </cell>
          <cell r="O917" t="str">
            <v>Bid Rejected</v>
          </cell>
          <cell r="P917" t="str">
            <v>Bid Rejected</v>
          </cell>
          <cell r="Q917" t="str">
            <v>Bid Rejected</v>
          </cell>
          <cell r="R917" t="str">
            <v>Bid Rejected</v>
          </cell>
        </row>
        <row r="918">
          <cell r="A918">
            <v>902</v>
          </cell>
          <cell r="B918" t="str">
            <v>543rd</v>
          </cell>
          <cell r="C918">
            <v>43650</v>
          </cell>
          <cell r="D918">
            <v>43832</v>
          </cell>
          <cell r="E918" t="str">
            <v>0</v>
          </cell>
          <cell r="F918" t="str">
            <v>No Bid Received</v>
          </cell>
          <cell r="G918" t="str">
            <v>No Bid Received</v>
          </cell>
          <cell r="H918" t="str">
            <v>0</v>
          </cell>
          <cell r="I918" t="str">
            <v>No Bid Received</v>
          </cell>
          <cell r="J918" t="str">
            <v>No Bid Received</v>
          </cell>
          <cell r="K918" t="str">
            <v>No Bid Received</v>
          </cell>
          <cell r="L918" t="str">
            <v>No Bid Received</v>
          </cell>
          <cell r="M918" t="str">
            <v>No Bid Received</v>
          </cell>
          <cell r="N918" t="e">
            <v>#DIV/0!</v>
          </cell>
          <cell r="O918" t="e">
            <v>#DIV/0!</v>
          </cell>
          <cell r="P918" t="str">
            <v>No Bid Received</v>
          </cell>
          <cell r="Q918" t="str">
            <v>No Bid Received</v>
          </cell>
          <cell r="R918" t="str">
            <v>No Bid Received</v>
          </cell>
          <cell r="S918">
            <v>0</v>
          </cell>
        </row>
        <row r="919">
          <cell r="A919">
            <v>903</v>
          </cell>
          <cell r="B919" t="str">
            <v>Non-Comp</v>
          </cell>
          <cell r="C919">
            <v>43650</v>
          </cell>
          <cell r="D919">
            <v>43832</v>
          </cell>
          <cell r="E919">
            <v>3</v>
          </cell>
          <cell r="F919">
            <v>75.099999999999994</v>
          </cell>
          <cell r="G919" t="str">
            <v>Bid Rejected</v>
          </cell>
          <cell r="H919">
            <v>0</v>
          </cell>
          <cell r="I919">
            <v>0</v>
          </cell>
          <cell r="J919" t="str">
            <v>Bid Rejected</v>
          </cell>
          <cell r="K919">
            <v>0</v>
          </cell>
          <cell r="L919" t="str">
            <v>Bid Rejected</v>
          </cell>
          <cell r="M919" t="str">
            <v>Bid Rejected</v>
          </cell>
          <cell r="N919" t="str">
            <v>Bid Rejected</v>
          </cell>
          <cell r="O919" t="str">
            <v>Bid Rejected</v>
          </cell>
          <cell r="P919" t="str">
            <v>Bid Rejected</v>
          </cell>
          <cell r="Q919" t="str">
            <v>Bid Rejected</v>
          </cell>
          <cell r="R919" t="str">
            <v>Bid Rejected</v>
          </cell>
          <cell r="S919">
            <v>3</v>
          </cell>
        </row>
        <row r="920">
          <cell r="A920">
            <v>904</v>
          </cell>
          <cell r="B920" t="str">
            <v>544th</v>
          </cell>
          <cell r="C920">
            <v>43664</v>
          </cell>
          <cell r="D920">
            <v>43846</v>
          </cell>
          <cell r="E920">
            <v>34</v>
          </cell>
          <cell r="F920">
            <v>146963.79999999999</v>
          </cell>
          <cell r="G920">
            <v>137469.4867338</v>
          </cell>
          <cell r="H920">
            <v>30</v>
          </cell>
          <cell r="I920">
            <v>144213.79999999999</v>
          </cell>
          <cell r="J920">
            <v>0</v>
          </cell>
          <cell r="K920">
            <v>144213.79999999999</v>
          </cell>
          <cell r="L920">
            <v>134899037233.80002</v>
          </cell>
          <cell r="M920">
            <v>9314762766.1999989</v>
          </cell>
          <cell r="N920">
            <v>0.13589927338930313</v>
          </cell>
          <cell r="O920">
            <v>0.14079900027177381</v>
          </cell>
          <cell r="P920">
            <v>93.496499999999997</v>
          </cell>
          <cell r="Q920">
            <v>0.13949969802595308</v>
          </cell>
          <cell r="R920">
            <v>0.13847941383285323</v>
          </cell>
        </row>
        <row r="921">
          <cell r="A921">
            <v>905</v>
          </cell>
          <cell r="B921" t="str">
            <v>Non-Comp</v>
          </cell>
          <cell r="C921">
            <v>43664</v>
          </cell>
          <cell r="D921">
            <v>43846</v>
          </cell>
          <cell r="E921">
            <v>4</v>
          </cell>
          <cell r="F921">
            <v>350.125</v>
          </cell>
          <cell r="G921">
            <v>327.510426</v>
          </cell>
          <cell r="H921">
            <v>4</v>
          </cell>
          <cell r="I921">
            <v>0</v>
          </cell>
          <cell r="J921">
            <v>350.125</v>
          </cell>
          <cell r="K921">
            <v>350.125</v>
          </cell>
          <cell r="L921">
            <v>327510426</v>
          </cell>
          <cell r="M921">
            <v>22614574</v>
          </cell>
          <cell r="N921">
            <v>0.13847926589398252</v>
          </cell>
          <cell r="O921">
            <v>0.13847926589398252</v>
          </cell>
          <cell r="P921">
            <v>93.540999999999997</v>
          </cell>
          <cell r="Q921">
            <v>0.13847926589398252</v>
          </cell>
          <cell r="R921">
            <v>0.13847926753055154</v>
          </cell>
        </row>
        <row r="922">
          <cell r="A922">
            <v>906</v>
          </cell>
          <cell r="B922" t="str">
            <v>545th</v>
          </cell>
          <cell r="C922">
            <v>43678</v>
          </cell>
          <cell r="D922">
            <v>43860</v>
          </cell>
          <cell r="E922">
            <v>22</v>
          </cell>
          <cell r="F922">
            <v>43259</v>
          </cell>
          <cell r="G922">
            <v>40439.586935000007</v>
          </cell>
          <cell r="H922">
            <v>10</v>
          </cell>
          <cell r="I922">
            <v>28059</v>
          </cell>
          <cell r="J922">
            <v>4000</v>
          </cell>
          <cell r="K922">
            <v>32059</v>
          </cell>
          <cell r="L922">
            <v>29974070935</v>
          </cell>
          <cell r="M922">
            <v>2084929065.0000021</v>
          </cell>
          <cell r="N922">
            <v>0.13940105207773509</v>
          </cell>
          <cell r="O922">
            <v>0.1424794054615362</v>
          </cell>
          <cell r="P922">
            <v>93.496499999999997</v>
          </cell>
          <cell r="Q922">
            <v>0.13949969802595308</v>
          </cell>
          <cell r="R922">
            <v>0.13949769438283552</v>
          </cell>
        </row>
        <row r="923">
          <cell r="A923">
            <v>907</v>
          </cell>
          <cell r="B923" t="str">
            <v>Non-Comp</v>
          </cell>
          <cell r="C923">
            <v>43678</v>
          </cell>
          <cell r="D923">
            <v>43860</v>
          </cell>
          <cell r="E923">
            <v>18</v>
          </cell>
          <cell r="F923">
            <v>2478.37</v>
          </cell>
          <cell r="G923">
            <v>2317.1916860000001</v>
          </cell>
          <cell r="H923">
            <v>18</v>
          </cell>
          <cell r="I923">
            <v>0</v>
          </cell>
          <cell r="J923">
            <v>2478.37</v>
          </cell>
          <cell r="K923">
            <v>2478.37</v>
          </cell>
          <cell r="L923">
            <v>2317191686</v>
          </cell>
          <cell r="M923">
            <v>161178314</v>
          </cell>
          <cell r="N923">
            <v>0.13949740383108011</v>
          </cell>
          <cell r="O923">
            <v>0.13949740383108011</v>
          </cell>
          <cell r="P923">
            <v>93.496600000000001</v>
          </cell>
          <cell r="Q923">
            <v>0.13949740383108011</v>
          </cell>
          <cell r="R923">
            <v>0.13949740329418225</v>
          </cell>
        </row>
        <row r="924">
          <cell r="A924">
            <v>908</v>
          </cell>
          <cell r="B924" t="str">
            <v>546th</v>
          </cell>
          <cell r="C924">
            <v>43693</v>
          </cell>
          <cell r="D924">
            <v>43874</v>
          </cell>
          <cell r="E924">
            <v>22</v>
          </cell>
          <cell r="F924">
            <v>35627.735000000001</v>
          </cell>
          <cell r="G924">
            <v>33305.47429125999</v>
          </cell>
          <cell r="H924">
            <v>8</v>
          </cell>
          <cell r="I924">
            <v>4927.7350000000006</v>
          </cell>
          <cell r="J924">
            <v>0</v>
          </cell>
          <cell r="K924">
            <v>4927.7350000000006</v>
          </cell>
          <cell r="L924">
            <v>4609144091.2599993</v>
          </cell>
          <cell r="M924">
            <v>318590908.74000013</v>
          </cell>
          <cell r="N924">
            <v>0.13900007651404214</v>
          </cell>
          <cell r="O924">
            <v>0.14406033321430117</v>
          </cell>
          <cell r="P924">
            <v>93.529899999999998</v>
          </cell>
          <cell r="Q924">
            <v>0.13950019433912944</v>
          </cell>
          <cell r="R924">
            <v>0.1393886606881504</v>
          </cell>
        </row>
        <row r="925">
          <cell r="A925">
            <v>909</v>
          </cell>
          <cell r="B925" t="str">
            <v>Non-Comp</v>
          </cell>
          <cell r="C925">
            <v>43693</v>
          </cell>
          <cell r="D925">
            <v>43874</v>
          </cell>
          <cell r="E925">
            <v>9</v>
          </cell>
          <cell r="F925">
            <v>938.2</v>
          </cell>
          <cell r="G925">
            <v>877.542554</v>
          </cell>
          <cell r="H925">
            <v>9</v>
          </cell>
          <cell r="I925">
            <v>0</v>
          </cell>
          <cell r="J925">
            <v>938.2</v>
          </cell>
          <cell r="K925">
            <v>938.2</v>
          </cell>
          <cell r="L925">
            <v>877542554</v>
          </cell>
          <cell r="M925">
            <v>60657446</v>
          </cell>
          <cell r="N925">
            <v>0.13938954921016783</v>
          </cell>
          <cell r="O925">
            <v>0.13938954921016783</v>
          </cell>
          <cell r="P925">
            <v>93.534700000000001</v>
          </cell>
          <cell r="Q925">
            <v>0.13938954921016783</v>
          </cell>
          <cell r="R925">
            <v>0.13938955264971592</v>
          </cell>
        </row>
        <row r="926">
          <cell r="A926">
            <v>910</v>
          </cell>
          <cell r="B926" t="str">
            <v>547th</v>
          </cell>
          <cell r="C926">
            <v>43706</v>
          </cell>
          <cell r="D926">
            <v>43888</v>
          </cell>
          <cell r="E926">
            <v>4</v>
          </cell>
          <cell r="F926">
            <v>6250</v>
          </cell>
          <cell r="G926">
            <v>5840.5182499999992</v>
          </cell>
          <cell r="H926">
            <v>1</v>
          </cell>
          <cell r="I926">
            <v>750</v>
          </cell>
          <cell r="J926">
            <v>0</v>
          </cell>
          <cell r="K926">
            <v>750</v>
          </cell>
          <cell r="L926">
            <v>701256750</v>
          </cell>
          <cell r="M926">
            <v>48743250.000000015</v>
          </cell>
          <cell r="N926">
            <v>0.1393987580938722</v>
          </cell>
          <cell r="O926">
            <v>0.14149750869517072</v>
          </cell>
          <cell r="P926">
            <v>93.500900000000001</v>
          </cell>
          <cell r="Q926">
            <v>0.1393987580938722</v>
          </cell>
          <cell r="R926">
            <v>0.1393987580938722</v>
          </cell>
        </row>
        <row r="927">
          <cell r="A927">
            <v>911</v>
          </cell>
          <cell r="B927" t="str">
            <v>Non-Comp</v>
          </cell>
          <cell r="C927">
            <v>43706</v>
          </cell>
          <cell r="D927">
            <v>43888</v>
          </cell>
          <cell r="E927">
            <v>40</v>
          </cell>
          <cell r="F927">
            <v>1626.68</v>
          </cell>
          <cell r="G927">
            <v>1520.960437</v>
          </cell>
          <cell r="H927">
            <v>40</v>
          </cell>
          <cell r="I927">
            <v>0</v>
          </cell>
          <cell r="J927">
            <v>1626.68</v>
          </cell>
          <cell r="K927">
            <v>1626.68</v>
          </cell>
          <cell r="L927">
            <v>1520960437</v>
          </cell>
          <cell r="M927">
            <v>105719563</v>
          </cell>
          <cell r="N927">
            <v>0.1393987580938722</v>
          </cell>
          <cell r="O927">
            <v>0.1393987580938722</v>
          </cell>
          <cell r="P927">
            <v>93.500900000000001</v>
          </cell>
          <cell r="Q927">
            <v>0.1393987580938722</v>
          </cell>
          <cell r="R927">
            <v>0.13939876249376776</v>
          </cell>
        </row>
        <row r="928">
          <cell r="A928">
            <v>912</v>
          </cell>
          <cell r="B928" t="str">
            <v>548th</v>
          </cell>
          <cell r="C928">
            <v>43720</v>
          </cell>
          <cell r="D928">
            <v>43902</v>
          </cell>
          <cell r="E928">
            <v>23</v>
          </cell>
          <cell r="F928">
            <v>92574.65</v>
          </cell>
          <cell r="G928">
            <v>86567.461410949982</v>
          </cell>
          <cell r="H928">
            <v>14</v>
          </cell>
          <cell r="I928">
            <v>65074.65</v>
          </cell>
          <cell r="J928">
            <v>0</v>
          </cell>
          <cell r="K928">
            <v>65074.65</v>
          </cell>
          <cell r="L928">
            <v>60854877910.949989</v>
          </cell>
          <cell r="M928">
            <v>4219772089.0500007</v>
          </cell>
          <cell r="N928">
            <v>0.13799805077246777</v>
          </cell>
          <cell r="O928">
            <v>0.13999994968374652</v>
          </cell>
          <cell r="P928">
            <v>93.505600000000001</v>
          </cell>
          <cell r="Q928">
            <v>0.13929094638699194</v>
          </cell>
          <cell r="R928">
            <v>0.13906414493941069</v>
          </cell>
        </row>
        <row r="929">
          <cell r="A929">
            <v>913</v>
          </cell>
          <cell r="B929" t="str">
            <v>Non-Comp</v>
          </cell>
          <cell r="C929">
            <v>43720</v>
          </cell>
          <cell r="D929">
            <v>43902</v>
          </cell>
          <cell r="E929">
            <v>27</v>
          </cell>
          <cell r="F929">
            <v>5421.78</v>
          </cell>
          <cell r="G929">
            <v>5070.204675</v>
          </cell>
          <cell r="H929">
            <v>27</v>
          </cell>
          <cell r="I929">
            <v>0</v>
          </cell>
          <cell r="J929">
            <v>5421.78</v>
          </cell>
          <cell r="K929">
            <v>5421.78</v>
          </cell>
          <cell r="L929">
            <v>5070204675</v>
          </cell>
          <cell r="M929">
            <v>351575325</v>
          </cell>
          <cell r="N929">
            <v>0.13906388909730596</v>
          </cell>
          <cell r="O929">
            <v>0.13906388909730596</v>
          </cell>
          <cell r="P929">
            <v>93.515500000000003</v>
          </cell>
          <cell r="Q929">
            <v>0.13906388909730596</v>
          </cell>
          <cell r="R929">
            <v>0.13906388947798148</v>
          </cell>
        </row>
        <row r="930">
          <cell r="A930">
            <v>914</v>
          </cell>
          <cell r="B930" t="str">
            <v>549th</v>
          </cell>
          <cell r="C930">
            <v>43734</v>
          </cell>
          <cell r="D930">
            <v>43916</v>
          </cell>
          <cell r="E930">
            <v>16</v>
          </cell>
          <cell r="F930">
            <v>71425</v>
          </cell>
          <cell r="G930">
            <v>66797.94097499999</v>
          </cell>
          <cell r="H930">
            <v>2</v>
          </cell>
          <cell r="I930">
            <v>20000</v>
          </cell>
          <cell r="J930">
            <v>0</v>
          </cell>
          <cell r="K930">
            <v>20000</v>
          </cell>
          <cell r="L930">
            <v>18709850000</v>
          </cell>
          <cell r="M930">
            <v>1290149999.9999998</v>
          </cell>
          <cell r="N930">
            <v>0.13819051089663867</v>
          </cell>
          <cell r="O930">
            <v>0.13999994968374652</v>
          </cell>
          <cell r="P930">
            <v>93.544899999999998</v>
          </cell>
          <cell r="Q930">
            <v>0.13838988103485692</v>
          </cell>
          <cell r="R930">
            <v>0.13829019596574782</v>
          </cell>
        </row>
        <row r="931">
          <cell r="A931">
            <v>915</v>
          </cell>
          <cell r="B931" t="str">
            <v>Non-Comp</v>
          </cell>
          <cell r="C931">
            <v>43734</v>
          </cell>
          <cell r="D931">
            <v>43916</v>
          </cell>
          <cell r="E931">
            <v>120</v>
          </cell>
          <cell r="F931">
            <v>12150.89</v>
          </cell>
          <cell r="G931">
            <v>11367.072532</v>
          </cell>
          <cell r="H931">
            <v>120</v>
          </cell>
          <cell r="I931">
            <v>0</v>
          </cell>
          <cell r="J931">
            <v>12150.89</v>
          </cell>
          <cell r="K931">
            <v>12150.89</v>
          </cell>
          <cell r="L931">
            <v>11367072532</v>
          </cell>
          <cell r="M931">
            <v>783817468</v>
          </cell>
          <cell r="N931">
            <v>0.1382890455256576</v>
          </cell>
          <cell r="O931">
            <v>0.1382890455256576</v>
          </cell>
          <cell r="P931">
            <v>93.549300000000002</v>
          </cell>
          <cell r="Q931">
            <v>0.1382890455256576</v>
          </cell>
          <cell r="R931">
            <v>0.13828904680245205</v>
          </cell>
          <cell r="S931" t="str">
            <v>Target</v>
          </cell>
        </row>
        <row r="932">
          <cell r="A932">
            <v>916</v>
          </cell>
          <cell r="B932" t="str">
            <v>550th</v>
          </cell>
          <cell r="C932">
            <v>43748</v>
          </cell>
          <cell r="D932">
            <v>43930</v>
          </cell>
          <cell r="E932">
            <v>60</v>
          </cell>
          <cell r="F932">
            <v>107300</v>
          </cell>
          <cell r="G932">
            <v>100397.02210000003</v>
          </cell>
          <cell r="H932">
            <v>1</v>
          </cell>
          <cell r="I932">
            <v>500</v>
          </cell>
          <cell r="J932">
            <v>0</v>
          </cell>
          <cell r="K932">
            <v>500</v>
          </cell>
          <cell r="L932">
            <v>468345000</v>
          </cell>
          <cell r="M932">
            <v>31654999.999999985</v>
          </cell>
          <cell r="N932">
            <v>0.13554949571668024</v>
          </cell>
          <cell r="O932">
            <v>0.13887585784067624</v>
          </cell>
          <cell r="P932">
            <v>93.668999999999997</v>
          </cell>
          <cell r="Q932">
            <v>0.13554949571668024</v>
          </cell>
          <cell r="R932">
            <v>0.13554949571668024</v>
          </cell>
          <cell r="S932">
            <v>300</v>
          </cell>
        </row>
        <row r="933">
          <cell r="A933">
            <v>917</v>
          </cell>
          <cell r="B933" t="str">
            <v>Non-Comp</v>
          </cell>
          <cell r="C933">
            <v>43748</v>
          </cell>
          <cell r="D933">
            <v>43930</v>
          </cell>
          <cell r="E933">
            <v>82</v>
          </cell>
          <cell r="F933">
            <v>20275.615000000002</v>
          </cell>
          <cell r="G933">
            <v>18991.965813999999</v>
          </cell>
          <cell r="H933">
            <v>82</v>
          </cell>
          <cell r="I933">
            <v>0</v>
          </cell>
          <cell r="J933">
            <v>20275.615000000002</v>
          </cell>
          <cell r="K933">
            <v>20275.615000000002</v>
          </cell>
          <cell r="L933">
            <v>18991965814</v>
          </cell>
          <cell r="M933">
            <v>1283649186</v>
          </cell>
          <cell r="N933">
            <v>0.13554949571668024</v>
          </cell>
          <cell r="O933">
            <v>0.13554949571668024</v>
          </cell>
          <cell r="P933">
            <v>93.668999999999997</v>
          </cell>
          <cell r="Q933">
            <v>0.13554949571668024</v>
          </cell>
          <cell r="R933">
            <v>0.13554949575613714</v>
          </cell>
        </row>
        <row r="934">
          <cell r="A934">
            <v>918</v>
          </cell>
          <cell r="B934" t="str">
            <v>551st</v>
          </cell>
          <cell r="C934">
            <v>43762</v>
          </cell>
          <cell r="D934">
            <v>43944</v>
          </cell>
          <cell r="E934">
            <v>89</v>
          </cell>
          <cell r="F934">
            <v>268911.09999999998</v>
          </cell>
          <cell r="G934">
            <v>252188.19482789995</v>
          </cell>
          <cell r="H934">
            <v>42</v>
          </cell>
          <cell r="I934">
            <v>161981.1</v>
          </cell>
          <cell r="J934">
            <v>21300</v>
          </cell>
          <cell r="K934">
            <v>183281.1</v>
          </cell>
          <cell r="L934">
            <v>171925010629.89993</v>
          </cell>
          <cell r="M934">
            <v>11356089370.099995</v>
          </cell>
          <cell r="N934">
            <v>0.13137471998231484</v>
          </cell>
          <cell r="O934">
            <v>0.13847926589398252</v>
          </cell>
          <cell r="P934">
            <v>93.780699999999996</v>
          </cell>
          <cell r="Q934">
            <v>0.13299934824566234</v>
          </cell>
          <cell r="R934">
            <v>0.13246820071454982</v>
          </cell>
        </row>
        <row r="935">
          <cell r="A935">
            <v>919</v>
          </cell>
          <cell r="B935" t="str">
            <v>Non-Comp</v>
          </cell>
          <cell r="C935">
            <v>43762</v>
          </cell>
          <cell r="D935">
            <v>43944</v>
          </cell>
          <cell r="E935">
            <v>69</v>
          </cell>
          <cell r="F935">
            <v>21250.654999999999</v>
          </cell>
          <cell r="G935">
            <v>19933.964415999999</v>
          </cell>
          <cell r="H935">
            <v>69</v>
          </cell>
          <cell r="I935">
            <v>0</v>
          </cell>
          <cell r="J935">
            <v>21250.654999999999</v>
          </cell>
          <cell r="K935">
            <v>21250.654999999999</v>
          </cell>
          <cell r="L935">
            <v>19933964416</v>
          </cell>
          <cell r="M935">
            <v>1316690584</v>
          </cell>
          <cell r="N935">
            <v>0.13246816720016152</v>
          </cell>
          <cell r="O935">
            <v>0.13246816720016152</v>
          </cell>
          <cell r="P935">
            <v>93.804000000000002</v>
          </cell>
          <cell r="Q935">
            <v>0.13246816720016152</v>
          </cell>
          <cell r="R935">
            <v>0.132468167221612</v>
          </cell>
        </row>
        <row r="936">
          <cell r="A936">
            <v>920</v>
          </cell>
          <cell r="B936" t="str">
            <v>552 nd</v>
          </cell>
          <cell r="C936">
            <v>43776</v>
          </cell>
          <cell r="D936">
            <v>43958</v>
          </cell>
          <cell r="E936">
            <v>86</v>
          </cell>
          <cell r="F936">
            <v>318168.59999999998</v>
          </cell>
          <cell r="G936">
            <v>298415.87325400003</v>
          </cell>
          <cell r="H936">
            <v>66</v>
          </cell>
          <cell r="I936">
            <v>163313.60000000001</v>
          </cell>
          <cell r="J936">
            <v>57950</v>
          </cell>
          <cell r="K936">
            <v>221263.6</v>
          </cell>
          <cell r="L936">
            <v>207590142014.00003</v>
          </cell>
          <cell r="M936">
            <v>13673457985.99999</v>
          </cell>
          <cell r="N936">
            <v>0.13050076717927744</v>
          </cell>
          <cell r="O936">
            <v>0.13490053801204374</v>
          </cell>
          <cell r="P936">
            <v>93.7851</v>
          </cell>
          <cell r="Q936">
            <v>0.13289901916400154</v>
          </cell>
          <cell r="R936">
            <v>0.13209718698425685</v>
          </cell>
          <cell r="S936">
            <v>200000</v>
          </cell>
        </row>
        <row r="937">
          <cell r="A937">
            <v>921</v>
          </cell>
          <cell r="B937" t="str">
            <v>Non-Comp</v>
          </cell>
          <cell r="C937">
            <v>43776</v>
          </cell>
          <cell r="D937">
            <v>43958</v>
          </cell>
          <cell r="E937">
            <v>82</v>
          </cell>
          <cell r="F937">
            <v>17533.494999999999</v>
          </cell>
          <cell r="G937">
            <v>16449.977606</v>
          </cell>
          <cell r="H937">
            <v>82</v>
          </cell>
          <cell r="I937">
            <v>0</v>
          </cell>
          <cell r="J937">
            <v>17533.494999999999</v>
          </cell>
          <cell r="K937">
            <v>17533.494999999999</v>
          </cell>
          <cell r="L937">
            <v>16449977606</v>
          </cell>
          <cell r="M937">
            <v>1083517394</v>
          </cell>
          <cell r="N937">
            <v>0.1320967252887103</v>
          </cell>
          <cell r="O937">
            <v>0.1320967252887103</v>
          </cell>
          <cell r="P937">
            <v>93.820300000000003</v>
          </cell>
          <cell r="Q937">
            <v>0.1320967252887103</v>
          </cell>
          <cell r="R937">
            <v>0.1320967257415685</v>
          </cell>
        </row>
        <row r="938">
          <cell r="A938">
            <v>922</v>
          </cell>
          <cell r="B938" t="str">
            <v>553rd</v>
          </cell>
          <cell r="C938">
            <v>43790</v>
          </cell>
          <cell r="D938">
            <v>43972</v>
          </cell>
          <cell r="E938">
            <v>27</v>
          </cell>
          <cell r="F938">
            <v>108084.8</v>
          </cell>
          <cell r="G938">
            <v>101238.81176099999</v>
          </cell>
          <cell r="H938">
            <v>4</v>
          </cell>
          <cell r="I938">
            <v>15544.8</v>
          </cell>
          <cell r="J938">
            <v>0</v>
          </cell>
          <cell r="K938">
            <v>15544.8</v>
          </cell>
          <cell r="L938">
            <v>14579610196</v>
          </cell>
          <cell r="M938">
            <v>965189803.99999976</v>
          </cell>
          <cell r="N938">
            <v>0.13259808839526174</v>
          </cell>
          <cell r="O938">
            <v>0.13800034176116763</v>
          </cell>
          <cell r="P938">
            <v>93.7851</v>
          </cell>
          <cell r="Q938">
            <v>0.13289901916400154</v>
          </cell>
          <cell r="R938">
            <v>0.13276643884294959</v>
          </cell>
          <cell r="S938">
            <v>200000</v>
          </cell>
        </row>
        <row r="939">
          <cell r="A939">
            <v>923</v>
          </cell>
          <cell r="B939" t="str">
            <v>Non-Comp</v>
          </cell>
          <cell r="C939">
            <v>43790</v>
          </cell>
          <cell r="D939">
            <v>43972</v>
          </cell>
          <cell r="E939">
            <v>25</v>
          </cell>
          <cell r="F939">
            <v>2032.2950000000001</v>
          </cell>
          <cell r="G939">
            <v>1906.1077700000001</v>
          </cell>
          <cell r="H939">
            <v>25</v>
          </cell>
          <cell r="I939">
            <v>0</v>
          </cell>
          <cell r="J939">
            <v>2032.2950000000001</v>
          </cell>
          <cell r="K939">
            <v>2032.2950000000001</v>
          </cell>
          <cell r="L939">
            <v>1906107770</v>
          </cell>
          <cell r="M939">
            <v>126187230</v>
          </cell>
          <cell r="N939">
            <v>0.13276678157546146</v>
          </cell>
          <cell r="O939">
            <v>0.13276678157546146</v>
          </cell>
          <cell r="P939">
            <v>93.790899999999993</v>
          </cell>
          <cell r="Q939">
            <v>0.13276678157546146</v>
          </cell>
          <cell r="R939">
            <v>0.132766782871134</v>
          </cell>
        </row>
        <row r="940">
          <cell r="A940">
            <v>924</v>
          </cell>
          <cell r="B940" t="str">
            <v>554th</v>
          </cell>
          <cell r="C940">
            <v>43804</v>
          </cell>
          <cell r="D940">
            <v>43986</v>
          </cell>
          <cell r="E940">
            <v>27</v>
          </cell>
          <cell r="F940">
            <v>118082.5</v>
          </cell>
          <cell r="G940">
            <v>110602.62610749996</v>
          </cell>
          <cell r="H940">
            <v>2</v>
          </cell>
          <cell r="I940">
            <v>5882.5</v>
          </cell>
          <cell r="J940">
            <v>0</v>
          </cell>
          <cell r="K940">
            <v>5882.5</v>
          </cell>
          <cell r="L940">
            <v>5516936507.5</v>
          </cell>
          <cell r="M940">
            <v>365563492.49999988</v>
          </cell>
          <cell r="N940">
            <v>0.13288761872766233</v>
          </cell>
          <cell r="O940">
            <v>0.13892859498784987</v>
          </cell>
          <cell r="P940">
            <v>93.7851</v>
          </cell>
          <cell r="Q940">
            <v>0.13289901916400154</v>
          </cell>
          <cell r="R940">
            <v>0.13288816621993021</v>
          </cell>
          <cell r="S940">
            <v>100000</v>
          </cell>
        </row>
        <row r="941">
          <cell r="A941">
            <v>925</v>
          </cell>
          <cell r="B941" t="str">
            <v>Non-Comp</v>
          </cell>
          <cell r="C941">
            <v>43804</v>
          </cell>
          <cell r="D941">
            <v>43986</v>
          </cell>
          <cell r="E941">
            <v>58</v>
          </cell>
          <cell r="F941">
            <v>3678.02</v>
          </cell>
          <cell r="G941">
            <v>3449.4531270000002</v>
          </cell>
          <cell r="H941">
            <v>58</v>
          </cell>
          <cell r="I941">
            <v>0</v>
          </cell>
          <cell r="J941">
            <v>3678.02</v>
          </cell>
          <cell r="K941">
            <v>3678.02</v>
          </cell>
          <cell r="L941">
            <v>3449453127</v>
          </cell>
          <cell r="M941">
            <v>228566873</v>
          </cell>
          <cell r="N941">
            <v>0.13288761872766233</v>
          </cell>
          <cell r="O941">
            <v>0.13288761872766233</v>
          </cell>
          <cell r="P941">
            <v>93.785600000000002</v>
          </cell>
          <cell r="Q941">
            <v>0.13288761872766233</v>
          </cell>
          <cell r="R941">
            <v>0.13288761756221437</v>
          </cell>
        </row>
        <row r="942">
          <cell r="A942">
            <v>926</v>
          </cell>
          <cell r="B942" t="str">
            <v>555th</v>
          </cell>
          <cell r="C942">
            <v>43818</v>
          </cell>
          <cell r="D942">
            <v>44000</v>
          </cell>
          <cell r="E942">
            <v>18</v>
          </cell>
          <cell r="F942">
            <v>51000</v>
          </cell>
          <cell r="G942">
            <v>47808.966500000002</v>
          </cell>
          <cell r="H942">
            <v>8</v>
          </cell>
          <cell r="I942">
            <v>9150</v>
          </cell>
          <cell r="J942">
            <v>2500</v>
          </cell>
          <cell r="K942">
            <v>11650</v>
          </cell>
          <cell r="L942">
            <v>10927094650</v>
          </cell>
          <cell r="M942">
            <v>722905349.99999988</v>
          </cell>
          <cell r="N942">
            <v>0.13247728396187511</v>
          </cell>
          <cell r="O942">
            <v>0.13789954289097681</v>
          </cell>
          <cell r="P942">
            <v>93.7851</v>
          </cell>
          <cell r="Q942">
            <v>0.13289901916400154</v>
          </cell>
          <cell r="R942">
            <v>0.13267780158309761</v>
          </cell>
          <cell r="S942">
            <v>100000</v>
          </cell>
        </row>
        <row r="943">
          <cell r="A943">
            <v>927</v>
          </cell>
          <cell r="B943" t="str">
            <v>Non-Comp</v>
          </cell>
          <cell r="C943">
            <v>43818</v>
          </cell>
          <cell r="D943">
            <v>44000</v>
          </cell>
          <cell r="E943">
            <v>45</v>
          </cell>
          <cell r="F943">
            <v>3038.8850000000002</v>
          </cell>
          <cell r="G943">
            <v>2850.316108</v>
          </cell>
          <cell r="H943">
            <v>45</v>
          </cell>
          <cell r="I943">
            <v>0</v>
          </cell>
          <cell r="J943">
            <v>3038.8850000000002</v>
          </cell>
          <cell r="K943">
            <v>3038.8850000000002</v>
          </cell>
          <cell r="L943">
            <v>2850316108</v>
          </cell>
          <cell r="M943">
            <v>188568892</v>
          </cell>
          <cell r="N943">
            <v>0.13267787239265413</v>
          </cell>
          <cell r="O943">
            <v>0.13267787239265413</v>
          </cell>
          <cell r="P943">
            <v>93.794799999999995</v>
          </cell>
          <cell r="Q943">
            <v>0.13267787239265413</v>
          </cell>
          <cell r="R943">
            <v>0.13267787237765097</v>
          </cell>
        </row>
        <row r="944">
          <cell r="A944">
            <v>928</v>
          </cell>
          <cell r="B944" t="str">
            <v>556th</v>
          </cell>
          <cell r="C944">
            <v>43832</v>
          </cell>
          <cell r="D944">
            <v>44014</v>
          </cell>
          <cell r="E944">
            <v>6</v>
          </cell>
          <cell r="F944">
            <v>18460.849999999999</v>
          </cell>
          <cell r="G944">
            <v>17307.263855950001</v>
          </cell>
          <cell r="H944">
            <v>3</v>
          </cell>
          <cell r="I944">
            <v>2625</v>
          </cell>
          <cell r="J944">
            <v>0</v>
          </cell>
          <cell r="K944">
            <v>2625</v>
          </cell>
          <cell r="L944">
            <v>2461886375</v>
          </cell>
          <cell r="M944">
            <v>163113624.99999997</v>
          </cell>
          <cell r="N944">
            <v>0.13279869949593096</v>
          </cell>
          <cell r="O944">
            <v>0.13449856444574465</v>
          </cell>
          <cell r="P944">
            <v>93.7851</v>
          </cell>
          <cell r="Q944">
            <v>0.13289901916400154</v>
          </cell>
          <cell r="R944">
            <v>0.13287513352874664</v>
          </cell>
          <cell r="S944">
            <v>100000</v>
          </cell>
        </row>
        <row r="945">
          <cell r="A945">
            <v>929</v>
          </cell>
          <cell r="B945" t="str">
            <v>Non-Comp</v>
          </cell>
          <cell r="C945">
            <v>43832</v>
          </cell>
          <cell r="D945">
            <v>44014</v>
          </cell>
          <cell r="E945">
            <v>26</v>
          </cell>
          <cell r="F945">
            <v>3902.35</v>
          </cell>
          <cell r="G945">
            <v>3659.8657760000001</v>
          </cell>
          <cell r="H945">
            <v>26</v>
          </cell>
          <cell r="I945">
            <v>0</v>
          </cell>
          <cell r="J945">
            <v>3902.35</v>
          </cell>
          <cell r="K945">
            <v>3902.35</v>
          </cell>
          <cell r="L945">
            <v>3659865776</v>
          </cell>
          <cell r="M945">
            <v>242484224</v>
          </cell>
          <cell r="N945">
            <v>0.13287393836451175</v>
          </cell>
          <cell r="O945">
            <v>0.13287393836451175</v>
          </cell>
          <cell r="P945">
            <v>93.786199999999994</v>
          </cell>
          <cell r="Q945">
            <v>0.13287393836451175</v>
          </cell>
          <cell r="R945">
            <v>0.13287393818922907</v>
          </cell>
        </row>
        <row r="946">
          <cell r="A946">
            <v>930</v>
          </cell>
          <cell r="B946" t="str">
            <v>557th</v>
          </cell>
          <cell r="C946">
            <v>43846</v>
          </cell>
          <cell r="D946">
            <v>44028</v>
          </cell>
          <cell r="E946">
            <v>24</v>
          </cell>
          <cell r="F946">
            <v>148097.36499999999</v>
          </cell>
          <cell r="G946">
            <v>138822.37546678502</v>
          </cell>
          <cell r="H946">
            <v>12</v>
          </cell>
          <cell r="I946">
            <v>22347.364999999998</v>
          </cell>
          <cell r="J946">
            <v>0</v>
          </cell>
          <cell r="K946">
            <v>22347.364999999998</v>
          </cell>
          <cell r="L946">
            <v>20966817466.784996</v>
          </cell>
          <cell r="M946">
            <v>1380547533.2149994</v>
          </cell>
          <cell r="N946">
            <v>0.13040067240086828</v>
          </cell>
          <cell r="O946">
            <v>0.13500105500041465</v>
          </cell>
          <cell r="P946">
            <v>93.785499999999999</v>
          </cell>
          <cell r="Q946">
            <v>0.13288989880520555</v>
          </cell>
          <cell r="R946">
            <v>0.1320508108880486</v>
          </cell>
        </row>
        <row r="947">
          <cell r="A947">
            <v>931</v>
          </cell>
          <cell r="B947" t="str">
            <v>Non-Comp</v>
          </cell>
          <cell r="C947">
            <v>43846</v>
          </cell>
          <cell r="D947">
            <v>44028</v>
          </cell>
          <cell r="E947">
            <v>20</v>
          </cell>
          <cell r="F947">
            <v>1474.47</v>
          </cell>
          <cell r="G947">
            <v>1383.3816670000001</v>
          </cell>
          <cell r="H947">
            <v>20</v>
          </cell>
          <cell r="I947">
            <v>0</v>
          </cell>
          <cell r="J947">
            <v>1474.47</v>
          </cell>
          <cell r="K947">
            <v>1474.47</v>
          </cell>
          <cell r="L947">
            <v>1383381667</v>
          </cell>
          <cell r="M947">
            <v>91088333</v>
          </cell>
          <cell r="N947">
            <v>0.13205115848357385</v>
          </cell>
          <cell r="O947">
            <v>0.13205115848357385</v>
          </cell>
          <cell r="P947">
            <v>93.822299999999998</v>
          </cell>
          <cell r="Q947">
            <v>0.13205115848357385</v>
          </cell>
          <cell r="R947">
            <v>0.13205115818999347</v>
          </cell>
        </row>
        <row r="948">
          <cell r="A948">
            <v>932</v>
          </cell>
          <cell r="B948" t="str">
            <v>558th</v>
          </cell>
          <cell r="C948">
            <v>43860</v>
          </cell>
          <cell r="D948">
            <v>44042</v>
          </cell>
          <cell r="E948">
            <v>19</v>
          </cell>
          <cell r="F948">
            <v>61969</v>
          </cell>
          <cell r="G948">
            <v>58076.911</v>
          </cell>
          <cell r="H948">
            <v>10</v>
          </cell>
          <cell r="I948">
            <v>18469</v>
          </cell>
          <cell r="J948">
            <v>1000</v>
          </cell>
          <cell r="K948">
            <v>19469</v>
          </cell>
          <cell r="L948">
            <v>18263698614</v>
          </cell>
          <cell r="M948">
            <v>1205301385.9999995</v>
          </cell>
          <cell r="N948">
            <v>0.13190080180900696</v>
          </cell>
          <cell r="O948">
            <v>0.13699735717465408</v>
          </cell>
          <cell r="P948">
            <v>93.785499999999999</v>
          </cell>
          <cell r="Q948">
            <v>0.13288989880520555</v>
          </cell>
          <cell r="R948">
            <v>0.13235143810815378</v>
          </cell>
        </row>
        <row r="949">
          <cell r="A949">
            <v>933</v>
          </cell>
          <cell r="B949" t="str">
            <v>Non-Comp</v>
          </cell>
          <cell r="C949">
            <v>43860</v>
          </cell>
          <cell r="D949">
            <v>44042</v>
          </cell>
          <cell r="E949">
            <v>43</v>
          </cell>
          <cell r="F949">
            <v>3947.44</v>
          </cell>
          <cell r="G949">
            <v>3703.057933</v>
          </cell>
          <cell r="H949">
            <v>43</v>
          </cell>
          <cell r="I949">
            <v>0</v>
          </cell>
          <cell r="J949">
            <v>3947.44</v>
          </cell>
          <cell r="K949">
            <v>3947.44</v>
          </cell>
          <cell r="L949">
            <v>3703057933</v>
          </cell>
          <cell r="M949">
            <v>244382067</v>
          </cell>
          <cell r="N949">
            <v>0.13235193530335471</v>
          </cell>
          <cell r="O949">
            <v>0.13235193530335471</v>
          </cell>
          <cell r="P949">
            <v>93.809100000000001</v>
          </cell>
          <cell r="Q949">
            <v>0.13235193530335471</v>
          </cell>
          <cell r="R949">
            <v>0.13235193530335471</v>
          </cell>
        </row>
        <row r="950">
          <cell r="A950">
            <v>934</v>
          </cell>
          <cell r="B950" t="str">
            <v>559th</v>
          </cell>
          <cell r="C950">
            <v>43874</v>
          </cell>
          <cell r="D950">
            <v>44056</v>
          </cell>
          <cell r="E950">
            <v>6</v>
          </cell>
          <cell r="F950">
            <v>129901.05</v>
          </cell>
          <cell r="G950">
            <v>121602.17309734999</v>
          </cell>
          <cell r="H950">
            <v>1</v>
          </cell>
          <cell r="I950">
            <v>1701.05</v>
          </cell>
          <cell r="J950">
            <v>0</v>
          </cell>
          <cell r="K950">
            <v>1701.05</v>
          </cell>
          <cell r="L950">
            <v>1595256597.3499997</v>
          </cell>
          <cell r="M950">
            <v>105793402.6500001</v>
          </cell>
          <cell r="N950">
            <v>0.13299934824566234</v>
          </cell>
          <cell r="O950">
            <v>0.13748957247432425</v>
          </cell>
          <cell r="P950">
            <v>93.780699999999996</v>
          </cell>
          <cell r="Q950">
            <v>0.13299934824566234</v>
          </cell>
          <cell r="R950">
            <v>0.13299934824566234</v>
          </cell>
        </row>
        <row r="951">
          <cell r="A951">
            <v>935</v>
          </cell>
          <cell r="B951" t="str">
            <v>Non-Comp</v>
          </cell>
          <cell r="C951">
            <v>43874</v>
          </cell>
          <cell r="D951">
            <v>44056</v>
          </cell>
          <cell r="E951">
            <v>29</v>
          </cell>
          <cell r="F951">
            <v>1586.085</v>
          </cell>
          <cell r="G951">
            <v>1487.4416160000001</v>
          </cell>
          <cell r="H951">
            <v>29</v>
          </cell>
          <cell r="I951">
            <v>0</v>
          </cell>
          <cell r="J951">
            <v>1586.085</v>
          </cell>
          <cell r="K951">
            <v>1586.085</v>
          </cell>
          <cell r="L951">
            <v>1487441616</v>
          </cell>
          <cell r="M951">
            <v>98643384</v>
          </cell>
          <cell r="N951">
            <v>0.13299934824566234</v>
          </cell>
          <cell r="O951">
            <v>0.13299934824566234</v>
          </cell>
          <cell r="P951">
            <v>93.780699999999996</v>
          </cell>
          <cell r="Q951">
            <v>0.13299934824566234</v>
          </cell>
          <cell r="R951">
            <v>0.13299934824566234</v>
          </cell>
        </row>
        <row r="952">
          <cell r="A952">
            <v>936</v>
          </cell>
          <cell r="B952" t="str">
            <v>560th</v>
          </cell>
          <cell r="C952">
            <v>43888</v>
          </cell>
          <cell r="D952">
            <v>44070</v>
          </cell>
          <cell r="E952">
            <v>2</v>
          </cell>
          <cell r="F952">
            <v>4000</v>
          </cell>
          <cell r="G952">
            <v>3750.0860000000002</v>
          </cell>
          <cell r="H952">
            <v>1</v>
          </cell>
          <cell r="I952">
            <v>2000</v>
          </cell>
          <cell r="J952">
            <v>0</v>
          </cell>
          <cell r="K952">
            <v>2000</v>
          </cell>
          <cell r="L952">
            <v>1875262000</v>
          </cell>
          <cell r="M952">
            <v>124738000.00000001</v>
          </cell>
          <cell r="N952">
            <v>0.13340075873471219</v>
          </cell>
          <cell r="O952">
            <v>0.13390045157293695</v>
          </cell>
          <cell r="P952">
            <v>93.763099999999994</v>
          </cell>
          <cell r="Q952">
            <v>0.13340075873471219</v>
          </cell>
          <cell r="R952">
            <v>0.13340075873471219</v>
          </cell>
        </row>
        <row r="953">
          <cell r="A953">
            <v>937</v>
          </cell>
          <cell r="B953" t="str">
            <v>Non-Comp</v>
          </cell>
          <cell r="C953">
            <v>43888</v>
          </cell>
          <cell r="D953">
            <v>44070</v>
          </cell>
          <cell r="E953">
            <v>23</v>
          </cell>
          <cell r="F953">
            <v>1748.335</v>
          </cell>
          <cell r="G953">
            <v>1639.293095</v>
          </cell>
          <cell r="H953">
            <v>23</v>
          </cell>
          <cell r="I953">
            <v>0</v>
          </cell>
          <cell r="J953">
            <v>1748.335</v>
          </cell>
          <cell r="K953">
            <v>1748.335</v>
          </cell>
          <cell r="L953">
            <v>1639293095</v>
          </cell>
          <cell r="M953">
            <v>109041905</v>
          </cell>
          <cell r="N953">
            <v>0.13340075873471219</v>
          </cell>
          <cell r="O953">
            <v>0.13340075873471219</v>
          </cell>
          <cell r="P953">
            <v>93.763099999999994</v>
          </cell>
          <cell r="Q953">
            <v>0.13340075873471219</v>
          </cell>
          <cell r="R953">
            <v>0.13340075873471219</v>
          </cell>
        </row>
        <row r="954">
          <cell r="A954">
            <v>938</v>
          </cell>
          <cell r="B954" t="str">
            <v>561st</v>
          </cell>
          <cell r="C954">
            <v>43902</v>
          </cell>
          <cell r="D954">
            <v>44084</v>
          </cell>
          <cell r="E954">
            <v>100</v>
          </cell>
          <cell r="F954">
            <v>355725</v>
          </cell>
          <cell r="G954">
            <v>334605.19715800002</v>
          </cell>
          <cell r="H954">
            <v>21</v>
          </cell>
          <cell r="I954">
            <v>92301</v>
          </cell>
          <cell r="J954">
            <v>10000</v>
          </cell>
          <cell r="K954">
            <v>102301</v>
          </cell>
          <cell r="L954">
            <v>96308388128</v>
          </cell>
          <cell r="M954">
            <v>5992611871.999999</v>
          </cell>
          <cell r="N954">
            <v>0.12377666225228902</v>
          </cell>
          <cell r="O954">
            <v>0.12999811316063162</v>
          </cell>
          <cell r="P954">
            <v>94.130600000000001</v>
          </cell>
          <cell r="Q954">
            <v>0.12505019037963691</v>
          </cell>
          <cell r="R954">
            <v>0.12478823800996978</v>
          </cell>
        </row>
        <row r="955">
          <cell r="A955">
            <v>939</v>
          </cell>
          <cell r="B955" t="str">
            <v>Non-Comp</v>
          </cell>
          <cell r="C955">
            <v>43902</v>
          </cell>
          <cell r="D955">
            <v>44084</v>
          </cell>
          <cell r="E955">
            <v>107</v>
          </cell>
          <cell r="F955">
            <v>13321.334999999999</v>
          </cell>
          <cell r="G955">
            <v>12540.99784</v>
          </cell>
          <cell r="H955">
            <v>107</v>
          </cell>
          <cell r="I955">
            <v>0</v>
          </cell>
          <cell r="J955">
            <v>13321.334999999999</v>
          </cell>
          <cell r="K955">
            <v>13321.334999999999</v>
          </cell>
          <cell r="L955">
            <v>12540997840</v>
          </cell>
          <cell r="M955">
            <v>780337160</v>
          </cell>
          <cell r="N955">
            <v>0.124787669231075</v>
          </cell>
          <cell r="O955">
            <v>0.124787669231075</v>
          </cell>
          <cell r="P955">
            <v>94.142200000000003</v>
          </cell>
          <cell r="Q955">
            <v>0.124787669231075</v>
          </cell>
          <cell r="R955">
            <v>0.12478766923107504</v>
          </cell>
        </row>
        <row r="956">
          <cell r="A956">
            <v>940</v>
          </cell>
          <cell r="B956" t="str">
            <v>562nd</v>
          </cell>
          <cell r="C956">
            <v>43916</v>
          </cell>
          <cell r="D956">
            <v>44098</v>
          </cell>
          <cell r="E956">
            <v>54</v>
          </cell>
          <cell r="F956">
            <v>209460</v>
          </cell>
          <cell r="G956">
            <v>198343.05865999998</v>
          </cell>
          <cell r="H956">
            <v>39</v>
          </cell>
          <cell r="I956">
            <v>137400</v>
          </cell>
          <cell r="J956">
            <v>14560</v>
          </cell>
          <cell r="K956">
            <v>151960</v>
          </cell>
          <cell r="L956">
            <v>143929612659.99997</v>
          </cell>
          <cell r="M956">
            <v>8030387340.000001</v>
          </cell>
          <cell r="N956">
            <v>0.10906027748705711</v>
          </cell>
          <cell r="O956">
            <v>0.11515105387369333</v>
          </cell>
          <cell r="P956">
            <v>94.666499999999999</v>
          </cell>
          <cell r="Q956">
            <v>0.11298933566842491</v>
          </cell>
          <cell r="R956">
            <v>0.11189470879191882</v>
          </cell>
        </row>
        <row r="957">
          <cell r="A957">
            <v>941</v>
          </cell>
          <cell r="B957" t="str">
            <v>Non-Comp</v>
          </cell>
          <cell r="C957">
            <v>43916</v>
          </cell>
          <cell r="D957">
            <v>44098</v>
          </cell>
          <cell r="E957">
            <v>54</v>
          </cell>
          <cell r="F957">
            <v>8861.31</v>
          </cell>
          <cell r="G957">
            <v>8393.0252120000005</v>
          </cell>
          <cell r="H957">
            <v>54</v>
          </cell>
          <cell r="I957">
            <v>0</v>
          </cell>
          <cell r="J957">
            <v>8861.31</v>
          </cell>
          <cell r="K957">
            <v>8861.31</v>
          </cell>
          <cell r="L957">
            <v>8393025212</v>
          </cell>
          <cell r="M957">
            <v>468284788</v>
          </cell>
          <cell r="N957">
            <v>0.11189559737631113</v>
          </cell>
          <cell r="O957">
            <v>0.11189559737631113</v>
          </cell>
          <cell r="P957">
            <v>94.715400000000002</v>
          </cell>
          <cell r="Q957">
            <v>0.11189559737631113</v>
          </cell>
          <cell r="R957">
            <v>0.11189559737631113</v>
          </cell>
        </row>
        <row r="958">
          <cell r="A958">
            <v>942</v>
          </cell>
          <cell r="B958" t="str">
            <v>563rd</v>
          </cell>
          <cell r="C958">
            <v>43930</v>
          </cell>
          <cell r="D958">
            <v>44112</v>
          </cell>
          <cell r="E958">
            <v>184</v>
          </cell>
          <cell r="F958">
            <v>586973.5</v>
          </cell>
          <cell r="G958">
            <v>557758.54826399975</v>
          </cell>
          <cell r="H958">
            <v>19</v>
          </cell>
          <cell r="I958">
            <v>142875</v>
          </cell>
          <cell r="J958">
            <v>0</v>
          </cell>
          <cell r="K958">
            <v>142875</v>
          </cell>
          <cell r="L958">
            <v>135923281425.00002</v>
          </cell>
          <cell r="M958">
            <v>6951718574.9999971</v>
          </cell>
          <cell r="N958">
            <v>0.10194529280283562</v>
          </cell>
          <cell r="O958">
            <v>0.11247699447751394</v>
          </cell>
          <cell r="P958">
            <v>95.114999999999995</v>
          </cell>
          <cell r="Q958">
            <v>0.10299995436409264</v>
          </cell>
          <cell r="R958">
            <v>0.10256993964507405</v>
          </cell>
        </row>
        <row r="959">
          <cell r="A959">
            <v>943</v>
          </cell>
          <cell r="B959" t="str">
            <v>Non-Comp</v>
          </cell>
          <cell r="C959">
            <v>43930</v>
          </cell>
          <cell r="D959">
            <v>44112</v>
          </cell>
          <cell r="E959">
            <v>100</v>
          </cell>
          <cell r="F959">
            <v>18580.275000000001</v>
          </cell>
          <cell r="G959">
            <v>17676.233141000001</v>
          </cell>
          <cell r="H959">
            <v>100</v>
          </cell>
          <cell r="I959">
            <v>0</v>
          </cell>
          <cell r="J959">
            <v>18580.275000000001</v>
          </cell>
          <cell r="K959">
            <v>18580.275000000001</v>
          </cell>
          <cell r="L959">
            <v>17676233141</v>
          </cell>
          <cell r="M959">
            <v>904041859</v>
          </cell>
          <cell r="N959">
            <v>0.10256998589294794</v>
          </cell>
          <cell r="O959">
            <v>0.10256998589294794</v>
          </cell>
          <cell r="P959">
            <v>95.134399999999999</v>
          </cell>
          <cell r="Q959">
            <v>0.10256998589294794</v>
          </cell>
          <cell r="R959">
            <v>0.10256998589294801</v>
          </cell>
        </row>
        <row r="960">
          <cell r="A960">
            <v>944</v>
          </cell>
          <cell r="B960" t="str">
            <v>564th</v>
          </cell>
          <cell r="C960">
            <v>43944</v>
          </cell>
          <cell r="D960">
            <v>44126</v>
          </cell>
          <cell r="E960">
            <v>140</v>
          </cell>
          <cell r="F960">
            <v>418850</v>
          </cell>
          <cell r="G960">
            <v>402648.30540000019</v>
          </cell>
          <cell r="H960">
            <v>31</v>
          </cell>
          <cell r="I960">
            <v>109000</v>
          </cell>
          <cell r="J960">
            <v>17500</v>
          </cell>
          <cell r="K960">
            <v>126500</v>
          </cell>
          <cell r="L960">
            <v>121715782499.99998</v>
          </cell>
          <cell r="M960">
            <v>4784217500.0000029</v>
          </cell>
          <cell r="N960">
            <v>7.6998080888941611E-2</v>
          </cell>
          <cell r="O960">
            <v>8.5450655911165407E-2</v>
          </cell>
          <cell r="P960">
            <v>96.164100000000005</v>
          </cell>
          <cell r="Q960">
            <v>7.9997383364752164E-2</v>
          </cell>
          <cell r="R960">
            <v>7.8829228052170949E-2</v>
          </cell>
        </row>
        <row r="961">
          <cell r="A961">
            <v>945</v>
          </cell>
          <cell r="B961" t="str">
            <v>Non-Comp</v>
          </cell>
          <cell r="C961">
            <v>43944</v>
          </cell>
          <cell r="D961">
            <v>44126</v>
          </cell>
          <cell r="E961">
            <v>92</v>
          </cell>
          <cell r="F961">
            <v>19426.384999999998</v>
          </cell>
          <cell r="G961">
            <v>18691.679119</v>
          </cell>
          <cell r="H961">
            <v>92</v>
          </cell>
          <cell r="I961">
            <v>0</v>
          </cell>
          <cell r="J961">
            <v>19426.384999999998</v>
          </cell>
          <cell r="K961">
            <v>19426.384999999998</v>
          </cell>
          <cell r="L961">
            <v>18691679119</v>
          </cell>
          <cell r="M961">
            <v>734705881</v>
          </cell>
          <cell r="N961">
            <v>7.8829119497185685E-2</v>
          </cell>
          <cell r="O961">
            <v>7.8829119497185685E-2</v>
          </cell>
          <cell r="P961">
            <v>96.218000000000004</v>
          </cell>
          <cell r="Q961">
            <v>7.8829119497185685E-2</v>
          </cell>
          <cell r="R961">
            <v>7.8829119497185685E-2</v>
          </cell>
        </row>
        <row r="962">
          <cell r="A962">
            <v>946</v>
          </cell>
          <cell r="B962" t="str">
            <v>565th</v>
          </cell>
          <cell r="C962">
            <v>43958</v>
          </cell>
          <cell r="D962">
            <v>44140</v>
          </cell>
          <cell r="E962">
            <v>103</v>
          </cell>
          <cell r="F962">
            <v>235066.42</v>
          </cell>
          <cell r="G962">
            <v>226106.29246147998</v>
          </cell>
          <cell r="H962">
            <v>91</v>
          </cell>
          <cell r="I962">
            <v>141566.42000000001</v>
          </cell>
          <cell r="J962">
            <v>7000</v>
          </cell>
          <cell r="K962">
            <v>148566.42000000001</v>
          </cell>
          <cell r="L962">
            <v>142973903961.47995</v>
          </cell>
          <cell r="M962">
            <v>5592516038.5200014</v>
          </cell>
          <cell r="N962">
            <v>7.4799034524939245E-2</v>
          </cell>
          <cell r="O962">
            <v>8.1998825536217845E-2</v>
          </cell>
          <cell r="P962">
            <v>96.164100000000005</v>
          </cell>
          <cell r="Q962">
            <v>7.9997383364752164E-2</v>
          </cell>
          <cell r="R962">
            <v>7.8447240936577262E-2</v>
          </cell>
        </row>
        <row r="963">
          <cell r="A963">
            <v>947</v>
          </cell>
          <cell r="B963" t="str">
            <v>Non-Comp</v>
          </cell>
          <cell r="C963">
            <v>43958</v>
          </cell>
          <cell r="D963">
            <v>44140</v>
          </cell>
          <cell r="E963">
            <v>70</v>
          </cell>
          <cell r="F963">
            <v>9309.1350000000002</v>
          </cell>
          <cell r="G963">
            <v>8958.7019230000005</v>
          </cell>
          <cell r="H963">
            <v>70</v>
          </cell>
          <cell r="I963">
            <v>0</v>
          </cell>
          <cell r="J963">
            <v>9309.1350000000002</v>
          </cell>
          <cell r="K963">
            <v>9309.1350000000002</v>
          </cell>
          <cell r="L963">
            <v>8958701923</v>
          </cell>
          <cell r="M963">
            <v>350433077</v>
          </cell>
          <cell r="N963">
            <v>7.8447929004271874E-2</v>
          </cell>
          <cell r="O963">
            <v>7.8447929004271874E-2</v>
          </cell>
          <cell r="P963">
            <v>96.235600000000005</v>
          </cell>
          <cell r="Q963">
            <v>7.8447929004271874E-2</v>
          </cell>
          <cell r="R963">
            <v>7.8447929004271832E-2</v>
          </cell>
        </row>
        <row r="964">
          <cell r="A964">
            <v>948</v>
          </cell>
          <cell r="B964" t="str">
            <v>566th</v>
          </cell>
          <cell r="C964">
            <v>43972</v>
          </cell>
          <cell r="D964">
            <v>44154</v>
          </cell>
          <cell r="E964">
            <v>83</v>
          </cell>
          <cell r="F964">
            <v>270126</v>
          </cell>
          <cell r="G964">
            <v>259741.82069599989</v>
          </cell>
          <cell r="H964">
            <v>8</v>
          </cell>
          <cell r="I964">
            <v>50000</v>
          </cell>
          <cell r="J964">
            <v>0</v>
          </cell>
          <cell r="K964">
            <v>50000</v>
          </cell>
          <cell r="L964">
            <v>48140504999.999992</v>
          </cell>
          <cell r="M964">
            <v>1859495000.0000007</v>
          </cell>
          <cell r="N964">
            <v>7.7000243338085139E-2</v>
          </cell>
          <cell r="O964">
            <v>8.3997581913814373E-2</v>
          </cell>
          <cell r="P964">
            <v>96.254000000000005</v>
          </cell>
          <cell r="Q964">
            <v>7.8049560720410652E-2</v>
          </cell>
          <cell r="R964">
            <v>7.7465114987311068E-2</v>
          </cell>
        </row>
        <row r="965">
          <cell r="A965">
            <v>949</v>
          </cell>
          <cell r="B965" t="str">
            <v>Non-Comp</v>
          </cell>
          <cell r="C965">
            <v>43972</v>
          </cell>
          <cell r="D965">
            <v>44154</v>
          </cell>
          <cell r="E965">
            <v>35</v>
          </cell>
          <cell r="F965">
            <v>4736.41</v>
          </cell>
          <cell r="G965">
            <v>4560.2629120000001</v>
          </cell>
          <cell r="H965">
            <v>35</v>
          </cell>
          <cell r="I965">
            <v>0</v>
          </cell>
          <cell r="J965">
            <v>4736.41</v>
          </cell>
          <cell r="K965">
            <v>4736.41</v>
          </cell>
          <cell r="L965">
            <v>4560262912</v>
          </cell>
          <cell r="M965">
            <v>176147088</v>
          </cell>
          <cell r="N965">
            <v>7.7465274207102683E-2</v>
          </cell>
          <cell r="O965">
            <v>7.7465274207102683E-2</v>
          </cell>
          <cell r="P965">
            <v>96.281000000000006</v>
          </cell>
          <cell r="Q965">
            <v>7.7465274207102683E-2</v>
          </cell>
          <cell r="R965">
            <v>7.7465274207102683E-2</v>
          </cell>
        </row>
        <row r="966">
          <cell r="A966">
            <v>950</v>
          </cell>
          <cell r="B966" t="str">
            <v>567th</v>
          </cell>
          <cell r="C966">
            <v>43986</v>
          </cell>
          <cell r="D966">
            <v>44168</v>
          </cell>
          <cell r="E966">
            <v>49</v>
          </cell>
          <cell r="F966">
            <v>148800</v>
          </cell>
          <cell r="G966">
            <v>143038.22329250004</v>
          </cell>
          <cell r="H966">
            <v>25</v>
          </cell>
          <cell r="I966">
            <v>20765</v>
          </cell>
          <cell r="J966">
            <v>9035</v>
          </cell>
          <cell r="K966">
            <v>29800</v>
          </cell>
          <cell r="L966">
            <v>28682044792.499996</v>
          </cell>
          <cell r="M966">
            <v>1117955207.4999998</v>
          </cell>
          <cell r="N966">
            <v>7.5999509474550225E-2</v>
          </cell>
          <cell r="O966">
            <v>8.2900945836016385E-2</v>
          </cell>
          <cell r="P966">
            <v>96.175200000000004</v>
          </cell>
          <cell r="Q966">
            <v>7.9756687634809975E-2</v>
          </cell>
          <cell r="R966">
            <v>7.816961994174082E-2</v>
          </cell>
        </row>
        <row r="967">
          <cell r="A967">
            <v>951</v>
          </cell>
          <cell r="B967" t="str">
            <v>Non-Comp</v>
          </cell>
          <cell r="C967">
            <v>43986</v>
          </cell>
          <cell r="D967">
            <v>44168</v>
          </cell>
          <cell r="E967">
            <v>60</v>
          </cell>
          <cell r="F967">
            <v>4704.1549999999997</v>
          </cell>
          <cell r="G967">
            <v>4527.6739200000002</v>
          </cell>
          <cell r="H967">
            <v>60</v>
          </cell>
          <cell r="I967">
            <v>0</v>
          </cell>
          <cell r="J967">
            <v>4704.1549999999997</v>
          </cell>
          <cell r="K967">
            <v>4704.1549999999997</v>
          </cell>
          <cell r="L967">
            <v>4527673920</v>
          </cell>
          <cell r="M967">
            <v>176481080</v>
          </cell>
          <cell r="N967">
            <v>7.8170787117637072E-2</v>
          </cell>
          <cell r="O967">
            <v>7.8170787117637072E-2</v>
          </cell>
          <cell r="P967">
            <v>96.248400000000004</v>
          </cell>
          <cell r="Q967">
            <v>7.8170787117637072E-2</v>
          </cell>
          <cell r="R967">
            <v>7.8170787117637031E-2</v>
          </cell>
        </row>
        <row r="968">
          <cell r="A968">
            <v>952</v>
          </cell>
          <cell r="B968" t="str">
            <v>568th</v>
          </cell>
          <cell r="C968">
            <v>44000</v>
          </cell>
          <cell r="D968">
            <v>44182</v>
          </cell>
          <cell r="E968">
            <v>94</v>
          </cell>
          <cell r="F968">
            <v>202210</v>
          </cell>
          <cell r="G968">
            <v>194711.70457999996</v>
          </cell>
          <cell r="H968">
            <v>7</v>
          </cell>
          <cell r="I968">
            <v>10725</v>
          </cell>
          <cell r="J968">
            <v>1500</v>
          </cell>
          <cell r="K968">
            <v>12225</v>
          </cell>
          <cell r="L968">
            <v>11785513724.999998</v>
          </cell>
          <cell r="M968">
            <v>439486275.00000048</v>
          </cell>
          <cell r="N968">
            <v>7.4100115536579497E-2</v>
          </cell>
          <cell r="O968">
            <v>8.0999795249170101E-2</v>
          </cell>
          <cell r="P968">
            <v>96.402199999999993</v>
          </cell>
          <cell r="Q968">
            <v>7.4846509020210589E-2</v>
          </cell>
          <cell r="R968">
            <v>7.4785655037087909E-2</v>
          </cell>
        </row>
        <row r="969">
          <cell r="A969">
            <v>953</v>
          </cell>
          <cell r="B969" t="str">
            <v>Non-Comp</v>
          </cell>
          <cell r="C969">
            <v>44000</v>
          </cell>
          <cell r="D969">
            <v>44182</v>
          </cell>
          <cell r="E969">
            <v>80</v>
          </cell>
          <cell r="F969">
            <v>5938.48</v>
          </cell>
          <cell r="G969">
            <v>5724.9916409999996</v>
          </cell>
          <cell r="H969">
            <v>80</v>
          </cell>
          <cell r="I969">
            <v>0</v>
          </cell>
          <cell r="J969">
            <v>5938.48</v>
          </cell>
          <cell r="K969">
            <v>5938.48</v>
          </cell>
          <cell r="L969">
            <v>5724991641</v>
          </cell>
          <cell r="M969">
            <v>213488359</v>
          </cell>
          <cell r="N969">
            <v>7.4786087311371249E-2</v>
          </cell>
          <cell r="O969">
            <v>7.4786087311371249E-2</v>
          </cell>
          <cell r="P969">
            <v>96.405000000000001</v>
          </cell>
          <cell r="Q969">
            <v>7.4786087311371249E-2</v>
          </cell>
          <cell r="R969">
            <v>7.4786087311371235E-2</v>
          </cell>
        </row>
        <row r="970">
          <cell r="A970">
            <v>954</v>
          </cell>
          <cell r="B970" t="str">
            <v>569th</v>
          </cell>
          <cell r="C970">
            <v>44014</v>
          </cell>
          <cell r="D970">
            <v>44196</v>
          </cell>
          <cell r="E970">
            <v>54</v>
          </cell>
          <cell r="F970">
            <v>157405</v>
          </cell>
          <cell r="G970">
            <v>152038.87726000004</v>
          </cell>
          <cell r="H970">
            <v>1</v>
          </cell>
          <cell r="I970">
            <v>250</v>
          </cell>
          <cell r="J970">
            <v>0</v>
          </cell>
          <cell r="K970">
            <v>250</v>
          </cell>
          <cell r="L970">
            <v>241964750</v>
          </cell>
          <cell r="M970">
            <v>8035249.9999999944</v>
          </cell>
          <cell r="N970">
            <v>6.6599162585768118E-2</v>
          </cell>
          <cell r="O970">
            <v>7.4999736945727993E-2</v>
          </cell>
          <cell r="P970">
            <v>96.785899999999998</v>
          </cell>
          <cell r="Q970">
            <v>6.6599162585768118E-2</v>
          </cell>
          <cell r="R970">
            <v>6.6599162585768118E-2</v>
          </cell>
        </row>
        <row r="971">
          <cell r="A971">
            <v>955</v>
          </cell>
          <cell r="B971" t="str">
            <v>Non-Comp</v>
          </cell>
          <cell r="C971">
            <v>44014</v>
          </cell>
          <cell r="D971">
            <v>44196</v>
          </cell>
          <cell r="E971">
            <v>70</v>
          </cell>
          <cell r="F971">
            <v>4517.84</v>
          </cell>
          <cell r="G971">
            <v>4372.6321040000003</v>
          </cell>
          <cell r="H971">
            <v>70</v>
          </cell>
          <cell r="I971">
            <v>0</v>
          </cell>
          <cell r="J971">
            <v>4517.84</v>
          </cell>
          <cell r="K971">
            <v>4517.84</v>
          </cell>
          <cell r="L971">
            <v>4372632104</v>
          </cell>
          <cell r="M971">
            <v>145207896</v>
          </cell>
          <cell r="N971">
            <v>6.6599162585768118E-2</v>
          </cell>
          <cell r="O971">
            <v>6.6599162585768118E-2</v>
          </cell>
          <cell r="P971">
            <v>96.785899999999998</v>
          </cell>
          <cell r="Q971">
            <v>6.6599162585768118E-2</v>
          </cell>
          <cell r="R971">
            <v>6.6599162585768173E-2</v>
          </cell>
        </row>
        <row r="972">
          <cell r="A972">
            <v>956</v>
          </cell>
          <cell r="B972" t="str">
            <v>570th</v>
          </cell>
          <cell r="C972">
            <v>44028</v>
          </cell>
          <cell r="D972">
            <v>44210</v>
          </cell>
          <cell r="E972">
            <v>63</v>
          </cell>
          <cell r="F972">
            <v>157300</v>
          </cell>
          <cell r="G972">
            <v>152185.89609999998</v>
          </cell>
          <cell r="H972">
            <v>52</v>
          </cell>
          <cell r="I972">
            <v>60250</v>
          </cell>
          <cell r="J972">
            <v>2000</v>
          </cell>
          <cell r="K972">
            <v>62250</v>
          </cell>
          <cell r="L972">
            <v>60305479400</v>
          </cell>
          <cell r="M972">
            <v>1944520600.0000012</v>
          </cell>
          <cell r="N972">
            <v>6.2750555139640105E-2</v>
          </cell>
          <cell r="O972">
            <v>7.0000210278889169E-2</v>
          </cell>
          <cell r="P972">
            <v>96.8279</v>
          </cell>
          <cell r="Q972">
            <v>6.5700372732230297E-2</v>
          </cell>
          <cell r="R972">
            <v>6.4666431243589242E-2</v>
          </cell>
        </row>
        <row r="973">
          <cell r="A973">
            <v>957</v>
          </cell>
          <cell r="B973" t="str">
            <v>Non-Comp</v>
          </cell>
          <cell r="C973">
            <v>44028</v>
          </cell>
          <cell r="D973">
            <v>44210</v>
          </cell>
          <cell r="E973">
            <v>109</v>
          </cell>
          <cell r="F973">
            <v>6631.36</v>
          </cell>
          <cell r="G973">
            <v>6424.2162079999998</v>
          </cell>
          <cell r="H973">
            <v>109</v>
          </cell>
          <cell r="I973">
            <v>0</v>
          </cell>
          <cell r="J973">
            <v>6631.36</v>
          </cell>
          <cell r="K973">
            <v>6631.36</v>
          </cell>
          <cell r="L973">
            <v>6424216208</v>
          </cell>
          <cell r="M973">
            <v>207143792</v>
          </cell>
          <cell r="N973">
            <v>6.466559093207716E-2</v>
          </cell>
          <cell r="O973">
            <v>6.466559093207716E-2</v>
          </cell>
          <cell r="P973">
            <v>96.876300000000001</v>
          </cell>
          <cell r="Q973">
            <v>6.466559093207716E-2</v>
          </cell>
          <cell r="R973">
            <v>6.4665590932077008E-2</v>
          </cell>
        </row>
        <row r="974">
          <cell r="A974">
            <v>958</v>
          </cell>
          <cell r="B974" t="str">
            <v>571ST</v>
          </cell>
          <cell r="C974">
            <v>44042</v>
          </cell>
          <cell r="D974">
            <v>44224</v>
          </cell>
          <cell r="E974">
            <v>25</v>
          </cell>
          <cell r="F974">
            <v>182250</v>
          </cell>
          <cell r="G974">
            <v>175987.33290000001</v>
          </cell>
          <cell r="H974">
            <v>14</v>
          </cell>
          <cell r="I974">
            <v>49350</v>
          </cell>
          <cell r="J974">
            <v>550</v>
          </cell>
          <cell r="K974">
            <v>49900</v>
          </cell>
          <cell r="L974">
            <v>48213915850.000008</v>
          </cell>
          <cell r="M974">
            <v>1686084149.9999981</v>
          </cell>
          <cell r="N974">
            <v>6.8999753550081949E-2</v>
          </cell>
          <cell r="O974">
            <v>7.4000924367053411E-2</v>
          </cell>
          <cell r="P974">
            <v>96.581000000000003</v>
          </cell>
          <cell r="Q974">
            <v>7.0995182430143702E-2</v>
          </cell>
          <cell r="R974">
            <v>7.0133999766506624E-2</v>
          </cell>
        </row>
        <row r="975">
          <cell r="A975">
            <v>959</v>
          </cell>
          <cell r="B975" t="str">
            <v>Non-Comp</v>
          </cell>
          <cell r="C975">
            <v>44042</v>
          </cell>
          <cell r="D975">
            <v>44224</v>
          </cell>
          <cell r="E975">
            <v>33</v>
          </cell>
          <cell r="F975">
            <v>2304.3200000000002</v>
          </cell>
          <cell r="G975">
            <v>2226.4593319999999</v>
          </cell>
          <cell r="H975">
            <v>33</v>
          </cell>
          <cell r="I975">
            <v>0</v>
          </cell>
          <cell r="J975">
            <v>2304.3200000000002</v>
          </cell>
          <cell r="K975">
            <v>2304.3200000000002</v>
          </cell>
          <cell r="L975">
            <v>2226459332</v>
          </cell>
          <cell r="M975">
            <v>77860668</v>
          </cell>
          <cell r="N975">
            <v>7.0133390994465888E-2</v>
          </cell>
          <cell r="O975">
            <v>7.0133390994465888E-2</v>
          </cell>
          <cell r="P975">
            <v>96.621099999999998</v>
          </cell>
          <cell r="Q975">
            <v>7.0133390994465888E-2</v>
          </cell>
          <cell r="R975">
            <v>7.0133390994465888E-2</v>
          </cell>
        </row>
        <row r="976">
          <cell r="A976">
            <v>960</v>
          </cell>
          <cell r="B976" t="str">
            <v>572nd</v>
          </cell>
          <cell r="C976">
            <v>44056</v>
          </cell>
          <cell r="D976">
            <v>44238</v>
          </cell>
          <cell r="E976">
            <v>66</v>
          </cell>
          <cell r="F976">
            <v>201225</v>
          </cell>
          <cell r="G976">
            <v>194147.84769999998</v>
          </cell>
          <cell r="H976">
            <v>12</v>
          </cell>
          <cell r="I976">
            <v>18125</v>
          </cell>
          <cell r="J976">
            <v>100</v>
          </cell>
          <cell r="K976">
            <v>18225</v>
          </cell>
          <cell r="L976">
            <v>17598042200</v>
          </cell>
          <cell r="M976">
            <v>626957800.00000048</v>
          </cell>
          <cell r="N976">
            <v>7.04986516225376E-2</v>
          </cell>
          <cell r="O976">
            <v>7.4499132118380704E-2</v>
          </cell>
          <cell r="P976">
            <v>96.543599999999998</v>
          </cell>
          <cell r="Q976">
            <v>7.1799593228253494E-2</v>
          </cell>
          <cell r="R976">
            <v>7.144895427013305E-2</v>
          </cell>
        </row>
        <row r="977">
          <cell r="A977">
            <v>961</v>
          </cell>
          <cell r="B977" t="str">
            <v>Non-Comp</v>
          </cell>
          <cell r="C977">
            <v>44056</v>
          </cell>
          <cell r="D977">
            <v>44238</v>
          </cell>
          <cell r="E977">
            <v>33</v>
          </cell>
          <cell r="F977">
            <v>2429.4650000000001</v>
          </cell>
          <cell r="G977">
            <v>2345.8889760000002</v>
          </cell>
          <cell r="H977">
            <v>33</v>
          </cell>
          <cell r="I977">
            <v>0</v>
          </cell>
          <cell r="J977">
            <v>2429.4650000000001</v>
          </cell>
          <cell r="K977">
            <v>2429.4650000000001</v>
          </cell>
          <cell r="L977">
            <v>2345888976</v>
          </cell>
          <cell r="M977">
            <v>83576024</v>
          </cell>
          <cell r="N977">
            <v>7.1448931164506707E-2</v>
          </cell>
          <cell r="O977">
            <v>7.1448931164506707E-2</v>
          </cell>
          <cell r="P977">
            <v>96.559899999999999</v>
          </cell>
          <cell r="Q977">
            <v>7.1448931164506707E-2</v>
          </cell>
          <cell r="R977">
            <v>7.1448931164506679E-2</v>
          </cell>
        </row>
        <row r="978">
          <cell r="A978">
            <v>962</v>
          </cell>
          <cell r="B978" t="str">
            <v>573rd</v>
          </cell>
          <cell r="C978">
            <v>44070</v>
          </cell>
          <cell r="D978">
            <v>44252</v>
          </cell>
          <cell r="E978">
            <v>78</v>
          </cell>
          <cell r="F978">
            <v>358835</v>
          </cell>
          <cell r="G978">
            <v>346358.23634500004</v>
          </cell>
          <cell r="H978">
            <v>58</v>
          </cell>
          <cell r="I978">
            <v>178975</v>
          </cell>
          <cell r="J978">
            <v>24510</v>
          </cell>
          <cell r="K978">
            <v>203485</v>
          </cell>
          <cell r="L978">
            <v>196475254995</v>
          </cell>
          <cell r="M978">
            <v>7009745005.0000038</v>
          </cell>
          <cell r="N978">
            <v>7.009902014129811E-2</v>
          </cell>
          <cell r="O978">
            <v>7.5297624819679485E-2</v>
          </cell>
          <cell r="P978">
            <v>96.543599999999998</v>
          </cell>
          <cell r="Q978">
            <v>7.1799593228253494E-2</v>
          </cell>
          <cell r="R978">
            <v>7.1551058771270409E-2</v>
          </cell>
        </row>
        <row r="979">
          <cell r="A979">
            <v>963</v>
          </cell>
          <cell r="B979" t="str">
            <v>Non-Comp</v>
          </cell>
          <cell r="C979">
            <v>44070</v>
          </cell>
          <cell r="D979">
            <v>44252</v>
          </cell>
          <cell r="E979">
            <v>41</v>
          </cell>
          <cell r="F979">
            <v>5720.7049999999999</v>
          </cell>
          <cell r="G979">
            <v>5523.6381540000002</v>
          </cell>
          <cell r="H979">
            <v>41</v>
          </cell>
          <cell r="I979">
            <v>0</v>
          </cell>
          <cell r="J979">
            <v>5720.7049999999999</v>
          </cell>
          <cell r="K979">
            <v>5720.7049999999999</v>
          </cell>
          <cell r="L979">
            <v>5523638154</v>
          </cell>
          <cell r="M979">
            <v>197066846</v>
          </cell>
          <cell r="N979">
            <v>7.1550030164377207E-2</v>
          </cell>
          <cell r="O979">
            <v>7.1550030164377207E-2</v>
          </cell>
          <cell r="P979">
            <v>96.555199999999999</v>
          </cell>
          <cell r="Q979">
            <v>7.1550030164377207E-2</v>
          </cell>
          <cell r="R979">
            <v>7.1550030164377207E-2</v>
          </cell>
        </row>
        <row r="980">
          <cell r="A980">
            <v>964</v>
          </cell>
          <cell r="B980" t="str">
            <v>574th</v>
          </cell>
          <cell r="C980">
            <v>44084</v>
          </cell>
          <cell r="D980">
            <v>44266</v>
          </cell>
          <cell r="E980">
            <v>27</v>
          </cell>
          <cell r="F980">
            <v>233000</v>
          </cell>
          <cell r="G980">
            <v>224913.66450000001</v>
          </cell>
          <cell r="H980">
            <v>10</v>
          </cell>
          <cell r="I980">
            <v>102500</v>
          </cell>
          <cell r="J980">
            <v>13000</v>
          </cell>
          <cell r="K980">
            <v>115500</v>
          </cell>
          <cell r="L980">
            <v>111511913500.00002</v>
          </cell>
          <cell r="M980">
            <v>3988086500.000001</v>
          </cell>
          <cell r="N980">
            <v>7.1500554956008849E-2</v>
          </cell>
          <cell r="O980">
            <v>7.2897521971337045E-2</v>
          </cell>
          <cell r="P980">
            <v>96.543599999999998</v>
          </cell>
          <cell r="Q980">
            <v>7.1799593228253494E-2</v>
          </cell>
          <cell r="R980">
            <v>7.1724047720372913E-2</v>
          </cell>
        </row>
        <row r="981">
          <cell r="A981">
            <v>965</v>
          </cell>
          <cell r="B981" t="str">
            <v>Non-Comp</v>
          </cell>
          <cell r="C981">
            <v>44084</v>
          </cell>
          <cell r="D981">
            <v>44266</v>
          </cell>
          <cell r="E981">
            <v>56</v>
          </cell>
          <cell r="F981">
            <v>5932.05</v>
          </cell>
          <cell r="G981">
            <v>5727.2222449999999</v>
          </cell>
          <cell r="H981">
            <v>56</v>
          </cell>
          <cell r="I981">
            <v>0</v>
          </cell>
          <cell r="J981">
            <v>5932.05</v>
          </cell>
          <cell r="K981">
            <v>5932.05</v>
          </cell>
          <cell r="L981">
            <v>5727222245</v>
          </cell>
          <cell r="M981">
            <v>204827755</v>
          </cell>
          <cell r="N981">
            <v>7.1724287710578344E-2</v>
          </cell>
          <cell r="O981">
            <v>7.1724287710578344E-2</v>
          </cell>
          <cell r="P981">
            <v>96.5471</v>
          </cell>
          <cell r="Q981">
            <v>7.1724287710578344E-2</v>
          </cell>
          <cell r="R981">
            <v>7.172428771057833E-2</v>
          </cell>
        </row>
        <row r="982">
          <cell r="A982">
            <v>966</v>
          </cell>
          <cell r="B982" t="str">
            <v>575th</v>
          </cell>
          <cell r="C982">
            <v>44098</v>
          </cell>
          <cell r="D982">
            <v>44280</v>
          </cell>
          <cell r="E982">
            <v>35</v>
          </cell>
          <cell r="F982">
            <v>239575</v>
          </cell>
          <cell r="G982">
            <v>231295.67237500002</v>
          </cell>
          <cell r="H982">
            <v>18</v>
          </cell>
          <cell r="I982">
            <v>187000</v>
          </cell>
          <cell r="J982">
            <v>5000</v>
          </cell>
          <cell r="K982">
            <v>192000</v>
          </cell>
          <cell r="L982">
            <v>185373824999.99997</v>
          </cell>
          <cell r="M982">
            <v>6626175000</v>
          </cell>
          <cell r="N982">
            <v>7.1489799787817401E-2</v>
          </cell>
          <cell r="O982">
            <v>7.4499132118380704E-2</v>
          </cell>
          <cell r="P982">
            <v>96.543599999999998</v>
          </cell>
          <cell r="Q982">
            <v>7.1799593228253494E-2</v>
          </cell>
          <cell r="R982">
            <v>7.1686272646390339E-2</v>
          </cell>
        </row>
        <row r="983">
          <cell r="A983">
            <v>967</v>
          </cell>
          <cell r="B983" t="str">
            <v>Non-Comp</v>
          </cell>
          <cell r="C983">
            <v>44098</v>
          </cell>
          <cell r="D983">
            <v>44280</v>
          </cell>
          <cell r="E983">
            <v>37</v>
          </cell>
          <cell r="F983">
            <v>4960.9350000000004</v>
          </cell>
          <cell r="G983">
            <v>4789.7281709999997</v>
          </cell>
          <cell r="H983">
            <v>37</v>
          </cell>
          <cell r="I983">
            <v>0</v>
          </cell>
          <cell r="J983">
            <v>4960.9350000000004</v>
          </cell>
          <cell r="K983">
            <v>4960.9350000000004</v>
          </cell>
          <cell r="L983">
            <v>4789728171</v>
          </cell>
          <cell r="M983">
            <v>171206829</v>
          </cell>
          <cell r="N983">
            <v>7.1685561284614133E-2</v>
          </cell>
          <cell r="O983">
            <v>7.1685561284614133E-2</v>
          </cell>
          <cell r="P983">
            <v>96.548900000000003</v>
          </cell>
          <cell r="Q983">
            <v>7.1685561284614133E-2</v>
          </cell>
          <cell r="R983">
            <v>7.168556128461416E-2</v>
          </cell>
        </row>
        <row r="984">
          <cell r="A984">
            <v>968</v>
          </cell>
          <cell r="B984" t="str">
            <v>576th</v>
          </cell>
          <cell r="C984">
            <v>44112</v>
          </cell>
          <cell r="D984">
            <v>44294</v>
          </cell>
          <cell r="E984">
            <v>29</v>
          </cell>
          <cell r="F984">
            <v>145585</v>
          </cell>
          <cell r="G984">
            <v>140531.96212499999</v>
          </cell>
          <cell r="H984">
            <v>16</v>
          </cell>
          <cell r="I984">
            <v>102585</v>
          </cell>
          <cell r="J984">
            <v>2000</v>
          </cell>
          <cell r="K984">
            <v>104585</v>
          </cell>
          <cell r="L984">
            <v>100967484625.00002</v>
          </cell>
          <cell r="M984">
            <v>3617515374.9999995</v>
          </cell>
          <cell r="N984">
            <v>7.1750106130126334E-2</v>
          </cell>
          <cell r="O984">
            <v>7.3498644843914288E-2</v>
          </cell>
          <cell r="P984">
            <v>96.525499999999994</v>
          </cell>
          <cell r="Q984">
            <v>7.2189117480258302E-2</v>
          </cell>
          <cell r="R984">
            <v>7.1853906613290386E-2</v>
          </cell>
        </row>
        <row r="985">
          <cell r="A985">
            <v>969</v>
          </cell>
          <cell r="B985" t="str">
            <v>Non-Comp</v>
          </cell>
          <cell r="C985">
            <v>44112</v>
          </cell>
          <cell r="D985">
            <v>44294</v>
          </cell>
          <cell r="E985">
            <v>31</v>
          </cell>
          <cell r="F985">
            <v>5242</v>
          </cell>
          <cell r="G985">
            <v>5060.6844629999996</v>
          </cell>
          <cell r="H985">
            <v>31</v>
          </cell>
          <cell r="I985">
            <v>0</v>
          </cell>
          <cell r="J985">
            <v>5242</v>
          </cell>
          <cell r="K985">
            <v>5242</v>
          </cell>
          <cell r="L985">
            <v>5060684463</v>
          </cell>
          <cell r="M985">
            <v>181315537</v>
          </cell>
          <cell r="N985">
            <v>7.1853386226746377E-2</v>
          </cell>
          <cell r="O985">
            <v>7.1853386226746377E-2</v>
          </cell>
          <cell r="P985">
            <v>96.5411</v>
          </cell>
          <cell r="Q985">
            <v>7.1853386226746377E-2</v>
          </cell>
          <cell r="R985">
            <v>7.1853386226746377E-2</v>
          </cell>
        </row>
        <row r="986">
          <cell r="A986">
            <v>970</v>
          </cell>
          <cell r="B986" t="str">
            <v>577th</v>
          </cell>
          <cell r="C986">
            <v>44126</v>
          </cell>
          <cell r="D986">
            <v>44308</v>
          </cell>
          <cell r="E986">
            <v>7</v>
          </cell>
          <cell r="F986">
            <v>15040.395</v>
          </cell>
          <cell r="G986">
            <v>14508.861030484999</v>
          </cell>
          <cell r="H986">
            <v>1</v>
          </cell>
          <cell r="I986">
            <v>40.395000000000003</v>
          </cell>
          <cell r="J986">
            <v>0</v>
          </cell>
          <cell r="K986">
            <v>40.395000000000003</v>
          </cell>
          <cell r="L986">
            <v>38995030.485000007</v>
          </cell>
          <cell r="M986">
            <v>1399969.5149999976</v>
          </cell>
          <cell r="N986">
            <v>7.1999717278649192E-2</v>
          </cell>
          <cell r="O986">
            <v>7.4499132118380704E-2</v>
          </cell>
          <cell r="P986">
            <v>96.534300000000002</v>
          </cell>
          <cell r="Q986">
            <v>7.1999717278649192E-2</v>
          </cell>
          <cell r="R986">
            <v>7.1999717278649192E-2</v>
          </cell>
        </row>
        <row r="987">
          <cell r="A987">
            <v>971</v>
          </cell>
          <cell r="B987" t="str">
            <v>Non-Comp</v>
          </cell>
          <cell r="C987">
            <v>44126</v>
          </cell>
          <cell r="D987">
            <v>44308</v>
          </cell>
          <cell r="E987">
            <v>34</v>
          </cell>
          <cell r="F987">
            <v>19643.375</v>
          </cell>
          <cell r="G987">
            <v>18962.594551999999</v>
          </cell>
          <cell r="H987">
            <v>34</v>
          </cell>
          <cell r="I987">
            <v>0</v>
          </cell>
          <cell r="J987">
            <v>19643.375</v>
          </cell>
          <cell r="K987">
            <v>19643.375</v>
          </cell>
          <cell r="L987">
            <v>18962594552</v>
          </cell>
          <cell r="M987">
            <v>680780448</v>
          </cell>
          <cell r="N987">
            <v>7.1999717278649192E-2</v>
          </cell>
          <cell r="O987">
            <v>7.1999717278649192E-2</v>
          </cell>
          <cell r="P987">
            <v>96.534300000000002</v>
          </cell>
          <cell r="Q987">
            <v>7.1999717278649192E-2</v>
          </cell>
          <cell r="R987">
            <v>7.1999717278649178E-2</v>
          </cell>
        </row>
        <row r="988">
          <cell r="A988">
            <v>972</v>
          </cell>
          <cell r="B988" t="str">
            <v>578th</v>
          </cell>
          <cell r="C988">
            <v>44140</v>
          </cell>
          <cell r="D988">
            <v>44322</v>
          </cell>
          <cell r="E988">
            <v>9</v>
          </cell>
          <cell r="F988">
            <v>39500</v>
          </cell>
          <cell r="G988">
            <v>38126.915999999997</v>
          </cell>
          <cell r="H988">
            <v>3</v>
          </cell>
          <cell r="I988">
            <v>2500</v>
          </cell>
          <cell r="J988">
            <v>10000</v>
          </cell>
          <cell r="K988">
            <v>12500</v>
          </cell>
          <cell r="L988">
            <v>12066805000</v>
          </cell>
          <cell r="M988">
            <v>433194999.99999952</v>
          </cell>
          <cell r="N988">
            <v>7.1984652836157542E-2</v>
          </cell>
          <cell r="O988">
            <v>7.2397928173873707E-2</v>
          </cell>
          <cell r="P988">
            <v>96.534300000000002</v>
          </cell>
          <cell r="Q988">
            <v>7.1999717278649192E-2</v>
          </cell>
          <cell r="R988">
            <v>7.1996704390150865E-2</v>
          </cell>
        </row>
        <row r="989">
          <cell r="A989">
            <v>973</v>
          </cell>
          <cell r="B989" t="str">
            <v>Non-Comp</v>
          </cell>
          <cell r="C989">
            <v>44140</v>
          </cell>
          <cell r="D989">
            <v>44322</v>
          </cell>
          <cell r="E989">
            <v>47</v>
          </cell>
          <cell r="F989">
            <v>10664.8</v>
          </cell>
          <cell r="G989">
            <v>10295.200693999999</v>
          </cell>
          <cell r="H989">
            <v>47</v>
          </cell>
          <cell r="I989">
            <v>0</v>
          </cell>
          <cell r="J989">
            <v>10664.8</v>
          </cell>
          <cell r="K989">
            <v>10664.8</v>
          </cell>
          <cell r="L989">
            <v>10295200694</v>
          </cell>
          <cell r="M989">
            <v>369599306</v>
          </cell>
          <cell r="N989">
            <v>7.1997565202060063E-2</v>
          </cell>
          <cell r="O989">
            <v>7.1997565202060063E-2</v>
          </cell>
          <cell r="P989">
            <v>96.534400000000005</v>
          </cell>
          <cell r="Q989">
            <v>7.1997565202060063E-2</v>
          </cell>
          <cell r="R989">
            <v>7.1997565202060076E-2</v>
          </cell>
        </row>
        <row r="990">
          <cell r="A990">
            <v>974</v>
          </cell>
          <cell r="B990" t="str">
            <v>579th</v>
          </cell>
          <cell r="C990">
            <v>44154</v>
          </cell>
          <cell r="D990">
            <v>44336</v>
          </cell>
          <cell r="E990">
            <v>14</v>
          </cell>
          <cell r="F990">
            <v>5200</v>
          </cell>
          <cell r="G990">
            <v>5018.6940999999997</v>
          </cell>
          <cell r="H990">
            <v>12</v>
          </cell>
          <cell r="I990">
            <v>1200</v>
          </cell>
          <cell r="J990">
            <v>0</v>
          </cell>
          <cell r="K990">
            <v>1200</v>
          </cell>
          <cell r="L990">
            <v>1158434100</v>
          </cell>
          <cell r="M990">
            <v>41565900</v>
          </cell>
          <cell r="N990">
            <v>7.1920093414220149E-2</v>
          </cell>
          <cell r="O990">
            <v>7.2798445486979307E-2</v>
          </cell>
          <cell r="P990">
            <v>96.534400000000005</v>
          </cell>
          <cell r="Q990">
            <v>7.1997565202060063E-2</v>
          </cell>
          <cell r="R990">
            <v>7.1959366866212182E-2</v>
          </cell>
        </row>
        <row r="991">
          <cell r="A991">
            <v>975</v>
          </cell>
          <cell r="B991" t="str">
            <v>Non-Comp</v>
          </cell>
          <cell r="C991">
            <v>44154</v>
          </cell>
          <cell r="D991">
            <v>44336</v>
          </cell>
          <cell r="E991">
            <v>18</v>
          </cell>
          <cell r="F991">
            <v>1927.865</v>
          </cell>
          <cell r="G991">
            <v>1861.0876109999999</v>
          </cell>
          <cell r="H991">
            <v>18</v>
          </cell>
          <cell r="I991">
            <v>0</v>
          </cell>
          <cell r="J991">
            <v>1927.865</v>
          </cell>
          <cell r="K991">
            <v>1927.865</v>
          </cell>
          <cell r="L991">
            <v>1861087611</v>
          </cell>
          <cell r="M991">
            <v>66777389</v>
          </cell>
          <cell r="N991">
            <v>7.1958828585876392E-2</v>
          </cell>
          <cell r="O991">
            <v>7.1958828585876392E-2</v>
          </cell>
          <cell r="P991">
            <v>96.536199999999994</v>
          </cell>
          <cell r="Q991">
            <v>7.1958828585876392E-2</v>
          </cell>
          <cell r="R991">
            <v>7.1958828585876392E-2</v>
          </cell>
        </row>
        <row r="992">
          <cell r="A992">
            <v>976</v>
          </cell>
          <cell r="B992" t="str">
            <v>580th</v>
          </cell>
          <cell r="C992">
            <v>44168</v>
          </cell>
          <cell r="D992">
            <v>44350</v>
          </cell>
          <cell r="E992">
            <v>2</v>
          </cell>
          <cell r="F992">
            <v>60000</v>
          </cell>
          <cell r="G992">
            <v>57919.46</v>
          </cell>
          <cell r="H992">
            <v>1</v>
          </cell>
          <cell r="I992">
            <v>50000</v>
          </cell>
          <cell r="J992">
            <v>0</v>
          </cell>
          <cell r="K992">
            <v>50000</v>
          </cell>
          <cell r="L992">
            <v>48270650000</v>
          </cell>
          <cell r="M992">
            <v>1729349999.9999962</v>
          </cell>
          <cell r="N992">
            <v>7.1849082684341634E-2</v>
          </cell>
          <cell r="O992">
            <v>7.2994453760061057E-2</v>
          </cell>
          <cell r="P992">
            <v>96.541300000000007</v>
          </cell>
          <cell r="Q992">
            <v>7.1849082684341634E-2</v>
          </cell>
          <cell r="R992">
            <v>7.1849082684341634E-2</v>
          </cell>
        </row>
        <row r="993">
          <cell r="A993">
            <v>977</v>
          </cell>
          <cell r="B993" t="str">
            <v>Non-Comp</v>
          </cell>
          <cell r="C993">
            <v>44168</v>
          </cell>
          <cell r="D993">
            <v>44350</v>
          </cell>
          <cell r="E993">
            <v>29</v>
          </cell>
          <cell r="F993">
            <v>2354.085</v>
          </cell>
          <cell r="G993">
            <v>2272.6642630000001</v>
          </cell>
          <cell r="H993">
            <v>29</v>
          </cell>
          <cell r="I993">
            <v>0</v>
          </cell>
          <cell r="J993">
            <v>2354.085</v>
          </cell>
          <cell r="K993">
            <v>2354.085</v>
          </cell>
          <cell r="L993">
            <v>2272664263</v>
          </cell>
          <cell r="M993">
            <v>81420737</v>
          </cell>
          <cell r="N993">
            <v>7.1849082684341634E-2</v>
          </cell>
          <cell r="O993">
            <v>7.1849082684341634E-2</v>
          </cell>
          <cell r="P993">
            <v>96.541300000000007</v>
          </cell>
          <cell r="Q993">
            <v>7.1849082684341634E-2</v>
          </cell>
          <cell r="R993">
            <v>7.1849082684341634E-2</v>
          </cell>
        </row>
        <row r="994">
          <cell r="A994">
            <v>978</v>
          </cell>
          <cell r="B994" t="str">
            <v>581th</v>
          </cell>
          <cell r="C994">
            <v>44182</v>
          </cell>
          <cell r="D994">
            <v>44364</v>
          </cell>
          <cell r="E994">
            <v>10</v>
          </cell>
          <cell r="F994">
            <v>42000</v>
          </cell>
          <cell r="G994">
            <v>40541.103499999997</v>
          </cell>
          <cell r="H994">
            <v>5</v>
          </cell>
          <cell r="I994">
            <v>22000</v>
          </cell>
          <cell r="J994">
            <v>0</v>
          </cell>
          <cell r="K994">
            <v>22000</v>
          </cell>
          <cell r="L994">
            <v>21240686000</v>
          </cell>
          <cell r="M994">
            <v>759314000.00000095</v>
          </cell>
          <cell r="N994">
            <v>7.1500554956008849E-2</v>
          </cell>
          <cell r="O994">
            <v>7.2998762049409943E-2</v>
          </cell>
          <cell r="P994">
            <v>96.548199999999994</v>
          </cell>
          <cell r="Q994">
            <v>7.1700621389792316E-2</v>
          </cell>
          <cell r="R994">
            <v>7.1692602893635632E-2</v>
          </cell>
        </row>
        <row r="995">
          <cell r="A995">
            <v>979</v>
          </cell>
          <cell r="B995" t="str">
            <v>Non-Comp</v>
          </cell>
          <cell r="C995">
            <v>44182</v>
          </cell>
          <cell r="D995">
            <v>44364</v>
          </cell>
          <cell r="E995">
            <v>21</v>
          </cell>
          <cell r="F995">
            <v>2018.19</v>
          </cell>
          <cell r="G995">
            <v>1948.534191</v>
          </cell>
          <cell r="H995">
            <v>21</v>
          </cell>
          <cell r="I995">
            <v>0</v>
          </cell>
          <cell r="J995">
            <v>2018.19</v>
          </cell>
          <cell r="K995">
            <v>2018.19</v>
          </cell>
          <cell r="L995">
            <v>1948534191</v>
          </cell>
          <cell r="M995">
            <v>69655809</v>
          </cell>
          <cell r="N995">
            <v>7.169201558866467E-2</v>
          </cell>
          <cell r="O995">
            <v>7.169201558866467E-2</v>
          </cell>
          <cell r="P995">
            <v>96.548599999999993</v>
          </cell>
          <cell r="Q995">
            <v>7.169201558866467E-2</v>
          </cell>
          <cell r="R995">
            <v>7.169201558866467E-2</v>
          </cell>
        </row>
        <row r="996">
          <cell r="A996">
            <v>980</v>
          </cell>
          <cell r="B996" t="str">
            <v>582nd</v>
          </cell>
          <cell r="C996">
            <v>44196</v>
          </cell>
          <cell r="D996">
            <v>44379</v>
          </cell>
          <cell r="E996">
            <v>4</v>
          </cell>
          <cell r="F996">
            <v>17000</v>
          </cell>
          <cell r="G996">
            <v>16401.004000000001</v>
          </cell>
          <cell r="H996">
            <v>3</v>
          </cell>
          <cell r="I996">
            <v>2000</v>
          </cell>
          <cell r="J996">
            <v>5000</v>
          </cell>
          <cell r="K996">
            <v>7000</v>
          </cell>
          <cell r="L996">
            <v>6756404000</v>
          </cell>
          <cell r="M996">
            <v>243595999.99999988</v>
          </cell>
          <cell r="N996">
            <v>7.1676909136411948E-2</v>
          </cell>
          <cell r="O996">
            <v>7.3497908000048545E-2</v>
          </cell>
          <cell r="P996">
            <v>96.515900000000002</v>
          </cell>
          <cell r="Q996">
            <v>7.2000169942836242E-2</v>
          </cell>
          <cell r="R996">
            <v>7.191117333887502E-2</v>
          </cell>
        </row>
        <row r="997">
          <cell r="A997">
            <v>981</v>
          </cell>
          <cell r="B997" t="str">
            <v>Non-Comp</v>
          </cell>
          <cell r="C997">
            <v>44196</v>
          </cell>
          <cell r="D997">
            <v>44379</v>
          </cell>
          <cell r="E997">
            <v>19</v>
          </cell>
          <cell r="F997">
            <v>2182.145</v>
          </cell>
          <cell r="G997">
            <v>2106.2085350000002</v>
          </cell>
          <cell r="H997">
            <v>19</v>
          </cell>
          <cell r="I997">
            <v>0</v>
          </cell>
          <cell r="J997">
            <v>2182.145</v>
          </cell>
          <cell r="K997">
            <v>2182.145</v>
          </cell>
          <cell r="L997">
            <v>2106208535</v>
          </cell>
          <cell r="M997">
            <v>75936465</v>
          </cell>
          <cell r="N997">
            <v>7.1910246187120261E-2</v>
          </cell>
          <cell r="O997">
            <v>7.1910246187120261E-2</v>
          </cell>
          <cell r="P997">
            <v>96.520099999999999</v>
          </cell>
          <cell r="Q997">
            <v>7.1910246187120261E-2</v>
          </cell>
          <cell r="R997">
            <v>7.1910246187120247E-2</v>
          </cell>
        </row>
        <row r="998">
          <cell r="A998">
            <v>982</v>
          </cell>
          <cell r="B998" t="str">
            <v>583rd</v>
          </cell>
          <cell r="C998">
            <v>44210</v>
          </cell>
          <cell r="D998">
            <v>44392</v>
          </cell>
          <cell r="E998">
            <v>8</v>
          </cell>
          <cell r="F998">
            <v>22200</v>
          </cell>
          <cell r="G998">
            <v>21418.339800000002</v>
          </cell>
          <cell r="H998">
            <v>4</v>
          </cell>
          <cell r="I998">
            <v>1700</v>
          </cell>
          <cell r="J998">
            <v>0</v>
          </cell>
          <cell r="K998">
            <v>1700</v>
          </cell>
          <cell r="L998">
            <v>1641160300</v>
          </cell>
          <cell r="M998">
            <v>58839700.000000067</v>
          </cell>
          <cell r="N998">
            <v>7.1801744894703104E-2</v>
          </cell>
          <cell r="O998">
            <v>7.3901742659389466E-2</v>
          </cell>
          <cell r="P998">
            <v>96.534199999999998</v>
          </cell>
          <cell r="Q998">
            <v>7.2001869359696977E-2</v>
          </cell>
          <cell r="R998">
            <v>7.1901995014250999E-2</v>
          </cell>
        </row>
        <row r="999">
          <cell r="A999">
            <v>983</v>
          </cell>
          <cell r="B999" t="str">
            <v>Non-Comp</v>
          </cell>
          <cell r="C999">
            <v>44210</v>
          </cell>
          <cell r="D999">
            <v>44392</v>
          </cell>
          <cell r="E999">
            <v>27</v>
          </cell>
          <cell r="F999">
            <v>4071.35</v>
          </cell>
          <cell r="G999">
            <v>3930.4324339999998</v>
          </cell>
          <cell r="H999">
            <v>27</v>
          </cell>
          <cell r="I999">
            <v>0</v>
          </cell>
          <cell r="J999">
            <v>4071.35</v>
          </cell>
          <cell r="K999">
            <v>4071.35</v>
          </cell>
          <cell r="L999">
            <v>3930432434</v>
          </cell>
          <cell r="M999">
            <v>140917566</v>
          </cell>
          <cell r="N999">
            <v>7.1902878246027424E-2</v>
          </cell>
          <cell r="O999">
            <v>7.1902878246027424E-2</v>
          </cell>
          <cell r="P999">
            <v>96.538799999999995</v>
          </cell>
          <cell r="Q999">
            <v>7.1902878246027424E-2</v>
          </cell>
          <cell r="R999">
            <v>7.1902878246027424E-2</v>
          </cell>
        </row>
        <row r="1000">
          <cell r="A1000">
            <v>984</v>
          </cell>
          <cell r="B1000" t="str">
            <v>584th</v>
          </cell>
          <cell r="C1000">
            <v>44224</v>
          </cell>
          <cell r="D1000">
            <v>44406</v>
          </cell>
          <cell r="E1000">
            <v>18</v>
          </cell>
          <cell r="F1000">
            <v>110000</v>
          </cell>
          <cell r="G1000">
            <v>106079.31700000001</v>
          </cell>
          <cell r="H1000">
            <v>15</v>
          </cell>
          <cell r="I1000">
            <v>90000</v>
          </cell>
          <cell r="J1000">
            <v>11000</v>
          </cell>
          <cell r="K1000">
            <v>101000</v>
          </cell>
          <cell r="L1000">
            <v>97405834000</v>
          </cell>
          <cell r="M1000">
            <v>3594165999.999999</v>
          </cell>
          <cell r="N1000">
            <v>7.1995413129929936E-2</v>
          </cell>
          <cell r="O1000">
            <v>7.5997349103217454E-2</v>
          </cell>
          <cell r="P1000">
            <v>96.399699999999996</v>
          </cell>
          <cell r="Q1000">
            <v>7.4900459940558703E-2</v>
          </cell>
          <cell r="R1000">
            <v>7.4000974752399251E-2</v>
          </cell>
        </row>
        <row r="1001">
          <cell r="A1001">
            <v>985</v>
          </cell>
          <cell r="B1001" t="str">
            <v>Non-Comp</v>
          </cell>
          <cell r="C1001">
            <v>44224</v>
          </cell>
          <cell r="D1001">
            <v>44406</v>
          </cell>
          <cell r="E1001">
            <v>25</v>
          </cell>
          <cell r="F1001">
            <v>1751.37</v>
          </cell>
          <cell r="G1001">
            <v>1689.0457449999999</v>
          </cell>
          <cell r="H1001">
            <v>25</v>
          </cell>
          <cell r="I1001">
            <v>0</v>
          </cell>
          <cell r="J1001">
            <v>1751.37</v>
          </cell>
          <cell r="K1001">
            <v>1751.37</v>
          </cell>
          <cell r="L1001">
            <v>1689045745</v>
          </cell>
          <cell r="M1001">
            <v>62324255</v>
          </cell>
          <cell r="N1001">
            <v>7.4000924367053411E-2</v>
          </cell>
          <cell r="O1001">
            <v>7.4000924367053411E-2</v>
          </cell>
          <cell r="P1001">
            <v>96.441400000000002</v>
          </cell>
          <cell r="Q1001">
            <v>7.4000924367053411E-2</v>
          </cell>
          <cell r="R1001">
            <v>7.4000924367053411E-2</v>
          </cell>
        </row>
        <row r="1002">
          <cell r="A1002">
            <v>986</v>
          </cell>
          <cell r="B1002" t="str">
            <v>585th</v>
          </cell>
          <cell r="C1002">
            <v>44238</v>
          </cell>
          <cell r="D1002">
            <v>44420</v>
          </cell>
          <cell r="E1002">
            <v>116</v>
          </cell>
          <cell r="F1002">
            <v>774676</v>
          </cell>
          <cell r="G1002">
            <v>746700.00493799977</v>
          </cell>
          <cell r="H1002">
            <v>49</v>
          </cell>
          <cell r="I1002">
            <v>473296</v>
          </cell>
          <cell r="J1002">
            <v>23130</v>
          </cell>
          <cell r="K1002">
            <v>496426</v>
          </cell>
          <cell r="L1002">
            <v>478610741438</v>
          </cell>
          <cell r="M1002">
            <v>17815258562.000004</v>
          </cell>
          <cell r="N1002">
            <v>7.4000924367053411E-2</v>
          </cell>
          <cell r="O1002">
            <v>7.988895498760934E-2</v>
          </cell>
          <cell r="P1002">
            <v>96.399699999999996</v>
          </cell>
          <cell r="Q1002">
            <v>7.4900459940558703E-2</v>
          </cell>
          <cell r="R1002">
            <v>7.4650250525824496E-2</v>
          </cell>
        </row>
        <row r="1003">
          <cell r="A1003">
            <v>987</v>
          </cell>
          <cell r="B1003" t="str">
            <v>Non-Comp</v>
          </cell>
          <cell r="C1003">
            <v>44238</v>
          </cell>
          <cell r="D1003">
            <v>44420</v>
          </cell>
          <cell r="E1003">
            <v>49</v>
          </cell>
          <cell r="F1003">
            <v>5864.63</v>
          </cell>
          <cell r="G1003">
            <v>5654.1660220000003</v>
          </cell>
          <cell r="H1003">
            <v>49</v>
          </cell>
          <cell r="I1003">
            <v>0</v>
          </cell>
          <cell r="J1003">
            <v>5864.63</v>
          </cell>
          <cell r="K1003">
            <v>5864.63</v>
          </cell>
          <cell r="L1003">
            <v>5654166022</v>
          </cell>
          <cell r="M1003">
            <v>210463978</v>
          </cell>
          <cell r="N1003">
            <v>7.4650151298324349E-2</v>
          </cell>
          <cell r="O1003">
            <v>7.4650151298324349E-2</v>
          </cell>
          <cell r="P1003">
            <v>96.411299999999997</v>
          </cell>
          <cell r="Q1003">
            <v>7.4650151298324349E-2</v>
          </cell>
          <cell r="R1003">
            <v>7.4650151298324349E-2</v>
          </cell>
        </row>
        <row r="1004">
          <cell r="A1004">
            <v>988</v>
          </cell>
          <cell r="B1004" t="str">
            <v>586th</v>
          </cell>
          <cell r="C1004">
            <v>44252</v>
          </cell>
          <cell r="D1004">
            <v>44434</v>
          </cell>
          <cell r="E1004">
            <v>119</v>
          </cell>
          <cell r="F1004">
            <v>765090</v>
          </cell>
          <cell r="G1004">
            <v>737336.74017999973</v>
          </cell>
          <cell r="H1004">
            <v>85</v>
          </cell>
          <cell r="I1004">
            <v>509540</v>
          </cell>
          <cell r="J1004">
            <v>8750</v>
          </cell>
          <cell r="K1004">
            <v>518290</v>
          </cell>
          <cell r="L1004">
            <v>499626689279.99976</v>
          </cell>
          <cell r="M1004">
            <v>18663310720.000019</v>
          </cell>
          <cell r="N1004">
            <v>7.4324408718309129E-2</v>
          </cell>
          <cell r="O1004">
            <v>7.8400289995941758E-2</v>
          </cell>
          <cell r="P1004">
            <v>96.372</v>
          </cell>
          <cell r="Q1004">
            <v>7.5498423462562428E-2</v>
          </cell>
          <cell r="R1004">
            <v>7.4914290552314564E-2</v>
          </cell>
        </row>
        <row r="1005">
          <cell r="A1005">
            <v>989</v>
          </cell>
          <cell r="B1005" t="str">
            <v>Non-Comp</v>
          </cell>
          <cell r="C1005">
            <v>44252</v>
          </cell>
          <cell r="D1005">
            <v>44434</v>
          </cell>
          <cell r="E1005">
            <v>59</v>
          </cell>
          <cell r="F1005">
            <v>9845.31</v>
          </cell>
          <cell r="G1005">
            <v>9490.7902310000009</v>
          </cell>
          <cell r="H1005">
            <v>59</v>
          </cell>
          <cell r="I1005">
            <v>0</v>
          </cell>
          <cell r="J1005">
            <v>9845.31</v>
          </cell>
          <cell r="K1005">
            <v>9845.31</v>
          </cell>
          <cell r="L1005">
            <v>9490790231</v>
          </cell>
          <cell r="M1005">
            <v>354519769</v>
          </cell>
          <cell r="N1005">
            <v>7.4913408577830673E-2</v>
          </cell>
          <cell r="O1005">
            <v>7.4913408577830673E-2</v>
          </cell>
          <cell r="P1005">
            <v>96.399100000000004</v>
          </cell>
          <cell r="Q1005">
            <v>7.4913408577830673E-2</v>
          </cell>
          <cell r="R1005">
            <v>7.4913408577830659E-2</v>
          </cell>
        </row>
        <row r="1006">
          <cell r="A1006">
            <v>990</v>
          </cell>
          <cell r="B1006" t="str">
            <v>587th</v>
          </cell>
          <cell r="C1006">
            <v>44266</v>
          </cell>
          <cell r="D1006">
            <v>44448</v>
          </cell>
          <cell r="E1006">
            <v>41</v>
          </cell>
          <cell r="F1006">
            <v>216236.75</v>
          </cell>
          <cell r="G1006">
            <v>208190.45988174999</v>
          </cell>
          <cell r="H1006">
            <v>33</v>
          </cell>
          <cell r="I1006">
            <v>147936.75</v>
          </cell>
          <cell r="J1006">
            <v>2800</v>
          </cell>
          <cell r="K1006">
            <v>150736.75</v>
          </cell>
          <cell r="L1006">
            <v>145185726381.74997</v>
          </cell>
          <cell r="M1006">
            <v>5551023618.25</v>
          </cell>
          <cell r="N1006">
            <v>7.4900459940558703E-2</v>
          </cell>
          <cell r="O1006">
            <v>8.0301042814342444E-2</v>
          </cell>
          <cell r="P1006">
            <v>96.256299999999996</v>
          </cell>
          <cell r="Q1006">
            <v>7.7999775393608403E-2</v>
          </cell>
          <cell r="R1006">
            <v>7.6678217105127858E-2</v>
          </cell>
        </row>
        <row r="1007">
          <cell r="A1007">
            <v>991</v>
          </cell>
          <cell r="B1007" t="str">
            <v>Non-Comp</v>
          </cell>
          <cell r="C1007">
            <v>44266</v>
          </cell>
          <cell r="D1007">
            <v>44448</v>
          </cell>
          <cell r="E1007">
            <v>49</v>
          </cell>
          <cell r="F1007">
            <v>9552.7350000000006</v>
          </cell>
          <cell r="G1007">
            <v>9200.9459810000008</v>
          </cell>
          <cell r="H1007">
            <v>49</v>
          </cell>
          <cell r="I1007">
            <v>0</v>
          </cell>
          <cell r="J1007">
            <v>9552.7350000000006</v>
          </cell>
          <cell r="K1007">
            <v>9552.7350000000006</v>
          </cell>
          <cell r="L1007">
            <v>9200945981</v>
          </cell>
          <cell r="M1007">
            <v>351789019</v>
          </cell>
          <cell r="N1007">
            <v>7.6678087925276764E-2</v>
          </cell>
          <cell r="O1007">
            <v>7.6678087925276764E-2</v>
          </cell>
          <cell r="P1007">
            <v>96.317400000000006</v>
          </cell>
          <cell r="Q1007">
            <v>7.6678087925276764E-2</v>
          </cell>
          <cell r="R1007">
            <v>7.6678087925276778E-2</v>
          </cell>
        </row>
        <row r="1008">
          <cell r="A1008">
            <v>992</v>
          </cell>
          <cell r="B1008" t="str">
            <v>588th</v>
          </cell>
          <cell r="C1008">
            <v>44280</v>
          </cell>
          <cell r="D1008">
            <v>44462</v>
          </cell>
          <cell r="E1008">
            <v>117</v>
          </cell>
          <cell r="F1008">
            <v>486201.59999999998</v>
          </cell>
          <cell r="G1008">
            <v>468080.79015079985</v>
          </cell>
          <cell r="H1008">
            <v>75</v>
          </cell>
          <cell r="I1008">
            <v>350151.6</v>
          </cell>
          <cell r="J1008">
            <v>38750</v>
          </cell>
          <cell r="K1008">
            <v>388901.6</v>
          </cell>
          <cell r="L1008">
            <v>374463254150.79999</v>
          </cell>
          <cell r="M1008">
            <v>14438345849.200016</v>
          </cell>
          <cell r="N1008">
            <v>7.4490503113270254E-2</v>
          </cell>
          <cell r="O1008">
            <v>7.9904134281663583E-2</v>
          </cell>
          <cell r="P1008">
            <v>96.256299999999996</v>
          </cell>
          <cell r="Q1008">
            <v>7.7999775393608403E-2</v>
          </cell>
          <cell r="R1008">
            <v>7.7326865650742468E-2</v>
          </cell>
        </row>
        <row r="1009">
          <cell r="A1009">
            <v>993</v>
          </cell>
          <cell r="B1009" t="str">
            <v>Non-Comp</v>
          </cell>
          <cell r="C1009">
            <v>44280</v>
          </cell>
          <cell r="D1009">
            <v>44462</v>
          </cell>
          <cell r="E1009">
            <v>34</v>
          </cell>
          <cell r="F1009">
            <v>5345.53</v>
          </cell>
          <cell r="G1009">
            <v>5147.0718530000004</v>
          </cell>
          <cell r="H1009">
            <v>34</v>
          </cell>
          <cell r="I1009">
            <v>0</v>
          </cell>
          <cell r="J1009">
            <v>5345.53</v>
          </cell>
          <cell r="K1009">
            <v>5345.53</v>
          </cell>
          <cell r="L1009">
            <v>5147071853</v>
          </cell>
          <cell r="M1009">
            <v>198458147</v>
          </cell>
          <cell r="N1009">
            <v>7.7326824704986225E-2</v>
          </cell>
          <cell r="O1009">
            <v>7.7326824704986225E-2</v>
          </cell>
          <cell r="P1009">
            <v>96.287400000000005</v>
          </cell>
          <cell r="Q1009">
            <v>7.7326824704986225E-2</v>
          </cell>
          <cell r="R1009">
            <v>7.7326824704986238E-2</v>
          </cell>
        </row>
        <row r="1010">
          <cell r="A1010">
            <v>994</v>
          </cell>
          <cell r="B1010" t="str">
            <v>589th</v>
          </cell>
          <cell r="C1010">
            <v>44294</v>
          </cell>
          <cell r="D1010">
            <v>44476</v>
          </cell>
          <cell r="E1010">
            <v>121</v>
          </cell>
          <cell r="F1010">
            <v>747812</v>
          </cell>
          <cell r="G1010">
            <v>719916.92965599999</v>
          </cell>
          <cell r="H1010">
            <v>91</v>
          </cell>
          <cell r="I1010">
            <v>531400</v>
          </cell>
          <cell r="J1010">
            <v>62200</v>
          </cell>
          <cell r="K1010">
            <v>593600</v>
          </cell>
          <cell r="L1010">
            <v>571524592799.99988</v>
          </cell>
          <cell r="M1010">
            <v>22075407199.999996</v>
          </cell>
          <cell r="N1010">
            <v>7.6801316814212414E-2</v>
          </cell>
          <cell r="O1010">
            <v>8.0520166332523305E-2</v>
          </cell>
          <cell r="P1010">
            <v>96.256399999999999</v>
          </cell>
          <cell r="Q1010">
            <v>7.7997610868152475E-2</v>
          </cell>
          <cell r="R1010">
            <v>7.7463235314534001E-2</v>
          </cell>
        </row>
        <row r="1011">
          <cell r="A1011">
            <v>995</v>
          </cell>
          <cell r="B1011" t="str">
            <v>Non-Comp</v>
          </cell>
          <cell r="C1011">
            <v>44294</v>
          </cell>
          <cell r="D1011">
            <v>44476</v>
          </cell>
          <cell r="E1011">
            <v>91</v>
          </cell>
          <cell r="F1011">
            <v>25805.89</v>
          </cell>
          <cell r="G1011">
            <v>24846.194756000001</v>
          </cell>
          <cell r="H1011">
            <v>91</v>
          </cell>
          <cell r="I1011">
            <v>0</v>
          </cell>
          <cell r="J1011">
            <v>25805.89</v>
          </cell>
          <cell r="K1011">
            <v>25805.89</v>
          </cell>
          <cell r="L1011">
            <v>24846194756</v>
          </cell>
          <cell r="M1011">
            <v>959695244</v>
          </cell>
          <cell r="N1011">
            <v>7.7463110792081999E-2</v>
          </cell>
          <cell r="O1011">
            <v>7.7463110792081999E-2</v>
          </cell>
          <cell r="P1011">
            <v>96.281099999999995</v>
          </cell>
          <cell r="Q1011">
            <v>7.7463110792081999E-2</v>
          </cell>
          <cell r="R1011">
            <v>7.7463110792081999E-2</v>
          </cell>
        </row>
        <row r="1012">
          <cell r="A1012">
            <v>996</v>
          </cell>
          <cell r="B1012" t="str">
            <v>590th</v>
          </cell>
          <cell r="C1012">
            <v>44308</v>
          </cell>
          <cell r="D1012">
            <v>44490</v>
          </cell>
          <cell r="E1012">
            <v>230</v>
          </cell>
          <cell r="F1012">
            <v>1066119</v>
          </cell>
          <cell r="G1012">
            <v>1026653.2710749989</v>
          </cell>
          <cell r="H1012">
            <v>50</v>
          </cell>
          <cell r="I1012">
            <v>338200</v>
          </cell>
          <cell r="J1012">
            <v>9250</v>
          </cell>
          <cell r="K1012">
            <v>347450</v>
          </cell>
          <cell r="L1012">
            <v>334689465150</v>
          </cell>
          <cell r="M1012">
            <v>12760534850.000002</v>
          </cell>
          <cell r="N1012">
            <v>7.5500582798353283E-2</v>
          </cell>
          <cell r="O1012">
            <v>7.9999552047303774E-2</v>
          </cell>
          <cell r="P1012">
            <v>96.308499999999995</v>
          </cell>
          <cell r="Q1012">
            <v>7.6870504337965773E-2</v>
          </cell>
          <cell r="R1012">
            <v>7.646250684398824E-2</v>
          </cell>
        </row>
        <row r="1013">
          <cell r="A1013">
            <v>997</v>
          </cell>
          <cell r="B1013" t="str">
            <v>Non-Comp</v>
          </cell>
          <cell r="C1013">
            <v>44308</v>
          </cell>
          <cell r="D1013">
            <v>44490</v>
          </cell>
          <cell r="E1013">
            <v>94</v>
          </cell>
          <cell r="F1013">
            <v>37329.764999999999</v>
          </cell>
          <cell r="G1013">
            <v>35958.792049999996</v>
          </cell>
          <cell r="H1013">
            <v>94</v>
          </cell>
          <cell r="I1013">
            <v>0</v>
          </cell>
          <cell r="J1013">
            <v>37329.764999999999</v>
          </cell>
          <cell r="K1013">
            <v>37329.764999999999</v>
          </cell>
          <cell r="L1013">
            <v>35958792050</v>
          </cell>
          <cell r="M1013">
            <v>1370972950</v>
          </cell>
          <cell r="N1013">
            <v>7.646193212812892E-2</v>
          </cell>
          <cell r="O1013">
            <v>7.646193212812892E-2</v>
          </cell>
          <cell r="P1013">
            <v>96.327399999999997</v>
          </cell>
          <cell r="Q1013">
            <v>7.646193212812892E-2</v>
          </cell>
          <cell r="R1013">
            <v>7.6461932128128934E-2</v>
          </cell>
        </row>
        <row r="1014">
          <cell r="A1014">
            <v>998</v>
          </cell>
          <cell r="B1014" t="str">
            <v>591th</v>
          </cell>
          <cell r="C1014">
            <v>44322</v>
          </cell>
          <cell r="D1014">
            <v>44504</v>
          </cell>
          <cell r="E1014">
            <v>238</v>
          </cell>
          <cell r="F1014">
            <v>906104</v>
          </cell>
          <cell r="G1014">
            <v>873080.29336550005</v>
          </cell>
          <cell r="H1014">
            <v>71</v>
          </cell>
          <cell r="I1014">
            <v>284404</v>
          </cell>
          <cell r="J1014">
            <v>15000</v>
          </cell>
          <cell r="K1014">
            <v>299404</v>
          </cell>
          <cell r="L1014">
            <v>288570548865.49988</v>
          </cell>
          <cell r="M1014">
            <v>10833451134.500002</v>
          </cell>
          <cell r="N1014">
            <v>7.4889669532626754E-2</v>
          </cell>
          <cell r="O1014">
            <v>7.7889390329267685E-2</v>
          </cell>
          <cell r="P1014">
            <v>96.371899999999997</v>
          </cell>
          <cell r="Q1014">
            <v>7.5500582798353283E-2</v>
          </cell>
          <cell r="R1014">
            <v>7.5289849072688722E-2</v>
          </cell>
        </row>
        <row r="1015">
          <cell r="A1015">
            <v>999</v>
          </cell>
          <cell r="B1015" t="str">
            <v>Non-Comp</v>
          </cell>
          <cell r="C1015">
            <v>44322</v>
          </cell>
          <cell r="D1015">
            <v>44504</v>
          </cell>
          <cell r="E1015">
            <v>125</v>
          </cell>
          <cell r="F1015">
            <v>29759.35</v>
          </cell>
          <cell r="G1015">
            <v>28682.567437000002</v>
          </cell>
          <cell r="H1015">
            <v>125</v>
          </cell>
          <cell r="I1015">
            <v>0</v>
          </cell>
          <cell r="J1015">
            <v>29759.35</v>
          </cell>
          <cell r="K1015">
            <v>29759.35</v>
          </cell>
          <cell r="L1015">
            <v>28682567437</v>
          </cell>
          <cell r="M1015">
            <v>1076782563</v>
          </cell>
          <cell r="N1015">
            <v>7.5288989188100855E-2</v>
          </cell>
          <cell r="O1015">
            <v>7.5288989188100855E-2</v>
          </cell>
          <cell r="P1015">
            <v>96.381699999999995</v>
          </cell>
          <cell r="Q1015">
            <v>7.5288989188100855E-2</v>
          </cell>
          <cell r="R1015">
            <v>7.5288989188100827E-2</v>
          </cell>
        </row>
        <row r="1016">
          <cell r="A1016">
            <v>1000</v>
          </cell>
          <cell r="B1016" t="str">
            <v>592th</v>
          </cell>
          <cell r="C1016">
            <v>44336</v>
          </cell>
          <cell r="D1016">
            <v>44518</v>
          </cell>
          <cell r="E1016">
            <v>139</v>
          </cell>
          <cell r="F1016">
            <v>552535.03500000003</v>
          </cell>
          <cell r="G1016">
            <v>532338.17603110522</v>
          </cell>
          <cell r="H1016">
            <v>85</v>
          </cell>
          <cell r="I1016">
            <v>293785.03500000003</v>
          </cell>
          <cell r="J1016">
            <v>31750</v>
          </cell>
          <cell r="K1016">
            <v>325535.03500000003</v>
          </cell>
          <cell r="L1016">
            <v>313696320231.1051</v>
          </cell>
          <cell r="M1016">
            <v>11838714768.894989</v>
          </cell>
          <cell r="N1016">
            <v>7.4499132118380704E-2</v>
          </cell>
          <cell r="O1016">
            <v>7.7900211877247064E-2</v>
          </cell>
          <cell r="P1016">
            <v>96.348799999999997</v>
          </cell>
          <cell r="Q1016">
            <v>7.5999509474550225E-2</v>
          </cell>
          <cell r="R1016">
            <v>7.5686220698270093E-2</v>
          </cell>
        </row>
        <row r="1017">
          <cell r="A1017">
            <v>1001</v>
          </cell>
          <cell r="B1017" t="str">
            <v>Non-Comp</v>
          </cell>
          <cell r="C1017">
            <v>44336</v>
          </cell>
          <cell r="D1017">
            <v>44518</v>
          </cell>
          <cell r="E1017">
            <v>86</v>
          </cell>
          <cell r="F1017">
            <v>16382.605</v>
          </cell>
          <cell r="G1017">
            <v>15786.818800999999</v>
          </cell>
          <cell r="H1017">
            <v>86</v>
          </cell>
          <cell r="I1017">
            <v>0</v>
          </cell>
          <cell r="J1017">
            <v>16382.605</v>
          </cell>
          <cell r="K1017">
            <v>16382.605</v>
          </cell>
          <cell r="L1017">
            <v>15786818801</v>
          </cell>
          <cell r="M1017">
            <v>595786199</v>
          </cell>
          <cell r="N1017">
            <v>7.5686302442235565E-2</v>
          </cell>
          <cell r="O1017">
            <v>7.5686302442235565E-2</v>
          </cell>
          <cell r="P1017">
            <v>96.363299999999995</v>
          </cell>
          <cell r="Q1017">
            <v>7.5686302442235565E-2</v>
          </cell>
          <cell r="R1017">
            <v>7.5686302442235537E-2</v>
          </cell>
        </row>
        <row r="1018">
          <cell r="A1018">
            <v>1002</v>
          </cell>
          <cell r="B1018" t="str">
            <v>593rd</v>
          </cell>
          <cell r="C1018">
            <v>44350</v>
          </cell>
          <cell r="D1018">
            <v>44532</v>
          </cell>
          <cell r="E1018">
            <v>174</v>
          </cell>
          <cell r="F1018">
            <v>1119825</v>
          </cell>
          <cell r="G1018">
            <v>1078863.8468735002</v>
          </cell>
          <cell r="H1018">
            <v>55</v>
          </cell>
          <cell r="I1018">
            <v>484700</v>
          </cell>
          <cell r="J1018">
            <v>76255</v>
          </cell>
          <cell r="K1018">
            <v>560955</v>
          </cell>
          <cell r="L1018">
            <v>540528603400</v>
          </cell>
          <cell r="M1018">
            <v>20426396600.000008</v>
          </cell>
          <cell r="N1018">
            <v>7.5399098860188057E-2</v>
          </cell>
          <cell r="O1018">
            <v>7.7952156872460057E-2</v>
          </cell>
          <cell r="P1018">
            <v>96.351399999999998</v>
          </cell>
          <cell r="Q1018">
            <v>7.594334127731675E-2</v>
          </cell>
          <cell r="R1018">
            <v>7.5786980974153234E-2</v>
          </cell>
        </row>
        <row r="1019">
          <cell r="A1019">
            <v>1003</v>
          </cell>
          <cell r="B1019" t="str">
            <v>Non-Comp</v>
          </cell>
          <cell r="C1019">
            <v>44350</v>
          </cell>
          <cell r="D1019">
            <v>44532</v>
          </cell>
          <cell r="E1019">
            <v>86</v>
          </cell>
          <cell r="F1019">
            <v>12352.105</v>
          </cell>
          <cell r="G1019">
            <v>11902.315447000001</v>
          </cell>
          <cell r="H1019">
            <v>86</v>
          </cell>
          <cell r="I1019">
            <v>0</v>
          </cell>
          <cell r="J1019">
            <v>12352.105</v>
          </cell>
          <cell r="K1019">
            <v>12352.105</v>
          </cell>
          <cell r="L1019">
            <v>11902315447</v>
          </cell>
          <cell r="M1019">
            <v>449789553</v>
          </cell>
          <cell r="N1019">
            <v>7.5787814396511582E-2</v>
          </cell>
          <cell r="O1019">
            <v>7.5787814396511582E-2</v>
          </cell>
          <cell r="P1019">
            <v>96.358599999999996</v>
          </cell>
          <cell r="Q1019">
            <v>7.5787814396511582E-2</v>
          </cell>
          <cell r="R1019">
            <v>7.5787814396511596E-2</v>
          </cell>
        </row>
        <row r="1020">
          <cell r="A1020">
            <v>1004</v>
          </cell>
          <cell r="B1020" t="str">
            <v>594th</v>
          </cell>
          <cell r="C1020">
            <v>44364</v>
          </cell>
          <cell r="D1020">
            <v>44546</v>
          </cell>
          <cell r="E1020">
            <v>127</v>
          </cell>
          <cell r="F1020">
            <v>1113035</v>
          </cell>
          <cell r="G1020">
            <v>1072338.6229399999</v>
          </cell>
          <cell r="H1020">
            <v>61</v>
          </cell>
          <cell r="I1020">
            <v>624610</v>
          </cell>
          <cell r="J1020">
            <v>83000</v>
          </cell>
          <cell r="K1020">
            <v>707610</v>
          </cell>
          <cell r="L1020">
            <v>681865596440</v>
          </cell>
          <cell r="M1020">
            <v>25744403559.999989</v>
          </cell>
          <cell r="N1020">
            <v>7.4799034524939245E-2</v>
          </cell>
          <cell r="O1020">
            <v>7.8889776297254618E-2</v>
          </cell>
          <cell r="P1020">
            <v>96.353700000000003</v>
          </cell>
          <cell r="Q1020">
            <v>7.5893656552728214E-2</v>
          </cell>
          <cell r="R1020">
            <v>7.5719125528536338E-2</v>
          </cell>
        </row>
        <row r="1021">
          <cell r="A1021">
            <v>1005</v>
          </cell>
          <cell r="B1021" t="str">
            <v>Non-Comp</v>
          </cell>
          <cell r="C1021">
            <v>44364</v>
          </cell>
          <cell r="D1021">
            <v>44546</v>
          </cell>
          <cell r="E1021">
            <v>97</v>
          </cell>
          <cell r="F1021">
            <v>20744.625</v>
          </cell>
          <cell r="G1021">
            <v>19989.894052</v>
          </cell>
          <cell r="H1021">
            <v>97</v>
          </cell>
          <cell r="I1021">
            <v>0</v>
          </cell>
          <cell r="J1021">
            <v>20744.625</v>
          </cell>
          <cell r="K1021">
            <v>20744.625</v>
          </cell>
          <cell r="L1021">
            <v>19989894052</v>
          </cell>
          <cell r="M1021">
            <v>754730948</v>
          </cell>
          <cell r="N1021">
            <v>7.5718698798591402E-2</v>
          </cell>
          <cell r="O1021">
            <v>7.5718698798591402E-2</v>
          </cell>
          <cell r="P1021">
            <v>96.361800000000002</v>
          </cell>
          <cell r="Q1021">
            <v>7.5718698798591402E-2</v>
          </cell>
          <cell r="R1021">
            <v>7.5718698798591388E-2</v>
          </cell>
        </row>
        <row r="1022">
          <cell r="A1022">
            <v>1006</v>
          </cell>
          <cell r="B1022" t="str">
            <v>595th</v>
          </cell>
          <cell r="C1022">
            <v>44379</v>
          </cell>
          <cell r="D1022">
            <v>44560</v>
          </cell>
          <cell r="E1022">
            <v>115</v>
          </cell>
          <cell r="F1022">
            <v>803248.09</v>
          </cell>
          <cell r="G1022">
            <v>774162.63621627993</v>
          </cell>
          <cell r="H1022">
            <v>59</v>
          </cell>
          <cell r="I1022">
            <v>413498.08999999997</v>
          </cell>
          <cell r="J1022">
            <v>51500</v>
          </cell>
          <cell r="K1022">
            <v>464998.08999999997</v>
          </cell>
          <cell r="L1022">
            <v>448194427416.27997</v>
          </cell>
          <cell r="M1022">
            <v>16803662583.71999</v>
          </cell>
          <cell r="N1022">
            <v>7.4999669645874609E-2</v>
          </cell>
          <cell r="O1022">
            <v>7.7499591210903426E-2</v>
          </cell>
          <cell r="P1022">
            <v>96.379599999999996</v>
          </cell>
          <cell r="Q1022">
            <v>7.5750538805247805E-2</v>
          </cell>
          <cell r="R1022">
            <v>7.5605229347823738E-2</v>
          </cell>
        </row>
        <row r="1023">
          <cell r="A1023">
            <v>1007</v>
          </cell>
          <cell r="B1023" t="str">
            <v>Non-Comp</v>
          </cell>
          <cell r="C1023">
            <v>44379</v>
          </cell>
          <cell r="D1023">
            <v>44560</v>
          </cell>
          <cell r="E1023">
            <v>73</v>
          </cell>
          <cell r="F1023">
            <v>25183.875</v>
          </cell>
          <cell r="G1023">
            <v>24273.805307999999</v>
          </cell>
          <cell r="H1023">
            <v>73</v>
          </cell>
          <cell r="I1023">
            <v>0</v>
          </cell>
          <cell r="J1023">
            <v>25183.875</v>
          </cell>
          <cell r="K1023">
            <v>25183.875</v>
          </cell>
          <cell r="L1023">
            <v>24273805308</v>
          </cell>
          <cell r="M1023">
            <v>910069692</v>
          </cell>
          <cell r="N1023">
            <v>7.560509719856956E-2</v>
          </cell>
          <cell r="O1023">
            <v>7.560509719856956E-2</v>
          </cell>
          <cell r="P1023">
            <v>96.386300000000006</v>
          </cell>
          <cell r="Q1023">
            <v>7.560509719856956E-2</v>
          </cell>
          <cell r="R1023">
            <v>7.560509719856956E-2</v>
          </cell>
        </row>
        <row r="1024">
          <cell r="A1024">
            <v>1008</v>
          </cell>
          <cell r="B1024" t="str">
            <v>596th</v>
          </cell>
          <cell r="C1024">
            <v>44392</v>
          </cell>
          <cell r="D1024">
            <v>44574</v>
          </cell>
          <cell r="E1024">
            <v>245</v>
          </cell>
          <cell r="F1024">
            <v>920122.95499999996</v>
          </cell>
          <cell r="G1024">
            <v>886775.02500000002</v>
          </cell>
          <cell r="H1024">
            <v>92</v>
          </cell>
          <cell r="I1024">
            <v>417102.95500000002</v>
          </cell>
          <cell r="J1024">
            <v>57700</v>
          </cell>
          <cell r="K1024">
            <v>474802.95500000002</v>
          </cell>
          <cell r="L1024">
            <v>457641500544.60999</v>
          </cell>
          <cell r="M1024">
            <v>17161454455.390001</v>
          </cell>
          <cell r="N1024">
            <v>7.4587583548919242E-2</v>
          </cell>
          <cell r="O1024">
            <v>7.7499889458626306E-2</v>
          </cell>
          <cell r="P1024">
            <v>96.376999999999995</v>
          </cell>
          <cell r="Q1024">
            <v>7.5390462386322493E-2</v>
          </cell>
          <cell r="R1024">
            <v>7.5205604124896228E-2</v>
          </cell>
        </row>
        <row r="1025">
          <cell r="A1025">
            <v>1009</v>
          </cell>
          <cell r="B1025" t="str">
            <v>Non-Comp</v>
          </cell>
          <cell r="C1025">
            <v>44392</v>
          </cell>
          <cell r="D1025">
            <v>44574</v>
          </cell>
          <cell r="E1025">
            <v>134</v>
          </cell>
          <cell r="F1025">
            <v>34622.945</v>
          </cell>
          <cell r="G1025">
            <v>33371.498647</v>
          </cell>
          <cell r="H1025">
            <v>134</v>
          </cell>
          <cell r="I1025">
            <v>0</v>
          </cell>
          <cell r="J1025">
            <v>34622.945</v>
          </cell>
          <cell r="K1025">
            <v>34622.945</v>
          </cell>
          <cell r="L1025">
            <v>33371498647</v>
          </cell>
          <cell r="M1025">
            <v>1251446353</v>
          </cell>
          <cell r="N1025">
            <v>7.5206954262932751E-2</v>
          </cell>
          <cell r="O1025">
            <v>7.5206954262932751E-2</v>
          </cell>
          <cell r="P1025">
            <v>96.385499999999993</v>
          </cell>
          <cell r="Q1025">
            <v>7.5206954262932751E-2</v>
          </cell>
          <cell r="R1025">
            <v>7.5206954262932751E-2</v>
          </cell>
        </row>
        <row r="1026">
          <cell r="A1026">
            <v>1010</v>
          </cell>
          <cell r="B1026" t="str">
            <v>597th</v>
          </cell>
          <cell r="C1026">
            <v>44406</v>
          </cell>
          <cell r="D1026">
            <v>44588</v>
          </cell>
          <cell r="E1026">
            <v>281</v>
          </cell>
          <cell r="F1026">
            <v>891791.75</v>
          </cell>
          <cell r="G1026">
            <v>859576.86285194987</v>
          </cell>
          <cell r="H1026">
            <v>94</v>
          </cell>
          <cell r="I1026">
            <v>454186.75</v>
          </cell>
          <cell r="J1026">
            <v>30000</v>
          </cell>
          <cell r="K1026">
            <v>484186.75</v>
          </cell>
          <cell r="L1026">
            <v>466739543686.95007</v>
          </cell>
          <cell r="M1026">
            <v>17447206313.050003</v>
          </cell>
          <cell r="N1026">
            <v>7.4499132118380704E-2</v>
          </cell>
          <cell r="O1026">
            <v>7.5990868016126215E-2</v>
          </cell>
          <cell r="P1026">
            <v>96.386499999999998</v>
          </cell>
          <cell r="Q1026">
            <v>7.5185367199809103E-2</v>
          </cell>
          <cell r="R1026">
            <v>7.4967473610994123E-2</v>
          </cell>
        </row>
        <row r="1027">
          <cell r="A1027">
            <v>1011</v>
          </cell>
          <cell r="B1027" t="str">
            <v>Non-Comp</v>
          </cell>
          <cell r="C1027">
            <v>44406</v>
          </cell>
          <cell r="D1027">
            <v>44588</v>
          </cell>
          <cell r="E1027">
            <v>100</v>
          </cell>
          <cell r="F1027">
            <v>22586.44</v>
          </cell>
          <cell r="G1027">
            <v>21772.560221</v>
          </cell>
          <cell r="H1027">
            <v>100</v>
          </cell>
          <cell r="I1027">
            <v>0</v>
          </cell>
          <cell r="J1027">
            <v>22586.44</v>
          </cell>
          <cell r="K1027">
            <v>22586.44</v>
          </cell>
          <cell r="L1027">
            <v>21772560221</v>
          </cell>
          <cell r="M1027">
            <v>813879779</v>
          </cell>
          <cell r="N1027">
            <v>7.4967362968184431E-2</v>
          </cell>
          <cell r="O1027">
            <v>7.4967362968184431E-2</v>
          </cell>
          <cell r="P1027">
            <v>96.396600000000007</v>
          </cell>
          <cell r="Q1027">
            <v>7.4967362968184431E-2</v>
          </cell>
          <cell r="R1027">
            <v>7.4967362968184445E-2</v>
          </cell>
        </row>
        <row r="1028">
          <cell r="A1028">
            <v>1012</v>
          </cell>
          <cell r="B1028" t="str">
            <v>598th</v>
          </cell>
          <cell r="C1028">
            <v>44420</v>
          </cell>
          <cell r="D1028">
            <v>44602</v>
          </cell>
          <cell r="E1028">
            <v>249</v>
          </cell>
          <cell r="F1028">
            <v>956191</v>
          </cell>
          <cell r="G1028">
            <v>921709.41543400066</v>
          </cell>
          <cell r="H1028">
            <v>33</v>
          </cell>
          <cell r="I1028">
            <v>215491</v>
          </cell>
          <cell r="J1028">
            <v>15000</v>
          </cell>
          <cell r="K1028">
            <v>230491</v>
          </cell>
          <cell r="L1028">
            <v>222207048504.00006</v>
          </cell>
          <cell r="M1028">
            <v>8283951496</v>
          </cell>
          <cell r="N1028">
            <v>7.4449516316710818E-2</v>
          </cell>
          <cell r="O1028">
            <v>7.6498675447346523E-2</v>
          </cell>
          <cell r="P1028">
            <v>96.402000000000001</v>
          </cell>
          <cell r="Q1028">
            <v>7.4850824990863554E-2</v>
          </cell>
          <cell r="R1028">
            <v>7.4765493207714473E-2</v>
          </cell>
        </row>
        <row r="1029">
          <cell r="A1029">
            <v>1013</v>
          </cell>
          <cell r="B1029" t="str">
            <v>Non-Comp</v>
          </cell>
          <cell r="C1029">
            <v>44420</v>
          </cell>
          <cell r="D1029">
            <v>44602</v>
          </cell>
          <cell r="E1029">
            <v>151</v>
          </cell>
          <cell r="F1029">
            <v>33248.855000000003</v>
          </cell>
          <cell r="G1029">
            <v>32053.891152</v>
          </cell>
          <cell r="H1029">
            <v>151</v>
          </cell>
          <cell r="I1029">
            <v>0</v>
          </cell>
          <cell r="J1029">
            <v>33248.855000000003</v>
          </cell>
          <cell r="K1029">
            <v>33248.855000000003</v>
          </cell>
          <cell r="L1029">
            <v>32053891152</v>
          </cell>
          <cell r="M1029">
            <v>1194963848</v>
          </cell>
          <cell r="N1029">
            <v>7.4764508980221564E-2</v>
          </cell>
          <cell r="O1029">
            <v>7.4764508980221564E-2</v>
          </cell>
          <cell r="P1029">
            <v>96.406000000000006</v>
          </cell>
          <cell r="Q1029">
            <v>7.4764508980221564E-2</v>
          </cell>
          <cell r="R1029">
            <v>7.476450898022162E-2</v>
          </cell>
        </row>
        <row r="1030">
          <cell r="A1030">
            <v>1014</v>
          </cell>
          <cell r="B1030" t="str">
            <v>599th</v>
          </cell>
          <cell r="C1030">
            <v>44434</v>
          </cell>
          <cell r="D1030">
            <v>44616</v>
          </cell>
          <cell r="E1030">
            <v>211</v>
          </cell>
          <cell r="F1030">
            <v>1053761.9950000001</v>
          </cell>
          <cell r="G1030">
            <v>1016004.81086739</v>
          </cell>
          <cell r="H1030">
            <v>54</v>
          </cell>
          <cell r="I1030">
            <v>396436.995</v>
          </cell>
          <cell r="J1030">
            <v>27750</v>
          </cell>
          <cell r="K1030">
            <v>424186.995</v>
          </cell>
          <cell r="L1030">
            <v>409034455792.38995</v>
          </cell>
          <cell r="M1030">
            <v>15152539207.609995</v>
          </cell>
          <cell r="N1030">
            <v>7.4000924367053411E-2</v>
          </cell>
          <cell r="O1030">
            <v>7.7499889458626306E-2</v>
          </cell>
          <cell r="P1030">
            <v>96.423400000000001</v>
          </cell>
          <cell r="Q1030">
            <v>7.4389117665957086E-2</v>
          </cell>
          <cell r="R1030">
            <v>7.4292855646666073E-2</v>
          </cell>
        </row>
        <row r="1031">
          <cell r="A1031">
            <v>1015</v>
          </cell>
          <cell r="B1031" t="str">
            <v>Non-Comp</v>
          </cell>
          <cell r="C1031">
            <v>44434</v>
          </cell>
          <cell r="D1031">
            <v>44616</v>
          </cell>
          <cell r="E1031">
            <v>163</v>
          </cell>
          <cell r="F1031">
            <v>34041.11</v>
          </cell>
          <cell r="G1031">
            <v>32825.127503999996</v>
          </cell>
          <cell r="H1031">
            <v>163</v>
          </cell>
          <cell r="I1031">
            <v>0</v>
          </cell>
          <cell r="J1031">
            <v>34041.11</v>
          </cell>
          <cell r="K1031">
            <v>34041.11</v>
          </cell>
          <cell r="L1031">
            <v>32825127504</v>
          </cell>
          <cell r="M1031">
            <v>1215982496</v>
          </cell>
          <cell r="N1031">
            <v>7.4292055754371242E-2</v>
          </cell>
          <cell r="O1031">
            <v>7.4292055754371242E-2</v>
          </cell>
          <cell r="P1031">
            <v>96.427899999999994</v>
          </cell>
          <cell r="Q1031">
            <v>7.4292055754371242E-2</v>
          </cell>
          <cell r="R1031">
            <v>7.429205575437127E-2</v>
          </cell>
        </row>
        <row r="1032">
          <cell r="A1032">
            <v>1016</v>
          </cell>
          <cell r="B1032" t="str">
            <v>600th</v>
          </cell>
          <cell r="C1032">
            <v>44448</v>
          </cell>
          <cell r="D1032">
            <v>44630</v>
          </cell>
          <cell r="E1032">
            <v>95</v>
          </cell>
          <cell r="F1032">
            <v>356125</v>
          </cell>
          <cell r="G1032">
            <v>343298.3029500001</v>
          </cell>
          <cell r="H1032">
            <v>78</v>
          </cell>
          <cell r="I1032">
            <v>220475</v>
          </cell>
          <cell r="J1032">
            <v>32650</v>
          </cell>
          <cell r="K1032">
            <v>253125</v>
          </cell>
          <cell r="L1032">
            <v>244081595450.00006</v>
          </cell>
          <cell r="M1032">
            <v>9043404550.0000038</v>
          </cell>
          <cell r="N1032">
            <v>7.3899586640381737E-2</v>
          </cell>
          <cell r="O1032">
            <v>7.8006268996960476E-2</v>
          </cell>
          <cell r="P1032">
            <v>96.399699999999996</v>
          </cell>
          <cell r="Q1032">
            <v>7.4900459940558703E-2</v>
          </cell>
          <cell r="R1032">
            <v>7.4305086431579945E-2</v>
          </cell>
        </row>
        <row r="1033">
          <cell r="A1033">
            <v>1017</v>
          </cell>
          <cell r="B1033" t="str">
            <v>Non-Comp</v>
          </cell>
          <cell r="C1033">
            <v>44448</v>
          </cell>
          <cell r="D1033">
            <v>44630</v>
          </cell>
          <cell r="E1033">
            <v>107</v>
          </cell>
          <cell r="F1033">
            <v>20581.39</v>
          </cell>
          <cell r="G1033">
            <v>19846.078678999998</v>
          </cell>
          <cell r="H1033">
            <v>107</v>
          </cell>
          <cell r="I1033">
            <v>0</v>
          </cell>
          <cell r="J1033">
            <v>20581.39</v>
          </cell>
          <cell r="K1033">
            <v>20581.39</v>
          </cell>
          <cell r="L1033">
            <v>19846078679</v>
          </cell>
          <cell r="M1033">
            <v>735311321</v>
          </cell>
          <cell r="N1033">
            <v>7.4304996819160279E-2</v>
          </cell>
          <cell r="O1033">
            <v>7.4304996819160279E-2</v>
          </cell>
          <cell r="P1033">
            <v>96.427300000000002</v>
          </cell>
          <cell r="Q1033">
            <v>7.4304996819160279E-2</v>
          </cell>
          <cell r="R1033">
            <v>7.4304996819160321E-2</v>
          </cell>
        </row>
        <row r="1034">
          <cell r="A1034">
            <v>1018</v>
          </cell>
          <cell r="B1034" t="str">
            <v>601st</v>
          </cell>
          <cell r="C1034">
            <v>44462</v>
          </cell>
          <cell r="D1034">
            <v>44644</v>
          </cell>
          <cell r="E1034">
            <v>19</v>
          </cell>
          <cell r="F1034">
            <v>231150</v>
          </cell>
          <cell r="G1034">
            <v>222168.77404999998</v>
          </cell>
          <cell r="H1034">
            <v>5</v>
          </cell>
          <cell r="I1034">
            <v>26150</v>
          </cell>
          <cell r="J1034">
            <v>15000</v>
          </cell>
          <cell r="K1034">
            <v>41150</v>
          </cell>
          <cell r="L1034">
            <v>39581204050</v>
          </cell>
          <cell r="M1034">
            <v>1568795950.0000012</v>
          </cell>
          <cell r="N1034">
            <v>7.8250890869663761E-2</v>
          </cell>
          <cell r="O1034">
            <v>8.349916604511004E-2</v>
          </cell>
          <cell r="P1034">
            <v>96.173299999999998</v>
          </cell>
          <cell r="Q1034">
            <v>7.9797883863565358E-2</v>
          </cell>
          <cell r="R1034">
            <v>7.948760719901013E-2</v>
          </cell>
        </row>
        <row r="1035">
          <cell r="A1035">
            <v>1019</v>
          </cell>
          <cell r="B1035" t="str">
            <v>Non-Comp</v>
          </cell>
          <cell r="C1035">
            <v>44462</v>
          </cell>
          <cell r="D1035">
            <v>44644</v>
          </cell>
          <cell r="E1035">
            <v>33</v>
          </cell>
          <cell r="F1035">
            <v>4914.88</v>
          </cell>
          <cell r="G1035">
            <v>4727.5051149999999</v>
          </cell>
          <cell r="H1035">
            <v>33</v>
          </cell>
          <cell r="I1035">
            <v>0</v>
          </cell>
          <cell r="J1035">
            <v>4914.88</v>
          </cell>
          <cell r="K1035">
            <v>4914.88</v>
          </cell>
          <cell r="L1035">
            <v>4727505115</v>
          </cell>
          <cell r="M1035">
            <v>187374885</v>
          </cell>
          <cell r="N1035">
            <v>7.9487868007386039E-2</v>
          </cell>
          <cell r="O1035">
            <v>7.9487868007386039E-2</v>
          </cell>
          <cell r="P1035">
            <v>96.187600000000003</v>
          </cell>
          <cell r="Q1035">
            <v>7.9487868007386039E-2</v>
          </cell>
          <cell r="R1035">
            <v>7.9487868007386039E-2</v>
          </cell>
        </row>
        <row r="1036">
          <cell r="A1036">
            <v>1020</v>
          </cell>
          <cell r="B1036" t="str">
            <v>602nd</v>
          </cell>
          <cell r="C1036">
            <v>44476</v>
          </cell>
          <cell r="D1036">
            <v>44658</v>
          </cell>
          <cell r="E1036">
            <v>38</v>
          </cell>
          <cell r="F1036">
            <v>202303.09</v>
          </cell>
          <cell r="G1036">
            <v>194236.6951063</v>
          </cell>
          <cell r="H1036">
            <v>28</v>
          </cell>
          <cell r="I1036">
            <v>30303.09</v>
          </cell>
          <cell r="J1036">
            <v>51000</v>
          </cell>
          <cell r="K1036">
            <v>81303.09</v>
          </cell>
          <cell r="L1036">
            <v>78160547106.300018</v>
          </cell>
          <cell r="M1036">
            <v>3142542893.6999984</v>
          </cell>
          <cell r="N1036">
            <v>7.9000267397847351E-2</v>
          </cell>
          <cell r="O1036">
            <v>8.9900841988407004E-2</v>
          </cell>
          <cell r="P1036">
            <v>96.076400000000007</v>
          </cell>
          <cell r="Q1036">
            <v>8.1901052097687124E-2</v>
          </cell>
          <cell r="R1036">
            <v>8.0633803996146031E-2</v>
          </cell>
        </row>
        <row r="1037">
          <cell r="A1037">
            <v>1021</v>
          </cell>
          <cell r="B1037" t="str">
            <v>Non-Comp</v>
          </cell>
          <cell r="C1037">
            <v>44476</v>
          </cell>
          <cell r="D1037">
            <v>44658</v>
          </cell>
          <cell r="E1037">
            <v>52</v>
          </cell>
          <cell r="F1037">
            <v>6752.3950000000004</v>
          </cell>
          <cell r="G1037">
            <v>6491.4014289999996</v>
          </cell>
          <cell r="H1037">
            <v>52</v>
          </cell>
          <cell r="I1037">
            <v>0</v>
          </cell>
          <cell r="J1037">
            <v>6752.3950000000004</v>
          </cell>
          <cell r="K1037">
            <v>6752.3950000000004</v>
          </cell>
          <cell r="L1037">
            <v>6491401429</v>
          </cell>
          <cell r="M1037">
            <v>260993571</v>
          </cell>
          <cell r="N1037">
            <v>8.0633000356139156E-2</v>
          </cell>
          <cell r="O1037">
            <v>8.0633000356139156E-2</v>
          </cell>
          <cell r="P1037">
            <v>96.134799999999998</v>
          </cell>
          <cell r="Q1037">
            <v>8.0633000356139156E-2</v>
          </cell>
          <cell r="R1037">
            <v>8.0633000356139156E-2</v>
          </cell>
        </row>
        <row r="1038">
          <cell r="A1038">
            <v>1022</v>
          </cell>
          <cell r="B1038" t="str">
            <v>603rd</v>
          </cell>
          <cell r="C1038">
            <v>44490</v>
          </cell>
          <cell r="D1038">
            <v>44672</v>
          </cell>
          <cell r="E1038">
            <v>23</v>
          </cell>
          <cell r="F1038">
            <v>201000</v>
          </cell>
          <cell r="G1038">
            <v>192332.12199999997</v>
          </cell>
          <cell r="H1038" t="str">
            <v>Bid Rejected</v>
          </cell>
          <cell r="I1038" t="str">
            <v>Bid Rejected</v>
          </cell>
          <cell r="J1038" t="str">
            <v>Bid Rejected</v>
          </cell>
          <cell r="K1038" t="str">
            <v>Bid Rejected</v>
          </cell>
          <cell r="L1038" t="str">
            <v>Bid Rejected</v>
          </cell>
          <cell r="M1038" t="str">
            <v>Bid Rejected</v>
          </cell>
          <cell r="N1038">
            <v>8.6000169542861618E-2</v>
          </cell>
          <cell r="O1038">
            <v>9.4900025708828897E-2</v>
          </cell>
          <cell r="P1038" t="str">
            <v>Bid Rejected</v>
          </cell>
          <cell r="Q1038" t="str">
            <v>Bid Rejected</v>
          </cell>
          <cell r="R1038" t="str">
            <v>Bid Rejected</v>
          </cell>
        </row>
        <row r="1039">
          <cell r="A1039">
            <v>1023</v>
          </cell>
          <cell r="B1039" t="str">
            <v>Non-Comp</v>
          </cell>
          <cell r="C1039">
            <v>44490</v>
          </cell>
          <cell r="D1039">
            <v>44672</v>
          </cell>
          <cell r="E1039">
            <v>45</v>
          </cell>
          <cell r="F1039">
            <v>6538.08</v>
          </cell>
          <cell r="G1039">
            <v>6266.8673650000001</v>
          </cell>
          <cell r="H1039" t="str">
            <v>Bid Rejected</v>
          </cell>
          <cell r="I1039">
            <v>0</v>
          </cell>
          <cell r="J1039" t="str">
            <v>Bid Rejected</v>
          </cell>
          <cell r="K1039" t="str">
            <v>Bid Rejected</v>
          </cell>
          <cell r="L1039" t="str">
            <v>Bid Rejected</v>
          </cell>
          <cell r="M1039" t="str">
            <v>Bid Rejected</v>
          </cell>
          <cell r="N1039">
            <v>0</v>
          </cell>
          <cell r="O1039">
            <v>0</v>
          </cell>
          <cell r="P1039" t="str">
            <v>Bid Rejected</v>
          </cell>
          <cell r="Q1039" t="str">
            <v>Bid Rejected</v>
          </cell>
          <cell r="R1039" t="str">
            <v>Bid Rejected</v>
          </cell>
        </row>
        <row r="1040">
          <cell r="A1040">
            <v>1024</v>
          </cell>
          <cell r="B1040" t="str">
            <v>604th</v>
          </cell>
          <cell r="C1040">
            <v>44504</v>
          </cell>
          <cell r="D1040">
            <v>44679</v>
          </cell>
          <cell r="E1040">
            <v>30</v>
          </cell>
          <cell r="F1040">
            <v>180000</v>
          </cell>
          <cell r="G1040">
            <v>172141.973</v>
          </cell>
          <cell r="H1040">
            <v>1</v>
          </cell>
          <cell r="I1040">
            <v>500</v>
          </cell>
          <cell r="J1040">
            <v>0</v>
          </cell>
          <cell r="K1040">
            <v>500</v>
          </cell>
          <cell r="L1040">
            <v>480419000</v>
          </cell>
          <cell r="M1040">
            <v>19581000.000000015</v>
          </cell>
          <cell r="N1040">
            <v>8.5009900583805947E-2</v>
          </cell>
          <cell r="O1040">
            <v>0.11999966158909295</v>
          </cell>
          <cell r="P1040">
            <v>96.083799999999997</v>
          </cell>
          <cell r="Q1040">
            <v>8.5009900583805947E-2</v>
          </cell>
          <cell r="R1040">
            <v>8.5009900583805947E-2</v>
          </cell>
        </row>
        <row r="1041">
          <cell r="A1041">
            <v>1025</v>
          </cell>
          <cell r="B1041" t="str">
            <v>Non-Comp</v>
          </cell>
          <cell r="C1041">
            <v>44504</v>
          </cell>
          <cell r="D1041">
            <v>44679</v>
          </cell>
          <cell r="E1041">
            <v>28</v>
          </cell>
          <cell r="F1041">
            <v>2930.18</v>
          </cell>
          <cell r="G1041">
            <v>2815.4282910000002</v>
          </cell>
          <cell r="H1041">
            <v>28</v>
          </cell>
          <cell r="I1041">
            <v>0</v>
          </cell>
          <cell r="J1041">
            <v>2930.18</v>
          </cell>
          <cell r="K1041">
            <v>2930.18</v>
          </cell>
          <cell r="L1041">
            <v>2815428291</v>
          </cell>
          <cell r="M1041">
            <v>114751709</v>
          </cell>
          <cell r="N1041">
            <v>8.5009900583805947E-2</v>
          </cell>
          <cell r="O1041">
            <v>8.5009900583805947E-2</v>
          </cell>
          <cell r="P1041">
            <v>96.083799999999997</v>
          </cell>
          <cell r="Q1041">
            <v>8.5009900583805947E-2</v>
          </cell>
          <cell r="R1041">
            <v>8.5009900583805947E-2</v>
          </cell>
        </row>
        <row r="1042">
          <cell r="A1042">
            <v>1026</v>
          </cell>
          <cell r="B1042" t="str">
            <v>605th</v>
          </cell>
          <cell r="C1042">
            <v>44518</v>
          </cell>
          <cell r="D1042">
            <v>44700</v>
          </cell>
          <cell r="E1042">
            <v>21</v>
          </cell>
          <cell r="F1042">
            <v>110500</v>
          </cell>
          <cell r="G1042">
            <v>105142.49849999999</v>
          </cell>
          <cell r="H1042" t="str">
            <v>Bid Rejected</v>
          </cell>
          <cell r="I1042" t="str">
            <v>Bid Rejected</v>
          </cell>
          <cell r="J1042" t="str">
            <v>Bid Rejected</v>
          </cell>
          <cell r="K1042" t="str">
            <v>Bid Rejected</v>
          </cell>
          <cell r="L1042" t="str">
            <v>Bid Rejected</v>
          </cell>
          <cell r="M1042" t="str">
            <v>Bid Rejected</v>
          </cell>
          <cell r="N1042">
            <v>9.2498409635151504E-2</v>
          </cell>
          <cell r="O1042">
            <v>0.11999898605225559</v>
          </cell>
          <cell r="P1042" t="str">
            <v>Bid Rejected</v>
          </cell>
          <cell r="Q1042" t="str">
            <v>Bid Rejected</v>
          </cell>
          <cell r="R1042" t="str">
            <v>Bid Rejected</v>
          </cell>
        </row>
        <row r="1043">
          <cell r="A1043">
            <v>1027</v>
          </cell>
          <cell r="B1043" t="str">
            <v>Non-Comp</v>
          </cell>
          <cell r="C1043">
            <v>44518</v>
          </cell>
          <cell r="D1043">
            <v>44700</v>
          </cell>
          <cell r="E1043">
            <v>30</v>
          </cell>
          <cell r="F1043">
            <v>2404.9499999999998</v>
          </cell>
          <cell r="G1043">
            <v>2301.9892799999998</v>
          </cell>
          <cell r="H1043">
            <v>30</v>
          </cell>
          <cell r="I1043">
            <v>0</v>
          </cell>
          <cell r="J1043" t="str">
            <v>Bid Rejected</v>
          </cell>
          <cell r="K1043" t="str">
            <v>Bid Rejected</v>
          </cell>
          <cell r="L1043" t="str">
            <v>Bid Rejected</v>
          </cell>
          <cell r="M1043" t="str">
            <v>Bid Rejected</v>
          </cell>
          <cell r="N1043">
            <v>8.9699443337391119E-2</v>
          </cell>
          <cell r="O1043">
            <v>8.9699443337391119E-2</v>
          </cell>
          <cell r="P1043" t="str">
            <v>Bid Rejected</v>
          </cell>
          <cell r="Q1043" t="str">
            <v>Bid Rejected</v>
          </cell>
          <cell r="R1043" t="str">
            <v>Bid Rejected</v>
          </cell>
        </row>
        <row r="1044">
          <cell r="A1044">
            <v>1028</v>
          </cell>
          <cell r="B1044" t="str">
            <v>606th</v>
          </cell>
          <cell r="C1044">
            <v>44532</v>
          </cell>
          <cell r="D1044">
            <v>44714</v>
          </cell>
          <cell r="E1044">
            <v>26</v>
          </cell>
          <cell r="F1044">
            <v>200978</v>
          </cell>
          <cell r="G1044">
            <v>190098.78824200001</v>
          </cell>
          <cell r="H1044">
            <v>15</v>
          </cell>
          <cell r="I1044">
            <v>105978</v>
          </cell>
          <cell r="J1044">
            <v>5000</v>
          </cell>
          <cell r="K1044">
            <v>110978</v>
          </cell>
          <cell r="L1044">
            <v>105178558242</v>
          </cell>
          <cell r="M1044">
            <v>5799441757.999999</v>
          </cell>
          <cell r="N1044">
            <v>0.10400019839653195</v>
          </cell>
          <cell r="O1044">
            <v>0.1245003280133688</v>
          </cell>
          <cell r="P1044">
            <v>94.576700000000002</v>
          </cell>
          <cell r="Q1044">
            <v>0.1150008231588578</v>
          </cell>
          <cell r="R1044">
            <v>0.11058652609887212</v>
          </cell>
        </row>
        <row r="1045">
          <cell r="A1045">
            <v>1029</v>
          </cell>
          <cell r="B1045" t="str">
            <v>Non-Comp</v>
          </cell>
          <cell r="C1045">
            <v>44532</v>
          </cell>
          <cell r="D1045">
            <v>44714</v>
          </cell>
          <cell r="E1045">
            <v>12</v>
          </cell>
          <cell r="F1045">
            <v>2763.12</v>
          </cell>
          <cell r="G1045">
            <v>2618.719349</v>
          </cell>
          <cell r="H1045">
            <v>12</v>
          </cell>
          <cell r="I1045">
            <v>0</v>
          </cell>
          <cell r="J1045">
            <v>2763.12</v>
          </cell>
          <cell r="K1045">
            <v>2763.12</v>
          </cell>
          <cell r="L1045">
            <v>2618719349</v>
          </cell>
          <cell r="M1045">
            <v>144400651</v>
          </cell>
          <cell r="N1045">
            <v>0.1105863874661224</v>
          </cell>
          <cell r="O1045">
            <v>0.1105863874661224</v>
          </cell>
          <cell r="P1045">
            <v>94.774000000000001</v>
          </cell>
          <cell r="Q1045">
            <v>0.1105863874661224</v>
          </cell>
          <cell r="R1045">
            <v>0.11058638746612239</v>
          </cell>
        </row>
        <row r="1046">
          <cell r="A1046">
            <v>1030</v>
          </cell>
          <cell r="B1046" t="str">
            <v>607th</v>
          </cell>
          <cell r="C1046">
            <v>44546</v>
          </cell>
          <cell r="D1046">
            <v>44728</v>
          </cell>
          <cell r="E1046">
            <v>106</v>
          </cell>
          <cell r="F1046">
            <v>584250</v>
          </cell>
          <cell r="G1046">
            <v>552244.49914999993</v>
          </cell>
          <cell r="H1046">
            <v>78</v>
          </cell>
          <cell r="I1046">
            <v>327700</v>
          </cell>
          <cell r="J1046">
            <v>56800</v>
          </cell>
          <cell r="K1046">
            <v>384500</v>
          </cell>
          <cell r="L1046">
            <v>363855476150</v>
          </cell>
          <cell r="M1046">
            <v>20644523849.999996</v>
          </cell>
          <cell r="N1046">
            <v>0.10949735879815986</v>
          </cell>
          <cell r="O1046">
            <v>0.13500105500041465</v>
          </cell>
          <cell r="P1046">
            <v>94.576700000000002</v>
          </cell>
          <cell r="Q1046">
            <v>0.1150008231588578</v>
          </cell>
          <cell r="R1046">
            <v>0.11378902933403355</v>
          </cell>
        </row>
        <row r="1047">
          <cell r="A1047">
            <v>1031</v>
          </cell>
          <cell r="B1047" t="str">
            <v>Non-Comp</v>
          </cell>
          <cell r="C1047">
            <v>44546</v>
          </cell>
          <cell r="D1047">
            <v>44728</v>
          </cell>
          <cell r="E1047">
            <v>66</v>
          </cell>
          <cell r="F1047">
            <v>56397.95</v>
          </cell>
          <cell r="G1047">
            <v>53369.831268000002</v>
          </cell>
          <cell r="H1047">
            <v>66</v>
          </cell>
          <cell r="I1047">
            <v>0</v>
          </cell>
          <cell r="J1047">
            <v>56397.95</v>
          </cell>
          <cell r="K1047">
            <v>56397.95</v>
          </cell>
          <cell r="L1047">
            <v>53369831268</v>
          </cell>
          <cell r="M1047">
            <v>3028118732</v>
          </cell>
          <cell r="N1047">
            <v>0.11378854557819561</v>
          </cell>
          <cell r="O1047">
            <v>0.11378854557819561</v>
          </cell>
          <cell r="P1047">
            <v>94.630799999999994</v>
          </cell>
          <cell r="Q1047">
            <v>0.11378854557819561</v>
          </cell>
          <cell r="R1047">
            <v>0.11378854557819559</v>
          </cell>
        </row>
        <row r="1048">
          <cell r="A1048">
            <v>1032</v>
          </cell>
          <cell r="B1048" t="str">
            <v>608th</v>
          </cell>
          <cell r="C1048">
            <v>44560</v>
          </cell>
          <cell r="D1048">
            <v>44742</v>
          </cell>
          <cell r="E1048">
            <v>139</v>
          </cell>
          <cell r="F1048">
            <v>609861.43000000005</v>
          </cell>
          <cell r="G1048">
            <v>576887.77793762996</v>
          </cell>
          <cell r="H1048">
            <v>100</v>
          </cell>
          <cell r="I1048">
            <v>358455.43000000005</v>
          </cell>
          <cell r="J1048">
            <v>27510</v>
          </cell>
          <cell r="K1048">
            <v>385965.43000000005</v>
          </cell>
          <cell r="L1048">
            <v>365338924311.63</v>
          </cell>
          <cell r="M1048">
            <v>20626505688.369995</v>
          </cell>
          <cell r="N1048">
            <v>0.10889976237220728</v>
          </cell>
          <cell r="O1048">
            <v>0.12500039691411874</v>
          </cell>
          <cell r="P1048">
            <v>94.599000000000004</v>
          </cell>
          <cell r="Q1048">
            <v>0.11450095481110602</v>
          </cell>
          <cell r="R1048">
            <v>0.11322778926477409</v>
          </cell>
        </row>
        <row r="1049">
          <cell r="A1049">
            <v>1033</v>
          </cell>
          <cell r="B1049" t="str">
            <v>Non-Comp</v>
          </cell>
          <cell r="C1049">
            <v>44560</v>
          </cell>
          <cell r="D1049">
            <v>44742</v>
          </cell>
          <cell r="E1049">
            <v>75</v>
          </cell>
          <cell r="F1049">
            <v>10258.334999999999</v>
          </cell>
          <cell r="G1049">
            <v>9710.1090619999995</v>
          </cell>
          <cell r="H1049">
            <v>75</v>
          </cell>
          <cell r="I1049">
            <v>0</v>
          </cell>
          <cell r="J1049">
            <v>10258.334999999999</v>
          </cell>
          <cell r="K1049">
            <v>10258.334999999999</v>
          </cell>
          <cell r="L1049">
            <v>9710109062</v>
          </cell>
          <cell r="M1049">
            <v>548225938</v>
          </cell>
          <cell r="N1049">
            <v>0.11322881150720544</v>
          </cell>
          <cell r="O1049">
            <v>0.11322881150720544</v>
          </cell>
          <cell r="P1049">
            <v>94.655799999999999</v>
          </cell>
          <cell r="Q1049">
            <v>0.11322881150720544</v>
          </cell>
          <cell r="R1049">
            <v>0.11322881150720553</v>
          </cell>
        </row>
        <row r="1050">
          <cell r="A1050">
            <v>1034</v>
          </cell>
          <cell r="B1050" t="str">
            <v>609th</v>
          </cell>
          <cell r="C1050">
            <v>44574</v>
          </cell>
          <cell r="D1050">
            <v>44756</v>
          </cell>
          <cell r="E1050">
            <v>171</v>
          </cell>
          <cell r="F1050">
            <v>646985</v>
          </cell>
          <cell r="G1050">
            <v>612016.95938999986</v>
          </cell>
          <cell r="H1050">
            <v>33</v>
          </cell>
          <cell r="I1050">
            <v>107115</v>
          </cell>
          <cell r="J1050">
            <v>0</v>
          </cell>
          <cell r="K1050">
            <v>107115</v>
          </cell>
          <cell r="L1050">
            <v>101381757989.99998</v>
          </cell>
          <cell r="M1050">
            <v>5733242010.000001</v>
          </cell>
          <cell r="N1050">
            <v>0.11298709783180541</v>
          </cell>
          <cell r="O1050">
            <v>0.11949901036432127</v>
          </cell>
          <cell r="P1050">
            <v>94.634799999999998</v>
          </cell>
          <cell r="Q1050">
            <v>0.11369896825352961</v>
          </cell>
          <cell r="R1050">
            <v>0.11341278803456137</v>
          </cell>
        </row>
        <row r="1051">
          <cell r="A1051">
            <v>1035</v>
          </cell>
          <cell r="B1051" t="str">
            <v>Non-Comp</v>
          </cell>
          <cell r="C1051">
            <v>44574</v>
          </cell>
          <cell r="D1051">
            <v>44756</v>
          </cell>
          <cell r="E1051">
            <v>86</v>
          </cell>
          <cell r="F1051">
            <v>16832.375</v>
          </cell>
          <cell r="G1051">
            <v>15931.438958999999</v>
          </cell>
          <cell r="H1051">
            <v>86</v>
          </cell>
          <cell r="I1051">
            <v>0</v>
          </cell>
          <cell r="J1051">
            <v>16832.375</v>
          </cell>
          <cell r="K1051">
            <v>16832.375</v>
          </cell>
          <cell r="L1051">
            <v>15931438959</v>
          </cell>
          <cell r="M1051">
            <v>900936041</v>
          </cell>
          <cell r="N1051">
            <v>0.11341237169467369</v>
          </cell>
          <cell r="O1051">
            <v>0.11341237169467369</v>
          </cell>
          <cell r="P1051">
            <v>94.647599999999997</v>
          </cell>
          <cell r="Q1051">
            <v>0.11341237169467369</v>
          </cell>
          <cell r="R1051">
            <v>0.11341237169467369</v>
          </cell>
        </row>
        <row r="1052">
          <cell r="A1052">
            <v>1036</v>
          </cell>
          <cell r="B1052" t="str">
            <v>610th</v>
          </cell>
          <cell r="C1052">
            <v>44588</v>
          </cell>
          <cell r="D1052">
            <v>44770</v>
          </cell>
          <cell r="E1052">
            <v>324</v>
          </cell>
          <cell r="F1052">
            <v>979922.82000000007</v>
          </cell>
          <cell r="G1052">
            <v>928954.61055746011</v>
          </cell>
          <cell r="H1052">
            <v>4</v>
          </cell>
          <cell r="I1052">
            <v>130000</v>
          </cell>
          <cell r="J1052">
            <v>0</v>
          </cell>
          <cell r="K1052">
            <v>130000</v>
          </cell>
          <cell r="L1052">
            <v>123443040000.00002</v>
          </cell>
          <cell r="M1052">
            <v>6556959999.9999962</v>
          </cell>
          <cell r="N1052">
            <v>0.10575013268160303</v>
          </cell>
          <cell r="O1052">
            <v>0.11369896825352961</v>
          </cell>
          <cell r="P1052">
            <v>94.939400000000006</v>
          </cell>
          <cell r="Q1052">
            <v>0.10689982762167743</v>
          </cell>
          <cell r="R1052">
            <v>0.10652650719357583</v>
          </cell>
        </row>
        <row r="1053">
          <cell r="A1053">
            <v>1037</v>
          </cell>
          <cell r="B1053" t="str">
            <v>Non-Comp</v>
          </cell>
          <cell r="C1053">
            <v>44588</v>
          </cell>
          <cell r="D1053">
            <v>44770</v>
          </cell>
          <cell r="E1053">
            <v>163</v>
          </cell>
          <cell r="F1053">
            <v>40558.894999999997</v>
          </cell>
          <cell r="G1053">
            <v>38513.185453999999</v>
          </cell>
          <cell r="H1053">
            <v>163</v>
          </cell>
          <cell r="I1053">
            <v>0</v>
          </cell>
          <cell r="J1053">
            <v>40558.894999999997</v>
          </cell>
          <cell r="K1053">
            <v>40558.894999999997</v>
          </cell>
          <cell r="L1053">
            <v>38513185454</v>
          </cell>
          <cell r="M1053">
            <v>2045709546</v>
          </cell>
          <cell r="N1053">
            <v>0.10652609505027788</v>
          </cell>
          <cell r="O1053">
            <v>0.10652609505027788</v>
          </cell>
          <cell r="P1053">
            <v>94.956199999999995</v>
          </cell>
          <cell r="Q1053">
            <v>0.10652609505027788</v>
          </cell>
          <cell r="R1053">
            <v>0.1065260950502778</v>
          </cell>
        </row>
        <row r="1054">
          <cell r="A1054">
            <v>1038</v>
          </cell>
          <cell r="B1054" t="str">
            <v>611th</v>
          </cell>
          <cell r="C1054">
            <v>44602</v>
          </cell>
          <cell r="D1054">
            <v>44784</v>
          </cell>
          <cell r="E1054">
            <v>145</v>
          </cell>
          <cell r="F1054">
            <v>406867.05</v>
          </cell>
          <cell r="G1054">
            <v>386153.63558669999</v>
          </cell>
          <cell r="H1054">
            <v>64</v>
          </cell>
          <cell r="I1054">
            <v>171632.05</v>
          </cell>
          <cell r="J1054">
            <v>1000</v>
          </cell>
          <cell r="K1054">
            <v>172632.05</v>
          </cell>
          <cell r="L1054">
            <v>163941780396.70001</v>
          </cell>
          <cell r="M1054">
            <v>8690269603.3000011</v>
          </cell>
          <cell r="N1054">
            <v>0.10549901203189975</v>
          </cell>
          <cell r="O1054">
            <v>0.11249936228075047</v>
          </cell>
          <cell r="P1054">
            <v>94.951099999999997</v>
          </cell>
          <cell r="Q1054">
            <v>0.10663953560086419</v>
          </cell>
          <cell r="R1054">
            <v>0.10630781922247948</v>
          </cell>
        </row>
        <row r="1055">
          <cell r="A1055">
            <v>1039</v>
          </cell>
          <cell r="B1055" t="str">
            <v>Non-Comp</v>
          </cell>
          <cell r="C1055">
            <v>44602</v>
          </cell>
          <cell r="D1055">
            <v>44784</v>
          </cell>
          <cell r="E1055">
            <v>117</v>
          </cell>
          <cell r="F1055">
            <v>21327.42</v>
          </cell>
          <cell r="G1055">
            <v>20253.797676999999</v>
          </cell>
          <cell r="H1055">
            <v>117</v>
          </cell>
          <cell r="I1055">
            <v>0</v>
          </cell>
          <cell r="J1055">
            <v>21327.42</v>
          </cell>
          <cell r="K1055">
            <v>21327.42</v>
          </cell>
          <cell r="L1055">
            <v>20253797677</v>
          </cell>
          <cell r="M1055">
            <v>1073622323</v>
          </cell>
          <cell r="N1055">
            <v>0.1063081454484695</v>
          </cell>
          <cell r="O1055">
            <v>0.1063081454484695</v>
          </cell>
          <cell r="P1055">
            <v>94.965999999999994</v>
          </cell>
          <cell r="Q1055">
            <v>0.1063081454484695</v>
          </cell>
          <cell r="R1055">
            <v>0.10630814544846946</v>
          </cell>
        </row>
        <row r="1056">
          <cell r="A1056">
            <v>1040</v>
          </cell>
          <cell r="B1056" t="str">
            <v>612th</v>
          </cell>
          <cell r="C1056">
            <v>44616</v>
          </cell>
          <cell r="D1056">
            <v>44798</v>
          </cell>
          <cell r="E1056">
            <v>61</v>
          </cell>
          <cell r="F1056">
            <v>227665</v>
          </cell>
          <cell r="G1056">
            <v>215713.32506000003</v>
          </cell>
          <cell r="H1056">
            <v>23</v>
          </cell>
          <cell r="I1056">
            <v>68615</v>
          </cell>
          <cell r="J1056">
            <v>0</v>
          </cell>
          <cell r="K1056">
            <v>68615</v>
          </cell>
          <cell r="L1056">
            <v>65095911209.999992</v>
          </cell>
          <cell r="M1056">
            <v>3519088790.0000005</v>
          </cell>
          <cell r="N1056">
            <v>0.10619918751514849</v>
          </cell>
          <cell r="O1056">
            <v>0.11899926983768169</v>
          </cell>
          <cell r="P1056">
            <v>94.849599999999995</v>
          </cell>
          <cell r="Q1056">
            <v>0.10889976237220728</v>
          </cell>
          <cell r="R1056">
            <v>0.10841736706094512</v>
          </cell>
        </row>
        <row r="1057">
          <cell r="A1057">
            <v>1041</v>
          </cell>
          <cell r="B1057" t="str">
            <v>Non-Comp</v>
          </cell>
          <cell r="C1057">
            <v>44616</v>
          </cell>
          <cell r="D1057">
            <v>44798</v>
          </cell>
          <cell r="E1057">
            <v>82</v>
          </cell>
          <cell r="F1057">
            <v>9198.8799999999992</v>
          </cell>
          <cell r="G1057">
            <v>8727.0970369999995</v>
          </cell>
          <cell r="H1057">
            <v>82</v>
          </cell>
          <cell r="I1057">
            <v>0</v>
          </cell>
          <cell r="J1057">
            <v>9198.8799999999992</v>
          </cell>
          <cell r="K1057">
            <v>9198.8799999999992</v>
          </cell>
          <cell r="L1057">
            <v>8727097037</v>
          </cell>
          <cell r="M1057">
            <v>471782963</v>
          </cell>
          <cell r="N1057">
            <v>0.10841613502007097</v>
          </cell>
          <cell r="O1057">
            <v>0.10841613502007097</v>
          </cell>
          <cell r="P1057">
            <v>94.871300000000005</v>
          </cell>
          <cell r="Q1057">
            <v>0.10841613502007097</v>
          </cell>
          <cell r="R1057">
            <v>0.10841613502007097</v>
          </cell>
        </row>
        <row r="1058">
          <cell r="A1058">
            <v>1042</v>
          </cell>
          <cell r="B1058" t="str">
            <v>613th</v>
          </cell>
          <cell r="C1058">
            <v>44630</v>
          </cell>
          <cell r="D1058">
            <v>44812</v>
          </cell>
          <cell r="E1058">
            <v>40</v>
          </cell>
          <cell r="F1058">
            <v>275800.59999999998</v>
          </cell>
          <cell r="G1058">
            <v>260413.94916420002</v>
          </cell>
          <cell r="H1058">
            <v>39</v>
          </cell>
          <cell r="I1058">
            <v>235800.6</v>
          </cell>
          <cell r="J1058">
            <v>20000</v>
          </cell>
          <cell r="K1058">
            <v>255800.6</v>
          </cell>
          <cell r="L1058">
            <v>241565269164.20004</v>
          </cell>
          <cell r="M1058">
            <v>14235330835.799995</v>
          </cell>
          <cell r="N1058">
            <v>0.11000156465566867</v>
          </cell>
          <cell r="O1058">
            <v>0.12250013974803203</v>
          </cell>
          <cell r="P1058">
            <v>94.309899999999999</v>
          </cell>
          <cell r="Q1058">
            <v>0.1209996435762766</v>
          </cell>
          <cell r="R1058">
            <v>0.11818503193899495</v>
          </cell>
        </row>
        <row r="1059">
          <cell r="A1059">
            <v>1043</v>
          </cell>
          <cell r="B1059" t="str">
            <v>Non-Comp</v>
          </cell>
          <cell r="C1059">
            <v>44630</v>
          </cell>
          <cell r="D1059">
            <v>44812</v>
          </cell>
          <cell r="E1059">
            <v>61</v>
          </cell>
          <cell r="F1059">
            <v>13574.93</v>
          </cell>
          <cell r="G1059">
            <v>12819.471568999999</v>
          </cell>
          <cell r="H1059">
            <v>61</v>
          </cell>
          <cell r="I1059">
            <v>0</v>
          </cell>
          <cell r="J1059">
            <v>13574.93</v>
          </cell>
          <cell r="K1059">
            <v>13574.93</v>
          </cell>
          <cell r="L1059">
            <v>12819471569</v>
          </cell>
          <cell r="M1059">
            <v>755458431</v>
          </cell>
          <cell r="N1059">
            <v>0.11818488156949894</v>
          </cell>
          <cell r="O1059">
            <v>0.11818488156949894</v>
          </cell>
          <cell r="P1059">
            <v>94.434899999999999</v>
          </cell>
          <cell r="Q1059">
            <v>0.11818488156949894</v>
          </cell>
          <cell r="R1059">
            <v>0.11818488156949895</v>
          </cell>
        </row>
        <row r="1060">
          <cell r="A1060">
            <v>1044</v>
          </cell>
          <cell r="B1060" t="str">
            <v>614th</v>
          </cell>
          <cell r="C1060">
            <v>44644</v>
          </cell>
          <cell r="D1060">
            <v>44826</v>
          </cell>
          <cell r="E1060">
            <v>83</v>
          </cell>
          <cell r="F1060">
            <v>290575.23</v>
          </cell>
          <cell r="G1060">
            <v>273594.75517856999</v>
          </cell>
          <cell r="H1060">
            <v>63</v>
          </cell>
          <cell r="I1060">
            <v>209275.22999999998</v>
          </cell>
          <cell r="J1060">
            <v>4500</v>
          </cell>
          <cell r="K1060">
            <v>213775.22999999998</v>
          </cell>
          <cell r="L1060">
            <v>201473908478.57001</v>
          </cell>
          <cell r="M1060">
            <v>12301321521.429998</v>
          </cell>
          <cell r="N1060">
            <v>0.11899926983768169</v>
          </cell>
          <cell r="O1060">
            <v>0.13350113490420459</v>
          </cell>
          <cell r="P1060">
            <v>94.132800000000003</v>
          </cell>
          <cell r="Q1060">
            <v>0.12500039691411874</v>
          </cell>
          <cell r="R1060">
            <v>0.12244958156518457</v>
          </cell>
        </row>
        <row r="1061">
          <cell r="A1061">
            <v>1045</v>
          </cell>
          <cell r="B1061" t="str">
            <v>Non-Comp</v>
          </cell>
          <cell r="C1061">
            <v>44644</v>
          </cell>
          <cell r="D1061">
            <v>44826</v>
          </cell>
          <cell r="E1061">
            <v>67</v>
          </cell>
          <cell r="F1061">
            <v>21627.775000000001</v>
          </cell>
          <cell r="G1061">
            <v>20383.226314</v>
          </cell>
          <cell r="H1061">
            <v>67</v>
          </cell>
          <cell r="I1061">
            <v>0</v>
          </cell>
          <cell r="J1061">
            <v>21627.775000000001</v>
          </cell>
          <cell r="K1061">
            <v>21627.775000000001</v>
          </cell>
          <cell r="L1061">
            <v>20383226314</v>
          </cell>
          <cell r="M1061">
            <v>1244548686</v>
          </cell>
          <cell r="N1061">
            <v>0.12245046540546818</v>
          </cell>
          <cell r="O1061">
            <v>0.12245046540546818</v>
          </cell>
          <cell r="P1061">
            <v>94.245599999999996</v>
          </cell>
          <cell r="Q1061">
            <v>0.12245046540546818</v>
          </cell>
          <cell r="R1061">
            <v>0.12245046540546822</v>
          </cell>
        </row>
        <row r="1062">
          <cell r="A1062">
            <v>1046</v>
          </cell>
          <cell r="B1062" t="str">
            <v>615th</v>
          </cell>
          <cell r="C1062">
            <v>44658</v>
          </cell>
          <cell r="D1062">
            <v>44840</v>
          </cell>
          <cell r="E1062">
            <v>76</v>
          </cell>
          <cell r="F1062">
            <v>190533.16</v>
          </cell>
          <cell r="G1062">
            <v>178699.94837470006</v>
          </cell>
          <cell r="H1062">
            <v>58</v>
          </cell>
          <cell r="I1062">
            <v>136033.16</v>
          </cell>
          <cell r="J1062">
            <v>12250</v>
          </cell>
          <cell r="K1062">
            <v>148283.16</v>
          </cell>
          <cell r="L1062">
            <v>139226400374.70004</v>
          </cell>
          <cell r="M1062">
            <v>9056759625.2999973</v>
          </cell>
          <cell r="N1062">
            <v>0.12500039691411874</v>
          </cell>
          <cell r="O1062">
            <v>0.15000092715830946</v>
          </cell>
          <cell r="P1062">
            <v>93.802599999999998</v>
          </cell>
          <cell r="Q1062">
            <v>0.13250007620632745</v>
          </cell>
          <cell r="R1062">
            <v>0.13045944621185798</v>
          </cell>
        </row>
        <row r="1063">
          <cell r="A1063">
            <v>1047</v>
          </cell>
          <cell r="B1063" t="str">
            <v>Non-Comp</v>
          </cell>
          <cell r="C1063">
            <v>44658</v>
          </cell>
          <cell r="D1063">
            <v>44840</v>
          </cell>
          <cell r="E1063">
            <v>75</v>
          </cell>
          <cell r="F1063">
            <v>8133.4650000000001</v>
          </cell>
          <cell r="G1063">
            <v>7636.6892239999997</v>
          </cell>
          <cell r="H1063">
            <v>75</v>
          </cell>
          <cell r="I1063">
            <v>0</v>
          </cell>
          <cell r="J1063">
            <v>8133.4650000000001</v>
          </cell>
          <cell r="K1063">
            <v>8133.4650000000001</v>
          </cell>
          <cell r="L1063">
            <v>7636689224</v>
          </cell>
          <cell r="M1063">
            <v>496775776</v>
          </cell>
          <cell r="N1063">
            <v>0.13045981818148192</v>
          </cell>
          <cell r="O1063">
            <v>0.13045981818148192</v>
          </cell>
          <cell r="P1063">
            <v>93.892200000000003</v>
          </cell>
          <cell r="Q1063">
            <v>0.13045981818148192</v>
          </cell>
          <cell r="R1063">
            <v>0.13045981818148183</v>
          </cell>
        </row>
        <row r="1064">
          <cell r="A1064">
            <v>1048</v>
          </cell>
          <cell r="B1064" t="str">
            <v>616th</v>
          </cell>
          <cell r="C1064">
            <v>44672</v>
          </cell>
          <cell r="D1064">
            <v>44854</v>
          </cell>
          <cell r="E1064">
            <v>136</v>
          </cell>
          <cell r="F1064">
            <v>248442.98499999999</v>
          </cell>
          <cell r="G1064">
            <v>232477.42869851011</v>
          </cell>
          <cell r="H1064">
            <v>105</v>
          </cell>
          <cell r="I1064">
            <v>158295.185</v>
          </cell>
          <cell r="J1064">
            <v>8000</v>
          </cell>
          <cell r="K1064">
            <v>166295.185</v>
          </cell>
          <cell r="L1064">
            <v>155786871003.31003</v>
          </cell>
          <cell r="M1064">
            <v>10508313996.690002</v>
          </cell>
          <cell r="N1064">
            <v>0.13200103724167267</v>
          </cell>
          <cell r="O1064">
            <v>0.14999629373691611</v>
          </cell>
          <cell r="P1064">
            <v>93.540300000000002</v>
          </cell>
          <cell r="Q1064">
            <v>0.13849531011919838</v>
          </cell>
          <cell r="R1064">
            <v>0.13527875719808269</v>
          </cell>
        </row>
        <row r="1065">
          <cell r="A1065">
            <v>1049</v>
          </cell>
          <cell r="B1065" t="str">
            <v>Non-Comp</v>
          </cell>
          <cell r="C1065">
            <v>44672</v>
          </cell>
          <cell r="D1065">
            <v>44854</v>
          </cell>
          <cell r="E1065">
            <v>78</v>
          </cell>
          <cell r="F1065">
            <v>8413.32</v>
          </cell>
          <cell r="G1065">
            <v>7881.6654840000001</v>
          </cell>
          <cell r="H1065">
            <v>78</v>
          </cell>
          <cell r="I1065">
            <v>0</v>
          </cell>
          <cell r="J1065">
            <v>8413.32</v>
          </cell>
          <cell r="K1065">
            <v>8413.32</v>
          </cell>
          <cell r="L1065">
            <v>7881665484</v>
          </cell>
          <cell r="M1065">
            <v>531654516</v>
          </cell>
          <cell r="N1065">
            <v>0.13527981058147312</v>
          </cell>
          <cell r="O1065">
            <v>0.13527981058147312</v>
          </cell>
          <cell r="P1065">
            <v>93.680800000000005</v>
          </cell>
          <cell r="Q1065">
            <v>0.13527981058147312</v>
          </cell>
          <cell r="R1065">
            <v>0.13527981058147312</v>
          </cell>
        </row>
        <row r="1066">
          <cell r="A1066">
            <v>1050</v>
          </cell>
          <cell r="B1066" t="str">
            <v>617th</v>
          </cell>
          <cell r="C1066">
            <v>44679</v>
          </cell>
          <cell r="D1066">
            <v>44868</v>
          </cell>
          <cell r="E1066">
            <v>79</v>
          </cell>
          <cell r="F1066">
            <v>150942</v>
          </cell>
          <cell r="G1066">
            <v>140198.06600700002</v>
          </cell>
          <cell r="H1066">
            <v>76</v>
          </cell>
          <cell r="I1066">
            <v>118942</v>
          </cell>
          <cell r="J1066">
            <v>16000</v>
          </cell>
          <cell r="K1066">
            <v>134942</v>
          </cell>
          <cell r="L1066">
            <v>125390319007.00003</v>
          </cell>
          <cell r="M1066">
            <v>9551680993.0000038</v>
          </cell>
          <cell r="N1066">
            <v>0.1414980324227931</v>
          </cell>
          <cell r="O1066">
            <v>0.15850091954455742</v>
          </cell>
          <cell r="P1066">
            <v>92.7971</v>
          </cell>
          <cell r="Q1066">
            <v>0.14990083131759971</v>
          </cell>
          <cell r="R1066">
            <v>0.14711340549631463</v>
          </cell>
        </row>
        <row r="1067">
          <cell r="A1067">
            <v>1051</v>
          </cell>
          <cell r="B1067" t="str">
            <v>Non-Comp</v>
          </cell>
          <cell r="C1067">
            <v>44679</v>
          </cell>
          <cell r="D1067">
            <v>44868</v>
          </cell>
          <cell r="E1067">
            <v>47</v>
          </cell>
          <cell r="F1067">
            <v>5785.5649999999996</v>
          </cell>
          <cell r="G1067">
            <v>5376.0395680000001</v>
          </cell>
          <cell r="H1067">
            <v>47</v>
          </cell>
          <cell r="I1067">
            <v>0</v>
          </cell>
          <cell r="J1067">
            <v>5785.5649999999996</v>
          </cell>
          <cell r="K1067">
            <v>5785.5649999999996</v>
          </cell>
          <cell r="L1067">
            <v>5376039568</v>
          </cell>
          <cell r="M1067">
            <v>409525432</v>
          </cell>
          <cell r="N1067">
            <v>0.14711246820896251</v>
          </cell>
          <cell r="O1067">
            <v>0.14711246820896251</v>
          </cell>
          <cell r="P1067">
            <v>92.921599999999998</v>
          </cell>
          <cell r="Q1067">
            <v>0.14711246820896251</v>
          </cell>
          <cell r="R1067">
            <v>0.14711246820896243</v>
          </cell>
        </row>
        <row r="1068">
          <cell r="A1068">
            <v>1052</v>
          </cell>
          <cell r="B1068" t="str">
            <v>618th</v>
          </cell>
          <cell r="C1068">
            <v>44700</v>
          </cell>
          <cell r="D1068">
            <v>44882</v>
          </cell>
          <cell r="E1068">
            <v>70</v>
          </cell>
          <cell r="F1068">
            <v>211090</v>
          </cell>
          <cell r="G1068">
            <v>195692.23237199994</v>
          </cell>
          <cell r="H1068">
            <v>1</v>
          </cell>
          <cell r="I1068">
            <v>50000</v>
          </cell>
          <cell r="J1068">
            <v>0</v>
          </cell>
          <cell r="K1068">
            <v>50000</v>
          </cell>
          <cell r="L1068">
            <v>46585350000</v>
          </cell>
          <cell r="M1068">
            <v>3414650000.0000024</v>
          </cell>
          <cell r="N1068">
            <v>0.14700032978579783</v>
          </cell>
          <cell r="O1068">
            <v>0.17749921980402342</v>
          </cell>
          <cell r="P1068">
            <v>93.170699999999997</v>
          </cell>
          <cell r="Q1068">
            <v>0.14700032978579783</v>
          </cell>
          <cell r="R1068">
            <v>0.14700032978579783</v>
          </cell>
        </row>
        <row r="1069">
          <cell r="A1069">
            <v>1053</v>
          </cell>
          <cell r="B1069" t="str">
            <v>Non-Comp</v>
          </cell>
          <cell r="C1069">
            <v>44700</v>
          </cell>
          <cell r="D1069">
            <v>44882</v>
          </cell>
          <cell r="E1069">
            <v>91</v>
          </cell>
          <cell r="F1069">
            <v>9924.93</v>
          </cell>
          <cell r="G1069">
            <v>9247.1267530000005</v>
          </cell>
          <cell r="H1069">
            <v>91</v>
          </cell>
          <cell r="I1069">
            <v>0</v>
          </cell>
          <cell r="J1069">
            <v>9924.93</v>
          </cell>
          <cell r="K1069">
            <v>9924.93</v>
          </cell>
          <cell r="L1069">
            <v>9247126753</v>
          </cell>
          <cell r="M1069">
            <v>677803247</v>
          </cell>
          <cell r="N1069">
            <v>0.14700032978579783</v>
          </cell>
          <cell r="O1069">
            <v>0.14700032978579783</v>
          </cell>
          <cell r="P1069">
            <v>93.170699999999997</v>
          </cell>
          <cell r="Q1069">
            <v>0.14700032978579783</v>
          </cell>
          <cell r="R1069">
            <v>0.14700032978579786</v>
          </cell>
        </row>
        <row r="1070">
          <cell r="A1070">
            <v>1054</v>
          </cell>
          <cell r="B1070" t="str">
            <v>619th</v>
          </cell>
          <cell r="C1070">
            <v>44714</v>
          </cell>
          <cell r="D1070">
            <v>44896</v>
          </cell>
          <cell r="E1070">
            <v>49</v>
          </cell>
          <cell r="F1070">
            <v>214230</v>
          </cell>
          <cell r="G1070">
            <v>198935.34265999997</v>
          </cell>
          <cell r="H1070">
            <v>26</v>
          </cell>
          <cell r="I1070">
            <v>78230</v>
          </cell>
          <cell r="J1070">
            <v>13000</v>
          </cell>
          <cell r="K1070">
            <v>91230</v>
          </cell>
          <cell r="L1070">
            <v>84899402660</v>
          </cell>
          <cell r="M1070">
            <v>6330597339.999999</v>
          </cell>
          <cell r="N1070">
            <v>0.14498996389519211</v>
          </cell>
          <cell r="O1070">
            <v>0.16573423198963982</v>
          </cell>
          <cell r="P1070">
            <v>92.933300000000003</v>
          </cell>
          <cell r="Q1070">
            <v>0.15249892150583283</v>
          </cell>
          <cell r="R1070">
            <v>0.14954447536000223</v>
          </cell>
        </row>
        <row r="1071">
          <cell r="A1071">
            <v>1055</v>
          </cell>
          <cell r="B1071" t="str">
            <v>Non-Comp</v>
          </cell>
          <cell r="C1071">
            <v>44714</v>
          </cell>
          <cell r="D1071">
            <v>44896</v>
          </cell>
          <cell r="E1071">
            <v>74</v>
          </cell>
          <cell r="F1071">
            <v>5924.75</v>
          </cell>
          <cell r="G1071">
            <v>5513.6138199999996</v>
          </cell>
          <cell r="H1071">
            <v>74</v>
          </cell>
          <cell r="I1071">
            <v>0</v>
          </cell>
          <cell r="J1071">
            <v>5924.75</v>
          </cell>
          <cell r="K1071">
            <v>5924.75</v>
          </cell>
          <cell r="L1071">
            <v>5513613820</v>
          </cell>
          <cell r="M1071">
            <v>411136180</v>
          </cell>
          <cell r="N1071">
            <v>0.1495446307837576</v>
          </cell>
          <cell r="O1071">
            <v>0.1495446307837576</v>
          </cell>
          <cell r="P1071">
            <v>93.060699999999997</v>
          </cell>
          <cell r="Q1071">
            <v>0.1495446307837576</v>
          </cell>
          <cell r="R1071">
            <v>0.14954463078375763</v>
          </cell>
        </row>
        <row r="1072">
          <cell r="A1072">
            <v>1056</v>
          </cell>
          <cell r="B1072" t="str">
            <v>620th</v>
          </cell>
          <cell r="C1072">
            <v>44728</v>
          </cell>
          <cell r="D1072">
            <v>44910</v>
          </cell>
          <cell r="E1072">
            <v>52</v>
          </cell>
          <cell r="F1072">
            <v>135500.20000000001</v>
          </cell>
          <cell r="G1072">
            <v>125229.82332340001</v>
          </cell>
          <cell r="H1072">
            <v>1</v>
          </cell>
          <cell r="I1072">
            <v>12500</v>
          </cell>
          <cell r="J1072">
            <v>0</v>
          </cell>
          <cell r="K1072">
            <v>12500</v>
          </cell>
          <cell r="L1072">
            <v>11632825000</v>
          </cell>
          <cell r="M1072">
            <v>867174999.99999917</v>
          </cell>
          <cell r="N1072">
            <v>0.14950063271838071</v>
          </cell>
          <cell r="O1072">
            <v>0.17499045993023143</v>
          </cell>
          <cell r="P1072">
            <v>93.062600000000003</v>
          </cell>
          <cell r="Q1072">
            <v>0.14950063271838071</v>
          </cell>
          <cell r="R1072">
            <v>0.14950063271838071</v>
          </cell>
        </row>
        <row r="1073">
          <cell r="A1073">
            <v>1057</v>
          </cell>
          <cell r="B1073" t="str">
            <v>Non-Comp</v>
          </cell>
          <cell r="C1073">
            <v>44728</v>
          </cell>
          <cell r="D1073">
            <v>44910</v>
          </cell>
          <cell r="E1073">
            <v>41</v>
          </cell>
          <cell r="F1073">
            <v>11532.415000000001</v>
          </cell>
          <cell r="G1073">
            <v>10732.365242</v>
          </cell>
          <cell r="H1073">
            <v>41</v>
          </cell>
          <cell r="I1073">
            <v>0</v>
          </cell>
          <cell r="J1073">
            <v>11532.415000000001</v>
          </cell>
          <cell r="K1073">
            <v>11532.415000000001</v>
          </cell>
          <cell r="L1073">
            <v>10732365242</v>
          </cell>
          <cell r="M1073">
            <v>800049758</v>
          </cell>
          <cell r="N1073">
            <v>0.14950063271838071</v>
          </cell>
          <cell r="O1073">
            <v>0.14950063271838071</v>
          </cell>
          <cell r="P1073">
            <v>93.062600000000003</v>
          </cell>
          <cell r="Q1073">
            <v>0.14950063271838071</v>
          </cell>
          <cell r="R1073">
            <v>0.14950063271838071</v>
          </cell>
        </row>
        <row r="1074">
          <cell r="A1074">
            <v>1058</v>
          </cell>
          <cell r="B1074" t="str">
            <v>621th</v>
          </cell>
          <cell r="C1074">
            <v>44742</v>
          </cell>
          <cell r="D1074">
            <v>44924</v>
          </cell>
          <cell r="E1074">
            <v>38</v>
          </cell>
          <cell r="F1074">
            <v>278930.15000000002</v>
          </cell>
          <cell r="G1074">
            <v>258628.79229840008</v>
          </cell>
          <cell r="H1074">
            <v>1</v>
          </cell>
          <cell r="I1074">
            <v>15</v>
          </cell>
          <cell r="J1074">
            <v>0</v>
          </cell>
          <cell r="K1074">
            <v>15</v>
          </cell>
          <cell r="L1074">
            <v>13969109.999999998</v>
          </cell>
          <cell r="M1074">
            <v>1030890.0000000009</v>
          </cell>
          <cell r="N1074">
            <v>0.14800114186009222</v>
          </cell>
          <cell r="O1074">
            <v>0.16739977540012194</v>
          </cell>
          <cell r="P1074">
            <v>93.127399999999994</v>
          </cell>
          <cell r="Q1074">
            <v>0.14800114186009222</v>
          </cell>
          <cell r="R1074">
            <v>0.14800114186009222</v>
          </cell>
        </row>
        <row r="1075">
          <cell r="A1075">
            <v>1059</v>
          </cell>
          <cell r="B1075" t="str">
            <v>Non-Comp</v>
          </cell>
          <cell r="C1075">
            <v>44742</v>
          </cell>
          <cell r="D1075">
            <v>44924</v>
          </cell>
          <cell r="E1075">
            <v>39</v>
          </cell>
          <cell r="F1075">
            <v>3768.605</v>
          </cell>
          <cell r="G1075">
            <v>3509.6038509999998</v>
          </cell>
          <cell r="H1075">
            <v>39</v>
          </cell>
          <cell r="I1075">
            <v>0</v>
          </cell>
          <cell r="J1075">
            <v>3768.605</v>
          </cell>
          <cell r="K1075">
            <v>3768.605</v>
          </cell>
          <cell r="L1075">
            <v>3509603851</v>
          </cell>
          <cell r="M1075">
            <v>259001149</v>
          </cell>
          <cell r="N1075">
            <v>0.14800114186009222</v>
          </cell>
          <cell r="O1075">
            <v>0.14800114186009222</v>
          </cell>
          <cell r="P1075">
            <v>93.127399999999994</v>
          </cell>
          <cell r="Q1075">
            <v>0.14800114186009222</v>
          </cell>
          <cell r="R1075">
            <v>0.14800114186009219</v>
          </cell>
        </row>
        <row r="1076">
          <cell r="A1076">
            <v>1060</v>
          </cell>
          <cell r="B1076" t="str">
            <v>622nd</v>
          </cell>
          <cell r="C1076">
            <v>44756</v>
          </cell>
          <cell r="D1076">
            <v>44938</v>
          </cell>
          <cell r="E1076">
            <v>53</v>
          </cell>
          <cell r="F1076">
            <v>247363</v>
          </cell>
          <cell r="G1076">
            <v>228847.79678700009</v>
          </cell>
          <cell r="H1076">
            <v>7</v>
          </cell>
          <cell r="I1076">
            <v>38463</v>
          </cell>
          <cell r="J1076">
            <v>0</v>
          </cell>
          <cell r="K1076">
            <v>38463</v>
          </cell>
          <cell r="L1076">
            <v>35671844137</v>
          </cell>
          <cell r="M1076">
            <v>2791155862.9999986</v>
          </cell>
          <cell r="N1076">
            <v>0.15400003410226434</v>
          </cell>
          <cell r="O1076">
            <v>0.17449982628132829</v>
          </cell>
          <cell r="P1076">
            <v>92.697000000000003</v>
          </cell>
          <cell r="Q1076">
            <v>0.15800000403061984</v>
          </cell>
          <cell r="R1076">
            <v>0.15692136043065427</v>
          </cell>
        </row>
        <row r="1077">
          <cell r="A1077">
            <v>1061</v>
          </cell>
          <cell r="B1077" t="str">
            <v>Non-Comp</v>
          </cell>
          <cell r="C1077">
            <v>44756</v>
          </cell>
          <cell r="D1077">
            <v>44938</v>
          </cell>
          <cell r="E1077">
            <v>26</v>
          </cell>
          <cell r="F1077">
            <v>3766.3649999999998</v>
          </cell>
          <cell r="G1077">
            <v>3493.0511900000001</v>
          </cell>
          <cell r="H1077">
            <v>26</v>
          </cell>
          <cell r="I1077">
            <v>0</v>
          </cell>
          <cell r="J1077">
            <v>3766.3649999999998</v>
          </cell>
          <cell r="K1077">
            <v>3766.3649999999998</v>
          </cell>
          <cell r="L1077">
            <v>3493051190</v>
          </cell>
          <cell r="M1077">
            <v>273313810</v>
          </cell>
          <cell r="N1077">
            <v>0.15691992821068443</v>
          </cell>
          <cell r="O1077">
            <v>0.15691992821068443</v>
          </cell>
          <cell r="P1077">
            <v>92.743300000000005</v>
          </cell>
          <cell r="Q1077">
            <v>0.15691992821068443</v>
          </cell>
          <cell r="R1077">
            <v>0.1569199282106844</v>
          </cell>
        </row>
        <row r="1078">
          <cell r="A1078">
            <v>1062</v>
          </cell>
          <cell r="B1078" t="str">
            <v>623rd</v>
          </cell>
          <cell r="C1078">
            <v>44770</v>
          </cell>
          <cell r="D1078">
            <v>44952</v>
          </cell>
          <cell r="E1078">
            <v>36</v>
          </cell>
          <cell r="F1078">
            <v>133765.25</v>
          </cell>
          <cell r="G1078">
            <v>123556.11235375001</v>
          </cell>
          <cell r="H1078">
            <v>6</v>
          </cell>
          <cell r="I1078">
            <v>24564.25</v>
          </cell>
          <cell r="J1078">
            <v>0</v>
          </cell>
          <cell r="K1078">
            <v>24564.25</v>
          </cell>
          <cell r="L1078">
            <v>22782909639.750004</v>
          </cell>
          <cell r="M1078">
            <v>1781340360.2499988</v>
          </cell>
          <cell r="N1078">
            <v>0.15400003410226434</v>
          </cell>
          <cell r="O1078">
            <v>0.17499994294870691</v>
          </cell>
          <cell r="P1078">
            <v>92.697000000000003</v>
          </cell>
          <cell r="Q1078">
            <v>0.15800000403061984</v>
          </cell>
          <cell r="R1078">
            <v>0.15680559821321377</v>
          </cell>
        </row>
        <row r="1079">
          <cell r="A1079">
            <v>1063</v>
          </cell>
          <cell r="B1079" t="str">
            <v>Non-Comp</v>
          </cell>
          <cell r="C1079">
            <v>44770</v>
          </cell>
          <cell r="D1079">
            <v>44952</v>
          </cell>
          <cell r="E1079">
            <v>67</v>
          </cell>
          <cell r="F1079">
            <v>6332.33</v>
          </cell>
          <cell r="G1079">
            <v>5873.1220929999999</v>
          </cell>
          <cell r="H1079">
            <v>67</v>
          </cell>
          <cell r="I1079">
            <v>0</v>
          </cell>
          <cell r="J1079">
            <v>6332.33</v>
          </cell>
          <cell r="K1079">
            <v>6332.33</v>
          </cell>
          <cell r="L1079">
            <v>5873122093</v>
          </cell>
          <cell r="M1079">
            <v>459207907</v>
          </cell>
          <cell r="N1079">
            <v>0.15680568523103477</v>
          </cell>
          <cell r="O1079">
            <v>0.15680568523103477</v>
          </cell>
          <cell r="P1079">
            <v>92.748199999999997</v>
          </cell>
          <cell r="Q1079">
            <v>0.15680568523103477</v>
          </cell>
          <cell r="R1079">
            <v>0.15680568523103475</v>
          </cell>
        </row>
        <row r="1080">
          <cell r="A1080">
            <v>1064</v>
          </cell>
          <cell r="B1080" t="str">
            <v>624th</v>
          </cell>
          <cell r="C1080">
            <v>44784</v>
          </cell>
          <cell r="D1080">
            <v>44966</v>
          </cell>
          <cell r="E1080">
            <v>24</v>
          </cell>
          <cell r="F1080">
            <v>117000</v>
          </cell>
          <cell r="G1080">
            <v>108129.77100000001</v>
          </cell>
          <cell r="H1080">
            <v>2</v>
          </cell>
          <cell r="I1080">
            <v>10000</v>
          </cell>
          <cell r="J1080">
            <v>0</v>
          </cell>
          <cell r="K1080">
            <v>10000</v>
          </cell>
          <cell r="L1080">
            <v>9270000000</v>
          </cell>
          <cell r="M1080">
            <v>729999999.99999952</v>
          </cell>
          <cell r="N1080">
            <v>0.15785997655516434</v>
          </cell>
          <cell r="O1080">
            <v>0.17499994294870691</v>
          </cell>
          <cell r="P1080">
            <v>92.697000000000003</v>
          </cell>
          <cell r="Q1080">
            <v>0.15800000403061984</v>
          </cell>
          <cell r="R1080">
            <v>0.15792999029289209</v>
          </cell>
        </row>
        <row r="1081">
          <cell r="A1081">
            <v>1065</v>
          </cell>
          <cell r="B1081" t="str">
            <v>Non-Comp</v>
          </cell>
          <cell r="C1081">
            <v>44784</v>
          </cell>
          <cell r="D1081">
            <v>44966</v>
          </cell>
          <cell r="E1081">
            <v>48</v>
          </cell>
          <cell r="F1081">
            <v>7413.29</v>
          </cell>
          <cell r="G1081">
            <v>6872.1198299999996</v>
          </cell>
          <cell r="H1081">
            <v>48</v>
          </cell>
          <cell r="I1081">
            <v>0</v>
          </cell>
          <cell r="J1081">
            <v>7413.29</v>
          </cell>
          <cell r="K1081">
            <v>7413.29</v>
          </cell>
          <cell r="L1081">
            <v>6872119830</v>
          </cell>
          <cell r="M1081">
            <v>541170170</v>
          </cell>
          <cell r="N1081">
            <v>0.15792998802707534</v>
          </cell>
          <cell r="O1081">
            <v>0.15792998802707534</v>
          </cell>
          <cell r="P1081">
            <v>92.7</v>
          </cell>
          <cell r="Q1081">
            <v>0.15792998802707534</v>
          </cell>
          <cell r="R1081">
            <v>0.15792998802707534</v>
          </cell>
        </row>
        <row r="1082">
          <cell r="A1082">
            <v>1066</v>
          </cell>
          <cell r="B1082" t="str">
            <v>625th</v>
          </cell>
          <cell r="C1082">
            <v>44798</v>
          </cell>
          <cell r="D1082">
            <v>44980</v>
          </cell>
          <cell r="E1082">
            <v>38</v>
          </cell>
          <cell r="F1082">
            <v>199500</v>
          </cell>
          <cell r="G1082">
            <v>184555.26699999999</v>
          </cell>
          <cell r="H1082">
            <v>7</v>
          </cell>
          <cell r="I1082">
            <v>43000</v>
          </cell>
          <cell r="J1082">
            <v>0</v>
          </cell>
          <cell r="K1082">
            <v>43000</v>
          </cell>
          <cell r="L1082">
            <v>39857181000.000008</v>
          </cell>
          <cell r="M1082">
            <v>3142818999.9999976</v>
          </cell>
          <cell r="N1082">
            <v>0.1574493338405564</v>
          </cell>
          <cell r="O1082">
            <v>0.17499994294870691</v>
          </cell>
          <cell r="P1082">
            <v>92.675700000000006</v>
          </cell>
          <cell r="Q1082">
            <v>0.15849724800129261</v>
          </cell>
          <cell r="R1082">
            <v>0.15813732676755174</v>
          </cell>
        </row>
        <row r="1083">
          <cell r="A1083">
            <v>1067</v>
          </cell>
          <cell r="B1083" t="str">
            <v>Non-Comp</v>
          </cell>
          <cell r="C1083">
            <v>44798</v>
          </cell>
          <cell r="D1083">
            <v>44980</v>
          </cell>
          <cell r="E1083">
            <v>84</v>
          </cell>
          <cell r="F1083">
            <v>6235.3549999999996</v>
          </cell>
          <cell r="G1083">
            <v>5779.6191390000004</v>
          </cell>
          <cell r="H1083">
            <v>84</v>
          </cell>
          <cell r="I1083">
            <v>0</v>
          </cell>
          <cell r="J1083">
            <v>6235.3549999999996</v>
          </cell>
          <cell r="K1083">
            <v>6235.3549999999996</v>
          </cell>
          <cell r="L1083">
            <v>5779619139</v>
          </cell>
          <cell r="M1083">
            <v>455735861</v>
          </cell>
          <cell r="N1083">
            <v>0.15813771539240315</v>
          </cell>
          <cell r="O1083">
            <v>0.15813771539240315</v>
          </cell>
          <cell r="P1083">
            <v>92.691100000000006</v>
          </cell>
          <cell r="Q1083">
            <v>0.15813771539240315</v>
          </cell>
          <cell r="R1083">
            <v>0.15813771539240318</v>
          </cell>
        </row>
        <row r="1084">
          <cell r="A1084">
            <v>1068</v>
          </cell>
          <cell r="B1084" t="str">
            <v>626th</v>
          </cell>
          <cell r="C1084">
            <v>44812</v>
          </cell>
          <cell r="D1084">
            <v>44994</v>
          </cell>
          <cell r="E1084">
            <v>37</v>
          </cell>
          <cell r="F1084">
            <v>196350.6</v>
          </cell>
          <cell r="G1084">
            <v>181411.4356078</v>
          </cell>
          <cell r="H1084">
            <v>6</v>
          </cell>
          <cell r="I1084">
            <v>33350.6</v>
          </cell>
          <cell r="J1084">
            <v>0</v>
          </cell>
          <cell r="K1084">
            <v>33350.6</v>
          </cell>
          <cell r="L1084">
            <v>30909206857.799999</v>
          </cell>
          <cell r="M1084">
            <v>2441393142.1999989</v>
          </cell>
          <cell r="N1084">
            <v>0.15789964916622248</v>
          </cell>
          <cell r="O1084">
            <v>0.17499994294870691</v>
          </cell>
          <cell r="P1084">
            <v>92.675700000000006</v>
          </cell>
          <cell r="Q1084">
            <v>0.15849724800129261</v>
          </cell>
          <cell r="R1084">
            <v>0.15840589676554606</v>
          </cell>
        </row>
        <row r="1085">
          <cell r="A1085">
            <v>1069</v>
          </cell>
          <cell r="B1085" t="str">
            <v>Non-Comp</v>
          </cell>
          <cell r="C1085">
            <v>44812</v>
          </cell>
          <cell r="D1085">
            <v>44994</v>
          </cell>
          <cell r="E1085">
            <v>46</v>
          </cell>
          <cell r="F1085">
            <v>5378.5550000000003</v>
          </cell>
          <cell r="G1085">
            <v>4984.8232589999998</v>
          </cell>
          <cell r="H1085">
            <v>46</v>
          </cell>
          <cell r="I1085">
            <v>0</v>
          </cell>
          <cell r="J1085">
            <v>5378.5550000000003</v>
          </cell>
          <cell r="K1085">
            <v>5378.5550000000003</v>
          </cell>
          <cell r="L1085">
            <v>4984823259</v>
          </cell>
          <cell r="M1085">
            <v>393731741</v>
          </cell>
          <cell r="N1085">
            <v>0.15840618623755379</v>
          </cell>
          <cell r="O1085">
            <v>0.15840618623755379</v>
          </cell>
          <cell r="P1085">
            <v>92.679599999999994</v>
          </cell>
          <cell r="Q1085">
            <v>0.15840618623755379</v>
          </cell>
          <cell r="R1085">
            <v>0.15840618623755376</v>
          </cell>
        </row>
        <row r="1086">
          <cell r="A1086">
            <v>1070</v>
          </cell>
          <cell r="B1086" t="str">
            <v>627th</v>
          </cell>
          <cell r="C1086">
            <v>44826</v>
          </cell>
          <cell r="D1086">
            <v>45009</v>
          </cell>
          <cell r="E1086">
            <v>29</v>
          </cell>
          <cell r="F1086">
            <v>290100</v>
          </cell>
          <cell r="G1086">
            <v>267813.8419</v>
          </cell>
          <cell r="H1086">
            <v>4</v>
          </cell>
          <cell r="I1086">
            <v>65000</v>
          </cell>
          <cell r="J1086">
            <v>0</v>
          </cell>
          <cell r="K1086">
            <v>65000</v>
          </cell>
          <cell r="L1086">
            <v>60188039999.999992</v>
          </cell>
          <cell r="M1086">
            <v>4811960000.0000019</v>
          </cell>
          <cell r="N1086">
            <v>0.15899982125066672</v>
          </cell>
          <cell r="O1086">
            <v>0.1750013526913797</v>
          </cell>
          <cell r="P1086">
            <v>92.573899999999995</v>
          </cell>
          <cell r="Q1086">
            <v>0.15999779871626069</v>
          </cell>
          <cell r="R1086">
            <v>0.15946074855853395</v>
          </cell>
        </row>
        <row r="1087">
          <cell r="A1087">
            <v>1071</v>
          </cell>
          <cell r="B1087" t="str">
            <v>Non-Comp</v>
          </cell>
          <cell r="C1087">
            <v>44826</v>
          </cell>
          <cell r="D1087">
            <v>45009</v>
          </cell>
          <cell r="E1087">
            <v>34</v>
          </cell>
          <cell r="F1087">
            <v>15058.65</v>
          </cell>
          <cell r="G1087">
            <v>13943.858141000001</v>
          </cell>
          <cell r="H1087">
            <v>34</v>
          </cell>
          <cell r="I1087">
            <v>0</v>
          </cell>
          <cell r="J1087">
            <v>15058.65</v>
          </cell>
          <cell r="K1087">
            <v>15058.65</v>
          </cell>
          <cell r="L1087">
            <v>13943858141</v>
          </cell>
          <cell r="M1087">
            <v>1114791859</v>
          </cell>
          <cell r="N1087">
            <v>0.15946031132852517</v>
          </cell>
          <cell r="O1087">
            <v>0.15946031132852517</v>
          </cell>
          <cell r="P1087">
            <v>92.596999999999994</v>
          </cell>
          <cell r="Q1087">
            <v>0.15946031132852517</v>
          </cell>
          <cell r="R1087">
            <v>0.15946031132852517</v>
          </cell>
        </row>
        <row r="1088">
          <cell r="A1088">
            <v>1072</v>
          </cell>
          <cell r="B1088" t="str">
            <v>628th</v>
          </cell>
          <cell r="C1088">
            <v>44840</v>
          </cell>
          <cell r="D1088">
            <v>45022</v>
          </cell>
          <cell r="E1088">
            <v>84</v>
          </cell>
          <cell r="F1088">
            <v>240100</v>
          </cell>
          <cell r="G1088">
            <v>222354.29099999997</v>
          </cell>
          <cell r="H1088">
            <v>25</v>
          </cell>
          <cell r="I1088">
            <v>51800</v>
          </cell>
          <cell r="J1088">
            <v>0</v>
          </cell>
          <cell r="K1088">
            <v>51800</v>
          </cell>
          <cell r="L1088">
            <v>48043455400</v>
          </cell>
          <cell r="M1088">
            <v>3756544599.999999</v>
          </cell>
          <cell r="N1088">
            <v>0.1559970037108605</v>
          </cell>
          <cell r="O1088">
            <v>0.17499994294870691</v>
          </cell>
          <cell r="P1088">
            <v>92.718500000000006</v>
          </cell>
          <cell r="Q1088">
            <v>0.15749832279165676</v>
          </cell>
          <cell r="R1088">
            <v>0.15681089054193742</v>
          </cell>
        </row>
        <row r="1089">
          <cell r="A1089">
            <v>1073</v>
          </cell>
          <cell r="B1089" t="str">
            <v>Non-Comp</v>
          </cell>
          <cell r="C1089">
            <v>44840</v>
          </cell>
          <cell r="D1089">
            <v>45022</v>
          </cell>
          <cell r="E1089">
            <v>129</v>
          </cell>
          <cell r="F1089">
            <v>25418.68</v>
          </cell>
          <cell r="G1089">
            <v>23575.317327000001</v>
          </cell>
          <cell r="H1089">
            <v>129</v>
          </cell>
          <cell r="I1089">
            <v>0</v>
          </cell>
          <cell r="J1089">
            <v>25418.68</v>
          </cell>
          <cell r="K1089">
            <v>25418.68</v>
          </cell>
          <cell r="L1089">
            <v>23575317327</v>
          </cell>
          <cell r="M1089">
            <v>1843362673</v>
          </cell>
          <cell r="N1089">
            <v>0.15681034797349963</v>
          </cell>
          <cell r="O1089">
            <v>0.15681034797349963</v>
          </cell>
          <cell r="P1089">
            <v>92.748000000000005</v>
          </cell>
          <cell r="Q1089">
            <v>0.15681034797349963</v>
          </cell>
          <cell r="R1089">
            <v>0.15681034797349952</v>
          </cell>
        </row>
        <row r="1090">
          <cell r="A1090">
            <v>1074</v>
          </cell>
          <cell r="B1090" t="str">
            <v>629th</v>
          </cell>
          <cell r="C1090">
            <v>44854</v>
          </cell>
          <cell r="D1090">
            <v>45037</v>
          </cell>
          <cell r="E1090">
            <v>60</v>
          </cell>
          <cell r="F1090">
            <v>212796.26500000001</v>
          </cell>
          <cell r="G1090">
            <v>196680.99982561005</v>
          </cell>
          <cell r="H1090">
            <v>20</v>
          </cell>
          <cell r="I1090">
            <v>29213.764999999999</v>
          </cell>
          <cell r="J1090">
            <v>2000</v>
          </cell>
          <cell r="K1090">
            <v>31213.764999999999</v>
          </cell>
          <cell r="L1090">
            <v>28937369240.610001</v>
          </cell>
          <cell r="M1090">
            <v>2276395759.3899984</v>
          </cell>
          <cell r="N1090">
            <v>0.15549910408940823</v>
          </cell>
          <cell r="O1090">
            <v>0.20000372290054413</v>
          </cell>
          <cell r="P1090">
            <v>92.684200000000004</v>
          </cell>
          <cell r="Q1090">
            <v>0.15743376919496163</v>
          </cell>
          <cell r="R1090">
            <v>0.15690287413573037</v>
          </cell>
        </row>
        <row r="1091">
          <cell r="A1091">
            <v>1075</v>
          </cell>
          <cell r="B1091" t="str">
            <v>Non-Comp</v>
          </cell>
          <cell r="C1091">
            <v>44854</v>
          </cell>
          <cell r="D1091">
            <v>45037</v>
          </cell>
          <cell r="E1091">
            <v>82</v>
          </cell>
          <cell r="F1091">
            <v>10955.105</v>
          </cell>
          <cell r="G1091">
            <v>10156.160141</v>
          </cell>
          <cell r="H1091">
            <v>82</v>
          </cell>
          <cell r="I1091">
            <v>0</v>
          </cell>
          <cell r="J1091">
            <v>10955.105</v>
          </cell>
          <cell r="K1091">
            <v>10955.105</v>
          </cell>
          <cell r="L1091">
            <v>10156160141</v>
          </cell>
          <cell r="M1091">
            <v>798944859</v>
          </cell>
          <cell r="N1091">
            <v>0.15690220152967466</v>
          </cell>
          <cell r="O1091">
            <v>0.15690220152967466</v>
          </cell>
          <cell r="P1091">
            <v>92.707099999999997</v>
          </cell>
          <cell r="Q1091">
            <v>0.15690220152967466</v>
          </cell>
          <cell r="R1091">
            <v>0.15690220152967466</v>
          </cell>
        </row>
        <row r="1092">
          <cell r="A1092">
            <v>1076</v>
          </cell>
          <cell r="B1092" t="str">
            <v>630th</v>
          </cell>
          <cell r="C1092">
            <v>44868</v>
          </cell>
          <cell r="D1092">
            <v>45050</v>
          </cell>
          <cell r="E1092">
            <v>21</v>
          </cell>
          <cell r="F1092">
            <v>122045.54000000001</v>
          </cell>
          <cell r="G1092">
            <v>112910.14001045999</v>
          </cell>
          <cell r="H1092">
            <v>5</v>
          </cell>
          <cell r="I1092">
            <v>7045.54</v>
          </cell>
          <cell r="J1092">
            <v>0</v>
          </cell>
          <cell r="K1092">
            <v>7045.54</v>
          </cell>
          <cell r="L1092">
            <v>6533123510.46</v>
          </cell>
          <cell r="M1092">
            <v>512416489.5399999</v>
          </cell>
          <cell r="N1092">
            <v>0.15660054446884539</v>
          </cell>
          <cell r="O1092">
            <v>0.16750101359822481</v>
          </cell>
          <cell r="P1092">
            <v>92.721299999999999</v>
          </cell>
          <cell r="Q1092">
            <v>0.15743300468331287</v>
          </cell>
          <cell r="R1092">
            <v>0.15729820150015553</v>
          </cell>
        </row>
        <row r="1093">
          <cell r="A1093">
            <v>1077</v>
          </cell>
          <cell r="B1093" t="str">
            <v>Non-Comp</v>
          </cell>
          <cell r="C1093">
            <v>44868</v>
          </cell>
          <cell r="D1093">
            <v>45050</v>
          </cell>
          <cell r="E1093">
            <v>59</v>
          </cell>
          <cell r="F1093">
            <v>6278.39</v>
          </cell>
          <cell r="G1093">
            <v>5821.7689700000001</v>
          </cell>
          <cell r="H1093">
            <v>59</v>
          </cell>
          <cell r="I1093">
            <v>0</v>
          </cell>
          <cell r="J1093">
            <v>6278.39</v>
          </cell>
          <cell r="K1093">
            <v>6278.39</v>
          </cell>
          <cell r="L1093">
            <v>5821768970</v>
          </cell>
          <cell r="M1093">
            <v>456621030</v>
          </cell>
          <cell r="N1093">
            <v>0.15729771543605919</v>
          </cell>
          <cell r="O1093">
            <v>0.15729771543605919</v>
          </cell>
          <cell r="P1093">
            <v>92.727099999999993</v>
          </cell>
          <cell r="Q1093">
            <v>0.15729771543605919</v>
          </cell>
          <cell r="R1093">
            <v>0.15729771543605922</v>
          </cell>
        </row>
        <row r="1094">
          <cell r="A1094">
            <v>1078</v>
          </cell>
          <cell r="B1094" t="str">
            <v>631st</v>
          </cell>
          <cell r="C1094">
            <v>44882</v>
          </cell>
          <cell r="D1094">
            <v>45064</v>
          </cell>
          <cell r="E1094">
            <v>22</v>
          </cell>
          <cell r="F1094">
            <v>138548.79999999999</v>
          </cell>
          <cell r="G1094">
            <v>128148.969711</v>
          </cell>
          <cell r="H1094">
            <v>3</v>
          </cell>
          <cell r="I1094">
            <v>1048.8</v>
          </cell>
          <cell r="J1094">
            <v>0</v>
          </cell>
          <cell r="K1094">
            <v>1048.8</v>
          </cell>
          <cell r="L1094">
            <v>972525960.99999988</v>
          </cell>
          <cell r="M1094">
            <v>76274039.000000045</v>
          </cell>
          <cell r="N1094">
            <v>0.15709947728503695</v>
          </cell>
          <cell r="O1094">
            <v>0.17499994294870691</v>
          </cell>
          <cell r="P1094">
            <v>92.727099999999993</v>
          </cell>
          <cell r="Q1094">
            <v>0.15729771543605919</v>
          </cell>
          <cell r="R1094">
            <v>0.15728851777764685</v>
          </cell>
        </row>
        <row r="1095">
          <cell r="A1095">
            <v>1079</v>
          </cell>
          <cell r="B1095" t="str">
            <v>Non-Comp</v>
          </cell>
          <cell r="C1095">
            <v>44882</v>
          </cell>
          <cell r="D1095">
            <v>45064</v>
          </cell>
          <cell r="E1095">
            <v>67</v>
          </cell>
          <cell r="F1095">
            <v>6172.2849999999999</v>
          </cell>
          <cell r="G1095">
            <v>5723.4055699999999</v>
          </cell>
          <cell r="H1095">
            <v>67</v>
          </cell>
          <cell r="I1095">
            <v>0</v>
          </cell>
          <cell r="J1095">
            <v>6172.2849999999999</v>
          </cell>
          <cell r="K1095">
            <v>6172.2849999999999</v>
          </cell>
          <cell r="L1095">
            <v>5723405570</v>
          </cell>
          <cell r="M1095">
            <v>448879430</v>
          </cell>
          <cell r="N1095">
            <v>0.15728838576699228</v>
          </cell>
          <cell r="O1095">
            <v>0.15728838576699228</v>
          </cell>
          <cell r="P1095">
            <v>92.727500000000006</v>
          </cell>
          <cell r="Q1095">
            <v>0.15728838576699228</v>
          </cell>
          <cell r="R1095">
            <v>0.15728838576699231</v>
          </cell>
        </row>
        <row r="1096">
          <cell r="A1096">
            <v>1080</v>
          </cell>
          <cell r="B1096" t="str">
            <v>632nd</v>
          </cell>
          <cell r="C1096">
            <v>44896</v>
          </cell>
          <cell r="D1096">
            <v>45078</v>
          </cell>
          <cell r="E1096">
            <v>48</v>
          </cell>
          <cell r="F1096">
            <v>167477</v>
          </cell>
          <cell r="G1096">
            <v>153765.11628900003</v>
          </cell>
          <cell r="H1096">
            <v>4</v>
          </cell>
          <cell r="I1096">
            <v>2227</v>
          </cell>
          <cell r="J1096">
            <v>0</v>
          </cell>
          <cell r="K1096">
            <v>2227</v>
          </cell>
          <cell r="L1096">
            <v>2057489535.0000002</v>
          </cell>
          <cell r="M1096">
            <v>169510465.00000003</v>
          </cell>
          <cell r="N1096">
            <v>0.16228893985245493</v>
          </cell>
          <cell r="O1096">
            <v>0.18500044121969447</v>
          </cell>
          <cell r="P1096">
            <v>92.270499999999998</v>
          </cell>
          <cell r="Q1096">
            <v>0.16800027939828854</v>
          </cell>
          <cell r="R1096">
            <v>0.16522882501765226</v>
          </cell>
        </row>
        <row r="1097">
          <cell r="A1097">
            <v>1081</v>
          </cell>
          <cell r="B1097" t="str">
            <v>Non-Comp</v>
          </cell>
          <cell r="C1097">
            <v>44896</v>
          </cell>
          <cell r="D1097">
            <v>45078</v>
          </cell>
          <cell r="E1097">
            <v>52</v>
          </cell>
          <cell r="F1097">
            <v>3763.105</v>
          </cell>
          <cell r="G1097">
            <v>3476.6687339999999</v>
          </cell>
          <cell r="H1097">
            <v>52</v>
          </cell>
          <cell r="I1097">
            <v>0</v>
          </cell>
          <cell r="J1097">
            <v>3763.105</v>
          </cell>
          <cell r="K1097">
            <v>3763.105</v>
          </cell>
          <cell r="L1097">
            <v>3476668734</v>
          </cell>
          <cell r="M1097">
            <v>286436266</v>
          </cell>
          <cell r="N1097">
            <v>0.16522895786016764</v>
          </cell>
          <cell r="O1097">
            <v>0.16522895786016764</v>
          </cell>
          <cell r="P1097">
            <v>92.388300000000001</v>
          </cell>
          <cell r="Q1097">
            <v>0.16522895786016764</v>
          </cell>
          <cell r="R1097">
            <v>0.16522895786016767</v>
          </cell>
        </row>
        <row r="1098">
          <cell r="A1098">
            <v>1082</v>
          </cell>
          <cell r="B1098" t="str">
            <v>633rd</v>
          </cell>
          <cell r="C1098">
            <v>44910</v>
          </cell>
          <cell r="D1098">
            <v>45092</v>
          </cell>
          <cell r="E1098">
            <v>41</v>
          </cell>
          <cell r="F1098">
            <v>294209.70999999996</v>
          </cell>
          <cell r="G1098">
            <v>270000.93825772998</v>
          </cell>
          <cell r="H1098">
            <v>4</v>
          </cell>
          <cell r="I1098">
            <v>40709.71</v>
          </cell>
          <cell r="J1098">
            <v>0</v>
          </cell>
          <cell r="K1098">
            <v>40709.71</v>
          </cell>
          <cell r="L1098">
            <v>37554275757.730003</v>
          </cell>
          <cell r="M1098">
            <v>3155434242.2699995</v>
          </cell>
          <cell r="N1098">
            <v>0.16800027939828854</v>
          </cell>
          <cell r="O1098">
            <v>0.19750072544934752</v>
          </cell>
          <cell r="P1098">
            <v>92.228099999999998</v>
          </cell>
          <cell r="Q1098">
            <v>0.16899949958041804</v>
          </cell>
          <cell r="R1098">
            <v>0.16850838467493467</v>
          </cell>
        </row>
        <row r="1099">
          <cell r="A1099">
            <v>1083</v>
          </cell>
          <cell r="B1099" t="str">
            <v>Non-Comp</v>
          </cell>
          <cell r="C1099">
            <v>44910</v>
          </cell>
          <cell r="D1099">
            <v>45092</v>
          </cell>
          <cell r="E1099">
            <v>62</v>
          </cell>
          <cell r="F1099">
            <v>5834.835</v>
          </cell>
          <cell r="G1099">
            <v>5382.5769389999996</v>
          </cell>
          <cell r="H1099">
            <v>62</v>
          </cell>
          <cell r="I1099">
            <v>0</v>
          </cell>
          <cell r="J1099">
            <v>5834.835</v>
          </cell>
          <cell r="K1099">
            <v>5834.835</v>
          </cell>
          <cell r="L1099">
            <v>5382576939</v>
          </cell>
          <cell r="M1099">
            <v>452258061</v>
          </cell>
          <cell r="N1099">
            <v>0.16850684464967558</v>
          </cell>
          <cell r="O1099">
            <v>0.16850684464967558</v>
          </cell>
          <cell r="P1099">
            <v>92.248999999999995</v>
          </cell>
          <cell r="Q1099">
            <v>0.16850684464967558</v>
          </cell>
          <cell r="R1099">
            <v>0.16850684464967555</v>
          </cell>
        </row>
        <row r="1100">
          <cell r="A1100">
            <v>1084</v>
          </cell>
          <cell r="B1100" t="str">
            <v>634th</v>
          </cell>
          <cell r="C1100">
            <v>44924</v>
          </cell>
          <cell r="D1100">
            <v>45106</v>
          </cell>
          <cell r="E1100">
            <v>28</v>
          </cell>
          <cell r="F1100">
            <v>141028</v>
          </cell>
          <cell r="G1100">
            <v>129357.144076</v>
          </cell>
          <cell r="H1100">
            <v>2</v>
          </cell>
          <cell r="I1100">
            <v>1000</v>
          </cell>
          <cell r="J1100">
            <v>0</v>
          </cell>
          <cell r="K1100">
            <v>1000</v>
          </cell>
          <cell r="L1100">
            <v>922651000.00000012</v>
          </cell>
          <cell r="M1100">
            <v>77349000</v>
          </cell>
          <cell r="N1100">
            <v>0.16800027939828854</v>
          </cell>
          <cell r="O1100">
            <v>0.18500044121969447</v>
          </cell>
          <cell r="P1100">
            <v>92.259699999999995</v>
          </cell>
          <cell r="Q1100">
            <v>0.16825471057112837</v>
          </cell>
          <cell r="R1100">
            <v>0.16812749498470844</v>
          </cell>
        </row>
        <row r="1101">
          <cell r="A1101">
            <v>1085</v>
          </cell>
          <cell r="B1101" t="str">
            <v>Non-Comp</v>
          </cell>
          <cell r="C1101">
            <v>44924</v>
          </cell>
          <cell r="D1101">
            <v>45106</v>
          </cell>
          <cell r="E1101">
            <v>36</v>
          </cell>
          <cell r="F1101">
            <v>4033.86</v>
          </cell>
          <cell r="G1101">
            <v>3721.8449609999998</v>
          </cell>
          <cell r="H1101">
            <v>36</v>
          </cell>
          <cell r="I1101">
            <v>0</v>
          </cell>
          <cell r="J1101">
            <v>4033.86</v>
          </cell>
          <cell r="K1101">
            <v>4033.86</v>
          </cell>
          <cell r="L1101">
            <v>3721844961</v>
          </cell>
          <cell r="M1101">
            <v>312015039</v>
          </cell>
          <cell r="N1101">
            <v>0.16812748753916101</v>
          </cell>
          <cell r="O1101">
            <v>0.16812748753916101</v>
          </cell>
          <cell r="P1101">
            <v>92.265100000000004</v>
          </cell>
          <cell r="Q1101">
            <v>0.16812748753916101</v>
          </cell>
          <cell r="R1101">
            <v>0.16812748753916104</v>
          </cell>
        </row>
        <row r="1102">
          <cell r="A1102">
            <v>1086</v>
          </cell>
          <cell r="B1102" t="str">
            <v>635th</v>
          </cell>
          <cell r="C1102">
            <v>44930</v>
          </cell>
          <cell r="D1102">
            <v>45112</v>
          </cell>
          <cell r="E1102">
            <v>15</v>
          </cell>
          <cell r="F1102">
            <v>55000</v>
          </cell>
          <cell r="G1102">
            <v>50401.81</v>
          </cell>
          <cell r="H1102" t="str">
            <v>BR</v>
          </cell>
          <cell r="I1102" t="str">
            <v>BR</v>
          </cell>
          <cell r="J1102" t="str">
            <v>BR</v>
          </cell>
          <cell r="K1102" t="str">
            <v>BR</v>
          </cell>
          <cell r="L1102" t="str">
            <v>BR</v>
          </cell>
          <cell r="M1102" t="str">
            <v>BR</v>
          </cell>
          <cell r="N1102">
            <v>0.17749921980402342</v>
          </cell>
          <cell r="O1102">
            <v>0.18899851707584908</v>
          </cell>
          <cell r="P1102" t="str">
            <v>BR</v>
          </cell>
          <cell r="Q1102" t="str">
            <v>BR</v>
          </cell>
          <cell r="R1102" t="str">
            <v>BR</v>
          </cell>
        </row>
        <row r="1103">
          <cell r="A1103">
            <v>1087</v>
          </cell>
          <cell r="B1103" t="str">
            <v>Non-Comp</v>
          </cell>
          <cell r="C1103">
            <v>44930</v>
          </cell>
          <cell r="D1103">
            <v>45112</v>
          </cell>
          <cell r="E1103">
            <v>9</v>
          </cell>
          <cell r="F1103">
            <v>562.09500000000003</v>
          </cell>
          <cell r="G1103">
            <v>518.19481900000005</v>
          </cell>
          <cell r="H1103" t="str">
            <v>BR</v>
          </cell>
          <cell r="I1103" t="str">
            <v>BR</v>
          </cell>
          <cell r="J1103" t="str">
            <v>BR</v>
          </cell>
          <cell r="K1103" t="str">
            <v>BR</v>
          </cell>
          <cell r="L1103" t="str">
            <v>BR</v>
          </cell>
          <cell r="M1103" t="str">
            <v>BR</v>
          </cell>
          <cell r="N1103">
            <v>0.16812748753916101</v>
          </cell>
          <cell r="O1103">
            <v>0.16812748753916101</v>
          </cell>
          <cell r="P1103" t="str">
            <v>BR</v>
          </cell>
          <cell r="Q1103" t="str">
            <v>BR</v>
          </cell>
          <cell r="R1103" t="str">
            <v>BR</v>
          </cell>
        </row>
        <row r="1104">
          <cell r="A1104">
            <v>1088</v>
          </cell>
          <cell r="B1104" t="str">
            <v>636th</v>
          </cell>
          <cell r="C1104">
            <v>44938</v>
          </cell>
          <cell r="D1104">
            <v>45120</v>
          </cell>
          <cell r="E1104">
            <v>25</v>
          </cell>
          <cell r="F1104">
            <v>147000</v>
          </cell>
          <cell r="G1104">
            <v>134628.47449999998</v>
          </cell>
          <cell r="H1104">
            <v>2</v>
          </cell>
          <cell r="I1104">
            <v>1500</v>
          </cell>
          <cell r="J1104">
            <v>0</v>
          </cell>
          <cell r="K1104">
            <v>1500</v>
          </cell>
          <cell r="L1104">
            <v>1383949500</v>
          </cell>
          <cell r="M1104">
            <v>116050500</v>
          </cell>
          <cell r="N1104">
            <v>0.16812748753916101</v>
          </cell>
          <cell r="O1104">
            <v>0.19496029535529208</v>
          </cell>
          <cell r="P1104">
            <v>92.259699999999995</v>
          </cell>
          <cell r="Q1104">
            <v>0.16825471057112837</v>
          </cell>
          <cell r="R1104">
            <v>0.16816989521648346</v>
          </cell>
        </row>
        <row r="1105">
          <cell r="A1105">
            <v>1089</v>
          </cell>
          <cell r="B1105" t="str">
            <v>Non-Comp</v>
          </cell>
          <cell r="C1105">
            <v>44938</v>
          </cell>
          <cell r="D1105">
            <v>45120</v>
          </cell>
          <cell r="E1105">
            <v>17</v>
          </cell>
          <cell r="F1105">
            <v>2767.83</v>
          </cell>
          <cell r="G1105">
            <v>2553.691296</v>
          </cell>
          <cell r="H1105">
            <v>17</v>
          </cell>
          <cell r="I1105">
            <v>0</v>
          </cell>
          <cell r="J1105">
            <v>2767.83</v>
          </cell>
          <cell r="K1105">
            <v>2767.83</v>
          </cell>
          <cell r="L1105">
            <v>2553691296</v>
          </cell>
          <cell r="M1105">
            <v>214138704</v>
          </cell>
          <cell r="N1105">
            <v>0.16816989356178824</v>
          </cell>
          <cell r="O1105">
            <v>0.16816989356178824</v>
          </cell>
          <cell r="P1105">
            <v>92.263300000000001</v>
          </cell>
          <cell r="Q1105">
            <v>0.16816989356178824</v>
          </cell>
          <cell r="R1105">
            <v>0.16816989356178824</v>
          </cell>
        </row>
        <row r="1106">
          <cell r="A1106">
            <v>1090</v>
          </cell>
          <cell r="B1106" t="str">
            <v>637th</v>
          </cell>
          <cell r="C1106">
            <v>44952</v>
          </cell>
          <cell r="D1106">
            <v>45134</v>
          </cell>
          <cell r="E1106">
            <v>28</v>
          </cell>
          <cell r="F1106">
            <v>160412.5</v>
          </cell>
          <cell r="G1106">
            <v>146561.49190749999</v>
          </cell>
          <cell r="H1106" t="str">
            <v>BR</v>
          </cell>
          <cell r="I1106" t="str">
            <v>BR</v>
          </cell>
          <cell r="J1106" t="str">
            <v>BR</v>
          </cell>
          <cell r="K1106" t="str">
            <v>BR</v>
          </cell>
          <cell r="L1106" t="str">
            <v>BR</v>
          </cell>
          <cell r="M1106" t="str">
            <v>BR</v>
          </cell>
          <cell r="N1106">
            <v>0.16999963892757466</v>
          </cell>
          <cell r="O1106">
            <v>0.1999985183920838</v>
          </cell>
          <cell r="P1106" t="str">
            <v>BR</v>
          </cell>
          <cell r="Q1106" t="str">
            <v>BR</v>
          </cell>
          <cell r="R1106" t="str">
            <v>BR</v>
          </cell>
        </row>
        <row r="1107">
          <cell r="A1107">
            <v>1091</v>
          </cell>
          <cell r="B1107" t="str">
            <v>Non-Comp</v>
          </cell>
          <cell r="C1107">
            <v>44952</v>
          </cell>
          <cell r="D1107">
            <v>45134</v>
          </cell>
          <cell r="E1107">
            <v>64</v>
          </cell>
          <cell r="F1107">
            <v>7297.03</v>
          </cell>
          <cell r="G1107">
            <v>6700.7531879999997</v>
          </cell>
          <cell r="H1107" t="str">
            <v>BR</v>
          </cell>
          <cell r="I1107" t="str">
            <v>BR</v>
          </cell>
          <cell r="J1107" t="str">
            <v>BR</v>
          </cell>
          <cell r="K1107" t="str">
            <v>BR</v>
          </cell>
          <cell r="L1107" t="str">
            <v>BR</v>
          </cell>
          <cell r="M1107" t="str">
            <v>BR</v>
          </cell>
          <cell r="N1107">
            <v>0.1784620063667417</v>
          </cell>
          <cell r="O1107">
            <v>0.1784620063667417</v>
          </cell>
          <cell r="P1107" t="str">
            <v>BR</v>
          </cell>
          <cell r="Q1107" t="str">
            <v>BR</v>
          </cell>
          <cell r="R1107" t="str">
            <v>BR</v>
          </cell>
        </row>
        <row r="1108">
          <cell r="A1108">
            <v>1092</v>
          </cell>
          <cell r="B1108" t="str">
            <v>638th</v>
          </cell>
          <cell r="C1108">
            <v>44966</v>
          </cell>
          <cell r="D1108">
            <v>45148</v>
          </cell>
          <cell r="E1108">
            <v>21</v>
          </cell>
          <cell r="F1108">
            <v>170500.05</v>
          </cell>
          <cell r="G1108">
            <v>155593.7773853</v>
          </cell>
          <cell r="H1108">
            <v>1</v>
          </cell>
          <cell r="I1108">
            <v>5000</v>
          </cell>
          <cell r="J1108">
            <v>0</v>
          </cell>
          <cell r="K1108">
            <v>5000</v>
          </cell>
          <cell r="L1108">
            <v>4591555000</v>
          </cell>
          <cell r="M1108">
            <v>408444999.99999946</v>
          </cell>
          <cell r="N1108">
            <v>0.17840017233741132</v>
          </cell>
          <cell r="O1108">
            <v>0.19990150520150807</v>
          </cell>
          <cell r="P1108">
            <v>91.831100000000006</v>
          </cell>
          <cell r="Q1108">
            <v>0.17840017233741132</v>
          </cell>
          <cell r="R1108">
            <v>0.17840017233741132</v>
          </cell>
        </row>
        <row r="1109">
          <cell r="A1109">
            <v>1093</v>
          </cell>
          <cell r="B1109" t="str">
            <v>Non-Comp</v>
          </cell>
          <cell r="C1109">
            <v>44966</v>
          </cell>
          <cell r="D1109">
            <v>45148</v>
          </cell>
          <cell r="E1109">
            <v>31</v>
          </cell>
          <cell r="F1109">
            <v>3455.28</v>
          </cell>
          <cell r="G1109">
            <v>3173.0216310000001</v>
          </cell>
          <cell r="H1109">
            <v>31</v>
          </cell>
          <cell r="I1109">
            <v>0</v>
          </cell>
          <cell r="J1109">
            <v>3455.28</v>
          </cell>
          <cell r="K1109">
            <v>3455.28</v>
          </cell>
          <cell r="L1109">
            <v>3173021631</v>
          </cell>
          <cell r="M1109">
            <v>282258369</v>
          </cell>
          <cell r="N1109">
            <v>0.17840017233741132</v>
          </cell>
          <cell r="O1109">
            <v>0.17840017233741132</v>
          </cell>
          <cell r="P1109">
            <v>91.831100000000006</v>
          </cell>
          <cell r="Q1109">
            <v>0.17840017233741132</v>
          </cell>
          <cell r="R1109">
            <v>0.17840017233741129</v>
          </cell>
        </row>
        <row r="1110">
          <cell r="A1110">
            <v>1094</v>
          </cell>
          <cell r="B1110" t="str">
            <v>639th</v>
          </cell>
          <cell r="C1110">
            <v>44980</v>
          </cell>
          <cell r="D1110">
            <v>45162</v>
          </cell>
          <cell r="E1110">
            <v>18</v>
          </cell>
          <cell r="F1110">
            <v>50000</v>
          </cell>
          <cell r="G1110">
            <v>45346.8675</v>
          </cell>
          <cell r="H1110">
            <v>5</v>
          </cell>
          <cell r="I1110">
            <v>12000</v>
          </cell>
          <cell r="J1110">
            <v>0</v>
          </cell>
          <cell r="K1110">
            <v>12000</v>
          </cell>
          <cell r="L1110">
            <v>10933106500</v>
          </cell>
          <cell r="M1110">
            <v>1066893499.9999994</v>
          </cell>
          <cell r="N1110">
            <v>0.19149631049400678</v>
          </cell>
          <cell r="O1110">
            <v>0.23000121243488314</v>
          </cell>
          <cell r="P1110">
            <v>90.972999999999999</v>
          </cell>
          <cell r="Q1110">
            <v>0.19899969112922408</v>
          </cell>
          <cell r="R1110">
            <v>0.19570615548432568</v>
          </cell>
        </row>
        <row r="1111">
          <cell r="A1111">
            <v>1095</v>
          </cell>
          <cell r="B1111" t="str">
            <v>Non-Comp</v>
          </cell>
          <cell r="C1111">
            <v>44980</v>
          </cell>
          <cell r="D1111">
            <v>45162</v>
          </cell>
          <cell r="E1111">
            <v>22</v>
          </cell>
          <cell r="F1111">
            <v>1886.7950000000001</v>
          </cell>
          <cell r="G1111">
            <v>1719.0419420000001</v>
          </cell>
          <cell r="H1111">
            <v>22</v>
          </cell>
          <cell r="I1111">
            <v>0</v>
          </cell>
          <cell r="J1111">
            <v>1886.7950000000001</v>
          </cell>
          <cell r="K1111">
            <v>1886.7950000000001</v>
          </cell>
          <cell r="L1111">
            <v>1719041942</v>
          </cell>
          <cell r="M1111">
            <v>167753058</v>
          </cell>
          <cell r="N1111">
            <v>0.19570658802360141</v>
          </cell>
          <cell r="O1111">
            <v>0.19570658802360141</v>
          </cell>
          <cell r="P1111">
            <v>91.109099999999998</v>
          </cell>
          <cell r="Q1111">
            <v>0.19570658802360141</v>
          </cell>
          <cell r="R1111">
            <v>0.19570658802360139</v>
          </cell>
        </row>
        <row r="1112">
          <cell r="A1112">
            <v>1096</v>
          </cell>
          <cell r="B1112" t="str">
            <v>640th</v>
          </cell>
          <cell r="C1112">
            <v>44994</v>
          </cell>
          <cell r="D1112">
            <v>45176</v>
          </cell>
          <cell r="E1112">
            <v>40</v>
          </cell>
          <cell r="F1112">
            <v>238275.6</v>
          </cell>
          <cell r="G1112">
            <v>212858.45970119999</v>
          </cell>
          <cell r="H1112">
            <v>5</v>
          </cell>
          <cell r="I1112">
            <v>275.60000000000002</v>
          </cell>
          <cell r="J1112">
            <v>0</v>
          </cell>
          <cell r="K1112">
            <v>275.60000000000002</v>
          </cell>
          <cell r="L1112">
            <v>249850701.20000002</v>
          </cell>
          <cell r="M1112">
            <v>25749298.799999993</v>
          </cell>
          <cell r="N1112">
            <v>0.19850061668387353</v>
          </cell>
          <cell r="O1112">
            <v>0.25990216366235974</v>
          </cell>
          <cell r="P1112">
            <v>90.582700000000003</v>
          </cell>
          <cell r="Q1112">
            <v>0.20849834909528422</v>
          </cell>
          <cell r="R1112">
            <v>0.20668627751529728</v>
          </cell>
        </row>
        <row r="1113">
          <cell r="A1113">
            <v>1097</v>
          </cell>
          <cell r="B1113" t="str">
            <v>Non-Comp</v>
          </cell>
          <cell r="C1113">
            <v>44994</v>
          </cell>
          <cell r="D1113">
            <v>45176</v>
          </cell>
          <cell r="E1113">
            <v>43</v>
          </cell>
          <cell r="F1113">
            <v>2245.17</v>
          </cell>
          <cell r="G1113">
            <v>2035.4015199999999</v>
          </cell>
          <cell r="H1113">
            <v>43</v>
          </cell>
          <cell r="I1113">
            <v>0</v>
          </cell>
          <cell r="J1113">
            <v>2245.17</v>
          </cell>
          <cell r="K1113">
            <v>2245.17</v>
          </cell>
          <cell r="L1113">
            <v>2035401520</v>
          </cell>
          <cell r="M1113">
            <v>209768480</v>
          </cell>
          <cell r="N1113">
            <v>0.20668626121437783</v>
          </cell>
          <cell r="O1113">
            <v>0.20668626121437783</v>
          </cell>
          <cell r="P1113">
            <v>90.656899999999993</v>
          </cell>
          <cell r="Q1113">
            <v>0.20668626121437783</v>
          </cell>
          <cell r="R1113">
            <v>0.2066862612143778</v>
          </cell>
        </row>
        <row r="1114">
          <cell r="A1114">
            <v>1098</v>
          </cell>
          <cell r="B1114" t="str">
            <v>641st</v>
          </cell>
          <cell r="C1114">
            <v>45012</v>
          </cell>
          <cell r="D1114">
            <v>45190</v>
          </cell>
          <cell r="E1114">
            <v>31</v>
          </cell>
          <cell r="F1114">
            <v>152500.02499999999</v>
          </cell>
          <cell r="G1114">
            <v>136837.090627525</v>
          </cell>
          <cell r="H1114">
            <v>3</v>
          </cell>
          <cell r="I1114">
            <v>15500.025</v>
          </cell>
          <cell r="J1114">
            <v>0</v>
          </cell>
          <cell r="K1114">
            <v>15500.025</v>
          </cell>
          <cell r="L1114">
            <v>14000879127.525</v>
          </cell>
          <cell r="M1114">
            <v>1499145872.4749994</v>
          </cell>
          <cell r="N1114">
            <v>0.20950104536884825</v>
          </cell>
          <cell r="O1114">
            <v>0.24749883173523277</v>
          </cell>
          <cell r="P1114">
            <v>90.314700000000002</v>
          </cell>
          <cell r="Q1114">
            <v>0.21990114765121596</v>
          </cell>
          <cell r="R1114">
            <v>0.21956565311605675</v>
          </cell>
        </row>
        <row r="1115">
          <cell r="A1115">
            <v>1099</v>
          </cell>
          <cell r="B1115" t="str">
            <v>Non-Comp</v>
          </cell>
          <cell r="C1115">
            <v>45012</v>
          </cell>
          <cell r="D1115">
            <v>45190</v>
          </cell>
          <cell r="E1115">
            <v>28</v>
          </cell>
          <cell r="F1115">
            <v>2508.2800000000002</v>
          </cell>
          <cell r="G1115">
            <v>2265.679157</v>
          </cell>
          <cell r="H1115">
            <v>28</v>
          </cell>
          <cell r="I1115">
            <v>0</v>
          </cell>
          <cell r="J1115">
            <v>2508.2800000000002</v>
          </cell>
          <cell r="K1115">
            <v>2508.2800000000002</v>
          </cell>
          <cell r="L1115">
            <v>2265679157</v>
          </cell>
          <cell r="M1115">
            <v>242600843</v>
          </cell>
          <cell r="N1115">
            <v>0.21956684204084181</v>
          </cell>
          <cell r="O1115">
            <v>0.21956684204084181</v>
          </cell>
          <cell r="P1115">
            <v>90.328000000000003</v>
          </cell>
          <cell r="Q1115">
            <v>0.21956684204084181</v>
          </cell>
          <cell r="R1115">
            <v>0.21956684204084184</v>
          </cell>
        </row>
        <row r="1116">
          <cell r="A1116">
            <v>1100</v>
          </cell>
          <cell r="B1116" t="str">
            <v>642nd</v>
          </cell>
          <cell r="C1116">
            <v>45022</v>
          </cell>
          <cell r="D1116">
            <v>45204</v>
          </cell>
          <cell r="E1116">
            <v>29</v>
          </cell>
          <cell r="F1116">
            <v>143441</v>
          </cell>
          <cell r="G1116">
            <v>128490.525991</v>
          </cell>
          <cell r="H1116">
            <v>2</v>
          </cell>
          <cell r="I1116">
            <v>2941</v>
          </cell>
          <cell r="J1116">
            <v>0</v>
          </cell>
          <cell r="K1116">
            <v>2941</v>
          </cell>
          <cell r="L1116">
            <v>2651141491</v>
          </cell>
          <cell r="M1116">
            <v>289858509.00000012</v>
          </cell>
          <cell r="N1116">
            <v>0.21899917871693167</v>
          </cell>
          <cell r="O1116">
            <v>0.24500009464408792</v>
          </cell>
          <cell r="P1116">
            <v>90.123099999999994</v>
          </cell>
          <cell r="Q1116">
            <v>0.2197890294643515</v>
          </cell>
          <cell r="R1116">
            <v>0.21926774408497651</v>
          </cell>
        </row>
        <row r="1117">
          <cell r="A1117">
            <v>1101</v>
          </cell>
          <cell r="B1117" t="str">
            <v>Non-Comp</v>
          </cell>
          <cell r="C1117">
            <v>45022</v>
          </cell>
          <cell r="D1117">
            <v>45204</v>
          </cell>
          <cell r="E1117">
            <v>73</v>
          </cell>
          <cell r="F1117">
            <v>6248.1450000000004</v>
          </cell>
          <cell r="G1117">
            <v>5632.3403250000001</v>
          </cell>
          <cell r="H1117">
            <v>73</v>
          </cell>
          <cell r="I1117">
            <v>0</v>
          </cell>
          <cell r="J1117">
            <v>6248.1450000000004</v>
          </cell>
          <cell r="K1117">
            <v>6248.1450000000004</v>
          </cell>
          <cell r="L1117">
            <v>5632340325</v>
          </cell>
          <cell r="M1117">
            <v>615804675</v>
          </cell>
          <cell r="N1117">
            <v>0.21926815865305535</v>
          </cell>
          <cell r="O1117">
            <v>0.21926815865305535</v>
          </cell>
          <cell r="P1117">
            <v>90.144199999999998</v>
          </cell>
          <cell r="Q1117">
            <v>0.21926815865305535</v>
          </cell>
          <cell r="R1117">
            <v>0.21926815865305524</v>
          </cell>
        </row>
        <row r="1118">
          <cell r="A1118">
            <v>1102</v>
          </cell>
          <cell r="B1118" t="str">
            <v>643rd</v>
          </cell>
          <cell r="C1118">
            <v>45036</v>
          </cell>
          <cell r="D1118">
            <v>45218</v>
          </cell>
          <cell r="E1118">
            <v>28</v>
          </cell>
          <cell r="F1118">
            <v>197000.1</v>
          </cell>
          <cell r="G1118">
            <v>176572.02614650002</v>
          </cell>
          <cell r="H1118">
            <v>4</v>
          </cell>
          <cell r="I1118">
            <v>15000.1</v>
          </cell>
          <cell r="J1118">
            <v>2000</v>
          </cell>
          <cell r="K1118">
            <v>17000.099999999999</v>
          </cell>
          <cell r="L1118">
            <v>15323387146.500002</v>
          </cell>
          <cell r="M1118">
            <v>1676712853.4999986</v>
          </cell>
          <cell r="N1118">
            <v>0.21921139600417211</v>
          </cell>
          <cell r="O1118">
            <v>0.24750051497910833</v>
          </cell>
          <cell r="P1118">
            <v>90.123099999999994</v>
          </cell>
          <cell r="Q1118">
            <v>0.2197890294643515</v>
          </cell>
          <cell r="R1118">
            <v>0.21944485847661463</v>
          </cell>
        </row>
        <row r="1119">
          <cell r="A1119">
            <v>1103</v>
          </cell>
          <cell r="B1119" t="str">
            <v>Non-Comp</v>
          </cell>
          <cell r="C1119">
            <v>45036</v>
          </cell>
          <cell r="D1119">
            <v>45218</v>
          </cell>
          <cell r="E1119">
            <v>60</v>
          </cell>
          <cell r="F1119">
            <v>6516.38</v>
          </cell>
          <cell r="G1119">
            <v>5873.6694379999999</v>
          </cell>
          <cell r="H1119">
            <v>60</v>
          </cell>
          <cell r="I1119">
            <v>0</v>
          </cell>
          <cell r="J1119">
            <v>6516.38</v>
          </cell>
          <cell r="K1119">
            <v>6516.38</v>
          </cell>
          <cell r="L1119">
            <v>5873669438</v>
          </cell>
          <cell r="M1119">
            <v>642710562</v>
          </cell>
          <cell r="N1119">
            <v>0.2194458691513175</v>
          </cell>
          <cell r="O1119">
            <v>0.2194458691513175</v>
          </cell>
          <cell r="P1119">
            <v>90.137</v>
          </cell>
          <cell r="Q1119">
            <v>0.2194458691513175</v>
          </cell>
          <cell r="R1119">
            <v>0.2194458691513175</v>
          </cell>
        </row>
        <row r="1120">
          <cell r="A1120">
            <v>1104</v>
          </cell>
          <cell r="B1120" t="str">
            <v>644th</v>
          </cell>
          <cell r="C1120">
            <v>45050</v>
          </cell>
          <cell r="D1120">
            <v>45232</v>
          </cell>
          <cell r="E1120">
            <v>25</v>
          </cell>
          <cell r="F1120">
            <v>149750</v>
          </cell>
          <cell r="G1120">
            <v>134043.14125000002</v>
          </cell>
          <cell r="H1120">
            <v>1</v>
          </cell>
          <cell r="I1120">
            <v>3750</v>
          </cell>
          <cell r="J1120">
            <v>0</v>
          </cell>
          <cell r="K1120">
            <v>3750</v>
          </cell>
          <cell r="L1120">
            <v>3379878750</v>
          </cell>
          <cell r="M1120">
            <v>370121249.99999994</v>
          </cell>
          <cell r="N1120">
            <v>0.21961620168822873</v>
          </cell>
          <cell r="O1120">
            <v>0.24999888770188838</v>
          </cell>
          <cell r="P1120">
            <v>90.130099999999999</v>
          </cell>
          <cell r="Q1120">
            <v>0.21961620168822873</v>
          </cell>
          <cell r="R1120">
            <v>0.21961620168822873</v>
          </cell>
        </row>
        <row r="1121">
          <cell r="A1121">
            <v>1105</v>
          </cell>
          <cell r="B1121" t="str">
            <v>Non-Comp</v>
          </cell>
          <cell r="C1121">
            <v>45050</v>
          </cell>
          <cell r="D1121">
            <v>45232</v>
          </cell>
          <cell r="E1121">
            <v>57</v>
          </cell>
          <cell r="F1121">
            <v>5526.9350000000004</v>
          </cell>
          <cell r="G1121">
            <v>4981.432041</v>
          </cell>
          <cell r="H1121">
            <v>57</v>
          </cell>
          <cell r="I1121">
            <v>0</v>
          </cell>
          <cell r="J1121">
            <v>5526.9350000000004</v>
          </cell>
          <cell r="K1121">
            <v>5526.9350000000004</v>
          </cell>
          <cell r="L1121">
            <v>4981432041</v>
          </cell>
          <cell r="M1121">
            <v>545502959</v>
          </cell>
          <cell r="N1121">
            <v>0.21961620168822873</v>
          </cell>
          <cell r="O1121">
            <v>0.21961620168822873</v>
          </cell>
          <cell r="P1121">
            <v>90.130099999999999</v>
          </cell>
          <cell r="Q1121">
            <v>0.21961620168822873</v>
          </cell>
          <cell r="R1121">
            <v>0.21961620168822876</v>
          </cell>
        </row>
        <row r="1122">
          <cell r="A1122">
            <v>1106</v>
          </cell>
          <cell r="B1122" t="str">
            <v>645th</v>
          </cell>
          <cell r="C1122">
            <v>45064</v>
          </cell>
          <cell r="D1122">
            <v>45246</v>
          </cell>
          <cell r="E1122">
            <v>21</v>
          </cell>
          <cell r="F1122">
            <v>78000</v>
          </cell>
          <cell r="G1122">
            <v>69738.281750000009</v>
          </cell>
          <cell r="H1122">
            <v>1</v>
          </cell>
          <cell r="I1122">
            <v>2000</v>
          </cell>
          <cell r="J1122">
            <v>0</v>
          </cell>
          <cell r="K1122">
            <v>2000</v>
          </cell>
          <cell r="L1122">
            <v>1802974000.0000002</v>
          </cell>
          <cell r="M1122">
            <v>197025999.99999991</v>
          </cell>
          <cell r="N1122">
            <v>0.21915710400680222</v>
          </cell>
          <cell r="O1122">
            <v>0.24500009464408792</v>
          </cell>
          <cell r="P1122">
            <v>90.148700000000005</v>
          </cell>
          <cell r="Q1122">
            <v>0.21915710400680222</v>
          </cell>
          <cell r="R1122">
            <v>0.21915710400680222</v>
          </cell>
        </row>
        <row r="1123">
          <cell r="A1123">
            <v>1107</v>
          </cell>
          <cell r="B1123" t="str">
            <v>Non-Comp</v>
          </cell>
          <cell r="C1123">
            <v>45064</v>
          </cell>
          <cell r="D1123">
            <v>45246</v>
          </cell>
          <cell r="E1123">
            <v>44</v>
          </cell>
          <cell r="F1123">
            <v>3300.99</v>
          </cell>
          <cell r="G1123">
            <v>2975.7995679999999</v>
          </cell>
          <cell r="H1123">
            <v>44</v>
          </cell>
          <cell r="I1123">
            <v>0</v>
          </cell>
          <cell r="J1123">
            <v>3300.99</v>
          </cell>
          <cell r="K1123">
            <v>3300.99</v>
          </cell>
          <cell r="L1123">
            <v>2975799568</v>
          </cell>
          <cell r="M1123">
            <v>325190432</v>
          </cell>
          <cell r="N1123">
            <v>0.21915710400680222</v>
          </cell>
          <cell r="O1123">
            <v>0.21915710400680222</v>
          </cell>
          <cell r="P1123">
            <v>90.148700000000005</v>
          </cell>
          <cell r="Q1123">
            <v>0.21915710400680222</v>
          </cell>
          <cell r="R1123">
            <v>0.21915710400680222</v>
          </cell>
        </row>
        <row r="1124">
          <cell r="A1124">
            <v>1108</v>
          </cell>
          <cell r="B1124" t="str">
            <v>646th</v>
          </cell>
          <cell r="C1124">
            <v>45078</v>
          </cell>
          <cell r="D1124">
            <v>45260</v>
          </cell>
          <cell r="E1124">
            <v>30</v>
          </cell>
          <cell r="F1124">
            <v>306000</v>
          </cell>
          <cell r="G1124">
            <v>272924.47700000001</v>
          </cell>
          <cell r="H1124">
            <v>1</v>
          </cell>
          <cell r="I1124">
            <v>1000</v>
          </cell>
          <cell r="J1124">
            <v>0</v>
          </cell>
          <cell r="K1124">
            <v>1000</v>
          </cell>
          <cell r="L1124">
            <v>901377000</v>
          </cell>
          <cell r="M1124">
            <v>98623000.000000015</v>
          </cell>
          <cell r="N1124">
            <v>0.21942859049585769</v>
          </cell>
          <cell r="O1124">
            <v>0.25989960468438322</v>
          </cell>
          <cell r="P1124">
            <v>90.137699999999995</v>
          </cell>
          <cell r="Q1124">
            <v>0.21942859049585769</v>
          </cell>
          <cell r="R1124">
            <v>0.21942859049585769</v>
          </cell>
        </row>
        <row r="1125">
          <cell r="A1125">
            <v>1109</v>
          </cell>
          <cell r="B1125" t="str">
            <v>Non-Comp</v>
          </cell>
          <cell r="C1125">
            <v>45078</v>
          </cell>
          <cell r="D1125">
            <v>45260</v>
          </cell>
          <cell r="E1125">
            <v>39</v>
          </cell>
          <cell r="F1125">
            <v>3153.7649999999999</v>
          </cell>
          <cell r="G1125">
            <v>2842.731233</v>
          </cell>
          <cell r="H1125">
            <v>39</v>
          </cell>
          <cell r="I1125">
            <v>0</v>
          </cell>
          <cell r="J1125">
            <v>3153.7649999999999</v>
          </cell>
          <cell r="K1125">
            <v>3153.7649999999999</v>
          </cell>
          <cell r="L1125">
            <v>2842731233</v>
          </cell>
          <cell r="M1125">
            <v>311033767</v>
          </cell>
          <cell r="N1125">
            <v>0.21942859049585769</v>
          </cell>
          <cell r="O1125">
            <v>0.21942859049585769</v>
          </cell>
          <cell r="P1125">
            <v>90.137699999999995</v>
          </cell>
          <cell r="Q1125">
            <v>0.21942859049585769</v>
          </cell>
          <cell r="R1125">
            <v>0.21942859049585769</v>
          </cell>
        </row>
        <row r="1126">
          <cell r="A1126">
            <v>1110</v>
          </cell>
          <cell r="B1126" t="str">
            <v>647th</v>
          </cell>
          <cell r="C1126">
            <v>45092</v>
          </cell>
          <cell r="D1126">
            <v>45274</v>
          </cell>
          <cell r="E1126">
            <v>33</v>
          </cell>
          <cell r="F1126">
            <v>223556.255</v>
          </cell>
          <cell r="G1126">
            <v>200183.43996637</v>
          </cell>
          <cell r="H1126">
            <v>9</v>
          </cell>
          <cell r="I1126">
            <v>3502.9250000000002</v>
          </cell>
          <cell r="J1126">
            <v>2050</v>
          </cell>
          <cell r="K1126">
            <v>5552.9250000000002</v>
          </cell>
          <cell r="L1126">
            <v>5004738520.1500006</v>
          </cell>
          <cell r="M1126">
            <v>548186479.8499999</v>
          </cell>
          <cell r="N1126">
            <v>0.2191990566811691</v>
          </cell>
          <cell r="O1126">
            <v>0.24500009464408792</v>
          </cell>
          <cell r="P1126">
            <v>90.119</v>
          </cell>
          <cell r="Q1126">
            <v>0.21989026963005814</v>
          </cell>
          <cell r="R1126">
            <v>0.21966882882086608</v>
          </cell>
        </row>
        <row r="1127">
          <cell r="A1127">
            <v>1111</v>
          </cell>
          <cell r="B1127" t="str">
            <v>Non-Comp</v>
          </cell>
          <cell r="C1127">
            <v>45092</v>
          </cell>
          <cell r="D1127">
            <v>45274</v>
          </cell>
          <cell r="E1127">
            <v>50</v>
          </cell>
          <cell r="F1127">
            <v>11126.235000000001</v>
          </cell>
          <cell r="G1127">
            <v>10027.853080000001</v>
          </cell>
          <cell r="H1127">
            <v>50</v>
          </cell>
          <cell r="I1127">
            <v>0</v>
          </cell>
          <cell r="J1127">
            <v>11126.235000000001</v>
          </cell>
          <cell r="K1127">
            <v>11126.235000000001</v>
          </cell>
          <cell r="L1127">
            <v>10027853080</v>
          </cell>
          <cell r="M1127">
            <v>1098381920</v>
          </cell>
          <cell r="N1127">
            <v>0.2196680472022208</v>
          </cell>
          <cell r="O1127">
            <v>0.2196680472022208</v>
          </cell>
          <cell r="P1127">
            <v>90.128</v>
          </cell>
          <cell r="Q1127">
            <v>0.2196680472022208</v>
          </cell>
          <cell r="R1127">
            <v>0.21966804720222083</v>
          </cell>
        </row>
        <row r="1128">
          <cell r="A1128">
            <v>1112</v>
          </cell>
          <cell r="B1128" t="str">
            <v>648th</v>
          </cell>
          <cell r="C1128">
            <v>45099</v>
          </cell>
          <cell r="D1128">
            <v>45288</v>
          </cell>
          <cell r="E1128">
            <v>30</v>
          </cell>
          <cell r="F1128">
            <v>403431.1</v>
          </cell>
          <cell r="G1128">
            <v>359245.78946099995</v>
          </cell>
          <cell r="H1128">
            <v>3</v>
          </cell>
          <cell r="I1128">
            <v>4931.1000000000004</v>
          </cell>
          <cell r="J1128">
            <v>0</v>
          </cell>
          <cell r="K1128">
            <v>4931.1000000000004</v>
          </cell>
          <cell r="L1128">
            <v>4428403461</v>
          </cell>
          <cell r="M1128">
            <v>502696538.99999994</v>
          </cell>
          <cell r="N1128">
            <v>0.21899954845453934</v>
          </cell>
          <cell r="O1128">
            <v>0.24989919956862439</v>
          </cell>
          <cell r="P1128">
            <v>89.784300000000002</v>
          </cell>
          <cell r="Q1128">
            <v>0.21973477327587121</v>
          </cell>
          <cell r="R1128">
            <v>0.21922489953507251</v>
          </cell>
        </row>
        <row r="1129">
          <cell r="A1129">
            <v>1113</v>
          </cell>
          <cell r="B1129" t="str">
            <v>Non-Comp</v>
          </cell>
          <cell r="C1129">
            <v>45099</v>
          </cell>
          <cell r="D1129">
            <v>45288</v>
          </cell>
          <cell r="E1129">
            <v>46</v>
          </cell>
          <cell r="F1129">
            <v>6999.09</v>
          </cell>
          <cell r="G1129">
            <v>6285.5747689999998</v>
          </cell>
          <cell r="H1129">
            <v>46</v>
          </cell>
          <cell r="I1129">
            <v>0</v>
          </cell>
          <cell r="J1129">
            <v>6999.09</v>
          </cell>
          <cell r="K1129">
            <v>6999.09</v>
          </cell>
          <cell r="L1129">
            <v>6285574769</v>
          </cell>
          <cell r="M1129">
            <v>713515231</v>
          </cell>
          <cell r="N1129">
            <v>0.21922461275909175</v>
          </cell>
          <cell r="O1129">
            <v>0.21922461275909175</v>
          </cell>
          <cell r="P1129">
            <v>89.805599999999998</v>
          </cell>
          <cell r="Q1129">
            <v>0.21922461275909175</v>
          </cell>
          <cell r="R1129">
            <v>0.2192246127590918</v>
          </cell>
        </row>
        <row r="1130">
          <cell r="A1130">
            <v>1114</v>
          </cell>
          <cell r="B1130" t="str">
            <v>649th</v>
          </cell>
          <cell r="C1130">
            <v>45120</v>
          </cell>
          <cell r="D1130">
            <v>45302</v>
          </cell>
          <cell r="E1130">
            <v>37</v>
          </cell>
          <cell r="F1130">
            <v>161565.44</v>
          </cell>
          <cell r="G1130">
            <v>144487.88598479997</v>
          </cell>
          <cell r="H1130">
            <v>12</v>
          </cell>
          <cell r="I1130">
            <v>11165.439999999999</v>
          </cell>
          <cell r="J1130">
            <v>0</v>
          </cell>
          <cell r="K1130">
            <v>11165.439999999999</v>
          </cell>
          <cell r="L1130">
            <v>10020060484.800001</v>
          </cell>
          <cell r="M1130">
            <v>1145379515.1999996</v>
          </cell>
          <cell r="N1130">
            <v>0.2288007737786924</v>
          </cell>
          <cell r="O1130">
            <v>0.24989996244181192</v>
          </cell>
          <cell r="P1130">
            <v>89.727500000000006</v>
          </cell>
          <cell r="Q1130">
            <v>0.22960009258802813</v>
          </cell>
          <cell r="R1130">
            <v>0.22924538439958803</v>
          </cell>
        </row>
        <row r="1131">
          <cell r="A1131">
            <v>1115</v>
          </cell>
          <cell r="B1131" t="str">
            <v>Non-Comp</v>
          </cell>
          <cell r="C1131">
            <v>45120</v>
          </cell>
          <cell r="D1131">
            <v>45302</v>
          </cell>
          <cell r="E1131">
            <v>68</v>
          </cell>
          <cell r="F1131">
            <v>7688.0349999999999</v>
          </cell>
          <cell r="G1131">
            <v>6899.3809929999998</v>
          </cell>
          <cell r="H1131">
            <v>68</v>
          </cell>
          <cell r="I1131">
            <v>0</v>
          </cell>
          <cell r="J1131">
            <v>7688.0349999999999</v>
          </cell>
          <cell r="K1131">
            <v>7688.0349999999999</v>
          </cell>
          <cell r="L1131">
            <v>6899380993</v>
          </cell>
          <cell r="M1131">
            <v>788654007</v>
          </cell>
          <cell r="N1131">
            <v>0.22924393912606769</v>
          </cell>
          <cell r="O1131">
            <v>0.22924393912606769</v>
          </cell>
          <cell r="P1131">
            <v>89.741799999999998</v>
          </cell>
          <cell r="Q1131">
            <v>0.22924393912606769</v>
          </cell>
          <cell r="R1131">
            <v>0.22924393912606758</v>
          </cell>
        </row>
        <row r="1132">
          <cell r="A1132">
            <v>1116</v>
          </cell>
          <cell r="B1132" t="str">
            <v>650th</v>
          </cell>
          <cell r="C1132">
            <v>45132</v>
          </cell>
          <cell r="D1132">
            <v>45316</v>
          </cell>
          <cell r="E1132">
            <v>29</v>
          </cell>
          <cell r="F1132">
            <v>161200</v>
          </cell>
          <cell r="G1132">
            <v>143273.50920000003</v>
          </cell>
          <cell r="H1132">
            <v>6</v>
          </cell>
          <cell r="I1132">
            <v>6000</v>
          </cell>
          <cell r="J1132">
            <v>0</v>
          </cell>
          <cell r="K1132">
            <v>6000</v>
          </cell>
          <cell r="L1132">
            <v>5379766000</v>
          </cell>
          <cell r="M1132">
            <v>620234000.00000024</v>
          </cell>
          <cell r="N1132">
            <v>0.22819895469618079</v>
          </cell>
          <cell r="O1132">
            <v>0.25799886350387208</v>
          </cell>
          <cell r="P1132">
            <v>89.642499999999998</v>
          </cell>
          <cell r="Q1132">
            <v>0.22920074426071679</v>
          </cell>
          <cell r="R1132">
            <v>0.22870061140942868</v>
          </cell>
        </row>
        <row r="1133">
          <cell r="A1133">
            <v>1117</v>
          </cell>
          <cell r="B1133" t="str">
            <v>Non-Comp</v>
          </cell>
          <cell r="C1133">
            <v>45132</v>
          </cell>
          <cell r="D1133">
            <v>45316</v>
          </cell>
          <cell r="E1133">
            <v>49</v>
          </cell>
          <cell r="F1133">
            <v>4294.3599999999997</v>
          </cell>
          <cell r="G1133">
            <v>3850.4391209999999</v>
          </cell>
          <cell r="H1133">
            <v>49</v>
          </cell>
          <cell r="I1133">
            <v>0</v>
          </cell>
          <cell r="J1133">
            <v>4294.3599999999997</v>
          </cell>
          <cell r="K1133">
            <v>4294.3599999999997</v>
          </cell>
          <cell r="L1133">
            <v>3850439121</v>
          </cell>
          <cell r="M1133">
            <v>443920879</v>
          </cell>
          <cell r="N1133">
            <v>0.2287022035385661</v>
          </cell>
          <cell r="O1133">
            <v>0.2287022035385661</v>
          </cell>
          <cell r="P1133">
            <v>89.662700000000001</v>
          </cell>
          <cell r="Q1133">
            <v>0.2287022035385661</v>
          </cell>
          <cell r="R1133">
            <v>0.22870220353856616</v>
          </cell>
        </row>
        <row r="1134">
          <cell r="A1134">
            <v>1118</v>
          </cell>
          <cell r="B1134" t="str">
            <v>651st</v>
          </cell>
          <cell r="C1134">
            <v>45148</v>
          </cell>
          <cell r="D1134">
            <v>45330</v>
          </cell>
          <cell r="E1134">
            <v>21</v>
          </cell>
          <cell r="F1134">
            <v>96552.235000000001</v>
          </cell>
          <cell r="G1134">
            <v>86064.315824460005</v>
          </cell>
          <cell r="H1134">
            <v>2</v>
          </cell>
          <cell r="I1134">
            <v>1000</v>
          </cell>
          <cell r="J1134">
            <v>0</v>
          </cell>
          <cell r="K1134">
            <v>1000</v>
          </cell>
          <cell r="L1134">
            <v>898219499.99999988</v>
          </cell>
          <cell r="M1134">
            <v>101780500.0000001</v>
          </cell>
          <cell r="N1134">
            <v>0.22700004599550436</v>
          </cell>
          <cell r="O1134">
            <v>0.24999888770188838</v>
          </cell>
          <cell r="P1134">
            <v>89.811899999999994</v>
          </cell>
          <cell r="Q1134">
            <v>0.22749968068183155</v>
          </cell>
          <cell r="R1134">
            <v>0.22724986333866795</v>
          </cell>
        </row>
        <row r="1135">
          <cell r="A1135">
            <v>1119</v>
          </cell>
          <cell r="B1135" t="str">
            <v>Non-Comp</v>
          </cell>
          <cell r="C1135">
            <v>45148</v>
          </cell>
          <cell r="D1135">
            <v>45330</v>
          </cell>
          <cell r="E1135">
            <v>71</v>
          </cell>
          <cell r="F1135">
            <v>8844.44</v>
          </cell>
          <cell r="G1135">
            <v>7944.244052</v>
          </cell>
          <cell r="H1135">
            <v>71</v>
          </cell>
          <cell r="I1135">
            <v>0</v>
          </cell>
          <cell r="J1135">
            <v>8844.44</v>
          </cell>
          <cell r="K1135">
            <v>8844.44</v>
          </cell>
          <cell r="L1135">
            <v>7944244052</v>
          </cell>
          <cell r="M1135">
            <v>900195948</v>
          </cell>
          <cell r="N1135">
            <v>0.22725107826013063</v>
          </cell>
          <cell r="O1135">
            <v>0.22725107826013063</v>
          </cell>
          <cell r="P1135">
            <v>89.821899999999999</v>
          </cell>
          <cell r="Q1135">
            <v>0.22725107826013063</v>
          </cell>
          <cell r="R1135">
            <v>0.22725107826013072</v>
          </cell>
        </row>
        <row r="1136">
          <cell r="A1136">
            <v>1120</v>
          </cell>
          <cell r="B1136" t="str">
            <v>652nd</v>
          </cell>
          <cell r="C1136">
            <v>45162</v>
          </cell>
          <cell r="D1136">
            <v>45344</v>
          </cell>
          <cell r="E1136">
            <v>17</v>
          </cell>
          <cell r="F1136">
            <v>370000</v>
          </cell>
          <cell r="G1136">
            <v>329203.65499999997</v>
          </cell>
          <cell r="H1136" t="str">
            <v>BR</v>
          </cell>
          <cell r="I1136" t="str">
            <v>BR</v>
          </cell>
          <cell r="J1136" t="str">
            <v>BR</v>
          </cell>
          <cell r="K1136" t="str">
            <v>BR</v>
          </cell>
          <cell r="L1136" t="str">
            <v>BR</v>
          </cell>
          <cell r="M1136" t="str">
            <v>BR</v>
          </cell>
          <cell r="N1136">
            <v>0.23500110342874148</v>
          </cell>
          <cell r="O1136">
            <v>0.25949791683372292</v>
          </cell>
          <cell r="P1136" t="str">
            <v>BR</v>
          </cell>
          <cell r="Q1136" t="str">
            <v>BR</v>
          </cell>
          <cell r="R1136" t="str">
            <v>BR</v>
          </cell>
        </row>
        <row r="1137">
          <cell r="A1137">
            <v>1121</v>
          </cell>
          <cell r="B1137" t="str">
            <v>Non-Comp</v>
          </cell>
          <cell r="C1137">
            <v>45162</v>
          </cell>
          <cell r="D1137">
            <v>45344</v>
          </cell>
          <cell r="E1137">
            <v>52</v>
          </cell>
          <cell r="F1137">
            <v>6900.085</v>
          </cell>
          <cell r="G1137">
            <v>6190.4457560000001</v>
          </cell>
          <cell r="H1137" t="str">
            <v>BR</v>
          </cell>
          <cell r="I1137" t="str">
            <v>BR</v>
          </cell>
          <cell r="J1137" t="str">
            <v>BR</v>
          </cell>
          <cell r="K1137" t="str">
            <v>BR</v>
          </cell>
          <cell r="L1137" t="str">
            <v>BR</v>
          </cell>
          <cell r="M1137" t="str">
            <v>BR</v>
          </cell>
          <cell r="N1137">
            <v>0.22989905023945953</v>
          </cell>
          <cell r="O1137">
            <v>0.22989905023945953</v>
          </cell>
          <cell r="P1137" t="str">
            <v>BR</v>
          </cell>
          <cell r="Q1137" t="str">
            <v>BR</v>
          </cell>
          <cell r="R1137" t="str">
            <v>BR</v>
          </cell>
        </row>
        <row r="1138">
          <cell r="A1138">
            <v>1122</v>
          </cell>
          <cell r="B1138" t="str">
            <v>653rd</v>
          </cell>
          <cell r="C1138">
            <v>45176</v>
          </cell>
          <cell r="D1138">
            <v>45358</v>
          </cell>
          <cell r="E1138">
            <v>16</v>
          </cell>
          <cell r="F1138">
            <v>316004</v>
          </cell>
          <cell r="G1138">
            <v>279988.75445199996</v>
          </cell>
          <cell r="H1138">
            <v>2</v>
          </cell>
          <cell r="I1138">
            <v>35004</v>
          </cell>
          <cell r="J1138">
            <v>0</v>
          </cell>
          <cell r="K1138">
            <v>35004</v>
          </cell>
          <cell r="L1138">
            <v>31153584452</v>
          </cell>
          <cell r="M1138">
            <v>3850415547.9999995</v>
          </cell>
          <cell r="N1138">
            <v>0.23249836537613858</v>
          </cell>
          <cell r="O1138">
            <v>0.26749958220500469</v>
          </cell>
          <cell r="P1138">
            <v>89</v>
          </cell>
          <cell r="Q1138">
            <v>0.24787010742066923</v>
          </cell>
          <cell r="R1138">
            <v>0.2478683508509007</v>
          </cell>
        </row>
        <row r="1139">
          <cell r="A1139">
            <v>1123</v>
          </cell>
          <cell r="B1139" t="str">
            <v>Non-Comp</v>
          </cell>
          <cell r="C1139">
            <v>45176</v>
          </cell>
          <cell r="D1139">
            <v>45358</v>
          </cell>
          <cell r="E1139">
            <v>32</v>
          </cell>
          <cell r="F1139">
            <v>3789.165</v>
          </cell>
          <cell r="G1139">
            <v>3372.3606380000001</v>
          </cell>
          <cell r="H1139">
            <v>32</v>
          </cell>
          <cell r="I1139">
            <v>0</v>
          </cell>
          <cell r="J1139">
            <v>3789.165</v>
          </cell>
          <cell r="K1139">
            <v>3789.165</v>
          </cell>
          <cell r="L1139">
            <v>3372360638</v>
          </cell>
          <cell r="M1139">
            <v>416804362</v>
          </cell>
          <cell r="N1139">
            <v>0.24786757555316233</v>
          </cell>
          <cell r="O1139">
            <v>0.24786757555316233</v>
          </cell>
          <cell r="P1139">
            <v>89.000100000000003</v>
          </cell>
          <cell r="Q1139">
            <v>0.24786757555316233</v>
          </cell>
          <cell r="R1139">
            <v>0.24786757555316236</v>
          </cell>
        </row>
        <row r="1140">
          <cell r="A1140">
            <v>1124</v>
          </cell>
          <cell r="B1140" t="str">
            <v>654th</v>
          </cell>
          <cell r="C1140">
            <v>45190</v>
          </cell>
          <cell r="D1140">
            <v>45372</v>
          </cell>
          <cell r="E1140">
            <v>32</v>
          </cell>
          <cell r="F1140">
            <v>364113.255</v>
          </cell>
          <cell r="G1140">
            <v>323967.75799999997</v>
          </cell>
          <cell r="H1140">
            <v>1</v>
          </cell>
          <cell r="I1140">
            <v>183.755</v>
          </cell>
          <cell r="J1140">
            <v>0</v>
          </cell>
          <cell r="K1140">
            <v>183.755</v>
          </cell>
          <cell r="L1140">
            <v>164996922.09</v>
          </cell>
          <cell r="M1140">
            <v>18758077.91</v>
          </cell>
          <cell r="N1140">
            <v>0.2279995390557826</v>
          </cell>
          <cell r="O1140">
            <v>0.26249994578561214</v>
          </cell>
          <cell r="P1140">
            <v>89.791799999999995</v>
          </cell>
          <cell r="Q1140">
            <v>0.2279995390557826</v>
          </cell>
          <cell r="R1140">
            <v>0.2279995390557826</v>
          </cell>
        </row>
        <row r="1141">
          <cell r="A1141">
            <v>1125</v>
          </cell>
          <cell r="B1141" t="str">
            <v>Non-Comp</v>
          </cell>
          <cell r="C1141">
            <v>45190</v>
          </cell>
          <cell r="D1141">
            <v>45372</v>
          </cell>
          <cell r="E1141">
            <v>66</v>
          </cell>
          <cell r="F1141">
            <v>6086.96</v>
          </cell>
          <cell r="G1141">
            <v>5465.5909490000004</v>
          </cell>
          <cell r="H1141">
            <v>66</v>
          </cell>
          <cell r="I1141">
            <v>0</v>
          </cell>
          <cell r="J1141">
            <v>6086.96</v>
          </cell>
          <cell r="K1141">
            <v>6086.96</v>
          </cell>
          <cell r="L1141">
            <v>5465590949</v>
          </cell>
          <cell r="M1141">
            <v>621369051</v>
          </cell>
          <cell r="N1141">
            <v>0.2279995390557826</v>
          </cell>
          <cell r="O1141">
            <v>0.2279995390557826</v>
          </cell>
          <cell r="P1141">
            <v>89.791799999999995</v>
          </cell>
          <cell r="Q1141">
            <v>0.2279995390557826</v>
          </cell>
          <cell r="R1141">
            <v>0.22799953905578274</v>
          </cell>
        </row>
        <row r="1142">
          <cell r="A1142">
            <v>1126</v>
          </cell>
          <cell r="B1142" t="str">
            <v>655th</v>
          </cell>
          <cell r="C1142">
            <v>45204</v>
          </cell>
          <cell r="D1142">
            <v>45386</v>
          </cell>
          <cell r="E1142">
            <v>20</v>
          </cell>
          <cell r="F1142">
            <v>120000</v>
          </cell>
          <cell r="G1142">
            <v>107487.8285</v>
          </cell>
          <cell r="H1142">
            <v>1</v>
          </cell>
          <cell r="I1142">
            <v>10000</v>
          </cell>
          <cell r="J1142">
            <v>0</v>
          </cell>
          <cell r="K1142">
            <v>10000</v>
          </cell>
          <cell r="L1142">
            <v>8977170000</v>
          </cell>
          <cell r="M1142">
            <v>1022830000.0000001</v>
          </cell>
          <cell r="N1142">
            <v>0.2284996212676095</v>
          </cell>
          <cell r="O1142">
            <v>0.24500009464408792</v>
          </cell>
          <cell r="P1142">
            <v>89.771699999999996</v>
          </cell>
          <cell r="Q1142">
            <v>0.2284996212676095</v>
          </cell>
          <cell r="R1142">
            <v>0.22849962126760953</v>
          </cell>
        </row>
        <row r="1143">
          <cell r="A1143">
            <v>1127</v>
          </cell>
          <cell r="B1143" t="str">
            <v>Non-Comp</v>
          </cell>
          <cell r="C1143">
            <v>45204</v>
          </cell>
          <cell r="D1143">
            <v>45386</v>
          </cell>
          <cell r="E1143">
            <v>61</v>
          </cell>
          <cell r="F1143">
            <v>8359.2150000000001</v>
          </cell>
          <cell r="G1143">
            <v>7504.2094079999997</v>
          </cell>
          <cell r="H1143">
            <v>61</v>
          </cell>
          <cell r="I1143">
            <v>0</v>
          </cell>
          <cell r="J1143">
            <v>8359.2150000000001</v>
          </cell>
          <cell r="K1143">
            <v>8359.2150000000001</v>
          </cell>
          <cell r="L1143">
            <v>7504209408</v>
          </cell>
          <cell r="M1143">
            <v>855005592</v>
          </cell>
          <cell r="N1143">
            <v>0.2284996212676095</v>
          </cell>
          <cell r="O1143">
            <v>0.2284996212676095</v>
          </cell>
          <cell r="P1143">
            <v>89.771699999999996</v>
          </cell>
          <cell r="Q1143">
            <v>0.2284996212676095</v>
          </cell>
          <cell r="R1143">
            <v>0.22849962126760948</v>
          </cell>
        </row>
        <row r="1144">
          <cell r="A1144">
            <v>1128</v>
          </cell>
          <cell r="B1144" t="str">
            <v>656th</v>
          </cell>
          <cell r="C1144">
            <v>45218</v>
          </cell>
          <cell r="D1144">
            <v>45400</v>
          </cell>
          <cell r="E1144">
            <v>102</v>
          </cell>
          <cell r="F1144">
            <v>425590</v>
          </cell>
          <cell r="G1144">
            <v>382242.5592099998</v>
          </cell>
          <cell r="H1144">
            <v>4</v>
          </cell>
          <cell r="I1144">
            <v>12490</v>
          </cell>
          <cell r="J1144">
            <v>0</v>
          </cell>
          <cell r="K1144">
            <v>12490</v>
          </cell>
          <cell r="L1144">
            <v>11235739210</v>
          </cell>
          <cell r="M1144">
            <v>1254260789.9999995</v>
          </cell>
          <cell r="N1144">
            <v>0.22344939731249952</v>
          </cell>
          <cell r="O1144">
            <v>0.24491170824081482</v>
          </cell>
          <cell r="P1144">
            <v>89.9529</v>
          </cell>
          <cell r="Q1144">
            <v>0.22399949135774216</v>
          </cell>
          <cell r="R1144">
            <v>0.22387607613597388</v>
          </cell>
        </row>
        <row r="1145">
          <cell r="A1145">
            <v>1129</v>
          </cell>
          <cell r="B1145" t="str">
            <v>Non-Comp</v>
          </cell>
          <cell r="C1145">
            <v>45218</v>
          </cell>
          <cell r="D1145">
            <v>45400</v>
          </cell>
          <cell r="E1145">
            <v>196</v>
          </cell>
          <cell r="F1145">
            <v>38267.635000000002</v>
          </cell>
          <cell r="G1145">
            <v>34424.760822999997</v>
          </cell>
          <cell r="H1145">
            <v>196</v>
          </cell>
          <cell r="I1145">
            <v>0</v>
          </cell>
          <cell r="J1145">
            <v>38267.635000000002</v>
          </cell>
          <cell r="K1145">
            <v>38267.635000000002</v>
          </cell>
          <cell r="L1145">
            <v>34424760823</v>
          </cell>
          <cell r="M1145">
            <v>3842874177</v>
          </cell>
          <cell r="N1145">
            <v>0.22387557261370467</v>
          </cell>
          <cell r="O1145">
            <v>0.22387557261370467</v>
          </cell>
          <cell r="P1145">
            <v>89.957899999999995</v>
          </cell>
          <cell r="Q1145">
            <v>0.22387557261370467</v>
          </cell>
          <cell r="R1145">
            <v>0.22387557261370472</v>
          </cell>
        </row>
        <row r="1146">
          <cell r="A1146">
            <v>1130</v>
          </cell>
          <cell r="B1146" t="str">
            <v>657th</v>
          </cell>
          <cell r="C1146">
            <v>45232</v>
          </cell>
          <cell r="D1146">
            <v>45414</v>
          </cell>
          <cell r="E1146">
            <v>164</v>
          </cell>
          <cell r="F1146">
            <v>632463.33499999996</v>
          </cell>
          <cell r="G1146">
            <v>569137.60871940979</v>
          </cell>
          <cell r="H1146">
            <v>24</v>
          </cell>
          <cell r="I1146">
            <v>47268.75</v>
          </cell>
          <cell r="J1146">
            <v>0</v>
          </cell>
          <cell r="K1146">
            <v>47268.75</v>
          </cell>
          <cell r="L1146">
            <v>42626382258.125</v>
          </cell>
          <cell r="M1146">
            <v>4642367741.875</v>
          </cell>
          <cell r="N1146">
            <v>0.21199903494681116</v>
          </cell>
          <cell r="O1146">
            <v>0.2279995390557826</v>
          </cell>
          <cell r="P1146">
            <v>90.118700000000004</v>
          </cell>
          <cell r="Q1146">
            <v>0.21989767780874392</v>
          </cell>
          <cell r="R1146">
            <v>0.21841710046934898</v>
          </cell>
        </row>
        <row r="1147">
          <cell r="A1147">
            <v>1131</v>
          </cell>
          <cell r="B1147" t="str">
            <v>Non-Comp</v>
          </cell>
          <cell r="C1147">
            <v>45232</v>
          </cell>
          <cell r="D1147">
            <v>45414</v>
          </cell>
          <cell r="E1147">
            <v>191</v>
          </cell>
          <cell r="F1147">
            <v>38357.620000000003</v>
          </cell>
          <cell r="G1147">
            <v>34590.403068</v>
          </cell>
          <cell r="H1147">
            <v>191</v>
          </cell>
          <cell r="I1147">
            <v>0</v>
          </cell>
          <cell r="J1147">
            <v>38357.620000000003</v>
          </cell>
          <cell r="K1147">
            <v>38357.620000000003</v>
          </cell>
          <cell r="L1147">
            <v>34590403068</v>
          </cell>
          <cell r="M1147">
            <v>3767216932</v>
          </cell>
          <cell r="N1147">
            <v>0.21841702294237081</v>
          </cell>
          <cell r="O1147">
            <v>0.21841702294237081</v>
          </cell>
          <cell r="P1147">
            <v>90.178700000000006</v>
          </cell>
          <cell r="Q1147">
            <v>0.21841702294237081</v>
          </cell>
          <cell r="R1147">
            <v>0.21841702294237098</v>
          </cell>
        </row>
        <row r="1148">
          <cell r="A1148">
            <v>1132</v>
          </cell>
          <cell r="B1148" t="str">
            <v>658th</v>
          </cell>
          <cell r="C1148">
            <v>45246</v>
          </cell>
          <cell r="D1148">
            <v>45428</v>
          </cell>
          <cell r="E1148">
            <v>148</v>
          </cell>
          <cell r="F1148">
            <v>353733.78500000003</v>
          </cell>
          <cell r="G1148">
            <v>318956.71759150986</v>
          </cell>
          <cell r="H1148">
            <v>29</v>
          </cell>
          <cell r="I1148">
            <v>40747</v>
          </cell>
          <cell r="J1148">
            <v>0</v>
          </cell>
          <cell r="K1148">
            <v>40747</v>
          </cell>
          <cell r="L1148">
            <v>36808567066</v>
          </cell>
          <cell r="M1148">
            <v>3938432933.999999</v>
          </cell>
          <cell r="N1148">
            <v>0.21387387248029802</v>
          </cell>
          <cell r="O1148">
            <v>0.22749968068183155</v>
          </cell>
          <cell r="P1148">
            <v>90.317499999999995</v>
          </cell>
          <cell r="Q1148">
            <v>0.21499931408033393</v>
          </cell>
          <cell r="R1148">
            <v>0.21458339825285666</v>
          </cell>
        </row>
        <row r="1149">
          <cell r="A1149">
            <v>1133</v>
          </cell>
          <cell r="B1149" t="str">
            <v>Non-Comp</v>
          </cell>
          <cell r="C1149">
            <v>45246</v>
          </cell>
          <cell r="D1149">
            <v>45428</v>
          </cell>
          <cell r="E1149">
            <v>250</v>
          </cell>
          <cell r="F1149">
            <v>51292.074999999997</v>
          </cell>
          <cell r="G1149">
            <v>46334.388197</v>
          </cell>
          <cell r="H1149">
            <v>250</v>
          </cell>
          <cell r="I1149">
            <v>0</v>
          </cell>
          <cell r="J1149">
            <v>51292.074999999997</v>
          </cell>
          <cell r="K1149">
            <v>51292.074999999997</v>
          </cell>
          <cell r="L1149">
            <v>46334388197</v>
          </cell>
          <cell r="M1149">
            <v>4957686803</v>
          </cell>
          <cell r="N1149">
            <v>0.21458389818615817</v>
          </cell>
          <cell r="O1149">
            <v>0.21458389818615817</v>
          </cell>
          <cell r="P1149">
            <v>90.334400000000002</v>
          </cell>
          <cell r="Q1149">
            <v>0.21458389818615817</v>
          </cell>
          <cell r="R1149">
            <v>0.2145838981861577</v>
          </cell>
        </row>
        <row r="1150">
          <cell r="A1150">
            <v>1134</v>
          </cell>
          <cell r="B1150" t="str">
            <v>659th</v>
          </cell>
          <cell r="C1150">
            <v>45260</v>
          </cell>
          <cell r="D1150">
            <v>45442</v>
          </cell>
          <cell r="E1150">
            <v>115</v>
          </cell>
          <cell r="F1150">
            <v>224704.35</v>
          </cell>
          <cell r="G1150">
            <v>202706.38909315009</v>
          </cell>
          <cell r="H1150">
            <v>61</v>
          </cell>
          <cell r="I1150">
            <v>49242.35</v>
          </cell>
          <cell r="J1150">
            <v>3000</v>
          </cell>
          <cell r="K1150">
            <v>52242.35</v>
          </cell>
          <cell r="L1150">
            <v>47220923895.150009</v>
          </cell>
          <cell r="M1150">
            <v>5021426104.8499994</v>
          </cell>
          <cell r="N1150">
            <v>0.21049948516691938</v>
          </cell>
          <cell r="O1150">
            <v>0.22749968068183155</v>
          </cell>
          <cell r="P1150">
            <v>90.346000000000004</v>
          </cell>
          <cell r="Q1150">
            <v>0.21429885059708176</v>
          </cell>
          <cell r="R1150">
            <v>0.21326274698439943</v>
          </cell>
        </row>
        <row r="1151">
          <cell r="A1151">
            <v>1135</v>
          </cell>
          <cell r="B1151" t="str">
            <v>Non-Comp</v>
          </cell>
          <cell r="C1151">
            <v>45260</v>
          </cell>
          <cell r="D1151">
            <v>45442</v>
          </cell>
          <cell r="E1151">
            <v>133</v>
          </cell>
          <cell r="F1151">
            <v>31931.345000000001</v>
          </cell>
          <cell r="G1151">
            <v>28862.167979000002</v>
          </cell>
          <cell r="H1151">
            <v>133</v>
          </cell>
          <cell r="I1151">
            <v>0</v>
          </cell>
          <cell r="J1151">
            <v>31931.345000000001</v>
          </cell>
          <cell r="K1151">
            <v>31931.345000000001</v>
          </cell>
          <cell r="L1151">
            <v>28862167979</v>
          </cell>
          <cell r="M1151">
            <v>3069177021</v>
          </cell>
          <cell r="N1151">
            <v>0.21326248434986086</v>
          </cell>
          <cell r="O1151">
            <v>0.21326248434986086</v>
          </cell>
          <cell r="P1151">
            <v>90.388199999999998</v>
          </cell>
          <cell r="Q1151">
            <v>0.21326248434986086</v>
          </cell>
          <cell r="R1151">
            <v>0.21326248434986095</v>
          </cell>
        </row>
        <row r="1152">
          <cell r="A1152">
            <v>1136</v>
          </cell>
          <cell r="B1152" t="str">
            <v>660th</v>
          </cell>
          <cell r="C1152">
            <v>45274</v>
          </cell>
          <cell r="D1152">
            <v>45456</v>
          </cell>
          <cell r="E1152">
            <v>79</v>
          </cell>
          <cell r="F1152">
            <v>406485.245</v>
          </cell>
          <cell r="G1152">
            <v>365859.40882568504</v>
          </cell>
          <cell r="H1152">
            <v>5</v>
          </cell>
          <cell r="I1152">
            <v>5904.9449999999997</v>
          </cell>
          <cell r="J1152">
            <v>0</v>
          </cell>
          <cell r="K1152">
            <v>5904.9449999999997</v>
          </cell>
          <cell r="L1152">
            <v>5336672318.3850002</v>
          </cell>
          <cell r="M1152">
            <v>568272681.61500013</v>
          </cell>
          <cell r="N1152">
            <v>0.21249933596910386</v>
          </cell>
          <cell r="O1152">
            <v>0.22749968068183155</v>
          </cell>
          <cell r="P1152">
            <v>90.35</v>
          </cell>
          <cell r="Q1152">
            <v>0.21420057529631423</v>
          </cell>
          <cell r="R1152">
            <v>0.21355427891386047</v>
          </cell>
        </row>
        <row r="1153">
          <cell r="A1153">
            <v>1137</v>
          </cell>
          <cell r="B1153" t="str">
            <v>Non-Comp</v>
          </cell>
          <cell r="C1153">
            <v>45274</v>
          </cell>
          <cell r="D1153">
            <v>45456</v>
          </cell>
          <cell r="E1153">
            <v>137</v>
          </cell>
          <cell r="F1153">
            <v>19744.48</v>
          </cell>
          <cell r="G1153">
            <v>17844.330472000001</v>
          </cell>
          <cell r="H1153">
            <v>137</v>
          </cell>
          <cell r="I1153">
            <v>0</v>
          </cell>
          <cell r="J1153">
            <v>19744.48</v>
          </cell>
          <cell r="K1153">
            <v>19744.48</v>
          </cell>
          <cell r="L1153">
            <v>17844330472</v>
          </cell>
          <cell r="M1153">
            <v>1900149528</v>
          </cell>
          <cell r="N1153">
            <v>0.21355463182855983</v>
          </cell>
          <cell r="O1153">
            <v>0.21355463182855983</v>
          </cell>
          <cell r="P1153">
            <v>90.376300000000001</v>
          </cell>
          <cell r="Q1153">
            <v>0.21355463182855983</v>
          </cell>
          <cell r="R1153">
            <v>0.21355463182855988</v>
          </cell>
        </row>
        <row r="1154">
          <cell r="A1154">
            <v>1138</v>
          </cell>
          <cell r="B1154" t="str">
            <v>661st</v>
          </cell>
          <cell r="C1154">
            <v>45288</v>
          </cell>
          <cell r="D1154">
            <v>45470</v>
          </cell>
          <cell r="E1154">
            <v>46</v>
          </cell>
          <cell r="F1154">
            <v>123103.86499999999</v>
          </cell>
          <cell r="G1154">
            <v>110891.46853515496</v>
          </cell>
          <cell r="H1154">
            <v>21</v>
          </cell>
          <cell r="I1154">
            <v>28583.215</v>
          </cell>
          <cell r="J1154">
            <v>0</v>
          </cell>
          <cell r="K1154">
            <v>28583.215</v>
          </cell>
          <cell r="L1154">
            <v>25831529007.005001</v>
          </cell>
          <cell r="M1154">
            <v>2751685992.9949999</v>
          </cell>
          <cell r="N1154">
            <v>0.21099910969827676</v>
          </cell>
          <cell r="O1154">
            <v>0.22999872056291801</v>
          </cell>
          <cell r="P1154">
            <v>90.358199999999997</v>
          </cell>
          <cell r="Q1154">
            <v>0.21399913813109303</v>
          </cell>
          <cell r="R1154">
            <v>0.21363422408010524</v>
          </cell>
        </row>
        <row r="1155">
          <cell r="A1155">
            <v>1139</v>
          </cell>
          <cell r="B1155" t="str">
            <v>Non-Comp</v>
          </cell>
          <cell r="C1155">
            <v>45288</v>
          </cell>
          <cell r="D1155">
            <v>45470</v>
          </cell>
          <cell r="E1155">
            <v>118</v>
          </cell>
          <cell r="F1155">
            <v>27491.05</v>
          </cell>
          <cell r="G1155">
            <v>24844.514102000001</v>
          </cell>
          <cell r="H1155">
            <v>118</v>
          </cell>
          <cell r="I1155">
            <v>0</v>
          </cell>
          <cell r="J1155">
            <v>27491.05</v>
          </cell>
          <cell r="K1155">
            <v>27491.05</v>
          </cell>
          <cell r="L1155">
            <v>24844514102</v>
          </cell>
          <cell r="M1155">
            <v>2646535898</v>
          </cell>
          <cell r="N1155">
            <v>0.2136332056214191</v>
          </cell>
          <cell r="O1155">
            <v>0.2136332056214191</v>
          </cell>
          <cell r="P1155">
            <v>90.373099999999994</v>
          </cell>
          <cell r="Q1155">
            <v>0.2136332056214191</v>
          </cell>
          <cell r="R1155">
            <v>0.21363320562141913</v>
          </cell>
        </row>
        <row r="1156">
          <cell r="A1156">
            <v>1140</v>
          </cell>
          <cell r="B1156" t="str">
            <v>662nd</v>
          </cell>
          <cell r="C1156">
            <v>45302</v>
          </cell>
          <cell r="D1156">
            <v>45484</v>
          </cell>
          <cell r="E1156">
            <v>62</v>
          </cell>
          <cell r="F1156">
            <v>76764.2</v>
          </cell>
          <cell r="G1156">
            <v>69325.500384599989</v>
          </cell>
          <cell r="H1156">
            <v>1</v>
          </cell>
          <cell r="I1156">
            <v>6.5</v>
          </cell>
          <cell r="J1156">
            <v>0</v>
          </cell>
          <cell r="K1156">
            <v>6.5</v>
          </cell>
          <cell r="L1156">
            <v>5884944</v>
          </cell>
          <cell r="M1156">
            <v>615056.00000000023</v>
          </cell>
          <cell r="N1156">
            <v>0.20960121771276483</v>
          </cell>
          <cell r="O1156">
            <v>0.22489459364437134</v>
          </cell>
          <cell r="P1156">
            <v>90.537599999999998</v>
          </cell>
          <cell r="Q1156">
            <v>0.20960121771276483</v>
          </cell>
          <cell r="R1156">
            <v>0.20960121771276483</v>
          </cell>
        </row>
        <row r="1157">
          <cell r="A1157">
            <v>1141</v>
          </cell>
          <cell r="B1157" t="str">
            <v>Non-Comp</v>
          </cell>
          <cell r="C1157">
            <v>45302</v>
          </cell>
          <cell r="D1157">
            <v>45484</v>
          </cell>
          <cell r="E1157">
            <v>153</v>
          </cell>
          <cell r="F1157">
            <v>11253.45</v>
          </cell>
          <cell r="G1157">
            <v>10188.603547999999</v>
          </cell>
          <cell r="H1157">
            <v>153</v>
          </cell>
          <cell r="I1157">
            <v>0</v>
          </cell>
          <cell r="J1157">
            <v>11253.45</v>
          </cell>
          <cell r="K1157">
            <v>11253.45</v>
          </cell>
          <cell r="L1157">
            <v>10188603548</v>
          </cell>
          <cell r="M1157">
            <v>1064846452</v>
          </cell>
          <cell r="N1157">
            <v>0.20960121771276483</v>
          </cell>
          <cell r="O1157">
            <v>0.20960121771276483</v>
          </cell>
          <cell r="P1157">
            <v>90.537599999999998</v>
          </cell>
          <cell r="Q1157">
            <v>0.20960121771276483</v>
          </cell>
          <cell r="R1157">
            <v>0.20960121771276483</v>
          </cell>
        </row>
        <row r="1158">
          <cell r="A1158">
            <v>1142</v>
          </cell>
          <cell r="B1158" t="str">
            <v>663rd</v>
          </cell>
          <cell r="C1158">
            <v>45316</v>
          </cell>
          <cell r="D1158">
            <v>45498</v>
          </cell>
          <cell r="E1158">
            <v>65</v>
          </cell>
          <cell r="F1158">
            <v>62915.5</v>
          </cell>
          <cell r="G1158">
            <v>56906.505716499989</v>
          </cell>
          <cell r="H1158">
            <v>3</v>
          </cell>
          <cell r="I1158">
            <v>2650</v>
          </cell>
          <cell r="J1158">
            <v>0</v>
          </cell>
          <cell r="K1158">
            <v>2650</v>
          </cell>
          <cell r="L1158">
            <v>2405382000</v>
          </cell>
          <cell r="M1158">
            <v>244618000</v>
          </cell>
          <cell r="N1158">
            <v>0.20368648755958732</v>
          </cell>
          <cell r="O1158">
            <v>0.21944833755257681</v>
          </cell>
          <cell r="P1158">
            <v>90.767099999999999</v>
          </cell>
          <cell r="Q1158">
            <v>0.20400046073720787</v>
          </cell>
          <cell r="R1158">
            <v>0.20395100115976858</v>
          </cell>
        </row>
        <row r="1159">
          <cell r="A1159">
            <v>1143</v>
          </cell>
          <cell r="B1159" t="str">
            <v>Non-Comp</v>
          </cell>
          <cell r="C1159">
            <v>45316</v>
          </cell>
          <cell r="D1159">
            <v>45498</v>
          </cell>
          <cell r="E1159">
            <v>87</v>
          </cell>
          <cell r="F1159">
            <v>8172.1949999999997</v>
          </cell>
          <cell r="G1159">
            <v>7417.8278499999997</v>
          </cell>
          <cell r="H1159">
            <v>87</v>
          </cell>
          <cell r="I1159">
            <v>0</v>
          </cell>
          <cell r="J1159">
            <v>8172.1949999999997</v>
          </cell>
          <cell r="K1159">
            <v>8172.1949999999997</v>
          </cell>
          <cell r="L1159">
            <v>7417827850</v>
          </cell>
          <cell r="M1159">
            <v>754367150</v>
          </cell>
          <cell r="N1159">
            <v>0.20395177687967866</v>
          </cell>
          <cell r="O1159">
            <v>0.20395177687967866</v>
          </cell>
          <cell r="P1159">
            <v>90.769099999999995</v>
          </cell>
          <cell r="Q1159">
            <v>0.20395177687967866</v>
          </cell>
          <cell r="R1159">
            <v>0.20395177687967872</v>
          </cell>
        </row>
        <row r="1160">
          <cell r="A1160">
            <v>1144</v>
          </cell>
          <cell r="B1160" t="str">
            <v>664th</v>
          </cell>
          <cell r="C1160">
            <v>45329</v>
          </cell>
          <cell r="D1160">
            <v>45512</v>
          </cell>
          <cell r="E1160">
            <v>24</v>
          </cell>
          <cell r="F1160">
            <v>80289.8</v>
          </cell>
          <cell r="G1160">
            <v>72468.960802500005</v>
          </cell>
          <cell r="H1160">
            <v>1</v>
          </cell>
          <cell r="I1160">
            <v>1.1000000000000001</v>
          </cell>
          <cell r="J1160">
            <v>0</v>
          </cell>
          <cell r="K1160">
            <v>1.1000000000000001</v>
          </cell>
          <cell r="L1160">
            <v>997954.10000000009</v>
          </cell>
          <cell r="M1160">
            <v>102045.9</v>
          </cell>
          <cell r="N1160">
            <v>0.20395143637482671</v>
          </cell>
          <cell r="O1160">
            <v>0.22299978528182823</v>
          </cell>
          <cell r="P1160">
            <v>90.723100000000002</v>
          </cell>
          <cell r="Q1160">
            <v>0.20395143637482671</v>
          </cell>
          <cell r="R1160">
            <v>0.20395143637482671</v>
          </cell>
        </row>
        <row r="1161">
          <cell r="A1161">
            <v>1145</v>
          </cell>
          <cell r="B1161" t="str">
            <v>Non-Comp</v>
          </cell>
          <cell r="C1161">
            <v>45329</v>
          </cell>
          <cell r="D1161">
            <v>45512</v>
          </cell>
          <cell r="E1161">
            <v>72</v>
          </cell>
          <cell r="F1161">
            <v>8964.56</v>
          </cell>
          <cell r="G1161">
            <v>8132.9267330000002</v>
          </cell>
          <cell r="H1161">
            <v>72</v>
          </cell>
          <cell r="I1161">
            <v>0</v>
          </cell>
          <cell r="J1161">
            <v>8964.56</v>
          </cell>
          <cell r="K1161">
            <v>8964.56</v>
          </cell>
          <cell r="L1161">
            <v>8132926733</v>
          </cell>
          <cell r="M1161">
            <v>831633267</v>
          </cell>
          <cell r="N1161">
            <v>0.20395143637482671</v>
          </cell>
          <cell r="O1161">
            <v>0.20395143637482671</v>
          </cell>
          <cell r="P1161">
            <v>90.723100000000002</v>
          </cell>
          <cell r="Q1161">
            <v>0.20395143637482671</v>
          </cell>
          <cell r="R1161">
            <v>0.20395143637482679</v>
          </cell>
        </row>
        <row r="1162">
          <cell r="A1162">
            <v>1146</v>
          </cell>
          <cell r="B1162" t="str">
            <v>665th</v>
          </cell>
          <cell r="C1162">
            <v>45344</v>
          </cell>
          <cell r="D1162">
            <v>45526</v>
          </cell>
          <cell r="E1162">
            <v>29</v>
          </cell>
          <cell r="F1162">
            <v>66666.509999999995</v>
          </cell>
          <cell r="G1162">
            <v>60091.364267610006</v>
          </cell>
          <cell r="H1162">
            <v>3</v>
          </cell>
          <cell r="I1162">
            <v>616.5</v>
          </cell>
          <cell r="J1162">
            <v>0</v>
          </cell>
          <cell r="K1162">
            <v>616.5</v>
          </cell>
          <cell r="L1162">
            <v>559602116.50000012</v>
          </cell>
          <cell r="M1162">
            <v>56897883.50000003</v>
          </cell>
          <cell r="N1162">
            <v>0.20390066113819919</v>
          </cell>
          <cell r="O1162">
            <v>0.22650063484668367</v>
          </cell>
          <cell r="P1162">
            <v>90.769099999999995</v>
          </cell>
          <cell r="Q1162">
            <v>0.20395177687967866</v>
          </cell>
          <cell r="R1162">
            <v>0.20390986642315936</v>
          </cell>
        </row>
        <row r="1163">
          <cell r="A1163">
            <v>1147</v>
          </cell>
          <cell r="B1163" t="str">
            <v>Non-Comp</v>
          </cell>
          <cell r="C1163">
            <v>45344</v>
          </cell>
          <cell r="D1163">
            <v>45526</v>
          </cell>
          <cell r="E1163">
            <v>67</v>
          </cell>
          <cell r="F1163">
            <v>7189.62</v>
          </cell>
          <cell r="G1163">
            <v>6526.0755920000001</v>
          </cell>
          <cell r="H1163">
            <v>67</v>
          </cell>
          <cell r="I1163">
            <v>0</v>
          </cell>
          <cell r="J1163">
            <v>7189.62</v>
          </cell>
          <cell r="K1163">
            <v>7189.62</v>
          </cell>
          <cell r="L1163">
            <v>6526075592</v>
          </cell>
          <cell r="M1163">
            <v>663544408</v>
          </cell>
          <cell r="N1163">
            <v>0.20391039728756277</v>
          </cell>
          <cell r="O1163">
            <v>0.20391039728756277</v>
          </cell>
          <cell r="P1163">
            <v>90.770799999999994</v>
          </cell>
          <cell r="Q1163">
            <v>0.20391039728756277</v>
          </cell>
          <cell r="R1163">
            <v>0.2039103972875628</v>
          </cell>
        </row>
        <row r="1164">
          <cell r="A1164">
            <v>1148</v>
          </cell>
          <cell r="B1164" t="str">
            <v>666th</v>
          </cell>
          <cell r="C1164">
            <v>45358</v>
          </cell>
          <cell r="D1164">
            <v>45540</v>
          </cell>
          <cell r="E1164">
            <v>55</v>
          </cell>
          <cell r="F1164">
            <v>72201.149999999994</v>
          </cell>
          <cell r="G1164">
            <v>65164.414268799985</v>
          </cell>
          <cell r="H1164">
            <v>2</v>
          </cell>
          <cell r="I1164">
            <v>1501.15</v>
          </cell>
          <cell r="J1164">
            <v>0</v>
          </cell>
          <cell r="K1164">
            <v>1501.15</v>
          </cell>
          <cell r="L1164">
            <v>1362581868.8</v>
          </cell>
          <cell r="M1164">
            <v>138568131.20000008</v>
          </cell>
          <cell r="N1164">
            <v>0.20390066113819919</v>
          </cell>
          <cell r="O1164">
            <v>0.22449778374201942</v>
          </cell>
          <cell r="P1164">
            <v>90.769199999999998</v>
          </cell>
          <cell r="Q1164">
            <v>0.20394934274311866</v>
          </cell>
          <cell r="R1164">
            <v>0.20394930544914691</v>
          </cell>
        </row>
        <row r="1165">
          <cell r="A1165">
            <v>1149</v>
          </cell>
          <cell r="B1165" t="str">
            <v>Non-Comp</v>
          </cell>
          <cell r="C1165">
            <v>45358</v>
          </cell>
          <cell r="D1165">
            <v>45540</v>
          </cell>
          <cell r="E1165">
            <v>75</v>
          </cell>
          <cell r="F1165">
            <v>8088.33</v>
          </cell>
          <cell r="G1165">
            <v>7341.7124329999997</v>
          </cell>
          <cell r="H1165">
            <v>75</v>
          </cell>
          <cell r="I1165">
            <v>0</v>
          </cell>
          <cell r="J1165">
            <v>8088.33</v>
          </cell>
          <cell r="K1165">
            <v>8088.33</v>
          </cell>
          <cell r="L1165">
            <v>7341712433</v>
          </cell>
          <cell r="M1165">
            <v>746617567</v>
          </cell>
          <cell r="N1165">
            <v>0.20394934274311866</v>
          </cell>
          <cell r="O1165">
            <v>0.20394934274311866</v>
          </cell>
          <cell r="P1165">
            <v>90.769199999999998</v>
          </cell>
          <cell r="Q1165">
            <v>0.20394934274311866</v>
          </cell>
          <cell r="R1165">
            <v>0.20394934274311871</v>
          </cell>
        </row>
        <row r="1166">
          <cell r="A1166">
            <v>1150</v>
          </cell>
          <cell r="B1166" t="str">
            <v>667th</v>
          </cell>
          <cell r="C1166">
            <v>45372</v>
          </cell>
          <cell r="D1166">
            <v>45554</v>
          </cell>
          <cell r="E1166">
            <v>39</v>
          </cell>
          <cell r="F1166">
            <v>82800</v>
          </cell>
          <cell r="G1166">
            <v>74686.362900000007</v>
          </cell>
          <cell r="H1166">
            <v>4</v>
          </cell>
          <cell r="I1166">
            <v>5300</v>
          </cell>
          <cell r="J1166">
            <v>0</v>
          </cell>
          <cell r="K1166">
            <v>5300</v>
          </cell>
          <cell r="L1166">
            <v>4810868899.999999</v>
          </cell>
          <cell r="M1166">
            <v>489131100.00000012</v>
          </cell>
          <cell r="N1166">
            <v>0.1999985183920838</v>
          </cell>
          <cell r="O1166">
            <v>0.22499877964518075</v>
          </cell>
          <cell r="P1166">
            <v>90.769400000000005</v>
          </cell>
          <cell r="Q1166">
            <v>0.2039444744860886</v>
          </cell>
          <cell r="R1166">
            <v>0.20390288548031243</v>
          </cell>
        </row>
        <row r="1167">
          <cell r="A1167">
            <v>1151</v>
          </cell>
          <cell r="B1167" t="str">
            <v>Non-Comp</v>
          </cell>
          <cell r="C1167">
            <v>45372</v>
          </cell>
          <cell r="D1167">
            <v>45554</v>
          </cell>
          <cell r="E1167">
            <v>61</v>
          </cell>
          <cell r="F1167">
            <v>4112.93</v>
          </cell>
          <cell r="G1167">
            <v>3733.3518020000001</v>
          </cell>
          <cell r="H1167">
            <v>61</v>
          </cell>
          <cell r="I1167">
            <v>0</v>
          </cell>
          <cell r="J1167">
            <v>4112.93</v>
          </cell>
          <cell r="K1167">
            <v>4112.93</v>
          </cell>
          <cell r="L1167">
            <v>3733351802</v>
          </cell>
          <cell r="M1167">
            <v>379578198</v>
          </cell>
          <cell r="N1167">
            <v>0.20390309516749527</v>
          </cell>
          <cell r="O1167">
            <v>0.20390309516749527</v>
          </cell>
          <cell r="P1167">
            <v>90.771100000000004</v>
          </cell>
          <cell r="Q1167">
            <v>0.20390309516749527</v>
          </cell>
          <cell r="R1167">
            <v>0.20390309516749519</v>
          </cell>
        </row>
        <row r="1168">
          <cell r="A1168">
            <v>1152</v>
          </cell>
          <cell r="B1168" t="str">
            <v>668th</v>
          </cell>
          <cell r="C1168">
            <v>45386</v>
          </cell>
          <cell r="D1168">
            <v>45568</v>
          </cell>
          <cell r="E1168">
            <v>32</v>
          </cell>
          <cell r="F1168">
            <v>194750</v>
          </cell>
          <cell r="G1168">
            <v>175903.85324999999</v>
          </cell>
          <cell r="H1168">
            <v>6</v>
          </cell>
          <cell r="I1168">
            <v>143000</v>
          </cell>
          <cell r="J1168">
            <v>0</v>
          </cell>
          <cell r="K1168">
            <v>143000</v>
          </cell>
          <cell r="L1168">
            <v>129268476000</v>
          </cell>
          <cell r="M1168">
            <v>13731524000.000002</v>
          </cell>
          <cell r="N1168">
            <v>0.20950091152826453</v>
          </cell>
          <cell r="O1168">
            <v>0.22499877964518075</v>
          </cell>
          <cell r="P1168">
            <v>90.358199999999997</v>
          </cell>
          <cell r="Q1168">
            <v>0.21399913813109303</v>
          </cell>
          <cell r="R1168">
            <v>0.21303453617591028</v>
          </cell>
        </row>
        <row r="1169">
          <cell r="A1169">
            <v>1153</v>
          </cell>
          <cell r="B1169" t="str">
            <v>Non-Comp</v>
          </cell>
          <cell r="C1169">
            <v>45386</v>
          </cell>
          <cell r="D1169">
            <v>45568</v>
          </cell>
          <cell r="E1169">
            <v>57</v>
          </cell>
          <cell r="F1169">
            <v>3366.64</v>
          </cell>
          <cell r="G1169">
            <v>3043.3583899999999</v>
          </cell>
          <cell r="H1169">
            <v>57</v>
          </cell>
          <cell r="I1169">
            <v>0</v>
          </cell>
          <cell r="J1169">
            <v>3366.64</v>
          </cell>
          <cell r="K1169">
            <v>3366.64</v>
          </cell>
          <cell r="L1169">
            <v>3043358390</v>
          </cell>
          <cell r="M1169">
            <v>323281610</v>
          </cell>
          <cell r="N1169">
            <v>0.21303422095755969</v>
          </cell>
          <cell r="O1169">
            <v>0.21303422095755969</v>
          </cell>
          <cell r="P1169">
            <v>90.397499999999994</v>
          </cell>
          <cell r="Q1169">
            <v>0.21303422095755969</v>
          </cell>
          <cell r="R1169">
            <v>0.21303422095755969</v>
          </cell>
        </row>
        <row r="1170">
          <cell r="A1170">
            <v>1154</v>
          </cell>
          <cell r="B1170" t="str">
            <v>669th</v>
          </cell>
          <cell r="C1170">
            <v>45400</v>
          </cell>
          <cell r="D1170">
            <v>45582</v>
          </cell>
          <cell r="E1170">
            <v>41</v>
          </cell>
          <cell r="F1170">
            <v>123100</v>
          </cell>
          <cell r="G1170">
            <v>110919.11024999998</v>
          </cell>
          <cell r="H1170">
            <v>8</v>
          </cell>
          <cell r="I1170">
            <v>5200</v>
          </cell>
          <cell r="J1170">
            <v>0</v>
          </cell>
          <cell r="K1170">
            <v>5200</v>
          </cell>
          <cell r="L1170">
            <v>4700387000</v>
          </cell>
          <cell r="M1170">
            <v>499613000.00000012</v>
          </cell>
          <cell r="N1170">
            <v>0.21249933596910386</v>
          </cell>
          <cell r="O1170">
            <v>0.22480033850620809</v>
          </cell>
          <cell r="P1170">
            <v>90.363299999999995</v>
          </cell>
          <cell r="Q1170">
            <v>0.21387387248029802</v>
          </cell>
          <cell r="R1170">
            <v>0.21316795690807966</v>
          </cell>
        </row>
        <row r="1171">
          <cell r="A1171">
            <v>1155</v>
          </cell>
          <cell r="B1171" t="str">
            <v>Non-Comp</v>
          </cell>
          <cell r="C1171">
            <v>45400</v>
          </cell>
          <cell r="D1171">
            <v>45582</v>
          </cell>
          <cell r="E1171">
            <v>91</v>
          </cell>
          <cell r="F1171">
            <v>7855.29</v>
          </cell>
          <cell r="G1171">
            <v>7100.5537359999998</v>
          </cell>
          <cell r="H1171">
            <v>91</v>
          </cell>
          <cell r="I1171">
            <v>0</v>
          </cell>
          <cell r="J1171">
            <v>7855.29</v>
          </cell>
          <cell r="K1171">
            <v>7855.29</v>
          </cell>
          <cell r="L1171">
            <v>7100553736</v>
          </cell>
          <cell r="M1171">
            <v>754736264</v>
          </cell>
          <cell r="N1171">
            <v>0.21316920976182868</v>
          </cell>
          <cell r="O1171">
            <v>0.21316920976182868</v>
          </cell>
          <cell r="P1171">
            <v>90.391999999999996</v>
          </cell>
          <cell r="Q1171">
            <v>0.21316920976182868</v>
          </cell>
          <cell r="R1171">
            <v>0.21316920976182874</v>
          </cell>
        </row>
        <row r="1172">
          <cell r="A1172">
            <v>1156</v>
          </cell>
          <cell r="B1172" t="str">
            <v>670th</v>
          </cell>
          <cell r="C1172">
            <v>45414</v>
          </cell>
          <cell r="D1172">
            <v>45596</v>
          </cell>
          <cell r="E1172">
            <v>56</v>
          </cell>
          <cell r="F1172">
            <v>148583.15</v>
          </cell>
          <cell r="G1172">
            <v>133894.13824569999</v>
          </cell>
          <cell r="H1172">
            <v>15</v>
          </cell>
          <cell r="I1172">
            <v>7733.15</v>
          </cell>
          <cell r="J1172">
            <v>0</v>
          </cell>
          <cell r="K1172">
            <v>7733.15</v>
          </cell>
          <cell r="L1172">
            <v>6989016295.6999998</v>
          </cell>
          <cell r="M1172">
            <v>744133704.29999995</v>
          </cell>
          <cell r="N1172">
            <v>0.21180044860554501</v>
          </cell>
          <cell r="O1172">
            <v>0.22998875313061054</v>
          </cell>
          <cell r="P1172">
            <v>90.3643</v>
          </cell>
          <cell r="Q1172">
            <v>0.21384931224602421</v>
          </cell>
          <cell r="R1172">
            <v>0.21352887819850025</v>
          </cell>
        </row>
        <row r="1173">
          <cell r="A1173">
            <v>1157</v>
          </cell>
          <cell r="B1173" t="str">
            <v>Non-Comp</v>
          </cell>
          <cell r="C1173">
            <v>45414</v>
          </cell>
          <cell r="D1173">
            <v>45596</v>
          </cell>
          <cell r="E1173">
            <v>94</v>
          </cell>
          <cell r="F1173">
            <v>14854.71</v>
          </cell>
          <cell r="G1173">
            <v>13425.285814999999</v>
          </cell>
          <cell r="H1173">
            <v>94</v>
          </cell>
          <cell r="I1173">
            <v>0</v>
          </cell>
          <cell r="J1173">
            <v>14854.71</v>
          </cell>
          <cell r="K1173">
            <v>14854.71</v>
          </cell>
          <cell r="L1173">
            <v>13425285815</v>
          </cell>
          <cell r="M1173">
            <v>1429424185</v>
          </cell>
          <cell r="N1173">
            <v>0.2135300786593754</v>
          </cell>
          <cell r="O1173">
            <v>0.2135300786593754</v>
          </cell>
          <cell r="P1173">
            <v>90.377300000000005</v>
          </cell>
          <cell r="Q1173">
            <v>0.2135300786593754</v>
          </cell>
          <cell r="R1173">
            <v>0.21353007865937521</v>
          </cell>
        </row>
        <row r="1174">
          <cell r="A1174">
            <v>1158</v>
          </cell>
          <cell r="B1174" t="str">
            <v>671st</v>
          </cell>
          <cell r="C1174">
            <v>45428</v>
          </cell>
          <cell r="D1174">
            <v>45610</v>
          </cell>
          <cell r="E1174">
            <v>36</v>
          </cell>
          <cell r="F1174">
            <v>438553.65</v>
          </cell>
          <cell r="G1174">
            <v>396253.37202044996</v>
          </cell>
          <cell r="H1174">
            <v>8</v>
          </cell>
          <cell r="I1174">
            <v>318869.15000000002</v>
          </cell>
          <cell r="J1174">
            <v>0</v>
          </cell>
          <cell r="K1174">
            <v>318869.15000000002</v>
          </cell>
          <cell r="L1174">
            <v>288274325208.95001</v>
          </cell>
          <cell r="M1174">
            <v>30594824791.049965</v>
          </cell>
          <cell r="N1174">
            <v>0.20769206757672323</v>
          </cell>
          <cell r="O1174">
            <v>0.22499877964518075</v>
          </cell>
          <cell r="P1174">
            <v>90.403000000000006</v>
          </cell>
          <cell r="Q1174">
            <v>0.21289924857837414</v>
          </cell>
          <cell r="R1174">
            <v>0.21284504084638059</v>
          </cell>
        </row>
        <row r="1175">
          <cell r="A1175">
            <v>1159</v>
          </cell>
          <cell r="B1175" t="str">
            <v>Non-Comp</v>
          </cell>
          <cell r="C1175">
            <v>45428</v>
          </cell>
          <cell r="D1175">
            <v>45610</v>
          </cell>
          <cell r="E1175">
            <v>131</v>
          </cell>
          <cell r="F1175">
            <v>13305.48</v>
          </cell>
          <cell r="G1175">
            <v>12028.845807</v>
          </cell>
          <cell r="H1175">
            <v>131</v>
          </cell>
          <cell r="I1175">
            <v>0</v>
          </cell>
          <cell r="J1175">
            <v>13305.48</v>
          </cell>
          <cell r="K1175">
            <v>13305.48</v>
          </cell>
          <cell r="L1175">
            <v>12028845807</v>
          </cell>
          <cell r="M1175">
            <v>1276634193</v>
          </cell>
          <cell r="N1175">
            <v>0.21284526422505226</v>
          </cell>
          <cell r="O1175">
            <v>0.21284526422505226</v>
          </cell>
          <cell r="P1175">
            <v>90.405199999999994</v>
          </cell>
          <cell r="Q1175">
            <v>0.21284526422505226</v>
          </cell>
          <cell r="R1175">
            <v>0.21284526422505215</v>
          </cell>
        </row>
        <row r="1176">
          <cell r="A1176">
            <v>1160</v>
          </cell>
          <cell r="B1176" t="str">
            <v>672nd</v>
          </cell>
          <cell r="C1176">
            <v>45442</v>
          </cell>
          <cell r="D1176">
            <v>45624</v>
          </cell>
          <cell r="E1176">
            <v>99</v>
          </cell>
          <cell r="F1176">
            <v>255008.1</v>
          </cell>
          <cell r="G1176">
            <v>230656.28654855001</v>
          </cell>
          <cell r="H1176">
            <v>21</v>
          </cell>
          <cell r="I1176">
            <v>70422.5</v>
          </cell>
          <cell r="J1176">
            <v>0</v>
          </cell>
          <cell r="K1176">
            <v>70422.5</v>
          </cell>
          <cell r="L1176">
            <v>63787567945</v>
          </cell>
          <cell r="M1176">
            <v>6634932055.0000029</v>
          </cell>
          <cell r="N1176">
            <v>0.20600078644407913</v>
          </cell>
          <cell r="O1176">
            <v>0.22229805261877547</v>
          </cell>
          <cell r="P1176">
            <v>90.521299999999997</v>
          </cell>
          <cell r="Q1176">
            <v>0.21000008582765356</v>
          </cell>
          <cell r="R1176">
            <v>0.20860451666500157</v>
          </cell>
        </row>
        <row r="1177">
          <cell r="A1177">
            <v>1161</v>
          </cell>
          <cell r="B1177" t="str">
            <v>Non-Comp</v>
          </cell>
          <cell r="C1177">
            <v>45442</v>
          </cell>
          <cell r="D1177">
            <v>45624</v>
          </cell>
          <cell r="E1177">
            <v>158</v>
          </cell>
          <cell r="F1177">
            <v>31462.255000000001</v>
          </cell>
          <cell r="G1177">
            <v>28497.975713</v>
          </cell>
          <cell r="H1177">
            <v>158</v>
          </cell>
          <cell r="I1177">
            <v>0</v>
          </cell>
          <cell r="J1177">
            <v>31462.255000000001</v>
          </cell>
          <cell r="K1177">
            <v>31462.255000000001</v>
          </cell>
          <cell r="L1177">
            <v>28497975713</v>
          </cell>
          <cell r="M1177">
            <v>2964279287</v>
          </cell>
          <cell r="N1177">
            <v>0.20860589768650531</v>
          </cell>
          <cell r="O1177">
            <v>0.20860589768650531</v>
          </cell>
          <cell r="P1177">
            <v>90.578299999999999</v>
          </cell>
          <cell r="Q1177">
            <v>0.20860589768650531</v>
          </cell>
          <cell r="R1177">
            <v>0.20860589768650512</v>
          </cell>
        </row>
        <row r="1178">
          <cell r="A1178">
            <v>1162</v>
          </cell>
          <cell r="B1178" t="str">
            <v>673rd</v>
          </cell>
          <cell r="C1178">
            <v>45456</v>
          </cell>
          <cell r="D1178">
            <v>45638</v>
          </cell>
          <cell r="E1178">
            <v>106</v>
          </cell>
          <cell r="F1178">
            <v>683650</v>
          </cell>
          <cell r="G1178">
            <v>621380.17580500012</v>
          </cell>
          <cell r="H1178">
            <v>30</v>
          </cell>
          <cell r="I1178">
            <v>489270</v>
          </cell>
          <cell r="J1178">
            <v>0</v>
          </cell>
          <cell r="K1178">
            <v>489270</v>
          </cell>
          <cell r="L1178">
            <v>445046366349.99994</v>
          </cell>
          <cell r="M1178">
            <v>44223633650</v>
          </cell>
          <cell r="N1178">
            <v>0.19699749170556594</v>
          </cell>
          <cell r="O1178">
            <v>0.21499931408033393</v>
          </cell>
          <cell r="P1178">
            <v>90.944400000000002</v>
          </cell>
          <cell r="Q1178">
            <v>0.19969295573950724</v>
          </cell>
          <cell r="R1178">
            <v>0.19928325185744478</v>
          </cell>
        </row>
        <row r="1179">
          <cell r="A1179">
            <v>1163</v>
          </cell>
          <cell r="B1179" t="str">
            <v>Non-Comp</v>
          </cell>
          <cell r="C1179">
            <v>45456</v>
          </cell>
          <cell r="D1179">
            <v>45638</v>
          </cell>
          <cell r="E1179">
            <v>150</v>
          </cell>
          <cell r="F1179">
            <v>32253.715</v>
          </cell>
          <cell r="G1179">
            <v>29338.39846</v>
          </cell>
          <cell r="H1179">
            <v>150</v>
          </cell>
          <cell r="I1179">
            <v>0</v>
          </cell>
          <cell r="J1179">
            <v>32253.715</v>
          </cell>
          <cell r="K1179">
            <v>32253.715</v>
          </cell>
          <cell r="L1179">
            <v>29338398460</v>
          </cell>
          <cell r="M1179">
            <v>2915316540</v>
          </cell>
          <cell r="N1179">
            <v>0.19928324668637321</v>
          </cell>
          <cell r="O1179">
            <v>0.19928324668637321</v>
          </cell>
          <cell r="P1179">
            <v>90.961299999999994</v>
          </cell>
          <cell r="Q1179">
            <v>0.19928324668637321</v>
          </cell>
          <cell r="R1179">
            <v>0.19928324668637296</v>
          </cell>
        </row>
        <row r="1180">
          <cell r="A1180">
            <v>1164</v>
          </cell>
          <cell r="B1180" t="str">
            <v>674th</v>
          </cell>
          <cell r="C1180">
            <v>45470</v>
          </cell>
          <cell r="D1180">
            <v>45652</v>
          </cell>
          <cell r="E1180">
            <v>101</v>
          </cell>
          <cell r="F1180">
            <v>997206.57499999995</v>
          </cell>
          <cell r="G1180">
            <v>906509.12283440004</v>
          </cell>
          <cell r="H1180">
            <v>48</v>
          </cell>
          <cell r="I1180">
            <v>446655.2</v>
          </cell>
          <cell r="J1180">
            <v>0</v>
          </cell>
          <cell r="K1180">
            <v>446655.2</v>
          </cell>
          <cell r="L1180">
            <v>406256853617.89996</v>
          </cell>
          <cell r="M1180">
            <v>40398346382.099998</v>
          </cell>
          <cell r="N1180">
            <v>0.19780083960643727</v>
          </cell>
          <cell r="O1180">
            <v>0.21049948516691938</v>
          </cell>
          <cell r="P1180">
            <v>90.946600000000004</v>
          </cell>
          <cell r="Q1180">
            <v>0.19963961221248455</v>
          </cell>
          <cell r="R1180">
            <v>0.19942725053808111</v>
          </cell>
        </row>
        <row r="1181">
          <cell r="A1181">
            <v>1165</v>
          </cell>
          <cell r="B1181" t="str">
            <v>Non-Comp</v>
          </cell>
          <cell r="C1181">
            <v>45470</v>
          </cell>
          <cell r="D1181">
            <v>45652</v>
          </cell>
          <cell r="E1181">
            <v>117</v>
          </cell>
          <cell r="F1181">
            <v>12862.855</v>
          </cell>
          <cell r="G1181">
            <v>11699.461216</v>
          </cell>
          <cell r="H1181">
            <v>117</v>
          </cell>
          <cell r="I1181">
            <v>0</v>
          </cell>
          <cell r="J1181">
            <v>12862.855</v>
          </cell>
          <cell r="K1181">
            <v>12862.855</v>
          </cell>
          <cell r="L1181">
            <v>11699461216</v>
          </cell>
          <cell r="M1181">
            <v>1163393784</v>
          </cell>
          <cell r="N1181">
            <v>0.1994262639095162</v>
          </cell>
          <cell r="O1181">
            <v>0.1994262639095162</v>
          </cell>
          <cell r="P1181">
            <v>90.955399999999997</v>
          </cell>
          <cell r="Q1181">
            <v>0.1994262639095162</v>
          </cell>
          <cell r="R1181">
            <v>0.19942626390951634</v>
          </cell>
        </row>
        <row r="1182">
          <cell r="A1182">
            <v>1166</v>
          </cell>
          <cell r="B1182" t="str">
            <v>675th</v>
          </cell>
          <cell r="C1182">
            <v>45484</v>
          </cell>
          <cell r="D1182">
            <v>45666</v>
          </cell>
          <cell r="E1182">
            <v>126</v>
          </cell>
          <cell r="F1182">
            <v>754282.5</v>
          </cell>
          <cell r="G1182">
            <v>686363.84990199981</v>
          </cell>
          <cell r="H1182">
            <v>28</v>
          </cell>
          <cell r="I1182">
            <v>158349.5</v>
          </cell>
          <cell r="J1182">
            <v>0</v>
          </cell>
          <cell r="K1182">
            <v>158349.5</v>
          </cell>
          <cell r="L1182">
            <v>144196652343.99997</v>
          </cell>
          <cell r="M1182">
            <v>14152847655.999998</v>
          </cell>
          <cell r="N1182">
            <v>0.19299916374119441</v>
          </cell>
          <cell r="O1182">
            <v>0.20698888345298236</v>
          </cell>
          <cell r="P1182">
            <v>91.020499999999998</v>
          </cell>
          <cell r="Q1182">
            <v>0.19784925277369289</v>
          </cell>
          <cell r="R1182">
            <v>0.19683885382219027</v>
          </cell>
        </row>
        <row r="1183">
          <cell r="A1183">
            <v>1167</v>
          </cell>
          <cell r="B1183" t="str">
            <v>Non-Comp</v>
          </cell>
          <cell r="C1183">
            <v>45484</v>
          </cell>
          <cell r="D1183">
            <v>45666</v>
          </cell>
          <cell r="E1183">
            <v>175</v>
          </cell>
          <cell r="F1183">
            <v>16771.445</v>
          </cell>
          <cell r="G1183">
            <v>15272.46355</v>
          </cell>
          <cell r="H1183">
            <v>175</v>
          </cell>
          <cell r="I1183">
            <v>0</v>
          </cell>
          <cell r="J1183">
            <v>16771.445</v>
          </cell>
          <cell r="K1183">
            <v>16771.445</v>
          </cell>
          <cell r="L1183">
            <v>15272463550</v>
          </cell>
          <cell r="M1183">
            <v>1498981450</v>
          </cell>
          <cell r="N1183">
            <v>0.19683785981419596</v>
          </cell>
          <cell r="O1183">
            <v>0.19683785981419596</v>
          </cell>
          <cell r="P1183">
            <v>91.062299999999993</v>
          </cell>
          <cell r="Q1183">
            <v>0.19683785981419596</v>
          </cell>
          <cell r="R1183">
            <v>0.1968378598141958</v>
          </cell>
        </row>
        <row r="1184">
          <cell r="A1184">
            <v>1168</v>
          </cell>
          <cell r="B1184" t="str">
            <v>676th</v>
          </cell>
          <cell r="C1184">
            <v>45498</v>
          </cell>
          <cell r="D1184">
            <v>45680</v>
          </cell>
          <cell r="E1184">
            <v>153</v>
          </cell>
          <cell r="F1184">
            <v>1025512.95</v>
          </cell>
          <cell r="G1184">
            <v>934904.65315967007</v>
          </cell>
          <cell r="H1184">
            <v>16</v>
          </cell>
          <cell r="I1184">
            <v>207092.1</v>
          </cell>
          <cell r="J1184">
            <v>0</v>
          </cell>
          <cell r="K1184">
            <v>207092.1</v>
          </cell>
          <cell r="L1184">
            <v>189005939954.19998</v>
          </cell>
          <cell r="M1184">
            <v>18086160045.799999</v>
          </cell>
          <cell r="N1184">
            <v>0.19050035845254232</v>
          </cell>
          <cell r="O1184">
            <v>0.20173649938387403</v>
          </cell>
          <cell r="P1184">
            <v>91.225800000000007</v>
          </cell>
          <cell r="Q1184">
            <v>0.19289071611440925</v>
          </cell>
          <cell r="R1184">
            <v>0.19190797232609683</v>
          </cell>
        </row>
        <row r="1185">
          <cell r="A1185">
            <v>1169</v>
          </cell>
          <cell r="B1185" t="str">
            <v>Non-Comp</v>
          </cell>
          <cell r="C1185">
            <v>45498</v>
          </cell>
          <cell r="D1185">
            <v>45680</v>
          </cell>
          <cell r="E1185">
            <v>156</v>
          </cell>
          <cell r="F1185">
            <v>18206.424999999999</v>
          </cell>
          <cell r="G1185">
            <v>16616.385074999998</v>
          </cell>
          <cell r="H1185">
            <v>156</v>
          </cell>
          <cell r="I1185">
            <v>0</v>
          </cell>
          <cell r="J1185">
            <v>18206.424999999999</v>
          </cell>
          <cell r="K1185">
            <v>18206.424999999999</v>
          </cell>
          <cell r="L1185">
            <v>16616385075</v>
          </cell>
          <cell r="M1185">
            <v>1590039925</v>
          </cell>
          <cell r="N1185">
            <v>0.19190794567000111</v>
          </cell>
          <cell r="O1185">
            <v>0.19190794567000111</v>
          </cell>
          <cell r="P1185">
            <v>91.266599999999997</v>
          </cell>
          <cell r="Q1185">
            <v>0.19190794567000111</v>
          </cell>
          <cell r="R1185">
            <v>0.19190794567000141</v>
          </cell>
        </row>
        <row r="1186">
          <cell r="A1186">
            <v>1170</v>
          </cell>
          <cell r="B1186" t="str">
            <v>677th</v>
          </cell>
          <cell r="C1186">
            <v>45512</v>
          </cell>
          <cell r="D1186">
            <v>45694</v>
          </cell>
          <cell r="E1186">
            <v>161</v>
          </cell>
          <cell r="F1186">
            <v>692235.375</v>
          </cell>
          <cell r="G1186">
            <v>632546.53080099996</v>
          </cell>
          <cell r="H1186">
            <v>10</v>
          </cell>
          <cell r="I1186">
            <v>87000</v>
          </cell>
          <cell r="J1186">
            <v>0</v>
          </cell>
          <cell r="K1186">
            <v>87000</v>
          </cell>
          <cell r="L1186">
            <v>79568048000</v>
          </cell>
          <cell r="M1186">
            <v>7431952000.000001</v>
          </cell>
          <cell r="N1186">
            <v>0.18704799309737152</v>
          </cell>
          <cell r="O1186">
            <v>0.1943375647494954</v>
          </cell>
          <cell r="P1186">
            <v>91.45</v>
          </cell>
          <cell r="Q1186">
            <v>0.18750112653885201</v>
          </cell>
          <cell r="R1186">
            <v>0.18732066442996714</v>
          </cell>
        </row>
        <row r="1187">
          <cell r="A1187">
            <v>1171</v>
          </cell>
          <cell r="B1187" t="str">
            <v>Non-Comp</v>
          </cell>
          <cell r="C1187">
            <v>45512</v>
          </cell>
          <cell r="D1187">
            <v>45694</v>
          </cell>
          <cell r="E1187">
            <v>162</v>
          </cell>
          <cell r="F1187">
            <v>24292.84</v>
          </cell>
          <cell r="G1187">
            <v>22217.624131</v>
          </cell>
          <cell r="H1187">
            <v>162</v>
          </cell>
          <cell r="I1187">
            <v>0</v>
          </cell>
          <cell r="J1187">
            <v>24292.84</v>
          </cell>
          <cell r="K1187">
            <v>24292.84</v>
          </cell>
          <cell r="L1187">
            <v>22217624131</v>
          </cell>
          <cell r="M1187">
            <v>2075215869</v>
          </cell>
          <cell r="N1187">
            <v>0.18732128926754857</v>
          </cell>
          <cell r="O1187">
            <v>0.18732128926754857</v>
          </cell>
          <cell r="P1187">
            <v>91.457499999999996</v>
          </cell>
          <cell r="Q1187">
            <v>0.18732128926754857</v>
          </cell>
          <cell r="R1187">
            <v>0.18732128926754843</v>
          </cell>
        </row>
        <row r="1188">
          <cell r="A1188">
            <v>1172</v>
          </cell>
          <cell r="B1188" t="str">
            <v>678th</v>
          </cell>
          <cell r="C1188">
            <v>45526</v>
          </cell>
          <cell r="D1188">
            <v>45708</v>
          </cell>
          <cell r="E1188">
            <v>146</v>
          </cell>
          <cell r="F1188">
            <v>403255</v>
          </cell>
          <cell r="G1188">
            <v>370127.41111099982</v>
          </cell>
          <cell r="H1188">
            <v>31</v>
          </cell>
          <cell r="I1188">
            <v>144050</v>
          </cell>
          <cell r="J1188">
            <v>0</v>
          </cell>
          <cell r="K1188">
            <v>144050</v>
          </cell>
          <cell r="L1188">
            <v>132370038700</v>
          </cell>
          <cell r="M1188">
            <v>11679961300.000002</v>
          </cell>
          <cell r="N1188">
            <v>0.17507343913871182</v>
          </cell>
          <cell r="O1188">
            <v>0.19000031747456644</v>
          </cell>
          <cell r="P1188">
            <v>91.871099999999998</v>
          </cell>
          <cell r="Q1188">
            <v>0.17744932068642141</v>
          </cell>
          <cell r="R1188">
            <v>0.1769593296519473</v>
          </cell>
        </row>
        <row r="1189">
          <cell r="A1189">
            <v>1173</v>
          </cell>
          <cell r="B1189" t="str">
            <v>Non-Comp</v>
          </cell>
          <cell r="C1189">
            <v>45526</v>
          </cell>
          <cell r="D1189">
            <v>45708</v>
          </cell>
          <cell r="E1189">
            <v>196</v>
          </cell>
          <cell r="F1189">
            <v>26484.595000000001</v>
          </cell>
          <cell r="G1189">
            <v>24337.144582000001</v>
          </cell>
          <cell r="H1189">
            <v>196</v>
          </cell>
          <cell r="I1189">
            <v>0</v>
          </cell>
          <cell r="J1189">
            <v>26484.595000000001</v>
          </cell>
          <cell r="K1189">
            <v>26484.595000000001</v>
          </cell>
          <cell r="L1189">
            <v>24337144582</v>
          </cell>
          <cell r="M1189">
            <v>2147450418</v>
          </cell>
          <cell r="N1189">
            <v>0.1769599550220651</v>
          </cell>
          <cell r="O1189">
            <v>0.1769599550220651</v>
          </cell>
          <cell r="P1189">
            <v>91.8917</v>
          </cell>
          <cell r="Q1189">
            <v>0.1769599550220651</v>
          </cell>
          <cell r="R1189">
            <v>0.17695995502206482</v>
          </cell>
        </row>
        <row r="1190">
          <cell r="A1190">
            <v>1174</v>
          </cell>
          <cell r="B1190" t="str">
            <v>679th</v>
          </cell>
          <cell r="C1190">
            <v>45540</v>
          </cell>
          <cell r="D1190">
            <v>45722</v>
          </cell>
          <cell r="E1190">
            <v>151</v>
          </cell>
          <cell r="F1190">
            <v>391561</v>
          </cell>
          <cell r="G1190">
            <v>359658.60813799995</v>
          </cell>
          <cell r="H1190">
            <v>111</v>
          </cell>
          <cell r="I1190">
            <v>221006</v>
          </cell>
          <cell r="J1190">
            <v>13000</v>
          </cell>
          <cell r="K1190">
            <v>234006</v>
          </cell>
          <cell r="L1190">
            <v>215108701942.99994</v>
          </cell>
          <cell r="M1190">
            <v>18897298057.000008</v>
          </cell>
          <cell r="N1190">
            <v>0.17202395866890993</v>
          </cell>
          <cell r="O1190">
            <v>0.18499804866122188</v>
          </cell>
          <cell r="P1190">
            <v>91.873199999999997</v>
          </cell>
          <cell r="Q1190">
            <v>0.17739942384996665</v>
          </cell>
          <cell r="R1190">
            <v>0.17618316750628224</v>
          </cell>
        </row>
        <row r="1191">
          <cell r="A1191">
            <v>1175</v>
          </cell>
          <cell r="B1191" t="str">
            <v>Non-Comp</v>
          </cell>
          <cell r="C1191">
            <v>45540</v>
          </cell>
          <cell r="D1191">
            <v>45722</v>
          </cell>
          <cell r="E1191">
            <v>164</v>
          </cell>
          <cell r="F1191">
            <v>31593.965</v>
          </cell>
          <cell r="G1191">
            <v>29042.562761000001</v>
          </cell>
          <cell r="H1191">
            <v>164</v>
          </cell>
          <cell r="I1191">
            <v>0</v>
          </cell>
          <cell r="J1191">
            <v>31593.965</v>
          </cell>
          <cell r="K1191">
            <v>31593.965</v>
          </cell>
          <cell r="L1191">
            <v>29042562761</v>
          </cell>
          <cell r="M1191">
            <v>2551402239</v>
          </cell>
          <cell r="N1191">
            <v>0.17618359683143339</v>
          </cell>
          <cell r="O1191">
            <v>0.17618359683143339</v>
          </cell>
          <cell r="P1191">
            <v>91.924400000000006</v>
          </cell>
          <cell r="Q1191">
            <v>0.17618359683143339</v>
          </cell>
          <cell r="R1191">
            <v>0.17618359683143348</v>
          </cell>
        </row>
        <row r="1192">
          <cell r="A1192">
            <v>1176</v>
          </cell>
          <cell r="B1192" t="str">
            <v>680th</v>
          </cell>
          <cell r="C1192">
            <v>45554</v>
          </cell>
          <cell r="D1192">
            <v>45736</v>
          </cell>
          <cell r="E1192">
            <v>124</v>
          </cell>
          <cell r="F1192">
            <v>278621.09999999998</v>
          </cell>
          <cell r="G1192">
            <v>256736.26206919999</v>
          </cell>
          <cell r="H1192" t="str">
            <v>BR</v>
          </cell>
          <cell r="I1192" t="str">
            <v>BR</v>
          </cell>
          <cell r="J1192" t="str">
            <v>BR</v>
          </cell>
          <cell r="K1192" t="str">
            <v>BR</v>
          </cell>
          <cell r="L1192" t="str">
            <v>BR</v>
          </cell>
          <cell r="M1192" t="str">
            <v>BR</v>
          </cell>
          <cell r="N1192">
            <v>0.16599988898606724</v>
          </cell>
          <cell r="O1192">
            <v>0.17998517945392831</v>
          </cell>
          <cell r="P1192" t="str">
            <v>BR</v>
          </cell>
          <cell r="Q1192" t="str">
            <v>BR</v>
          </cell>
          <cell r="R1192" t="str">
            <v>BR</v>
          </cell>
        </row>
        <row r="1193">
          <cell r="A1193">
            <v>1177</v>
          </cell>
          <cell r="B1193" t="str">
            <v>Non-Comp</v>
          </cell>
          <cell r="C1193">
            <v>45554</v>
          </cell>
          <cell r="D1193">
            <v>45736</v>
          </cell>
          <cell r="E1193">
            <v>137</v>
          </cell>
          <cell r="F1193">
            <v>31448.764999999999</v>
          </cell>
          <cell r="G1193">
            <v>29007.271577</v>
          </cell>
          <cell r="H1193" t="str">
            <v>BR</v>
          </cell>
          <cell r="I1193" t="str">
            <v>BR</v>
          </cell>
          <cell r="J1193" t="str">
            <v>BR</v>
          </cell>
          <cell r="K1193" t="str">
            <v>BR</v>
          </cell>
          <cell r="L1193" t="str">
            <v>BR</v>
          </cell>
          <cell r="M1193" t="str">
            <v>BR</v>
          </cell>
          <cell r="N1193" t="str">
            <v>BR</v>
          </cell>
          <cell r="O1193" t="str">
            <v>BR</v>
          </cell>
          <cell r="P1193" t="str">
            <v>BR</v>
          </cell>
          <cell r="Q1193" t="str">
            <v>BR</v>
          </cell>
          <cell r="R1193" t="str">
            <v>BR</v>
          </cell>
        </row>
        <row r="1194">
          <cell r="A1194">
            <v>1178</v>
          </cell>
          <cell r="B1194" t="str">
            <v>681st</v>
          </cell>
          <cell r="C1194">
            <v>45568</v>
          </cell>
          <cell r="D1194">
            <v>45750</v>
          </cell>
          <cell r="E1194">
            <v>113</v>
          </cell>
          <cell r="F1194">
            <v>223244.5</v>
          </cell>
          <cell r="G1194">
            <v>207929.04622010008</v>
          </cell>
          <cell r="H1194">
            <v>31</v>
          </cell>
          <cell r="I1194">
            <v>60338.1</v>
          </cell>
          <cell r="J1194">
            <v>0</v>
          </cell>
          <cell r="K1194">
            <v>60338.1</v>
          </cell>
          <cell r="L1194">
            <v>56339733139.700012</v>
          </cell>
          <cell r="M1194">
            <v>3998366860.2999988</v>
          </cell>
          <cell r="N1194">
            <v>0.13750102203273015</v>
          </cell>
          <cell r="O1194">
            <v>0.16500107394931968</v>
          </cell>
          <cell r="P1194">
            <v>93.301599999999993</v>
          </cell>
          <cell r="Q1194">
            <v>0.14398042901305455</v>
          </cell>
          <cell r="R1194">
            <v>0.14232964782586607</v>
          </cell>
        </row>
        <row r="1195">
          <cell r="A1195">
            <v>1179</v>
          </cell>
          <cell r="B1195" t="str">
            <v>Non-Comp</v>
          </cell>
          <cell r="C1195">
            <v>45568</v>
          </cell>
          <cell r="D1195">
            <v>45750</v>
          </cell>
          <cell r="E1195">
            <v>178</v>
          </cell>
          <cell r="F1195">
            <v>29935.134999999998</v>
          </cell>
          <cell r="G1195">
            <v>27951.423407999999</v>
          </cell>
          <cell r="H1195">
            <v>178</v>
          </cell>
          <cell r="I1195">
            <v>0</v>
          </cell>
          <cell r="J1195">
            <v>29935.134999999998</v>
          </cell>
          <cell r="K1195">
            <v>29935.134999999998</v>
          </cell>
          <cell r="L1195">
            <v>27951423408</v>
          </cell>
          <cell r="M1195">
            <v>1983711592</v>
          </cell>
          <cell r="N1195">
            <v>0.14232987845091088</v>
          </cell>
          <cell r="O1195">
            <v>0.14232987845091088</v>
          </cell>
          <cell r="P1195">
            <v>93.3733</v>
          </cell>
          <cell r="Q1195">
            <v>0.14232987845091088</v>
          </cell>
          <cell r="R1195">
            <v>0.14232987845091077</v>
          </cell>
        </row>
        <row r="1196">
          <cell r="A1196">
            <v>1180</v>
          </cell>
          <cell r="B1196" t="str">
            <v>682nd</v>
          </cell>
          <cell r="C1196">
            <v>45582</v>
          </cell>
          <cell r="D1196">
            <v>45764</v>
          </cell>
          <cell r="E1196">
            <v>107</v>
          </cell>
          <cell r="F1196">
            <v>308010</v>
          </cell>
          <cell r="G1196">
            <v>287503.88271999999</v>
          </cell>
          <cell r="H1196">
            <v>55</v>
          </cell>
          <cell r="I1196">
            <v>188760</v>
          </cell>
          <cell r="J1196">
            <v>0</v>
          </cell>
          <cell r="K1196">
            <v>188760</v>
          </cell>
          <cell r="L1196">
            <v>176315958469.99994</v>
          </cell>
          <cell r="M1196">
            <v>12444041530.000004</v>
          </cell>
          <cell r="N1196">
            <v>0.13899967959494286</v>
          </cell>
          <cell r="O1196">
            <v>0.14989899648894073</v>
          </cell>
          <cell r="P1196">
            <v>93.325500000000005</v>
          </cell>
          <cell r="Q1196">
            <v>0.14342996369612879</v>
          </cell>
          <cell r="R1196">
            <v>0.14154534855526332</v>
          </cell>
        </row>
        <row r="1197">
          <cell r="A1197">
            <v>1181</v>
          </cell>
          <cell r="B1197" t="str">
            <v>Non-Comp</v>
          </cell>
          <cell r="C1197">
            <v>45582</v>
          </cell>
          <cell r="D1197">
            <v>45764</v>
          </cell>
          <cell r="E1197">
            <v>205</v>
          </cell>
          <cell r="F1197">
            <v>26288.855</v>
          </cell>
          <cell r="G1197">
            <v>24555.735944</v>
          </cell>
          <cell r="H1197">
            <v>205</v>
          </cell>
          <cell r="I1197">
            <v>0</v>
          </cell>
          <cell r="J1197">
            <v>26288.855</v>
          </cell>
          <cell r="K1197">
            <v>26288.855</v>
          </cell>
          <cell r="L1197">
            <v>24555735944</v>
          </cell>
          <cell r="M1197">
            <v>1733119056</v>
          </cell>
          <cell r="N1197">
            <v>0.14154577771057847</v>
          </cell>
          <cell r="O1197">
            <v>0.14154577771057847</v>
          </cell>
          <cell r="P1197">
            <v>93.407399999999996</v>
          </cell>
          <cell r="Q1197">
            <v>0.14154577771057847</v>
          </cell>
          <cell r="R1197">
            <v>0.14154577771057866</v>
          </cell>
        </row>
        <row r="1198">
          <cell r="A1198">
            <v>1182</v>
          </cell>
          <cell r="B1198" t="str">
            <v>683rd</v>
          </cell>
          <cell r="C1198">
            <v>45596</v>
          </cell>
          <cell r="D1198">
            <v>45779</v>
          </cell>
          <cell r="E1198">
            <v>131</v>
          </cell>
          <cell r="F1198">
            <v>392362</v>
          </cell>
          <cell r="G1198">
            <v>366986.87852200022</v>
          </cell>
          <cell r="H1198">
            <v>41</v>
          </cell>
          <cell r="I1198">
            <v>100912</v>
          </cell>
          <cell r="J1198">
            <v>5000</v>
          </cell>
          <cell r="K1198">
            <v>105912</v>
          </cell>
          <cell r="L1198">
            <v>99271805622.000031</v>
          </cell>
          <cell r="M1198">
            <v>6640194378</v>
          </cell>
          <cell r="N1198">
            <v>0.1314496638642689</v>
          </cell>
          <cell r="O1198">
            <v>0.14998797304222336</v>
          </cell>
          <cell r="P1198">
            <v>93.660600000000002</v>
          </cell>
          <cell r="Q1198">
            <v>0.13499975945002862</v>
          </cell>
          <cell r="R1198">
            <v>0.13341319039787486</v>
          </cell>
        </row>
        <row r="1199">
          <cell r="A1199">
            <v>1183</v>
          </cell>
          <cell r="B1199" t="str">
            <v>Non-Comp</v>
          </cell>
          <cell r="C1199">
            <v>45596</v>
          </cell>
          <cell r="D1199">
            <v>45779</v>
          </cell>
          <cell r="E1199">
            <v>184</v>
          </cell>
          <cell r="F1199">
            <v>36403.550000000003</v>
          </cell>
          <cell r="G1199">
            <v>34121.193032000003</v>
          </cell>
          <cell r="H1199">
            <v>184</v>
          </cell>
          <cell r="I1199">
            <v>0</v>
          </cell>
          <cell r="J1199">
            <v>36403.550000000003</v>
          </cell>
          <cell r="K1199">
            <v>36403.550000000003</v>
          </cell>
          <cell r="L1199">
            <v>34121193032</v>
          </cell>
          <cell r="M1199">
            <v>2282356968</v>
          </cell>
          <cell r="N1199">
            <v>0.1334139179040138</v>
          </cell>
          <cell r="O1199">
            <v>0.1334139179040138</v>
          </cell>
          <cell r="P1199">
            <v>93.730400000000003</v>
          </cell>
          <cell r="Q1199">
            <v>0.1334139179040138</v>
          </cell>
          <cell r="R1199">
            <v>0.13341391790401369</v>
          </cell>
        </row>
        <row r="1200">
          <cell r="A1200">
            <v>1184</v>
          </cell>
          <cell r="B1200" t="str">
            <v>684th</v>
          </cell>
          <cell r="C1200">
            <v>45610</v>
          </cell>
          <cell r="D1200">
            <v>45792</v>
          </cell>
          <cell r="E1200">
            <v>124</v>
          </cell>
          <cell r="F1200">
            <v>377391</v>
          </cell>
          <cell r="G1200">
            <v>353242.380037</v>
          </cell>
          <cell r="H1200">
            <v>81</v>
          </cell>
          <cell r="I1200">
            <v>133881</v>
          </cell>
          <cell r="J1200">
            <v>6400</v>
          </cell>
          <cell r="K1200">
            <v>140281</v>
          </cell>
          <cell r="L1200">
            <v>131481753237</v>
          </cell>
          <cell r="M1200">
            <v>8799246763.0000038</v>
          </cell>
          <cell r="N1200">
            <v>0.13099910577498911</v>
          </cell>
          <cell r="O1200">
            <v>0.14133662765060861</v>
          </cell>
          <cell r="P1200">
            <v>93.693100000000001</v>
          </cell>
          <cell r="Q1200">
            <v>0.1349987704185612</v>
          </cell>
          <cell r="R1200">
            <v>0.13421539883467531</v>
          </cell>
        </row>
        <row r="1201">
          <cell r="A1201">
            <v>1185</v>
          </cell>
          <cell r="B1201" t="str">
            <v>Non-Comp</v>
          </cell>
          <cell r="C1201">
            <v>45610</v>
          </cell>
          <cell r="D1201">
            <v>45792</v>
          </cell>
          <cell r="E1201">
            <v>152</v>
          </cell>
          <cell r="F1201">
            <v>26268.224999999999</v>
          </cell>
          <cell r="G1201">
            <v>24620.524316999999</v>
          </cell>
          <cell r="H1201">
            <v>152</v>
          </cell>
          <cell r="I1201">
            <v>0</v>
          </cell>
          <cell r="J1201">
            <v>26268.224999999999</v>
          </cell>
          <cell r="K1201">
            <v>26268.224999999999</v>
          </cell>
          <cell r="L1201">
            <v>24620524317</v>
          </cell>
          <cell r="M1201">
            <v>1647700683</v>
          </cell>
          <cell r="N1201">
            <v>0.13421544644538128</v>
          </cell>
          <cell r="O1201">
            <v>0.13421544644538128</v>
          </cell>
          <cell r="P1201">
            <v>93.727400000000003</v>
          </cell>
          <cell r="Q1201">
            <v>0.13421544644538128</v>
          </cell>
          <cell r="R1201">
            <v>0.13421544644538119</v>
          </cell>
        </row>
        <row r="1202">
          <cell r="A1202">
            <v>1186</v>
          </cell>
          <cell r="B1202" t="str">
            <v>685th</v>
          </cell>
          <cell r="C1202">
            <v>45624</v>
          </cell>
          <cell r="D1202">
            <v>45806</v>
          </cell>
          <cell r="E1202">
            <v>175</v>
          </cell>
          <cell r="F1202">
            <v>566087.44999999995</v>
          </cell>
          <cell r="G1202">
            <v>531151.75020659983</v>
          </cell>
          <cell r="H1202">
            <v>8</v>
          </cell>
          <cell r="I1202">
            <v>54000</v>
          </cell>
          <cell r="J1202">
            <v>0</v>
          </cell>
          <cell r="K1202">
            <v>54000</v>
          </cell>
          <cell r="L1202">
            <v>50755680000</v>
          </cell>
          <cell r="M1202">
            <v>3244319999.9999981</v>
          </cell>
          <cell r="N1202">
            <v>0.12599897405671098</v>
          </cell>
          <cell r="O1202">
            <v>0.13999306390320043</v>
          </cell>
          <cell r="P1202">
            <v>93.958699999999993</v>
          </cell>
          <cell r="Q1202">
            <v>0.12894807991217389</v>
          </cell>
          <cell r="R1202">
            <v>0.12819223904341986</v>
          </cell>
        </row>
        <row r="1203">
          <cell r="A1203">
            <v>1187</v>
          </cell>
          <cell r="B1203" t="str">
            <v>Non-Comp</v>
          </cell>
          <cell r="C1203">
            <v>45624</v>
          </cell>
          <cell r="D1203">
            <v>45806</v>
          </cell>
          <cell r="E1203">
            <v>183</v>
          </cell>
          <cell r="F1203">
            <v>43943.57</v>
          </cell>
          <cell r="G1203">
            <v>41303.440315</v>
          </cell>
          <cell r="H1203">
            <v>183</v>
          </cell>
          <cell r="I1203">
            <v>0</v>
          </cell>
          <cell r="J1203">
            <v>43943.57</v>
          </cell>
          <cell r="K1203">
            <v>43943.57</v>
          </cell>
          <cell r="L1203">
            <v>41303440315</v>
          </cell>
          <cell r="M1203">
            <v>2640129685</v>
          </cell>
          <cell r="N1203">
            <v>0.12819187791525852</v>
          </cell>
          <cell r="O1203">
            <v>0.12819187791525852</v>
          </cell>
          <cell r="P1203">
            <v>93.992000000000004</v>
          </cell>
          <cell r="Q1203">
            <v>0.12819187791525852</v>
          </cell>
          <cell r="R1203">
            <v>0.12819187791525843</v>
          </cell>
        </row>
        <row r="1204">
          <cell r="A1204">
            <v>1188</v>
          </cell>
          <cell r="B1204" t="str">
            <v>686th</v>
          </cell>
          <cell r="C1204">
            <v>45638</v>
          </cell>
          <cell r="D1204">
            <v>45820</v>
          </cell>
          <cell r="E1204">
            <v>131</v>
          </cell>
          <cell r="F1204">
            <v>371642.91500000004</v>
          </cell>
          <cell r="G1204">
            <v>350201.59892550483</v>
          </cell>
          <cell r="H1204">
            <v>26</v>
          </cell>
          <cell r="I1204">
            <v>105617.91500000001</v>
          </cell>
          <cell r="J1204">
            <v>0</v>
          </cell>
          <cell r="K1204">
            <v>105617.91500000001</v>
          </cell>
          <cell r="L1204">
            <v>99687260675.50499</v>
          </cell>
          <cell r="M1204">
            <v>5930654324.4950027</v>
          </cell>
          <cell r="N1204">
            <v>0.11539999041704341</v>
          </cell>
          <cell r="O1204">
            <v>0.13250007620632745</v>
          </cell>
          <cell r="P1204">
            <v>94.354299999999995</v>
          </cell>
          <cell r="Q1204">
            <v>0.11999898605225559</v>
          </cell>
          <cell r="R1204">
            <v>0.11931277001651767</v>
          </cell>
        </row>
        <row r="1205">
          <cell r="A1205">
            <v>1189</v>
          </cell>
          <cell r="B1205" t="str">
            <v>Non-Comp</v>
          </cell>
          <cell r="C1205">
            <v>45638</v>
          </cell>
          <cell r="D1205">
            <v>45820</v>
          </cell>
          <cell r="E1205">
            <v>189</v>
          </cell>
          <cell r="F1205">
            <v>46052.305</v>
          </cell>
          <cell r="G1205">
            <v>43466.375968</v>
          </cell>
          <cell r="H1205">
            <v>189</v>
          </cell>
          <cell r="I1205">
            <v>0</v>
          </cell>
          <cell r="J1205">
            <v>46052.305</v>
          </cell>
          <cell r="K1205">
            <v>46052.305</v>
          </cell>
          <cell r="L1205">
            <v>43466375968</v>
          </cell>
          <cell r="M1205">
            <v>2585929032</v>
          </cell>
          <cell r="N1205">
            <v>0.11931214292187671</v>
          </cell>
          <cell r="O1205">
            <v>0.11931214292187671</v>
          </cell>
          <cell r="P1205">
            <v>94.384799999999998</v>
          </cell>
          <cell r="Q1205">
            <v>0.11931214292187671</v>
          </cell>
          <cell r="R1205">
            <v>0.11931214292187682</v>
          </cell>
        </row>
        <row r="1206">
          <cell r="A1206">
            <v>1190</v>
          </cell>
          <cell r="B1206" t="str">
            <v>687th</v>
          </cell>
          <cell r="C1206">
            <v>45652</v>
          </cell>
          <cell r="D1206">
            <v>45834</v>
          </cell>
          <cell r="E1206">
            <v>88</v>
          </cell>
          <cell r="F1206">
            <v>338905.19999999995</v>
          </cell>
          <cell r="G1206">
            <v>319522.00397808501</v>
          </cell>
          <cell r="H1206">
            <v>48</v>
          </cell>
          <cell r="I1206">
            <v>200905.19999999998</v>
          </cell>
          <cell r="J1206">
            <v>0</v>
          </cell>
          <cell r="K1206">
            <v>200905.19999999998</v>
          </cell>
          <cell r="L1206">
            <v>189660710478.08499</v>
          </cell>
          <cell r="M1206">
            <v>11244489521.915001</v>
          </cell>
          <cell r="N1206">
            <v>0.11520038800466165</v>
          </cell>
          <cell r="O1206">
            <v>0.1304984921937648</v>
          </cell>
          <cell r="P1206">
            <v>94.356499999999997</v>
          </cell>
          <cell r="Q1206">
            <v>0.11994942840989489</v>
          </cell>
          <cell r="R1206">
            <v>0.11890079379907735</v>
          </cell>
        </row>
        <row r="1207">
          <cell r="A1207">
            <v>1191</v>
          </cell>
          <cell r="B1207" t="str">
            <v>Non-Comp</v>
          </cell>
          <cell r="C1207">
            <v>45652</v>
          </cell>
          <cell r="D1207">
            <v>45834</v>
          </cell>
          <cell r="E1207">
            <v>121</v>
          </cell>
          <cell r="F1207">
            <v>25142.455000000002</v>
          </cell>
          <cell r="G1207">
            <v>23735.256931</v>
          </cell>
          <cell r="H1207">
            <v>121</v>
          </cell>
          <cell r="I1207">
            <v>0</v>
          </cell>
          <cell r="J1207">
            <v>25142.455000000002</v>
          </cell>
          <cell r="K1207">
            <v>25142.455000000002</v>
          </cell>
          <cell r="L1207">
            <v>23735256931</v>
          </cell>
          <cell r="M1207">
            <v>1407198069</v>
          </cell>
          <cell r="N1207">
            <v>0.11890025007443832</v>
          </cell>
          <cell r="O1207">
            <v>0.11890025007443832</v>
          </cell>
          <cell r="P1207">
            <v>94.403099999999995</v>
          </cell>
          <cell r="Q1207">
            <v>0.11890025007443832</v>
          </cell>
          <cell r="R1207">
            <v>0.1189002500744382</v>
          </cell>
        </row>
        <row r="1208">
          <cell r="A1208">
            <v>1192</v>
          </cell>
          <cell r="B1208" t="str">
            <v>688th</v>
          </cell>
          <cell r="C1208">
            <v>45666</v>
          </cell>
          <cell r="D1208">
            <v>45848</v>
          </cell>
          <cell r="E1208">
            <v>115</v>
          </cell>
          <cell r="F1208">
            <v>269250</v>
          </cell>
          <cell r="G1208">
            <v>254224.81080000004</v>
          </cell>
          <cell r="H1208">
            <v>34</v>
          </cell>
          <cell r="I1208">
            <v>77800</v>
          </cell>
          <cell r="J1208">
            <v>6000</v>
          </cell>
          <cell r="K1208">
            <v>83800</v>
          </cell>
          <cell r="L1208">
            <v>79170989999.999985</v>
          </cell>
          <cell r="M1208">
            <v>4629010000.0000095</v>
          </cell>
          <cell r="N1208">
            <v>0.11590028286736213</v>
          </cell>
          <cell r="O1208">
            <v>0.12500039691411874</v>
          </cell>
          <cell r="P1208">
            <v>94.447599999999994</v>
          </cell>
          <cell r="Q1208">
            <v>0.11789931869425697</v>
          </cell>
          <cell r="R1208">
            <v>0.11725837947408201</v>
          </cell>
        </row>
        <row r="1209">
          <cell r="A1209">
            <v>1193</v>
          </cell>
          <cell r="B1209" t="str">
            <v>Non-Comp</v>
          </cell>
          <cell r="C1209">
            <v>45666</v>
          </cell>
          <cell r="D1209">
            <v>45848</v>
          </cell>
          <cell r="E1209">
            <v>173</v>
          </cell>
          <cell r="F1209">
            <v>39120.275000000001</v>
          </cell>
          <cell r="G1209">
            <v>36959.310123000003</v>
          </cell>
          <cell r="H1209">
            <v>173</v>
          </cell>
          <cell r="I1209">
            <v>0</v>
          </cell>
          <cell r="J1209">
            <v>39120.275000000001</v>
          </cell>
          <cell r="K1209">
            <v>39120.275000000001</v>
          </cell>
          <cell r="L1209">
            <v>36959310123</v>
          </cell>
          <cell r="M1209">
            <v>2160964876.9999986</v>
          </cell>
          <cell r="N1209">
            <v>0.11725837947408201</v>
          </cell>
          <cell r="O1209">
            <v>0.11725837947408201</v>
          </cell>
          <cell r="P1209">
            <v>94.476100000000002</v>
          </cell>
          <cell r="Q1209">
            <v>0.11725837947408201</v>
          </cell>
          <cell r="R1209">
            <v>0.11725837947408201</v>
          </cell>
        </row>
        <row r="1210">
          <cell r="A1210">
            <v>1194</v>
          </cell>
          <cell r="B1210" t="str">
            <v>689th</v>
          </cell>
          <cell r="C1210">
            <v>45680</v>
          </cell>
          <cell r="D1210">
            <v>45862</v>
          </cell>
          <cell r="E1210">
            <v>104</v>
          </cell>
          <cell r="F1210">
            <v>373483.5</v>
          </cell>
          <cell r="G1210">
            <v>352880.95400400006</v>
          </cell>
          <cell r="H1210">
            <v>1</v>
          </cell>
          <cell r="I1210">
            <v>5000</v>
          </cell>
          <cell r="J1210">
            <v>0</v>
          </cell>
          <cell r="K1210">
            <v>5000</v>
          </cell>
          <cell r="L1210">
            <v>4730960000</v>
          </cell>
          <cell r="M1210">
            <v>269039999.99999982</v>
          </cell>
          <cell r="N1210">
            <v>0.11404836264906934</v>
          </cell>
          <cell r="O1210">
            <v>0.12499587035084692</v>
          </cell>
          <cell r="P1210">
            <v>94.619200000000006</v>
          </cell>
          <cell r="Q1210">
            <v>0.11404836264906934</v>
          </cell>
          <cell r="R1210">
            <v>0.11404836264906935</v>
          </cell>
        </row>
        <row r="1211">
          <cell r="A1211">
            <v>1195</v>
          </cell>
          <cell r="B1211" t="str">
            <v>Non-Comp</v>
          </cell>
          <cell r="C1211">
            <v>45680</v>
          </cell>
          <cell r="D1211">
            <v>45862</v>
          </cell>
          <cell r="E1211">
            <v>144</v>
          </cell>
          <cell r="F1211">
            <v>28378.974999999999</v>
          </cell>
          <cell r="G1211">
            <v>26851.959112</v>
          </cell>
          <cell r="H1211">
            <v>144</v>
          </cell>
          <cell r="I1211">
            <v>0</v>
          </cell>
          <cell r="J1211">
            <v>28378.974999999999</v>
          </cell>
          <cell r="K1211">
            <v>28378.974999999999</v>
          </cell>
          <cell r="L1211">
            <v>26851959112</v>
          </cell>
          <cell r="M1211">
            <v>1527015888</v>
          </cell>
          <cell r="N1211">
            <v>0.11404836264906934</v>
          </cell>
          <cell r="O1211">
            <v>0.11404836264906934</v>
          </cell>
          <cell r="P1211">
            <v>94.619200000000006</v>
          </cell>
          <cell r="Q1211">
            <v>0.11404836264906934</v>
          </cell>
          <cell r="R1211">
            <v>0.11404836264906942</v>
          </cell>
        </row>
        <row r="1212">
          <cell r="A1212">
            <v>1196</v>
          </cell>
          <cell r="B1212" t="str">
            <v>690th</v>
          </cell>
          <cell r="C1212">
            <v>45694</v>
          </cell>
          <cell r="D1212">
            <v>45876</v>
          </cell>
          <cell r="E1212">
            <v>83</v>
          </cell>
          <cell r="F1212">
            <v>256453.7</v>
          </cell>
          <cell r="G1212">
            <v>242074.72249859996</v>
          </cell>
          <cell r="H1212">
            <v>12</v>
          </cell>
          <cell r="I1212">
            <v>27953.7</v>
          </cell>
          <cell r="J1212">
            <v>0</v>
          </cell>
          <cell r="K1212">
            <v>27953.7</v>
          </cell>
          <cell r="L1212">
            <v>26449025498.599998</v>
          </cell>
          <cell r="M1212">
            <v>1504674501.3999999</v>
          </cell>
          <cell r="N1212">
            <v>0.11304975904432096</v>
          </cell>
          <cell r="O1212">
            <v>0.12499587035084692</v>
          </cell>
          <cell r="P1212">
            <v>94.574600000000004</v>
          </cell>
          <cell r="Q1212">
            <v>0.11504790810756674</v>
          </cell>
          <cell r="R1212">
            <v>0.11409200842731361</v>
          </cell>
        </row>
        <row r="1213">
          <cell r="A1213">
            <v>1197</v>
          </cell>
          <cell r="B1213" t="str">
            <v>Non-Comp</v>
          </cell>
          <cell r="C1213">
            <v>45694</v>
          </cell>
          <cell r="D1213">
            <v>45876</v>
          </cell>
          <cell r="E1213">
            <v>109</v>
          </cell>
          <cell r="F1213">
            <v>16430.665000000001</v>
          </cell>
          <cell r="G1213">
            <v>15546.251592000001</v>
          </cell>
          <cell r="H1213">
            <v>109</v>
          </cell>
          <cell r="I1213">
            <v>0</v>
          </cell>
          <cell r="J1213">
            <v>16430.665000000001</v>
          </cell>
          <cell r="K1213">
            <v>16430.665000000001</v>
          </cell>
          <cell r="L1213">
            <v>15546251592</v>
          </cell>
          <cell r="M1213">
            <v>884413408</v>
          </cell>
          <cell r="N1213">
            <v>0.11409092496536336</v>
          </cell>
          <cell r="O1213">
            <v>0.11409092496536336</v>
          </cell>
          <cell r="P1213">
            <v>94.6173</v>
          </cell>
          <cell r="Q1213">
            <v>0.11409092496536336</v>
          </cell>
          <cell r="R1213">
            <v>0.11409092496536338</v>
          </cell>
        </row>
        <row r="1214">
          <cell r="A1214">
            <v>1198</v>
          </cell>
          <cell r="B1214" t="str">
            <v>691st</v>
          </cell>
          <cell r="C1214">
            <v>45708</v>
          </cell>
          <cell r="D1214">
            <v>45890</v>
          </cell>
          <cell r="E1214">
            <v>56</v>
          </cell>
          <cell r="F1214">
            <v>121570</v>
          </cell>
          <cell r="G1214">
            <v>114711.99243000001</v>
          </cell>
          <cell r="H1214">
            <v>20</v>
          </cell>
          <cell r="I1214">
            <v>14360</v>
          </cell>
          <cell r="J1214">
            <v>0</v>
          </cell>
          <cell r="K1214">
            <v>14360</v>
          </cell>
          <cell r="L1214">
            <v>13572104430</v>
          </cell>
          <cell r="M1214">
            <v>787895569.99999952</v>
          </cell>
          <cell r="N1214">
            <v>0.11399908210249224</v>
          </cell>
          <cell r="O1214">
            <v>0.12499587035084692</v>
          </cell>
          <cell r="P1214">
            <v>94.498800000000003</v>
          </cell>
          <cell r="Q1214">
            <v>0.11674885155818242</v>
          </cell>
          <cell r="R1214">
            <v>0.11642431321395066</v>
          </cell>
        </row>
        <row r="1215">
          <cell r="A1215">
            <v>1199</v>
          </cell>
          <cell r="B1215" t="str">
            <v>Non-Comp</v>
          </cell>
          <cell r="C1215">
            <v>45708</v>
          </cell>
          <cell r="D1215">
            <v>45890</v>
          </cell>
          <cell r="E1215">
            <v>90</v>
          </cell>
          <cell r="F1215">
            <v>11898.355</v>
          </cell>
          <cell r="G1215">
            <v>11245.527951</v>
          </cell>
          <cell r="H1215">
            <v>90</v>
          </cell>
          <cell r="I1215">
            <v>0</v>
          </cell>
          <cell r="J1215">
            <v>11898.355</v>
          </cell>
          <cell r="K1215">
            <v>11898.355</v>
          </cell>
          <cell r="L1215">
            <v>11245527951</v>
          </cell>
          <cell r="M1215">
            <v>652827049</v>
          </cell>
          <cell r="N1215">
            <v>0.1164232621577778</v>
          </cell>
          <cell r="O1215">
            <v>0.1164232621577778</v>
          </cell>
          <cell r="P1215">
            <v>94.513300000000001</v>
          </cell>
          <cell r="Q1215">
            <v>0.1164232621577778</v>
          </cell>
          <cell r="R1215">
            <v>0.11642326215777779</v>
          </cell>
        </row>
        <row r="1216">
          <cell r="A1216">
            <v>1200</v>
          </cell>
          <cell r="B1216" t="str">
            <v>692nd</v>
          </cell>
          <cell r="C1216">
            <v>45722</v>
          </cell>
          <cell r="D1216">
            <v>45904</v>
          </cell>
          <cell r="E1216">
            <v>59</v>
          </cell>
          <cell r="F1216">
            <v>229303.345</v>
          </cell>
          <cell r="G1216">
            <v>216334.53391384997</v>
          </cell>
          <cell r="H1216">
            <v>16</v>
          </cell>
          <cell r="I1216">
            <v>49303.344999999994</v>
          </cell>
          <cell r="J1216">
            <v>0</v>
          </cell>
          <cell r="K1216">
            <v>49303.344999999994</v>
          </cell>
          <cell r="L1216">
            <v>46594993413.850006</v>
          </cell>
          <cell r="M1216">
            <v>2708351586.1499996</v>
          </cell>
          <cell r="N1216">
            <v>0.1150008231588578</v>
          </cell>
          <cell r="O1216">
            <v>0.12599897405671098</v>
          </cell>
          <cell r="P1216">
            <v>94.501000000000005</v>
          </cell>
          <cell r="Q1216">
            <v>0.11669944535734306</v>
          </cell>
          <cell r="R1216">
            <v>0.11657013763435979</v>
          </cell>
        </row>
        <row r="1217">
          <cell r="A1217">
            <v>1201</v>
          </cell>
          <cell r="B1217" t="str">
            <v>Non-Comp</v>
          </cell>
          <cell r="C1217">
            <v>45722</v>
          </cell>
          <cell r="D1217">
            <v>45904</v>
          </cell>
          <cell r="E1217">
            <v>81</v>
          </cell>
          <cell r="F1217">
            <v>12806.02</v>
          </cell>
          <cell r="G1217">
            <v>12102.559707</v>
          </cell>
          <cell r="H1217">
            <v>81</v>
          </cell>
          <cell r="I1217">
            <v>0</v>
          </cell>
          <cell r="J1217">
            <v>12806.02</v>
          </cell>
          <cell r="K1217">
            <v>12806.02</v>
          </cell>
          <cell r="L1217">
            <v>12102559707</v>
          </cell>
          <cell r="M1217">
            <v>703460293</v>
          </cell>
          <cell r="N1217">
            <v>0.1165692036719307</v>
          </cell>
          <cell r="O1217">
            <v>0.1165692036719307</v>
          </cell>
          <cell r="P1217">
            <v>94.506799999999998</v>
          </cell>
          <cell r="Q1217">
            <v>0.1165692036719307</v>
          </cell>
          <cell r="R1217">
            <v>0.11656920367193077</v>
          </cell>
        </row>
        <row r="1218">
          <cell r="A1218">
            <v>1202</v>
          </cell>
          <cell r="B1218" t="str">
            <v>693rd</v>
          </cell>
          <cell r="C1218">
            <v>45736</v>
          </cell>
          <cell r="D1218">
            <v>45918</v>
          </cell>
          <cell r="E1218">
            <v>26</v>
          </cell>
          <cell r="F1218">
            <v>156500</v>
          </cell>
          <cell r="G1218">
            <v>147460.89749999999</v>
          </cell>
          <cell r="H1218">
            <v>1</v>
          </cell>
          <cell r="I1218">
            <v>1500</v>
          </cell>
          <cell r="J1218">
            <v>0</v>
          </cell>
          <cell r="K1218">
            <v>1500</v>
          </cell>
          <cell r="L1218">
            <v>1417515000</v>
          </cell>
          <cell r="M1218">
            <v>82484999.99999997</v>
          </cell>
          <cell r="N1218">
            <v>0.11669944535734306</v>
          </cell>
          <cell r="O1218">
            <v>0.12748838751518954</v>
          </cell>
          <cell r="P1218">
            <v>94.501000000000005</v>
          </cell>
          <cell r="Q1218">
            <v>0.11669944535734306</v>
          </cell>
          <cell r="R1218">
            <v>0.11669944535734306</v>
          </cell>
        </row>
        <row r="1219">
          <cell r="A1219">
            <v>1203</v>
          </cell>
          <cell r="B1219" t="str">
            <v>Non-Comp</v>
          </cell>
          <cell r="C1219">
            <v>45736</v>
          </cell>
          <cell r="D1219">
            <v>45918</v>
          </cell>
          <cell r="E1219">
            <v>67</v>
          </cell>
          <cell r="F1219">
            <v>8014.26</v>
          </cell>
          <cell r="G1219">
            <v>7573.5558410000003</v>
          </cell>
          <cell r="H1219">
            <v>67</v>
          </cell>
          <cell r="I1219">
            <v>0</v>
          </cell>
          <cell r="J1219">
            <v>8014.26</v>
          </cell>
          <cell r="K1219">
            <v>8014.26</v>
          </cell>
          <cell r="L1219">
            <v>7573555841</v>
          </cell>
          <cell r="M1219">
            <v>440704159</v>
          </cell>
          <cell r="N1219">
            <v>0.11669944535734306</v>
          </cell>
          <cell r="O1219">
            <v>0.11669944535734306</v>
          </cell>
          <cell r="P1219">
            <v>94.501000000000005</v>
          </cell>
          <cell r="Q1219">
            <v>0.11669944535734306</v>
          </cell>
          <cell r="R1219">
            <v>0.11669944535734302</v>
          </cell>
        </row>
        <row r="1220">
          <cell r="A1220">
            <v>1204</v>
          </cell>
          <cell r="B1220" t="str">
            <v>694th</v>
          </cell>
          <cell r="C1220">
            <v>45750</v>
          </cell>
          <cell r="D1220">
            <v>45932</v>
          </cell>
          <cell r="E1220">
            <v>21</v>
          </cell>
          <cell r="F1220">
            <v>187500</v>
          </cell>
          <cell r="G1220">
            <v>176771.75799999994</v>
          </cell>
          <cell r="H1220">
            <v>7</v>
          </cell>
          <cell r="I1220">
            <v>75000</v>
          </cell>
          <cell r="J1220">
            <v>0</v>
          </cell>
          <cell r="K1220">
            <v>75000</v>
          </cell>
          <cell r="L1220">
            <v>70791368499.999985</v>
          </cell>
          <cell r="M1220">
            <v>4208631500.0000048</v>
          </cell>
          <cell r="N1220">
            <v>0.11569834271260901</v>
          </cell>
          <cell r="O1220">
            <v>0.12499587035084692</v>
          </cell>
          <cell r="P1220">
            <v>94.354299999999995</v>
          </cell>
          <cell r="Q1220">
            <v>0.11999898605225559</v>
          </cell>
          <cell r="R1220">
            <v>0.11923007458210488</v>
          </cell>
        </row>
        <row r="1221">
          <cell r="A1221">
            <v>1205</v>
          </cell>
          <cell r="B1221" t="str">
            <v>Non-Comp</v>
          </cell>
          <cell r="C1221">
            <v>45750</v>
          </cell>
          <cell r="D1221">
            <v>45932</v>
          </cell>
          <cell r="E1221">
            <v>51</v>
          </cell>
          <cell r="F1221">
            <v>3349.96</v>
          </cell>
          <cell r="G1221">
            <v>3161.9736419999999</v>
          </cell>
          <cell r="H1221">
            <v>51</v>
          </cell>
          <cell r="I1221">
            <v>0</v>
          </cell>
          <cell r="J1221">
            <v>3349.96</v>
          </cell>
          <cell r="K1221">
            <v>3349.96</v>
          </cell>
          <cell r="L1221">
            <v>3161973642</v>
          </cell>
          <cell r="M1221">
            <v>187986358</v>
          </cell>
          <cell r="N1221">
            <v>0.11923110220146711</v>
          </cell>
          <cell r="O1221">
            <v>0.11923110220146711</v>
          </cell>
          <cell r="P1221">
            <v>94.388400000000004</v>
          </cell>
          <cell r="Q1221">
            <v>0.11923110220146711</v>
          </cell>
          <cell r="R1221">
            <v>0.11923110220146715</v>
          </cell>
        </row>
        <row r="1222">
          <cell r="A1222">
            <v>1206</v>
          </cell>
          <cell r="B1222" t="str">
            <v>695th</v>
          </cell>
          <cell r="C1222">
            <v>45764</v>
          </cell>
          <cell r="D1222">
            <v>45946</v>
          </cell>
          <cell r="E1222">
            <v>43</v>
          </cell>
          <cell r="F1222">
            <v>162500</v>
          </cell>
          <cell r="G1222">
            <v>153214.4755</v>
          </cell>
          <cell r="H1222">
            <v>22</v>
          </cell>
          <cell r="I1222">
            <v>59000</v>
          </cell>
          <cell r="J1222">
            <v>0</v>
          </cell>
          <cell r="K1222">
            <v>59000</v>
          </cell>
          <cell r="L1222">
            <v>55682807000</v>
          </cell>
          <cell r="M1222">
            <v>3317192999.9999995</v>
          </cell>
          <cell r="N1222">
            <v>0.11849976430646592</v>
          </cell>
          <cell r="O1222">
            <v>0.12499587035084692</v>
          </cell>
          <cell r="P1222">
            <v>94.358699999999999</v>
          </cell>
          <cell r="Q1222">
            <v>0.11989987307843532</v>
          </cell>
          <cell r="R1222">
            <v>0.11947341337915945</v>
          </cell>
        </row>
        <row r="1223">
          <cell r="A1223">
            <v>1207</v>
          </cell>
          <cell r="B1223" t="str">
            <v>Non-Comp</v>
          </cell>
          <cell r="C1223">
            <v>45764</v>
          </cell>
          <cell r="D1223">
            <v>45946</v>
          </cell>
          <cell r="E1223">
            <v>124</v>
          </cell>
          <cell r="F1223">
            <v>17237.990000000002</v>
          </cell>
          <cell r="G1223">
            <v>16268.818486</v>
          </cell>
          <cell r="H1223">
            <v>124</v>
          </cell>
          <cell r="I1223">
            <v>0</v>
          </cell>
          <cell r="J1223">
            <v>17237.990000000002</v>
          </cell>
          <cell r="K1223">
            <v>17237.990000000002</v>
          </cell>
          <cell r="L1223">
            <v>16268818486</v>
          </cell>
          <cell r="M1223">
            <v>969171514</v>
          </cell>
          <cell r="N1223">
            <v>0.11947199135221295</v>
          </cell>
          <cell r="O1223">
            <v>0.11947199135221295</v>
          </cell>
          <cell r="P1223">
            <v>94.377700000000004</v>
          </cell>
          <cell r="Q1223">
            <v>0.11947199135221295</v>
          </cell>
          <cell r="R1223">
            <v>0.11947199135221295</v>
          </cell>
        </row>
        <row r="1224">
          <cell r="A1224">
            <v>1208</v>
          </cell>
          <cell r="B1224" t="str">
            <v>696th</v>
          </cell>
          <cell r="C1224">
            <v>45779</v>
          </cell>
          <cell r="D1224">
            <v>45960</v>
          </cell>
          <cell r="E1224">
            <v>82</v>
          </cell>
          <cell r="F1224">
            <v>146605.99</v>
          </cell>
          <cell r="G1224">
            <v>138326.24521494005</v>
          </cell>
          <cell r="H1224">
            <v>62</v>
          </cell>
          <cell r="I1224">
            <v>81805.990000000005</v>
          </cell>
          <cell r="J1224">
            <v>0</v>
          </cell>
          <cell r="K1224">
            <v>81805.990000000005</v>
          </cell>
          <cell r="L1224">
            <v>77222632814.940063</v>
          </cell>
          <cell r="M1224">
            <v>4583357185.0600023</v>
          </cell>
          <cell r="N1224">
            <v>0.11869990916600794</v>
          </cell>
          <cell r="O1224">
            <v>0.12399915568734139</v>
          </cell>
          <cell r="P1224">
            <v>94.383600000000001</v>
          </cell>
          <cell r="Q1224">
            <v>0.1199984902330747</v>
          </cell>
          <cell r="R1224">
            <v>0.11968880178115228</v>
          </cell>
        </row>
        <row r="1225">
          <cell r="A1225">
            <v>1209</v>
          </cell>
          <cell r="B1225" t="str">
            <v>Non-Comp</v>
          </cell>
          <cell r="C1225">
            <v>45779</v>
          </cell>
          <cell r="D1225">
            <v>45960</v>
          </cell>
          <cell r="E1225">
            <v>113</v>
          </cell>
          <cell r="F1225">
            <v>17609.259999999998</v>
          </cell>
          <cell r="G1225">
            <v>16622.665980999998</v>
          </cell>
          <cell r="H1225">
            <v>113</v>
          </cell>
          <cell r="I1225">
            <v>0</v>
          </cell>
          <cell r="J1225">
            <v>17609.259999999998</v>
          </cell>
          <cell r="K1225">
            <v>17609.259999999998</v>
          </cell>
          <cell r="L1225">
            <v>16622665980.999998</v>
          </cell>
          <cell r="M1225">
            <v>986594019</v>
          </cell>
          <cell r="N1225">
            <v>0.11968840666988594</v>
          </cell>
          <cell r="O1225">
            <v>0.11968840666988594</v>
          </cell>
          <cell r="P1225">
            <v>94.397300000000001</v>
          </cell>
          <cell r="Q1225">
            <v>0.11968840666988594</v>
          </cell>
          <cell r="R1225">
            <v>0.11968840666988594</v>
          </cell>
        </row>
        <row r="1226">
          <cell r="A1226">
            <v>1210</v>
          </cell>
          <cell r="B1226" t="str">
            <v>697th</v>
          </cell>
          <cell r="C1226">
            <v>45792</v>
          </cell>
          <cell r="D1226">
            <v>45974</v>
          </cell>
          <cell r="E1226">
            <v>62</v>
          </cell>
          <cell r="F1226">
            <v>225150</v>
          </cell>
          <cell r="G1226">
            <v>213031.77405000001</v>
          </cell>
          <cell r="H1226">
            <v>16</v>
          </cell>
          <cell r="I1226">
            <v>39650</v>
          </cell>
          <cell r="J1226">
            <v>0</v>
          </cell>
          <cell r="K1226">
            <v>39650</v>
          </cell>
          <cell r="L1226">
            <v>37544579050</v>
          </cell>
          <cell r="M1226">
            <v>2105420950.0000007</v>
          </cell>
          <cell r="N1226">
            <v>0.11169888911268631</v>
          </cell>
          <cell r="O1226">
            <v>0.11849751481295297</v>
          </cell>
          <cell r="P1226">
            <v>94.675399999999996</v>
          </cell>
          <cell r="Q1226">
            <v>0.11279018672174664</v>
          </cell>
          <cell r="R1226">
            <v>0.11246396594120338</v>
          </cell>
        </row>
        <row r="1227">
          <cell r="A1227">
            <v>1211</v>
          </cell>
          <cell r="B1227" t="str">
            <v>Non-Comp</v>
          </cell>
          <cell r="C1227">
            <v>45792</v>
          </cell>
          <cell r="D1227">
            <v>45974</v>
          </cell>
          <cell r="E1227">
            <v>141</v>
          </cell>
          <cell r="F1227">
            <v>22356.63</v>
          </cell>
          <cell r="G1227">
            <v>21169.492942000001</v>
          </cell>
          <cell r="H1227">
            <v>141</v>
          </cell>
          <cell r="I1227">
            <v>0</v>
          </cell>
          <cell r="J1227">
            <v>22356.63</v>
          </cell>
          <cell r="K1227">
            <v>22356.63</v>
          </cell>
          <cell r="L1227">
            <v>21169492942</v>
          </cell>
          <cell r="M1227">
            <v>1187137058</v>
          </cell>
          <cell r="N1227">
            <v>0.11246357402234479</v>
          </cell>
          <cell r="O1227">
            <v>0.11246357402234479</v>
          </cell>
          <cell r="P1227">
            <v>94.69</v>
          </cell>
          <cell r="Q1227">
            <v>0.11246357402234479</v>
          </cell>
          <cell r="R1227">
            <v>0.11246357402234479</v>
          </cell>
        </row>
        <row r="1228">
          <cell r="A1228">
            <v>1212</v>
          </cell>
          <cell r="B1228" t="str">
            <v>698th</v>
          </cell>
          <cell r="C1228">
            <v>45806</v>
          </cell>
          <cell r="D1228">
            <v>45988</v>
          </cell>
          <cell r="E1228">
            <v>56</v>
          </cell>
          <cell r="F1228">
            <v>791590</v>
          </cell>
          <cell r="G1228">
            <v>748987.99971000024</v>
          </cell>
          <cell r="H1228">
            <v>3</v>
          </cell>
          <cell r="I1228">
            <v>61000</v>
          </cell>
          <cell r="J1228">
            <v>0</v>
          </cell>
          <cell r="K1228">
            <v>61000</v>
          </cell>
          <cell r="L1228">
            <v>57797345000</v>
          </cell>
          <cell r="M1228">
            <v>3202655000.000001</v>
          </cell>
          <cell r="N1228">
            <v>0.11097942713115937</v>
          </cell>
          <cell r="O1228">
            <v>0.11749696281350681</v>
          </cell>
          <cell r="P1228">
            <v>94.717500000000001</v>
          </cell>
          <cell r="Q1228">
            <v>0.11184865231108003</v>
          </cell>
          <cell r="R1228">
            <v>0.11112811063706741</v>
          </cell>
        </row>
        <row r="1229">
          <cell r="A1229">
            <v>1213</v>
          </cell>
          <cell r="B1229" t="str">
            <v>Non-Comp</v>
          </cell>
          <cell r="C1229">
            <v>45806</v>
          </cell>
          <cell r="D1229">
            <v>45988</v>
          </cell>
          <cell r="E1229">
            <v>125</v>
          </cell>
          <cell r="F1229">
            <v>26363.93</v>
          </cell>
          <cell r="G1229">
            <v>24979.744579999999</v>
          </cell>
          <cell r="H1229">
            <v>125</v>
          </cell>
          <cell r="I1229">
            <v>0</v>
          </cell>
          <cell r="J1229">
            <v>26363.93</v>
          </cell>
          <cell r="K1229">
            <v>26363.93</v>
          </cell>
          <cell r="L1229">
            <v>24979744580</v>
          </cell>
          <cell r="M1229">
            <v>1384185420</v>
          </cell>
          <cell r="N1229">
            <v>0.11112908855856846</v>
          </cell>
          <cell r="O1229">
            <v>0.11112908855856846</v>
          </cell>
          <cell r="P1229">
            <v>94.749700000000004</v>
          </cell>
          <cell r="Q1229">
            <v>0.11112908855856846</v>
          </cell>
          <cell r="R1229">
            <v>0.11112908855856846</v>
          </cell>
        </row>
        <row r="1230">
          <cell r="A1230">
            <v>1214</v>
          </cell>
          <cell r="B1230" t="str">
            <v>699th</v>
          </cell>
          <cell r="C1230">
            <v>45820</v>
          </cell>
          <cell r="D1230">
            <v>46002</v>
          </cell>
          <cell r="E1230">
            <v>75</v>
          </cell>
          <cell r="F1230">
            <v>843150</v>
          </cell>
          <cell r="G1230">
            <v>798034.60994999995</v>
          </cell>
          <cell r="H1230">
            <v>9</v>
          </cell>
          <cell r="I1230">
            <v>66500</v>
          </cell>
          <cell r="J1230">
            <v>0</v>
          </cell>
          <cell r="K1230">
            <v>66500</v>
          </cell>
          <cell r="L1230">
            <v>63056462500</v>
          </cell>
          <cell r="M1230">
            <v>3443537500</v>
          </cell>
          <cell r="N1230">
            <v>0.10900008146307633</v>
          </cell>
          <cell r="O1230">
            <v>0.11489993388087312</v>
          </cell>
          <cell r="P1230">
            <v>94.813800000000001</v>
          </cell>
          <cell r="Q1230">
            <v>0.10969811994029986</v>
          </cell>
          <cell r="R1230">
            <v>0.10952082865079546</v>
          </cell>
        </row>
        <row r="1231">
          <cell r="A1231">
            <v>1215</v>
          </cell>
          <cell r="B1231" t="str">
            <v>Non-Comp</v>
          </cell>
          <cell r="C1231">
            <v>45820</v>
          </cell>
          <cell r="D1231">
            <v>46002</v>
          </cell>
          <cell r="E1231">
            <v>141</v>
          </cell>
          <cell r="F1231">
            <v>28891.46</v>
          </cell>
          <cell r="G1231">
            <v>27395.373530000001</v>
          </cell>
          <cell r="H1231">
            <v>141</v>
          </cell>
          <cell r="I1231">
            <v>0</v>
          </cell>
          <cell r="J1231">
            <v>28891.46</v>
          </cell>
          <cell r="K1231">
            <v>28891.46</v>
          </cell>
          <cell r="L1231">
            <v>27395373530</v>
          </cell>
          <cell r="M1231">
            <v>1496086470</v>
          </cell>
          <cell r="N1231">
            <v>0.10952189422676648</v>
          </cell>
          <cell r="O1231">
            <v>0.10952189422676648</v>
          </cell>
          <cell r="P1231">
            <v>94.821700000000007</v>
          </cell>
          <cell r="Q1231">
            <v>0.10952189422676648</v>
          </cell>
          <cell r="R1231">
            <v>0.10952189422676648</v>
          </cell>
        </row>
        <row r="1232">
          <cell r="A1232">
            <v>1216</v>
          </cell>
          <cell r="B1232" t="str">
            <v>701th</v>
          </cell>
          <cell r="C1232">
            <v>45834</v>
          </cell>
          <cell r="D1232">
            <v>46017</v>
          </cell>
          <cell r="E1232">
            <v>72</v>
          </cell>
          <cell r="F1232">
            <v>299700.005</v>
          </cell>
          <cell r="G1232">
            <v>283955.49463980983</v>
          </cell>
          <cell r="H1232">
            <v>2</v>
          </cell>
          <cell r="I1232">
            <v>35000</v>
          </cell>
          <cell r="J1232">
            <v>0</v>
          </cell>
          <cell r="K1232">
            <v>35000</v>
          </cell>
          <cell r="L1232">
            <v>33186790000</v>
          </cell>
          <cell r="M1232">
            <v>1813210000.0000007</v>
          </cell>
          <cell r="N1232">
            <v>0.10897443677541209</v>
          </cell>
          <cell r="O1232">
            <v>0.11499917427610522</v>
          </cell>
          <cell r="P1232">
            <v>94.819400000000002</v>
          </cell>
          <cell r="Q1232">
            <v>0.10897443677541209</v>
          </cell>
          <cell r="R1232">
            <v>0.10897443677541209</v>
          </cell>
        </row>
        <row r="1233">
          <cell r="A1233">
            <v>1217</v>
          </cell>
          <cell r="B1233" t="str">
            <v>Non-Comp</v>
          </cell>
          <cell r="C1233">
            <v>45834</v>
          </cell>
          <cell r="D1233">
            <v>46017</v>
          </cell>
          <cell r="E1233">
            <v>114</v>
          </cell>
          <cell r="F1233">
            <v>32685.200000000001</v>
          </cell>
          <cell r="G1233">
            <v>30991.910528</v>
          </cell>
          <cell r="H1233">
            <v>114</v>
          </cell>
          <cell r="I1233">
            <v>0</v>
          </cell>
          <cell r="J1233">
            <v>32685.200000000001</v>
          </cell>
          <cell r="K1233">
            <v>32685.200000000001</v>
          </cell>
          <cell r="L1233">
            <v>30991910528</v>
          </cell>
          <cell r="M1233">
            <v>1693289472</v>
          </cell>
          <cell r="N1233">
            <v>0.10897443677541209</v>
          </cell>
          <cell r="O1233">
            <v>0.10897443677541209</v>
          </cell>
          <cell r="P1233">
            <v>94.819400000000002</v>
          </cell>
          <cell r="Q1233">
            <v>0.10897443677541209</v>
          </cell>
          <cell r="R1233">
            <v>0.10897443677541209</v>
          </cell>
        </row>
        <row r="1234">
          <cell r="A1234">
            <v>1218</v>
          </cell>
          <cell r="B1234" t="str">
            <v>702th</v>
          </cell>
          <cell r="C1234">
            <v>45848</v>
          </cell>
          <cell r="D1234">
            <v>46030</v>
          </cell>
          <cell r="E1234">
            <v>90</v>
          </cell>
          <cell r="F1234">
            <v>373454.15</v>
          </cell>
          <cell r="G1234">
            <v>354135.91638800013</v>
          </cell>
          <cell r="H1234">
            <v>46</v>
          </cell>
          <cell r="I1234">
            <v>164054.15</v>
          </cell>
          <cell r="J1234">
            <v>0</v>
          </cell>
          <cell r="K1234">
            <v>164054.15</v>
          </cell>
          <cell r="L1234">
            <v>155710574588.00003</v>
          </cell>
          <cell r="M1234">
            <v>8343575411.9999943</v>
          </cell>
          <cell r="N1234">
            <v>0.1055478980946505</v>
          </cell>
          <cell r="O1234">
            <v>0.11249936228075047</v>
          </cell>
          <cell r="P1234">
            <v>94.846199999999996</v>
          </cell>
          <cell r="Q1234">
            <v>0.10897555813957324</v>
          </cell>
          <cell r="R1234">
            <v>0.10746293244754457</v>
          </cell>
        </row>
        <row r="1235">
          <cell r="A1235">
            <v>1219</v>
          </cell>
          <cell r="B1235" t="str">
            <v>Non-Comp</v>
          </cell>
          <cell r="C1235">
            <v>45848</v>
          </cell>
          <cell r="D1235">
            <v>46030</v>
          </cell>
          <cell r="E1235">
            <v>114</v>
          </cell>
          <cell r="F1235">
            <v>26143.54</v>
          </cell>
          <cell r="G1235">
            <v>24813.905696999998</v>
          </cell>
          <cell r="H1235">
            <v>114</v>
          </cell>
          <cell r="I1235">
            <v>0</v>
          </cell>
          <cell r="J1235">
            <v>26143.54</v>
          </cell>
          <cell r="K1235">
            <v>26143.54</v>
          </cell>
          <cell r="L1235">
            <v>24813905697</v>
          </cell>
          <cell r="M1235">
            <v>1329634303</v>
          </cell>
          <cell r="N1235">
            <v>0.10746290072280616</v>
          </cell>
          <cell r="O1235">
            <v>0.10746290072280616</v>
          </cell>
          <cell r="P1235">
            <v>94.914100000000005</v>
          </cell>
          <cell r="Q1235">
            <v>0.10746290072280616</v>
          </cell>
          <cell r="R1235">
            <v>0.10746290072280616</v>
          </cell>
        </row>
        <row r="1236">
          <cell r="A1236">
            <v>1220</v>
          </cell>
          <cell r="B1236" t="str">
            <v>703th</v>
          </cell>
          <cell r="C1236">
            <v>45862</v>
          </cell>
          <cell r="D1236">
            <v>46044</v>
          </cell>
          <cell r="E1236">
            <v>80</v>
          </cell>
          <cell r="F1236">
            <v>163586.04999999999</v>
          </cell>
          <cell r="G1236">
            <v>155144.56865235002</v>
          </cell>
          <cell r="H1236">
            <v>4</v>
          </cell>
          <cell r="I1236">
            <v>14000</v>
          </cell>
          <cell r="J1236">
            <v>0</v>
          </cell>
          <cell r="K1236">
            <v>14000</v>
          </cell>
          <cell r="L1236">
            <v>13291928000</v>
          </cell>
          <cell r="M1236">
            <v>708072000.0000006</v>
          </cell>
          <cell r="N1236">
            <v>0.10644825074261988</v>
          </cell>
          <cell r="O1236">
            <v>0.11249936228075047</v>
          </cell>
          <cell r="P1236">
            <v>94.932699999999997</v>
          </cell>
          <cell r="Q1236">
            <v>0.10704891262644288</v>
          </cell>
          <cell r="R1236">
            <v>0.10683437154567384</v>
          </cell>
        </row>
        <row r="1237">
          <cell r="A1237">
            <v>1221</v>
          </cell>
          <cell r="B1237" t="str">
            <v>Non-Comp</v>
          </cell>
          <cell r="C1237">
            <v>45862</v>
          </cell>
          <cell r="D1237">
            <v>46044</v>
          </cell>
          <cell r="E1237">
            <v>110</v>
          </cell>
          <cell r="F1237">
            <v>54271.084999999999</v>
          </cell>
          <cell r="G1237">
            <v>51526.270604999998</v>
          </cell>
          <cell r="H1237">
            <v>110</v>
          </cell>
          <cell r="I1237">
            <v>0</v>
          </cell>
          <cell r="J1237">
            <v>54271.084999999999</v>
          </cell>
          <cell r="K1237">
            <v>54271.084999999999</v>
          </cell>
          <cell r="L1237">
            <v>51526270605</v>
          </cell>
          <cell r="M1237">
            <v>2744814395</v>
          </cell>
          <cell r="N1237">
            <v>0.10683307996205064</v>
          </cell>
          <cell r="O1237">
            <v>0.10683307996205064</v>
          </cell>
          <cell r="P1237">
            <v>94.942400000000006</v>
          </cell>
          <cell r="Q1237">
            <v>0.10683307996205064</v>
          </cell>
          <cell r="R1237">
            <v>0.10683307996205064</v>
          </cell>
        </row>
        <row r="1238">
          <cell r="A1238">
            <v>1222</v>
          </cell>
          <cell r="B1238" t="str">
            <v>704th</v>
          </cell>
          <cell r="C1238">
            <v>45876</v>
          </cell>
          <cell r="D1238">
            <v>46059</v>
          </cell>
          <cell r="E1238">
            <v>62</v>
          </cell>
          <cell r="F1238">
            <v>158900.16</v>
          </cell>
          <cell r="G1238">
            <v>150481.32687312004</v>
          </cell>
          <cell r="H1238">
            <v>9</v>
          </cell>
          <cell r="I1238">
            <v>33062</v>
          </cell>
          <cell r="J1238">
            <v>0</v>
          </cell>
          <cell r="K1238">
            <v>33062</v>
          </cell>
          <cell r="L1238">
            <v>31367259770</v>
          </cell>
          <cell r="M1238">
            <v>1694740230</v>
          </cell>
          <cell r="N1238">
            <v>0.1069996638407351</v>
          </cell>
          <cell r="O1238">
            <v>0.22664232353117808</v>
          </cell>
          <cell r="P1238">
            <v>94.83</v>
          </cell>
          <cell r="Q1238">
            <v>0.10873930859305901</v>
          </cell>
          <cell r="R1238">
            <v>0.10776272838857352</v>
          </cell>
        </row>
        <row r="1239">
          <cell r="A1239">
            <v>1223</v>
          </cell>
          <cell r="B1239" t="str">
            <v>Non-Comp</v>
          </cell>
          <cell r="C1239">
            <v>45876</v>
          </cell>
          <cell r="D1239">
            <v>46059</v>
          </cell>
          <cell r="E1239">
            <v>97</v>
          </cell>
          <cell r="F1239">
            <v>21045.884999999998</v>
          </cell>
          <cell r="G1239">
            <v>19967.072934</v>
          </cell>
          <cell r="H1239">
            <v>97</v>
          </cell>
          <cell r="J1239">
            <v>21045.884999999998</v>
          </cell>
          <cell r="K1239">
            <v>21045.884999999998</v>
          </cell>
          <cell r="L1239">
            <v>19967072934</v>
          </cell>
          <cell r="M1239">
            <v>1078812066</v>
          </cell>
          <cell r="N1239">
            <v>0.10776386650756016</v>
          </cell>
          <cell r="O1239">
            <v>0.10776386650756016</v>
          </cell>
          <cell r="P1239">
            <v>94.873999999999995</v>
          </cell>
          <cell r="Q1239">
            <v>0.10776386650756016</v>
          </cell>
          <cell r="R1239">
            <v>0.10776386650756016</v>
          </cell>
        </row>
        <row r="1240">
          <cell r="A1240">
            <v>1224</v>
          </cell>
          <cell r="B1240" t="str">
            <v>705th</v>
          </cell>
          <cell r="C1240">
            <v>45890</v>
          </cell>
          <cell r="D1240">
            <v>46072</v>
          </cell>
          <cell r="E1240">
            <v>53</v>
          </cell>
          <cell r="F1240">
            <v>125800</v>
          </cell>
          <cell r="G1240">
            <v>119185.63566799999</v>
          </cell>
          <cell r="H1240">
            <v>12</v>
          </cell>
          <cell r="I1240">
            <v>23000</v>
          </cell>
          <cell r="J1240">
            <v>0</v>
          </cell>
          <cell r="K1240">
            <v>23000</v>
          </cell>
          <cell r="L1240">
            <v>21821637000</v>
          </cell>
          <cell r="M1240">
            <v>1178362999.9999998</v>
          </cell>
          <cell r="N1240">
            <v>0.10799954603305852</v>
          </cell>
          <cell r="O1240">
            <v>0.1174992101881735</v>
          </cell>
          <cell r="P1240">
            <v>94.867500000000007</v>
          </cell>
          <cell r="Q1240">
            <v>0.10850080954437015</v>
          </cell>
          <cell r="R1240">
            <v>0.10829622681471879</v>
          </cell>
        </row>
        <row r="1241">
          <cell r="A1241">
            <v>1225</v>
          </cell>
          <cell r="B1241" t="str">
            <v>Non-Comp</v>
          </cell>
          <cell r="C1241">
            <v>45820</v>
          </cell>
          <cell r="D1241">
            <v>46002</v>
          </cell>
          <cell r="E1241">
            <v>107</v>
          </cell>
          <cell r="F1241">
            <v>53515.035000000003</v>
          </cell>
          <cell r="G1241">
            <v>50773.299206000003</v>
          </cell>
          <cell r="H1241">
            <v>107</v>
          </cell>
          <cell r="I1241">
            <v>0</v>
          </cell>
          <cell r="J1241">
            <v>53515.035000000003</v>
          </cell>
          <cell r="K1241">
            <v>53515.035000000003</v>
          </cell>
          <cell r="L1241">
            <v>50773299206</v>
          </cell>
          <cell r="M1241">
            <v>2741735794</v>
          </cell>
          <cell r="N1241">
            <v>0.10829581973234736</v>
          </cell>
          <cell r="O1241">
            <v>0.10829581973234736</v>
          </cell>
          <cell r="P1241">
            <v>94.8767</v>
          </cell>
          <cell r="Q1241">
            <v>0.10829581973234736</v>
          </cell>
          <cell r="R1241">
            <v>0.10829581973234741</v>
          </cell>
        </row>
        <row r="1242">
          <cell r="A1242">
            <v>1226</v>
          </cell>
          <cell r="B1242" t="str">
            <v>706th</v>
          </cell>
          <cell r="C1242">
            <v>45904</v>
          </cell>
          <cell r="D1242">
            <v>46086</v>
          </cell>
          <cell r="E1242">
            <v>66</v>
          </cell>
          <cell r="F1242">
            <v>170000</v>
          </cell>
          <cell r="G1242">
            <v>161126.22585999998</v>
          </cell>
          <cell r="H1242">
            <v>15</v>
          </cell>
          <cell r="I1242">
            <v>30720</v>
          </cell>
          <cell r="J1242">
            <v>0</v>
          </cell>
          <cell r="K1242">
            <v>30720</v>
          </cell>
          <cell r="L1242">
            <v>29146615800</v>
          </cell>
          <cell r="M1242">
            <v>1573384200.000001</v>
          </cell>
          <cell r="N1242">
            <v>0.10759870634696779</v>
          </cell>
          <cell r="O1242">
            <v>0.1174992101881735</v>
          </cell>
          <cell r="P1242">
            <v>94.867500000000007</v>
          </cell>
          <cell r="Q1242">
            <v>0.10850080954437015</v>
          </cell>
          <cell r="R1242">
            <v>0.10826006282073934</v>
          </cell>
        </row>
        <row r="1243">
          <cell r="A1243">
            <v>1227</v>
          </cell>
          <cell r="B1243" t="str">
            <v>Non-Comp</v>
          </cell>
          <cell r="C1243">
            <v>45820</v>
          </cell>
          <cell r="D1243">
            <v>46002</v>
          </cell>
          <cell r="E1243">
            <v>94</v>
          </cell>
          <cell r="F1243">
            <v>15215.254999999999</v>
          </cell>
          <cell r="G1243">
            <v>14435.975281999999</v>
          </cell>
          <cell r="H1243">
            <v>94</v>
          </cell>
          <cell r="I1243">
            <v>0</v>
          </cell>
          <cell r="J1243">
            <v>15215.254999999999</v>
          </cell>
          <cell r="K1243">
            <v>15215.254999999999</v>
          </cell>
          <cell r="L1243">
            <v>14435975282</v>
          </cell>
          <cell r="M1243">
            <v>779279718</v>
          </cell>
          <cell r="N1243">
            <v>0.10826017338834293</v>
          </cell>
          <cell r="O1243">
            <v>0.10826017338834293</v>
          </cell>
          <cell r="P1243">
            <v>94.878299999999996</v>
          </cell>
          <cell r="Q1243">
            <v>0.10826017338834293</v>
          </cell>
          <cell r="R1243">
            <v>0.10826017338834291</v>
          </cell>
        </row>
        <row r="1244">
          <cell r="A1244">
            <v>1228</v>
          </cell>
          <cell r="B1244" t="str">
            <v>707th</v>
          </cell>
          <cell r="C1244">
            <v>45918</v>
          </cell>
          <cell r="D1244">
            <v>46100</v>
          </cell>
          <cell r="E1244">
            <v>27</v>
          </cell>
          <cell r="F1244">
            <v>174092.5</v>
          </cell>
          <cell r="G1244">
            <v>164871.31725000008</v>
          </cell>
          <cell r="H1244">
            <v>5</v>
          </cell>
          <cell r="I1244">
            <v>32092.5</v>
          </cell>
          <cell r="J1244">
            <v>0</v>
          </cell>
          <cell r="K1244">
            <v>32092.5</v>
          </cell>
          <cell r="L1244">
            <v>30458975750</v>
          </cell>
          <cell r="M1244">
            <v>1633524250.0000012</v>
          </cell>
          <cell r="N1244">
            <v>0.10704891262644288</v>
          </cell>
          <cell r="O1244">
            <v>0.1150008231588578</v>
          </cell>
          <cell r="P1244">
            <v>94.873099999999994</v>
          </cell>
          <cell r="Q1244">
            <v>0.10837602840235844</v>
          </cell>
          <cell r="R1244">
            <v>0.10755536626526775</v>
          </cell>
        </row>
        <row r="1245">
          <cell r="A1245">
            <v>1229</v>
          </cell>
          <cell r="B1245" t="str">
            <v>Non-Comp</v>
          </cell>
          <cell r="C1245">
            <v>45918</v>
          </cell>
          <cell r="D1245">
            <v>46100</v>
          </cell>
          <cell r="E1245">
            <v>73</v>
          </cell>
          <cell r="F1245">
            <v>29885.47</v>
          </cell>
          <cell r="G1245">
            <v>28364.299573</v>
          </cell>
          <cell r="H1245">
            <v>73</v>
          </cell>
          <cell r="J1245">
            <v>29885.47</v>
          </cell>
          <cell r="K1245">
            <v>29885.47</v>
          </cell>
          <cell r="L1245">
            <v>28364299573</v>
          </cell>
          <cell r="M1245">
            <v>1521170427</v>
          </cell>
          <cell r="N1245">
            <v>0.10755417798932715</v>
          </cell>
          <cell r="O1245">
            <v>0.10755417798932715</v>
          </cell>
          <cell r="P1245">
            <v>94.91</v>
          </cell>
          <cell r="Q1245">
            <v>0.10755417798932715</v>
          </cell>
          <cell r="R1245">
            <v>0.10755417798932715</v>
          </cell>
        </row>
        <row r="1251">
          <cell r="C1251" t="str">
            <v>TOTAL</v>
          </cell>
          <cell r="E1251">
            <v>47130</v>
          </cell>
          <cell r="F1251">
            <v>75238864.123547629</v>
          </cell>
          <cell r="G1251">
            <v>70506992.70232363</v>
          </cell>
          <cell r="H1251">
            <v>30665</v>
          </cell>
          <cell r="I1251">
            <v>29325302.133508317</v>
          </cell>
          <cell r="J1251">
            <v>4709159.5523564117</v>
          </cell>
          <cell r="K1251">
            <v>34034462.44765573</v>
          </cell>
          <cell r="L1251">
            <v>32396499917676.145</v>
          </cell>
          <cell r="M1251">
            <v>1637962531097.8181</v>
          </cell>
        </row>
        <row r="1253">
          <cell r="K1253">
            <v>70496.430000000008</v>
          </cell>
          <cell r="L1253">
            <v>52700767911.999992</v>
          </cell>
          <cell r="M1253">
            <v>2035642088.0000007</v>
          </cell>
        </row>
        <row r="1254">
          <cell r="K1254">
            <v>3249.7</v>
          </cell>
        </row>
        <row r="1257">
          <cell r="L1257">
            <v>1034566174</v>
          </cell>
          <cell r="M1257">
            <v>40508826.000000015</v>
          </cell>
        </row>
        <row r="1258">
          <cell r="L1258">
            <v>0</v>
          </cell>
          <cell r="M1258">
            <v>0</v>
          </cell>
        </row>
        <row r="1259">
          <cell r="K1259" t="str">
            <v>Issued</v>
          </cell>
          <cell r="L1259">
            <v>121784667644</v>
          </cell>
          <cell r="M1259">
            <v>4068852355.999999</v>
          </cell>
        </row>
        <row r="1260">
          <cell r="K1260" t="str">
            <v>Discharged</v>
          </cell>
          <cell r="L1260">
            <v>50438707831.784996</v>
          </cell>
          <cell r="M1260">
            <v>3326917168.2149992</v>
          </cell>
        </row>
        <row r="1261">
          <cell r="K1261" t="str">
            <v>Outstanding</v>
          </cell>
          <cell r="L1261">
            <v>938914518852.32996</v>
          </cell>
          <cell r="M1261">
            <v>43079376147.670006</v>
          </cell>
          <cell r="N1261">
            <v>981993.89500000002</v>
          </cell>
        </row>
      </sheetData>
      <sheetData sheetId="4">
        <row r="18">
          <cell r="A18">
            <v>1</v>
          </cell>
          <cell r="B18" t="str">
            <v>1st</v>
          </cell>
          <cell r="C18">
            <v>35972</v>
          </cell>
          <cell r="D18" t="str">
            <v xml:space="preserve">   ---</v>
          </cell>
          <cell r="E18" t="str">
            <v>---</v>
          </cell>
          <cell r="F18" t="str">
            <v xml:space="preserve">    ---</v>
          </cell>
          <cell r="H18" t="str">
            <v>---</v>
          </cell>
          <cell r="I18" t="str">
            <v xml:space="preserve">   ---</v>
          </cell>
          <cell r="J18" t="str">
            <v xml:space="preserve">   ---</v>
          </cell>
          <cell r="K18" t="str">
            <v>---</v>
          </cell>
          <cell r="L18" t="str">
            <v>---</v>
          </cell>
          <cell r="M18" t="str">
            <v>---</v>
          </cell>
          <cell r="N18" t="str">
            <v>---</v>
          </cell>
          <cell r="O18" t="str">
            <v>---</v>
          </cell>
          <cell r="Q18" t="str">
            <v xml:space="preserve">   ---</v>
          </cell>
          <cell r="R18" t="str">
            <v xml:space="preserve">   ---</v>
          </cell>
          <cell r="S18">
            <v>36337</v>
          </cell>
        </row>
        <row r="19">
          <cell r="A19">
            <v>2</v>
          </cell>
          <cell r="B19" t="str">
            <v>2nd</v>
          </cell>
          <cell r="C19">
            <v>35991</v>
          </cell>
          <cell r="D19">
            <v>36356</v>
          </cell>
          <cell r="E19">
            <v>3</v>
          </cell>
          <cell r="F19">
            <v>300</v>
          </cell>
          <cell r="H19">
            <v>1</v>
          </cell>
          <cell r="I19">
            <v>100</v>
          </cell>
          <cell r="J19" t="str">
            <v xml:space="preserve">   ---</v>
          </cell>
          <cell r="K19">
            <v>100</v>
          </cell>
          <cell r="L19">
            <v>86206900</v>
          </cell>
          <cell r="M19">
            <v>13793100</v>
          </cell>
          <cell r="N19">
            <v>0.16</v>
          </cell>
          <cell r="O19">
            <v>0.17250099999999999</v>
          </cell>
          <cell r="Q19">
            <v>0.16</v>
          </cell>
          <cell r="R19">
            <v>0.16</v>
          </cell>
          <cell r="S19">
            <v>36356</v>
          </cell>
        </row>
        <row r="20">
          <cell r="A20">
            <v>3</v>
          </cell>
          <cell r="B20" t="str">
            <v>3rd</v>
          </cell>
          <cell r="C20">
            <v>36000</v>
          </cell>
          <cell r="D20" t="str">
            <v xml:space="preserve">   ---</v>
          </cell>
          <cell r="E20">
            <v>3</v>
          </cell>
          <cell r="F20">
            <v>250</v>
          </cell>
          <cell r="H20" t="str">
            <v>---</v>
          </cell>
          <cell r="I20" t="str">
            <v xml:space="preserve">  REJECTED</v>
          </cell>
          <cell r="J20" t="str">
            <v xml:space="preserve">  REJECTED</v>
          </cell>
          <cell r="K20" t="str">
            <v xml:space="preserve">  REJECTED</v>
          </cell>
          <cell r="L20" t="str">
            <v>---</v>
          </cell>
          <cell r="M20" t="str">
            <v>---</v>
          </cell>
          <cell r="N20">
            <v>0.16144</v>
          </cell>
          <cell r="O20">
            <v>0.164551</v>
          </cell>
          <cell r="Q20" t="str">
            <v xml:space="preserve"> REJECTED</v>
          </cell>
          <cell r="R20" t="str">
            <v xml:space="preserve"> REJECTED</v>
          </cell>
          <cell r="S20">
            <v>36365</v>
          </cell>
        </row>
        <row r="21">
          <cell r="A21">
            <v>4</v>
          </cell>
          <cell r="B21" t="str">
            <v>4th</v>
          </cell>
          <cell r="C21">
            <v>36013</v>
          </cell>
          <cell r="D21">
            <v>36378</v>
          </cell>
          <cell r="E21">
            <v>3</v>
          </cell>
          <cell r="F21">
            <v>2600</v>
          </cell>
          <cell r="H21">
            <v>2</v>
          </cell>
          <cell r="I21">
            <v>2500</v>
          </cell>
          <cell r="J21" t="str">
            <v xml:space="preserve">   ---</v>
          </cell>
          <cell r="K21">
            <v>2500</v>
          </cell>
          <cell r="L21">
            <v>2157032500</v>
          </cell>
          <cell r="M21">
            <v>342967500</v>
          </cell>
          <cell r="N21">
            <v>0.159</v>
          </cell>
          <cell r="O21">
            <v>0.16009300000000001</v>
          </cell>
          <cell r="Q21">
            <v>0.159</v>
          </cell>
          <cell r="R21">
            <v>0.159</v>
          </cell>
          <cell r="S21">
            <v>36378</v>
          </cell>
        </row>
        <row r="22">
          <cell r="A22">
            <v>5</v>
          </cell>
          <cell r="B22" t="str">
            <v>5th</v>
          </cell>
          <cell r="C22">
            <v>36026</v>
          </cell>
          <cell r="D22">
            <v>36391</v>
          </cell>
          <cell r="E22">
            <v>12</v>
          </cell>
          <cell r="F22">
            <v>5400</v>
          </cell>
          <cell r="H22">
            <v>4</v>
          </cell>
          <cell r="I22">
            <v>2600</v>
          </cell>
          <cell r="J22" t="str">
            <v xml:space="preserve">   ---</v>
          </cell>
          <cell r="K22">
            <v>2600</v>
          </cell>
          <cell r="L22">
            <v>2245633000</v>
          </cell>
          <cell r="M22">
            <v>354367000</v>
          </cell>
          <cell r="N22">
            <v>0.157</v>
          </cell>
          <cell r="O22">
            <v>0.15995799999999999</v>
          </cell>
          <cell r="Q22">
            <v>0.158</v>
          </cell>
          <cell r="R22">
            <v>0.157803</v>
          </cell>
          <cell r="S22">
            <v>36391</v>
          </cell>
        </row>
        <row r="23">
          <cell r="A23">
            <v>6</v>
          </cell>
          <cell r="B23" t="str">
            <v>6th</v>
          </cell>
          <cell r="C23">
            <v>36043</v>
          </cell>
          <cell r="D23">
            <v>36408</v>
          </cell>
          <cell r="E23">
            <v>72</v>
          </cell>
          <cell r="F23">
            <v>17250</v>
          </cell>
          <cell r="H23">
            <v>44</v>
          </cell>
          <cell r="I23">
            <v>11400</v>
          </cell>
          <cell r="J23" t="str">
            <v xml:space="preserve">   ---</v>
          </cell>
          <cell r="K23">
            <v>11400</v>
          </cell>
          <cell r="L23">
            <v>9879332600</v>
          </cell>
          <cell r="M23">
            <v>1520667400</v>
          </cell>
          <cell r="N23">
            <v>0.149954</v>
          </cell>
          <cell r="O23">
            <v>0.16</v>
          </cell>
          <cell r="Q23">
            <v>0.15490000000000001</v>
          </cell>
          <cell r="R23">
            <v>0.15392400000000001</v>
          </cell>
          <cell r="S23">
            <v>36408</v>
          </cell>
        </row>
        <row r="24">
          <cell r="A24">
            <v>7</v>
          </cell>
          <cell r="B24" t="str">
            <v>7th</v>
          </cell>
          <cell r="C24">
            <v>36068</v>
          </cell>
          <cell r="D24">
            <v>36433</v>
          </cell>
          <cell r="E24">
            <v>118</v>
          </cell>
          <cell r="F24">
            <v>23983.5</v>
          </cell>
          <cell r="H24">
            <v>41</v>
          </cell>
          <cell r="I24">
            <v>5110</v>
          </cell>
          <cell r="J24">
            <v>450</v>
          </cell>
          <cell r="K24">
            <v>5560</v>
          </cell>
          <cell r="L24">
            <v>4827642900</v>
          </cell>
          <cell r="M24">
            <v>732357100</v>
          </cell>
          <cell r="N24">
            <v>0.148897</v>
          </cell>
          <cell r="O24">
            <v>0.160631</v>
          </cell>
          <cell r="Q24">
            <v>0.15287100000000001</v>
          </cell>
          <cell r="R24">
            <v>0.151701</v>
          </cell>
          <cell r="S24">
            <v>36433</v>
          </cell>
        </row>
        <row r="25">
          <cell r="A25">
            <v>8</v>
          </cell>
          <cell r="B25" t="str">
            <v>8th</v>
          </cell>
          <cell r="C25">
            <v>36081</v>
          </cell>
          <cell r="D25">
            <v>36446</v>
          </cell>
          <cell r="E25">
            <v>44</v>
          </cell>
          <cell r="F25">
            <v>10105</v>
          </cell>
          <cell r="H25">
            <v>1</v>
          </cell>
          <cell r="I25">
            <v>2200</v>
          </cell>
          <cell r="J25" t="str">
            <v xml:space="preserve">   ---</v>
          </cell>
          <cell r="K25">
            <v>2200</v>
          </cell>
          <cell r="L25">
            <v>1910040000</v>
          </cell>
          <cell r="M25">
            <v>289960000</v>
          </cell>
          <cell r="N25">
            <v>0.151808</v>
          </cell>
          <cell r="O25">
            <v>0.162385</v>
          </cell>
          <cell r="Q25">
            <v>0.151808</v>
          </cell>
          <cell r="R25">
            <v>0.151808</v>
          </cell>
          <cell r="S25">
            <v>36446</v>
          </cell>
        </row>
        <row r="26">
          <cell r="A26">
            <v>9</v>
          </cell>
          <cell r="B26" t="str">
            <v>9th</v>
          </cell>
          <cell r="C26">
            <v>36092</v>
          </cell>
          <cell r="D26" t="str">
            <v xml:space="preserve">   ---</v>
          </cell>
          <cell r="E26">
            <v>85</v>
          </cell>
          <cell r="F26">
            <v>16800</v>
          </cell>
          <cell r="H26" t="str">
            <v>---</v>
          </cell>
          <cell r="I26" t="str">
            <v xml:space="preserve">  REJECTED</v>
          </cell>
          <cell r="J26" t="str">
            <v xml:space="preserve">  REJECTED</v>
          </cell>
          <cell r="K26" t="str">
            <v xml:space="preserve">  REJECTED</v>
          </cell>
          <cell r="L26" t="str">
            <v>---</v>
          </cell>
          <cell r="M26" t="str">
            <v>---</v>
          </cell>
          <cell r="N26">
            <v>0.149954</v>
          </cell>
          <cell r="O26">
            <v>0.16252</v>
          </cell>
          <cell r="Q26" t="str">
            <v xml:space="preserve"> REJECTED</v>
          </cell>
          <cell r="R26" t="str">
            <v xml:space="preserve"> REJECTED</v>
          </cell>
          <cell r="S26">
            <v>36457</v>
          </cell>
        </row>
        <row r="27">
          <cell r="A27">
            <v>10</v>
          </cell>
          <cell r="B27" t="str">
            <v>10th</v>
          </cell>
          <cell r="C27">
            <v>36104</v>
          </cell>
          <cell r="D27">
            <v>36469</v>
          </cell>
          <cell r="E27">
            <v>152</v>
          </cell>
          <cell r="F27">
            <v>50605</v>
          </cell>
          <cell r="H27">
            <v>68</v>
          </cell>
          <cell r="I27">
            <v>26270</v>
          </cell>
          <cell r="J27">
            <v>150</v>
          </cell>
          <cell r="K27">
            <v>26420</v>
          </cell>
          <cell r="L27">
            <v>23149338600</v>
          </cell>
          <cell r="M27">
            <v>3270661400</v>
          </cell>
          <cell r="N27">
            <v>0.136493</v>
          </cell>
          <cell r="O27">
            <v>0.16022700000000001</v>
          </cell>
          <cell r="Q27">
            <v>0.144951</v>
          </cell>
          <cell r="R27">
            <v>0.14128499999999999</v>
          </cell>
          <cell r="S27">
            <v>36469</v>
          </cell>
        </row>
        <row r="28">
          <cell r="A28">
            <v>11</v>
          </cell>
          <cell r="B28" t="str">
            <v>11th</v>
          </cell>
          <cell r="C28">
            <v>36116</v>
          </cell>
          <cell r="D28">
            <v>36481</v>
          </cell>
          <cell r="E28">
            <v>142</v>
          </cell>
          <cell r="F28">
            <v>25065</v>
          </cell>
          <cell r="H28">
            <v>1</v>
          </cell>
          <cell r="I28">
            <v>5000</v>
          </cell>
          <cell r="J28" t="str">
            <v xml:space="preserve">   ---</v>
          </cell>
          <cell r="K28">
            <v>5000</v>
          </cell>
          <cell r="L28">
            <v>4425000000</v>
          </cell>
          <cell r="M28">
            <v>575000000</v>
          </cell>
          <cell r="N28">
            <v>0.129944</v>
          </cell>
          <cell r="O28">
            <v>0.15446799999999999</v>
          </cell>
          <cell r="Q28">
            <v>0.129944</v>
          </cell>
          <cell r="R28">
            <v>0.129944</v>
          </cell>
          <cell r="S28">
            <v>36481</v>
          </cell>
        </row>
        <row r="29">
          <cell r="A29">
            <v>12</v>
          </cell>
          <cell r="B29" t="str">
            <v>12th</v>
          </cell>
          <cell r="C29">
            <v>36134</v>
          </cell>
          <cell r="D29">
            <v>36499</v>
          </cell>
          <cell r="E29">
            <v>111</v>
          </cell>
          <cell r="F29">
            <v>14670</v>
          </cell>
          <cell r="H29">
            <v>2</v>
          </cell>
          <cell r="I29">
            <v>200</v>
          </cell>
          <cell r="J29" t="str">
            <v xml:space="preserve">   ---</v>
          </cell>
          <cell r="K29">
            <v>200</v>
          </cell>
          <cell r="L29">
            <v>177000000</v>
          </cell>
          <cell r="M29">
            <v>23000000</v>
          </cell>
          <cell r="N29">
            <v>0.129944</v>
          </cell>
          <cell r="O29">
            <v>0.149954</v>
          </cell>
          <cell r="Q29">
            <v>0.129944</v>
          </cell>
          <cell r="R29">
            <v>0.129944</v>
          </cell>
          <cell r="S29">
            <v>36499</v>
          </cell>
        </row>
        <row r="30">
          <cell r="A30">
            <v>13</v>
          </cell>
          <cell r="B30" t="str">
            <v>13th</v>
          </cell>
          <cell r="C30">
            <v>36152</v>
          </cell>
          <cell r="D30">
            <v>36517</v>
          </cell>
          <cell r="E30">
            <v>85</v>
          </cell>
          <cell r="F30">
            <v>16930</v>
          </cell>
          <cell r="H30">
            <v>5</v>
          </cell>
          <cell r="I30">
            <v>950</v>
          </cell>
          <cell r="J30" t="str">
            <v xml:space="preserve">   ---</v>
          </cell>
          <cell r="K30">
            <v>950</v>
          </cell>
          <cell r="L30">
            <v>840850000</v>
          </cell>
          <cell r="M30">
            <v>109150000</v>
          </cell>
          <cell r="N30">
            <v>0.12943299999999999</v>
          </cell>
          <cell r="O30">
            <v>0.149954</v>
          </cell>
          <cell r="Q30">
            <v>0.129944</v>
          </cell>
          <cell r="R30">
            <v>0.12980900000000001</v>
          </cell>
          <cell r="S30">
            <v>36517</v>
          </cell>
        </row>
        <row r="31">
          <cell r="A31">
            <v>14</v>
          </cell>
          <cell r="B31" t="str">
            <v>14th</v>
          </cell>
          <cell r="C31">
            <v>36171</v>
          </cell>
          <cell r="D31">
            <v>36536</v>
          </cell>
          <cell r="E31">
            <v>40</v>
          </cell>
          <cell r="F31">
            <v>9375</v>
          </cell>
          <cell r="H31">
            <v>15</v>
          </cell>
          <cell r="I31">
            <v>2550</v>
          </cell>
          <cell r="J31">
            <v>1000</v>
          </cell>
          <cell r="K31">
            <v>3550</v>
          </cell>
          <cell r="L31">
            <v>3142275000</v>
          </cell>
          <cell r="M31">
            <v>407725000</v>
          </cell>
          <cell r="N31">
            <v>0.12739600000000001</v>
          </cell>
          <cell r="O31">
            <v>0.149954</v>
          </cell>
          <cell r="Q31">
            <v>0.13199</v>
          </cell>
          <cell r="R31">
            <v>0.12975500000000001</v>
          </cell>
          <cell r="S31">
            <v>36536</v>
          </cell>
        </row>
        <row r="32">
          <cell r="A32">
            <v>15</v>
          </cell>
          <cell r="B32" t="str">
            <v>15th</v>
          </cell>
          <cell r="C32">
            <v>36181</v>
          </cell>
          <cell r="D32">
            <v>36546</v>
          </cell>
          <cell r="E32">
            <v>43</v>
          </cell>
          <cell r="F32">
            <v>9850</v>
          </cell>
          <cell r="H32">
            <v>12</v>
          </cell>
          <cell r="I32">
            <v>3000</v>
          </cell>
          <cell r="J32" t="str">
            <v xml:space="preserve">   ---</v>
          </cell>
          <cell r="K32">
            <v>3000</v>
          </cell>
          <cell r="L32">
            <v>2650916000</v>
          </cell>
          <cell r="M32">
            <v>349084000</v>
          </cell>
          <cell r="N32">
            <v>0.129944</v>
          </cell>
          <cell r="O32">
            <v>0.144951</v>
          </cell>
          <cell r="Q32">
            <v>0.13340099999999999</v>
          </cell>
          <cell r="R32">
            <v>0.131684</v>
          </cell>
          <cell r="S32">
            <v>36546</v>
          </cell>
        </row>
        <row r="33">
          <cell r="A33">
            <v>16</v>
          </cell>
          <cell r="B33" t="str">
            <v>16th</v>
          </cell>
          <cell r="C33">
            <v>36193</v>
          </cell>
          <cell r="D33">
            <v>36558</v>
          </cell>
          <cell r="E33">
            <v>44</v>
          </cell>
          <cell r="F33">
            <v>11730</v>
          </cell>
          <cell r="H33">
            <v>23</v>
          </cell>
          <cell r="I33">
            <v>8600</v>
          </cell>
          <cell r="J33">
            <v>255</v>
          </cell>
          <cell r="K33">
            <v>8855</v>
          </cell>
          <cell r="L33">
            <v>7799014600</v>
          </cell>
          <cell r="M33">
            <v>1055985400</v>
          </cell>
          <cell r="N33">
            <v>0.13389999999999999</v>
          </cell>
          <cell r="O33">
            <v>0.14968999999999999</v>
          </cell>
          <cell r="Q33">
            <v>0.138434</v>
          </cell>
          <cell r="R33">
            <v>0.13539999999999999</v>
          </cell>
          <cell r="S33">
            <v>36558</v>
          </cell>
        </row>
        <row r="34">
          <cell r="A34">
            <v>17</v>
          </cell>
          <cell r="B34" t="str">
            <v>17th</v>
          </cell>
          <cell r="C34">
            <v>36206</v>
          </cell>
          <cell r="D34">
            <v>36571</v>
          </cell>
          <cell r="E34">
            <v>63</v>
          </cell>
          <cell r="F34">
            <v>10700</v>
          </cell>
          <cell r="H34">
            <v>33</v>
          </cell>
          <cell r="I34">
            <v>5175</v>
          </cell>
          <cell r="J34">
            <v>125</v>
          </cell>
          <cell r="K34">
            <v>5300</v>
          </cell>
          <cell r="L34">
            <v>4656813100</v>
          </cell>
          <cell r="M34">
            <v>643186900</v>
          </cell>
          <cell r="N34">
            <v>0.13455900000000001</v>
          </cell>
          <cell r="O34">
            <v>0.149954</v>
          </cell>
          <cell r="Q34">
            <v>0.13986100000000001</v>
          </cell>
          <cell r="R34">
            <v>0.13811699999999999</v>
          </cell>
          <cell r="S34">
            <v>36571</v>
          </cell>
        </row>
        <row r="35">
          <cell r="A35">
            <v>18</v>
          </cell>
          <cell r="B35" t="str">
            <v>18th</v>
          </cell>
          <cell r="C35">
            <v>36223</v>
          </cell>
          <cell r="D35" t="str">
            <v xml:space="preserve">   ---</v>
          </cell>
          <cell r="E35">
            <v>153</v>
          </cell>
          <cell r="F35">
            <v>23945</v>
          </cell>
          <cell r="H35" t="str">
            <v>---</v>
          </cell>
          <cell r="I35" t="str">
            <v xml:space="preserve">  REJECTED</v>
          </cell>
          <cell r="J35" t="str">
            <v xml:space="preserve">  REJECTED</v>
          </cell>
          <cell r="K35" t="str">
            <v xml:space="preserve">  REJECTED</v>
          </cell>
          <cell r="L35" t="str">
            <v>---</v>
          </cell>
          <cell r="M35" t="str">
            <v>---</v>
          </cell>
          <cell r="N35">
            <v>0.13442999999999999</v>
          </cell>
          <cell r="O35">
            <v>0.144951</v>
          </cell>
          <cell r="Q35" t="str">
            <v xml:space="preserve"> REJECTED</v>
          </cell>
          <cell r="R35" t="str">
            <v xml:space="preserve"> REJECTED</v>
          </cell>
          <cell r="S35">
            <v>36588</v>
          </cell>
        </row>
        <row r="36">
          <cell r="A36">
            <v>19</v>
          </cell>
          <cell r="B36" t="str">
            <v>19th</v>
          </cell>
          <cell r="C36">
            <v>36245</v>
          </cell>
          <cell r="D36">
            <v>36610</v>
          </cell>
          <cell r="E36">
            <v>72</v>
          </cell>
          <cell r="F36">
            <v>10255</v>
          </cell>
          <cell r="H36">
            <v>2</v>
          </cell>
          <cell r="I36">
            <v>125</v>
          </cell>
          <cell r="J36" t="str">
            <v xml:space="preserve">   ---</v>
          </cell>
          <cell r="K36">
            <v>125</v>
          </cell>
          <cell r="L36">
            <v>111802500</v>
          </cell>
          <cell r="M36">
            <v>13197500</v>
          </cell>
          <cell r="N36">
            <v>0.11756800000000001</v>
          </cell>
          <cell r="O36">
            <v>0.13791500000000001</v>
          </cell>
          <cell r="Q36">
            <v>0.119946</v>
          </cell>
          <cell r="R36">
            <v>0.118043</v>
          </cell>
          <cell r="S36">
            <v>36610</v>
          </cell>
        </row>
        <row r="37">
          <cell r="A37">
            <v>20</v>
          </cell>
          <cell r="B37" t="str">
            <v>20th</v>
          </cell>
          <cell r="C37">
            <v>36272</v>
          </cell>
          <cell r="D37">
            <v>36637</v>
          </cell>
          <cell r="E37">
            <v>22</v>
          </cell>
          <cell r="F37">
            <v>3850</v>
          </cell>
          <cell r="H37">
            <v>1</v>
          </cell>
          <cell r="I37">
            <v>50</v>
          </cell>
          <cell r="J37" t="str">
            <v xml:space="preserve">   ---</v>
          </cell>
          <cell r="K37">
            <v>50</v>
          </cell>
          <cell r="L37">
            <v>44845000</v>
          </cell>
          <cell r="M37">
            <v>5155000</v>
          </cell>
          <cell r="N37">
            <v>0.114951</v>
          </cell>
          <cell r="O37">
            <v>0.129944</v>
          </cell>
          <cell r="Q37">
            <v>0.114951</v>
          </cell>
          <cell r="R37">
            <v>0.114951</v>
          </cell>
          <cell r="S37">
            <v>36637</v>
          </cell>
        </row>
        <row r="38">
          <cell r="A38">
            <v>21</v>
          </cell>
          <cell r="B38" t="str">
            <v>21st</v>
          </cell>
          <cell r="C38">
            <v>36293</v>
          </cell>
          <cell r="D38" t="str">
            <v xml:space="preserve">   ---</v>
          </cell>
          <cell r="E38">
            <v>17</v>
          </cell>
          <cell r="F38">
            <v>7050</v>
          </cell>
          <cell r="H38" t="str">
            <v>---</v>
          </cell>
          <cell r="I38" t="str">
            <v xml:space="preserve">  REJECTED</v>
          </cell>
          <cell r="J38" t="str">
            <v xml:space="preserve">  REJECTED</v>
          </cell>
          <cell r="K38" t="str">
            <v xml:space="preserve">  REJECTED</v>
          </cell>
          <cell r="L38" t="str">
            <v>---</v>
          </cell>
          <cell r="M38" t="str">
            <v>---</v>
          </cell>
          <cell r="N38">
            <v>0.114703</v>
          </cell>
          <cell r="O38">
            <v>0.129944</v>
          </cell>
          <cell r="Q38" t="str">
            <v xml:space="preserve"> REJECTED</v>
          </cell>
          <cell r="R38" t="str">
            <v xml:space="preserve"> REJECTED</v>
          </cell>
          <cell r="S38">
            <v>36658</v>
          </cell>
        </row>
        <row r="39">
          <cell r="A39">
            <v>22</v>
          </cell>
          <cell r="B39" t="str">
            <v>22nd</v>
          </cell>
          <cell r="C39">
            <v>36307</v>
          </cell>
          <cell r="D39" t="str">
            <v xml:space="preserve">   ---</v>
          </cell>
          <cell r="E39">
            <v>16</v>
          </cell>
          <cell r="F39">
            <v>4775</v>
          </cell>
          <cell r="H39" t="str">
            <v>---</v>
          </cell>
          <cell r="I39" t="str">
            <v xml:space="preserve">  REJECTED</v>
          </cell>
          <cell r="J39" t="str">
            <v xml:space="preserve">  REJECTED</v>
          </cell>
          <cell r="K39" t="str">
            <v xml:space="preserve">  REJECTED</v>
          </cell>
          <cell r="L39" t="str">
            <v>---</v>
          </cell>
          <cell r="M39" t="str">
            <v>---</v>
          </cell>
          <cell r="N39">
            <v>0.104972</v>
          </cell>
          <cell r="O39">
            <v>0.129944</v>
          </cell>
          <cell r="Q39" t="str">
            <v xml:space="preserve"> REJECTED</v>
          </cell>
          <cell r="R39" t="str">
            <v xml:space="preserve"> REJECTED</v>
          </cell>
          <cell r="S39">
            <v>36672</v>
          </cell>
        </row>
        <row r="40">
          <cell r="A40">
            <v>23</v>
          </cell>
          <cell r="B40" t="str">
            <v>23rd</v>
          </cell>
          <cell r="C40">
            <v>36321</v>
          </cell>
          <cell r="D40" t="str">
            <v xml:space="preserve">   ---</v>
          </cell>
          <cell r="E40">
            <v>25</v>
          </cell>
          <cell r="F40">
            <v>4000</v>
          </cell>
          <cell r="H40" t="str">
            <v>---</v>
          </cell>
          <cell r="I40" t="str">
            <v xml:space="preserve">  REJECTED</v>
          </cell>
          <cell r="J40" t="str">
            <v xml:space="preserve">  REJECTED</v>
          </cell>
          <cell r="K40" t="str">
            <v xml:space="preserve">  REJECTED</v>
          </cell>
          <cell r="L40" t="str">
            <v>---</v>
          </cell>
          <cell r="M40" t="str">
            <v>---</v>
          </cell>
          <cell r="N40">
            <v>9.9988999999999995E-2</v>
          </cell>
          <cell r="O40">
            <v>0.11744300000000001</v>
          </cell>
          <cell r="Q40" t="str">
            <v xml:space="preserve"> REJECTED</v>
          </cell>
          <cell r="R40" t="str">
            <v xml:space="preserve"> REJECTED</v>
          </cell>
          <cell r="S40">
            <v>36686</v>
          </cell>
        </row>
        <row r="41">
          <cell r="A41">
            <v>24</v>
          </cell>
          <cell r="B41" t="str">
            <v>24th</v>
          </cell>
          <cell r="C41">
            <v>36335</v>
          </cell>
          <cell r="D41">
            <v>36700</v>
          </cell>
          <cell r="E41">
            <v>20</v>
          </cell>
          <cell r="F41">
            <v>3550</v>
          </cell>
          <cell r="H41">
            <v>10</v>
          </cell>
          <cell r="I41">
            <v>1150</v>
          </cell>
          <cell r="J41" t="str">
            <v xml:space="preserve">   ---</v>
          </cell>
          <cell r="K41">
            <v>1150</v>
          </cell>
          <cell r="L41">
            <v>1044525000</v>
          </cell>
          <cell r="M41">
            <v>105475000</v>
          </cell>
          <cell r="N41">
            <v>9.2537999999999995E-2</v>
          </cell>
          <cell r="O41">
            <v>0.114951</v>
          </cell>
          <cell r="Q41">
            <v>0.102536</v>
          </cell>
          <cell r="R41">
            <v>0.100979</v>
          </cell>
          <cell r="S41">
            <v>36700</v>
          </cell>
        </row>
        <row r="42">
          <cell r="A42">
            <v>25</v>
          </cell>
          <cell r="B42" t="str">
            <v>25th</v>
          </cell>
          <cell r="C42">
            <v>36349</v>
          </cell>
          <cell r="D42">
            <v>36714</v>
          </cell>
          <cell r="E42">
            <v>31</v>
          </cell>
          <cell r="F42">
            <v>4976.9849999999997</v>
          </cell>
          <cell r="H42">
            <v>14</v>
          </cell>
          <cell r="I42">
            <v>2276.9850000000001</v>
          </cell>
          <cell r="J42" t="str">
            <v xml:space="preserve">   ---</v>
          </cell>
          <cell r="K42">
            <v>2276.9850000000001</v>
          </cell>
          <cell r="L42">
            <v>2063782063.5</v>
          </cell>
          <cell r="M42">
            <v>213202937</v>
          </cell>
          <cell r="N42">
            <v>9.9988999999999995E-2</v>
          </cell>
          <cell r="O42">
            <v>0.119946</v>
          </cell>
          <cell r="Q42">
            <v>0.104972</v>
          </cell>
          <cell r="R42">
            <v>0.103307</v>
          </cell>
          <cell r="S42">
            <v>36714</v>
          </cell>
        </row>
        <row r="43">
          <cell r="A43">
            <v>26</v>
          </cell>
          <cell r="B43" t="str">
            <v>26th</v>
          </cell>
          <cell r="C43">
            <v>36363</v>
          </cell>
          <cell r="D43">
            <v>36728</v>
          </cell>
          <cell r="E43">
            <v>61</v>
          </cell>
          <cell r="F43">
            <v>22834.880000000001</v>
          </cell>
          <cell r="H43">
            <v>9</v>
          </cell>
          <cell r="I43">
            <v>5750</v>
          </cell>
          <cell r="J43" t="str">
            <v xml:space="preserve">   ---</v>
          </cell>
          <cell r="K43">
            <v>5750</v>
          </cell>
          <cell r="L43">
            <v>5213525000</v>
          </cell>
          <cell r="M43">
            <v>536475000</v>
          </cell>
          <cell r="N43">
            <v>0.101928</v>
          </cell>
          <cell r="O43">
            <v>0.114827</v>
          </cell>
          <cell r="Q43">
            <v>0.103509</v>
          </cell>
          <cell r="R43">
            <v>0.10290100000000001</v>
          </cell>
          <cell r="S43">
            <v>36728</v>
          </cell>
        </row>
        <row r="44">
          <cell r="A44">
            <v>27</v>
          </cell>
          <cell r="B44" t="str">
            <v>27th</v>
          </cell>
          <cell r="C44">
            <v>36384</v>
          </cell>
          <cell r="D44">
            <v>36749</v>
          </cell>
          <cell r="E44">
            <v>100</v>
          </cell>
          <cell r="F44">
            <v>36259.879999999997</v>
          </cell>
          <cell r="H44">
            <v>40</v>
          </cell>
          <cell r="I44">
            <v>13109.88</v>
          </cell>
          <cell r="J44">
            <v>200</v>
          </cell>
          <cell r="K44">
            <v>13309.88</v>
          </cell>
          <cell r="L44">
            <v>12079669064</v>
          </cell>
          <cell r="M44">
            <v>1230210936</v>
          </cell>
          <cell r="N44">
            <v>9.7453999999999999E-2</v>
          </cell>
          <cell r="O44">
            <v>0.114951</v>
          </cell>
          <cell r="Q44">
            <v>0.103144</v>
          </cell>
          <cell r="R44">
            <v>0.101841</v>
          </cell>
          <cell r="S44">
            <v>36749</v>
          </cell>
        </row>
        <row r="45">
          <cell r="A45">
            <v>28</v>
          </cell>
          <cell r="B45" t="str">
            <v>28th</v>
          </cell>
          <cell r="C45">
            <v>36398</v>
          </cell>
          <cell r="D45">
            <v>36764</v>
          </cell>
          <cell r="E45">
            <v>92</v>
          </cell>
          <cell r="F45">
            <v>19060.39</v>
          </cell>
          <cell r="H45">
            <v>19</v>
          </cell>
          <cell r="I45">
            <v>5975</v>
          </cell>
          <cell r="J45">
            <v>385.39</v>
          </cell>
          <cell r="K45">
            <v>6360.39</v>
          </cell>
          <cell r="L45">
            <v>5770234964</v>
          </cell>
          <cell r="M45">
            <v>590155036</v>
          </cell>
          <cell r="N45">
            <v>0.101045</v>
          </cell>
          <cell r="O45">
            <v>0.117621</v>
          </cell>
          <cell r="Q45">
            <v>0.102862</v>
          </cell>
          <cell r="R45">
            <v>0.101996</v>
          </cell>
          <cell r="S45">
            <v>36764</v>
          </cell>
        </row>
        <row r="46">
          <cell r="A46">
            <v>29</v>
          </cell>
          <cell r="B46" t="str">
            <v>29th</v>
          </cell>
          <cell r="C46">
            <v>36412</v>
          </cell>
          <cell r="D46">
            <v>36776</v>
          </cell>
          <cell r="E46">
            <v>43</v>
          </cell>
          <cell r="F46">
            <v>10025</v>
          </cell>
          <cell r="H46">
            <v>25</v>
          </cell>
          <cell r="I46">
            <v>5650</v>
          </cell>
          <cell r="J46" t="str">
            <v xml:space="preserve">   ---</v>
          </cell>
          <cell r="K46">
            <v>5650</v>
          </cell>
          <cell r="L46">
            <v>5122622500</v>
          </cell>
          <cell r="M46">
            <v>527378000</v>
          </cell>
          <cell r="N46">
            <v>0.101843</v>
          </cell>
          <cell r="O46">
            <v>0.11526699999999999</v>
          </cell>
          <cell r="Q46">
            <v>0.106977</v>
          </cell>
          <cell r="R46">
            <v>0.10323400000000001</v>
          </cell>
          <cell r="S46">
            <v>36776</v>
          </cell>
        </row>
        <row r="47">
          <cell r="A47">
            <v>30</v>
          </cell>
          <cell r="B47" t="str">
            <v>30th</v>
          </cell>
          <cell r="C47">
            <v>36426</v>
          </cell>
          <cell r="D47">
            <v>36790</v>
          </cell>
          <cell r="E47">
            <v>23</v>
          </cell>
          <cell r="F47">
            <v>2858</v>
          </cell>
          <cell r="H47">
            <v>3</v>
          </cell>
          <cell r="I47">
            <v>500</v>
          </cell>
          <cell r="J47">
            <v>108</v>
          </cell>
          <cell r="K47">
            <v>608</v>
          </cell>
          <cell r="L47">
            <v>549223000</v>
          </cell>
          <cell r="M47">
            <v>58777000</v>
          </cell>
          <cell r="N47">
            <v>0.106977</v>
          </cell>
          <cell r="O47">
            <v>0.115018</v>
          </cell>
          <cell r="Q47">
            <v>0.107346</v>
          </cell>
          <cell r="R47">
            <v>0.10731300000000001</v>
          </cell>
          <cell r="S47">
            <v>36790</v>
          </cell>
        </row>
        <row r="48">
          <cell r="A48">
            <v>31</v>
          </cell>
          <cell r="B48" t="str">
            <v>31st</v>
          </cell>
          <cell r="C48">
            <v>36440</v>
          </cell>
          <cell r="D48" t="str">
            <v xml:space="preserve">   ---</v>
          </cell>
          <cell r="E48">
            <v>4</v>
          </cell>
          <cell r="F48">
            <v>400</v>
          </cell>
          <cell r="H48" t="str">
            <v>---</v>
          </cell>
          <cell r="I48" t="str">
            <v xml:space="preserve">  REJECTED</v>
          </cell>
          <cell r="J48" t="str">
            <v xml:space="preserve">  REJECTED</v>
          </cell>
          <cell r="K48" t="str">
            <v xml:space="preserve">  REJECTED</v>
          </cell>
          <cell r="L48" t="str">
            <v>---</v>
          </cell>
          <cell r="M48" t="str">
            <v>---</v>
          </cell>
          <cell r="N48">
            <v>0.11452</v>
          </cell>
          <cell r="O48">
            <v>0.127363</v>
          </cell>
          <cell r="Q48" t="str">
            <v xml:space="preserve"> REJECTED</v>
          </cell>
          <cell r="R48" t="str">
            <v xml:space="preserve"> REJECTED</v>
          </cell>
          <cell r="S48">
            <v>36804</v>
          </cell>
        </row>
        <row r="49">
          <cell r="A49">
            <v>32</v>
          </cell>
          <cell r="B49" t="str">
            <v>32nd</v>
          </cell>
          <cell r="C49">
            <v>36454</v>
          </cell>
          <cell r="D49" t="str">
            <v xml:space="preserve">   ---</v>
          </cell>
          <cell r="E49">
            <v>11</v>
          </cell>
          <cell r="F49">
            <v>1250</v>
          </cell>
          <cell r="H49" t="str">
            <v>---</v>
          </cell>
          <cell r="I49" t="str">
            <v xml:space="preserve">  REJECTED</v>
          </cell>
          <cell r="J49" t="str">
            <v xml:space="preserve">  REJECTED</v>
          </cell>
          <cell r="K49" t="str">
            <v xml:space="preserve">  REJECTED</v>
          </cell>
          <cell r="L49" t="str">
            <v>---</v>
          </cell>
          <cell r="M49" t="str">
            <v>---</v>
          </cell>
          <cell r="N49">
            <v>0.106364</v>
          </cell>
          <cell r="O49">
            <v>0.129022</v>
          </cell>
          <cell r="Q49" t="str">
            <v xml:space="preserve"> REJECTED</v>
          </cell>
          <cell r="R49" t="str">
            <v xml:space="preserve"> REJECTED</v>
          </cell>
          <cell r="S49">
            <v>36818</v>
          </cell>
        </row>
        <row r="50">
          <cell r="A50">
            <v>33</v>
          </cell>
          <cell r="B50" t="str">
            <v>33rd</v>
          </cell>
          <cell r="C50">
            <v>36468</v>
          </cell>
          <cell r="D50">
            <v>36832</v>
          </cell>
          <cell r="E50">
            <v>45</v>
          </cell>
          <cell r="F50">
            <v>8125</v>
          </cell>
          <cell r="H50">
            <v>30</v>
          </cell>
          <cell r="I50">
            <v>6500</v>
          </cell>
          <cell r="J50" t="str">
            <v xml:space="preserve">   ---</v>
          </cell>
          <cell r="K50">
            <v>6500</v>
          </cell>
          <cell r="L50">
            <v>5877910000</v>
          </cell>
          <cell r="M50">
            <v>622090000</v>
          </cell>
          <cell r="N50">
            <v>0.103061</v>
          </cell>
          <cell r="O50">
            <v>0.117891</v>
          </cell>
          <cell r="Q50">
            <v>0.109933</v>
          </cell>
          <cell r="R50">
            <v>0.106126</v>
          </cell>
          <cell r="S50">
            <v>36832</v>
          </cell>
        </row>
        <row r="51">
          <cell r="A51">
            <v>34</v>
          </cell>
          <cell r="B51" t="str">
            <v>34th</v>
          </cell>
          <cell r="C51">
            <v>36482</v>
          </cell>
          <cell r="D51">
            <v>36846</v>
          </cell>
          <cell r="E51">
            <v>41</v>
          </cell>
          <cell r="F51">
            <v>6875</v>
          </cell>
          <cell r="H51">
            <v>13</v>
          </cell>
          <cell r="I51">
            <v>2775</v>
          </cell>
          <cell r="J51">
            <v>25</v>
          </cell>
          <cell r="K51">
            <v>2800</v>
          </cell>
          <cell r="L51">
            <v>2526143000</v>
          </cell>
          <cell r="M51">
            <v>273858000</v>
          </cell>
          <cell r="N51">
            <v>0.10685500000000001</v>
          </cell>
          <cell r="O51">
            <v>0.117516</v>
          </cell>
          <cell r="Q51">
            <v>0.108946</v>
          </cell>
          <cell r="R51">
            <v>0.108707</v>
          </cell>
          <cell r="S51">
            <v>36846</v>
          </cell>
        </row>
        <row r="52">
          <cell r="A52">
            <v>35</v>
          </cell>
          <cell r="B52" t="str">
            <v>35th</v>
          </cell>
          <cell r="C52">
            <v>36496</v>
          </cell>
          <cell r="D52">
            <v>36860</v>
          </cell>
          <cell r="E52">
            <v>22</v>
          </cell>
          <cell r="F52">
            <v>4900</v>
          </cell>
          <cell r="H52">
            <v>11</v>
          </cell>
          <cell r="I52">
            <v>1850</v>
          </cell>
          <cell r="J52" t="str">
            <v xml:space="preserve">   ---</v>
          </cell>
          <cell r="K52">
            <v>1850</v>
          </cell>
          <cell r="L52">
            <v>1670540000</v>
          </cell>
          <cell r="M52">
            <v>179460000</v>
          </cell>
          <cell r="N52">
            <v>0.105016</v>
          </cell>
          <cell r="O52">
            <v>0.114893</v>
          </cell>
          <cell r="Q52">
            <v>0.108946</v>
          </cell>
          <cell r="R52">
            <v>0.107721</v>
          </cell>
          <cell r="S52">
            <v>36860</v>
          </cell>
        </row>
        <row r="53">
          <cell r="A53">
            <v>36</v>
          </cell>
          <cell r="B53" t="str">
            <v>36th</v>
          </cell>
          <cell r="C53">
            <v>36510</v>
          </cell>
          <cell r="D53">
            <v>36874</v>
          </cell>
          <cell r="E53">
            <v>33</v>
          </cell>
          <cell r="F53">
            <v>6000</v>
          </cell>
          <cell r="H53">
            <v>2</v>
          </cell>
          <cell r="I53">
            <v>500</v>
          </cell>
          <cell r="J53" t="str">
            <v xml:space="preserve">   ---</v>
          </cell>
          <cell r="K53">
            <v>500</v>
          </cell>
          <cell r="L53">
            <v>453310000</v>
          </cell>
          <cell r="M53">
            <v>46690000</v>
          </cell>
          <cell r="N53">
            <v>0.103061</v>
          </cell>
          <cell r="O53">
            <v>0.11253199999999999</v>
          </cell>
          <cell r="Q53">
            <v>0.10342700000000001</v>
          </cell>
          <cell r="R53">
            <v>0.103281</v>
          </cell>
          <cell r="S53">
            <v>36874</v>
          </cell>
        </row>
        <row r="54">
          <cell r="A54">
            <v>37</v>
          </cell>
          <cell r="B54" t="str">
            <v>37th</v>
          </cell>
          <cell r="C54">
            <v>36524</v>
          </cell>
          <cell r="D54">
            <v>36888</v>
          </cell>
          <cell r="E54">
            <v>6</v>
          </cell>
          <cell r="F54">
            <v>1722.5050000000001</v>
          </cell>
          <cell r="H54">
            <v>1</v>
          </cell>
          <cell r="I54">
            <v>222.505</v>
          </cell>
          <cell r="J54" t="str">
            <v xml:space="preserve">   ---</v>
          </cell>
          <cell r="K54">
            <v>222.505</v>
          </cell>
          <cell r="L54">
            <v>201767534</v>
          </cell>
          <cell r="M54">
            <v>20737000</v>
          </cell>
          <cell r="N54">
            <v>0.103061</v>
          </cell>
          <cell r="O54">
            <v>0.10689800000000001</v>
          </cell>
          <cell r="Q54">
            <v>0.103061</v>
          </cell>
          <cell r="R54">
            <v>0.103061</v>
          </cell>
          <cell r="S54">
            <v>36888</v>
          </cell>
        </row>
        <row r="55">
          <cell r="A55">
            <v>38</v>
          </cell>
          <cell r="B55" t="str">
            <v>38th</v>
          </cell>
          <cell r="C55">
            <v>36538</v>
          </cell>
          <cell r="D55" t="str">
            <v xml:space="preserve">   ---</v>
          </cell>
          <cell r="E55">
            <v>36</v>
          </cell>
          <cell r="F55">
            <v>10825</v>
          </cell>
          <cell r="H55" t="str">
            <v>---</v>
          </cell>
          <cell r="I55" t="str">
            <v xml:space="preserve">  REJECTED</v>
          </cell>
          <cell r="J55" t="str">
            <v xml:space="preserve">  REJECTED</v>
          </cell>
          <cell r="K55" t="str">
            <v xml:space="preserve">  REJECTED</v>
          </cell>
          <cell r="L55" t="str">
            <v>---</v>
          </cell>
          <cell r="M55" t="str">
            <v>---</v>
          </cell>
          <cell r="N55">
            <v>9.0403999999999998E-2</v>
          </cell>
          <cell r="O55">
            <v>0.103061</v>
          </cell>
          <cell r="Q55" t="str">
            <v xml:space="preserve"> REJECTED</v>
          </cell>
          <cell r="R55" t="str">
            <v xml:space="preserve"> REJECTED</v>
          </cell>
          <cell r="S55">
            <v>36902</v>
          </cell>
        </row>
        <row r="56">
          <cell r="A56">
            <v>39</v>
          </cell>
          <cell r="B56" t="str">
            <v>39th</v>
          </cell>
          <cell r="C56">
            <v>36552</v>
          </cell>
          <cell r="D56">
            <v>36916</v>
          </cell>
          <cell r="E56">
            <v>36</v>
          </cell>
          <cell r="F56">
            <v>11177.26</v>
          </cell>
          <cell r="H56">
            <v>2</v>
          </cell>
          <cell r="I56">
            <v>450</v>
          </cell>
          <cell r="J56" t="str">
            <v xml:space="preserve">   ---</v>
          </cell>
          <cell r="K56">
            <v>450</v>
          </cell>
          <cell r="L56">
            <v>413145000</v>
          </cell>
          <cell r="M56">
            <v>36855000</v>
          </cell>
          <cell r="N56">
            <v>8.8857000000000005E-2</v>
          </cell>
          <cell r="O56">
            <v>0.100021</v>
          </cell>
          <cell r="Q56">
            <v>8.9927000000000007E-2</v>
          </cell>
          <cell r="R56">
            <v>8.9451000000000003E-2</v>
          </cell>
          <cell r="S56">
            <v>36916</v>
          </cell>
        </row>
        <row r="57">
          <cell r="A57">
            <v>40</v>
          </cell>
          <cell r="B57" t="str">
            <v>40th</v>
          </cell>
          <cell r="C57">
            <v>36566</v>
          </cell>
          <cell r="D57">
            <v>36930</v>
          </cell>
          <cell r="E57">
            <v>44</v>
          </cell>
          <cell r="F57">
            <v>11852.155000000001</v>
          </cell>
          <cell r="H57">
            <v>1</v>
          </cell>
          <cell r="I57">
            <v>50</v>
          </cell>
          <cell r="J57" t="str">
            <v xml:space="preserve">   ---</v>
          </cell>
          <cell r="K57">
            <v>50</v>
          </cell>
          <cell r="L57">
            <v>46120000</v>
          </cell>
          <cell r="M57">
            <v>3880000</v>
          </cell>
          <cell r="N57">
            <v>8.4359000000000003E-2</v>
          </cell>
          <cell r="O57">
            <v>0.100021</v>
          </cell>
          <cell r="Q57">
            <v>8.4359000000000003E-2</v>
          </cell>
          <cell r="R57">
            <v>8.4359000000000003E-2</v>
          </cell>
          <cell r="S57">
            <v>36930</v>
          </cell>
        </row>
        <row r="58">
          <cell r="A58">
            <v>41</v>
          </cell>
          <cell r="B58" t="str">
            <v>41st</v>
          </cell>
          <cell r="C58">
            <v>36580</v>
          </cell>
          <cell r="D58">
            <v>36944</v>
          </cell>
          <cell r="E58">
            <v>20</v>
          </cell>
          <cell r="F58">
            <v>4277.0550000000003</v>
          </cell>
          <cell r="H58">
            <v>1</v>
          </cell>
          <cell r="I58">
            <v>750</v>
          </cell>
          <cell r="J58" t="str">
            <v xml:space="preserve">   ---</v>
          </cell>
          <cell r="K58">
            <v>750</v>
          </cell>
          <cell r="L58">
            <v>695250000</v>
          </cell>
          <cell r="M58">
            <v>54750000</v>
          </cell>
          <cell r="N58">
            <v>7.8964999999999994E-2</v>
          </cell>
          <cell r="O58">
            <v>9.3990000000000004E-2</v>
          </cell>
          <cell r="Q58">
            <v>7.8964999999999994E-2</v>
          </cell>
          <cell r="R58">
            <v>7.8964999999999994E-2</v>
          </cell>
          <cell r="S58">
            <v>36944</v>
          </cell>
        </row>
        <row r="59">
          <cell r="A59">
            <v>42</v>
          </cell>
          <cell r="B59" t="str">
            <v>42nd</v>
          </cell>
          <cell r="C59">
            <v>36594</v>
          </cell>
          <cell r="D59">
            <v>36958</v>
          </cell>
          <cell r="E59">
            <v>16</v>
          </cell>
          <cell r="F59">
            <v>1776.9649999999999</v>
          </cell>
          <cell r="H59">
            <v>2</v>
          </cell>
          <cell r="I59">
            <v>26.965</v>
          </cell>
          <cell r="J59">
            <v>50</v>
          </cell>
          <cell r="K59">
            <v>76.965000000000003</v>
          </cell>
          <cell r="L59">
            <v>71349000</v>
          </cell>
          <cell r="M59">
            <v>5616000</v>
          </cell>
          <cell r="N59">
            <v>7.8848000000000001E-2</v>
          </cell>
          <cell r="O59">
            <v>8.8857000000000005E-2</v>
          </cell>
          <cell r="Q59">
            <v>7.8964999999999994E-2</v>
          </cell>
          <cell r="R59">
            <v>7.8923999999999994E-2</v>
          </cell>
          <cell r="S59">
            <v>36958</v>
          </cell>
        </row>
        <row r="60">
          <cell r="A60">
            <v>43</v>
          </cell>
          <cell r="B60" t="str">
            <v>43rd</v>
          </cell>
          <cell r="C60">
            <v>36609</v>
          </cell>
          <cell r="D60">
            <v>36972</v>
          </cell>
          <cell r="E60">
            <v>13</v>
          </cell>
          <cell r="F60">
            <v>2850</v>
          </cell>
          <cell r="H60">
            <v>1</v>
          </cell>
          <cell r="I60">
            <v>100</v>
          </cell>
          <cell r="J60" t="str">
            <v xml:space="preserve">   ---</v>
          </cell>
          <cell r="K60">
            <v>100</v>
          </cell>
          <cell r="L60">
            <v>92720000</v>
          </cell>
          <cell r="M60">
            <v>7280000</v>
          </cell>
          <cell r="N60">
            <v>7.8949000000000005E-2</v>
          </cell>
          <cell r="O60">
            <v>9.9689E-2</v>
          </cell>
          <cell r="Q60">
            <v>7.8949000000000005E-2</v>
          </cell>
          <cell r="R60">
            <v>7.8949000000000005E-2</v>
          </cell>
          <cell r="S60">
            <v>36972</v>
          </cell>
        </row>
        <row r="61">
          <cell r="A61">
            <v>44</v>
          </cell>
          <cell r="B61" t="str">
            <v>44th</v>
          </cell>
          <cell r="C61">
            <v>36622</v>
          </cell>
          <cell r="D61">
            <v>36986</v>
          </cell>
          <cell r="E61">
            <v>14</v>
          </cell>
          <cell r="F61">
            <v>3460</v>
          </cell>
          <cell r="H61">
            <v>3</v>
          </cell>
          <cell r="I61">
            <v>1200</v>
          </cell>
          <cell r="J61">
            <v>10</v>
          </cell>
          <cell r="K61">
            <v>1210</v>
          </cell>
          <cell r="L61">
            <v>1123866000</v>
          </cell>
          <cell r="M61">
            <v>86134000</v>
          </cell>
          <cell r="N61">
            <v>7.2470000000000007E-2</v>
          </cell>
          <cell r="O61">
            <v>8.2476999999999995E-2</v>
          </cell>
          <cell r="Q61">
            <v>7.6984999999999998E-2</v>
          </cell>
          <cell r="R61">
            <v>7.6851000000000003E-2</v>
          </cell>
          <cell r="S61">
            <v>36986</v>
          </cell>
        </row>
        <row r="62">
          <cell r="A62">
            <v>45</v>
          </cell>
          <cell r="B62" t="str">
            <v>45th</v>
          </cell>
          <cell r="C62">
            <v>36636</v>
          </cell>
          <cell r="D62">
            <v>37000</v>
          </cell>
          <cell r="E62">
            <v>15</v>
          </cell>
          <cell r="F62">
            <v>1650</v>
          </cell>
          <cell r="H62">
            <v>5</v>
          </cell>
          <cell r="I62">
            <v>200</v>
          </cell>
          <cell r="J62">
            <v>300</v>
          </cell>
          <cell r="K62">
            <v>500</v>
          </cell>
          <cell r="L62">
            <v>464810000</v>
          </cell>
          <cell r="M62">
            <v>35190000</v>
          </cell>
          <cell r="N62">
            <v>7.5011999999999995E-2</v>
          </cell>
          <cell r="O62">
            <v>8.4948999999999997E-2</v>
          </cell>
          <cell r="Q62">
            <v>7.6520000000000005E-2</v>
          </cell>
          <cell r="R62">
            <v>7.5915999999999997E-2</v>
          </cell>
          <cell r="S62">
            <v>37000</v>
          </cell>
        </row>
        <row r="63">
          <cell r="A63">
            <v>46</v>
          </cell>
          <cell r="B63" t="str">
            <v>46th</v>
          </cell>
          <cell r="C63">
            <v>36650</v>
          </cell>
          <cell r="D63">
            <v>37014</v>
          </cell>
          <cell r="E63">
            <v>20</v>
          </cell>
          <cell r="F63">
            <v>3175</v>
          </cell>
          <cell r="H63">
            <v>10</v>
          </cell>
          <cell r="I63">
            <v>1400</v>
          </cell>
          <cell r="J63">
            <v>500</v>
          </cell>
          <cell r="K63">
            <v>1900</v>
          </cell>
          <cell r="L63">
            <v>1766410000</v>
          </cell>
          <cell r="M63">
            <v>133590000</v>
          </cell>
          <cell r="N63">
            <v>7.5011999999999995E-2</v>
          </cell>
          <cell r="O63">
            <v>9.2552999999999996E-2</v>
          </cell>
          <cell r="Q63">
            <v>7.6404E-2</v>
          </cell>
          <cell r="R63">
            <v>7.5836000000000001E-2</v>
          </cell>
          <cell r="S63">
            <v>37014</v>
          </cell>
        </row>
        <row r="64">
          <cell r="A64">
            <v>47</v>
          </cell>
          <cell r="B64" t="str">
            <v>47th</v>
          </cell>
          <cell r="C64">
            <v>36664</v>
          </cell>
          <cell r="D64">
            <v>37028</v>
          </cell>
          <cell r="E64">
            <v>13</v>
          </cell>
          <cell r="F64">
            <v>1950</v>
          </cell>
          <cell r="H64">
            <v>2</v>
          </cell>
          <cell r="I64">
            <v>200</v>
          </cell>
          <cell r="J64" t="str">
            <v xml:space="preserve">   ---</v>
          </cell>
          <cell r="K64">
            <v>200</v>
          </cell>
          <cell r="L64">
            <v>185880000</v>
          </cell>
          <cell r="M64">
            <v>14120000</v>
          </cell>
          <cell r="N64">
            <v>7.5939999999999994E-2</v>
          </cell>
          <cell r="O64">
            <v>9.2552999999999996E-2</v>
          </cell>
          <cell r="Q64">
            <v>7.6404E-2</v>
          </cell>
          <cell r="R64">
            <v>7.6172000000000004E-2</v>
          </cell>
          <cell r="S64">
            <v>37028</v>
          </cell>
        </row>
        <row r="65">
          <cell r="A65">
            <v>48</v>
          </cell>
          <cell r="B65" t="str">
            <v>48th</v>
          </cell>
          <cell r="C65">
            <v>36678</v>
          </cell>
          <cell r="D65">
            <v>37042</v>
          </cell>
          <cell r="E65">
            <v>9</v>
          </cell>
          <cell r="F65">
            <v>1320</v>
          </cell>
          <cell r="H65">
            <v>2</v>
          </cell>
          <cell r="I65">
            <v>100</v>
          </cell>
          <cell r="J65">
            <v>35</v>
          </cell>
          <cell r="K65">
            <v>135</v>
          </cell>
          <cell r="L65">
            <v>125479000</v>
          </cell>
          <cell r="M65">
            <v>9521000</v>
          </cell>
          <cell r="N65">
            <v>7.6055999999999999E-2</v>
          </cell>
          <cell r="O65">
            <v>8.4241999999999997E-2</v>
          </cell>
          <cell r="Q65">
            <v>7.6172000000000004E-2</v>
          </cell>
          <cell r="R65">
            <v>7.6086000000000001E-2</v>
          </cell>
          <cell r="S65">
            <v>37042</v>
          </cell>
        </row>
        <row r="66">
          <cell r="A66">
            <v>49</v>
          </cell>
          <cell r="B66" t="str">
            <v>49th</v>
          </cell>
          <cell r="C66">
            <v>36692</v>
          </cell>
          <cell r="D66" t="str">
            <v xml:space="preserve">   ---</v>
          </cell>
          <cell r="E66">
            <v>4</v>
          </cell>
          <cell r="F66">
            <v>706.46500000000003</v>
          </cell>
          <cell r="H66" t="str">
            <v>---</v>
          </cell>
          <cell r="I66" t="str">
            <v xml:space="preserve">  REJECTED</v>
          </cell>
          <cell r="J66" t="str">
            <v xml:space="preserve">  REJECTED</v>
          </cell>
          <cell r="K66" t="str">
            <v xml:space="preserve">  REJECTED</v>
          </cell>
          <cell r="L66" t="str">
            <v>---</v>
          </cell>
          <cell r="M66" t="str">
            <v>---</v>
          </cell>
          <cell r="N66">
            <v>7.8497999999999998E-2</v>
          </cell>
          <cell r="O66">
            <v>9.0046000000000001E-2</v>
          </cell>
          <cell r="Q66" t="str">
            <v xml:space="preserve"> REJECTED</v>
          </cell>
          <cell r="R66" t="str">
            <v xml:space="preserve"> REJECTED</v>
          </cell>
          <cell r="S66">
            <v>37056</v>
          </cell>
        </row>
        <row r="67">
          <cell r="A67">
            <v>50</v>
          </cell>
          <cell r="B67" t="str">
            <v>50th</v>
          </cell>
          <cell r="C67">
            <v>36706</v>
          </cell>
          <cell r="D67" t="str">
            <v xml:space="preserve">   ---</v>
          </cell>
          <cell r="E67">
            <v>5</v>
          </cell>
          <cell r="F67">
            <v>706.45500000000004</v>
          </cell>
          <cell r="H67" t="str">
            <v>---</v>
          </cell>
          <cell r="I67" t="str">
            <v xml:space="preserve">  REJECTED</v>
          </cell>
          <cell r="J67" t="str">
            <v xml:space="preserve">  REJECTED</v>
          </cell>
          <cell r="K67" t="str">
            <v xml:space="preserve">  REJECTED</v>
          </cell>
          <cell r="L67" t="str">
            <v>---</v>
          </cell>
          <cell r="M67" t="str">
            <v>---</v>
          </cell>
          <cell r="N67">
            <v>7.6055999999999999E-2</v>
          </cell>
          <cell r="O67">
            <v>9.0046000000000001E-2</v>
          </cell>
          <cell r="Q67" t="str">
            <v xml:space="preserve"> REJECTED</v>
          </cell>
          <cell r="R67" t="str">
            <v xml:space="preserve"> REJECTED</v>
          </cell>
          <cell r="S67">
            <v>37070</v>
          </cell>
        </row>
        <row r="68">
          <cell r="A68">
            <v>51</v>
          </cell>
          <cell r="B68" t="str">
            <v>51st</v>
          </cell>
          <cell r="C68">
            <v>36720</v>
          </cell>
          <cell r="D68" t="str">
            <v xml:space="preserve">   ---</v>
          </cell>
          <cell r="E68">
            <v>15</v>
          </cell>
          <cell r="F68">
            <v>2520.3049999999998</v>
          </cell>
          <cell r="G68">
            <v>2338.6109999999999</v>
          </cell>
          <cell r="H68" t="str">
            <v>---</v>
          </cell>
          <cell r="I68" t="str">
            <v xml:space="preserve">  REJECTED</v>
          </cell>
          <cell r="J68" t="str">
            <v xml:space="preserve">  REJECTED</v>
          </cell>
          <cell r="K68" t="str">
            <v xml:space="preserve">  REJECTED</v>
          </cell>
          <cell r="L68" t="str">
            <v>---</v>
          </cell>
          <cell r="M68" t="str">
            <v>---</v>
          </cell>
          <cell r="N68">
            <v>7.5939999999999994E-2</v>
          </cell>
          <cell r="O68">
            <v>8.0951999999999996E-2</v>
          </cell>
          <cell r="P68" t="str">
            <v xml:space="preserve"> REJECTED</v>
          </cell>
          <cell r="Q68" t="str">
            <v xml:space="preserve"> REJECTED</v>
          </cell>
          <cell r="R68" t="str">
            <v xml:space="preserve"> REJECTED</v>
          </cell>
          <cell r="S68">
            <v>37084</v>
          </cell>
        </row>
        <row r="69">
          <cell r="A69">
            <v>52</v>
          </cell>
          <cell r="B69" t="str">
            <v>52nd</v>
          </cell>
          <cell r="C69">
            <v>36734</v>
          </cell>
          <cell r="D69">
            <v>37098</v>
          </cell>
          <cell r="E69">
            <v>10</v>
          </cell>
          <cell r="F69">
            <v>1745.3050000000001</v>
          </cell>
          <cell r="G69">
            <v>1618.3230000000001</v>
          </cell>
          <cell r="H69">
            <v>7</v>
          </cell>
          <cell r="I69">
            <v>1045.3050000000001</v>
          </cell>
          <cell r="J69">
            <v>200</v>
          </cell>
          <cell r="K69">
            <v>1245.3050000000001</v>
          </cell>
          <cell r="L69">
            <v>1155673028</v>
          </cell>
          <cell r="M69">
            <v>89632000</v>
          </cell>
          <cell r="N69">
            <v>7.5939999999999994E-2</v>
          </cell>
          <cell r="O69">
            <v>8.1420999999999993E-2</v>
          </cell>
          <cell r="P69">
            <v>92.63</v>
          </cell>
          <cell r="Q69">
            <v>7.9782000000000006E-2</v>
          </cell>
          <cell r="R69">
            <v>7.7771000000000007E-2</v>
          </cell>
          <cell r="S69">
            <v>37098</v>
          </cell>
        </row>
        <row r="70">
          <cell r="A70">
            <v>53</v>
          </cell>
          <cell r="B70" t="str">
            <v>53rd</v>
          </cell>
          <cell r="C70">
            <v>36748</v>
          </cell>
          <cell r="D70">
            <v>37112</v>
          </cell>
          <cell r="E70">
            <v>27</v>
          </cell>
          <cell r="F70">
            <v>4025</v>
          </cell>
          <cell r="G70">
            <v>3722.6190000000001</v>
          </cell>
          <cell r="H70">
            <v>5</v>
          </cell>
          <cell r="I70">
            <v>650</v>
          </cell>
          <cell r="J70" t="str">
            <v xml:space="preserve">   ---</v>
          </cell>
          <cell r="K70">
            <v>650</v>
          </cell>
          <cell r="L70">
            <v>602199150</v>
          </cell>
          <cell r="M70">
            <v>47801000</v>
          </cell>
          <cell r="N70">
            <v>7.9399999999999998E-2</v>
          </cell>
          <cell r="O70">
            <v>8.5067000000000004E-2</v>
          </cell>
          <cell r="P70">
            <v>92.637100000000004</v>
          </cell>
          <cell r="Q70">
            <v>7.9699000000000006E-2</v>
          </cell>
          <cell r="R70">
            <v>7.9594999999999999E-2</v>
          </cell>
          <cell r="S70">
            <v>37112</v>
          </cell>
        </row>
        <row r="71">
          <cell r="A71">
            <v>54</v>
          </cell>
          <cell r="B71" t="str">
            <v>54th</v>
          </cell>
          <cell r="C71">
            <v>36762</v>
          </cell>
          <cell r="D71">
            <v>37126</v>
          </cell>
          <cell r="E71">
            <v>23</v>
          </cell>
          <cell r="F71">
            <v>2671.335</v>
          </cell>
          <cell r="G71">
            <v>2467.6370000000002</v>
          </cell>
          <cell r="H71">
            <v>14</v>
          </cell>
          <cell r="I71">
            <v>1078.335</v>
          </cell>
          <cell r="J71">
            <v>43</v>
          </cell>
          <cell r="K71">
            <v>1121.335</v>
          </cell>
          <cell r="L71">
            <v>1038367000</v>
          </cell>
          <cell r="M71">
            <v>82968000</v>
          </cell>
          <cell r="N71">
            <v>7.9548999999999995E-2</v>
          </cell>
          <cell r="O71">
            <v>9.1835E-2</v>
          </cell>
          <cell r="P71">
            <v>92.53</v>
          </cell>
          <cell r="Q71">
            <v>8.0951999999999996E-2</v>
          </cell>
          <cell r="R71">
            <v>8.0121999999999999E-2</v>
          </cell>
          <cell r="S71">
            <v>37126</v>
          </cell>
        </row>
        <row r="72">
          <cell r="A72">
            <v>55</v>
          </cell>
          <cell r="B72" t="str">
            <v>55th</v>
          </cell>
          <cell r="C72">
            <v>36776</v>
          </cell>
          <cell r="D72">
            <v>37140</v>
          </cell>
          <cell r="E72">
            <v>21</v>
          </cell>
          <cell r="F72">
            <v>2092.0700000000002</v>
          </cell>
          <cell r="G72">
            <v>1925.105</v>
          </cell>
          <cell r="H72">
            <v>5</v>
          </cell>
          <cell r="I72">
            <v>50</v>
          </cell>
          <cell r="J72">
            <v>17.27</v>
          </cell>
          <cell r="K72">
            <v>67.27</v>
          </cell>
          <cell r="L72">
            <v>62240000</v>
          </cell>
          <cell r="M72">
            <v>5030000</v>
          </cell>
          <cell r="N72">
            <v>8.0951999999999996E-2</v>
          </cell>
          <cell r="O72">
            <v>9.0999999999999998E-2</v>
          </cell>
          <cell r="P72">
            <v>92.52</v>
          </cell>
          <cell r="Q72">
            <v>8.1069000000000002E-2</v>
          </cell>
          <cell r="R72">
            <v>8.1039E-2</v>
          </cell>
          <cell r="S72">
            <v>37140</v>
          </cell>
        </row>
        <row r="73">
          <cell r="A73">
            <v>56</v>
          </cell>
          <cell r="B73" t="str">
            <v>56th</v>
          </cell>
          <cell r="C73">
            <v>36790</v>
          </cell>
          <cell r="D73">
            <v>37154</v>
          </cell>
          <cell r="E73">
            <v>13</v>
          </cell>
          <cell r="F73">
            <v>2150</v>
          </cell>
          <cell r="G73">
            <v>1974.2729999999999</v>
          </cell>
          <cell r="H73">
            <v>13</v>
          </cell>
          <cell r="I73">
            <v>2150</v>
          </cell>
          <cell r="J73" t="str">
            <v xml:space="preserve">   ---</v>
          </cell>
          <cell r="K73">
            <v>2150</v>
          </cell>
          <cell r="L73">
            <v>1974273000</v>
          </cell>
          <cell r="M73">
            <v>175727000</v>
          </cell>
          <cell r="N73">
            <v>8.4948999999999997E-2</v>
          </cell>
          <cell r="O73">
            <v>9.2791999999999999E-2</v>
          </cell>
          <cell r="P73">
            <v>91.53</v>
          </cell>
          <cell r="Q73">
            <v>9.2791999999999999E-2</v>
          </cell>
          <cell r="R73">
            <v>8.9252999999999999E-2</v>
          </cell>
          <cell r="S73">
            <v>37154</v>
          </cell>
        </row>
        <row r="74">
          <cell r="A74">
            <v>57</v>
          </cell>
          <cell r="B74" t="str">
            <v>57th</v>
          </cell>
          <cell r="C74">
            <v>36804</v>
          </cell>
          <cell r="D74">
            <v>37168</v>
          </cell>
          <cell r="E74">
            <v>13</v>
          </cell>
          <cell r="F74">
            <v>2050</v>
          </cell>
          <cell r="G74">
            <v>1847.5730000000001</v>
          </cell>
          <cell r="H74">
            <v>11</v>
          </cell>
          <cell r="I74">
            <v>1850</v>
          </cell>
          <cell r="J74" t="str">
            <v xml:space="preserve">   ---</v>
          </cell>
          <cell r="K74">
            <v>1850</v>
          </cell>
          <cell r="L74">
            <v>1668473000</v>
          </cell>
          <cell r="M74">
            <v>181528000</v>
          </cell>
          <cell r="N74">
            <v>9.7359000000000001E-2</v>
          </cell>
          <cell r="O74">
            <v>0.117516</v>
          </cell>
          <cell r="P74">
            <v>89.71</v>
          </cell>
          <cell r="Q74">
            <v>0.115018</v>
          </cell>
          <cell r="R74">
            <v>0.109098</v>
          </cell>
          <cell r="S74">
            <v>37168</v>
          </cell>
        </row>
        <row r="75">
          <cell r="A75">
            <v>58</v>
          </cell>
          <cell r="B75" t="str">
            <v>58th</v>
          </cell>
          <cell r="C75">
            <v>36818</v>
          </cell>
          <cell r="D75" t="str">
            <v xml:space="preserve">   ---</v>
          </cell>
          <cell r="E75">
            <v>9</v>
          </cell>
          <cell r="F75">
            <v>820</v>
          </cell>
          <cell r="G75">
            <v>729.10950000000003</v>
          </cell>
          <cell r="H75" t="str">
            <v>---</v>
          </cell>
          <cell r="I75" t="str">
            <v xml:space="preserve">  REJECTED</v>
          </cell>
          <cell r="J75" t="str">
            <v xml:space="preserve">  REJECTED</v>
          </cell>
          <cell r="K75" t="str">
            <v xml:space="preserve">  REJECTED</v>
          </cell>
          <cell r="L75" t="str">
            <v>---</v>
          </cell>
          <cell r="M75" t="str">
            <v>---</v>
          </cell>
          <cell r="N75">
            <v>0.117516</v>
          </cell>
          <cell r="O75">
            <v>0.129917</v>
          </cell>
          <cell r="P75" t="str">
            <v xml:space="preserve"> REJECTED</v>
          </cell>
          <cell r="Q75" t="str">
            <v xml:space="preserve"> REJECTED</v>
          </cell>
          <cell r="R75" t="str">
            <v xml:space="preserve"> REJECTED</v>
          </cell>
          <cell r="S75">
            <v>37182</v>
          </cell>
        </row>
        <row r="76">
          <cell r="A76">
            <v>59</v>
          </cell>
          <cell r="B76" t="str">
            <v>59th</v>
          </cell>
          <cell r="C76">
            <v>36832</v>
          </cell>
          <cell r="D76">
            <v>37196</v>
          </cell>
          <cell r="E76">
            <v>6</v>
          </cell>
          <cell r="F76">
            <v>9700</v>
          </cell>
          <cell r="G76">
            <v>8695.6</v>
          </cell>
          <cell r="H76">
            <v>4</v>
          </cell>
          <cell r="I76">
            <v>6700</v>
          </cell>
          <cell r="J76" t="str">
            <v xml:space="preserve">   ---</v>
          </cell>
          <cell r="K76">
            <v>6700</v>
          </cell>
          <cell r="L76">
            <v>6011800000</v>
          </cell>
          <cell r="M76">
            <v>688200000</v>
          </cell>
          <cell r="N76">
            <v>0.114769</v>
          </cell>
          <cell r="O76">
            <v>0.119396</v>
          </cell>
          <cell r="P76">
            <v>89.71</v>
          </cell>
          <cell r="Q76">
            <v>0.115018</v>
          </cell>
          <cell r="R76">
            <v>0.114789</v>
          </cell>
          <cell r="S76">
            <v>37196</v>
          </cell>
        </row>
        <row r="77">
          <cell r="A77">
            <v>60</v>
          </cell>
          <cell r="B77" t="str">
            <v>60th</v>
          </cell>
          <cell r="C77">
            <v>36846</v>
          </cell>
          <cell r="D77">
            <v>666672</v>
          </cell>
          <cell r="E77">
            <v>7</v>
          </cell>
          <cell r="F77">
            <v>291.2</v>
          </cell>
          <cell r="G77">
            <v>260.27710000000002</v>
          </cell>
          <cell r="H77" t="str">
            <v>---</v>
          </cell>
          <cell r="I77" t="str">
            <v xml:space="preserve">  REJECTED</v>
          </cell>
          <cell r="J77" t="str">
            <v xml:space="preserve">  REJECTED</v>
          </cell>
          <cell r="K77" t="str">
            <v xml:space="preserve">  REJECTED</v>
          </cell>
          <cell r="L77" t="str">
            <v>---</v>
          </cell>
          <cell r="M77" t="str">
            <v>---</v>
          </cell>
          <cell r="N77">
            <v>0.114893</v>
          </cell>
          <cell r="O77">
            <v>0.125329</v>
          </cell>
          <cell r="P77" t="str">
            <v xml:space="preserve"> REJECTED</v>
          </cell>
          <cell r="Q77" t="str">
            <v xml:space="preserve"> REJECTED</v>
          </cell>
          <cell r="R77" t="str">
            <v xml:space="preserve"> REJECTED</v>
          </cell>
          <cell r="S77">
            <v>37210</v>
          </cell>
        </row>
        <row r="78">
          <cell r="A78">
            <v>61</v>
          </cell>
          <cell r="B78" t="str">
            <v>61st</v>
          </cell>
          <cell r="C78">
            <v>36860</v>
          </cell>
          <cell r="D78">
            <v>37224</v>
          </cell>
          <cell r="E78">
            <v>3</v>
          </cell>
          <cell r="F78">
            <v>49.8</v>
          </cell>
          <cell r="G78">
            <v>44.680599999999998</v>
          </cell>
          <cell r="H78">
            <v>3</v>
          </cell>
          <cell r="I78" t="str">
            <v xml:space="preserve">   ---</v>
          </cell>
          <cell r="J78">
            <v>49.8</v>
          </cell>
          <cell r="K78">
            <v>49.8</v>
          </cell>
          <cell r="L78">
            <v>44680560</v>
          </cell>
          <cell r="M78">
            <v>5119400</v>
          </cell>
          <cell r="N78">
            <v>0.114893</v>
          </cell>
          <cell r="O78">
            <v>0.114893</v>
          </cell>
          <cell r="P78">
            <v>89.72</v>
          </cell>
          <cell r="Q78">
            <v>0.114893</v>
          </cell>
          <cell r="R78">
            <v>0.114893</v>
          </cell>
          <cell r="S78">
            <v>37224</v>
          </cell>
        </row>
        <row r="79">
          <cell r="A79">
            <v>62</v>
          </cell>
          <cell r="B79" t="str">
            <v>62nd</v>
          </cell>
          <cell r="C79">
            <v>36874</v>
          </cell>
          <cell r="D79">
            <v>37238</v>
          </cell>
          <cell r="E79">
            <v>8</v>
          </cell>
          <cell r="F79">
            <v>1129.605</v>
          </cell>
          <cell r="G79">
            <v>1011.5716</v>
          </cell>
          <cell r="H79">
            <v>2</v>
          </cell>
          <cell r="I79">
            <v>229.60499999999999</v>
          </cell>
          <cell r="J79" t="str">
            <v xml:space="preserve">   ---</v>
          </cell>
          <cell r="K79">
            <v>229.60499999999999</v>
          </cell>
          <cell r="L79">
            <v>206001606</v>
          </cell>
          <cell r="M79">
            <v>23603400</v>
          </cell>
          <cell r="N79">
            <v>0.114893</v>
          </cell>
          <cell r="O79">
            <v>0.12002400000000001</v>
          </cell>
          <cell r="P79">
            <v>89.72</v>
          </cell>
          <cell r="Q79">
            <v>0.114893</v>
          </cell>
          <cell r="R79">
            <v>0.114893</v>
          </cell>
          <cell r="S79">
            <v>37238</v>
          </cell>
        </row>
        <row r="80">
          <cell r="A80">
            <v>63</v>
          </cell>
          <cell r="B80" t="str">
            <v>63rd</v>
          </cell>
          <cell r="C80">
            <v>36902</v>
          </cell>
          <cell r="D80" t="str">
            <v xml:space="preserve">   ---</v>
          </cell>
          <cell r="E80" t="str">
            <v xml:space="preserve"> ---</v>
          </cell>
          <cell r="F80" t="str">
            <v xml:space="preserve"> ---</v>
          </cell>
          <cell r="G80" t="str">
            <v xml:space="preserve"> ---</v>
          </cell>
          <cell r="H80" t="str">
            <v>---</v>
          </cell>
          <cell r="I80" t="str">
            <v xml:space="preserve">   ---</v>
          </cell>
          <cell r="J80" t="str">
            <v xml:space="preserve">   ---</v>
          </cell>
          <cell r="K80" t="str">
            <v>---</v>
          </cell>
          <cell r="L80" t="str">
            <v>---</v>
          </cell>
          <cell r="M80" t="str">
            <v>---</v>
          </cell>
          <cell r="N80" t="str">
            <v xml:space="preserve">        ---</v>
          </cell>
          <cell r="O80" t="str">
            <v xml:space="preserve">        ---</v>
          </cell>
          <cell r="P80" t="str">
            <v xml:space="preserve">        ---</v>
          </cell>
          <cell r="Q80" t="str">
            <v xml:space="preserve">        ---</v>
          </cell>
          <cell r="R80" t="str">
            <v xml:space="preserve">        ---</v>
          </cell>
          <cell r="S80">
            <v>37266</v>
          </cell>
        </row>
        <row r="81">
          <cell r="A81">
            <v>64</v>
          </cell>
          <cell r="B81" t="str">
            <v>64th</v>
          </cell>
          <cell r="C81">
            <v>36916</v>
          </cell>
          <cell r="D81" t="str">
            <v xml:space="preserve">   ---</v>
          </cell>
          <cell r="E81">
            <v>3</v>
          </cell>
          <cell r="F81">
            <v>747.5</v>
          </cell>
          <cell r="G81">
            <v>665.48180000000002</v>
          </cell>
          <cell r="H81" t="str">
            <v>---</v>
          </cell>
          <cell r="I81" t="str">
            <v xml:space="preserve">  REJECTED</v>
          </cell>
          <cell r="J81" t="str">
            <v xml:space="preserve">  REJECTED</v>
          </cell>
          <cell r="K81" t="str">
            <v xml:space="preserve">  REJECTED</v>
          </cell>
          <cell r="L81" t="str">
            <v>---</v>
          </cell>
          <cell r="M81" t="str">
            <v>---</v>
          </cell>
          <cell r="N81">
            <v>0.114769</v>
          </cell>
          <cell r="O81">
            <v>0.12978899999999999</v>
          </cell>
          <cell r="P81" t="str">
            <v xml:space="preserve"> REJECTED</v>
          </cell>
          <cell r="Q81" t="str">
            <v xml:space="preserve"> REJECTED</v>
          </cell>
          <cell r="R81" t="str">
            <v xml:space="preserve"> REJECTED</v>
          </cell>
          <cell r="S81">
            <v>37280</v>
          </cell>
        </row>
        <row r="82">
          <cell r="A82">
            <v>65</v>
          </cell>
          <cell r="B82" t="str">
            <v>65th</v>
          </cell>
          <cell r="C82">
            <v>36930</v>
          </cell>
          <cell r="D82">
            <v>37294</v>
          </cell>
          <cell r="E82">
            <v>3</v>
          </cell>
          <cell r="F82">
            <v>547.5</v>
          </cell>
          <cell r="G82">
            <v>491.22550000000001</v>
          </cell>
          <cell r="H82">
            <v>2</v>
          </cell>
          <cell r="I82">
            <v>447.5</v>
          </cell>
          <cell r="J82" t="str">
            <v xml:space="preserve">   ---</v>
          </cell>
          <cell r="K82">
            <v>447.5</v>
          </cell>
          <cell r="L82">
            <v>401665500</v>
          </cell>
          <cell r="M82">
            <v>45834500</v>
          </cell>
          <cell r="N82">
            <v>0.114147</v>
          </cell>
          <cell r="O82">
            <v>0.11688999999999999</v>
          </cell>
          <cell r="P82">
            <v>89.73</v>
          </cell>
          <cell r="Q82">
            <v>0.114769</v>
          </cell>
          <cell r="R82">
            <v>0.114425</v>
          </cell>
          <cell r="S82">
            <v>37294</v>
          </cell>
        </row>
        <row r="83">
          <cell r="A83">
            <v>66</v>
          </cell>
          <cell r="B83" t="str">
            <v>66th</v>
          </cell>
          <cell r="C83">
            <v>36944</v>
          </cell>
          <cell r="D83" t="str">
            <v xml:space="preserve">   ---</v>
          </cell>
          <cell r="E83" t="str">
            <v xml:space="preserve"> ---</v>
          </cell>
          <cell r="F83" t="str">
            <v xml:space="preserve"> ---</v>
          </cell>
          <cell r="G83" t="str">
            <v xml:space="preserve"> ---</v>
          </cell>
          <cell r="H83" t="str">
            <v>---</v>
          </cell>
          <cell r="I83" t="str">
            <v xml:space="preserve">   ---</v>
          </cell>
          <cell r="J83" t="str">
            <v xml:space="preserve">   ---</v>
          </cell>
          <cell r="K83" t="str">
            <v>---</v>
          </cell>
          <cell r="L83" t="str">
            <v>---</v>
          </cell>
          <cell r="M83" t="str">
            <v>---</v>
          </cell>
          <cell r="N83" t="str">
            <v xml:space="preserve">        ---</v>
          </cell>
          <cell r="O83" t="str">
            <v xml:space="preserve">        ---</v>
          </cell>
          <cell r="P83" t="str">
            <v xml:space="preserve">        ---</v>
          </cell>
          <cell r="Q83" t="str">
            <v xml:space="preserve">        ---</v>
          </cell>
          <cell r="R83" t="str">
            <v xml:space="preserve">        ---</v>
          </cell>
          <cell r="S83">
            <v>37308</v>
          </cell>
        </row>
        <row r="84">
          <cell r="A84">
            <v>67</v>
          </cell>
          <cell r="B84" t="str">
            <v>67th</v>
          </cell>
          <cell r="C84">
            <v>36958</v>
          </cell>
          <cell r="D84" t="str">
            <v xml:space="preserve">   ---</v>
          </cell>
          <cell r="E84">
            <v>1</v>
          </cell>
          <cell r="F84">
            <v>26.375</v>
          </cell>
          <cell r="G84">
            <v>23.558199999999999</v>
          </cell>
          <cell r="H84" t="str">
            <v>---</v>
          </cell>
          <cell r="I84" t="str">
            <v xml:space="preserve">  REJECTED</v>
          </cell>
          <cell r="J84" t="str">
            <v xml:space="preserve">  REJECTED</v>
          </cell>
          <cell r="K84" t="str">
            <v xml:space="preserve">  REJECTED</v>
          </cell>
          <cell r="L84" t="str">
            <v>---</v>
          </cell>
          <cell r="M84" t="str">
            <v>---</v>
          </cell>
          <cell r="N84">
            <v>0.11989900000000001</v>
          </cell>
          <cell r="O84">
            <v>0.11989900000000001</v>
          </cell>
          <cell r="P84" t="str">
            <v xml:space="preserve"> REJECTED</v>
          </cell>
          <cell r="Q84" t="str">
            <v xml:space="preserve"> REJECTED</v>
          </cell>
          <cell r="R84" t="str">
            <v xml:space="preserve"> REJECTED</v>
          </cell>
          <cell r="S84">
            <v>37322</v>
          </cell>
        </row>
        <row r="85">
          <cell r="A85">
            <v>68</v>
          </cell>
          <cell r="B85" t="str">
            <v>Special</v>
          </cell>
          <cell r="C85">
            <v>36958</v>
          </cell>
          <cell r="D85" t="str">
            <v xml:space="preserve">   ---</v>
          </cell>
          <cell r="E85" t="str">
            <v xml:space="preserve"> ---</v>
          </cell>
          <cell r="F85" t="str">
            <v xml:space="preserve"> ---</v>
          </cell>
          <cell r="G85" t="str">
            <v xml:space="preserve"> ---</v>
          </cell>
          <cell r="H85" t="str">
            <v>---</v>
          </cell>
          <cell r="I85" t="str">
            <v xml:space="preserve">   ---</v>
          </cell>
          <cell r="J85" t="str">
            <v xml:space="preserve">   ---</v>
          </cell>
          <cell r="K85" t="str">
            <v>---</v>
          </cell>
          <cell r="L85" t="str">
            <v>---</v>
          </cell>
          <cell r="M85" t="str">
            <v>---</v>
          </cell>
          <cell r="N85" t="str">
            <v xml:space="preserve">        ---</v>
          </cell>
          <cell r="O85" t="str">
            <v xml:space="preserve">        ---</v>
          </cell>
          <cell r="P85" t="str">
            <v xml:space="preserve">        ---</v>
          </cell>
          <cell r="Q85" t="str">
            <v xml:space="preserve">        ---</v>
          </cell>
          <cell r="R85" t="str">
            <v xml:space="preserve">        ---</v>
          </cell>
          <cell r="S85">
            <v>37322</v>
          </cell>
        </row>
        <row r="86">
          <cell r="A86">
            <v>69</v>
          </cell>
          <cell r="B86" t="str">
            <v>68th</v>
          </cell>
          <cell r="C86">
            <v>36972</v>
          </cell>
          <cell r="D86">
            <v>37336</v>
          </cell>
          <cell r="E86">
            <v>1</v>
          </cell>
          <cell r="F86">
            <v>500</v>
          </cell>
          <cell r="G86">
            <v>446.75</v>
          </cell>
          <cell r="H86" t="str">
            <v>---</v>
          </cell>
          <cell r="I86">
            <v>500</v>
          </cell>
          <cell r="J86" t="str">
            <v xml:space="preserve">   ---</v>
          </cell>
          <cell r="K86">
            <v>500</v>
          </cell>
          <cell r="L86">
            <v>446750000</v>
          </cell>
          <cell r="M86">
            <v>53250000</v>
          </cell>
          <cell r="N86">
            <v>0.119522</v>
          </cell>
          <cell r="O86">
            <v>0.119522</v>
          </cell>
          <cell r="P86">
            <v>89.35</v>
          </cell>
          <cell r="Q86">
            <v>0.119522</v>
          </cell>
          <cell r="R86">
            <v>0.119522</v>
          </cell>
          <cell r="S86">
            <v>37336</v>
          </cell>
        </row>
        <row r="87">
          <cell r="A87">
            <v>70</v>
          </cell>
          <cell r="B87" t="str">
            <v>Special</v>
          </cell>
          <cell r="C87">
            <v>36972</v>
          </cell>
          <cell r="D87" t="str">
            <v xml:space="preserve">   ---</v>
          </cell>
          <cell r="E87" t="str">
            <v xml:space="preserve"> ---</v>
          </cell>
          <cell r="F87" t="str">
            <v xml:space="preserve"> ---</v>
          </cell>
          <cell r="G87" t="str">
            <v xml:space="preserve"> ---</v>
          </cell>
          <cell r="H87" t="str">
            <v>---</v>
          </cell>
          <cell r="I87" t="str">
            <v xml:space="preserve">   ---</v>
          </cell>
          <cell r="J87" t="str">
            <v xml:space="preserve">   ---</v>
          </cell>
          <cell r="K87" t="str">
            <v>---</v>
          </cell>
          <cell r="L87" t="str">
            <v>---</v>
          </cell>
          <cell r="M87" t="str">
            <v>---</v>
          </cell>
          <cell r="N87" t="str">
            <v xml:space="preserve">        ---</v>
          </cell>
          <cell r="O87" t="str">
            <v xml:space="preserve">        ---</v>
          </cell>
          <cell r="P87" t="str">
            <v xml:space="preserve">        ---</v>
          </cell>
          <cell r="Q87" t="str">
            <v xml:space="preserve">        ---</v>
          </cell>
          <cell r="R87" t="str">
            <v xml:space="preserve">        ---</v>
          </cell>
          <cell r="S87">
            <v>37336</v>
          </cell>
        </row>
        <row r="88">
          <cell r="A88">
            <v>71</v>
          </cell>
          <cell r="B88" t="str">
            <v>69th</v>
          </cell>
          <cell r="C88">
            <v>36987</v>
          </cell>
          <cell r="D88">
            <v>37350</v>
          </cell>
          <cell r="E88">
            <v>6</v>
          </cell>
          <cell r="F88">
            <v>8500</v>
          </cell>
          <cell r="G88">
            <v>7588.85</v>
          </cell>
          <cell r="H88" t="str">
            <v>---</v>
          </cell>
          <cell r="I88">
            <v>5050</v>
          </cell>
          <cell r="J88" t="str">
            <v xml:space="preserve">   ---</v>
          </cell>
          <cell r="K88">
            <v>5050</v>
          </cell>
          <cell r="L88">
            <v>4513220000</v>
          </cell>
          <cell r="M88">
            <v>536780000</v>
          </cell>
          <cell r="N88">
            <v>0.118718</v>
          </cell>
          <cell r="O88">
            <v>0.122502</v>
          </cell>
          <cell r="P88">
            <v>89.34</v>
          </cell>
          <cell r="Q88">
            <v>0.119977</v>
          </cell>
          <cell r="R88">
            <v>0.11959</v>
          </cell>
          <cell r="S88">
            <v>37350</v>
          </cell>
        </row>
        <row r="89">
          <cell r="A89">
            <v>72</v>
          </cell>
          <cell r="B89" t="str">
            <v>70th</v>
          </cell>
          <cell r="C89">
            <v>37000</v>
          </cell>
          <cell r="D89">
            <v>37364</v>
          </cell>
          <cell r="E89">
            <v>2</v>
          </cell>
          <cell r="F89">
            <v>4600</v>
          </cell>
          <cell r="G89">
            <v>4108.8999999999996</v>
          </cell>
          <cell r="H89" t="str">
            <v>---</v>
          </cell>
          <cell r="I89">
            <v>4600</v>
          </cell>
          <cell r="J89" t="str">
            <v xml:space="preserve">   ---</v>
          </cell>
          <cell r="K89">
            <v>4600</v>
          </cell>
          <cell r="L89">
            <v>4108900000</v>
          </cell>
          <cell r="M89">
            <v>491100000</v>
          </cell>
          <cell r="N89">
            <v>0.119522</v>
          </cell>
          <cell r="O89">
            <v>0.11989900000000001</v>
          </cell>
          <cell r="P89">
            <v>89.32</v>
          </cell>
          <cell r="Q89">
            <v>0.11989900000000001</v>
          </cell>
          <cell r="R89">
            <v>0.119849</v>
          </cell>
          <cell r="S89">
            <v>37364</v>
          </cell>
        </row>
        <row r="90">
          <cell r="A90">
            <v>73</v>
          </cell>
          <cell r="B90" t="str">
            <v>71st</v>
          </cell>
          <cell r="C90">
            <v>37014</v>
          </cell>
          <cell r="D90">
            <v>37378</v>
          </cell>
          <cell r="E90">
            <v>23</v>
          </cell>
          <cell r="F90">
            <v>16400</v>
          </cell>
          <cell r="G90">
            <v>14650.16</v>
          </cell>
          <cell r="H90">
            <v>17</v>
          </cell>
          <cell r="I90">
            <v>15400</v>
          </cell>
          <cell r="J90" t="str">
            <v xml:space="preserve">   ---</v>
          </cell>
          <cell r="K90">
            <v>15400</v>
          </cell>
          <cell r="L90">
            <v>13757500000</v>
          </cell>
          <cell r="M90">
            <v>1642500000</v>
          </cell>
          <cell r="N90">
            <v>0.119019</v>
          </cell>
          <cell r="O90">
            <v>0.120905</v>
          </cell>
          <cell r="P90">
            <v>89.32</v>
          </cell>
          <cell r="Q90">
            <v>0.11989900000000001</v>
          </cell>
          <cell r="R90">
            <v>0.119717</v>
          </cell>
          <cell r="S90">
            <v>37378</v>
          </cell>
        </row>
        <row r="91">
          <cell r="A91">
            <v>74</v>
          </cell>
          <cell r="B91" t="str">
            <v>72nd</v>
          </cell>
          <cell r="C91">
            <v>37028</v>
          </cell>
          <cell r="D91">
            <v>37392</v>
          </cell>
          <cell r="E91">
            <v>7</v>
          </cell>
          <cell r="F91">
            <v>2850</v>
          </cell>
          <cell r="G91">
            <v>2545.8049999999998</v>
          </cell>
          <cell r="H91">
            <v>6</v>
          </cell>
          <cell r="I91">
            <v>2750</v>
          </cell>
          <cell r="J91" t="str">
            <v xml:space="preserve">   ---</v>
          </cell>
          <cell r="K91">
            <v>2750</v>
          </cell>
          <cell r="L91">
            <v>2456575000</v>
          </cell>
          <cell r="M91">
            <v>293425000</v>
          </cell>
          <cell r="N91">
            <v>0.119522</v>
          </cell>
          <cell r="O91">
            <v>0.121031</v>
          </cell>
          <cell r="P91">
            <v>89.32</v>
          </cell>
          <cell r="Q91">
            <v>0.11989900000000001</v>
          </cell>
          <cell r="R91">
            <v>0.119773</v>
          </cell>
          <cell r="S91">
            <v>37392</v>
          </cell>
        </row>
        <row r="92">
          <cell r="A92">
            <v>75</v>
          </cell>
          <cell r="B92" t="str">
            <v>73rd</v>
          </cell>
          <cell r="C92">
            <v>37042</v>
          </cell>
          <cell r="D92">
            <v>37406</v>
          </cell>
          <cell r="E92">
            <v>8</v>
          </cell>
          <cell r="F92">
            <v>7806.8</v>
          </cell>
          <cell r="G92">
            <v>6972.1944000000003</v>
          </cell>
          <cell r="H92">
            <v>6</v>
          </cell>
          <cell r="I92">
            <v>7406.8</v>
          </cell>
          <cell r="J92" t="str">
            <v xml:space="preserve">   ---</v>
          </cell>
          <cell r="K92">
            <v>7406.8</v>
          </cell>
          <cell r="L92">
            <v>6615714440</v>
          </cell>
          <cell r="M92">
            <v>791085600</v>
          </cell>
          <cell r="N92">
            <v>0.119647</v>
          </cell>
          <cell r="O92">
            <v>0.122418</v>
          </cell>
          <cell r="P92">
            <v>89.31</v>
          </cell>
          <cell r="Q92">
            <v>0.12002400000000001</v>
          </cell>
          <cell r="R92">
            <v>0.119905</v>
          </cell>
          <cell r="S92">
            <v>37406</v>
          </cell>
        </row>
        <row r="93">
          <cell r="A93">
            <v>76</v>
          </cell>
          <cell r="B93" t="str">
            <v>74th</v>
          </cell>
          <cell r="C93">
            <v>37056</v>
          </cell>
          <cell r="D93">
            <v>37420</v>
          </cell>
          <cell r="E93">
            <v>2</v>
          </cell>
          <cell r="F93">
            <v>600</v>
          </cell>
          <cell r="G93">
            <v>533.37</v>
          </cell>
          <cell r="H93">
            <v>2</v>
          </cell>
          <cell r="I93">
            <v>600</v>
          </cell>
          <cell r="J93" t="str">
            <v xml:space="preserve">   ---</v>
          </cell>
          <cell r="K93">
            <v>600</v>
          </cell>
          <cell r="L93">
            <v>533370000</v>
          </cell>
          <cell r="M93">
            <v>66630000</v>
          </cell>
          <cell r="N93">
            <v>0.124822</v>
          </cell>
          <cell r="O93">
            <v>0.12749099999999999</v>
          </cell>
          <cell r="P93">
            <v>88.72</v>
          </cell>
          <cell r="Q93">
            <v>0.12749099999999999</v>
          </cell>
          <cell r="R93">
            <v>0.12526599999999999</v>
          </cell>
          <cell r="S93">
            <v>37420</v>
          </cell>
        </row>
        <row r="94">
          <cell r="A94">
            <v>77</v>
          </cell>
          <cell r="B94" t="str">
            <v>75th</v>
          </cell>
          <cell r="C94">
            <v>37070</v>
          </cell>
          <cell r="D94">
            <v>37434</v>
          </cell>
          <cell r="E94">
            <v>13</v>
          </cell>
          <cell r="F94">
            <v>3300</v>
          </cell>
          <cell r="G94">
            <v>2922.86</v>
          </cell>
          <cell r="H94">
            <v>12</v>
          </cell>
          <cell r="I94">
            <v>3200</v>
          </cell>
          <cell r="J94" t="str">
            <v xml:space="preserve">   ---</v>
          </cell>
          <cell r="K94">
            <v>3200</v>
          </cell>
          <cell r="L94">
            <v>2834370000</v>
          </cell>
          <cell r="M94">
            <v>365630000</v>
          </cell>
          <cell r="N94">
            <v>0.12698200000000001</v>
          </cell>
          <cell r="O94">
            <v>0.13042899999999999</v>
          </cell>
          <cell r="P94">
            <v>88.52</v>
          </cell>
          <cell r="Q94">
            <v>0.13004399999999999</v>
          </cell>
          <cell r="R94">
            <v>0.129353</v>
          </cell>
          <cell r="S94">
            <v>37434</v>
          </cell>
        </row>
        <row r="95">
          <cell r="A95">
            <v>78</v>
          </cell>
          <cell r="B95" t="str">
            <v>Special</v>
          </cell>
          <cell r="C95">
            <v>37070</v>
          </cell>
          <cell r="D95" t="str">
            <v xml:space="preserve">   ---</v>
          </cell>
          <cell r="E95" t="str">
            <v xml:space="preserve"> ---</v>
          </cell>
          <cell r="F95" t="str">
            <v xml:space="preserve"> ---</v>
          </cell>
          <cell r="G95" t="str">
            <v xml:space="preserve"> ---</v>
          </cell>
          <cell r="H95" t="str">
            <v>---</v>
          </cell>
          <cell r="I95" t="str">
            <v xml:space="preserve">   ---</v>
          </cell>
          <cell r="J95" t="str">
            <v xml:space="preserve">   ---</v>
          </cell>
          <cell r="K95" t="str">
            <v>---</v>
          </cell>
          <cell r="L95" t="str">
            <v>---</v>
          </cell>
          <cell r="M95" t="str">
            <v>---</v>
          </cell>
          <cell r="N95" t="str">
            <v xml:space="preserve">        ---</v>
          </cell>
          <cell r="O95" t="str">
            <v xml:space="preserve">        ---</v>
          </cell>
          <cell r="P95" t="str">
            <v xml:space="preserve">        ---</v>
          </cell>
          <cell r="Q95" t="str">
            <v xml:space="preserve">        ---</v>
          </cell>
          <cell r="R95" t="str">
            <v xml:space="preserve">        ---</v>
          </cell>
          <cell r="S95">
            <v>37434</v>
          </cell>
        </row>
        <row r="96">
          <cell r="A96">
            <v>79</v>
          </cell>
          <cell r="B96" t="str">
            <v>76th</v>
          </cell>
          <cell r="C96">
            <v>37084</v>
          </cell>
          <cell r="D96" t="str">
            <v xml:space="preserve">   ---</v>
          </cell>
          <cell r="E96">
            <v>22</v>
          </cell>
          <cell r="F96">
            <v>12400</v>
          </cell>
          <cell r="G96">
            <v>10986.64</v>
          </cell>
          <cell r="H96" t="str">
            <v>---</v>
          </cell>
          <cell r="I96" t="str">
            <v>REJECTED</v>
          </cell>
          <cell r="J96" t="str">
            <v>REJECTED</v>
          </cell>
          <cell r="K96" t="str">
            <v>REJECTED</v>
          </cell>
          <cell r="L96" t="str">
            <v>---</v>
          </cell>
          <cell r="M96" t="str">
            <v>---</v>
          </cell>
          <cell r="N96">
            <v>0.127363</v>
          </cell>
          <cell r="O96">
            <v>0.130941</v>
          </cell>
          <cell r="P96" t="str">
            <v>REJECTED</v>
          </cell>
          <cell r="Q96" t="str">
            <v>REJECTED</v>
          </cell>
          <cell r="R96" t="str">
            <v>REJECTED</v>
          </cell>
          <cell r="S96">
            <v>37448</v>
          </cell>
        </row>
        <row r="97">
          <cell r="A97">
            <v>80</v>
          </cell>
          <cell r="B97" t="str">
            <v>77th</v>
          </cell>
          <cell r="C97">
            <v>37098</v>
          </cell>
          <cell r="D97">
            <v>37462</v>
          </cell>
          <cell r="E97">
            <v>21</v>
          </cell>
          <cell r="F97">
            <v>7705</v>
          </cell>
          <cell r="G97">
            <v>6871.2060000000001</v>
          </cell>
          <cell r="H97">
            <v>2</v>
          </cell>
          <cell r="I97">
            <v>3405</v>
          </cell>
          <cell r="J97" t="str">
            <v xml:space="preserve">   ---</v>
          </cell>
          <cell r="K97">
            <v>3405</v>
          </cell>
          <cell r="L97">
            <v>3041496000</v>
          </cell>
          <cell r="M97">
            <v>363504000</v>
          </cell>
          <cell r="N97">
            <v>0.11989900000000001</v>
          </cell>
          <cell r="O97">
            <v>0.12545600000000001</v>
          </cell>
          <cell r="P97">
            <v>89.32</v>
          </cell>
          <cell r="Q97">
            <v>0.11989900000000001</v>
          </cell>
          <cell r="R97">
            <v>0.11984300000000001</v>
          </cell>
          <cell r="S97">
            <v>37462</v>
          </cell>
        </row>
        <row r="98">
          <cell r="A98">
            <v>81</v>
          </cell>
          <cell r="B98" t="str">
            <v>Special</v>
          </cell>
          <cell r="C98">
            <v>37098</v>
          </cell>
          <cell r="D98" t="str">
            <v xml:space="preserve">   ---</v>
          </cell>
          <cell r="E98" t="str">
            <v xml:space="preserve"> ---</v>
          </cell>
          <cell r="F98" t="str">
            <v xml:space="preserve"> ---</v>
          </cell>
          <cell r="G98" t="str">
            <v xml:space="preserve"> ---</v>
          </cell>
          <cell r="H98" t="str">
            <v>---</v>
          </cell>
          <cell r="I98" t="str">
            <v xml:space="preserve">   ---</v>
          </cell>
          <cell r="J98" t="str">
            <v xml:space="preserve">   ---</v>
          </cell>
          <cell r="K98" t="str">
            <v>---</v>
          </cell>
          <cell r="L98" t="str">
            <v>---</v>
          </cell>
          <cell r="M98" t="str">
            <v>---</v>
          </cell>
          <cell r="N98" t="str">
            <v xml:space="preserve">        ---</v>
          </cell>
          <cell r="O98" t="str">
            <v xml:space="preserve">        ---</v>
          </cell>
          <cell r="P98" t="str">
            <v xml:space="preserve">        ---</v>
          </cell>
          <cell r="Q98" t="str">
            <v xml:space="preserve">        ---</v>
          </cell>
          <cell r="R98" t="str">
            <v xml:space="preserve">        ---</v>
          </cell>
          <cell r="S98">
            <v>37462</v>
          </cell>
        </row>
        <row r="99">
          <cell r="A99">
            <v>82</v>
          </cell>
          <cell r="B99" t="str">
            <v>78th</v>
          </cell>
          <cell r="C99">
            <v>37112</v>
          </cell>
          <cell r="D99">
            <v>37476</v>
          </cell>
          <cell r="E99">
            <v>16</v>
          </cell>
          <cell r="F99">
            <v>3400</v>
          </cell>
          <cell r="G99">
            <v>3040.105</v>
          </cell>
          <cell r="H99">
            <v>4</v>
          </cell>
          <cell r="I99">
            <v>1500</v>
          </cell>
          <cell r="J99" t="str">
            <v xml:space="preserve">   ---</v>
          </cell>
          <cell r="K99">
            <v>1500</v>
          </cell>
          <cell r="L99">
            <v>1342860000</v>
          </cell>
          <cell r="M99">
            <v>157140000</v>
          </cell>
          <cell r="N99">
            <v>0.11651499999999999</v>
          </cell>
          <cell r="O99">
            <v>0.12203899999999999</v>
          </cell>
          <cell r="P99">
            <v>89.51</v>
          </cell>
          <cell r="Q99">
            <v>0.117516</v>
          </cell>
          <cell r="R99">
            <v>0.11734</v>
          </cell>
          <cell r="S99">
            <v>37476</v>
          </cell>
        </row>
        <row r="100">
          <cell r="A100">
            <v>83</v>
          </cell>
          <cell r="B100" t="str">
            <v>79th</v>
          </cell>
          <cell r="C100">
            <v>37126</v>
          </cell>
          <cell r="D100">
            <v>37490</v>
          </cell>
          <cell r="E100">
            <v>20</v>
          </cell>
          <cell r="F100">
            <v>4700</v>
          </cell>
          <cell r="G100">
            <v>4230.0249999999996</v>
          </cell>
          <cell r="H100">
            <v>3</v>
          </cell>
          <cell r="I100">
            <v>450</v>
          </cell>
          <cell r="J100" t="str">
            <v xml:space="preserve">   ---</v>
          </cell>
          <cell r="K100">
            <v>450</v>
          </cell>
          <cell r="L100">
            <v>406165000</v>
          </cell>
          <cell r="M100">
            <v>43835000</v>
          </cell>
          <cell r="N100">
            <v>0.107961</v>
          </cell>
          <cell r="O100">
            <v>0.113898</v>
          </cell>
          <cell r="P100">
            <v>90.21</v>
          </cell>
          <cell r="Q100">
            <v>0.108823</v>
          </cell>
          <cell r="R100">
            <v>0.108221</v>
          </cell>
          <cell r="S100">
            <v>37490</v>
          </cell>
        </row>
        <row r="101">
          <cell r="A101">
            <v>84</v>
          </cell>
          <cell r="B101" t="str">
            <v>80th</v>
          </cell>
          <cell r="C101">
            <v>37140</v>
          </cell>
          <cell r="D101">
            <v>37504</v>
          </cell>
          <cell r="E101">
            <v>3</v>
          </cell>
          <cell r="F101">
            <v>300</v>
          </cell>
          <cell r="G101">
            <v>270.66000000000003</v>
          </cell>
          <cell r="H101">
            <v>2</v>
          </cell>
          <cell r="I101">
            <v>200</v>
          </cell>
          <cell r="J101" t="str">
            <v xml:space="preserve">   ---</v>
          </cell>
          <cell r="K101">
            <v>200</v>
          </cell>
          <cell r="L101">
            <v>180490000</v>
          </cell>
          <cell r="M101">
            <v>19510000</v>
          </cell>
          <cell r="N101">
            <v>0.107961</v>
          </cell>
          <cell r="O101">
            <v>0.109316</v>
          </cell>
          <cell r="P101">
            <v>90.21</v>
          </cell>
          <cell r="Q101">
            <v>0.108823</v>
          </cell>
          <cell r="R101">
            <v>0.108392</v>
          </cell>
          <cell r="S101">
            <v>37504</v>
          </cell>
        </row>
        <row r="102">
          <cell r="A102">
            <v>85</v>
          </cell>
          <cell r="B102" t="str">
            <v>Special</v>
          </cell>
          <cell r="C102">
            <v>37140</v>
          </cell>
          <cell r="D102" t="str">
            <v xml:space="preserve">   ---</v>
          </cell>
          <cell r="E102" t="str">
            <v xml:space="preserve"> ---</v>
          </cell>
          <cell r="F102" t="str">
            <v xml:space="preserve"> ---</v>
          </cell>
          <cell r="G102" t="str">
            <v xml:space="preserve"> ---</v>
          </cell>
          <cell r="H102" t="str">
            <v>---</v>
          </cell>
          <cell r="I102" t="str">
            <v xml:space="preserve">   ---</v>
          </cell>
          <cell r="J102" t="str">
            <v xml:space="preserve">   ---</v>
          </cell>
          <cell r="K102" t="str">
            <v>---</v>
          </cell>
          <cell r="L102" t="str">
            <v>---</v>
          </cell>
          <cell r="M102" t="str">
            <v>---</v>
          </cell>
          <cell r="N102" t="str">
            <v xml:space="preserve">        ---</v>
          </cell>
          <cell r="O102" t="str">
            <v xml:space="preserve">        ---</v>
          </cell>
          <cell r="P102" t="str">
            <v xml:space="preserve">        ---</v>
          </cell>
          <cell r="Q102" t="str">
            <v xml:space="preserve">        ---</v>
          </cell>
          <cell r="R102" t="str">
            <v xml:space="preserve">        ---</v>
          </cell>
          <cell r="S102">
            <v>37504</v>
          </cell>
        </row>
        <row r="103">
          <cell r="A103">
            <v>86</v>
          </cell>
          <cell r="B103" t="str">
            <v>81st</v>
          </cell>
          <cell r="C103">
            <v>37154</v>
          </cell>
          <cell r="D103">
            <v>37518</v>
          </cell>
          <cell r="E103">
            <v>4</v>
          </cell>
          <cell r="F103">
            <v>330.8</v>
          </cell>
          <cell r="G103">
            <v>297.14780000000002</v>
          </cell>
          <cell r="H103">
            <v>1</v>
          </cell>
          <cell r="I103">
            <v>30.8</v>
          </cell>
          <cell r="J103" t="str">
            <v xml:space="preserve">   ---</v>
          </cell>
          <cell r="K103">
            <v>30.8</v>
          </cell>
          <cell r="L103">
            <v>27787760</v>
          </cell>
          <cell r="M103">
            <v>3012200</v>
          </cell>
          <cell r="N103">
            <v>0.108699</v>
          </cell>
          <cell r="O103">
            <v>0.11738999999999999</v>
          </cell>
          <cell r="P103">
            <v>90.22</v>
          </cell>
          <cell r="Q103">
            <v>0.108699</v>
          </cell>
          <cell r="R103">
            <v>0.108699</v>
          </cell>
          <cell r="S103">
            <v>37518</v>
          </cell>
        </row>
        <row r="104">
          <cell r="A104">
            <v>87</v>
          </cell>
          <cell r="B104" t="str">
            <v>Special</v>
          </cell>
          <cell r="C104">
            <v>37154</v>
          </cell>
          <cell r="D104" t="str">
            <v xml:space="preserve">   ---</v>
          </cell>
          <cell r="E104" t="str">
            <v xml:space="preserve"> ---</v>
          </cell>
          <cell r="F104" t="str">
            <v xml:space="preserve"> ---</v>
          </cell>
          <cell r="G104" t="str">
            <v xml:space="preserve"> ---</v>
          </cell>
          <cell r="H104" t="str">
            <v>---</v>
          </cell>
          <cell r="I104" t="str">
            <v xml:space="preserve">   ---</v>
          </cell>
          <cell r="J104" t="str">
            <v xml:space="preserve">   ---</v>
          </cell>
          <cell r="K104" t="str">
            <v>---</v>
          </cell>
          <cell r="L104" t="str">
            <v>---</v>
          </cell>
          <cell r="M104" t="str">
            <v>---</v>
          </cell>
          <cell r="N104" t="str">
            <v xml:space="preserve">        ---</v>
          </cell>
          <cell r="O104" t="str">
            <v xml:space="preserve">        ---</v>
          </cell>
          <cell r="P104" t="str">
            <v xml:space="preserve">        ---</v>
          </cell>
          <cell r="Q104" t="str">
            <v xml:space="preserve">        ---</v>
          </cell>
          <cell r="R104" t="str">
            <v xml:space="preserve">        ---</v>
          </cell>
          <cell r="S104">
            <v>37518</v>
          </cell>
        </row>
        <row r="105">
          <cell r="A105">
            <v>88</v>
          </cell>
          <cell r="B105" t="str">
            <v>Special</v>
          </cell>
          <cell r="C105">
            <v>37154</v>
          </cell>
          <cell r="D105" t="str">
            <v xml:space="preserve">   ---</v>
          </cell>
          <cell r="E105" t="str">
            <v xml:space="preserve"> ---</v>
          </cell>
          <cell r="F105" t="str">
            <v xml:space="preserve"> ---</v>
          </cell>
          <cell r="G105" t="str">
            <v xml:space="preserve"> ---</v>
          </cell>
          <cell r="H105" t="str">
            <v>---</v>
          </cell>
          <cell r="I105" t="str">
            <v xml:space="preserve">   ---</v>
          </cell>
          <cell r="J105" t="str">
            <v xml:space="preserve">   ---</v>
          </cell>
          <cell r="K105" t="str">
            <v>---</v>
          </cell>
          <cell r="L105" t="str">
            <v>---</v>
          </cell>
          <cell r="M105" t="str">
            <v>---</v>
          </cell>
          <cell r="N105" t="str">
            <v xml:space="preserve">        ---</v>
          </cell>
          <cell r="O105" t="str">
            <v xml:space="preserve">        ---</v>
          </cell>
          <cell r="P105" t="str">
            <v xml:space="preserve">        ---</v>
          </cell>
          <cell r="Q105" t="str">
            <v xml:space="preserve">        ---</v>
          </cell>
          <cell r="R105" t="str">
            <v xml:space="preserve">        ---</v>
          </cell>
          <cell r="S105">
            <v>37518</v>
          </cell>
        </row>
        <row r="106">
          <cell r="A106">
            <v>89</v>
          </cell>
          <cell r="B106" t="str">
            <v>82nd</v>
          </cell>
          <cell r="C106">
            <v>37168</v>
          </cell>
          <cell r="D106">
            <v>37532</v>
          </cell>
          <cell r="E106">
            <v>11</v>
          </cell>
          <cell r="F106">
            <v>2000</v>
          </cell>
          <cell r="G106">
            <v>1805.14</v>
          </cell>
          <cell r="H106">
            <v>5</v>
          </cell>
          <cell r="I106">
            <v>600</v>
          </cell>
          <cell r="J106" t="str">
            <v xml:space="preserve">   ---</v>
          </cell>
          <cell r="K106">
            <v>600</v>
          </cell>
          <cell r="L106">
            <v>541860000</v>
          </cell>
          <cell r="M106">
            <v>58140000</v>
          </cell>
          <cell r="N106">
            <v>0.106977</v>
          </cell>
          <cell r="O106">
            <v>0.108946</v>
          </cell>
          <cell r="P106">
            <v>90.28</v>
          </cell>
          <cell r="Q106">
            <v>0.107961</v>
          </cell>
          <cell r="R106">
            <v>0.10759199999999999</v>
          </cell>
          <cell r="S106">
            <v>37532</v>
          </cell>
        </row>
        <row r="107">
          <cell r="A107">
            <v>90</v>
          </cell>
          <cell r="B107" t="str">
            <v>83rd</v>
          </cell>
          <cell r="C107">
            <v>37182</v>
          </cell>
          <cell r="D107">
            <v>37546</v>
          </cell>
          <cell r="E107">
            <v>12</v>
          </cell>
          <cell r="F107">
            <v>6650</v>
          </cell>
          <cell r="G107">
            <v>6001.58</v>
          </cell>
          <cell r="H107">
            <v>7</v>
          </cell>
          <cell r="I107">
            <v>3050</v>
          </cell>
          <cell r="J107" t="str">
            <v xml:space="preserve">   ---</v>
          </cell>
          <cell r="K107">
            <v>3050</v>
          </cell>
          <cell r="L107">
            <v>2755510000</v>
          </cell>
          <cell r="M107">
            <v>294490000</v>
          </cell>
          <cell r="N107">
            <v>0.105016</v>
          </cell>
          <cell r="O107">
            <v>0.10956299999999999</v>
          </cell>
          <cell r="P107">
            <v>90.32</v>
          </cell>
          <cell r="Q107">
            <v>0.107469</v>
          </cell>
          <cell r="R107">
            <v>0.10717599999999999</v>
          </cell>
          <cell r="S107">
            <v>37546</v>
          </cell>
        </row>
        <row r="108">
          <cell r="A108">
            <v>91</v>
          </cell>
          <cell r="B108" t="str">
            <v>84th</v>
          </cell>
          <cell r="C108">
            <v>37196</v>
          </cell>
          <cell r="D108">
            <v>37560</v>
          </cell>
          <cell r="E108">
            <v>21</v>
          </cell>
          <cell r="F108">
            <v>10200</v>
          </cell>
          <cell r="G108">
            <v>9353.35</v>
          </cell>
          <cell r="H108">
            <v>10</v>
          </cell>
          <cell r="I108">
            <v>7100</v>
          </cell>
          <cell r="J108" t="str">
            <v xml:space="preserve">   ---</v>
          </cell>
          <cell r="K108">
            <v>7100</v>
          </cell>
          <cell r="L108">
            <v>6515410000</v>
          </cell>
          <cell r="M108">
            <v>584590000</v>
          </cell>
          <cell r="N108">
            <v>8.7551000000000004E-2</v>
          </cell>
          <cell r="O108">
            <v>9.4950999999999994E-2</v>
          </cell>
          <cell r="P108">
            <v>91.68</v>
          </cell>
          <cell r="Q108">
            <v>9.0999999999999998E-2</v>
          </cell>
          <cell r="R108">
            <v>8.9970999999999995E-2</v>
          </cell>
          <cell r="S108">
            <v>37560</v>
          </cell>
        </row>
        <row r="109">
          <cell r="A109">
            <v>92</v>
          </cell>
          <cell r="B109" t="str">
            <v>85th</v>
          </cell>
          <cell r="C109">
            <v>37210</v>
          </cell>
          <cell r="D109">
            <v>37574</v>
          </cell>
          <cell r="E109">
            <v>32</v>
          </cell>
          <cell r="F109">
            <v>8300</v>
          </cell>
          <cell r="G109">
            <v>7615.19</v>
          </cell>
          <cell r="H109">
            <v>15</v>
          </cell>
          <cell r="I109">
            <v>5400</v>
          </cell>
          <cell r="J109" t="str">
            <v xml:space="preserve">   ---</v>
          </cell>
          <cell r="K109">
            <v>5400</v>
          </cell>
          <cell r="L109">
            <v>4959850000</v>
          </cell>
          <cell r="M109">
            <v>440150000</v>
          </cell>
          <cell r="N109">
            <v>8.4948999999999997E-2</v>
          </cell>
          <cell r="O109">
            <v>0.10599600000000001</v>
          </cell>
          <cell r="P109">
            <v>91.77</v>
          </cell>
          <cell r="Q109">
            <v>8.9927000000000007E-2</v>
          </cell>
          <cell r="R109">
            <v>8.8985999999999996E-2</v>
          </cell>
          <cell r="S109">
            <v>37574</v>
          </cell>
        </row>
        <row r="110">
          <cell r="A110">
            <v>93</v>
          </cell>
          <cell r="B110" t="str">
            <v>86th</v>
          </cell>
          <cell r="C110">
            <v>37224</v>
          </cell>
          <cell r="D110">
            <v>37588</v>
          </cell>
          <cell r="E110">
            <v>26</v>
          </cell>
          <cell r="F110">
            <v>9400</v>
          </cell>
          <cell r="G110">
            <v>8632.69</v>
          </cell>
          <cell r="H110">
            <v>3</v>
          </cell>
          <cell r="I110">
            <v>1700</v>
          </cell>
          <cell r="J110" t="str">
            <v xml:space="preserve">   ---</v>
          </cell>
          <cell r="K110">
            <v>1700</v>
          </cell>
          <cell r="L110">
            <v>1563700000</v>
          </cell>
          <cell r="M110">
            <v>136300000</v>
          </cell>
          <cell r="N110">
            <v>8.6958999999999995E-2</v>
          </cell>
          <cell r="O110">
            <v>8.3809999999999996E-2</v>
          </cell>
          <cell r="P110">
            <v>91.9</v>
          </cell>
          <cell r="Q110">
            <v>8.8381000000000001E-2</v>
          </cell>
          <cell r="R110">
            <v>8.7404999999999997E-2</v>
          </cell>
          <cell r="S110">
            <v>37588</v>
          </cell>
        </row>
        <row r="111">
          <cell r="A111">
            <v>94</v>
          </cell>
          <cell r="B111" t="str">
            <v>87th</v>
          </cell>
          <cell r="C111">
            <v>37238</v>
          </cell>
          <cell r="D111">
            <v>37602</v>
          </cell>
          <cell r="E111">
            <v>15</v>
          </cell>
          <cell r="F111">
            <v>8116.8</v>
          </cell>
          <cell r="G111">
            <v>7467.4639999999999</v>
          </cell>
          <cell r="H111">
            <v>1</v>
          </cell>
          <cell r="I111">
            <v>500</v>
          </cell>
          <cell r="J111" t="str">
            <v xml:space="preserve">   ---</v>
          </cell>
          <cell r="K111">
            <v>500</v>
          </cell>
          <cell r="L111">
            <v>460750000</v>
          </cell>
          <cell r="M111">
            <v>39250000</v>
          </cell>
          <cell r="N111">
            <v>8.5420999999999997E-2</v>
          </cell>
          <cell r="O111">
            <v>8.9927000000000007E-2</v>
          </cell>
          <cell r="P111">
            <v>92.15</v>
          </cell>
          <cell r="Q111">
            <v>8.5420999999999997E-2</v>
          </cell>
          <cell r="R111">
            <v>8.5420999999999997E-2</v>
          </cell>
          <cell r="S111">
            <v>37602</v>
          </cell>
        </row>
        <row r="112">
          <cell r="A112">
            <v>95</v>
          </cell>
          <cell r="B112" t="str">
            <v>88th</v>
          </cell>
          <cell r="C112">
            <v>37252</v>
          </cell>
          <cell r="D112">
            <v>37616</v>
          </cell>
          <cell r="E112">
            <v>19</v>
          </cell>
          <cell r="F112">
            <v>7449.3</v>
          </cell>
          <cell r="G112">
            <v>6864.8864000000003</v>
          </cell>
          <cell r="H112">
            <v>3</v>
          </cell>
          <cell r="I112">
            <v>2610.3000000000002</v>
          </cell>
          <cell r="J112" t="str">
            <v xml:space="preserve">   ---</v>
          </cell>
          <cell r="K112">
            <v>2610.3000000000002</v>
          </cell>
          <cell r="L112">
            <v>2408547930</v>
          </cell>
          <cell r="M112">
            <v>201752000</v>
          </cell>
          <cell r="N112">
            <v>8.3534999999999998E-2</v>
          </cell>
          <cell r="O112">
            <v>8.8499999999999995E-2</v>
          </cell>
          <cell r="P112">
            <v>92.27</v>
          </cell>
          <cell r="Q112">
            <v>8.4005999999999997E-2</v>
          </cell>
          <cell r="R112">
            <v>8.3995E-2</v>
          </cell>
          <cell r="S112">
            <v>37616</v>
          </cell>
        </row>
        <row r="113">
          <cell r="A113">
            <v>96</v>
          </cell>
          <cell r="B113" t="str">
            <v>Special</v>
          </cell>
          <cell r="C113">
            <v>37252</v>
          </cell>
          <cell r="D113" t="str">
            <v xml:space="preserve">   ---</v>
          </cell>
          <cell r="E113" t="str">
            <v xml:space="preserve"> ---</v>
          </cell>
          <cell r="F113" t="str">
            <v xml:space="preserve"> ---</v>
          </cell>
          <cell r="G113" t="str">
            <v xml:space="preserve"> ---</v>
          </cell>
          <cell r="H113" t="str">
            <v>---</v>
          </cell>
          <cell r="I113" t="str">
            <v xml:space="preserve">   ---</v>
          </cell>
          <cell r="J113" t="str">
            <v xml:space="preserve">   ---</v>
          </cell>
          <cell r="K113" t="str">
            <v>---</v>
          </cell>
          <cell r="L113" t="str">
            <v>---</v>
          </cell>
          <cell r="M113" t="str">
            <v>---</v>
          </cell>
          <cell r="N113" t="str">
            <v xml:space="preserve">        ---</v>
          </cell>
          <cell r="O113" t="str">
            <v xml:space="preserve">        ---</v>
          </cell>
          <cell r="P113" t="str">
            <v xml:space="preserve">        ---</v>
          </cell>
          <cell r="Q113" t="str">
            <v xml:space="preserve">        ---</v>
          </cell>
          <cell r="R113" t="str">
            <v xml:space="preserve">        ---</v>
          </cell>
          <cell r="S113">
            <v>37616</v>
          </cell>
        </row>
        <row r="114">
          <cell r="A114">
            <v>97</v>
          </cell>
          <cell r="B114" t="str">
            <v>89th</v>
          </cell>
          <cell r="C114">
            <v>37266</v>
          </cell>
          <cell r="D114">
            <v>37630</v>
          </cell>
          <cell r="E114">
            <v>33</v>
          </cell>
          <cell r="F114">
            <v>13650</v>
          </cell>
          <cell r="G114">
            <v>12608.485000000001</v>
          </cell>
          <cell r="H114">
            <v>12</v>
          </cell>
          <cell r="I114">
            <v>4950</v>
          </cell>
          <cell r="J114" t="str">
            <v xml:space="preserve">   ---</v>
          </cell>
          <cell r="K114">
            <v>4950</v>
          </cell>
          <cell r="L114">
            <v>4575625000</v>
          </cell>
          <cell r="M114">
            <v>374375000</v>
          </cell>
          <cell r="N114">
            <v>8.1537999999999999E-2</v>
          </cell>
          <cell r="O114">
            <v>9.6032999999999993E-2</v>
          </cell>
          <cell r="P114">
            <v>92.41</v>
          </cell>
          <cell r="Q114">
            <v>8.2360000000000003E-2</v>
          </cell>
          <cell r="R114">
            <v>8.2044000000000006E-2</v>
          </cell>
          <cell r="S114">
            <v>37630</v>
          </cell>
        </row>
        <row r="115">
          <cell r="A115">
            <v>98</v>
          </cell>
          <cell r="B115" t="str">
            <v>90th</v>
          </cell>
          <cell r="C115">
            <v>37280</v>
          </cell>
          <cell r="D115">
            <v>37644</v>
          </cell>
          <cell r="E115">
            <v>81</v>
          </cell>
          <cell r="F115">
            <v>28575</v>
          </cell>
          <cell r="G115">
            <v>26655.698</v>
          </cell>
          <cell r="H115">
            <v>8</v>
          </cell>
          <cell r="I115">
            <v>5050</v>
          </cell>
          <cell r="J115" t="str">
            <v xml:space="preserve">   ---</v>
          </cell>
          <cell r="K115">
            <v>5050</v>
          </cell>
          <cell r="L115">
            <v>4728510000</v>
          </cell>
          <cell r="M115">
            <v>321490000</v>
          </cell>
          <cell r="N115">
            <v>6.6963999999999996E-2</v>
          </cell>
          <cell r="O115">
            <v>9.6032999999999993E-2</v>
          </cell>
          <cell r="P115">
            <v>93.57</v>
          </cell>
          <cell r="Q115">
            <v>6.8906999999999996E-2</v>
          </cell>
          <cell r="R115">
            <v>6.8176E-2</v>
          </cell>
          <cell r="S115">
            <v>37644</v>
          </cell>
        </row>
        <row r="116">
          <cell r="A116">
            <v>99</v>
          </cell>
          <cell r="B116" t="str">
            <v>Special</v>
          </cell>
          <cell r="C116">
            <v>37280</v>
          </cell>
          <cell r="D116" t="str">
            <v xml:space="preserve">   ---</v>
          </cell>
          <cell r="E116" t="str">
            <v xml:space="preserve"> ---</v>
          </cell>
          <cell r="F116" t="str">
            <v xml:space="preserve"> ---</v>
          </cell>
          <cell r="G116" t="str">
            <v xml:space="preserve"> ---</v>
          </cell>
          <cell r="H116" t="str">
            <v>---</v>
          </cell>
          <cell r="I116" t="str">
            <v xml:space="preserve">   ---</v>
          </cell>
          <cell r="J116" t="str">
            <v xml:space="preserve">   ---</v>
          </cell>
          <cell r="K116" t="str">
            <v>---</v>
          </cell>
          <cell r="L116" t="str">
            <v>---</v>
          </cell>
          <cell r="M116" t="str">
            <v>---</v>
          </cell>
          <cell r="N116" t="str">
            <v xml:space="preserve">        ---</v>
          </cell>
          <cell r="O116" t="str">
            <v xml:space="preserve">        ---</v>
          </cell>
          <cell r="P116" t="str">
            <v xml:space="preserve">        ---</v>
          </cell>
          <cell r="Q116" t="str">
            <v xml:space="preserve">        ---</v>
          </cell>
          <cell r="R116" t="str">
            <v xml:space="preserve">        ---</v>
          </cell>
          <cell r="S116">
            <v>37644</v>
          </cell>
        </row>
        <row r="117">
          <cell r="A117">
            <v>100</v>
          </cell>
          <cell r="B117" t="str">
            <v>91st</v>
          </cell>
          <cell r="C117">
            <v>37294</v>
          </cell>
          <cell r="D117">
            <v>37658</v>
          </cell>
          <cell r="E117">
            <v>33</v>
          </cell>
          <cell r="F117">
            <v>6112.3</v>
          </cell>
          <cell r="G117">
            <v>5746.52</v>
          </cell>
          <cell r="H117">
            <v>33</v>
          </cell>
          <cell r="I117">
            <v>6112.3</v>
          </cell>
          <cell r="J117" t="str">
            <v xml:space="preserve">   ---</v>
          </cell>
          <cell r="K117">
            <v>6112.3</v>
          </cell>
          <cell r="L117">
            <v>5746520000</v>
          </cell>
          <cell r="M117">
            <v>365780000</v>
          </cell>
          <cell r="N117">
            <v>6.0047999999999997E-2</v>
          </cell>
          <cell r="O117">
            <v>7.0054000000000005E-2</v>
          </cell>
          <cell r="P117">
            <v>93.47</v>
          </cell>
          <cell r="Q117">
            <v>7.0054000000000005E-2</v>
          </cell>
          <cell r="R117">
            <v>6.3826999999999995E-2</v>
          </cell>
          <cell r="S117">
            <v>37658</v>
          </cell>
        </row>
        <row r="118">
          <cell r="A118">
            <v>101</v>
          </cell>
          <cell r="B118" t="str">
            <v>92nd</v>
          </cell>
          <cell r="C118">
            <v>37308</v>
          </cell>
          <cell r="D118">
            <v>37672</v>
          </cell>
          <cell r="E118">
            <v>17</v>
          </cell>
          <cell r="F118">
            <v>4850</v>
          </cell>
          <cell r="G118">
            <v>4531.5450000000001</v>
          </cell>
          <cell r="H118">
            <v>9</v>
          </cell>
          <cell r="I118">
            <v>2600</v>
          </cell>
          <cell r="J118" t="str">
            <v xml:space="preserve">   ---</v>
          </cell>
          <cell r="K118">
            <v>2600</v>
          </cell>
          <cell r="L118">
            <v>2432545000</v>
          </cell>
          <cell r="M118">
            <v>167455000</v>
          </cell>
          <cell r="N118">
            <v>6.6963999999999996E-2</v>
          </cell>
          <cell r="O118">
            <v>7.5011999999999995E-2</v>
          </cell>
          <cell r="P118">
            <v>93.47</v>
          </cell>
          <cell r="Q118">
            <v>7.0054000000000005E-2</v>
          </cell>
          <cell r="R118">
            <v>6.9028999999999993E-2</v>
          </cell>
          <cell r="S118">
            <v>37672</v>
          </cell>
        </row>
        <row r="119">
          <cell r="A119">
            <v>102</v>
          </cell>
          <cell r="B119" t="str">
            <v>93rd</v>
          </cell>
          <cell r="C119">
            <v>37322</v>
          </cell>
          <cell r="D119">
            <v>37686</v>
          </cell>
          <cell r="E119">
            <v>7</v>
          </cell>
          <cell r="F119">
            <v>2750</v>
          </cell>
          <cell r="G119">
            <v>2567.85</v>
          </cell>
          <cell r="H119">
            <v>2</v>
          </cell>
          <cell r="I119">
            <v>1000</v>
          </cell>
          <cell r="J119" t="str">
            <v xml:space="preserve">   ---</v>
          </cell>
          <cell r="K119">
            <v>1000</v>
          </cell>
          <cell r="L119">
            <v>934700000</v>
          </cell>
          <cell r="M119">
            <v>65300000</v>
          </cell>
          <cell r="N119">
            <v>7.0054000000000005E-2</v>
          </cell>
          <cell r="O119">
            <v>7.2470000000000007E-2</v>
          </cell>
          <cell r="P119">
            <v>93.47</v>
          </cell>
          <cell r="Q119">
            <v>7.0054000000000005E-2</v>
          </cell>
          <cell r="R119">
            <v>7.0054000000000005E-2</v>
          </cell>
          <cell r="S119">
            <v>37686</v>
          </cell>
        </row>
        <row r="120">
          <cell r="A120">
            <v>103</v>
          </cell>
          <cell r="B120" t="str">
            <v>94th</v>
          </cell>
          <cell r="C120">
            <v>37336</v>
          </cell>
          <cell r="D120">
            <v>37700</v>
          </cell>
          <cell r="E120">
            <v>26</v>
          </cell>
          <cell r="F120">
            <v>6940</v>
          </cell>
          <cell r="G120">
            <v>6487.8320000000003</v>
          </cell>
          <cell r="H120">
            <v>18</v>
          </cell>
          <cell r="I120">
            <v>5340</v>
          </cell>
          <cell r="J120" t="str">
            <v xml:space="preserve">   ---</v>
          </cell>
          <cell r="K120">
            <v>5340</v>
          </cell>
          <cell r="L120">
            <v>4993707000</v>
          </cell>
          <cell r="M120">
            <v>346293000</v>
          </cell>
          <cell r="N120">
            <v>6.8448999999999996E-2</v>
          </cell>
          <cell r="O120">
            <v>7.2470000000000007E-2</v>
          </cell>
          <cell r="P120">
            <v>93.47</v>
          </cell>
          <cell r="Q120">
            <v>7.0054000000000005E-2</v>
          </cell>
          <cell r="R120">
            <v>6.9536000000000001E-2</v>
          </cell>
          <cell r="S120">
            <v>37700</v>
          </cell>
        </row>
        <row r="121">
          <cell r="A121">
            <v>104</v>
          </cell>
          <cell r="B121" t="str">
            <v>Special</v>
          </cell>
          <cell r="C121">
            <v>37336</v>
          </cell>
          <cell r="D121">
            <v>37700</v>
          </cell>
          <cell r="E121">
            <v>1</v>
          </cell>
          <cell r="F121">
            <v>544.29712400000005</v>
          </cell>
          <cell r="G121">
            <v>509</v>
          </cell>
          <cell r="H121">
            <v>1</v>
          </cell>
          <cell r="I121">
            <v>544.29712400000005</v>
          </cell>
          <cell r="J121" t="str">
            <v xml:space="preserve">   ---</v>
          </cell>
          <cell r="K121">
            <v>544.29712400000005</v>
          </cell>
          <cell r="L121">
            <v>509000000</v>
          </cell>
          <cell r="M121">
            <v>35297124</v>
          </cell>
          <cell r="N121">
            <v>6.9537000000000002E-2</v>
          </cell>
          <cell r="O121">
            <v>6.9537000000000002E-2</v>
          </cell>
          <cell r="P121">
            <v>93.515100000000004</v>
          </cell>
          <cell r="Q121">
            <v>6.9537000000000002E-2</v>
          </cell>
          <cell r="R121">
            <v>6.9537000000000002E-2</v>
          </cell>
          <cell r="S121">
            <v>37700</v>
          </cell>
        </row>
        <row r="122">
          <cell r="A122">
            <v>105</v>
          </cell>
          <cell r="B122" t="str">
            <v>95th</v>
          </cell>
          <cell r="C122">
            <v>37350</v>
          </cell>
          <cell r="D122">
            <v>37714</v>
          </cell>
          <cell r="E122">
            <v>10</v>
          </cell>
          <cell r="F122">
            <v>2750</v>
          </cell>
          <cell r="G122">
            <v>2564.895</v>
          </cell>
          <cell r="H122">
            <v>2</v>
          </cell>
          <cell r="I122">
            <v>1050</v>
          </cell>
          <cell r="J122" t="str">
            <v xml:space="preserve">   ---</v>
          </cell>
          <cell r="K122">
            <v>1050</v>
          </cell>
          <cell r="L122">
            <v>981435000</v>
          </cell>
          <cell r="M122">
            <v>68565000</v>
          </cell>
          <cell r="N122">
            <v>7.0054000000000005E-2</v>
          </cell>
          <cell r="O122">
            <v>7.6404E-2</v>
          </cell>
          <cell r="P122">
            <v>93.47</v>
          </cell>
          <cell r="Q122">
            <v>7.0054000000000005E-2</v>
          </cell>
          <cell r="R122">
            <v>7.0054000000000005E-2</v>
          </cell>
          <cell r="S122">
            <v>37714</v>
          </cell>
        </row>
        <row r="123">
          <cell r="A123">
            <v>106</v>
          </cell>
          <cell r="B123" t="str">
            <v>96th</v>
          </cell>
          <cell r="C123">
            <v>37364</v>
          </cell>
          <cell r="D123">
            <v>37728</v>
          </cell>
          <cell r="E123">
            <v>17</v>
          </cell>
          <cell r="F123">
            <v>3350</v>
          </cell>
          <cell r="G123">
            <v>3130.56</v>
          </cell>
          <cell r="H123">
            <v>8</v>
          </cell>
          <cell r="I123">
            <v>2250</v>
          </cell>
          <cell r="J123" t="str">
            <v xml:space="preserve">   ---</v>
          </cell>
          <cell r="K123">
            <v>2250</v>
          </cell>
          <cell r="L123">
            <v>2103540000</v>
          </cell>
          <cell r="M123">
            <v>146460000</v>
          </cell>
          <cell r="N123">
            <v>6.9022E-2</v>
          </cell>
          <cell r="O123">
            <v>7.6520000000000005E-2</v>
          </cell>
          <cell r="P123">
            <v>93.47</v>
          </cell>
          <cell r="Q123">
            <v>7.0054000000000005E-2</v>
          </cell>
          <cell r="R123">
            <v>6.9817000000000004E-2</v>
          </cell>
          <cell r="S123">
            <v>37728</v>
          </cell>
        </row>
        <row r="124">
          <cell r="A124">
            <v>107</v>
          </cell>
          <cell r="B124" t="str">
            <v>97th</v>
          </cell>
          <cell r="C124">
            <v>37378</v>
          </cell>
          <cell r="D124">
            <v>37743</v>
          </cell>
          <cell r="E124">
            <v>29</v>
          </cell>
          <cell r="F124">
            <v>10850</v>
          </cell>
          <cell r="G124">
            <v>10140.92</v>
          </cell>
          <cell r="H124">
            <v>16</v>
          </cell>
          <cell r="I124">
            <v>8150</v>
          </cell>
          <cell r="J124" t="str">
            <v xml:space="preserve">   ---</v>
          </cell>
          <cell r="K124">
            <v>8150</v>
          </cell>
          <cell r="L124">
            <v>7619685000</v>
          </cell>
          <cell r="M124">
            <v>530315000</v>
          </cell>
          <cell r="N124">
            <v>6.8833000000000005E-2</v>
          </cell>
          <cell r="O124">
            <v>7.5037999999999994E-2</v>
          </cell>
          <cell r="P124">
            <v>93.46</v>
          </cell>
          <cell r="Q124">
            <v>6.9975999999999997E-2</v>
          </cell>
          <cell r="R124">
            <v>6.9597999999999993E-2</v>
          </cell>
          <cell r="S124">
            <v>37743</v>
          </cell>
        </row>
        <row r="125">
          <cell r="A125">
            <v>108</v>
          </cell>
          <cell r="B125" t="str">
            <v>98th</v>
          </cell>
          <cell r="C125">
            <v>37392</v>
          </cell>
          <cell r="D125">
            <v>37757</v>
          </cell>
          <cell r="E125">
            <v>45</v>
          </cell>
          <cell r="F125">
            <v>21375</v>
          </cell>
          <cell r="G125">
            <v>19986.3</v>
          </cell>
          <cell r="H125">
            <v>32</v>
          </cell>
          <cell r="I125">
            <v>18775</v>
          </cell>
          <cell r="J125" t="str">
            <v xml:space="preserve">   ---</v>
          </cell>
          <cell r="K125">
            <v>18775</v>
          </cell>
          <cell r="L125">
            <v>17557475000</v>
          </cell>
          <cell r="M125">
            <v>1217525000</v>
          </cell>
          <cell r="N125">
            <v>6.8906999999999996E-2</v>
          </cell>
          <cell r="O125">
            <v>7.3970999999999995E-2</v>
          </cell>
          <cell r="P125">
            <v>93.48</v>
          </cell>
          <cell r="Q125">
            <v>6.9939000000000001E-2</v>
          </cell>
          <cell r="R125">
            <v>6.9536000000000001E-2</v>
          </cell>
          <cell r="S125">
            <v>37757</v>
          </cell>
        </row>
        <row r="126">
          <cell r="A126">
            <v>109</v>
          </cell>
          <cell r="B126" t="str">
            <v>99th</v>
          </cell>
          <cell r="C126">
            <v>37406</v>
          </cell>
          <cell r="D126">
            <v>37770</v>
          </cell>
          <cell r="E126">
            <v>12</v>
          </cell>
          <cell r="F126">
            <v>1650</v>
          </cell>
          <cell r="G126">
            <v>1539.97</v>
          </cell>
          <cell r="H126">
            <v>2</v>
          </cell>
          <cell r="I126">
            <v>400</v>
          </cell>
          <cell r="J126" t="str">
            <v xml:space="preserve">   ---</v>
          </cell>
          <cell r="K126">
            <v>400</v>
          </cell>
          <cell r="L126">
            <v>374010000</v>
          </cell>
          <cell r="M126">
            <v>25990000</v>
          </cell>
          <cell r="N126">
            <v>6.9595000000000004E-2</v>
          </cell>
          <cell r="O126">
            <v>7.5011999999999995E-2</v>
          </cell>
          <cell r="P126">
            <v>93.48</v>
          </cell>
          <cell r="Q126">
            <v>6.9939000000000001E-2</v>
          </cell>
          <cell r="R126">
            <v>6.9681000000000007E-2</v>
          </cell>
          <cell r="S126">
            <v>37770</v>
          </cell>
        </row>
        <row r="127">
          <cell r="A127">
            <v>110</v>
          </cell>
          <cell r="B127" t="str">
            <v>100th</v>
          </cell>
          <cell r="C127">
            <v>37420</v>
          </cell>
          <cell r="D127">
            <v>37784</v>
          </cell>
          <cell r="E127">
            <v>6</v>
          </cell>
          <cell r="F127">
            <v>2100</v>
          </cell>
          <cell r="G127">
            <v>1961.88</v>
          </cell>
          <cell r="H127">
            <v>3</v>
          </cell>
          <cell r="I127">
            <v>1800</v>
          </cell>
          <cell r="J127" t="str">
            <v xml:space="preserve">   ---</v>
          </cell>
          <cell r="K127">
            <v>1800</v>
          </cell>
          <cell r="L127">
            <v>1682640000</v>
          </cell>
          <cell r="M127">
            <v>117360000</v>
          </cell>
          <cell r="N127">
            <v>6.9939000000000001E-2</v>
          </cell>
          <cell r="O127">
            <v>7.6055999999999999E-2</v>
          </cell>
          <cell r="P127">
            <v>93.48</v>
          </cell>
          <cell r="Q127">
            <v>6.9939000000000001E-2</v>
          </cell>
          <cell r="R127">
            <v>6.9939000000000001E-2</v>
          </cell>
          <cell r="S127">
            <v>37784</v>
          </cell>
        </row>
        <row r="128">
          <cell r="A128">
            <v>111</v>
          </cell>
          <cell r="B128" t="str">
            <v>101st</v>
          </cell>
          <cell r="C128">
            <v>37434</v>
          </cell>
          <cell r="D128" t="str">
            <v xml:space="preserve">   ---</v>
          </cell>
          <cell r="E128">
            <v>47</v>
          </cell>
          <cell r="F128">
            <v>16535</v>
          </cell>
          <cell r="G128">
            <v>15471.723</v>
          </cell>
          <cell r="H128" t="str">
            <v>---</v>
          </cell>
          <cell r="I128" t="str">
            <v>REJECTED</v>
          </cell>
          <cell r="J128" t="str">
            <v xml:space="preserve">   ---</v>
          </cell>
          <cell r="K128" t="str">
            <v>REJECTED</v>
          </cell>
          <cell r="L128" t="str">
            <v>---</v>
          </cell>
          <cell r="M128" t="str">
            <v>---</v>
          </cell>
          <cell r="N128">
            <v>6.6963999999999996E-2</v>
          </cell>
          <cell r="O128">
            <v>7.0972999999999994E-2</v>
          </cell>
          <cell r="P128" t="str">
            <v>REJECTED</v>
          </cell>
          <cell r="Q128" t="str">
            <v>REJECTED</v>
          </cell>
          <cell r="R128" t="str">
            <v>REJECTED</v>
          </cell>
          <cell r="S128">
            <v>37798</v>
          </cell>
        </row>
        <row r="129">
          <cell r="A129">
            <v>112</v>
          </cell>
          <cell r="B129" t="str">
            <v>Special</v>
          </cell>
          <cell r="C129">
            <v>37434</v>
          </cell>
          <cell r="D129" t="str">
            <v xml:space="preserve">   ---</v>
          </cell>
          <cell r="E129" t="str">
            <v xml:space="preserve"> ---</v>
          </cell>
          <cell r="F129" t="str">
            <v xml:space="preserve"> ---</v>
          </cell>
          <cell r="G129" t="str">
            <v xml:space="preserve"> ---</v>
          </cell>
          <cell r="H129" t="str">
            <v>---</v>
          </cell>
          <cell r="I129" t="str">
            <v xml:space="preserve">   ---</v>
          </cell>
          <cell r="J129" t="str">
            <v xml:space="preserve">   ---</v>
          </cell>
          <cell r="K129" t="str">
            <v>---</v>
          </cell>
          <cell r="L129" t="str">
            <v>---</v>
          </cell>
          <cell r="M129" t="str">
            <v>---</v>
          </cell>
          <cell r="N129" t="str">
            <v xml:space="preserve">        ---</v>
          </cell>
          <cell r="O129" t="str">
            <v xml:space="preserve">        ---</v>
          </cell>
          <cell r="P129" t="str">
            <v xml:space="preserve">        ---</v>
          </cell>
          <cell r="Q129" t="str">
            <v xml:space="preserve">        ---</v>
          </cell>
          <cell r="R129" t="str">
            <v xml:space="preserve">        ---</v>
          </cell>
          <cell r="S129">
            <v>37798</v>
          </cell>
        </row>
        <row r="130">
          <cell r="A130">
            <v>113</v>
          </cell>
          <cell r="B130" t="str">
            <v>102nd</v>
          </cell>
          <cell r="C130">
            <v>37448</v>
          </cell>
          <cell r="D130">
            <v>37812</v>
          </cell>
          <cell r="E130">
            <v>67</v>
          </cell>
          <cell r="F130">
            <v>34805</v>
          </cell>
          <cell r="G130">
            <v>32588.196</v>
          </cell>
          <cell r="H130">
            <v>61</v>
          </cell>
          <cell r="I130">
            <v>34205</v>
          </cell>
          <cell r="J130" t="str">
            <v xml:space="preserve">   ---</v>
          </cell>
          <cell r="K130">
            <v>34205</v>
          </cell>
          <cell r="L130">
            <v>32027531000</v>
          </cell>
          <cell r="M130">
            <v>2177469000</v>
          </cell>
          <cell r="N130">
            <v>6.4913999999999999E-2</v>
          </cell>
          <cell r="O130">
            <v>7.0513000000000006E-2</v>
          </cell>
          <cell r="P130">
            <v>93.48</v>
          </cell>
          <cell r="Q130">
            <v>6.9939000000000001E-2</v>
          </cell>
          <cell r="R130">
            <v>6.8173999999999998E-2</v>
          </cell>
          <cell r="S130">
            <v>37812</v>
          </cell>
        </row>
        <row r="131">
          <cell r="A131">
            <v>114</v>
          </cell>
          <cell r="B131" t="str">
            <v>103rd</v>
          </cell>
          <cell r="C131">
            <v>37462</v>
          </cell>
          <cell r="D131" t="str">
            <v xml:space="preserve">   ---</v>
          </cell>
          <cell r="E131">
            <v>40</v>
          </cell>
          <cell r="F131">
            <v>18700</v>
          </cell>
          <cell r="G131">
            <v>17486.455000000002</v>
          </cell>
          <cell r="H131" t="str">
            <v>---</v>
          </cell>
          <cell r="I131" t="str">
            <v>REJECTED</v>
          </cell>
          <cell r="J131" t="str">
            <v xml:space="preserve">   ---</v>
          </cell>
          <cell r="K131" t="str">
            <v>REJECTED</v>
          </cell>
          <cell r="L131" t="str">
            <v>---</v>
          </cell>
          <cell r="M131" t="str">
            <v>---</v>
          </cell>
          <cell r="N131">
            <v>6.7877999999999994E-2</v>
          </cell>
          <cell r="O131">
            <v>7.0398000000000002E-2</v>
          </cell>
          <cell r="P131" t="str">
            <v>REJECTED</v>
          </cell>
          <cell r="Q131" t="str">
            <v>REJECTED</v>
          </cell>
          <cell r="R131" t="str">
            <v>REJECTED</v>
          </cell>
          <cell r="S131">
            <v>37826</v>
          </cell>
        </row>
        <row r="132">
          <cell r="A132">
            <v>115</v>
          </cell>
          <cell r="B132" t="str">
            <v>Special</v>
          </cell>
          <cell r="C132">
            <v>37462</v>
          </cell>
          <cell r="D132" t="str">
            <v xml:space="preserve">   ---</v>
          </cell>
          <cell r="E132" t="str">
            <v xml:space="preserve"> ---</v>
          </cell>
          <cell r="F132" t="str">
            <v xml:space="preserve"> ---</v>
          </cell>
          <cell r="G132" t="str">
            <v xml:space="preserve"> ---</v>
          </cell>
          <cell r="H132" t="str">
            <v>---</v>
          </cell>
          <cell r="I132" t="str">
            <v xml:space="preserve">   ---</v>
          </cell>
          <cell r="J132" t="str">
            <v xml:space="preserve">   ---</v>
          </cell>
          <cell r="K132" t="str">
            <v>---</v>
          </cell>
          <cell r="L132" t="str">
            <v>---</v>
          </cell>
          <cell r="M132" t="str">
            <v>---</v>
          </cell>
          <cell r="N132" t="str">
            <v xml:space="preserve">        ---</v>
          </cell>
          <cell r="O132" t="str">
            <v xml:space="preserve">        ---</v>
          </cell>
          <cell r="P132" t="str">
            <v xml:space="preserve">        ---</v>
          </cell>
          <cell r="Q132" t="str">
            <v xml:space="preserve">        ---</v>
          </cell>
          <cell r="R132" t="str">
            <v xml:space="preserve">        ---</v>
          </cell>
          <cell r="S132">
            <v>37826</v>
          </cell>
        </row>
        <row r="133">
          <cell r="A133">
            <v>116</v>
          </cell>
          <cell r="B133" t="str">
            <v>104th</v>
          </cell>
          <cell r="C133">
            <v>37476</v>
          </cell>
          <cell r="D133" t="str">
            <v xml:space="preserve">   ---</v>
          </cell>
          <cell r="E133">
            <v>48</v>
          </cell>
          <cell r="F133">
            <v>23650</v>
          </cell>
          <cell r="G133">
            <v>22115.775000000001</v>
          </cell>
          <cell r="H133" t="str">
            <v>---</v>
          </cell>
          <cell r="I133" t="str">
            <v>REJECTED</v>
          </cell>
          <cell r="J133" t="str">
            <v xml:space="preserve">   ---</v>
          </cell>
          <cell r="K133" t="str">
            <v>REJECTED</v>
          </cell>
          <cell r="L133" t="str">
            <v>---</v>
          </cell>
          <cell r="M133" t="str">
            <v>---</v>
          </cell>
          <cell r="N133">
            <v>6.7877999999999994E-2</v>
          </cell>
          <cell r="O133">
            <v>7.0972999999999994E-2</v>
          </cell>
          <cell r="P133" t="str">
            <v>REJECTED</v>
          </cell>
          <cell r="Q133" t="str">
            <v>REJECTED</v>
          </cell>
          <cell r="R133" t="str">
            <v>REJECTED</v>
          </cell>
          <cell r="S133">
            <v>37840</v>
          </cell>
        </row>
        <row r="134">
          <cell r="A134">
            <v>117</v>
          </cell>
          <cell r="B134" t="str">
            <v>105th</v>
          </cell>
          <cell r="C134">
            <v>37490</v>
          </cell>
          <cell r="D134">
            <v>37854</v>
          </cell>
          <cell r="E134">
            <v>43</v>
          </cell>
          <cell r="F134">
            <v>22700</v>
          </cell>
          <cell r="G134">
            <v>21230.37</v>
          </cell>
          <cell r="H134">
            <v>41</v>
          </cell>
          <cell r="I134">
            <v>22550</v>
          </cell>
          <cell r="J134" t="str">
            <v xml:space="preserve">   ---</v>
          </cell>
          <cell r="K134">
            <v>22550</v>
          </cell>
          <cell r="L134">
            <v>21090205000</v>
          </cell>
          <cell r="M134">
            <v>1459795000</v>
          </cell>
          <cell r="N134">
            <v>6.7877999999999994E-2</v>
          </cell>
          <cell r="O134">
            <v>7.0513000000000006E-2</v>
          </cell>
          <cell r="P134">
            <v>93.48</v>
          </cell>
          <cell r="Q134">
            <v>6.9939000000000001E-2</v>
          </cell>
          <cell r="R134">
            <v>6.9406999999999996E-2</v>
          </cell>
          <cell r="S134">
            <v>37854</v>
          </cell>
        </row>
        <row r="135">
          <cell r="A135">
            <v>118</v>
          </cell>
          <cell r="B135" t="str">
            <v>106th</v>
          </cell>
          <cell r="C135">
            <v>37504</v>
          </cell>
          <cell r="D135" t="str">
            <v xml:space="preserve">   ---</v>
          </cell>
          <cell r="E135">
            <v>42</v>
          </cell>
          <cell r="F135">
            <v>27630</v>
          </cell>
          <cell r="G135">
            <v>25835.833999999999</v>
          </cell>
          <cell r="H135" t="str">
            <v>---</v>
          </cell>
          <cell r="I135" t="str">
            <v>REJECTED</v>
          </cell>
          <cell r="J135" t="str">
            <v xml:space="preserve">   ---</v>
          </cell>
          <cell r="K135" t="str">
            <v>REJECTED</v>
          </cell>
          <cell r="L135" t="str">
            <v>---</v>
          </cell>
          <cell r="M135" t="str">
            <v>---</v>
          </cell>
          <cell r="N135">
            <v>6.7877999999999994E-2</v>
          </cell>
          <cell r="O135">
            <v>7.0283999999999999E-2</v>
          </cell>
          <cell r="P135" t="str">
            <v>REJECTED</v>
          </cell>
          <cell r="Q135" t="str">
            <v>REJECTED</v>
          </cell>
          <cell r="R135" t="str">
            <v>REJECTED</v>
          </cell>
          <cell r="S135">
            <v>37868</v>
          </cell>
        </row>
        <row r="136">
          <cell r="A136">
            <v>119</v>
          </cell>
          <cell r="B136" t="str">
            <v>107th</v>
          </cell>
          <cell r="C136">
            <v>37518</v>
          </cell>
          <cell r="D136" t="str">
            <v xml:space="preserve">   ---</v>
          </cell>
          <cell r="E136">
            <v>51</v>
          </cell>
          <cell r="F136">
            <v>36825</v>
          </cell>
          <cell r="G136">
            <v>34440.955000000002</v>
          </cell>
          <cell r="H136" t="str">
            <v>---</v>
          </cell>
          <cell r="I136" t="str">
            <v>REJECTED</v>
          </cell>
          <cell r="J136" t="str">
            <v xml:space="preserve">   ---</v>
          </cell>
          <cell r="K136" t="str">
            <v>REJECTED</v>
          </cell>
          <cell r="L136" t="str">
            <v>---</v>
          </cell>
          <cell r="M136" t="str">
            <v>---</v>
          </cell>
          <cell r="N136">
            <v>6.7877999999999994E-2</v>
          </cell>
          <cell r="O136">
            <v>7.0283999999999999E-2</v>
          </cell>
          <cell r="P136" t="str">
            <v>REJECTED</v>
          </cell>
          <cell r="Q136" t="str">
            <v>REJECTED</v>
          </cell>
          <cell r="R136" t="str">
            <v>REJECTED</v>
          </cell>
          <cell r="S136">
            <v>37882</v>
          </cell>
        </row>
        <row r="137">
          <cell r="A137">
            <v>120</v>
          </cell>
          <cell r="B137" t="str">
            <v>108th</v>
          </cell>
          <cell r="C137">
            <v>37532</v>
          </cell>
          <cell r="D137" t="str">
            <v xml:space="preserve">   ---</v>
          </cell>
          <cell r="E137">
            <v>56</v>
          </cell>
          <cell r="F137">
            <v>30340</v>
          </cell>
          <cell r="G137">
            <v>28419.916000000001</v>
          </cell>
          <cell r="H137" t="str">
            <v>---</v>
          </cell>
          <cell r="I137" t="str">
            <v>REJECTED</v>
          </cell>
          <cell r="J137" t="str">
            <v xml:space="preserve">   ---</v>
          </cell>
          <cell r="K137" t="str">
            <v>REJECTED</v>
          </cell>
          <cell r="L137" t="str">
            <v>---</v>
          </cell>
          <cell r="M137" t="str">
            <v>---</v>
          </cell>
          <cell r="N137">
            <v>6.4913999999999999E-2</v>
          </cell>
          <cell r="O137">
            <v>7.0054000000000005E-2</v>
          </cell>
          <cell r="P137" t="str">
            <v>REJECTED</v>
          </cell>
          <cell r="Q137" t="str">
            <v>REJECTED</v>
          </cell>
          <cell r="R137" t="str">
            <v>REJECTED</v>
          </cell>
          <cell r="S137">
            <v>37896</v>
          </cell>
        </row>
        <row r="138">
          <cell r="A138">
            <v>121</v>
          </cell>
          <cell r="B138" t="str">
            <v>109th</v>
          </cell>
          <cell r="C138">
            <v>37546</v>
          </cell>
          <cell r="D138" t="str">
            <v xml:space="preserve">   ---</v>
          </cell>
          <cell r="E138" t="str">
            <v xml:space="preserve"> ---</v>
          </cell>
          <cell r="F138" t="str">
            <v xml:space="preserve"> ---</v>
          </cell>
          <cell r="G138" t="str">
            <v xml:space="preserve"> ---</v>
          </cell>
          <cell r="H138" t="str">
            <v>---</v>
          </cell>
          <cell r="I138" t="str">
            <v xml:space="preserve">   ---</v>
          </cell>
          <cell r="J138" t="str">
            <v xml:space="preserve">   ---</v>
          </cell>
          <cell r="K138" t="str">
            <v>---</v>
          </cell>
          <cell r="L138" t="str">
            <v>---</v>
          </cell>
          <cell r="M138" t="str">
            <v>---</v>
          </cell>
          <cell r="N138" t="str">
            <v xml:space="preserve">        ---</v>
          </cell>
          <cell r="O138" t="str">
            <v xml:space="preserve">        ---</v>
          </cell>
          <cell r="P138" t="str">
            <v xml:space="preserve">        ---</v>
          </cell>
          <cell r="Q138" t="str">
            <v xml:space="preserve">        ---</v>
          </cell>
          <cell r="R138" t="str">
            <v xml:space="preserve">        ---</v>
          </cell>
          <cell r="S138">
            <v>37910</v>
          </cell>
        </row>
        <row r="139">
          <cell r="A139">
            <v>122</v>
          </cell>
          <cell r="B139" t="str">
            <v>110th</v>
          </cell>
          <cell r="C139">
            <v>37560</v>
          </cell>
          <cell r="D139">
            <v>37924</v>
          </cell>
          <cell r="E139">
            <v>76</v>
          </cell>
          <cell r="F139">
            <v>62700</v>
          </cell>
          <cell r="G139">
            <v>58663.037499999999</v>
          </cell>
          <cell r="H139">
            <v>37</v>
          </cell>
          <cell r="I139">
            <v>40000</v>
          </cell>
          <cell r="J139" t="str">
            <v xml:space="preserve">   ---</v>
          </cell>
          <cell r="K139">
            <v>40000</v>
          </cell>
          <cell r="L139">
            <v>37434870000</v>
          </cell>
          <cell r="M139">
            <v>2565130000</v>
          </cell>
          <cell r="N139">
            <v>6.7420999999999995E-2</v>
          </cell>
          <cell r="O139">
            <v>6.9939000000000001E-2</v>
          </cell>
          <cell r="P139">
            <v>93.55</v>
          </cell>
          <cell r="Q139">
            <v>6.9137000000000004E-2</v>
          </cell>
          <cell r="R139">
            <v>6.8710999999999994E-2</v>
          </cell>
          <cell r="S139">
            <v>37924</v>
          </cell>
        </row>
        <row r="140">
          <cell r="A140">
            <v>123</v>
          </cell>
          <cell r="B140" t="str">
            <v>111th</v>
          </cell>
          <cell r="C140">
            <v>37574</v>
          </cell>
          <cell r="D140" t="str">
            <v xml:space="preserve">   ---</v>
          </cell>
          <cell r="E140" t="str">
            <v xml:space="preserve"> ---</v>
          </cell>
          <cell r="F140" t="str">
            <v xml:space="preserve"> ---</v>
          </cell>
          <cell r="G140" t="str">
            <v xml:space="preserve"> ---</v>
          </cell>
          <cell r="H140" t="str">
            <v>---</v>
          </cell>
          <cell r="I140" t="str">
            <v xml:space="preserve">   ---</v>
          </cell>
          <cell r="J140" t="str">
            <v xml:space="preserve">   ---</v>
          </cell>
          <cell r="K140" t="str">
            <v>---</v>
          </cell>
          <cell r="L140" t="str">
            <v>---</v>
          </cell>
          <cell r="M140" t="str">
            <v>---</v>
          </cell>
          <cell r="N140" t="str">
            <v xml:space="preserve">        ---</v>
          </cell>
          <cell r="O140" t="str">
            <v xml:space="preserve">        ---</v>
          </cell>
          <cell r="P140" t="str">
            <v xml:space="preserve">        ---</v>
          </cell>
          <cell r="Q140" t="str">
            <v xml:space="preserve">        ---</v>
          </cell>
          <cell r="R140" t="str">
            <v xml:space="preserve">        ---</v>
          </cell>
          <cell r="S140">
            <v>37938</v>
          </cell>
        </row>
        <row r="141">
          <cell r="A141">
            <v>124</v>
          </cell>
          <cell r="B141" t="str">
            <v>112th</v>
          </cell>
          <cell r="C141">
            <v>37588</v>
          </cell>
          <cell r="D141" t="str">
            <v xml:space="preserve">   ---</v>
          </cell>
          <cell r="E141" t="str">
            <v xml:space="preserve"> ---</v>
          </cell>
          <cell r="F141" t="str">
            <v xml:space="preserve"> ---</v>
          </cell>
          <cell r="G141" t="str">
            <v xml:space="preserve"> ---</v>
          </cell>
          <cell r="H141" t="str">
            <v>---</v>
          </cell>
          <cell r="I141" t="str">
            <v xml:space="preserve">   ---</v>
          </cell>
          <cell r="J141" t="str">
            <v xml:space="preserve">   ---</v>
          </cell>
          <cell r="K141" t="str">
            <v>---</v>
          </cell>
          <cell r="L141" t="str">
            <v>---</v>
          </cell>
          <cell r="M141" t="str">
            <v>---</v>
          </cell>
          <cell r="N141" t="str">
            <v xml:space="preserve">        ---</v>
          </cell>
          <cell r="O141" t="str">
            <v xml:space="preserve">        ---</v>
          </cell>
          <cell r="P141" t="str">
            <v xml:space="preserve">        ---</v>
          </cell>
          <cell r="Q141" t="str">
            <v xml:space="preserve">        ---</v>
          </cell>
          <cell r="R141" t="str">
            <v xml:space="preserve">        ---</v>
          </cell>
          <cell r="S141">
            <v>37956</v>
          </cell>
        </row>
        <row r="142">
          <cell r="A142">
            <v>125</v>
          </cell>
          <cell r="B142" t="str">
            <v xml:space="preserve">113th </v>
          </cell>
          <cell r="C142">
            <v>37602</v>
          </cell>
          <cell r="D142" t="str">
            <v xml:space="preserve">   ---</v>
          </cell>
          <cell r="E142" t="str">
            <v xml:space="preserve"> ---</v>
          </cell>
          <cell r="F142" t="str">
            <v xml:space="preserve"> ---</v>
          </cell>
          <cell r="G142" t="str">
            <v xml:space="preserve"> ---</v>
          </cell>
          <cell r="H142" t="str">
            <v>---</v>
          </cell>
          <cell r="I142" t="str">
            <v xml:space="preserve">   ---</v>
          </cell>
          <cell r="J142" t="str">
            <v xml:space="preserve">   ---</v>
          </cell>
          <cell r="K142" t="str">
            <v>---</v>
          </cell>
          <cell r="L142" t="str">
            <v>---</v>
          </cell>
          <cell r="M142" t="str">
            <v>---</v>
          </cell>
          <cell r="N142" t="str">
            <v xml:space="preserve">        ---</v>
          </cell>
          <cell r="O142" t="str">
            <v xml:space="preserve">        ---</v>
          </cell>
          <cell r="P142" t="str">
            <v xml:space="preserve">        ---</v>
          </cell>
          <cell r="Q142" t="str">
            <v xml:space="preserve">        ---</v>
          </cell>
          <cell r="R142" t="str">
            <v xml:space="preserve">        ---</v>
          </cell>
          <cell r="S142">
            <v>37966</v>
          </cell>
        </row>
        <row r="143">
          <cell r="A143">
            <v>126</v>
          </cell>
          <cell r="B143" t="str">
            <v>114th</v>
          </cell>
          <cell r="C143">
            <v>37616</v>
          </cell>
          <cell r="D143">
            <v>37981</v>
          </cell>
          <cell r="E143">
            <v>123</v>
          </cell>
          <cell r="F143">
            <v>51050</v>
          </cell>
          <cell r="G143">
            <v>48823.41</v>
          </cell>
          <cell r="H143">
            <v>20</v>
          </cell>
          <cell r="I143">
            <v>19650</v>
          </cell>
          <cell r="J143" t="str">
            <v xml:space="preserve">   ---</v>
          </cell>
          <cell r="K143">
            <v>19650</v>
          </cell>
          <cell r="L143">
            <v>18829115000</v>
          </cell>
          <cell r="M143">
            <v>820885000</v>
          </cell>
          <cell r="N143">
            <v>4.1992000000000002E-2</v>
          </cell>
          <cell r="O143">
            <v>5.2409999999999998E-2</v>
          </cell>
          <cell r="P143">
            <v>95.75</v>
          </cell>
          <cell r="Q143">
            <v>4.4386000000000002E-2</v>
          </cell>
          <cell r="R143">
            <v>4.3596999999999997E-2</v>
          </cell>
          <cell r="S143">
            <v>37981</v>
          </cell>
        </row>
        <row r="144">
          <cell r="A144">
            <v>127</v>
          </cell>
          <cell r="B144" t="str">
            <v xml:space="preserve">115th </v>
          </cell>
          <cell r="C144">
            <v>37630</v>
          </cell>
          <cell r="D144" t="str">
            <v xml:space="preserve">   ---</v>
          </cell>
          <cell r="E144" t="str">
            <v xml:space="preserve"> ---</v>
          </cell>
          <cell r="F144" t="str">
            <v xml:space="preserve"> ---</v>
          </cell>
          <cell r="G144" t="str">
            <v xml:space="preserve"> ---</v>
          </cell>
          <cell r="H144" t="str">
            <v>---</v>
          </cell>
          <cell r="I144" t="str">
            <v xml:space="preserve">   ---</v>
          </cell>
          <cell r="J144" t="str">
            <v xml:space="preserve">   ---</v>
          </cell>
          <cell r="K144" t="str">
            <v>---</v>
          </cell>
          <cell r="L144" t="str">
            <v>---</v>
          </cell>
          <cell r="M144" t="str">
            <v>---</v>
          </cell>
          <cell r="N144" t="str">
            <v xml:space="preserve">        ---</v>
          </cell>
          <cell r="O144" t="str">
            <v xml:space="preserve">        ---</v>
          </cell>
          <cell r="P144" t="str">
            <v xml:space="preserve">        ---</v>
          </cell>
          <cell r="Q144" t="str">
            <v xml:space="preserve">        ---</v>
          </cell>
          <cell r="R144" t="str">
            <v xml:space="preserve">        ---</v>
          </cell>
          <cell r="S144">
            <v>37994</v>
          </cell>
        </row>
        <row r="145">
          <cell r="A145">
            <v>128</v>
          </cell>
          <cell r="B145" t="str">
            <v>116th</v>
          </cell>
          <cell r="C145">
            <v>37644</v>
          </cell>
          <cell r="D145">
            <v>38008</v>
          </cell>
          <cell r="E145">
            <v>142</v>
          </cell>
          <cell r="F145">
            <v>77542</v>
          </cell>
          <cell r="G145">
            <v>74698.946800000005</v>
          </cell>
          <cell r="H145">
            <v>22</v>
          </cell>
          <cell r="I145">
            <v>26950</v>
          </cell>
          <cell r="J145" t="str">
            <v xml:space="preserve">   ---</v>
          </cell>
          <cell r="K145">
            <v>26950</v>
          </cell>
          <cell r="L145">
            <v>26008025000</v>
          </cell>
          <cell r="M145">
            <v>941975000</v>
          </cell>
          <cell r="N145">
            <v>3.5507999999999998E-2</v>
          </cell>
          <cell r="O145">
            <v>4.3962000000000001E-2</v>
          </cell>
          <cell r="P145">
            <v>96.45</v>
          </cell>
          <cell r="Q145">
            <v>3.6908000000000003E-2</v>
          </cell>
          <cell r="R145">
            <v>3.6318000000000003E-2</v>
          </cell>
          <cell r="S145">
            <v>38008</v>
          </cell>
        </row>
        <row r="146">
          <cell r="A146">
            <v>129</v>
          </cell>
          <cell r="B146" t="str">
            <v xml:space="preserve">117th </v>
          </cell>
          <cell r="C146">
            <v>37658</v>
          </cell>
          <cell r="D146" t="str">
            <v xml:space="preserve">   ---</v>
          </cell>
          <cell r="E146" t="str">
            <v xml:space="preserve"> ---</v>
          </cell>
          <cell r="F146" t="str">
            <v xml:space="preserve"> ---</v>
          </cell>
          <cell r="G146" t="str">
            <v xml:space="preserve"> ---</v>
          </cell>
          <cell r="H146" t="str">
            <v>---</v>
          </cell>
          <cell r="I146" t="str">
            <v xml:space="preserve">   ---</v>
          </cell>
          <cell r="J146" t="str">
            <v xml:space="preserve">   ---</v>
          </cell>
          <cell r="K146" t="str">
            <v>---</v>
          </cell>
          <cell r="L146" t="str">
            <v>---</v>
          </cell>
          <cell r="M146" t="str">
            <v>---</v>
          </cell>
          <cell r="N146" t="str">
            <v xml:space="preserve">        ---</v>
          </cell>
          <cell r="O146" t="str">
            <v xml:space="preserve">        ---</v>
          </cell>
          <cell r="P146" t="str">
            <v xml:space="preserve">        ---</v>
          </cell>
          <cell r="Q146" t="str">
            <v xml:space="preserve">        ---</v>
          </cell>
          <cell r="R146" t="str">
            <v xml:space="preserve">        ---</v>
          </cell>
          <cell r="S146">
            <v>38022</v>
          </cell>
        </row>
        <row r="147">
          <cell r="A147">
            <v>130</v>
          </cell>
          <cell r="B147" t="str">
            <v>118th</v>
          </cell>
          <cell r="C147">
            <v>37672</v>
          </cell>
          <cell r="D147">
            <v>38036</v>
          </cell>
          <cell r="E147">
            <v>97</v>
          </cell>
          <cell r="F147">
            <v>42300</v>
          </cell>
          <cell r="G147">
            <v>40774.607499999998</v>
          </cell>
          <cell r="H147">
            <v>11</v>
          </cell>
          <cell r="I147">
            <v>5075</v>
          </cell>
          <cell r="J147" t="str">
            <v xml:space="preserve">   ---</v>
          </cell>
          <cell r="K147">
            <v>5075</v>
          </cell>
          <cell r="L147">
            <v>4899060000</v>
          </cell>
          <cell r="M147">
            <v>175940000</v>
          </cell>
          <cell r="N147">
            <v>3.4433999999999999E-2</v>
          </cell>
          <cell r="O147">
            <v>4.1999000000000002E-2</v>
          </cell>
          <cell r="P147">
            <v>96.53</v>
          </cell>
          <cell r="Q147">
            <v>3.6046000000000002E-2</v>
          </cell>
          <cell r="R147">
            <v>3.6012000000000002E-2</v>
          </cell>
          <cell r="S147">
            <v>38036</v>
          </cell>
        </row>
        <row r="148">
          <cell r="A148">
            <v>131</v>
          </cell>
          <cell r="B148" t="str">
            <v xml:space="preserve">119th </v>
          </cell>
          <cell r="C148">
            <v>37686</v>
          </cell>
          <cell r="D148" t="str">
            <v xml:space="preserve">   ---</v>
          </cell>
          <cell r="E148" t="str">
            <v xml:space="preserve"> ---</v>
          </cell>
          <cell r="F148" t="str">
            <v xml:space="preserve"> ---</v>
          </cell>
          <cell r="G148" t="str">
            <v xml:space="preserve"> ---</v>
          </cell>
          <cell r="H148" t="str">
            <v>---</v>
          </cell>
          <cell r="I148" t="str">
            <v xml:space="preserve">   ---</v>
          </cell>
          <cell r="J148" t="str">
            <v xml:space="preserve">   ---</v>
          </cell>
          <cell r="K148" t="str">
            <v>---</v>
          </cell>
          <cell r="L148" t="str">
            <v>---</v>
          </cell>
          <cell r="M148" t="str">
            <v>---</v>
          </cell>
          <cell r="N148" t="str">
            <v xml:space="preserve">        ---</v>
          </cell>
          <cell r="O148" t="str">
            <v xml:space="preserve">        ---</v>
          </cell>
          <cell r="P148" t="str">
            <v xml:space="preserve">        ---</v>
          </cell>
          <cell r="Q148" t="str">
            <v xml:space="preserve">        ---</v>
          </cell>
          <cell r="R148" t="str">
            <v xml:space="preserve">        ---</v>
          </cell>
          <cell r="S148">
            <v>38050</v>
          </cell>
        </row>
        <row r="149">
          <cell r="A149">
            <v>132</v>
          </cell>
          <cell r="B149" t="str">
            <v>120th</v>
          </cell>
          <cell r="C149">
            <v>37700</v>
          </cell>
          <cell r="D149">
            <v>38064</v>
          </cell>
          <cell r="E149">
            <v>153</v>
          </cell>
          <cell r="F149">
            <v>81875</v>
          </cell>
          <cell r="G149">
            <v>79629.539999999994</v>
          </cell>
          <cell r="H149">
            <v>48</v>
          </cell>
          <cell r="I149">
            <v>23625</v>
          </cell>
          <cell r="J149" t="str">
            <v xml:space="preserve">   ---</v>
          </cell>
          <cell r="K149">
            <v>23625</v>
          </cell>
          <cell r="L149">
            <v>23014767500</v>
          </cell>
          <cell r="M149">
            <v>610232500</v>
          </cell>
          <cell r="N149">
            <v>2.4341999999999999E-2</v>
          </cell>
          <cell r="O149">
            <v>4.0043000000000002E-2</v>
          </cell>
          <cell r="P149">
            <v>97.33</v>
          </cell>
          <cell r="Q149">
            <v>2.7508000000000001E-2</v>
          </cell>
          <cell r="R149">
            <v>2.6588000000000001E-2</v>
          </cell>
          <cell r="S149">
            <v>38064</v>
          </cell>
        </row>
        <row r="150">
          <cell r="A150">
            <v>133</v>
          </cell>
          <cell r="B150" t="str">
            <v>Special</v>
          </cell>
          <cell r="C150">
            <v>37700</v>
          </cell>
          <cell r="D150">
            <v>38064</v>
          </cell>
          <cell r="E150">
            <v>1</v>
          </cell>
          <cell r="F150">
            <v>522.49607400000002</v>
          </cell>
          <cell r="G150">
            <v>509</v>
          </cell>
          <cell r="H150">
            <v>1</v>
          </cell>
          <cell r="I150">
            <v>522.49607400000002</v>
          </cell>
          <cell r="J150" t="str">
            <v xml:space="preserve">   ---</v>
          </cell>
          <cell r="K150">
            <v>522.49607400000002</v>
          </cell>
          <cell r="L150">
            <v>509000000</v>
          </cell>
          <cell r="M150">
            <v>13496073.58</v>
          </cell>
          <cell r="N150">
            <v>2.6588000000000001E-2</v>
          </cell>
          <cell r="O150">
            <v>2.6588000000000001E-2</v>
          </cell>
          <cell r="P150">
            <v>97.417000000000002</v>
          </cell>
          <cell r="Q150">
            <v>2.6588000000000001E-2</v>
          </cell>
          <cell r="R150">
            <v>2.6588000000000001E-2</v>
          </cell>
          <cell r="S150">
            <v>38064</v>
          </cell>
        </row>
        <row r="151">
          <cell r="A151">
            <v>134</v>
          </cell>
          <cell r="B151" t="str">
            <v xml:space="preserve">121st </v>
          </cell>
          <cell r="C151">
            <v>37714</v>
          </cell>
          <cell r="D151" t="str">
            <v xml:space="preserve">   ---</v>
          </cell>
          <cell r="E151" t="str">
            <v xml:space="preserve"> ---</v>
          </cell>
          <cell r="F151" t="str">
            <v xml:space="preserve"> ---</v>
          </cell>
          <cell r="G151" t="str">
            <v xml:space="preserve"> ---</v>
          </cell>
          <cell r="H151" t="str">
            <v>---</v>
          </cell>
          <cell r="I151" t="str">
            <v xml:space="preserve">   ---</v>
          </cell>
          <cell r="J151" t="str">
            <v xml:space="preserve">   ---</v>
          </cell>
          <cell r="K151">
            <v>0</v>
          </cell>
          <cell r="L151" t="str">
            <v>---</v>
          </cell>
          <cell r="M151" t="str">
            <v>---</v>
          </cell>
          <cell r="N151" t="str">
            <v xml:space="preserve">        ---</v>
          </cell>
          <cell r="O151" t="str">
            <v xml:space="preserve">        ---</v>
          </cell>
          <cell r="P151" t="str">
            <v xml:space="preserve">        ---</v>
          </cell>
          <cell r="Q151" t="str">
            <v xml:space="preserve">        ---</v>
          </cell>
          <cell r="R151" t="str">
            <v xml:space="preserve">        ---</v>
          </cell>
          <cell r="S151">
            <v>38078</v>
          </cell>
        </row>
        <row r="152">
          <cell r="A152">
            <v>135</v>
          </cell>
          <cell r="B152" t="str">
            <v>122nd</v>
          </cell>
          <cell r="C152">
            <v>37728</v>
          </cell>
          <cell r="D152">
            <v>38092</v>
          </cell>
          <cell r="E152">
            <v>120</v>
          </cell>
          <cell r="F152">
            <v>40105</v>
          </cell>
          <cell r="G152">
            <v>39052.925999999999</v>
          </cell>
          <cell r="H152">
            <v>44</v>
          </cell>
          <cell r="I152">
            <v>24430</v>
          </cell>
          <cell r="J152" t="str">
            <v xml:space="preserve">   ---</v>
          </cell>
          <cell r="K152">
            <v>24430</v>
          </cell>
          <cell r="L152">
            <v>23810546000</v>
          </cell>
          <cell r="M152">
            <v>619454000</v>
          </cell>
          <cell r="N152">
            <v>2.4341999999999999E-2</v>
          </cell>
          <cell r="O152">
            <v>3.5938999999999999E-2</v>
          </cell>
          <cell r="P152">
            <v>97.38</v>
          </cell>
          <cell r="Q152">
            <v>2.6979E-2</v>
          </cell>
          <cell r="R152">
            <v>2.6086999999999999E-2</v>
          </cell>
          <cell r="S152">
            <v>38092</v>
          </cell>
        </row>
        <row r="153">
          <cell r="A153">
            <v>136</v>
          </cell>
          <cell r="B153" t="str">
            <v>123rd</v>
          </cell>
          <cell r="C153">
            <v>37743</v>
          </cell>
          <cell r="D153" t="str">
            <v xml:space="preserve">   ---</v>
          </cell>
          <cell r="E153" t="str">
            <v xml:space="preserve"> ---</v>
          </cell>
          <cell r="F153" t="str">
            <v xml:space="preserve"> ---</v>
          </cell>
          <cell r="G153" t="str">
            <v xml:space="preserve"> ---</v>
          </cell>
          <cell r="H153" t="str">
            <v>---</v>
          </cell>
          <cell r="I153" t="str">
            <v xml:space="preserve">   ---</v>
          </cell>
          <cell r="J153" t="str">
            <v xml:space="preserve">   ---</v>
          </cell>
          <cell r="K153">
            <v>0</v>
          </cell>
          <cell r="L153" t="str">
            <v>---</v>
          </cell>
          <cell r="M153" t="str">
            <v>---</v>
          </cell>
          <cell r="N153" t="str">
            <v xml:space="preserve">        ---</v>
          </cell>
          <cell r="O153" t="str">
            <v xml:space="preserve">        ---</v>
          </cell>
          <cell r="P153" t="str">
            <v xml:space="preserve">        ---</v>
          </cell>
          <cell r="Q153" t="str">
            <v xml:space="preserve">        ---</v>
          </cell>
          <cell r="R153" t="str">
            <v xml:space="preserve">        ---</v>
          </cell>
          <cell r="S153">
            <v>38107</v>
          </cell>
        </row>
        <row r="154">
          <cell r="A154">
            <v>137</v>
          </cell>
          <cell r="B154" t="str">
            <v>124th</v>
          </cell>
          <cell r="C154">
            <v>37757</v>
          </cell>
          <cell r="D154">
            <v>38120</v>
          </cell>
          <cell r="E154">
            <v>128</v>
          </cell>
          <cell r="F154">
            <v>74480</v>
          </cell>
          <cell r="G154">
            <v>72559.533500000005</v>
          </cell>
          <cell r="H154">
            <v>77</v>
          </cell>
          <cell r="I154">
            <v>41930</v>
          </cell>
          <cell r="J154" t="str">
            <v xml:space="preserve">   ---</v>
          </cell>
          <cell r="K154">
            <v>41930</v>
          </cell>
          <cell r="L154">
            <v>40882173500</v>
          </cell>
          <cell r="M154">
            <v>1047826500</v>
          </cell>
          <cell r="N154">
            <v>2.4937000000000001E-2</v>
          </cell>
          <cell r="O154">
            <v>2.9923999999999999E-2</v>
          </cell>
          <cell r="P154">
            <v>97.41</v>
          </cell>
          <cell r="Q154">
            <v>2.6734999999999998E-2</v>
          </cell>
          <cell r="R154">
            <v>2.5772E-2</v>
          </cell>
          <cell r="S154">
            <v>38120</v>
          </cell>
        </row>
        <row r="155">
          <cell r="A155">
            <v>138</v>
          </cell>
          <cell r="B155" t="str">
            <v>125th</v>
          </cell>
          <cell r="C155">
            <v>37770</v>
          </cell>
          <cell r="D155" t="str">
            <v xml:space="preserve">   ---</v>
          </cell>
          <cell r="E155" t="str">
            <v xml:space="preserve"> ---</v>
          </cell>
          <cell r="F155" t="str">
            <v xml:space="preserve"> ---</v>
          </cell>
          <cell r="G155" t="str">
            <v xml:space="preserve"> ---</v>
          </cell>
          <cell r="H155" t="str">
            <v>---</v>
          </cell>
          <cell r="I155" t="str">
            <v xml:space="preserve">   ---</v>
          </cell>
          <cell r="J155" t="str">
            <v xml:space="preserve">   ---</v>
          </cell>
          <cell r="K155">
            <v>0</v>
          </cell>
          <cell r="L155" t="str">
            <v>---</v>
          </cell>
          <cell r="M155" t="str">
            <v>---</v>
          </cell>
          <cell r="N155" t="str">
            <v xml:space="preserve">        ---</v>
          </cell>
          <cell r="O155" t="str">
            <v xml:space="preserve">        ---</v>
          </cell>
          <cell r="P155" t="str">
            <v xml:space="preserve">        ---</v>
          </cell>
          <cell r="Q155" t="str">
            <v xml:space="preserve">        ---</v>
          </cell>
          <cell r="R155" t="str">
            <v xml:space="preserve">        ---</v>
          </cell>
          <cell r="S155">
            <v>38134</v>
          </cell>
        </row>
        <row r="156">
          <cell r="A156">
            <v>139</v>
          </cell>
          <cell r="B156" t="str">
            <v>126th</v>
          </cell>
          <cell r="C156">
            <v>37784</v>
          </cell>
          <cell r="D156">
            <v>38148</v>
          </cell>
          <cell r="E156">
            <v>102</v>
          </cell>
          <cell r="F156">
            <v>70200</v>
          </cell>
          <cell r="G156">
            <v>68508.702499999999</v>
          </cell>
          <cell r="H156">
            <v>5</v>
          </cell>
          <cell r="I156">
            <v>26000</v>
          </cell>
          <cell r="J156" t="str">
            <v xml:space="preserve">   ---</v>
          </cell>
          <cell r="K156">
            <v>26000</v>
          </cell>
          <cell r="L156">
            <v>25403200000</v>
          </cell>
          <cell r="M156">
            <v>596800000</v>
          </cell>
          <cell r="N156">
            <v>2.3396E-2</v>
          </cell>
          <cell r="O156">
            <v>3.2507000000000001E-2</v>
          </cell>
          <cell r="P156">
            <v>97.69</v>
          </cell>
          <cell r="Q156">
            <v>2.3710999999999999E-2</v>
          </cell>
          <cell r="R156">
            <v>2.3557999999999999E-2</v>
          </cell>
          <cell r="S156">
            <v>38148</v>
          </cell>
        </row>
        <row r="157">
          <cell r="A157">
            <v>140</v>
          </cell>
          <cell r="B157" t="str">
            <v>127th</v>
          </cell>
          <cell r="C157">
            <v>37798</v>
          </cell>
          <cell r="D157" t="str">
            <v xml:space="preserve">   ---</v>
          </cell>
          <cell r="E157" t="str">
            <v xml:space="preserve"> ---</v>
          </cell>
          <cell r="F157" t="str">
            <v xml:space="preserve"> ---</v>
          </cell>
          <cell r="G157" t="str">
            <v xml:space="preserve"> ---</v>
          </cell>
          <cell r="H157" t="str">
            <v>---</v>
          </cell>
          <cell r="I157" t="str">
            <v xml:space="preserve">   ---</v>
          </cell>
          <cell r="J157" t="str">
            <v xml:space="preserve">   ---</v>
          </cell>
          <cell r="K157">
            <v>0</v>
          </cell>
          <cell r="L157" t="str">
            <v>---</v>
          </cell>
          <cell r="M157" t="str">
            <v>---</v>
          </cell>
          <cell r="N157" t="str">
            <v xml:space="preserve">        ---</v>
          </cell>
          <cell r="O157" t="str">
            <v xml:space="preserve">        ---</v>
          </cell>
          <cell r="P157" t="str">
            <v xml:space="preserve">        ---</v>
          </cell>
          <cell r="Q157" t="str">
            <v xml:space="preserve">        ---</v>
          </cell>
          <cell r="R157" t="str">
            <v xml:space="preserve">        ---</v>
          </cell>
          <cell r="S157">
            <v>38162</v>
          </cell>
        </row>
        <row r="158">
          <cell r="A158">
            <v>141</v>
          </cell>
          <cell r="B158" t="str">
            <v>128th</v>
          </cell>
          <cell r="C158">
            <v>37812</v>
          </cell>
          <cell r="D158">
            <v>38176</v>
          </cell>
          <cell r="E158">
            <v>128</v>
          </cell>
          <cell r="F158">
            <v>145325</v>
          </cell>
          <cell r="G158">
            <v>142179.46249999999</v>
          </cell>
          <cell r="H158">
            <v>31</v>
          </cell>
          <cell r="I158">
            <v>69200</v>
          </cell>
          <cell r="J158" t="str">
            <v xml:space="preserve">   ---</v>
          </cell>
          <cell r="K158">
            <v>69200</v>
          </cell>
          <cell r="L158">
            <v>67748520000</v>
          </cell>
          <cell r="M158">
            <v>1451480000</v>
          </cell>
          <cell r="N158">
            <v>2.0882000000000001E-2</v>
          </cell>
          <cell r="O158">
            <v>2.8885999999999998E-2</v>
          </cell>
          <cell r="P158">
            <v>97.88</v>
          </cell>
          <cell r="Q158">
            <v>2.1718999999999999E-2</v>
          </cell>
          <cell r="R158">
            <v>2.1482999999999999E-2</v>
          </cell>
          <cell r="S158">
            <v>38176</v>
          </cell>
        </row>
        <row r="159">
          <cell r="A159">
            <v>142</v>
          </cell>
          <cell r="B159" t="str">
            <v>129th</v>
          </cell>
          <cell r="C159">
            <v>37826</v>
          </cell>
          <cell r="D159" t="str">
            <v xml:space="preserve">   ---</v>
          </cell>
          <cell r="E159" t="str">
            <v xml:space="preserve"> ---</v>
          </cell>
          <cell r="F159" t="str">
            <v xml:space="preserve"> ---</v>
          </cell>
          <cell r="G159" t="str">
            <v xml:space="preserve"> ---</v>
          </cell>
          <cell r="H159" t="str">
            <v>---</v>
          </cell>
          <cell r="I159" t="str">
            <v xml:space="preserve">   ---</v>
          </cell>
          <cell r="J159" t="str">
            <v xml:space="preserve">   ---</v>
          </cell>
          <cell r="K159">
            <v>0</v>
          </cell>
          <cell r="L159" t="str">
            <v>---</v>
          </cell>
          <cell r="M159" t="str">
            <v>---</v>
          </cell>
          <cell r="N159" t="str">
            <v xml:space="preserve">        ---</v>
          </cell>
          <cell r="O159" t="str">
            <v xml:space="preserve">        ---</v>
          </cell>
          <cell r="P159" t="str">
            <v xml:space="preserve">        ---</v>
          </cell>
          <cell r="Q159" t="str">
            <v xml:space="preserve">        ---</v>
          </cell>
          <cell r="R159" t="str">
            <v xml:space="preserve">        ---</v>
          </cell>
          <cell r="S159">
            <v>38190</v>
          </cell>
        </row>
        <row r="160">
          <cell r="A160">
            <v>143</v>
          </cell>
          <cell r="B160" t="str">
            <v>130th</v>
          </cell>
          <cell r="C160">
            <v>37840</v>
          </cell>
          <cell r="D160">
            <v>38204</v>
          </cell>
          <cell r="E160">
            <v>54</v>
          </cell>
          <cell r="F160">
            <v>77750</v>
          </cell>
          <cell r="G160">
            <v>76365.514999999999</v>
          </cell>
          <cell r="H160">
            <v>23</v>
          </cell>
          <cell r="I160">
            <v>41700</v>
          </cell>
          <cell r="J160" t="str">
            <v xml:space="preserve">   ---</v>
          </cell>
          <cell r="K160">
            <v>41700</v>
          </cell>
          <cell r="L160">
            <v>41127300000</v>
          </cell>
          <cell r="M160">
            <v>572700000</v>
          </cell>
          <cell r="N160">
            <v>1.2385E-2</v>
          </cell>
          <cell r="O160">
            <v>1.89E-2</v>
          </cell>
          <cell r="P160">
            <v>98.6</v>
          </cell>
          <cell r="Q160">
            <v>1.4238000000000001E-2</v>
          </cell>
          <cell r="R160">
            <v>1.3963E-2</v>
          </cell>
          <cell r="S160">
            <v>38204</v>
          </cell>
        </row>
        <row r="161">
          <cell r="A161">
            <v>144</v>
          </cell>
          <cell r="B161" t="str">
            <v>131st</v>
          </cell>
          <cell r="C161">
            <v>37854</v>
          </cell>
          <cell r="D161" t="str">
            <v xml:space="preserve">   ---</v>
          </cell>
          <cell r="E161" t="str">
            <v xml:space="preserve"> ---</v>
          </cell>
          <cell r="F161" t="str">
            <v xml:space="preserve"> ---</v>
          </cell>
          <cell r="G161" t="str">
            <v xml:space="preserve"> ---</v>
          </cell>
          <cell r="H161" t="str">
            <v>---</v>
          </cell>
          <cell r="I161" t="str">
            <v xml:space="preserve">   ---</v>
          </cell>
          <cell r="J161" t="str">
            <v xml:space="preserve">   ---</v>
          </cell>
          <cell r="K161">
            <v>0</v>
          </cell>
          <cell r="L161" t="str">
            <v>---</v>
          </cell>
          <cell r="M161" t="str">
            <v>---</v>
          </cell>
          <cell r="N161" t="str">
            <v xml:space="preserve">        ---</v>
          </cell>
          <cell r="O161" t="str">
            <v xml:space="preserve">        ---</v>
          </cell>
          <cell r="P161" t="str">
            <v xml:space="preserve">        ---</v>
          </cell>
          <cell r="Q161" t="str">
            <v xml:space="preserve">        ---</v>
          </cell>
          <cell r="R161" t="str">
            <v xml:space="preserve">        ---</v>
          </cell>
          <cell r="S161">
            <v>38218</v>
          </cell>
        </row>
        <row r="162">
          <cell r="A162">
            <v>145</v>
          </cell>
          <cell r="B162" t="str">
            <v>132nd</v>
          </cell>
          <cell r="C162">
            <v>37868</v>
          </cell>
          <cell r="D162">
            <v>38232</v>
          </cell>
          <cell r="E162">
            <v>69</v>
          </cell>
          <cell r="F162">
            <v>28050</v>
          </cell>
          <cell r="G162">
            <v>27499.974999999999</v>
          </cell>
          <cell r="H162">
            <v>33</v>
          </cell>
          <cell r="I162">
            <v>15050</v>
          </cell>
          <cell r="J162">
            <v>1050</v>
          </cell>
          <cell r="K162">
            <v>16100</v>
          </cell>
          <cell r="L162">
            <v>15796035000</v>
          </cell>
          <cell r="M162">
            <v>303965000</v>
          </cell>
          <cell r="N162">
            <v>1.7444999999999999E-2</v>
          </cell>
          <cell r="O162">
            <v>2.3501000000000001E-2</v>
          </cell>
          <cell r="P162">
            <v>98.05</v>
          </cell>
          <cell r="Q162">
            <v>1.9942000000000001E-2</v>
          </cell>
          <cell r="R162">
            <v>1.9296000000000001E-2</v>
          </cell>
          <cell r="S162">
            <v>38232</v>
          </cell>
        </row>
        <row r="163">
          <cell r="A163">
            <v>146</v>
          </cell>
          <cell r="B163" t="str">
            <v>133rd</v>
          </cell>
          <cell r="C163">
            <v>37882</v>
          </cell>
          <cell r="D163" t="str">
            <v xml:space="preserve">   ---</v>
          </cell>
          <cell r="E163" t="str">
            <v xml:space="preserve"> ---</v>
          </cell>
          <cell r="F163" t="str">
            <v xml:space="preserve"> ---</v>
          </cell>
          <cell r="G163" t="str">
            <v xml:space="preserve"> ---</v>
          </cell>
          <cell r="H163" t="str">
            <v>---</v>
          </cell>
          <cell r="I163" t="str">
            <v xml:space="preserve">   ---</v>
          </cell>
          <cell r="J163" t="str">
            <v xml:space="preserve">   ---</v>
          </cell>
          <cell r="K163">
            <v>0</v>
          </cell>
          <cell r="L163" t="str">
            <v>---</v>
          </cell>
          <cell r="M163" t="str">
            <v>---</v>
          </cell>
          <cell r="N163" t="str">
            <v xml:space="preserve">        ---</v>
          </cell>
          <cell r="O163" t="str">
            <v xml:space="preserve">        ---</v>
          </cell>
          <cell r="P163" t="str">
            <v xml:space="preserve">        ---</v>
          </cell>
          <cell r="Q163" t="str">
            <v xml:space="preserve">        ---</v>
          </cell>
          <cell r="R163" t="str">
            <v xml:space="preserve">        ---</v>
          </cell>
          <cell r="S163">
            <v>38246</v>
          </cell>
        </row>
        <row r="164">
          <cell r="A164">
            <v>147</v>
          </cell>
          <cell r="B164" t="str">
            <v>134th</v>
          </cell>
          <cell r="C164">
            <v>37896</v>
          </cell>
          <cell r="D164">
            <v>38260</v>
          </cell>
          <cell r="E164">
            <v>36</v>
          </cell>
          <cell r="F164">
            <v>10800</v>
          </cell>
          <cell r="G164">
            <v>10532.775</v>
          </cell>
          <cell r="H164" t="str">
            <v>---</v>
          </cell>
          <cell r="I164" t="str">
            <v>REJECTED</v>
          </cell>
          <cell r="J164" t="str">
            <v xml:space="preserve">   ---</v>
          </cell>
          <cell r="K164" t="str">
            <v>REJECTED</v>
          </cell>
          <cell r="L164" t="str">
            <v>---</v>
          </cell>
          <cell r="M164" t="str">
            <v>---</v>
          </cell>
          <cell r="N164">
            <v>2.2662000000000002E-2</v>
          </cell>
          <cell r="O164">
            <v>2.7508000000000001E-2</v>
          </cell>
          <cell r="P164" t="str">
            <v>REJECTED</v>
          </cell>
          <cell r="Q164" t="str">
            <v>REJECTED</v>
          </cell>
          <cell r="R164" t="str">
            <v>REJECTED</v>
          </cell>
          <cell r="S164">
            <v>38260</v>
          </cell>
        </row>
        <row r="165">
          <cell r="A165">
            <v>148</v>
          </cell>
          <cell r="B165" t="str">
            <v>135th</v>
          </cell>
          <cell r="C165">
            <v>37910</v>
          </cell>
          <cell r="D165" t="str">
            <v xml:space="preserve">   ---</v>
          </cell>
          <cell r="E165" t="str">
            <v xml:space="preserve"> ---</v>
          </cell>
          <cell r="F165" t="str">
            <v xml:space="preserve"> ---</v>
          </cell>
          <cell r="G165" t="str">
            <v xml:space="preserve"> ---</v>
          </cell>
          <cell r="H165" t="str">
            <v>---</v>
          </cell>
          <cell r="I165" t="str">
            <v xml:space="preserve">   ---</v>
          </cell>
          <cell r="J165" t="str">
            <v xml:space="preserve">   ---</v>
          </cell>
          <cell r="K165">
            <v>0</v>
          </cell>
          <cell r="L165" t="str">
            <v>---</v>
          </cell>
          <cell r="M165" t="str">
            <v>---</v>
          </cell>
          <cell r="N165" t="str">
            <v xml:space="preserve">        ---</v>
          </cell>
          <cell r="O165" t="str">
            <v xml:space="preserve">        ---</v>
          </cell>
          <cell r="P165" t="str">
            <v xml:space="preserve">        ---</v>
          </cell>
          <cell r="Q165" t="str">
            <v xml:space="preserve">        ---</v>
          </cell>
          <cell r="R165" t="str">
            <v xml:space="preserve">        ---</v>
          </cell>
          <cell r="S165">
            <v>38274</v>
          </cell>
        </row>
        <row r="166">
          <cell r="A166">
            <v>149</v>
          </cell>
          <cell r="B166" t="str">
            <v>136th</v>
          </cell>
          <cell r="C166">
            <v>37924</v>
          </cell>
          <cell r="D166">
            <v>38288</v>
          </cell>
          <cell r="E166">
            <v>66</v>
          </cell>
          <cell r="F166">
            <v>36950</v>
          </cell>
          <cell r="G166">
            <v>36232.410000000003</v>
          </cell>
          <cell r="H166">
            <v>50</v>
          </cell>
          <cell r="I166">
            <v>26550</v>
          </cell>
          <cell r="J166">
            <v>2100</v>
          </cell>
          <cell r="K166">
            <v>28650</v>
          </cell>
          <cell r="L166">
            <v>28104220000</v>
          </cell>
          <cell r="M166">
            <v>545780000</v>
          </cell>
          <cell r="N166">
            <v>1.8484E-2</v>
          </cell>
          <cell r="O166">
            <v>2.2976E-2</v>
          </cell>
          <cell r="P166">
            <v>98.05</v>
          </cell>
          <cell r="Q166">
            <v>1.9942000000000001E-2</v>
          </cell>
          <cell r="R166">
            <v>1.9473000000000001E-2</v>
          </cell>
          <cell r="S166">
            <v>38288</v>
          </cell>
        </row>
        <row r="167">
          <cell r="A167">
            <v>150</v>
          </cell>
          <cell r="B167" t="str">
            <v>137th</v>
          </cell>
          <cell r="C167">
            <v>37938</v>
          </cell>
          <cell r="D167" t="str">
            <v xml:space="preserve">   ---</v>
          </cell>
          <cell r="E167" t="str">
            <v xml:space="preserve"> ---</v>
          </cell>
          <cell r="F167" t="str">
            <v xml:space="preserve"> ---</v>
          </cell>
          <cell r="G167" t="str">
            <v xml:space="preserve"> ---</v>
          </cell>
          <cell r="H167" t="str">
            <v>---</v>
          </cell>
          <cell r="I167" t="str">
            <v xml:space="preserve">   ---</v>
          </cell>
          <cell r="J167" t="str">
            <v xml:space="preserve">   ---</v>
          </cell>
          <cell r="K167">
            <v>0</v>
          </cell>
          <cell r="L167" t="str">
            <v>---</v>
          </cell>
          <cell r="M167" t="str">
            <v>---</v>
          </cell>
          <cell r="N167" t="str">
            <v xml:space="preserve">        ---</v>
          </cell>
          <cell r="O167" t="str">
            <v xml:space="preserve">        ---</v>
          </cell>
          <cell r="P167" t="str">
            <v xml:space="preserve">        ---</v>
          </cell>
          <cell r="Q167" t="str">
            <v xml:space="preserve">        ---</v>
          </cell>
          <cell r="R167" t="str">
            <v xml:space="preserve">        ---</v>
          </cell>
          <cell r="S167">
            <v>38302</v>
          </cell>
        </row>
        <row r="168">
          <cell r="A168">
            <v>151</v>
          </cell>
          <cell r="B168" t="str">
            <v>138th</v>
          </cell>
          <cell r="C168">
            <v>37956</v>
          </cell>
          <cell r="D168">
            <v>38316</v>
          </cell>
          <cell r="E168">
            <v>10</v>
          </cell>
          <cell r="F168">
            <v>7200</v>
          </cell>
          <cell r="G168">
            <v>7037.1850000000004</v>
          </cell>
          <cell r="H168">
            <v>1</v>
          </cell>
          <cell r="I168">
            <v>200</v>
          </cell>
          <cell r="J168" t="str">
            <v xml:space="preserve">   ---</v>
          </cell>
          <cell r="K168">
            <v>200</v>
          </cell>
          <cell r="L168">
            <v>196160000</v>
          </cell>
          <cell r="M168">
            <v>3840000</v>
          </cell>
          <cell r="N168">
            <v>1.9848000000000001E-2</v>
          </cell>
          <cell r="O168">
            <v>2.9957999999999999E-2</v>
          </cell>
          <cell r="P168">
            <v>98.08</v>
          </cell>
          <cell r="Q168">
            <v>1.9848000000000001E-2</v>
          </cell>
          <cell r="R168">
            <v>1.9848000000000001E-2</v>
          </cell>
          <cell r="S168">
            <v>38316</v>
          </cell>
        </row>
        <row r="169">
          <cell r="A169">
            <v>152</v>
          </cell>
          <cell r="B169" t="str">
            <v>139th</v>
          </cell>
          <cell r="C169">
            <v>37966</v>
          </cell>
          <cell r="D169" t="str">
            <v xml:space="preserve">   ---</v>
          </cell>
          <cell r="E169" t="str">
            <v xml:space="preserve"> ---</v>
          </cell>
          <cell r="F169" t="str">
            <v xml:space="preserve"> ---</v>
          </cell>
          <cell r="G169" t="str">
            <v xml:space="preserve"> ---</v>
          </cell>
          <cell r="H169" t="str">
            <v>---</v>
          </cell>
          <cell r="I169" t="str">
            <v xml:space="preserve">   ---</v>
          </cell>
          <cell r="J169" t="str">
            <v xml:space="preserve">   ---</v>
          </cell>
          <cell r="K169">
            <v>0</v>
          </cell>
          <cell r="L169" t="str">
            <v>---</v>
          </cell>
          <cell r="M169" t="str">
            <v>---</v>
          </cell>
          <cell r="N169" t="str">
            <v xml:space="preserve">        ---</v>
          </cell>
          <cell r="O169" t="str">
            <v xml:space="preserve">        ---</v>
          </cell>
          <cell r="P169" t="str">
            <v xml:space="preserve">        ---</v>
          </cell>
          <cell r="Q169" t="str">
            <v xml:space="preserve">        ---</v>
          </cell>
          <cell r="R169" t="str">
            <v xml:space="preserve">        ---</v>
          </cell>
          <cell r="S169">
            <v>38330</v>
          </cell>
        </row>
        <row r="170">
          <cell r="A170">
            <v>153</v>
          </cell>
          <cell r="B170" t="str">
            <v>140th</v>
          </cell>
          <cell r="C170">
            <v>37981</v>
          </cell>
          <cell r="D170">
            <v>38344</v>
          </cell>
          <cell r="E170">
            <v>11</v>
          </cell>
          <cell r="F170">
            <v>2400</v>
          </cell>
          <cell r="G170">
            <v>2330.91</v>
          </cell>
          <cell r="H170">
            <v>1</v>
          </cell>
          <cell r="I170">
            <v>200</v>
          </cell>
          <cell r="J170" t="str">
            <v xml:space="preserve">   ---</v>
          </cell>
          <cell r="K170">
            <v>200</v>
          </cell>
          <cell r="L170">
            <v>196120000</v>
          </cell>
          <cell r="M170">
            <v>3880000</v>
          </cell>
          <cell r="N170">
            <v>1.9893000000000001E-2</v>
          </cell>
          <cell r="O170">
            <v>4.0044999999999997E-2</v>
          </cell>
          <cell r="P170">
            <v>98.06</v>
          </cell>
          <cell r="Q170">
            <v>1.9893000000000001E-2</v>
          </cell>
          <cell r="R170">
            <v>1.9893000000000001E-2</v>
          </cell>
          <cell r="S170">
            <v>38344</v>
          </cell>
        </row>
        <row r="171">
          <cell r="A171">
            <v>154</v>
          </cell>
          <cell r="B171" t="str">
            <v>141st</v>
          </cell>
          <cell r="C171">
            <v>37994</v>
          </cell>
          <cell r="D171" t="str">
            <v xml:space="preserve">   ---</v>
          </cell>
          <cell r="E171" t="str">
            <v xml:space="preserve"> ---</v>
          </cell>
          <cell r="F171" t="str">
            <v xml:space="preserve"> ---</v>
          </cell>
          <cell r="G171" t="str">
            <v xml:space="preserve"> ---</v>
          </cell>
          <cell r="H171" t="str">
            <v>---</v>
          </cell>
          <cell r="I171" t="str">
            <v xml:space="preserve">   ---</v>
          </cell>
          <cell r="J171" t="str">
            <v xml:space="preserve">   ---</v>
          </cell>
          <cell r="K171">
            <v>0</v>
          </cell>
          <cell r="L171" t="str">
            <v>---</v>
          </cell>
          <cell r="M171" t="str">
            <v>---</v>
          </cell>
          <cell r="N171" t="str">
            <v xml:space="preserve">        ---</v>
          </cell>
          <cell r="O171" t="str">
            <v xml:space="preserve">        ---</v>
          </cell>
          <cell r="P171" t="str">
            <v xml:space="preserve">        ---</v>
          </cell>
          <cell r="Q171" t="str">
            <v xml:space="preserve">        ---</v>
          </cell>
          <cell r="R171" t="str">
            <v xml:space="preserve">        ---</v>
          </cell>
          <cell r="S171">
            <v>38358</v>
          </cell>
        </row>
        <row r="172">
          <cell r="A172">
            <v>155</v>
          </cell>
          <cell r="B172" t="str">
            <v>142nd</v>
          </cell>
          <cell r="C172">
            <v>38008</v>
          </cell>
          <cell r="D172">
            <v>38372</v>
          </cell>
          <cell r="E172">
            <v>54</v>
          </cell>
          <cell r="F172">
            <v>29625</v>
          </cell>
          <cell r="G172">
            <v>28978.6</v>
          </cell>
          <cell r="H172">
            <v>3</v>
          </cell>
          <cell r="I172">
            <v>3000</v>
          </cell>
          <cell r="J172" t="str">
            <v xml:space="preserve">   ---</v>
          </cell>
          <cell r="K172">
            <v>3000</v>
          </cell>
          <cell r="L172">
            <v>2942570000</v>
          </cell>
          <cell r="M172">
            <v>57430000</v>
          </cell>
          <cell r="N172">
            <v>1.9525000000000001E-2</v>
          </cell>
          <cell r="O172">
            <v>2.9523000000000001E-2</v>
          </cell>
          <cell r="P172">
            <v>98.07</v>
          </cell>
          <cell r="Q172">
            <v>1.9734000000000002E-2</v>
          </cell>
          <cell r="R172">
            <v>1.9571000000000002E-2</v>
          </cell>
          <cell r="S172">
            <v>38372</v>
          </cell>
        </row>
        <row r="173">
          <cell r="A173">
            <v>156</v>
          </cell>
          <cell r="B173" t="str">
            <v>143rd</v>
          </cell>
          <cell r="C173">
            <v>38029</v>
          </cell>
          <cell r="D173" t="str">
            <v xml:space="preserve">   ---</v>
          </cell>
          <cell r="E173" t="str">
            <v xml:space="preserve"> ---</v>
          </cell>
          <cell r="F173" t="str">
            <v xml:space="preserve"> ---</v>
          </cell>
          <cell r="G173" t="str">
            <v xml:space="preserve"> ---</v>
          </cell>
          <cell r="H173" t="str">
            <v>---</v>
          </cell>
          <cell r="I173" t="str">
            <v xml:space="preserve">   ---</v>
          </cell>
          <cell r="J173" t="str">
            <v xml:space="preserve">   ---</v>
          </cell>
          <cell r="K173">
            <v>0</v>
          </cell>
          <cell r="L173" t="str">
            <v>---</v>
          </cell>
          <cell r="M173" t="str">
            <v>---</v>
          </cell>
          <cell r="N173" t="str">
            <v xml:space="preserve">        ---</v>
          </cell>
          <cell r="O173" t="str">
            <v xml:space="preserve">        ---</v>
          </cell>
          <cell r="P173" t="str">
            <v xml:space="preserve">        ---</v>
          </cell>
          <cell r="Q173" t="str">
            <v xml:space="preserve">        ---</v>
          </cell>
          <cell r="R173" t="str">
            <v xml:space="preserve">        ---</v>
          </cell>
          <cell r="S173">
            <v>38387</v>
          </cell>
        </row>
        <row r="174">
          <cell r="A174">
            <v>157</v>
          </cell>
          <cell r="B174" t="str">
            <v>144th</v>
          </cell>
          <cell r="C174">
            <v>38036</v>
          </cell>
          <cell r="D174">
            <v>38400</v>
          </cell>
          <cell r="E174">
            <v>42</v>
          </cell>
          <cell r="F174">
            <v>31200</v>
          </cell>
          <cell r="G174">
            <v>30582.005000000001</v>
          </cell>
          <cell r="H174">
            <v>9</v>
          </cell>
          <cell r="I174">
            <v>16300</v>
          </cell>
          <cell r="J174" t="str">
            <v xml:space="preserve">   ---</v>
          </cell>
          <cell r="K174">
            <v>16300</v>
          </cell>
          <cell r="L174">
            <v>15985190000</v>
          </cell>
          <cell r="M174">
            <v>314810000</v>
          </cell>
          <cell r="N174">
            <v>1.9630000000000002E-2</v>
          </cell>
          <cell r="O174">
            <v>2.8709999999999999E-2</v>
          </cell>
          <cell r="P174">
            <v>98.06</v>
          </cell>
          <cell r="Q174">
            <v>1.9838000000000001E-2</v>
          </cell>
          <cell r="R174">
            <v>1.9748000000000002E-2</v>
          </cell>
          <cell r="S174">
            <v>38400</v>
          </cell>
        </row>
        <row r="175">
          <cell r="A175">
            <v>158</v>
          </cell>
          <cell r="B175" t="str">
            <v>145th</v>
          </cell>
          <cell r="C175">
            <v>38050</v>
          </cell>
          <cell r="D175" t="str">
            <v xml:space="preserve">   ---</v>
          </cell>
          <cell r="E175" t="str">
            <v xml:space="preserve"> ---</v>
          </cell>
          <cell r="F175" t="str">
            <v xml:space="preserve"> ---</v>
          </cell>
          <cell r="G175" t="str">
            <v xml:space="preserve"> ---</v>
          </cell>
          <cell r="H175" t="str">
            <v>---</v>
          </cell>
          <cell r="I175" t="str">
            <v xml:space="preserve">   ---</v>
          </cell>
          <cell r="J175" t="str">
            <v xml:space="preserve">   ---</v>
          </cell>
          <cell r="K175">
            <v>0</v>
          </cell>
          <cell r="L175" t="str">
            <v>---</v>
          </cell>
          <cell r="M175" t="str">
            <v>---</v>
          </cell>
          <cell r="N175" t="str">
            <v xml:space="preserve">        ---</v>
          </cell>
          <cell r="O175" t="str">
            <v xml:space="preserve">        ---</v>
          </cell>
          <cell r="P175" t="str">
            <v xml:space="preserve">        ---</v>
          </cell>
          <cell r="Q175" t="str">
            <v xml:space="preserve">        ---</v>
          </cell>
          <cell r="R175" t="str">
            <v xml:space="preserve">        ---</v>
          </cell>
          <cell r="S175">
            <v>38414</v>
          </cell>
        </row>
        <row r="176">
          <cell r="A176">
            <v>159</v>
          </cell>
          <cell r="B176" t="str">
            <v>146th</v>
          </cell>
          <cell r="C176">
            <v>38064</v>
          </cell>
          <cell r="D176">
            <v>38428</v>
          </cell>
          <cell r="E176">
            <v>45</v>
          </cell>
          <cell r="F176">
            <v>30450</v>
          </cell>
          <cell r="G176">
            <v>29837.39</v>
          </cell>
          <cell r="H176">
            <v>18</v>
          </cell>
          <cell r="I176">
            <v>20400</v>
          </cell>
          <cell r="J176">
            <v>200</v>
          </cell>
          <cell r="K176">
            <v>20600</v>
          </cell>
          <cell r="L176">
            <v>20197920000</v>
          </cell>
          <cell r="M176">
            <v>402080000</v>
          </cell>
          <cell r="N176">
            <v>1.9734000000000002E-2</v>
          </cell>
          <cell r="O176">
            <v>2.4552000000000001E-2</v>
          </cell>
          <cell r="P176">
            <v>98</v>
          </cell>
          <cell r="Q176">
            <v>2.0464E-2</v>
          </cell>
          <cell r="R176">
            <v>1.9962000000000001E-2</v>
          </cell>
          <cell r="S176">
            <v>38428</v>
          </cell>
        </row>
        <row r="177">
          <cell r="A177">
            <v>160</v>
          </cell>
          <cell r="B177" t="str">
            <v>Special</v>
          </cell>
          <cell r="C177">
            <v>38064</v>
          </cell>
          <cell r="D177">
            <v>38428</v>
          </cell>
          <cell r="E177">
            <v>1</v>
          </cell>
          <cell r="F177">
            <v>519.13295600000004</v>
          </cell>
          <cell r="G177">
            <v>509</v>
          </cell>
          <cell r="H177">
            <v>1</v>
          </cell>
          <cell r="I177">
            <v>519.13295600000004</v>
          </cell>
          <cell r="J177" t="str">
            <v xml:space="preserve">   ---</v>
          </cell>
          <cell r="K177">
            <v>519.13295600000004</v>
          </cell>
          <cell r="L177">
            <v>509000000</v>
          </cell>
          <cell r="M177">
            <v>10132956</v>
          </cell>
          <cell r="N177">
            <v>1.9962000000000001E-2</v>
          </cell>
          <cell r="O177">
            <v>1.9962000000000001E-2</v>
          </cell>
          <cell r="P177">
            <v>98.048100000000005</v>
          </cell>
          <cell r="Q177">
            <v>1.9962000000000001E-2</v>
          </cell>
          <cell r="R177">
            <v>1.9962000000000001E-2</v>
          </cell>
          <cell r="S177">
            <v>38428</v>
          </cell>
        </row>
        <row r="178">
          <cell r="A178">
            <v>161</v>
          </cell>
          <cell r="B178" t="str">
            <v>147th</v>
          </cell>
          <cell r="C178">
            <v>38078</v>
          </cell>
          <cell r="D178" t="str">
            <v xml:space="preserve">   ---</v>
          </cell>
          <cell r="E178" t="str">
            <v xml:space="preserve"> ---</v>
          </cell>
          <cell r="F178" t="str">
            <v xml:space="preserve"> ---</v>
          </cell>
          <cell r="G178" t="str">
            <v xml:space="preserve"> ---</v>
          </cell>
          <cell r="H178" t="str">
            <v>---</v>
          </cell>
          <cell r="I178" t="str">
            <v xml:space="preserve">   ---</v>
          </cell>
          <cell r="J178" t="str">
            <v xml:space="preserve">   ---</v>
          </cell>
          <cell r="K178">
            <v>0</v>
          </cell>
          <cell r="L178" t="str">
            <v>---</v>
          </cell>
          <cell r="M178" t="str">
            <v>---</v>
          </cell>
          <cell r="N178" t="str">
            <v xml:space="preserve">        ---</v>
          </cell>
          <cell r="O178" t="str">
            <v xml:space="preserve">        ---</v>
          </cell>
          <cell r="P178" t="str">
            <v xml:space="preserve">        ---</v>
          </cell>
          <cell r="Q178" t="str">
            <v xml:space="preserve">        ---</v>
          </cell>
          <cell r="R178" t="str">
            <v xml:space="preserve">        ---</v>
          </cell>
          <cell r="S178">
            <v>38442</v>
          </cell>
        </row>
        <row r="179">
          <cell r="A179">
            <v>162</v>
          </cell>
          <cell r="B179" t="str">
            <v>148th</v>
          </cell>
          <cell r="C179">
            <v>38092</v>
          </cell>
          <cell r="D179">
            <v>38456</v>
          </cell>
          <cell r="E179">
            <v>57</v>
          </cell>
          <cell r="F179">
            <v>27350</v>
          </cell>
          <cell r="G179">
            <v>26782.16</v>
          </cell>
          <cell r="H179">
            <v>15</v>
          </cell>
          <cell r="I179">
            <v>16450</v>
          </cell>
          <cell r="J179" t="str">
            <v xml:space="preserve">   ---</v>
          </cell>
          <cell r="K179">
            <v>16450</v>
          </cell>
          <cell r="L179">
            <v>16117530000</v>
          </cell>
          <cell r="M179">
            <v>332470000</v>
          </cell>
          <cell r="N179">
            <v>2.036E-2</v>
          </cell>
          <cell r="O179">
            <v>2.4974E-2</v>
          </cell>
          <cell r="P179">
            <v>97.94</v>
          </cell>
          <cell r="Q179">
            <v>2.1090999999999999E-2</v>
          </cell>
          <cell r="R179">
            <v>2.0684999999999999E-2</v>
          </cell>
          <cell r="S179">
            <v>38456</v>
          </cell>
        </row>
        <row r="180">
          <cell r="A180">
            <v>163</v>
          </cell>
          <cell r="B180" t="str">
            <v>149th</v>
          </cell>
          <cell r="C180">
            <v>38106</v>
          </cell>
          <cell r="D180" t="str">
            <v xml:space="preserve">   ---</v>
          </cell>
          <cell r="E180" t="str">
            <v xml:space="preserve"> ---</v>
          </cell>
          <cell r="F180" t="str">
            <v xml:space="preserve"> ---</v>
          </cell>
          <cell r="G180" t="str">
            <v xml:space="preserve"> ---</v>
          </cell>
          <cell r="H180" t="str">
            <v>---</v>
          </cell>
          <cell r="I180" t="str">
            <v xml:space="preserve">   ---</v>
          </cell>
          <cell r="J180" t="str">
            <v xml:space="preserve">   ---</v>
          </cell>
          <cell r="K180">
            <v>0</v>
          </cell>
          <cell r="L180" t="str">
            <v>---</v>
          </cell>
          <cell r="M180" t="str">
            <v>---</v>
          </cell>
          <cell r="N180" t="str">
            <v xml:space="preserve">        ---</v>
          </cell>
          <cell r="O180" t="str">
            <v xml:space="preserve">        ---</v>
          </cell>
          <cell r="P180" t="str">
            <v xml:space="preserve">        ---</v>
          </cell>
          <cell r="Q180" t="str">
            <v xml:space="preserve">        ---</v>
          </cell>
          <cell r="R180" t="str">
            <v xml:space="preserve">        ---</v>
          </cell>
          <cell r="S180">
            <v>38470</v>
          </cell>
        </row>
        <row r="181">
          <cell r="A181">
            <v>164</v>
          </cell>
          <cell r="B181" t="str">
            <v>150th</v>
          </cell>
          <cell r="C181">
            <v>38120</v>
          </cell>
          <cell r="D181">
            <v>38484</v>
          </cell>
          <cell r="E181">
            <v>65</v>
          </cell>
          <cell r="F181">
            <v>38100</v>
          </cell>
          <cell r="G181">
            <v>37256.764999999999</v>
          </cell>
          <cell r="H181">
            <v>45</v>
          </cell>
          <cell r="I181">
            <v>27400</v>
          </cell>
          <cell r="J181">
            <v>700</v>
          </cell>
          <cell r="K181">
            <v>28100</v>
          </cell>
          <cell r="L181">
            <v>27500295000</v>
          </cell>
          <cell r="M181">
            <v>599705000</v>
          </cell>
          <cell r="N181">
            <v>2.0986999999999999E-2</v>
          </cell>
          <cell r="O181">
            <v>2.8992E-2</v>
          </cell>
          <cell r="P181">
            <v>97.81</v>
          </cell>
          <cell r="Q181">
            <v>2.2452E-2</v>
          </cell>
          <cell r="R181">
            <v>2.1867000000000001E-2</v>
          </cell>
          <cell r="S181">
            <v>38484</v>
          </cell>
        </row>
        <row r="182">
          <cell r="A182">
            <v>165</v>
          </cell>
          <cell r="B182" t="str">
            <v>151st</v>
          </cell>
          <cell r="C182">
            <v>38134</v>
          </cell>
          <cell r="D182" t="str">
            <v xml:space="preserve">   ---</v>
          </cell>
          <cell r="E182" t="str">
            <v xml:space="preserve"> ---</v>
          </cell>
          <cell r="F182" t="str">
            <v xml:space="preserve"> ---</v>
          </cell>
          <cell r="G182" t="str">
            <v xml:space="preserve"> ---</v>
          </cell>
          <cell r="H182" t="str">
            <v>---</v>
          </cell>
          <cell r="I182" t="str">
            <v xml:space="preserve">   ---</v>
          </cell>
          <cell r="J182" t="str">
            <v xml:space="preserve">   ---</v>
          </cell>
          <cell r="K182">
            <v>0</v>
          </cell>
          <cell r="L182" t="str">
            <v>---</v>
          </cell>
          <cell r="M182" t="str">
            <v>---</v>
          </cell>
          <cell r="N182" t="str">
            <v xml:space="preserve">        ---</v>
          </cell>
          <cell r="O182" t="str">
            <v xml:space="preserve">        ---</v>
          </cell>
          <cell r="P182" t="str">
            <v xml:space="preserve">        ---</v>
          </cell>
          <cell r="Q182" t="str">
            <v xml:space="preserve">        ---</v>
          </cell>
          <cell r="R182" t="str">
            <v xml:space="preserve">        ---</v>
          </cell>
          <cell r="S182">
            <v>38498</v>
          </cell>
        </row>
        <row r="183">
          <cell r="A183">
            <v>166</v>
          </cell>
          <cell r="B183" t="str">
            <v>152nd</v>
          </cell>
          <cell r="C183">
            <v>38148</v>
          </cell>
          <cell r="D183">
            <v>38512</v>
          </cell>
          <cell r="E183">
            <v>30</v>
          </cell>
          <cell r="F183">
            <v>11000</v>
          </cell>
          <cell r="G183">
            <v>10605.03</v>
          </cell>
          <cell r="H183" t="str">
            <v>---</v>
          </cell>
          <cell r="I183" t="str">
            <v>REJECTED</v>
          </cell>
          <cell r="J183" t="str">
            <v xml:space="preserve">   ---</v>
          </cell>
          <cell r="K183" t="str">
            <v>REJECTED</v>
          </cell>
          <cell r="L183" t="str">
            <v>---</v>
          </cell>
          <cell r="M183" t="str">
            <v>---</v>
          </cell>
          <cell r="N183">
            <v>3.1031E-2</v>
          </cell>
          <cell r="O183">
            <v>4.3777999999999997E-2</v>
          </cell>
          <cell r="P183" t="str">
            <v>REJECTED</v>
          </cell>
          <cell r="Q183" t="str">
            <v>REJECTED</v>
          </cell>
          <cell r="R183" t="str">
            <v>REJECTED</v>
          </cell>
          <cell r="S183">
            <v>38512</v>
          </cell>
        </row>
        <row r="184">
          <cell r="A184">
            <v>167</v>
          </cell>
          <cell r="B184" t="str">
            <v>153rd</v>
          </cell>
          <cell r="C184">
            <v>38162</v>
          </cell>
          <cell r="D184" t="str">
            <v xml:space="preserve">   ---</v>
          </cell>
          <cell r="E184" t="str">
            <v xml:space="preserve"> ---</v>
          </cell>
          <cell r="F184" t="str">
            <v xml:space="preserve"> ---</v>
          </cell>
          <cell r="G184" t="str">
            <v xml:space="preserve"> ---</v>
          </cell>
          <cell r="H184" t="str">
            <v>---</v>
          </cell>
          <cell r="I184" t="str">
            <v xml:space="preserve">   ---</v>
          </cell>
          <cell r="J184" t="str">
            <v xml:space="preserve">   ---</v>
          </cell>
          <cell r="K184">
            <v>0</v>
          </cell>
          <cell r="L184" t="str">
            <v>---</v>
          </cell>
          <cell r="M184" t="str">
            <v>---</v>
          </cell>
          <cell r="N184" t="str">
            <v xml:space="preserve">        ---</v>
          </cell>
          <cell r="O184" t="str">
            <v xml:space="preserve">        ---</v>
          </cell>
          <cell r="P184" t="str">
            <v xml:space="preserve">        ---</v>
          </cell>
          <cell r="Q184" t="str">
            <v xml:space="preserve">        ---</v>
          </cell>
          <cell r="R184" t="str">
            <v xml:space="preserve">        ---</v>
          </cell>
          <cell r="S184">
            <v>38526</v>
          </cell>
        </row>
        <row r="185">
          <cell r="A185">
            <v>168</v>
          </cell>
          <cell r="B185" t="str">
            <v>154th</v>
          </cell>
          <cell r="C185">
            <v>38176</v>
          </cell>
          <cell r="D185">
            <v>38540</v>
          </cell>
          <cell r="E185">
            <v>39</v>
          </cell>
          <cell r="F185">
            <v>20025</v>
          </cell>
          <cell r="G185">
            <v>19439.055</v>
          </cell>
          <cell r="H185">
            <v>2</v>
          </cell>
          <cell r="I185">
            <v>500</v>
          </cell>
          <cell r="J185">
            <v>50</v>
          </cell>
          <cell r="K185">
            <v>550</v>
          </cell>
          <cell r="L185">
            <v>535625000</v>
          </cell>
          <cell r="M185">
            <v>14375000</v>
          </cell>
          <cell r="N185">
            <v>2.6238999999999998E-2</v>
          </cell>
          <cell r="O185">
            <v>3.2507000000000001E-2</v>
          </cell>
          <cell r="P185">
            <v>97.38</v>
          </cell>
          <cell r="Q185">
            <v>2.6979E-2</v>
          </cell>
          <cell r="R185">
            <v>2.6911999999999998E-2</v>
          </cell>
          <cell r="S185">
            <v>38540</v>
          </cell>
        </row>
        <row r="186">
          <cell r="A186">
            <v>169</v>
          </cell>
          <cell r="B186" t="str">
            <v>155th</v>
          </cell>
          <cell r="C186">
            <v>38190</v>
          </cell>
          <cell r="D186" t="str">
            <v xml:space="preserve">   ---</v>
          </cell>
          <cell r="E186" t="str">
            <v xml:space="preserve"> ---</v>
          </cell>
          <cell r="F186" t="str">
            <v xml:space="preserve"> ---</v>
          </cell>
          <cell r="G186" t="str">
            <v xml:space="preserve"> ---</v>
          </cell>
          <cell r="H186" t="str">
            <v>---</v>
          </cell>
          <cell r="I186" t="str">
            <v xml:space="preserve">   ---</v>
          </cell>
          <cell r="J186" t="str">
            <v xml:space="preserve">   ---</v>
          </cell>
          <cell r="K186">
            <v>0</v>
          </cell>
          <cell r="L186" t="str">
            <v>---</v>
          </cell>
          <cell r="M186" t="str">
            <v>---</v>
          </cell>
          <cell r="N186" t="str">
            <v xml:space="preserve">        ---</v>
          </cell>
          <cell r="O186" t="str">
            <v xml:space="preserve">        ---</v>
          </cell>
          <cell r="P186" t="str">
            <v xml:space="preserve">        ---</v>
          </cell>
          <cell r="Q186" t="str">
            <v xml:space="preserve">        ---</v>
          </cell>
          <cell r="R186" t="str">
            <v xml:space="preserve">        ---</v>
          </cell>
          <cell r="S186">
            <v>38554</v>
          </cell>
        </row>
        <row r="187">
          <cell r="A187">
            <v>170</v>
          </cell>
          <cell r="B187" t="str">
            <v>156th</v>
          </cell>
          <cell r="C187">
            <v>38204</v>
          </cell>
          <cell r="D187">
            <v>38568</v>
          </cell>
          <cell r="E187">
            <v>31</v>
          </cell>
          <cell r="F187">
            <v>14400</v>
          </cell>
          <cell r="G187">
            <v>13970.855</v>
          </cell>
          <cell r="H187">
            <v>2</v>
          </cell>
          <cell r="I187">
            <v>500</v>
          </cell>
          <cell r="J187">
            <v>50</v>
          </cell>
          <cell r="K187">
            <v>550</v>
          </cell>
          <cell r="L187">
            <v>534885000</v>
          </cell>
          <cell r="M187">
            <v>15115000</v>
          </cell>
          <cell r="N187">
            <v>2.8143000000000001E-2</v>
          </cell>
          <cell r="O187">
            <v>3.8463999999999998E-2</v>
          </cell>
          <cell r="P187">
            <v>97.25</v>
          </cell>
          <cell r="Q187">
            <v>2.8355000000000002E-2</v>
          </cell>
          <cell r="R187">
            <v>2.8336E-2</v>
          </cell>
          <cell r="S187">
            <v>38568</v>
          </cell>
        </row>
        <row r="188">
          <cell r="A188">
            <v>171</v>
          </cell>
          <cell r="B188" t="str">
            <v>157th</v>
          </cell>
          <cell r="C188">
            <v>38218</v>
          </cell>
          <cell r="D188" t="str">
            <v xml:space="preserve">   ---</v>
          </cell>
          <cell r="E188" t="str">
            <v xml:space="preserve"> ---</v>
          </cell>
          <cell r="F188" t="str">
            <v xml:space="preserve"> ---</v>
          </cell>
          <cell r="G188" t="str">
            <v xml:space="preserve"> ---</v>
          </cell>
          <cell r="H188" t="str">
            <v>---</v>
          </cell>
          <cell r="I188" t="str">
            <v xml:space="preserve">   ---</v>
          </cell>
          <cell r="J188" t="str">
            <v xml:space="preserve">   ---</v>
          </cell>
          <cell r="K188">
            <v>0</v>
          </cell>
          <cell r="L188" t="str">
            <v>---</v>
          </cell>
          <cell r="M188" t="str">
            <v>---</v>
          </cell>
          <cell r="N188" t="str">
            <v xml:space="preserve">        ---</v>
          </cell>
          <cell r="O188" t="str">
            <v xml:space="preserve">        ---</v>
          </cell>
          <cell r="P188" t="str">
            <v xml:space="preserve">        ---</v>
          </cell>
          <cell r="Q188" t="str">
            <v xml:space="preserve">        ---</v>
          </cell>
          <cell r="R188" t="str">
            <v xml:space="preserve">        ---</v>
          </cell>
          <cell r="S188">
            <v>38582</v>
          </cell>
        </row>
        <row r="189">
          <cell r="A189">
            <v>172</v>
          </cell>
          <cell r="B189" t="str">
            <v>Special</v>
          </cell>
          <cell r="C189">
            <v>38218</v>
          </cell>
          <cell r="D189" t="str">
            <v xml:space="preserve">   ---</v>
          </cell>
          <cell r="E189" t="str">
            <v xml:space="preserve"> ---</v>
          </cell>
          <cell r="F189" t="str">
            <v xml:space="preserve"> ---</v>
          </cell>
          <cell r="G189" t="str">
            <v xml:space="preserve"> ---</v>
          </cell>
          <cell r="H189" t="str">
            <v>---</v>
          </cell>
          <cell r="I189" t="str">
            <v xml:space="preserve">   ---</v>
          </cell>
          <cell r="J189" t="str">
            <v xml:space="preserve">   ---</v>
          </cell>
          <cell r="K189">
            <v>0</v>
          </cell>
          <cell r="L189" t="str">
            <v>---</v>
          </cell>
          <cell r="M189" t="str">
            <v>---</v>
          </cell>
          <cell r="N189" t="str">
            <v xml:space="preserve">        ---</v>
          </cell>
          <cell r="O189" t="str">
            <v xml:space="preserve">        ---</v>
          </cell>
          <cell r="P189" t="str">
            <v xml:space="preserve">        ---</v>
          </cell>
          <cell r="Q189" t="str">
            <v xml:space="preserve">        ---</v>
          </cell>
          <cell r="R189" t="str">
            <v xml:space="preserve">        ---</v>
          </cell>
          <cell r="S189">
            <v>38582</v>
          </cell>
        </row>
        <row r="190">
          <cell r="A190">
            <v>173</v>
          </cell>
          <cell r="B190" t="str">
            <v>158th</v>
          </cell>
          <cell r="C190">
            <v>38232</v>
          </cell>
          <cell r="D190">
            <v>38596</v>
          </cell>
          <cell r="E190">
            <v>11</v>
          </cell>
          <cell r="F190">
            <v>7500</v>
          </cell>
          <cell r="G190">
            <v>7280.2650000000003</v>
          </cell>
          <cell r="H190">
            <v>9</v>
          </cell>
          <cell r="I190">
            <v>6700</v>
          </cell>
          <cell r="J190">
            <v>300</v>
          </cell>
          <cell r="K190">
            <v>7000</v>
          </cell>
          <cell r="L190">
            <v>6798740000</v>
          </cell>
          <cell r="M190">
            <v>201260000</v>
          </cell>
          <cell r="N190">
            <v>2.8355000000000002E-2</v>
          </cell>
          <cell r="O190">
            <v>3.9501000000000001E-2</v>
          </cell>
          <cell r="P190">
            <v>96.96</v>
          </cell>
          <cell r="Q190">
            <v>3.1439000000000002E-2</v>
          </cell>
          <cell r="R190">
            <v>2.9683999999999999E-2</v>
          </cell>
          <cell r="S190">
            <v>38596</v>
          </cell>
        </row>
        <row r="191">
          <cell r="A191">
            <v>174</v>
          </cell>
          <cell r="B191" t="str">
            <v>159th</v>
          </cell>
          <cell r="C191">
            <v>38246</v>
          </cell>
          <cell r="D191" t="str">
            <v xml:space="preserve">   ---</v>
          </cell>
          <cell r="E191" t="str">
            <v xml:space="preserve"> ---</v>
          </cell>
          <cell r="F191" t="str">
            <v xml:space="preserve"> ---</v>
          </cell>
          <cell r="G191" t="str">
            <v xml:space="preserve"> ---</v>
          </cell>
          <cell r="H191" t="str">
            <v>---</v>
          </cell>
          <cell r="I191" t="str">
            <v xml:space="preserve">   ---</v>
          </cell>
          <cell r="J191" t="str">
            <v xml:space="preserve">   ---</v>
          </cell>
          <cell r="K191">
            <v>0</v>
          </cell>
          <cell r="L191" t="str">
            <v>---</v>
          </cell>
          <cell r="M191" t="str">
            <v>---</v>
          </cell>
          <cell r="N191" t="str">
            <v xml:space="preserve">        ---</v>
          </cell>
          <cell r="O191" t="str">
            <v xml:space="preserve">        ---</v>
          </cell>
          <cell r="P191" t="str">
            <v xml:space="preserve">        ---</v>
          </cell>
          <cell r="Q191" t="str">
            <v xml:space="preserve">        ---</v>
          </cell>
          <cell r="R191" t="str">
            <v xml:space="preserve">        ---</v>
          </cell>
          <cell r="S191">
            <v>38610</v>
          </cell>
        </row>
        <row r="192">
          <cell r="A192">
            <v>175</v>
          </cell>
          <cell r="B192" t="str">
            <v>160th</v>
          </cell>
          <cell r="C192">
            <v>38260</v>
          </cell>
          <cell r="D192">
            <v>38624</v>
          </cell>
          <cell r="E192">
            <v>2</v>
          </cell>
          <cell r="F192">
            <v>1500</v>
          </cell>
          <cell r="G192">
            <v>1440.15</v>
          </cell>
          <cell r="H192" t="str">
            <v>---</v>
          </cell>
          <cell r="I192" t="str">
            <v>REJECTED</v>
          </cell>
          <cell r="J192" t="str">
            <v xml:space="preserve">   ---</v>
          </cell>
          <cell r="K192" t="str">
            <v>REJECTED</v>
          </cell>
          <cell r="L192" t="str">
            <v>---</v>
          </cell>
          <cell r="M192" t="str">
            <v>---</v>
          </cell>
          <cell r="N192">
            <v>4.1237000000000003E-2</v>
          </cell>
          <cell r="O192">
            <v>4.1889999999999997E-2</v>
          </cell>
          <cell r="P192" t="str">
            <v>REJECTED</v>
          </cell>
          <cell r="Q192" t="str">
            <v>REJECTED</v>
          </cell>
          <cell r="R192" t="str">
            <v>REJECTED</v>
          </cell>
          <cell r="S192">
            <v>38624</v>
          </cell>
        </row>
        <row r="193">
          <cell r="A193">
            <v>176</v>
          </cell>
          <cell r="B193" t="str">
            <v>161st</v>
          </cell>
          <cell r="C193">
            <v>38274</v>
          </cell>
          <cell r="D193" t="str">
            <v xml:space="preserve">   ---</v>
          </cell>
          <cell r="E193" t="str">
            <v xml:space="preserve"> ---</v>
          </cell>
          <cell r="F193" t="str">
            <v xml:space="preserve"> ---</v>
          </cell>
          <cell r="G193" t="str">
            <v xml:space="preserve"> ---</v>
          </cell>
          <cell r="H193" t="str">
            <v>---</v>
          </cell>
          <cell r="I193" t="str">
            <v xml:space="preserve">   ---</v>
          </cell>
          <cell r="J193" t="str">
            <v xml:space="preserve">   ---</v>
          </cell>
          <cell r="K193">
            <v>0</v>
          </cell>
          <cell r="L193" t="str">
            <v>---</v>
          </cell>
          <cell r="M193" t="str">
            <v>---</v>
          </cell>
          <cell r="N193" t="str">
            <v xml:space="preserve">        ---</v>
          </cell>
          <cell r="O193" t="str">
            <v xml:space="preserve">        ---</v>
          </cell>
          <cell r="P193" t="str">
            <v xml:space="preserve">        ---</v>
          </cell>
          <cell r="Q193" t="str">
            <v xml:space="preserve">        ---</v>
          </cell>
          <cell r="R193" t="str">
            <v xml:space="preserve">        ---</v>
          </cell>
          <cell r="S193">
            <v>38638</v>
          </cell>
        </row>
        <row r="194">
          <cell r="A194">
            <v>177</v>
          </cell>
          <cell r="B194" t="str">
            <v>162nd</v>
          </cell>
          <cell r="C194">
            <v>38288</v>
          </cell>
          <cell r="D194">
            <v>38652</v>
          </cell>
          <cell r="E194">
            <v>9</v>
          </cell>
          <cell r="F194">
            <v>900</v>
          </cell>
          <cell r="G194">
            <v>865.85</v>
          </cell>
          <cell r="H194">
            <v>2</v>
          </cell>
          <cell r="I194" t="str">
            <v xml:space="preserve">   ---</v>
          </cell>
          <cell r="J194">
            <v>200</v>
          </cell>
          <cell r="K194">
            <v>200</v>
          </cell>
          <cell r="L194">
            <v>192620000</v>
          </cell>
          <cell r="M194">
            <v>7380000</v>
          </cell>
          <cell r="N194">
            <v>3.8203000000000001E-2</v>
          </cell>
          <cell r="O194">
            <v>3.9549000000000001E-2</v>
          </cell>
          <cell r="P194">
            <v>96.29</v>
          </cell>
          <cell r="Q194">
            <v>3.8635000000000003E-2</v>
          </cell>
          <cell r="R194">
            <v>3.8419000000000002E-2</v>
          </cell>
          <cell r="S194">
            <v>38652</v>
          </cell>
        </row>
        <row r="195">
          <cell r="A195">
            <v>178</v>
          </cell>
          <cell r="B195" t="str">
            <v>163rd</v>
          </cell>
          <cell r="C195">
            <v>38302</v>
          </cell>
          <cell r="D195" t="str">
            <v xml:space="preserve">   ---</v>
          </cell>
          <cell r="E195" t="str">
            <v xml:space="preserve"> ---</v>
          </cell>
          <cell r="F195" t="str">
            <v xml:space="preserve"> ---</v>
          </cell>
          <cell r="G195" t="str">
            <v xml:space="preserve"> ---</v>
          </cell>
          <cell r="H195" t="str">
            <v>---</v>
          </cell>
          <cell r="I195" t="str">
            <v xml:space="preserve">   ---</v>
          </cell>
          <cell r="J195" t="str">
            <v xml:space="preserve">   ---</v>
          </cell>
          <cell r="K195">
            <v>0</v>
          </cell>
          <cell r="L195" t="str">
            <v>---</v>
          </cell>
          <cell r="M195" t="str">
            <v>---</v>
          </cell>
          <cell r="N195" t="str">
            <v xml:space="preserve">        ---</v>
          </cell>
          <cell r="O195" t="str">
            <v xml:space="preserve">        ---</v>
          </cell>
          <cell r="P195" t="str">
            <v xml:space="preserve">        ---</v>
          </cell>
          <cell r="Q195" t="str">
            <v xml:space="preserve">        ---</v>
          </cell>
          <cell r="R195" t="str">
            <v xml:space="preserve">        ---</v>
          </cell>
          <cell r="S195">
            <v>38666</v>
          </cell>
        </row>
        <row r="196">
          <cell r="A196">
            <v>179</v>
          </cell>
          <cell r="B196" t="str">
            <v>164th</v>
          </cell>
          <cell r="C196">
            <v>38316</v>
          </cell>
          <cell r="D196">
            <v>38680</v>
          </cell>
          <cell r="E196">
            <v>7</v>
          </cell>
          <cell r="F196">
            <v>1000</v>
          </cell>
          <cell r="G196">
            <v>955.09</v>
          </cell>
          <cell r="H196">
            <v>2</v>
          </cell>
          <cell r="I196">
            <v>300</v>
          </cell>
          <cell r="J196" t="str">
            <v xml:space="preserve">   ---</v>
          </cell>
          <cell r="K196">
            <v>300</v>
          </cell>
          <cell r="L196">
            <v>287310000</v>
          </cell>
          <cell r="M196">
            <v>12690000</v>
          </cell>
          <cell r="N196">
            <v>4.3962000000000001E-2</v>
          </cell>
          <cell r="O196">
            <v>4.9895000000000002E-2</v>
          </cell>
          <cell r="P196">
            <v>95.71</v>
          </cell>
          <cell r="Q196">
            <v>4.4946E-2</v>
          </cell>
          <cell r="R196">
            <v>4.4290000000000003E-2</v>
          </cell>
          <cell r="S196">
            <v>38680</v>
          </cell>
        </row>
        <row r="197">
          <cell r="A197">
            <v>180</v>
          </cell>
          <cell r="B197" t="str">
            <v>165th</v>
          </cell>
          <cell r="C197">
            <v>38330</v>
          </cell>
          <cell r="D197" t="str">
            <v xml:space="preserve">   ---</v>
          </cell>
          <cell r="E197" t="str">
            <v xml:space="preserve"> ---</v>
          </cell>
          <cell r="F197" t="str">
            <v xml:space="preserve"> ---</v>
          </cell>
          <cell r="G197" t="str">
            <v xml:space="preserve"> ---</v>
          </cell>
          <cell r="H197" t="str">
            <v>---</v>
          </cell>
          <cell r="I197" t="str">
            <v xml:space="preserve">   ---</v>
          </cell>
          <cell r="J197" t="str">
            <v xml:space="preserve">   ---</v>
          </cell>
          <cell r="K197">
            <v>0</v>
          </cell>
          <cell r="L197" t="str">
            <v>---</v>
          </cell>
          <cell r="M197" t="str">
            <v>---</v>
          </cell>
          <cell r="N197" t="str">
            <v xml:space="preserve">        ---</v>
          </cell>
          <cell r="O197" t="str">
            <v xml:space="preserve">        ---</v>
          </cell>
          <cell r="P197" t="str">
            <v xml:space="preserve">        ---</v>
          </cell>
          <cell r="Q197" t="str">
            <v xml:space="preserve">        ---</v>
          </cell>
          <cell r="R197" t="str">
            <v xml:space="preserve">        ---</v>
          </cell>
          <cell r="S197">
            <v>38694</v>
          </cell>
        </row>
        <row r="198">
          <cell r="A198">
            <v>181</v>
          </cell>
          <cell r="B198" t="str">
            <v>166th</v>
          </cell>
          <cell r="C198">
            <v>38344</v>
          </cell>
          <cell r="D198">
            <v>38708</v>
          </cell>
          <cell r="E198">
            <v>15</v>
          </cell>
          <cell r="F198">
            <v>3700</v>
          </cell>
          <cell r="G198">
            <v>3528.52</v>
          </cell>
          <cell r="H198" t="str">
            <v>---</v>
          </cell>
          <cell r="I198" t="str">
            <v>REJECTED</v>
          </cell>
          <cell r="J198" t="str">
            <v xml:space="preserve">   ---</v>
          </cell>
          <cell r="K198" t="str">
            <v>REJECTED</v>
          </cell>
          <cell r="L198" t="str">
            <v>---</v>
          </cell>
          <cell r="M198" t="str">
            <v>---</v>
          </cell>
          <cell r="N198">
            <v>4.6371000000000002E-2</v>
          </cell>
          <cell r="O198">
            <v>5.5003000000000003E-2</v>
          </cell>
          <cell r="P198" t="str">
            <v>REJECTED</v>
          </cell>
          <cell r="Q198" t="str">
            <v>REJECTED</v>
          </cell>
          <cell r="R198" t="str">
            <v>REJECTED</v>
          </cell>
          <cell r="S198">
            <v>38708</v>
          </cell>
        </row>
        <row r="199">
          <cell r="A199">
            <v>182</v>
          </cell>
          <cell r="B199" t="str">
            <v>167th</v>
          </cell>
          <cell r="C199">
            <v>38358</v>
          </cell>
          <cell r="D199" t="str">
            <v xml:space="preserve">   ---</v>
          </cell>
          <cell r="E199" t="str">
            <v xml:space="preserve"> ---</v>
          </cell>
          <cell r="F199" t="str">
            <v xml:space="preserve"> ---</v>
          </cell>
          <cell r="G199" t="str">
            <v xml:space="preserve"> ---</v>
          </cell>
          <cell r="H199" t="str">
            <v>---</v>
          </cell>
          <cell r="I199" t="str">
            <v xml:space="preserve">   ---</v>
          </cell>
          <cell r="J199" t="str">
            <v xml:space="preserve">   ---</v>
          </cell>
          <cell r="K199">
            <v>0</v>
          </cell>
          <cell r="L199" t="str">
            <v>---</v>
          </cell>
          <cell r="M199" t="str">
            <v>---</v>
          </cell>
          <cell r="N199" t="str">
            <v xml:space="preserve">        ---</v>
          </cell>
          <cell r="O199" t="str">
            <v xml:space="preserve">        ---</v>
          </cell>
          <cell r="P199" t="str">
            <v xml:space="preserve">        ---</v>
          </cell>
          <cell r="Q199" t="str">
            <v xml:space="preserve">        ---</v>
          </cell>
          <cell r="R199" t="str">
            <v xml:space="preserve">        ---</v>
          </cell>
          <cell r="S199">
            <v>38722</v>
          </cell>
        </row>
        <row r="200">
          <cell r="A200">
            <v>183</v>
          </cell>
          <cell r="B200" t="str">
            <v>168th</v>
          </cell>
          <cell r="C200">
            <v>38376</v>
          </cell>
          <cell r="D200">
            <v>38736</v>
          </cell>
          <cell r="E200">
            <v>10</v>
          </cell>
          <cell r="F200">
            <v>2500</v>
          </cell>
          <cell r="G200">
            <v>2379.21</v>
          </cell>
          <cell r="H200">
            <v>4</v>
          </cell>
          <cell r="I200">
            <v>1300</v>
          </cell>
          <cell r="J200" t="str">
            <v xml:space="preserve">   ---</v>
          </cell>
          <cell r="K200">
            <v>1300</v>
          </cell>
          <cell r="L200">
            <v>1239420000</v>
          </cell>
          <cell r="M200">
            <v>60580000</v>
          </cell>
          <cell r="N200">
            <v>4.7440999999999997E-2</v>
          </cell>
          <cell r="O200">
            <v>5.5953000000000003E-2</v>
          </cell>
          <cell r="P200">
            <v>95.31</v>
          </cell>
          <cell r="Q200">
            <v>4.9890999999999998E-2</v>
          </cell>
          <cell r="R200">
            <v>4.9556999999999997E-2</v>
          </cell>
          <cell r="S200">
            <v>38736</v>
          </cell>
        </row>
        <row r="201">
          <cell r="A201">
            <v>184</v>
          </cell>
          <cell r="B201" t="str">
            <v>169th</v>
          </cell>
          <cell r="C201">
            <v>38386</v>
          </cell>
          <cell r="D201" t="str">
            <v xml:space="preserve">   ---</v>
          </cell>
          <cell r="E201" t="str">
            <v xml:space="preserve"> ---</v>
          </cell>
          <cell r="F201" t="str">
            <v xml:space="preserve"> ---</v>
          </cell>
          <cell r="G201" t="str">
            <v xml:space="preserve"> ---</v>
          </cell>
          <cell r="H201" t="str">
            <v>---</v>
          </cell>
          <cell r="I201" t="str">
            <v xml:space="preserve">   ---</v>
          </cell>
          <cell r="J201" t="str">
            <v xml:space="preserve">   ---</v>
          </cell>
          <cell r="K201">
            <v>0</v>
          </cell>
          <cell r="L201" t="str">
            <v>---</v>
          </cell>
          <cell r="M201" t="str">
            <v>---</v>
          </cell>
          <cell r="N201" t="str">
            <v xml:space="preserve">        ---</v>
          </cell>
          <cell r="O201" t="str">
            <v xml:space="preserve">        ---</v>
          </cell>
          <cell r="P201" t="str">
            <v xml:space="preserve">        ---</v>
          </cell>
          <cell r="Q201" t="str">
            <v xml:space="preserve">        ---</v>
          </cell>
          <cell r="R201" t="str">
            <v xml:space="preserve">        ---</v>
          </cell>
          <cell r="S201">
            <v>38746</v>
          </cell>
        </row>
        <row r="202">
          <cell r="A202">
            <v>185</v>
          </cell>
          <cell r="B202" t="str">
            <v>170th</v>
          </cell>
          <cell r="C202">
            <v>38400</v>
          </cell>
          <cell r="D202">
            <v>38764</v>
          </cell>
          <cell r="E202">
            <v>7</v>
          </cell>
          <cell r="F202">
            <v>1225</v>
          </cell>
          <cell r="G202">
            <v>1159.3900000000001</v>
          </cell>
          <cell r="H202">
            <v>1</v>
          </cell>
          <cell r="I202">
            <v>100</v>
          </cell>
          <cell r="J202">
            <v>0</v>
          </cell>
          <cell r="K202">
            <v>100</v>
          </cell>
          <cell r="L202">
            <v>94810000</v>
          </cell>
          <cell r="M202">
            <v>5190000</v>
          </cell>
          <cell r="N202">
            <v>5.4891000000000002E-2</v>
          </cell>
          <cell r="O202">
            <v>5.8361000000000003E-2</v>
          </cell>
          <cell r="P202">
            <v>94.81</v>
          </cell>
          <cell r="Q202">
            <v>5.4891000000000002E-2</v>
          </cell>
          <cell r="R202">
            <v>5.4891000000000002E-2</v>
          </cell>
          <cell r="S202">
            <v>38764</v>
          </cell>
        </row>
        <row r="203">
          <cell r="A203">
            <v>186</v>
          </cell>
          <cell r="B203" t="str">
            <v>Special</v>
          </cell>
          <cell r="C203">
            <v>38401</v>
          </cell>
          <cell r="D203" t="str">
            <v xml:space="preserve">   ---</v>
          </cell>
          <cell r="E203" t="str">
            <v xml:space="preserve"> ---</v>
          </cell>
          <cell r="F203" t="str">
            <v xml:space="preserve"> ---</v>
          </cell>
          <cell r="G203" t="str">
            <v xml:space="preserve"> ---</v>
          </cell>
          <cell r="H203" t="str">
            <v>---</v>
          </cell>
          <cell r="I203" t="str">
            <v xml:space="preserve">   ---</v>
          </cell>
          <cell r="J203" t="str">
            <v xml:space="preserve">   ---</v>
          </cell>
          <cell r="K203">
            <v>0</v>
          </cell>
          <cell r="L203" t="str">
            <v>---</v>
          </cell>
          <cell r="M203" t="str">
            <v>---</v>
          </cell>
          <cell r="N203" t="str">
            <v xml:space="preserve">        ---</v>
          </cell>
          <cell r="O203" t="str">
            <v xml:space="preserve">        ---</v>
          </cell>
          <cell r="P203" t="str">
            <v xml:space="preserve">        ---</v>
          </cell>
          <cell r="Q203" t="str">
            <v xml:space="preserve">        ---</v>
          </cell>
          <cell r="R203" t="str">
            <v xml:space="preserve">        ---</v>
          </cell>
          <cell r="S203">
            <v>38765</v>
          </cell>
        </row>
        <row r="204">
          <cell r="A204">
            <v>187</v>
          </cell>
          <cell r="B204" t="str">
            <v>171st</v>
          </cell>
          <cell r="C204">
            <v>38414</v>
          </cell>
          <cell r="D204" t="str">
            <v xml:space="preserve">   ---</v>
          </cell>
          <cell r="E204" t="str">
            <v xml:space="preserve"> ---</v>
          </cell>
          <cell r="F204" t="str">
            <v xml:space="preserve"> ---</v>
          </cell>
          <cell r="G204" t="str">
            <v xml:space="preserve"> ---</v>
          </cell>
          <cell r="H204" t="str">
            <v>---</v>
          </cell>
          <cell r="I204" t="str">
            <v xml:space="preserve">   ---</v>
          </cell>
          <cell r="J204" t="str">
            <v xml:space="preserve">   ---</v>
          </cell>
          <cell r="K204">
            <v>0</v>
          </cell>
          <cell r="L204" t="str">
            <v>---</v>
          </cell>
          <cell r="M204" t="str">
            <v>---</v>
          </cell>
          <cell r="N204" t="str">
            <v xml:space="preserve">        ---</v>
          </cell>
          <cell r="O204" t="str">
            <v xml:space="preserve">        ---</v>
          </cell>
          <cell r="P204" t="str">
            <v xml:space="preserve">        ---</v>
          </cell>
          <cell r="Q204" t="str">
            <v xml:space="preserve">        ---</v>
          </cell>
          <cell r="R204" t="str">
            <v xml:space="preserve">        ---</v>
          </cell>
          <cell r="S204">
            <v>38778</v>
          </cell>
        </row>
        <row r="205">
          <cell r="A205">
            <v>188</v>
          </cell>
          <cell r="B205" t="str">
            <v>172nd</v>
          </cell>
          <cell r="C205">
            <v>38428</v>
          </cell>
          <cell r="D205">
            <v>38792</v>
          </cell>
          <cell r="E205">
            <v>9</v>
          </cell>
          <cell r="F205">
            <v>2700</v>
          </cell>
          <cell r="G205">
            <v>2553.83</v>
          </cell>
          <cell r="H205">
            <v>8</v>
          </cell>
          <cell r="I205">
            <v>2200</v>
          </cell>
          <cell r="J205">
            <v>400</v>
          </cell>
          <cell r="K205">
            <v>2600</v>
          </cell>
          <cell r="L205">
            <v>2459660000</v>
          </cell>
          <cell r="M205">
            <v>140340000</v>
          </cell>
          <cell r="N205">
            <v>5.6343999999999998E-2</v>
          </cell>
          <cell r="O205">
            <v>6.2079000000000002E-2</v>
          </cell>
          <cell r="P205">
            <v>94.4</v>
          </cell>
          <cell r="Q205">
            <v>5.9485000000000003E-2</v>
          </cell>
          <cell r="R205">
            <v>5.7213E-2</v>
          </cell>
          <cell r="S205">
            <v>38792</v>
          </cell>
        </row>
        <row r="206">
          <cell r="A206">
            <v>189</v>
          </cell>
          <cell r="B206" t="str">
            <v>Special</v>
          </cell>
          <cell r="C206">
            <v>38428</v>
          </cell>
          <cell r="D206">
            <v>38792</v>
          </cell>
          <cell r="E206">
            <v>1</v>
          </cell>
          <cell r="F206">
            <v>538.04188693000003</v>
          </cell>
          <cell r="G206">
            <v>509</v>
          </cell>
          <cell r="H206">
            <v>1</v>
          </cell>
          <cell r="I206" t="str">
            <v>---</v>
          </cell>
          <cell r="J206">
            <v>538.04188693000003</v>
          </cell>
          <cell r="K206">
            <v>538.04188693000003</v>
          </cell>
          <cell r="L206">
            <v>509000000</v>
          </cell>
          <cell r="M206">
            <v>29041886.93</v>
          </cell>
          <cell r="N206">
            <v>5.7214000000000001E-2</v>
          </cell>
          <cell r="O206">
            <v>5.7214000000000001E-2</v>
          </cell>
          <cell r="P206">
            <v>94.6023</v>
          </cell>
          <cell r="Q206">
            <v>5.7214000000000001E-2</v>
          </cell>
          <cell r="R206">
            <v>5.7214000000000001E-2</v>
          </cell>
          <cell r="S206">
            <v>38792</v>
          </cell>
        </row>
        <row r="207">
          <cell r="A207">
            <v>190</v>
          </cell>
          <cell r="B207" t="str">
            <v>173rd</v>
          </cell>
          <cell r="C207">
            <v>38442</v>
          </cell>
          <cell r="D207" t="str">
            <v xml:space="preserve">   ---</v>
          </cell>
          <cell r="E207" t="str">
            <v xml:space="preserve"> ---</v>
          </cell>
          <cell r="F207" t="str">
            <v xml:space="preserve"> ---</v>
          </cell>
          <cell r="G207" t="str">
            <v xml:space="preserve"> ---</v>
          </cell>
          <cell r="H207" t="str">
            <v>---</v>
          </cell>
          <cell r="I207" t="str">
            <v xml:space="preserve">   ---</v>
          </cell>
          <cell r="J207" t="str">
            <v xml:space="preserve">   ---</v>
          </cell>
          <cell r="K207">
            <v>0</v>
          </cell>
          <cell r="L207" t="str">
            <v>---</v>
          </cell>
          <cell r="M207" t="str">
            <v>---</v>
          </cell>
          <cell r="N207" t="str">
            <v xml:space="preserve">        ---</v>
          </cell>
          <cell r="O207" t="str">
            <v xml:space="preserve">        ---</v>
          </cell>
          <cell r="P207" t="str">
            <v xml:space="preserve">        ---</v>
          </cell>
          <cell r="Q207" t="str">
            <v xml:space="preserve">        ---</v>
          </cell>
          <cell r="R207" t="str">
            <v xml:space="preserve">        ---</v>
          </cell>
          <cell r="S207">
            <v>38806</v>
          </cell>
        </row>
        <row r="208">
          <cell r="A208">
            <v>191</v>
          </cell>
          <cell r="B208" t="str">
            <v>174th</v>
          </cell>
          <cell r="C208">
            <v>38456</v>
          </cell>
          <cell r="D208">
            <v>38820</v>
          </cell>
          <cell r="E208">
            <v>10</v>
          </cell>
          <cell r="F208">
            <v>1900</v>
          </cell>
          <cell r="G208">
            <v>1774.29</v>
          </cell>
          <cell r="H208">
            <v>10</v>
          </cell>
          <cell r="I208">
            <v>1900</v>
          </cell>
          <cell r="J208" t="str">
            <v>---</v>
          </cell>
          <cell r="K208">
            <v>1900</v>
          </cell>
          <cell r="L208">
            <v>1774290000</v>
          </cell>
          <cell r="M208">
            <v>125710000</v>
          </cell>
          <cell r="N208">
            <v>6.7991999999999997E-2</v>
          </cell>
          <cell r="O208">
            <v>7.2470000000000007E-2</v>
          </cell>
          <cell r="P208">
            <v>93.26</v>
          </cell>
          <cell r="Q208">
            <v>7.2470000000000007E-2</v>
          </cell>
          <cell r="R208">
            <v>7.1045999999999998E-2</v>
          </cell>
          <cell r="S208">
            <v>38820</v>
          </cell>
        </row>
        <row r="209">
          <cell r="A209">
            <v>192</v>
          </cell>
          <cell r="B209" t="str">
            <v>175th</v>
          </cell>
          <cell r="C209">
            <v>38470</v>
          </cell>
          <cell r="D209" t="str">
            <v xml:space="preserve">   ---</v>
          </cell>
          <cell r="E209" t="str">
            <v xml:space="preserve"> ---</v>
          </cell>
          <cell r="F209" t="str">
            <v xml:space="preserve"> ---</v>
          </cell>
          <cell r="G209" t="str">
            <v xml:space="preserve"> ---</v>
          </cell>
          <cell r="H209" t="str">
            <v>---</v>
          </cell>
          <cell r="I209" t="str">
            <v xml:space="preserve">   ---</v>
          </cell>
          <cell r="J209" t="str">
            <v xml:space="preserve">   ---</v>
          </cell>
          <cell r="K209">
            <v>0</v>
          </cell>
          <cell r="L209" t="str">
            <v>---</v>
          </cell>
          <cell r="M209" t="str">
            <v>---</v>
          </cell>
          <cell r="N209" t="str">
            <v xml:space="preserve">        ---</v>
          </cell>
          <cell r="O209" t="str">
            <v xml:space="preserve">        ---</v>
          </cell>
          <cell r="P209" t="str">
            <v xml:space="preserve">        ---</v>
          </cell>
          <cell r="Q209" t="str">
            <v xml:space="preserve">        ---</v>
          </cell>
          <cell r="R209" t="str">
            <v xml:space="preserve">        ---</v>
          </cell>
          <cell r="S209">
            <v>38834</v>
          </cell>
        </row>
        <row r="210">
          <cell r="A210">
            <v>193</v>
          </cell>
          <cell r="B210" t="str">
            <v>176th</v>
          </cell>
          <cell r="C210">
            <v>38484</v>
          </cell>
          <cell r="D210">
            <v>38848</v>
          </cell>
          <cell r="E210">
            <v>22</v>
          </cell>
          <cell r="F210">
            <v>4575</v>
          </cell>
          <cell r="G210">
            <v>4228.835</v>
          </cell>
          <cell r="H210">
            <v>16</v>
          </cell>
          <cell r="I210">
            <v>3050</v>
          </cell>
          <cell r="J210">
            <v>200</v>
          </cell>
          <cell r="K210">
            <v>3250</v>
          </cell>
          <cell r="L210">
            <v>3012345000</v>
          </cell>
          <cell r="M210">
            <v>237655000</v>
          </cell>
          <cell r="N210">
            <v>7.4896000000000004E-2</v>
          </cell>
          <cell r="O210">
            <v>9.5071000000000003E-2</v>
          </cell>
          <cell r="P210">
            <v>92.4</v>
          </cell>
          <cell r="Q210">
            <v>8.2476999999999995E-2</v>
          </cell>
          <cell r="R210">
            <v>7.911E-2</v>
          </cell>
          <cell r="S210">
            <v>38848</v>
          </cell>
        </row>
        <row r="211">
          <cell r="A211">
            <v>194</v>
          </cell>
          <cell r="B211" t="str">
            <v>Special</v>
          </cell>
          <cell r="C211">
            <v>38484</v>
          </cell>
          <cell r="D211" t="str">
            <v xml:space="preserve">   ---</v>
          </cell>
          <cell r="E211" t="str">
            <v xml:space="preserve"> ---</v>
          </cell>
          <cell r="F211" t="str">
            <v xml:space="preserve"> ---</v>
          </cell>
          <cell r="G211" t="str">
            <v xml:space="preserve"> ---</v>
          </cell>
          <cell r="H211" t="str">
            <v>---</v>
          </cell>
          <cell r="I211" t="str">
            <v xml:space="preserve">   ---</v>
          </cell>
          <cell r="J211" t="str">
            <v xml:space="preserve">   ---</v>
          </cell>
          <cell r="K211">
            <v>0</v>
          </cell>
          <cell r="L211" t="str">
            <v>---</v>
          </cell>
          <cell r="M211" t="str">
            <v>---</v>
          </cell>
          <cell r="N211" t="str">
            <v xml:space="preserve">        ---</v>
          </cell>
          <cell r="O211" t="str">
            <v xml:space="preserve">        ---</v>
          </cell>
          <cell r="P211" t="str">
            <v xml:space="preserve">        ---</v>
          </cell>
          <cell r="Q211" t="str">
            <v xml:space="preserve">        ---</v>
          </cell>
          <cell r="R211" t="str">
            <v xml:space="preserve">        ---</v>
          </cell>
          <cell r="S211">
            <v>38848</v>
          </cell>
        </row>
        <row r="212">
          <cell r="A212">
            <v>195</v>
          </cell>
          <cell r="B212" t="str">
            <v>177th</v>
          </cell>
          <cell r="C212">
            <v>38498</v>
          </cell>
          <cell r="D212" t="str">
            <v xml:space="preserve">   ---</v>
          </cell>
          <cell r="E212" t="str">
            <v xml:space="preserve"> ---</v>
          </cell>
          <cell r="F212" t="str">
            <v xml:space="preserve"> ---</v>
          </cell>
          <cell r="G212" t="str">
            <v xml:space="preserve"> ---</v>
          </cell>
          <cell r="H212" t="str">
            <v>---</v>
          </cell>
          <cell r="I212" t="str">
            <v xml:space="preserve">   ---</v>
          </cell>
          <cell r="J212" t="str">
            <v xml:space="preserve">   ---</v>
          </cell>
          <cell r="K212">
            <v>0</v>
          </cell>
          <cell r="L212" t="str">
            <v>---</v>
          </cell>
          <cell r="M212" t="str">
            <v>---</v>
          </cell>
          <cell r="N212" t="str">
            <v xml:space="preserve">        ---</v>
          </cell>
          <cell r="O212" t="str">
            <v xml:space="preserve">        ---</v>
          </cell>
          <cell r="P212" t="str">
            <v xml:space="preserve">        ---</v>
          </cell>
          <cell r="Q212" t="str">
            <v xml:space="preserve">        ---</v>
          </cell>
          <cell r="R212" t="str">
            <v xml:space="preserve">        ---</v>
          </cell>
          <cell r="S212">
            <v>38862</v>
          </cell>
        </row>
        <row r="213">
          <cell r="A213">
            <v>196</v>
          </cell>
          <cell r="B213" t="str">
            <v>178th</v>
          </cell>
          <cell r="C213">
            <v>38512</v>
          </cell>
          <cell r="D213">
            <v>38876</v>
          </cell>
          <cell r="E213">
            <v>49</v>
          </cell>
          <cell r="F213">
            <v>16450</v>
          </cell>
          <cell r="G213">
            <v>15179.82</v>
          </cell>
          <cell r="H213">
            <v>32</v>
          </cell>
          <cell r="I213">
            <v>11500</v>
          </cell>
          <cell r="J213">
            <v>500</v>
          </cell>
          <cell r="K213">
            <v>12000</v>
          </cell>
          <cell r="L213">
            <v>11083150000</v>
          </cell>
          <cell r="M213">
            <v>916850000</v>
          </cell>
          <cell r="N213">
            <v>7.8848000000000001E-2</v>
          </cell>
          <cell r="O213">
            <v>9.2313999999999993E-2</v>
          </cell>
          <cell r="P213">
            <v>92.23</v>
          </cell>
          <cell r="Q213">
            <v>8.4476999999999997E-2</v>
          </cell>
          <cell r="R213">
            <v>8.2951999999999998E-2</v>
          </cell>
          <cell r="S213">
            <v>38876</v>
          </cell>
        </row>
        <row r="214">
          <cell r="A214">
            <v>197</v>
          </cell>
          <cell r="B214" t="str">
            <v>179th</v>
          </cell>
          <cell r="C214">
            <v>38526</v>
          </cell>
          <cell r="D214">
            <v>38890</v>
          </cell>
          <cell r="E214">
            <v>71</v>
          </cell>
          <cell r="F214">
            <v>57800</v>
          </cell>
          <cell r="G214">
            <v>53304.464999999997</v>
          </cell>
          <cell r="H214">
            <v>36</v>
          </cell>
          <cell r="I214">
            <v>39650</v>
          </cell>
          <cell r="J214">
            <v>750</v>
          </cell>
          <cell r="K214">
            <v>40400</v>
          </cell>
          <cell r="L214">
            <v>37276985000</v>
          </cell>
          <cell r="M214">
            <v>3123015000</v>
          </cell>
          <cell r="N214">
            <v>8.2241999999999996E-2</v>
          </cell>
          <cell r="O214">
            <v>8.9927000000000007E-2</v>
          </cell>
          <cell r="P214">
            <v>92.23</v>
          </cell>
          <cell r="Q214">
            <v>8.4476999999999997E-2</v>
          </cell>
          <cell r="R214">
            <v>8.4009E-2</v>
          </cell>
          <cell r="S214">
            <v>38890</v>
          </cell>
        </row>
        <row r="215">
          <cell r="A215">
            <v>198</v>
          </cell>
          <cell r="B215" t="str">
            <v>180th</v>
          </cell>
          <cell r="C215">
            <v>38540</v>
          </cell>
          <cell r="D215">
            <v>38904</v>
          </cell>
          <cell r="E215">
            <v>57</v>
          </cell>
          <cell r="F215">
            <v>58100</v>
          </cell>
          <cell r="G215">
            <v>53571.94</v>
          </cell>
          <cell r="H215">
            <v>47</v>
          </cell>
          <cell r="I215">
            <v>53700</v>
          </cell>
          <cell r="J215">
            <v>1125</v>
          </cell>
          <cell r="K215">
            <v>54825</v>
          </cell>
          <cell r="L215">
            <v>50561187499.999992</v>
          </cell>
          <cell r="M215">
            <v>4263812499.999999</v>
          </cell>
          <cell r="N215">
            <v>8.3417449102024574E-2</v>
          </cell>
          <cell r="O215">
            <v>8.897539586162348E-2</v>
          </cell>
          <cell r="P215">
            <v>92.02</v>
          </cell>
          <cell r="Q215">
            <v>8.6958520722919819E-2</v>
          </cell>
          <cell r="R215">
            <v>8.4561429072535041E-2</v>
          </cell>
          <cell r="S215">
            <v>38904</v>
          </cell>
        </row>
        <row r="216">
          <cell r="A216">
            <v>199</v>
          </cell>
          <cell r="B216" t="str">
            <v>181st</v>
          </cell>
          <cell r="C216">
            <v>38554</v>
          </cell>
          <cell r="D216">
            <v>38918</v>
          </cell>
          <cell r="E216">
            <v>38</v>
          </cell>
          <cell r="F216">
            <v>24642</v>
          </cell>
          <cell r="G216">
            <v>22664.517</v>
          </cell>
          <cell r="H216">
            <v>38</v>
          </cell>
          <cell r="I216">
            <v>13200</v>
          </cell>
          <cell r="J216">
            <v>200</v>
          </cell>
          <cell r="K216">
            <v>13400</v>
          </cell>
          <cell r="L216">
            <v>12331520000</v>
          </cell>
          <cell r="M216">
            <v>1068480000</v>
          </cell>
          <cell r="N216">
            <v>8.6012000000000005E-2</v>
          </cell>
          <cell r="O216">
            <v>9.3150999999999998E-2</v>
          </cell>
          <cell r="P216">
            <v>92.02</v>
          </cell>
          <cell r="Q216">
            <v>8.6958520722919819E-2</v>
          </cell>
          <cell r="R216">
            <v>8.6884000000000003E-2</v>
          </cell>
          <cell r="S216">
            <v>38918</v>
          </cell>
        </row>
        <row r="217">
          <cell r="A217">
            <v>200</v>
          </cell>
          <cell r="B217" t="str">
            <v>182nd</v>
          </cell>
          <cell r="C217">
            <v>38568</v>
          </cell>
          <cell r="D217">
            <v>38932</v>
          </cell>
          <cell r="E217">
            <v>38</v>
          </cell>
          <cell r="F217">
            <v>45100</v>
          </cell>
          <cell r="G217">
            <v>41488.197999999997</v>
          </cell>
          <cell r="H217">
            <v>21</v>
          </cell>
          <cell r="I217">
            <v>38200</v>
          </cell>
          <cell r="J217">
            <v>150</v>
          </cell>
          <cell r="K217">
            <v>38350</v>
          </cell>
          <cell r="L217">
            <v>35288775000</v>
          </cell>
          <cell r="M217">
            <v>3061225000</v>
          </cell>
          <cell r="N217">
            <v>8.6840000000000001E-2</v>
          </cell>
          <cell r="O217">
            <v>9.0046000000000001E-2</v>
          </cell>
          <cell r="P217">
            <v>91.94</v>
          </cell>
          <cell r="Q217">
            <v>8.7906999999999999E-2</v>
          </cell>
          <cell r="R217">
            <v>8.6985999999999994E-2</v>
          </cell>
          <cell r="S217">
            <v>38932</v>
          </cell>
        </row>
        <row r="218">
          <cell r="A218">
            <v>201</v>
          </cell>
          <cell r="B218" t="str">
            <v>183rd</v>
          </cell>
          <cell r="C218">
            <v>38583</v>
          </cell>
          <cell r="D218">
            <v>38947</v>
          </cell>
          <cell r="E218">
            <v>30</v>
          </cell>
          <cell r="F218">
            <v>11800</v>
          </cell>
          <cell r="G218">
            <v>10839.02</v>
          </cell>
          <cell r="H218">
            <v>5</v>
          </cell>
          <cell r="I218">
            <v>2850</v>
          </cell>
          <cell r="J218">
            <v>0</v>
          </cell>
          <cell r="K218">
            <v>2850</v>
          </cell>
          <cell r="L218">
            <v>2620390000</v>
          </cell>
          <cell r="M218">
            <v>229610000</v>
          </cell>
          <cell r="N218">
            <v>8.7788095536872016E-2</v>
          </cell>
          <cell r="O218">
            <v>9.0999750685614486E-2</v>
          </cell>
          <cell r="P218">
            <v>91.94</v>
          </cell>
          <cell r="Q218">
            <v>8.7906709344603651E-2</v>
          </cell>
          <cell r="R218">
            <v>8.7865087526397503E-2</v>
          </cell>
          <cell r="S218">
            <v>38947</v>
          </cell>
        </row>
        <row r="219">
          <cell r="A219">
            <v>202</v>
          </cell>
          <cell r="B219" t="str">
            <v>184th</v>
          </cell>
          <cell r="C219">
            <v>38596</v>
          </cell>
          <cell r="D219">
            <v>38960</v>
          </cell>
          <cell r="E219">
            <v>29</v>
          </cell>
          <cell r="F219">
            <v>13800</v>
          </cell>
          <cell r="G219">
            <v>12684.22</v>
          </cell>
          <cell r="H219">
            <v>10</v>
          </cell>
          <cell r="I219">
            <v>7700</v>
          </cell>
          <cell r="J219">
            <v>50</v>
          </cell>
          <cell r="K219">
            <v>7750</v>
          </cell>
          <cell r="L219">
            <v>7125850000</v>
          </cell>
          <cell r="M219">
            <v>624150000</v>
          </cell>
          <cell r="N219">
            <v>8.7551000000000004E-2</v>
          </cell>
          <cell r="O219">
            <v>8.9807999999999999E-2</v>
          </cell>
          <cell r="P219">
            <v>91.94</v>
          </cell>
          <cell r="Q219">
            <v>8.7906709344603651E-2</v>
          </cell>
          <cell r="R219">
            <v>8.7830000000000005E-2</v>
          </cell>
          <cell r="S219">
            <v>38960</v>
          </cell>
        </row>
        <row r="220">
          <cell r="A220">
            <v>203</v>
          </cell>
          <cell r="B220" t="str">
            <v>185th</v>
          </cell>
          <cell r="C220">
            <v>38610</v>
          </cell>
          <cell r="D220">
            <v>38974</v>
          </cell>
          <cell r="E220">
            <v>15</v>
          </cell>
          <cell r="F220">
            <v>6800</v>
          </cell>
          <cell r="G220">
            <v>6249.3050000000003</v>
          </cell>
          <cell r="H220">
            <v>5</v>
          </cell>
          <cell r="I220">
            <v>3700</v>
          </cell>
          <cell r="J220">
            <v>200</v>
          </cell>
          <cell r="K220">
            <v>3900</v>
          </cell>
          <cell r="L220">
            <v>3585660000</v>
          </cell>
          <cell r="M220">
            <v>314340000</v>
          </cell>
          <cell r="N220">
            <v>8.7906999999999999E-2</v>
          </cell>
          <cell r="O220">
            <v>8.9927000000000007E-2</v>
          </cell>
          <cell r="P220">
            <v>91.94</v>
          </cell>
          <cell r="Q220">
            <v>8.7906709344603651E-2</v>
          </cell>
          <cell r="R220">
            <v>8.7906999999999999E-2</v>
          </cell>
          <cell r="S220">
            <v>38974</v>
          </cell>
        </row>
        <row r="221">
          <cell r="A221">
            <v>204</v>
          </cell>
          <cell r="B221" t="str">
            <v>186th</v>
          </cell>
          <cell r="C221">
            <v>38624</v>
          </cell>
          <cell r="D221">
            <v>38988</v>
          </cell>
          <cell r="E221">
            <v>22</v>
          </cell>
          <cell r="F221">
            <v>9300</v>
          </cell>
          <cell r="G221">
            <v>8547.1450000000004</v>
          </cell>
          <cell r="H221">
            <v>9</v>
          </cell>
          <cell r="I221">
            <v>5450</v>
          </cell>
          <cell r="J221">
            <v>0</v>
          </cell>
          <cell r="K221">
            <v>5450</v>
          </cell>
          <cell r="L221">
            <v>5010780000</v>
          </cell>
          <cell r="M221">
            <v>439220000</v>
          </cell>
          <cell r="N221">
            <v>8.7788000000000005E-2</v>
          </cell>
          <cell r="O221">
            <v>9.2433000000000001E-2</v>
          </cell>
          <cell r="P221">
            <v>91.94</v>
          </cell>
          <cell r="Q221">
            <v>8.7906709344603651E-2</v>
          </cell>
          <cell r="R221">
            <v>8.7896000000000002E-2</v>
          </cell>
          <cell r="S221">
            <v>38988</v>
          </cell>
        </row>
        <row r="222">
          <cell r="A222">
            <v>205</v>
          </cell>
          <cell r="B222" t="str">
            <v>Special</v>
          </cell>
          <cell r="C222">
            <v>38624</v>
          </cell>
          <cell r="D222">
            <v>38988</v>
          </cell>
          <cell r="E222">
            <v>1</v>
          </cell>
          <cell r="F222">
            <v>0.27045133999999998</v>
          </cell>
          <cell r="G222">
            <v>0.2486554</v>
          </cell>
          <cell r="H222">
            <v>1</v>
          </cell>
          <cell r="I222" t="str">
            <v>-</v>
          </cell>
          <cell r="J222">
            <v>0.27045133999999998</v>
          </cell>
          <cell r="K222">
            <v>0.27045133999999998</v>
          </cell>
          <cell r="L222">
            <v>248655.4</v>
          </cell>
          <cell r="M222">
            <v>21795.94</v>
          </cell>
          <cell r="N222">
            <v>8.7896000000000002E-2</v>
          </cell>
          <cell r="O222">
            <v>8.7896000000000002E-2</v>
          </cell>
          <cell r="P222">
            <v>91.940899999999999</v>
          </cell>
          <cell r="Q222">
            <v>8.7896000000000002E-2</v>
          </cell>
          <cell r="R222">
            <v>8.7896000000000002E-2</v>
          </cell>
          <cell r="S222">
            <v>38988</v>
          </cell>
        </row>
        <row r="223">
          <cell r="A223">
            <v>206</v>
          </cell>
          <cell r="B223" t="str">
            <v>187th</v>
          </cell>
          <cell r="C223">
            <v>38638</v>
          </cell>
          <cell r="D223">
            <v>39002</v>
          </cell>
          <cell r="E223">
            <v>13</v>
          </cell>
          <cell r="F223">
            <v>4300</v>
          </cell>
          <cell r="G223">
            <v>3947.05</v>
          </cell>
          <cell r="H223">
            <v>3</v>
          </cell>
          <cell r="I223">
            <v>700</v>
          </cell>
          <cell r="J223">
            <v>0</v>
          </cell>
          <cell r="K223">
            <v>700</v>
          </cell>
          <cell r="L223">
            <v>643580000</v>
          </cell>
          <cell r="M223">
            <v>56420000</v>
          </cell>
          <cell r="N223">
            <v>8.7906999999999999E-2</v>
          </cell>
          <cell r="O223">
            <v>9.3032000000000004E-2</v>
          </cell>
          <cell r="P223">
            <v>91.94</v>
          </cell>
          <cell r="Q223">
            <v>8.7906999999999999E-2</v>
          </cell>
          <cell r="R223">
            <v>8.7906999999999999E-2</v>
          </cell>
          <cell r="S223">
            <v>39002</v>
          </cell>
        </row>
        <row r="224">
          <cell r="A224">
            <v>207</v>
          </cell>
          <cell r="B224" t="str">
            <v>188th</v>
          </cell>
          <cell r="C224">
            <v>38652</v>
          </cell>
          <cell r="D224">
            <v>39016</v>
          </cell>
          <cell r="E224">
            <v>16</v>
          </cell>
          <cell r="F224">
            <v>14900</v>
          </cell>
          <cell r="G224">
            <v>13701.58</v>
          </cell>
          <cell r="H224">
            <v>13</v>
          </cell>
          <cell r="I224">
            <v>14400</v>
          </cell>
          <cell r="J224">
            <v>200</v>
          </cell>
          <cell r="K224">
            <v>14600</v>
          </cell>
          <cell r="L224">
            <v>13425940000</v>
          </cell>
          <cell r="M224">
            <v>1174060000</v>
          </cell>
          <cell r="N224">
            <v>8.6958999999999995E-2</v>
          </cell>
          <cell r="O224">
            <v>8.8857000000000005E-2</v>
          </cell>
          <cell r="P224">
            <v>91.94</v>
          </cell>
          <cell r="Q224">
            <v>8.7906999999999999E-2</v>
          </cell>
          <cell r="R224">
            <v>8.7687000000000001E-2</v>
          </cell>
          <cell r="S224">
            <v>39016</v>
          </cell>
        </row>
        <row r="225">
          <cell r="A225">
            <v>208</v>
          </cell>
          <cell r="B225" t="str">
            <v>189th</v>
          </cell>
          <cell r="C225">
            <v>38666</v>
          </cell>
          <cell r="D225">
            <v>39031</v>
          </cell>
          <cell r="E225">
            <v>24</v>
          </cell>
          <cell r="F225">
            <v>18650</v>
          </cell>
          <cell r="G225">
            <v>17142.834999999999</v>
          </cell>
          <cell r="H225">
            <v>10</v>
          </cell>
          <cell r="I225">
            <v>6650</v>
          </cell>
          <cell r="J225">
            <v>500</v>
          </cell>
          <cell r="K225">
            <v>7150</v>
          </cell>
          <cell r="L225">
            <v>6573660000</v>
          </cell>
          <cell r="M225">
            <v>576340000</v>
          </cell>
          <cell r="N225">
            <v>8.7548000000000001E-2</v>
          </cell>
          <cell r="O225">
            <v>8.9442999999999995E-2</v>
          </cell>
          <cell r="P225">
            <v>91.93</v>
          </cell>
          <cell r="Q225">
            <v>8.7784000000000001E-2</v>
          </cell>
          <cell r="R225">
            <v>8.7674000000000002E-2</v>
          </cell>
          <cell r="S225">
            <v>39031</v>
          </cell>
        </row>
        <row r="226">
          <cell r="A226">
            <v>209</v>
          </cell>
          <cell r="B226" t="str">
            <v>190th</v>
          </cell>
          <cell r="C226">
            <v>38680</v>
          </cell>
          <cell r="D226">
            <v>39044</v>
          </cell>
          <cell r="E226">
            <v>56</v>
          </cell>
          <cell r="F226">
            <v>65045</v>
          </cell>
          <cell r="G226">
            <v>59810.716999999997</v>
          </cell>
          <cell r="H226">
            <v>44</v>
          </cell>
          <cell r="I226">
            <v>52550</v>
          </cell>
          <cell r="J226">
            <v>5195</v>
          </cell>
          <cell r="K226">
            <v>57745</v>
          </cell>
          <cell r="L226">
            <v>53102476500</v>
          </cell>
          <cell r="M226">
            <v>4642523500</v>
          </cell>
          <cell r="N226">
            <v>8.6840000000000001E-2</v>
          </cell>
          <cell r="O226">
            <v>8.9094000000000007E-2</v>
          </cell>
          <cell r="P226">
            <v>91.94</v>
          </cell>
          <cell r="Q226">
            <v>8.7906999999999999E-2</v>
          </cell>
          <cell r="R226">
            <v>8.7665999999999994E-2</v>
          </cell>
          <cell r="S226">
            <v>39044</v>
          </cell>
        </row>
        <row r="227">
          <cell r="A227">
            <v>210</v>
          </cell>
          <cell r="B227" t="str">
            <v>191st</v>
          </cell>
          <cell r="C227">
            <v>38694</v>
          </cell>
          <cell r="D227">
            <v>39058</v>
          </cell>
          <cell r="E227">
            <v>29</v>
          </cell>
          <cell r="F227">
            <v>25500</v>
          </cell>
          <cell r="G227">
            <v>23441.384999999998</v>
          </cell>
          <cell r="H227">
            <v>14</v>
          </cell>
          <cell r="I227">
            <v>18200</v>
          </cell>
          <cell r="J227">
            <v>1400</v>
          </cell>
          <cell r="K227">
            <v>19600</v>
          </cell>
          <cell r="L227">
            <v>18020780000</v>
          </cell>
          <cell r="M227">
            <v>1579220000</v>
          </cell>
          <cell r="N227">
            <v>8.7669999999999998E-2</v>
          </cell>
          <cell r="O227">
            <v>8.9927000000000007E-2</v>
          </cell>
          <cell r="P227">
            <v>91.94</v>
          </cell>
          <cell r="Q227">
            <v>8.7906999999999999E-2</v>
          </cell>
          <cell r="R227">
            <v>8.7873999999999994E-2</v>
          </cell>
          <cell r="S227">
            <v>39058</v>
          </cell>
        </row>
        <row r="228">
          <cell r="A228">
            <v>211</v>
          </cell>
          <cell r="B228" t="str">
            <v>Special</v>
          </cell>
          <cell r="C228">
            <v>38694</v>
          </cell>
          <cell r="D228">
            <v>39058</v>
          </cell>
          <cell r="E228">
            <v>1</v>
          </cell>
          <cell r="F228">
            <v>123.611843330854</v>
          </cell>
          <cell r="G228">
            <v>113.65218989</v>
          </cell>
          <cell r="H228">
            <v>1</v>
          </cell>
          <cell r="I228">
            <v>0</v>
          </cell>
          <cell r="J228">
            <v>123.611843330854</v>
          </cell>
          <cell r="K228">
            <v>123.611843330854</v>
          </cell>
          <cell r="L228">
            <v>113652189.89</v>
          </cell>
          <cell r="M228">
            <v>9959653.4408535268</v>
          </cell>
          <cell r="N228">
            <v>8.7873000000000007E-2</v>
          </cell>
          <cell r="O228">
            <v>8.7873000000000007E-2</v>
          </cell>
          <cell r="P228">
            <v>91.942800000000005</v>
          </cell>
          <cell r="Q228">
            <v>8.7873000000000007E-2</v>
          </cell>
          <cell r="R228">
            <v>8.7873000000000007E-2</v>
          </cell>
          <cell r="S228">
            <v>39058</v>
          </cell>
        </row>
        <row r="229">
          <cell r="A229">
            <v>212</v>
          </cell>
          <cell r="B229" t="str">
            <v>192nd</v>
          </cell>
          <cell r="C229">
            <v>38708</v>
          </cell>
          <cell r="D229">
            <v>39072</v>
          </cell>
          <cell r="E229">
            <v>51</v>
          </cell>
          <cell r="F229">
            <v>72011.5</v>
          </cell>
          <cell r="G229">
            <v>66221.661999999997</v>
          </cell>
          <cell r="H229">
            <v>46</v>
          </cell>
          <cell r="I229">
            <v>67500</v>
          </cell>
          <cell r="J229">
            <v>2111.5</v>
          </cell>
          <cell r="K229">
            <v>69611.5</v>
          </cell>
          <cell r="L229">
            <v>64016022300</v>
          </cell>
          <cell r="M229">
            <v>5595477700</v>
          </cell>
          <cell r="N229">
            <v>8.6958999999999995E-2</v>
          </cell>
          <cell r="O229">
            <v>8.8737999999999997E-2</v>
          </cell>
          <cell r="P229">
            <v>91.94</v>
          </cell>
          <cell r="Q229">
            <v>8.7906999999999999E-2</v>
          </cell>
          <cell r="R229">
            <v>8.7648000000000004E-2</v>
          </cell>
          <cell r="S229">
            <v>39072</v>
          </cell>
        </row>
        <row r="230">
          <cell r="A230">
            <v>213</v>
          </cell>
          <cell r="B230" t="str">
            <v>193rd</v>
          </cell>
          <cell r="C230">
            <v>38722</v>
          </cell>
          <cell r="D230">
            <v>39086</v>
          </cell>
          <cell r="E230">
            <v>27</v>
          </cell>
          <cell r="F230">
            <v>38125</v>
          </cell>
          <cell r="G230">
            <v>35054.472999999998</v>
          </cell>
          <cell r="H230">
            <v>21</v>
          </cell>
          <cell r="I230">
            <v>32500</v>
          </cell>
          <cell r="J230">
            <v>2225</v>
          </cell>
          <cell r="K230">
            <v>34725</v>
          </cell>
          <cell r="L230">
            <v>31930222500</v>
          </cell>
          <cell r="M230">
            <v>2794777500</v>
          </cell>
          <cell r="N230">
            <v>8.7077000000000002E-2</v>
          </cell>
          <cell r="O230">
            <v>8.9927000000000007E-2</v>
          </cell>
          <cell r="P230">
            <v>91.94</v>
          </cell>
          <cell r="Q230">
            <v>8.7906999999999999E-2</v>
          </cell>
          <cell r="R230">
            <v>8.7767999999999999E-2</v>
          </cell>
          <cell r="S230">
            <v>39086</v>
          </cell>
        </row>
        <row r="231">
          <cell r="A231">
            <v>214</v>
          </cell>
          <cell r="B231" t="str">
            <v>Special</v>
          </cell>
          <cell r="C231">
            <v>38722</v>
          </cell>
          <cell r="D231">
            <v>39086</v>
          </cell>
          <cell r="E231">
            <v>1</v>
          </cell>
          <cell r="F231">
            <v>46.304047730000001</v>
          </cell>
          <cell r="G231">
            <v>42.577359059999999</v>
          </cell>
          <cell r="H231">
            <v>1</v>
          </cell>
          <cell r="I231">
            <v>0</v>
          </cell>
          <cell r="J231">
            <v>46.304047730000001</v>
          </cell>
          <cell r="K231">
            <v>46.304047730000001</v>
          </cell>
          <cell r="L231">
            <v>42577359.060000002</v>
          </cell>
          <cell r="M231">
            <v>3726688.67</v>
          </cell>
          <cell r="N231">
            <v>8.7767999999999999E-2</v>
          </cell>
          <cell r="O231">
            <v>8.7767999999999999E-2</v>
          </cell>
          <cell r="P231">
            <v>91.951700000000002</v>
          </cell>
          <cell r="Q231">
            <v>8.7767999999999999E-2</v>
          </cell>
          <cell r="R231">
            <v>8.7767999999999999E-2</v>
          </cell>
          <cell r="S231">
            <v>39086</v>
          </cell>
        </row>
        <row r="232">
          <cell r="A232">
            <v>215</v>
          </cell>
          <cell r="B232" t="str">
            <v xml:space="preserve">194th </v>
          </cell>
          <cell r="C232">
            <v>38736</v>
          </cell>
          <cell r="D232">
            <v>39100</v>
          </cell>
          <cell r="E232">
            <v>11</v>
          </cell>
          <cell r="F232">
            <v>9795</v>
          </cell>
          <cell r="G232">
            <v>9006.9179999999997</v>
          </cell>
          <cell r="H232">
            <v>8</v>
          </cell>
          <cell r="I232">
            <v>8300</v>
          </cell>
          <cell r="J232">
            <v>45</v>
          </cell>
          <cell r="K232">
            <v>8345</v>
          </cell>
          <cell r="L232">
            <v>7675093000</v>
          </cell>
          <cell r="M232">
            <v>669907000</v>
          </cell>
          <cell r="N232">
            <v>8.7194999999999995E-2</v>
          </cell>
          <cell r="O232">
            <v>8.9927000000000007E-2</v>
          </cell>
          <cell r="P232">
            <v>91.94</v>
          </cell>
          <cell r="Q232">
            <v>8.7906999999999999E-2</v>
          </cell>
          <cell r="R232">
            <v>8.7523000000000004E-2</v>
          </cell>
          <cell r="S232">
            <v>39100</v>
          </cell>
        </row>
        <row r="233">
          <cell r="A233">
            <v>216</v>
          </cell>
          <cell r="B233" t="str">
            <v>Special</v>
          </cell>
          <cell r="C233">
            <v>38736</v>
          </cell>
          <cell r="D233" t="str">
            <v>--</v>
          </cell>
          <cell r="E233" t="str">
            <v>--</v>
          </cell>
          <cell r="F233" t="str">
            <v>--</v>
          </cell>
          <cell r="G233" t="str">
            <v>--</v>
          </cell>
          <cell r="H233" t="str">
            <v>--</v>
          </cell>
          <cell r="I233" t="str">
            <v>--</v>
          </cell>
          <cell r="J233" t="str">
            <v>--</v>
          </cell>
          <cell r="K233">
            <v>0</v>
          </cell>
          <cell r="L233" t="str">
            <v>--</v>
          </cell>
          <cell r="M233" t="str">
            <v>--</v>
          </cell>
          <cell r="N233" t="str">
            <v>--</v>
          </cell>
          <cell r="O233" t="str">
            <v>--</v>
          </cell>
          <cell r="P233" t="str">
            <v>--</v>
          </cell>
          <cell r="Q233" t="str">
            <v>--</v>
          </cell>
          <cell r="R233" t="str">
            <v>--</v>
          </cell>
          <cell r="S233">
            <v>39100</v>
          </cell>
        </row>
        <row r="234">
          <cell r="A234">
            <v>217</v>
          </cell>
          <cell r="B234" t="str">
            <v xml:space="preserve">195th </v>
          </cell>
          <cell r="C234">
            <v>38750</v>
          </cell>
          <cell r="D234">
            <v>39114</v>
          </cell>
          <cell r="E234">
            <v>18</v>
          </cell>
          <cell r="F234">
            <v>13050</v>
          </cell>
          <cell r="G234">
            <v>11997.014999999999</v>
          </cell>
          <cell r="H234">
            <v>12</v>
          </cell>
          <cell r="I234">
            <v>11050</v>
          </cell>
          <cell r="J234">
            <v>200</v>
          </cell>
          <cell r="K234">
            <v>11250</v>
          </cell>
          <cell r="L234">
            <v>10343850000</v>
          </cell>
          <cell r="M234">
            <v>906150000</v>
          </cell>
          <cell r="N234">
            <v>8.7551000000000004E-2</v>
          </cell>
          <cell r="O234">
            <v>9.0403999999999998E-2</v>
          </cell>
          <cell r="P234">
            <v>91.94</v>
          </cell>
          <cell r="Q234">
            <v>8.7906999999999999E-2</v>
          </cell>
          <cell r="R234">
            <v>8.7843000000000004E-2</v>
          </cell>
          <cell r="S234">
            <v>39114</v>
          </cell>
        </row>
        <row r="235">
          <cell r="A235">
            <v>218</v>
          </cell>
          <cell r="B235" t="str">
            <v xml:space="preserve">196th </v>
          </cell>
          <cell r="C235">
            <v>38764</v>
          </cell>
          <cell r="D235">
            <v>39128</v>
          </cell>
          <cell r="E235">
            <v>10</v>
          </cell>
          <cell r="F235">
            <v>5800</v>
          </cell>
          <cell r="G235">
            <v>5329.38</v>
          </cell>
          <cell r="H235">
            <v>3</v>
          </cell>
          <cell r="I235">
            <v>3500</v>
          </cell>
          <cell r="J235">
            <v>0</v>
          </cell>
          <cell r="K235">
            <v>3500</v>
          </cell>
          <cell r="L235">
            <v>3217900000</v>
          </cell>
          <cell r="M235">
            <v>282100000</v>
          </cell>
          <cell r="N235">
            <v>8.7906999999999999E-2</v>
          </cell>
          <cell r="O235">
            <v>9.4950999999999994E-2</v>
          </cell>
          <cell r="P235">
            <v>91.94</v>
          </cell>
          <cell r="Q235">
            <v>8.7906999999999999E-2</v>
          </cell>
          <cell r="R235">
            <v>8.7906999999999999E-2</v>
          </cell>
          <cell r="S235">
            <v>39128</v>
          </cell>
        </row>
        <row r="236">
          <cell r="A236">
            <v>219</v>
          </cell>
          <cell r="B236" t="str">
            <v xml:space="preserve">197th </v>
          </cell>
          <cell r="C236">
            <v>38778</v>
          </cell>
          <cell r="D236">
            <v>39142</v>
          </cell>
          <cell r="E236">
            <v>6</v>
          </cell>
          <cell r="F236">
            <v>6850</v>
          </cell>
          <cell r="G236">
            <v>6294.5249999999996</v>
          </cell>
          <cell r="H236">
            <v>2</v>
          </cell>
          <cell r="I236">
            <v>6000</v>
          </cell>
          <cell r="J236">
            <v>0</v>
          </cell>
          <cell r="K236">
            <v>6000</v>
          </cell>
          <cell r="L236">
            <v>5516900000</v>
          </cell>
          <cell r="M236">
            <v>483100000.00000006</v>
          </cell>
          <cell r="N236">
            <v>8.7788000000000005E-2</v>
          </cell>
          <cell r="O236">
            <v>9.4950999999999994E-2</v>
          </cell>
          <cell r="P236">
            <v>91.94</v>
          </cell>
          <cell r="Q236">
            <v>8.7906999999999999E-2</v>
          </cell>
          <cell r="R236">
            <v>8.7807999999999997E-2</v>
          </cell>
          <cell r="S236">
            <v>39142</v>
          </cell>
        </row>
        <row r="237">
          <cell r="A237">
            <v>220</v>
          </cell>
          <cell r="B237" t="str">
            <v xml:space="preserve">198th </v>
          </cell>
          <cell r="C237">
            <v>38792</v>
          </cell>
          <cell r="D237">
            <v>39156</v>
          </cell>
          <cell r="E237">
            <v>12</v>
          </cell>
          <cell r="F237">
            <v>16300</v>
          </cell>
          <cell r="G237">
            <v>13056.38</v>
          </cell>
          <cell r="H237">
            <v>8</v>
          </cell>
          <cell r="I237">
            <v>12800</v>
          </cell>
          <cell r="J237">
            <v>1400</v>
          </cell>
          <cell r="K237">
            <v>14200</v>
          </cell>
          <cell r="L237">
            <v>13056380000</v>
          </cell>
          <cell r="M237">
            <v>1143620000</v>
          </cell>
          <cell r="N237">
            <v>8.7788000000000005E-2</v>
          </cell>
          <cell r="O237">
            <v>9.2552999999999996E-2</v>
          </cell>
          <cell r="P237">
            <v>91.94</v>
          </cell>
          <cell r="Q237">
            <v>8.7906999999999999E-2</v>
          </cell>
          <cell r="R237">
            <v>8.7831999999999993E-2</v>
          </cell>
          <cell r="S237">
            <v>39156</v>
          </cell>
        </row>
        <row r="238">
          <cell r="A238">
            <v>221</v>
          </cell>
          <cell r="B238" t="str">
            <v>Special</v>
          </cell>
          <cell r="C238">
            <v>38792</v>
          </cell>
          <cell r="D238">
            <v>39156</v>
          </cell>
          <cell r="E238">
            <v>1</v>
          </cell>
          <cell r="F238">
            <v>553.58399413999996</v>
          </cell>
          <cell r="G238">
            <v>509.00000000394704</v>
          </cell>
          <cell r="H238">
            <v>1</v>
          </cell>
          <cell r="I238">
            <v>0</v>
          </cell>
          <cell r="J238">
            <v>553.58399413999996</v>
          </cell>
          <cell r="K238">
            <v>553.58399413999996</v>
          </cell>
          <cell r="L238">
            <v>509000000.00394678</v>
          </cell>
          <cell r="M238">
            <v>44583994.136053227</v>
          </cell>
          <cell r="N238">
            <v>8.7831979638664695E-2</v>
          </cell>
          <cell r="O238">
            <v>8.7831979638664695E-2</v>
          </cell>
          <cell r="P238">
            <v>91.946299999999994</v>
          </cell>
          <cell r="Q238">
            <v>8.7831979638664695E-2</v>
          </cell>
          <cell r="R238">
            <v>8.7831979638664723E-2</v>
          </cell>
          <cell r="S238">
            <v>39156</v>
          </cell>
        </row>
        <row r="239">
          <cell r="A239">
            <v>222</v>
          </cell>
          <cell r="B239" t="str">
            <v>199th</v>
          </cell>
          <cell r="C239">
            <v>38806</v>
          </cell>
          <cell r="D239">
            <v>39170</v>
          </cell>
          <cell r="E239">
            <v>18</v>
          </cell>
          <cell r="F239">
            <v>38915</v>
          </cell>
          <cell r="G239">
            <v>35777.500999999997</v>
          </cell>
          <cell r="H239">
            <v>15</v>
          </cell>
          <cell r="I239">
            <v>33900</v>
          </cell>
          <cell r="J239">
            <v>3015</v>
          </cell>
          <cell r="K239">
            <v>36915</v>
          </cell>
          <cell r="L239">
            <v>33939950999.999992</v>
          </cell>
          <cell r="M239">
            <v>2975049000</v>
          </cell>
          <cell r="N239">
            <v>8.7788000000000005E-2</v>
          </cell>
          <cell r="O239">
            <v>8.897539586162348E-2</v>
          </cell>
          <cell r="P239">
            <v>91.94</v>
          </cell>
          <cell r="Q239">
            <v>8.7906999999999999E-2</v>
          </cell>
          <cell r="R239">
            <v>8.7897068900849681E-2</v>
          </cell>
          <cell r="S239">
            <v>39170</v>
          </cell>
        </row>
        <row r="240">
          <cell r="A240">
            <v>223</v>
          </cell>
          <cell r="B240" t="str">
            <v>Special</v>
          </cell>
          <cell r="C240">
            <v>38806</v>
          </cell>
          <cell r="D240" t="str">
            <v>--</v>
          </cell>
          <cell r="E240" t="str">
            <v>--</v>
          </cell>
          <cell r="F240" t="str">
            <v>--</v>
          </cell>
          <cell r="G240" t="str">
            <v>--</v>
          </cell>
          <cell r="H240" t="str">
            <v>--</v>
          </cell>
          <cell r="I240" t="str">
            <v>--</v>
          </cell>
          <cell r="J240" t="str">
            <v>--</v>
          </cell>
          <cell r="K240">
            <v>0</v>
          </cell>
          <cell r="L240" t="str">
            <v>--</v>
          </cell>
          <cell r="M240" t="str">
            <v>--</v>
          </cell>
          <cell r="N240" t="str">
            <v>--</v>
          </cell>
          <cell r="O240" t="str">
            <v>--</v>
          </cell>
          <cell r="P240" t="str">
            <v>--</v>
          </cell>
          <cell r="Q240" t="str">
            <v>--</v>
          </cell>
          <cell r="R240" t="str">
            <v>--</v>
          </cell>
          <cell r="S240">
            <v>39170</v>
          </cell>
        </row>
        <row r="241">
          <cell r="A241">
            <v>224</v>
          </cell>
          <cell r="B241" t="str">
            <v xml:space="preserve">200th </v>
          </cell>
          <cell r="C241">
            <v>38820</v>
          </cell>
          <cell r="D241">
            <v>39184</v>
          </cell>
          <cell r="E241">
            <v>19</v>
          </cell>
          <cell r="F241">
            <v>16050</v>
          </cell>
          <cell r="G241">
            <v>14756.15</v>
          </cell>
          <cell r="H241">
            <v>13</v>
          </cell>
          <cell r="I241">
            <v>13900</v>
          </cell>
          <cell r="J241">
            <v>750</v>
          </cell>
          <cell r="K241">
            <v>14650</v>
          </cell>
          <cell r="L241">
            <v>13469560000.000002</v>
          </cell>
          <cell r="M241">
            <v>1180440000</v>
          </cell>
          <cell r="N241">
            <v>8.7669999999999998E-2</v>
          </cell>
          <cell r="O241">
            <v>8.8857000000000005E-2</v>
          </cell>
          <cell r="P241">
            <v>91.94</v>
          </cell>
          <cell r="Q241">
            <v>8.7906999999999999E-2</v>
          </cell>
          <cell r="R241">
            <v>8.7877999999999998E-2</v>
          </cell>
          <cell r="S241">
            <v>39184</v>
          </cell>
        </row>
        <row r="242">
          <cell r="A242">
            <v>225</v>
          </cell>
          <cell r="B242" t="str">
            <v xml:space="preserve">201st </v>
          </cell>
          <cell r="C242">
            <v>38834</v>
          </cell>
          <cell r="D242">
            <v>39198</v>
          </cell>
          <cell r="E242">
            <v>2</v>
          </cell>
          <cell r="F242">
            <v>600</v>
          </cell>
          <cell r="G242">
            <v>551.62</v>
          </cell>
          <cell r="H242">
            <v>1</v>
          </cell>
          <cell r="I242">
            <v>500</v>
          </cell>
          <cell r="J242">
            <v>0</v>
          </cell>
          <cell r="K242">
            <v>500</v>
          </cell>
          <cell r="L242">
            <v>459700000</v>
          </cell>
          <cell r="M242">
            <v>40300000.000000007</v>
          </cell>
          <cell r="N242">
            <v>8.7906999999999999E-2</v>
          </cell>
          <cell r="O242">
            <v>8.8144E-2</v>
          </cell>
          <cell r="P242">
            <v>91.94</v>
          </cell>
          <cell r="Q242">
            <v>8.7906999999999999E-2</v>
          </cell>
          <cell r="R242">
            <v>8.7906999999999999E-2</v>
          </cell>
          <cell r="S242">
            <v>39198</v>
          </cell>
        </row>
        <row r="243">
          <cell r="A243">
            <v>226</v>
          </cell>
          <cell r="B243" t="str">
            <v xml:space="preserve">202nd </v>
          </cell>
          <cell r="C243">
            <v>38848</v>
          </cell>
          <cell r="D243">
            <v>39212</v>
          </cell>
          <cell r="E243">
            <v>3</v>
          </cell>
          <cell r="F243">
            <v>1200</v>
          </cell>
          <cell r="G243">
            <v>1102.45</v>
          </cell>
          <cell r="H243">
            <v>1</v>
          </cell>
          <cell r="I243">
            <v>500</v>
          </cell>
          <cell r="J243">
            <v>0</v>
          </cell>
          <cell r="K243">
            <v>500</v>
          </cell>
          <cell r="L243">
            <v>459700000</v>
          </cell>
          <cell r="M243">
            <v>40300000.000000007</v>
          </cell>
          <cell r="N243">
            <v>8.7906709344603651E-2</v>
          </cell>
          <cell r="O243">
            <v>8.9451040191700221E-2</v>
          </cell>
          <cell r="P243">
            <v>91.94</v>
          </cell>
          <cell r="Q243">
            <v>8.7906999999999999E-2</v>
          </cell>
          <cell r="R243">
            <v>8.7906999999999999E-2</v>
          </cell>
          <cell r="S243">
            <v>39212</v>
          </cell>
        </row>
        <row r="244">
          <cell r="A244">
            <v>227</v>
          </cell>
          <cell r="B244" t="str">
            <v xml:space="preserve">203rd </v>
          </cell>
          <cell r="C244">
            <v>38862</v>
          </cell>
          <cell r="D244">
            <v>39226</v>
          </cell>
          <cell r="E244">
            <v>2</v>
          </cell>
          <cell r="F244">
            <v>1500</v>
          </cell>
          <cell r="G244">
            <v>1378.65</v>
          </cell>
          <cell r="H244">
            <v>1</v>
          </cell>
          <cell r="I244">
            <v>1000</v>
          </cell>
          <cell r="J244">
            <v>0</v>
          </cell>
          <cell r="K244">
            <v>1000</v>
          </cell>
          <cell r="L244">
            <v>919400000</v>
          </cell>
          <cell r="M244">
            <v>80600000.000000015</v>
          </cell>
          <cell r="N244">
            <v>8.7906709344603651E-2</v>
          </cell>
          <cell r="O244">
            <v>8.897539586162348E-2</v>
          </cell>
          <cell r="P244">
            <v>91.94</v>
          </cell>
          <cell r="Q244">
            <v>8.7906709344603651E-2</v>
          </cell>
          <cell r="R244">
            <v>8.7906709344603637E-2</v>
          </cell>
          <cell r="S244">
            <v>39226</v>
          </cell>
        </row>
        <row r="245">
          <cell r="A245">
            <v>228</v>
          </cell>
          <cell r="B245" t="str">
            <v xml:space="preserve">204th </v>
          </cell>
          <cell r="C245">
            <v>38876</v>
          </cell>
          <cell r="D245">
            <v>39240</v>
          </cell>
          <cell r="E245">
            <v>19</v>
          </cell>
          <cell r="F245">
            <v>28600</v>
          </cell>
          <cell r="G245">
            <v>26293.27</v>
          </cell>
          <cell r="H245">
            <v>11</v>
          </cell>
          <cell r="I245">
            <v>23200</v>
          </cell>
          <cell r="J245">
            <v>2500</v>
          </cell>
          <cell r="K245">
            <v>25700</v>
          </cell>
          <cell r="L245">
            <v>23629530000.000008</v>
          </cell>
          <cell r="M245">
            <v>2070470000.0000002</v>
          </cell>
          <cell r="N245">
            <v>8.766950752596693E-2</v>
          </cell>
          <cell r="O245">
            <v>8.9451040191700221E-2</v>
          </cell>
          <cell r="P245">
            <v>91.94</v>
          </cell>
          <cell r="Q245">
            <v>8.7906709344603651E-2</v>
          </cell>
          <cell r="R245">
            <v>8.7862860767675202E-2</v>
          </cell>
          <cell r="S245">
            <v>39240</v>
          </cell>
        </row>
        <row r="246">
          <cell r="A246">
            <v>229</v>
          </cell>
          <cell r="B246" t="str">
            <v xml:space="preserve">205th </v>
          </cell>
          <cell r="C246">
            <v>38890</v>
          </cell>
          <cell r="D246">
            <v>39254</v>
          </cell>
          <cell r="E246">
            <v>11</v>
          </cell>
          <cell r="F246">
            <v>8300</v>
          </cell>
          <cell r="G246">
            <v>7628.99</v>
          </cell>
          <cell r="H246">
            <v>5</v>
          </cell>
          <cell r="I246">
            <v>5500</v>
          </cell>
          <cell r="J246">
            <v>0</v>
          </cell>
          <cell r="K246">
            <v>5500</v>
          </cell>
          <cell r="L246">
            <v>5056700000</v>
          </cell>
          <cell r="M246">
            <v>443300000</v>
          </cell>
          <cell r="N246">
            <v>8.7906709344603651E-2</v>
          </cell>
          <cell r="O246">
            <v>8.897539586162348E-2</v>
          </cell>
          <cell r="P246">
            <v>91.94</v>
          </cell>
          <cell r="Q246">
            <v>8.7906709344603651E-2</v>
          </cell>
          <cell r="R246">
            <v>8.7906709344603637E-2</v>
          </cell>
          <cell r="S246">
            <v>39254</v>
          </cell>
        </row>
        <row r="247">
          <cell r="A247">
            <v>230</v>
          </cell>
          <cell r="B247" t="str">
            <v xml:space="preserve">206th </v>
          </cell>
          <cell r="C247">
            <v>38904</v>
          </cell>
          <cell r="D247">
            <v>39268</v>
          </cell>
          <cell r="E247">
            <v>16</v>
          </cell>
          <cell r="F247">
            <v>31175</v>
          </cell>
          <cell r="G247">
            <v>28661.465</v>
          </cell>
          <cell r="H247">
            <v>12</v>
          </cell>
          <cell r="I247">
            <v>29300</v>
          </cell>
          <cell r="J247">
            <v>575</v>
          </cell>
          <cell r="K247">
            <v>29875</v>
          </cell>
          <cell r="L247">
            <v>27467175000</v>
          </cell>
          <cell r="M247">
            <v>2407825000</v>
          </cell>
          <cell r="N247">
            <v>8.7788095536872016E-2</v>
          </cell>
          <cell r="O247">
            <v>8.9094268101236704E-2</v>
          </cell>
          <cell r="P247">
            <v>91.94</v>
          </cell>
          <cell r="Q247">
            <v>8.7906709344603651E-2</v>
          </cell>
          <cell r="R247">
            <v>8.7902738590559595E-2</v>
          </cell>
          <cell r="S247">
            <v>39268</v>
          </cell>
        </row>
        <row r="248">
          <cell r="A248">
            <v>231</v>
          </cell>
          <cell r="B248" t="str">
            <v>Special</v>
          </cell>
          <cell r="C248">
            <v>38904</v>
          </cell>
          <cell r="D248" t="str">
            <v>--</v>
          </cell>
          <cell r="E248" t="str">
            <v>--</v>
          </cell>
          <cell r="F248" t="str">
            <v>--</v>
          </cell>
          <cell r="G248" t="str">
            <v>--</v>
          </cell>
          <cell r="H248" t="str">
            <v>--</v>
          </cell>
          <cell r="I248" t="str">
            <v>--</v>
          </cell>
          <cell r="J248" t="str">
            <v>--</v>
          </cell>
          <cell r="K248">
            <v>0</v>
          </cell>
          <cell r="L248" t="str">
            <v>--</v>
          </cell>
          <cell r="M248" t="str">
            <v>--</v>
          </cell>
          <cell r="N248" t="str">
            <v>--</v>
          </cell>
          <cell r="O248" t="str">
            <v>--</v>
          </cell>
          <cell r="P248" t="str">
            <v>--</v>
          </cell>
          <cell r="Q248" t="str">
            <v>--</v>
          </cell>
          <cell r="R248" t="str">
            <v>--</v>
          </cell>
          <cell r="S248">
            <v>39268</v>
          </cell>
        </row>
        <row r="249">
          <cell r="A249">
            <v>232</v>
          </cell>
          <cell r="B249" t="str">
            <v xml:space="preserve">207th </v>
          </cell>
          <cell r="C249">
            <v>38918</v>
          </cell>
          <cell r="D249">
            <v>39282</v>
          </cell>
          <cell r="E249">
            <v>9</v>
          </cell>
          <cell r="F249">
            <v>11336</v>
          </cell>
          <cell r="G249">
            <v>10422.7184</v>
          </cell>
          <cell r="H249">
            <v>9</v>
          </cell>
          <cell r="I249">
            <v>10100</v>
          </cell>
          <cell r="J249">
            <v>1236</v>
          </cell>
          <cell r="K249">
            <v>11336</v>
          </cell>
          <cell r="L249">
            <v>10422718400</v>
          </cell>
          <cell r="M249">
            <v>913281600</v>
          </cell>
          <cell r="N249">
            <v>8.766950752596693E-2</v>
          </cell>
          <cell r="O249">
            <v>8.7906709344603651E-2</v>
          </cell>
          <cell r="P249">
            <v>91.94</v>
          </cell>
          <cell r="Q249">
            <v>8.7906709344603651E-2</v>
          </cell>
          <cell r="R249">
            <v>8.7864852549850672E-2</v>
          </cell>
          <cell r="S249">
            <v>39282</v>
          </cell>
        </row>
        <row r="250">
          <cell r="A250">
            <v>233</v>
          </cell>
          <cell r="B250" t="str">
            <v>Special</v>
          </cell>
          <cell r="C250">
            <v>38918</v>
          </cell>
          <cell r="D250" t="str">
            <v>--</v>
          </cell>
          <cell r="E250" t="str">
            <v>--</v>
          </cell>
          <cell r="F250" t="str">
            <v>--</v>
          </cell>
          <cell r="G250" t="str">
            <v>--</v>
          </cell>
          <cell r="H250" t="str">
            <v>--</v>
          </cell>
          <cell r="I250" t="str">
            <v>--</v>
          </cell>
          <cell r="J250" t="str">
            <v>--</v>
          </cell>
          <cell r="K250">
            <v>0</v>
          </cell>
          <cell r="L250" t="str">
            <v>--</v>
          </cell>
          <cell r="M250" t="str">
            <v>--</v>
          </cell>
          <cell r="N250" t="str">
            <v>--</v>
          </cell>
          <cell r="O250" t="str">
            <v>--</v>
          </cell>
          <cell r="P250" t="str">
            <v>--</v>
          </cell>
          <cell r="Q250" t="str">
            <v>--</v>
          </cell>
          <cell r="R250" t="str">
            <v>--</v>
          </cell>
          <cell r="S250">
            <v>39282</v>
          </cell>
        </row>
        <row r="251">
          <cell r="A251">
            <v>234</v>
          </cell>
          <cell r="B251" t="str">
            <v xml:space="preserve">208th </v>
          </cell>
          <cell r="C251">
            <v>38932</v>
          </cell>
          <cell r="D251">
            <v>39296</v>
          </cell>
          <cell r="E251">
            <v>26</v>
          </cell>
          <cell r="F251">
            <v>9100</v>
          </cell>
          <cell r="G251">
            <v>8333.4</v>
          </cell>
          <cell r="H251">
            <v>1</v>
          </cell>
          <cell r="I251">
            <v>100</v>
          </cell>
          <cell r="J251">
            <v>0</v>
          </cell>
          <cell r="K251">
            <v>100</v>
          </cell>
          <cell r="L251">
            <v>91760000</v>
          </cell>
          <cell r="M251">
            <v>8239999.9999999916</v>
          </cell>
          <cell r="N251">
            <v>9.0046178755856132E-2</v>
          </cell>
          <cell r="O251">
            <v>9.3870477728745474E-2</v>
          </cell>
          <cell r="P251">
            <v>91.44</v>
          </cell>
          <cell r="Q251">
            <v>9.0046178755856132E-2</v>
          </cell>
          <cell r="R251">
            <v>9.0046178755856077E-2</v>
          </cell>
          <cell r="S251">
            <v>39296</v>
          </cell>
        </row>
        <row r="252">
          <cell r="A252">
            <v>235</v>
          </cell>
          <cell r="B252" t="str">
            <v xml:space="preserve">209th </v>
          </cell>
          <cell r="C252">
            <v>38946</v>
          </cell>
          <cell r="D252">
            <v>39310</v>
          </cell>
          <cell r="E252">
            <v>11</v>
          </cell>
          <cell r="F252">
            <v>7200</v>
          </cell>
          <cell r="G252">
            <v>6594.66</v>
          </cell>
          <cell r="H252">
            <v>1</v>
          </cell>
          <cell r="I252">
            <v>100</v>
          </cell>
          <cell r="J252">
            <v>0</v>
          </cell>
          <cell r="K252">
            <v>100</v>
          </cell>
          <cell r="L252">
            <v>91760000</v>
          </cell>
          <cell r="M252">
            <v>8239999.9999999916</v>
          </cell>
          <cell r="N252">
            <v>9.0046178755856132E-2</v>
          </cell>
          <cell r="O252">
            <v>9.255285948349852E-2</v>
          </cell>
          <cell r="P252">
            <v>91.76</v>
          </cell>
          <cell r="Q252">
            <v>9.0046178755856132E-2</v>
          </cell>
          <cell r="R252">
            <v>9.0046178755856077E-2</v>
          </cell>
          <cell r="S252">
            <v>39310</v>
          </cell>
        </row>
        <row r="253">
          <cell r="A253">
            <v>236</v>
          </cell>
          <cell r="B253" t="str">
            <v xml:space="preserve">210th </v>
          </cell>
          <cell r="C253">
            <v>38960</v>
          </cell>
          <cell r="D253">
            <v>39324</v>
          </cell>
          <cell r="E253">
            <v>10</v>
          </cell>
          <cell r="F253">
            <v>3335</v>
          </cell>
          <cell r="G253">
            <v>3055.7759999999998</v>
          </cell>
          <cell r="H253">
            <v>2</v>
          </cell>
          <cell r="I253">
            <v>200</v>
          </cell>
          <cell r="J253">
            <v>135</v>
          </cell>
          <cell r="K253">
            <v>335</v>
          </cell>
          <cell r="L253">
            <v>307396000</v>
          </cell>
          <cell r="M253">
            <v>27603999.99999997</v>
          </cell>
          <cell r="N253">
            <v>9.0046178755856132E-2</v>
          </cell>
          <cell r="O253">
            <v>9.2433232996797843E-2</v>
          </cell>
          <cell r="P253">
            <v>91.76</v>
          </cell>
          <cell r="Q253">
            <v>9.0046178755856132E-2</v>
          </cell>
          <cell r="R253">
            <v>9.0046178755856077E-2</v>
          </cell>
          <cell r="S253">
            <v>39324</v>
          </cell>
        </row>
        <row r="254">
          <cell r="A254">
            <v>237</v>
          </cell>
          <cell r="B254" t="str">
            <v xml:space="preserve">211th </v>
          </cell>
          <cell r="C254">
            <v>38974</v>
          </cell>
          <cell r="D254">
            <v>39338</v>
          </cell>
          <cell r="E254">
            <v>10</v>
          </cell>
          <cell r="F254">
            <v>5262</v>
          </cell>
          <cell r="G254">
            <v>4823.5612000000001</v>
          </cell>
          <cell r="H254">
            <v>4</v>
          </cell>
          <cell r="I254">
            <v>1250</v>
          </cell>
          <cell r="J254">
            <v>262</v>
          </cell>
          <cell r="K254">
            <v>1512</v>
          </cell>
          <cell r="L254">
            <v>1387411200.0000002</v>
          </cell>
          <cell r="M254">
            <v>124588799.99999988</v>
          </cell>
          <cell r="N254">
            <v>9.0046178755856132E-2</v>
          </cell>
          <cell r="O254">
            <v>9.1954988243197922E-2</v>
          </cell>
          <cell r="P254">
            <v>91.76</v>
          </cell>
          <cell r="Q254">
            <v>9.0046178755856132E-2</v>
          </cell>
          <cell r="R254">
            <v>9.0046178755856077E-2</v>
          </cell>
          <cell r="S254">
            <v>39338</v>
          </cell>
        </row>
        <row r="255">
          <cell r="A255">
            <v>238</v>
          </cell>
          <cell r="B255" t="str">
            <v xml:space="preserve">212th </v>
          </cell>
          <cell r="C255">
            <v>38988</v>
          </cell>
          <cell r="D255">
            <v>39352</v>
          </cell>
          <cell r="E255">
            <v>13</v>
          </cell>
          <cell r="F255">
            <v>8200</v>
          </cell>
          <cell r="G255">
            <v>7517.9</v>
          </cell>
          <cell r="H255">
            <v>5</v>
          </cell>
          <cell r="I255">
            <v>3300</v>
          </cell>
          <cell r="J255">
            <v>400</v>
          </cell>
          <cell r="K255">
            <v>3700</v>
          </cell>
          <cell r="L255">
            <v>3395120000.0000005</v>
          </cell>
          <cell r="M255">
            <v>304879999.99999964</v>
          </cell>
          <cell r="N255">
            <v>9.0046178755856132E-2</v>
          </cell>
          <cell r="O255">
            <v>9.2433232996797843E-2</v>
          </cell>
          <cell r="P255">
            <v>91.76</v>
          </cell>
          <cell r="Q255">
            <v>9.0046178755856132E-2</v>
          </cell>
          <cell r="R255">
            <v>9.0046178755856077E-2</v>
          </cell>
          <cell r="S255">
            <v>39352</v>
          </cell>
        </row>
        <row r="256">
          <cell r="A256">
            <v>239</v>
          </cell>
          <cell r="B256" t="str">
            <v>Special</v>
          </cell>
          <cell r="C256">
            <v>38988</v>
          </cell>
          <cell r="D256">
            <v>39352</v>
          </cell>
          <cell r="E256">
            <v>1</v>
          </cell>
          <cell r="F256">
            <v>0.29473772999999998</v>
          </cell>
          <cell r="G256">
            <v>0.270451341048</v>
          </cell>
          <cell r="H256">
            <v>1</v>
          </cell>
          <cell r="I256">
            <v>0</v>
          </cell>
          <cell r="J256">
            <v>0.29473772999999998</v>
          </cell>
          <cell r="K256">
            <v>0.29473772999999998</v>
          </cell>
          <cell r="L256">
            <v>270451.34104800003</v>
          </cell>
          <cell r="M256">
            <v>24286.388951999976</v>
          </cell>
          <cell r="N256">
            <v>9.0046178755856132E-2</v>
          </cell>
          <cell r="O256">
            <v>9.0046000000000001E-2</v>
          </cell>
          <cell r="P256">
            <v>91.76</v>
          </cell>
          <cell r="Q256">
            <v>9.0046178755856132E-2</v>
          </cell>
          <cell r="R256">
            <v>9.0046178755856077E-2</v>
          </cell>
          <cell r="S256">
            <v>39352</v>
          </cell>
        </row>
        <row r="257">
          <cell r="A257">
            <v>240</v>
          </cell>
          <cell r="B257" t="str">
            <v>213th</v>
          </cell>
          <cell r="C257">
            <v>39002</v>
          </cell>
          <cell r="D257">
            <v>39366</v>
          </cell>
          <cell r="E257">
            <v>12</v>
          </cell>
          <cell r="F257">
            <v>14327</v>
          </cell>
          <cell r="G257">
            <v>13139.855</v>
          </cell>
          <cell r="H257">
            <v>7</v>
          </cell>
          <cell r="I257">
            <v>8900</v>
          </cell>
          <cell r="J257">
            <v>927</v>
          </cell>
          <cell r="K257">
            <v>9827</v>
          </cell>
          <cell r="L257">
            <v>9017255200.0000019</v>
          </cell>
          <cell r="M257">
            <v>809744799.99999928</v>
          </cell>
          <cell r="N257">
            <v>9.0046178755856132E-2</v>
          </cell>
          <cell r="O257">
            <v>9.2433000000000001E-2</v>
          </cell>
          <cell r="P257">
            <v>91.76</v>
          </cell>
          <cell r="Q257">
            <v>9.0046178755856132E-2</v>
          </cell>
          <cell r="R257">
            <v>9.0046178755856077E-2</v>
          </cell>
          <cell r="S257">
            <v>39366</v>
          </cell>
        </row>
        <row r="258">
          <cell r="A258">
            <v>241</v>
          </cell>
          <cell r="B258" t="str">
            <v>214th</v>
          </cell>
          <cell r="C258">
            <v>39017</v>
          </cell>
          <cell r="D258">
            <v>39381</v>
          </cell>
          <cell r="E258">
            <v>7</v>
          </cell>
          <cell r="F258">
            <v>15300</v>
          </cell>
          <cell r="G258">
            <v>14038.83</v>
          </cell>
          <cell r="H258">
            <v>6</v>
          </cell>
          <cell r="I258">
            <v>14600</v>
          </cell>
          <cell r="J258">
            <v>400</v>
          </cell>
          <cell r="K258">
            <v>15000</v>
          </cell>
          <cell r="L258">
            <v>13763999999.999998</v>
          </cell>
          <cell r="M258">
            <v>1235999999.9999988</v>
          </cell>
          <cell r="N258">
            <v>9.0046178755856132E-2</v>
          </cell>
          <cell r="O258">
            <v>9.1835492310331307E-2</v>
          </cell>
          <cell r="P258">
            <v>91.76</v>
          </cell>
          <cell r="Q258">
            <v>9.0046178755856132E-2</v>
          </cell>
          <cell r="R258">
            <v>9.0046178755856077E-2</v>
          </cell>
          <cell r="S258">
            <v>39381</v>
          </cell>
        </row>
        <row r="259">
          <cell r="A259">
            <v>242</v>
          </cell>
          <cell r="B259" t="str">
            <v>Special</v>
          </cell>
          <cell r="C259">
            <v>39017</v>
          </cell>
          <cell r="D259" t="str">
            <v>--</v>
          </cell>
          <cell r="E259" t="str">
            <v>--</v>
          </cell>
          <cell r="F259" t="str">
            <v>--</v>
          </cell>
          <cell r="G259" t="str">
            <v>--</v>
          </cell>
          <cell r="H259" t="str">
            <v>--</v>
          </cell>
          <cell r="I259" t="str">
            <v>--</v>
          </cell>
          <cell r="J259" t="str">
            <v>--</v>
          </cell>
          <cell r="K259">
            <v>0</v>
          </cell>
          <cell r="L259" t="str">
            <v>--</v>
          </cell>
          <cell r="M259" t="str">
            <v>--</v>
          </cell>
          <cell r="N259" t="str">
            <v>--</v>
          </cell>
          <cell r="O259" t="str">
            <v>--</v>
          </cell>
          <cell r="P259" t="str">
            <v>--</v>
          </cell>
          <cell r="Q259" t="str">
            <v>--</v>
          </cell>
          <cell r="R259" t="str">
            <v>--</v>
          </cell>
          <cell r="S259">
            <v>39381</v>
          </cell>
        </row>
        <row r="260">
          <cell r="A260">
            <v>243</v>
          </cell>
          <cell r="B260" t="str">
            <v xml:space="preserve">215th </v>
          </cell>
          <cell r="C260">
            <v>39031</v>
          </cell>
          <cell r="D260">
            <v>39394</v>
          </cell>
          <cell r="E260">
            <v>15</v>
          </cell>
          <cell r="F260">
            <v>31400</v>
          </cell>
          <cell r="G260">
            <v>28818.799999999999</v>
          </cell>
          <cell r="H260">
            <v>9</v>
          </cell>
          <cell r="I260">
            <v>29500</v>
          </cell>
          <cell r="J260">
            <v>500</v>
          </cell>
          <cell r="K260">
            <v>30000</v>
          </cell>
          <cell r="L260">
            <v>27534900000.000004</v>
          </cell>
          <cell r="M260">
            <v>2465099999.9999981</v>
          </cell>
          <cell r="N260">
            <v>8.9936094997054225E-2</v>
          </cell>
          <cell r="O260">
            <v>9.2208307770038689E-2</v>
          </cell>
          <cell r="P260">
            <v>91.78</v>
          </cell>
          <cell r="Q260">
            <v>9.0055450601420187E-2</v>
          </cell>
          <cell r="R260">
            <v>9.0019641189247684E-2</v>
          </cell>
          <cell r="S260">
            <v>39394</v>
          </cell>
        </row>
        <row r="261">
          <cell r="A261">
            <v>244</v>
          </cell>
          <cell r="B261" t="str">
            <v xml:space="preserve">216th </v>
          </cell>
          <cell r="C261">
            <v>39044</v>
          </cell>
          <cell r="D261">
            <v>39408</v>
          </cell>
          <cell r="E261">
            <v>15</v>
          </cell>
          <cell r="F261">
            <v>61523</v>
          </cell>
          <cell r="G261">
            <v>56448.254799999995</v>
          </cell>
          <cell r="H261">
            <v>9</v>
          </cell>
          <cell r="I261">
            <v>56723</v>
          </cell>
          <cell r="J261">
            <v>800</v>
          </cell>
          <cell r="K261">
            <v>57523</v>
          </cell>
          <cell r="L261">
            <v>52783104800</v>
          </cell>
          <cell r="M261">
            <v>4739895199.9999952</v>
          </cell>
          <cell r="N261">
            <v>9.0046178755856132E-2</v>
          </cell>
          <cell r="O261">
            <v>9.2433232996797843E-2</v>
          </cell>
          <cell r="P261">
            <v>91.76</v>
          </cell>
          <cell r="Q261">
            <v>9.0046178755856132E-2</v>
          </cell>
          <cell r="R261">
            <v>9.0046178755856091E-2</v>
          </cell>
          <cell r="S261">
            <v>39408</v>
          </cell>
        </row>
        <row r="262">
          <cell r="A262">
            <v>245</v>
          </cell>
          <cell r="B262" t="str">
            <v xml:space="preserve">217th </v>
          </cell>
          <cell r="C262">
            <v>39058</v>
          </cell>
          <cell r="D262">
            <v>39422</v>
          </cell>
          <cell r="E262">
            <v>12</v>
          </cell>
          <cell r="F262">
            <v>36720</v>
          </cell>
          <cell r="G262">
            <v>33692.671999999999</v>
          </cell>
          <cell r="H262">
            <v>10</v>
          </cell>
          <cell r="I262">
            <v>34520</v>
          </cell>
          <cell r="J262">
            <v>1200</v>
          </cell>
          <cell r="K262">
            <v>35720</v>
          </cell>
          <cell r="L262">
            <v>32776672000</v>
          </cell>
          <cell r="M262">
            <v>2943327999.9999971</v>
          </cell>
          <cell r="N262">
            <v>9.0046178755856132E-2</v>
          </cell>
          <cell r="O262">
            <v>9.2433232996797843E-2</v>
          </cell>
          <cell r="P262">
            <v>91.76</v>
          </cell>
          <cell r="Q262">
            <v>9.0046178755856132E-2</v>
          </cell>
          <cell r="R262">
            <v>9.0046178755856091E-2</v>
          </cell>
          <cell r="S262">
            <v>39422</v>
          </cell>
        </row>
        <row r="263">
          <cell r="A263">
            <v>246</v>
          </cell>
          <cell r="B263" t="str">
            <v>Special</v>
          </cell>
          <cell r="C263">
            <v>39058</v>
          </cell>
          <cell r="D263" t="str">
            <v>--</v>
          </cell>
          <cell r="E263" t="str">
            <v>--</v>
          </cell>
          <cell r="F263" t="str">
            <v>--</v>
          </cell>
          <cell r="G263" t="str">
            <v>--</v>
          </cell>
          <cell r="H263" t="str">
            <v>--</v>
          </cell>
          <cell r="I263" t="str">
            <v>--</v>
          </cell>
          <cell r="J263" t="str">
            <v>--</v>
          </cell>
          <cell r="K263">
            <v>0</v>
          </cell>
          <cell r="L263" t="str">
            <v>--</v>
          </cell>
          <cell r="M263" t="str">
            <v>--</v>
          </cell>
          <cell r="N263" t="str">
            <v>--</v>
          </cell>
          <cell r="O263" t="str">
            <v>--</v>
          </cell>
          <cell r="P263" t="str">
            <v>--</v>
          </cell>
          <cell r="Q263" t="str">
            <v>--</v>
          </cell>
          <cell r="R263" t="str">
            <v>--</v>
          </cell>
          <cell r="S263">
            <v>39422</v>
          </cell>
        </row>
        <row r="264">
          <cell r="A264">
            <v>247</v>
          </cell>
          <cell r="B264" t="str">
            <v xml:space="preserve">218th </v>
          </cell>
          <cell r="C264">
            <v>39072</v>
          </cell>
          <cell r="D264">
            <v>39436</v>
          </cell>
          <cell r="E264">
            <v>14</v>
          </cell>
          <cell r="F264">
            <v>17050</v>
          </cell>
          <cell r="G264">
            <v>15643.72</v>
          </cell>
          <cell r="H264">
            <v>12</v>
          </cell>
          <cell r="I264">
            <v>15150</v>
          </cell>
          <cell r="J264">
            <v>1100</v>
          </cell>
          <cell r="K264">
            <v>16250</v>
          </cell>
          <cell r="L264">
            <v>14911000000.000002</v>
          </cell>
          <cell r="M264">
            <v>1338999999.9999986</v>
          </cell>
          <cell r="N264">
            <v>9.0046178755856132E-2</v>
          </cell>
          <cell r="O264">
            <v>9.2433232996797843E-2</v>
          </cell>
          <cell r="P264">
            <v>91.76</v>
          </cell>
          <cell r="Q264">
            <v>9.0046178755856132E-2</v>
          </cell>
          <cell r="R264">
            <v>9.0046178755856091E-2</v>
          </cell>
          <cell r="S264">
            <v>39436</v>
          </cell>
        </row>
        <row r="265">
          <cell r="A265">
            <v>248</v>
          </cell>
          <cell r="B265" t="str">
            <v xml:space="preserve">219th </v>
          </cell>
          <cell r="C265">
            <v>39086</v>
          </cell>
          <cell r="D265">
            <v>39450</v>
          </cell>
          <cell r="E265">
            <v>9</v>
          </cell>
          <cell r="F265">
            <v>27700</v>
          </cell>
          <cell r="G265">
            <v>25415.52</v>
          </cell>
          <cell r="H265">
            <v>9</v>
          </cell>
          <cell r="I265">
            <v>26000</v>
          </cell>
          <cell r="J265">
            <v>700</v>
          </cell>
          <cell r="K265">
            <v>26700</v>
          </cell>
          <cell r="L265">
            <v>24499920000</v>
          </cell>
          <cell r="M265">
            <v>2200079999.9999981</v>
          </cell>
          <cell r="N265">
            <v>9.0046178755856132E-2</v>
          </cell>
          <cell r="O265">
            <v>9.2433232996797843E-2</v>
          </cell>
          <cell r="P265">
            <v>91.76</v>
          </cell>
          <cell r="Q265">
            <v>9.0046178755856132E-2</v>
          </cell>
          <cell r="R265">
            <v>9.0046178755856091E-2</v>
          </cell>
          <cell r="S265">
            <v>39450</v>
          </cell>
        </row>
        <row r="266">
          <cell r="A266">
            <v>249</v>
          </cell>
          <cell r="B266" t="str">
            <v>Special</v>
          </cell>
          <cell r="C266">
            <v>39086</v>
          </cell>
          <cell r="D266">
            <v>39450</v>
          </cell>
          <cell r="E266">
            <v>1</v>
          </cell>
          <cell r="F266">
            <v>134.71212219999998</v>
          </cell>
          <cell r="G266">
            <v>123.61184333072001</v>
          </cell>
          <cell r="H266">
            <v>1</v>
          </cell>
          <cell r="I266">
            <v>0</v>
          </cell>
          <cell r="J266">
            <v>134.71212219999998</v>
          </cell>
          <cell r="K266">
            <v>134.71212219999998</v>
          </cell>
          <cell r="L266">
            <v>123611843.33072001</v>
          </cell>
          <cell r="M266">
            <v>11100278.869279988</v>
          </cell>
          <cell r="N266">
            <v>9.0046178755856132E-2</v>
          </cell>
          <cell r="O266">
            <v>9.2433232996797843E-2</v>
          </cell>
          <cell r="P266">
            <v>91.76</v>
          </cell>
          <cell r="Q266">
            <v>9.0046178755856132E-2</v>
          </cell>
          <cell r="R266">
            <v>9.0046178755856091E-2</v>
          </cell>
          <cell r="S266">
            <v>39450</v>
          </cell>
        </row>
        <row r="267">
          <cell r="A267">
            <v>250</v>
          </cell>
          <cell r="B267" t="str">
            <v xml:space="preserve">220th </v>
          </cell>
          <cell r="C267">
            <v>39100</v>
          </cell>
          <cell r="D267">
            <v>39464</v>
          </cell>
          <cell r="E267">
            <v>17</v>
          </cell>
          <cell r="F267">
            <v>42095</v>
          </cell>
          <cell r="G267">
            <v>38614.822</v>
          </cell>
          <cell r="H267">
            <v>10</v>
          </cell>
          <cell r="I267">
            <v>31945</v>
          </cell>
          <cell r="J267">
            <v>3650</v>
          </cell>
          <cell r="K267">
            <v>35595</v>
          </cell>
          <cell r="L267">
            <v>32661972000</v>
          </cell>
          <cell r="M267">
            <v>2933027999.9999971</v>
          </cell>
          <cell r="N267">
            <v>9.0046178755856132E-2</v>
          </cell>
          <cell r="O267">
            <v>9.4470443660727058E-2</v>
          </cell>
          <cell r="P267">
            <v>91.76</v>
          </cell>
          <cell r="Q267">
            <v>9.0046178755856132E-2</v>
          </cell>
          <cell r="R267">
            <v>9.0046178755856077E-2</v>
          </cell>
          <cell r="S267">
            <v>39464</v>
          </cell>
        </row>
        <row r="268">
          <cell r="A268">
            <v>251</v>
          </cell>
          <cell r="B268" t="str">
            <v xml:space="preserve">221st </v>
          </cell>
          <cell r="C268">
            <v>39114</v>
          </cell>
          <cell r="D268">
            <v>39478</v>
          </cell>
          <cell r="E268">
            <v>14</v>
          </cell>
          <cell r="F268">
            <v>73600</v>
          </cell>
          <cell r="G268">
            <v>67524.86</v>
          </cell>
          <cell r="H268">
            <v>11</v>
          </cell>
          <cell r="I268">
            <v>64900</v>
          </cell>
          <cell r="J268">
            <v>1700</v>
          </cell>
          <cell r="K268">
            <v>66600</v>
          </cell>
          <cell r="L268">
            <v>61112360000.000008</v>
          </cell>
          <cell r="M268">
            <v>5487639999.9999952</v>
          </cell>
          <cell r="N268">
            <v>8.9927099162143337E-2</v>
          </cell>
          <cell r="O268">
            <v>9.2313632637974763E-2</v>
          </cell>
          <cell r="P268">
            <v>91.76</v>
          </cell>
          <cell r="Q268">
            <v>9.0046178755856132E-2</v>
          </cell>
          <cell r="R268">
            <v>9.0042999999999998E-2</v>
          </cell>
          <cell r="S268">
            <v>39478</v>
          </cell>
        </row>
        <row r="269">
          <cell r="A269">
            <v>252</v>
          </cell>
          <cell r="B269" t="str">
            <v>Special</v>
          </cell>
          <cell r="C269">
            <v>39114</v>
          </cell>
          <cell r="D269" t="str">
            <v>--</v>
          </cell>
          <cell r="E269" t="str">
            <v>--</v>
          </cell>
          <cell r="F269" t="str">
            <v>--</v>
          </cell>
          <cell r="G269" t="str">
            <v>--</v>
          </cell>
          <cell r="H269" t="str">
            <v>--</v>
          </cell>
          <cell r="I269" t="str">
            <v>--</v>
          </cell>
          <cell r="J269" t="str">
            <v>--</v>
          </cell>
          <cell r="K269">
            <v>0</v>
          </cell>
          <cell r="L269" t="str">
            <v>--</v>
          </cell>
          <cell r="M269" t="str">
            <v>--</v>
          </cell>
          <cell r="N269" t="str">
            <v>--</v>
          </cell>
          <cell r="O269" t="str">
            <v>--</v>
          </cell>
          <cell r="P269" t="str">
            <v>--</v>
          </cell>
          <cell r="Q269" t="str">
            <v>--</v>
          </cell>
          <cell r="R269" t="str">
            <v>--</v>
          </cell>
          <cell r="S269">
            <v>39478</v>
          </cell>
        </row>
        <row r="270">
          <cell r="A270">
            <v>253</v>
          </cell>
          <cell r="B270" t="str">
            <v xml:space="preserve">222nd </v>
          </cell>
          <cell r="C270">
            <v>39128</v>
          </cell>
          <cell r="D270">
            <v>39492</v>
          </cell>
          <cell r="E270">
            <v>9</v>
          </cell>
          <cell r="F270">
            <v>49360</v>
          </cell>
          <cell r="G270">
            <v>45292.786000000007</v>
          </cell>
          <cell r="H270">
            <v>9</v>
          </cell>
          <cell r="I270">
            <v>48060</v>
          </cell>
          <cell r="J270">
            <v>1300</v>
          </cell>
          <cell r="K270">
            <v>49360</v>
          </cell>
          <cell r="L270">
            <v>45292786000.000008</v>
          </cell>
          <cell r="M270">
            <v>4067213999.9999952</v>
          </cell>
          <cell r="N270">
            <v>8.9927099162143337E-2</v>
          </cell>
          <cell r="O270">
            <v>9.0046178755856132E-2</v>
          </cell>
          <cell r="P270">
            <v>91.76</v>
          </cell>
          <cell r="Q270">
            <v>9.0046178755856132E-2</v>
          </cell>
          <cell r="R270">
            <v>9.004497238997751E-2</v>
          </cell>
          <cell r="S270">
            <v>39492</v>
          </cell>
        </row>
        <row r="271">
          <cell r="A271">
            <v>254</v>
          </cell>
          <cell r="B271" t="str">
            <v xml:space="preserve">223rd </v>
          </cell>
          <cell r="C271">
            <v>39142</v>
          </cell>
          <cell r="D271">
            <v>39506</v>
          </cell>
          <cell r="E271">
            <v>10</v>
          </cell>
          <cell r="F271">
            <v>42360</v>
          </cell>
          <cell r="G271">
            <v>38867.436000000002</v>
          </cell>
          <cell r="H271">
            <v>8</v>
          </cell>
          <cell r="I271">
            <v>40360</v>
          </cell>
          <cell r="J271">
            <v>0</v>
          </cell>
          <cell r="K271">
            <v>40360</v>
          </cell>
          <cell r="L271">
            <v>37034335999.999992</v>
          </cell>
          <cell r="M271">
            <v>3325663999.9999971</v>
          </cell>
          <cell r="N271">
            <v>8.9927099162143337E-2</v>
          </cell>
          <cell r="O271">
            <v>9.0046178755856132E-2</v>
          </cell>
          <cell r="P271">
            <v>91.76</v>
          </cell>
          <cell r="Q271">
            <v>9.0046178755856132E-2</v>
          </cell>
          <cell r="R271">
            <v>9.0046000000000001E-2</v>
          </cell>
          <cell r="S271">
            <v>39506</v>
          </cell>
        </row>
        <row r="272">
          <cell r="A272">
            <v>255</v>
          </cell>
          <cell r="B272" t="str">
            <v>Special</v>
          </cell>
          <cell r="C272">
            <v>39142</v>
          </cell>
          <cell r="D272">
            <v>39506</v>
          </cell>
          <cell r="E272">
            <v>1</v>
          </cell>
          <cell r="F272">
            <v>0.13460657999999998</v>
          </cell>
          <cell r="G272">
            <v>0.123514997808</v>
          </cell>
          <cell r="H272">
            <v>1</v>
          </cell>
          <cell r="I272">
            <v>0</v>
          </cell>
          <cell r="J272">
            <v>0.13460657999999998</v>
          </cell>
          <cell r="K272">
            <v>0.13460657999999998</v>
          </cell>
          <cell r="L272">
            <v>123514.997808</v>
          </cell>
          <cell r="M272">
            <v>11091.582191999987</v>
          </cell>
          <cell r="N272">
            <v>8.9927099162143295E-2</v>
          </cell>
          <cell r="O272">
            <v>9.0046178755856104E-2</v>
          </cell>
          <cell r="P272">
            <v>91.76</v>
          </cell>
          <cell r="Q272">
            <v>9.0046178755856104E-2</v>
          </cell>
          <cell r="R272">
            <v>9.0046000000000001E-2</v>
          </cell>
          <cell r="S272">
            <v>39506</v>
          </cell>
        </row>
        <row r="273">
          <cell r="A273">
            <v>256</v>
          </cell>
          <cell r="B273" t="str">
            <v>224th</v>
          </cell>
          <cell r="C273">
            <v>39156</v>
          </cell>
          <cell r="D273">
            <v>39520</v>
          </cell>
          <cell r="E273">
            <v>8</v>
          </cell>
          <cell r="F273">
            <v>27050</v>
          </cell>
          <cell r="G273">
            <v>24821.43</v>
          </cell>
          <cell r="H273">
            <v>8</v>
          </cell>
          <cell r="I273">
            <v>25600</v>
          </cell>
          <cell r="J273">
            <v>1450</v>
          </cell>
          <cell r="K273">
            <v>27050</v>
          </cell>
          <cell r="L273">
            <v>24821430000.000004</v>
          </cell>
          <cell r="M273">
            <v>2228569999.9999986</v>
          </cell>
          <cell r="N273">
            <v>8.9927099162143337E-2</v>
          </cell>
          <cell r="O273">
            <v>9.0165284306973681E-2</v>
          </cell>
          <cell r="P273">
            <v>91.75</v>
          </cell>
          <cell r="Q273">
            <v>9.0165284306973681E-2</v>
          </cell>
          <cell r="R273">
            <v>9.0030769583176434E-2</v>
          </cell>
          <cell r="S273">
            <v>39520</v>
          </cell>
        </row>
        <row r="274">
          <cell r="A274">
            <v>257</v>
          </cell>
          <cell r="B274" t="str">
            <v>Special</v>
          </cell>
          <cell r="C274">
            <v>39156</v>
          </cell>
          <cell r="D274">
            <v>39520</v>
          </cell>
          <cell r="E274">
            <v>1</v>
          </cell>
          <cell r="F274">
            <v>554.70007509000004</v>
          </cell>
          <cell r="G274">
            <v>509.00000000356016</v>
          </cell>
          <cell r="H274">
            <v>1</v>
          </cell>
          <cell r="I274">
            <v>0</v>
          </cell>
          <cell r="J274">
            <v>554.70007509000004</v>
          </cell>
          <cell r="K274">
            <v>554.70007509000004</v>
          </cell>
          <cell r="L274">
            <v>509000000.00356019</v>
          </cell>
          <cell r="M274">
            <v>45700075.086439826</v>
          </cell>
          <cell r="N274">
            <v>9.0030696940962968E-2</v>
          </cell>
          <cell r="O274">
            <v>9.0165284306973681E-2</v>
          </cell>
          <cell r="P274">
            <v>91.761300000000006</v>
          </cell>
          <cell r="Q274">
            <v>9.0030696940962968E-2</v>
          </cell>
          <cell r="R274">
            <v>9.0030696940963023E-2</v>
          </cell>
          <cell r="S274">
            <v>39520</v>
          </cell>
        </row>
        <row r="275">
          <cell r="A275">
            <v>258</v>
          </cell>
          <cell r="B275" t="str">
            <v>225th</v>
          </cell>
          <cell r="C275">
            <v>39170</v>
          </cell>
          <cell r="D275">
            <v>39534</v>
          </cell>
          <cell r="E275">
            <v>27</v>
          </cell>
          <cell r="F275">
            <v>47590</v>
          </cell>
          <cell r="G275">
            <v>43658.794999999998</v>
          </cell>
          <cell r="H275">
            <v>17</v>
          </cell>
          <cell r="I275">
            <v>38540</v>
          </cell>
          <cell r="J275">
            <v>950</v>
          </cell>
          <cell r="K275">
            <v>39490</v>
          </cell>
          <cell r="L275">
            <v>36232395000</v>
          </cell>
          <cell r="M275">
            <v>3257605000</v>
          </cell>
          <cell r="N275">
            <v>9.0046000000000001E-2</v>
          </cell>
          <cell r="O275">
            <v>9.1954999999999995E-2</v>
          </cell>
          <cell r="P275">
            <v>91.72</v>
          </cell>
          <cell r="Q275">
            <v>9.0523000000000006E-2</v>
          </cell>
          <cell r="R275">
            <v>9.0156E-2</v>
          </cell>
          <cell r="S275">
            <v>39534</v>
          </cell>
        </row>
        <row r="276">
          <cell r="A276">
            <v>259</v>
          </cell>
          <cell r="B276" t="str">
            <v>Special</v>
          </cell>
          <cell r="C276">
            <v>39170</v>
          </cell>
          <cell r="D276" t="str">
            <v>--</v>
          </cell>
          <cell r="E276" t="str">
            <v>--</v>
          </cell>
          <cell r="F276" t="str">
            <v>--</v>
          </cell>
          <cell r="G276" t="str">
            <v>--</v>
          </cell>
          <cell r="H276" t="str">
            <v>--</v>
          </cell>
          <cell r="I276" t="str">
            <v>--</v>
          </cell>
          <cell r="J276" t="str">
            <v>--</v>
          </cell>
          <cell r="K276">
            <v>0</v>
          </cell>
          <cell r="L276" t="str">
            <v>--</v>
          </cell>
          <cell r="M276" t="str">
            <v>--</v>
          </cell>
          <cell r="N276" t="str">
            <v>--</v>
          </cell>
          <cell r="O276" t="str">
            <v>--</v>
          </cell>
          <cell r="P276" t="str">
            <v>--</v>
          </cell>
          <cell r="Q276" t="str">
            <v>--</v>
          </cell>
          <cell r="R276" t="str">
            <v>--</v>
          </cell>
          <cell r="S276">
            <v>39534</v>
          </cell>
        </row>
        <row r="277">
          <cell r="A277">
            <v>260</v>
          </cell>
          <cell r="B277" t="str">
            <v xml:space="preserve">226th </v>
          </cell>
          <cell r="C277">
            <v>39184</v>
          </cell>
          <cell r="D277">
            <v>39548</v>
          </cell>
          <cell r="E277">
            <v>25</v>
          </cell>
          <cell r="F277">
            <v>47600</v>
          </cell>
          <cell r="G277">
            <v>43654.01</v>
          </cell>
          <cell r="H277">
            <v>16</v>
          </cell>
          <cell r="I277">
            <v>33100</v>
          </cell>
          <cell r="J277">
            <v>1200</v>
          </cell>
          <cell r="K277">
            <v>34300</v>
          </cell>
          <cell r="L277">
            <v>31459510000.000004</v>
          </cell>
          <cell r="M277">
            <v>2840489999.9999995</v>
          </cell>
          <cell r="N277">
            <v>9.0284415823984235E-2</v>
          </cell>
          <cell r="O277">
            <v>9.0999750685614486E-2</v>
          </cell>
          <cell r="P277">
            <v>91.7</v>
          </cell>
          <cell r="Q277">
            <v>9.0761201720852738E-2</v>
          </cell>
          <cell r="R277">
            <v>9.0538395033999033E-2</v>
          </cell>
          <cell r="S277">
            <v>39548</v>
          </cell>
        </row>
        <row r="278">
          <cell r="A278">
            <v>261</v>
          </cell>
          <cell r="B278" t="str">
            <v>227th</v>
          </cell>
          <cell r="C278">
            <v>39198</v>
          </cell>
          <cell r="D278">
            <v>39562</v>
          </cell>
          <cell r="E278">
            <v>22</v>
          </cell>
          <cell r="F278">
            <v>58670</v>
          </cell>
          <cell r="G278">
            <v>53797.165000000001</v>
          </cell>
          <cell r="H278">
            <v>15</v>
          </cell>
          <cell r="I278">
            <v>47170</v>
          </cell>
          <cell r="J278">
            <v>1200</v>
          </cell>
          <cell r="K278">
            <v>48370</v>
          </cell>
          <cell r="L278">
            <v>44354375000</v>
          </cell>
          <cell r="M278">
            <v>4015625000</v>
          </cell>
          <cell r="N278">
            <v>9.0642E-2</v>
          </cell>
          <cell r="O278">
            <v>9.1238E-2</v>
          </cell>
          <cell r="P278">
            <v>91.69</v>
          </cell>
          <cell r="Q278">
            <v>9.0880000000000002E-2</v>
          </cell>
          <cell r="R278">
            <v>9.0784000000000004E-2</v>
          </cell>
          <cell r="S278">
            <v>39562</v>
          </cell>
        </row>
        <row r="279">
          <cell r="A279">
            <v>262</v>
          </cell>
          <cell r="B279" t="str">
            <v>228th</v>
          </cell>
          <cell r="C279">
            <v>39212</v>
          </cell>
          <cell r="D279">
            <v>39576</v>
          </cell>
          <cell r="E279">
            <v>26</v>
          </cell>
          <cell r="F279">
            <v>27753</v>
          </cell>
          <cell r="G279">
            <v>25443.795699999995</v>
          </cell>
          <cell r="H279">
            <v>16</v>
          </cell>
          <cell r="I279">
            <v>18253</v>
          </cell>
          <cell r="J279">
            <v>2500</v>
          </cell>
          <cell r="K279">
            <v>20753</v>
          </cell>
          <cell r="L279">
            <v>19027915699.999996</v>
          </cell>
          <cell r="M279">
            <v>1725084300.0000005</v>
          </cell>
          <cell r="N279">
            <v>9.0761201720852738E-2</v>
          </cell>
          <cell r="O279">
            <v>9.1716022462584298E-2</v>
          </cell>
          <cell r="P279">
            <v>91.68</v>
          </cell>
          <cell r="Q279">
            <v>9.0999750685614486E-2</v>
          </cell>
          <cell r="R279">
            <v>9.0909775398175546E-2</v>
          </cell>
          <cell r="S279">
            <v>39576</v>
          </cell>
        </row>
        <row r="280">
          <cell r="A280">
            <v>263</v>
          </cell>
          <cell r="B280" t="str">
            <v>Special</v>
          </cell>
          <cell r="C280">
            <v>39212</v>
          </cell>
          <cell r="D280" t="str">
            <v>--</v>
          </cell>
          <cell r="E280" t="str">
            <v>--</v>
          </cell>
          <cell r="F280" t="str">
            <v>--</v>
          </cell>
          <cell r="G280" t="str">
            <v>--</v>
          </cell>
          <cell r="H280" t="str">
            <v>--</v>
          </cell>
          <cell r="I280" t="str">
            <v>--</v>
          </cell>
          <cell r="J280" t="str">
            <v>--</v>
          </cell>
          <cell r="K280">
            <v>0</v>
          </cell>
          <cell r="L280" t="str">
            <v>--</v>
          </cell>
          <cell r="M280" t="str">
            <v>--</v>
          </cell>
          <cell r="N280" t="str">
            <v>--</v>
          </cell>
          <cell r="O280" t="str">
            <v>--</v>
          </cell>
          <cell r="P280" t="str">
            <v>--</v>
          </cell>
          <cell r="Q280" t="str">
            <v>--</v>
          </cell>
          <cell r="R280" t="str">
            <v>--</v>
          </cell>
          <cell r="S280">
            <v>39576</v>
          </cell>
        </row>
        <row r="281">
          <cell r="A281">
            <v>264</v>
          </cell>
          <cell r="B281" t="str">
            <v xml:space="preserve">229th </v>
          </cell>
          <cell r="C281">
            <v>39226</v>
          </cell>
          <cell r="D281">
            <v>39590</v>
          </cell>
          <cell r="E281">
            <v>20</v>
          </cell>
          <cell r="F281">
            <v>15500</v>
          </cell>
          <cell r="G281">
            <v>14207.765000000005</v>
          </cell>
          <cell r="H281">
            <v>10</v>
          </cell>
          <cell r="I281">
            <v>5900</v>
          </cell>
          <cell r="J281">
            <v>1500</v>
          </cell>
          <cell r="K281">
            <v>7400</v>
          </cell>
          <cell r="L281">
            <v>6784190000.000001</v>
          </cell>
          <cell r="M281">
            <v>615809999.99999964</v>
          </cell>
          <cell r="N281">
            <v>9.0761201720852738E-2</v>
          </cell>
          <cell r="O281">
            <v>9.111906420186118E-2</v>
          </cell>
          <cell r="P281">
            <v>91.67</v>
          </cell>
          <cell r="Q281">
            <v>9.111906420186118E-2</v>
          </cell>
          <cell r="R281">
            <v>9.1020709283537948E-2</v>
          </cell>
          <cell r="S281">
            <v>39590</v>
          </cell>
        </row>
        <row r="282">
          <cell r="A282">
            <v>265</v>
          </cell>
          <cell r="B282" t="str">
            <v>Special</v>
          </cell>
          <cell r="C282">
            <v>39226</v>
          </cell>
          <cell r="D282" t="str">
            <v>--</v>
          </cell>
          <cell r="E282" t="str">
            <v>--</v>
          </cell>
          <cell r="F282" t="str">
            <v>--</v>
          </cell>
          <cell r="G282" t="str">
            <v>--</v>
          </cell>
          <cell r="H282" t="str">
            <v>--</v>
          </cell>
          <cell r="I282" t="str">
            <v>--</v>
          </cell>
          <cell r="J282" t="str">
            <v>--</v>
          </cell>
          <cell r="K282">
            <v>0</v>
          </cell>
          <cell r="L282" t="str">
            <v>--</v>
          </cell>
          <cell r="M282" t="str">
            <v>--</v>
          </cell>
          <cell r="N282" t="str">
            <v>--</v>
          </cell>
          <cell r="O282" t="str">
            <v>--</v>
          </cell>
          <cell r="P282" t="str">
            <v>--</v>
          </cell>
          <cell r="Q282" t="str">
            <v>--</v>
          </cell>
          <cell r="R282" t="str">
            <v>--</v>
          </cell>
          <cell r="S282">
            <v>39590</v>
          </cell>
        </row>
        <row r="283">
          <cell r="A283">
            <v>266</v>
          </cell>
          <cell r="B283" t="str">
            <v xml:space="preserve">230th </v>
          </cell>
          <cell r="C283">
            <v>39240</v>
          </cell>
          <cell r="D283">
            <v>39604</v>
          </cell>
          <cell r="E283">
            <v>25</v>
          </cell>
          <cell r="F283">
            <v>46530</v>
          </cell>
          <cell r="G283">
            <v>42649.226000000002</v>
          </cell>
          <cell r="H283">
            <v>25</v>
          </cell>
          <cell r="I283">
            <v>42830</v>
          </cell>
          <cell r="J283">
            <v>3700</v>
          </cell>
          <cell r="K283">
            <v>46530</v>
          </cell>
          <cell r="L283">
            <v>42649226000</v>
          </cell>
          <cell r="M283">
            <v>3880773999.9999986</v>
          </cell>
          <cell r="N283">
            <v>9.0999750685614486E-2</v>
          </cell>
          <cell r="O283">
            <v>9.1596578691416686E-2</v>
          </cell>
          <cell r="P283">
            <v>91.63</v>
          </cell>
          <cell r="Q283">
            <v>9.1596578691416686E-2</v>
          </cell>
          <cell r="R283">
            <v>9.1242815685165429E-2</v>
          </cell>
          <cell r="S283">
            <v>39604</v>
          </cell>
        </row>
        <row r="284">
          <cell r="A284">
            <v>267</v>
          </cell>
          <cell r="B284" t="str">
            <v xml:space="preserve">231st </v>
          </cell>
          <cell r="C284">
            <v>39254</v>
          </cell>
          <cell r="D284">
            <v>39618</v>
          </cell>
          <cell r="E284">
            <v>18</v>
          </cell>
          <cell r="F284">
            <v>24900</v>
          </cell>
          <cell r="G284">
            <v>22811.45</v>
          </cell>
          <cell r="H284">
            <v>3</v>
          </cell>
          <cell r="I284">
            <v>8000</v>
          </cell>
          <cell r="J284">
            <v>0</v>
          </cell>
          <cell r="K284">
            <v>8000</v>
          </cell>
          <cell r="L284">
            <v>7330400000</v>
          </cell>
          <cell r="M284">
            <v>669599999.99999988</v>
          </cell>
          <cell r="N284">
            <v>9.1596578691416686E-2</v>
          </cell>
          <cell r="O284">
            <v>9.255285948349852E-2</v>
          </cell>
          <cell r="P284">
            <v>91.63</v>
          </cell>
          <cell r="Q284">
            <v>9.1596578691416686E-2</v>
          </cell>
          <cell r="R284">
            <v>9.1596578691416616E-2</v>
          </cell>
          <cell r="S284">
            <v>39618</v>
          </cell>
        </row>
        <row r="285">
          <cell r="A285">
            <v>268</v>
          </cell>
          <cell r="B285" t="str">
            <v xml:space="preserve">232nd </v>
          </cell>
          <cell r="C285">
            <v>39268</v>
          </cell>
          <cell r="D285">
            <v>39632</v>
          </cell>
          <cell r="E285">
            <v>25</v>
          </cell>
          <cell r="F285">
            <v>81918</v>
          </cell>
          <cell r="G285">
            <v>75055.813399999985</v>
          </cell>
          <cell r="H285">
            <v>8</v>
          </cell>
          <cell r="I285">
            <v>55200</v>
          </cell>
          <cell r="J285">
            <v>3718</v>
          </cell>
          <cell r="K285">
            <v>58918</v>
          </cell>
          <cell r="L285">
            <v>53986563400</v>
          </cell>
          <cell r="M285">
            <v>4931436600.000001</v>
          </cell>
          <cell r="N285">
            <v>9.1596578691416686E-2</v>
          </cell>
          <cell r="O285">
            <v>9.2433232996797843E-2</v>
          </cell>
          <cell r="P285">
            <v>91.63</v>
          </cell>
          <cell r="Q285">
            <v>9.1596578691416686E-2</v>
          </cell>
          <cell r="R285">
            <v>9.1596578691416616E-2</v>
          </cell>
          <cell r="S285">
            <v>39632</v>
          </cell>
        </row>
        <row r="286">
          <cell r="A286">
            <v>269</v>
          </cell>
          <cell r="B286" t="str">
            <v xml:space="preserve">233rd </v>
          </cell>
          <cell r="C286">
            <v>39282</v>
          </cell>
          <cell r="D286">
            <v>39646</v>
          </cell>
          <cell r="E286">
            <v>19</v>
          </cell>
          <cell r="F286">
            <v>64890</v>
          </cell>
          <cell r="G286">
            <v>59456.286999999997</v>
          </cell>
          <cell r="H286">
            <v>10</v>
          </cell>
          <cell r="I286">
            <v>53700</v>
          </cell>
          <cell r="J286">
            <v>3790</v>
          </cell>
          <cell r="K286">
            <v>57490</v>
          </cell>
          <cell r="L286">
            <v>52678257000</v>
          </cell>
          <cell r="M286">
            <v>4811742999.999999</v>
          </cell>
          <cell r="N286">
            <v>9.1477160988291478E-2</v>
          </cell>
          <cell r="O286">
            <v>9.2433232996797843E-2</v>
          </cell>
          <cell r="P286">
            <v>91.63</v>
          </cell>
          <cell r="Q286">
            <v>9.1596578691416686E-2</v>
          </cell>
          <cell r="R286">
            <v>9.1593047092955709E-2</v>
          </cell>
          <cell r="S286">
            <v>39646</v>
          </cell>
        </row>
        <row r="287">
          <cell r="A287">
            <v>270</v>
          </cell>
          <cell r="B287" t="str">
            <v>Special</v>
          </cell>
          <cell r="C287">
            <v>39282</v>
          </cell>
          <cell r="D287">
            <v>39646</v>
          </cell>
          <cell r="E287">
            <v>1</v>
          </cell>
          <cell r="F287">
            <v>9.7393788517553688</v>
          </cell>
          <cell r="G287">
            <v>8.92422206</v>
          </cell>
          <cell r="H287">
            <v>1</v>
          </cell>
          <cell r="I287">
            <v>0</v>
          </cell>
          <cell r="J287">
            <v>9.7393788517553688</v>
          </cell>
          <cell r="K287">
            <v>9.7393788517553688</v>
          </cell>
          <cell r="L287">
            <v>8924222.0600000005</v>
          </cell>
          <cell r="M287">
            <v>815156.79175536823</v>
          </cell>
          <cell r="N287">
            <v>9.1592995781075423E-2</v>
          </cell>
          <cell r="O287">
            <v>9.1592995781075423E-2</v>
          </cell>
          <cell r="P287">
            <v>91.630300000000005</v>
          </cell>
          <cell r="Q287">
            <v>9.1592995781075423E-2</v>
          </cell>
          <cell r="R287">
            <v>9.1592995781075381E-2</v>
          </cell>
          <cell r="S287">
            <v>39646</v>
          </cell>
        </row>
        <row r="288">
          <cell r="A288">
            <v>271</v>
          </cell>
          <cell r="B288" t="str">
            <v xml:space="preserve">234th </v>
          </cell>
          <cell r="C288">
            <v>39296</v>
          </cell>
          <cell r="D288">
            <v>39660</v>
          </cell>
          <cell r="E288">
            <v>27</v>
          </cell>
          <cell r="F288">
            <v>34200</v>
          </cell>
          <cell r="G288">
            <v>31238.86</v>
          </cell>
          <cell r="H288">
            <v>5</v>
          </cell>
          <cell r="I288">
            <v>10000</v>
          </cell>
          <cell r="J288">
            <v>0</v>
          </cell>
          <cell r="K288">
            <v>10000</v>
          </cell>
          <cell r="L288">
            <v>9145199999.9999981</v>
          </cell>
          <cell r="M288">
            <v>854799999.99999952</v>
          </cell>
          <cell r="N288">
            <v>9.3390977190714791E-2</v>
          </cell>
          <cell r="O288">
            <v>9.748014767764604E-2</v>
          </cell>
          <cell r="P288">
            <v>91.43</v>
          </cell>
          <cell r="Q288">
            <v>9.39904184189429E-2</v>
          </cell>
          <cell r="R288">
            <v>9.3726583524510257E-2</v>
          </cell>
          <cell r="S288">
            <v>39660</v>
          </cell>
        </row>
        <row r="289">
          <cell r="A289">
            <v>272</v>
          </cell>
          <cell r="B289" t="str">
            <v>Special</v>
          </cell>
          <cell r="C289">
            <v>39296</v>
          </cell>
          <cell r="D289" t="str">
            <v>--</v>
          </cell>
          <cell r="E289" t="str">
            <v>--</v>
          </cell>
          <cell r="F289" t="str">
            <v>--</v>
          </cell>
          <cell r="G289" t="str">
            <v>--</v>
          </cell>
          <cell r="H289" t="str">
            <v>--</v>
          </cell>
          <cell r="I289" t="str">
            <v>--</v>
          </cell>
          <cell r="J289" t="str">
            <v>--</v>
          </cell>
          <cell r="K289">
            <v>0</v>
          </cell>
          <cell r="L289" t="str">
            <v>--</v>
          </cell>
          <cell r="M289" t="str">
            <v>--</v>
          </cell>
          <cell r="N289" t="str">
            <v>--</v>
          </cell>
          <cell r="O289" t="str">
            <v>--</v>
          </cell>
          <cell r="P289" t="str">
            <v>--</v>
          </cell>
          <cell r="Q289" t="str">
            <v>--</v>
          </cell>
          <cell r="R289" t="str">
            <v>--</v>
          </cell>
          <cell r="S289">
            <v>39660</v>
          </cell>
        </row>
        <row r="290">
          <cell r="A290">
            <v>273</v>
          </cell>
          <cell r="B290" t="str">
            <v xml:space="preserve">235th </v>
          </cell>
          <cell r="C290">
            <v>39310</v>
          </cell>
          <cell r="D290">
            <v>39675</v>
          </cell>
          <cell r="E290">
            <v>26</v>
          </cell>
          <cell r="F290">
            <v>45850</v>
          </cell>
          <cell r="G290">
            <v>41902.385000000009</v>
          </cell>
          <cell r="H290">
            <v>13</v>
          </cell>
          <cell r="I290">
            <v>24600</v>
          </cell>
          <cell r="J290">
            <v>500</v>
          </cell>
          <cell r="K290">
            <v>25100</v>
          </cell>
          <cell r="L290">
            <v>22943860000</v>
          </cell>
          <cell r="M290">
            <v>2156140000.0000019</v>
          </cell>
          <cell r="N290">
            <v>9.3732910423274557E-2</v>
          </cell>
          <cell r="O290">
            <v>9.5530236634531099E-2</v>
          </cell>
          <cell r="P290">
            <v>91.4</v>
          </cell>
          <cell r="Q290">
            <v>9.4091903719912398E-2</v>
          </cell>
          <cell r="R290">
            <v>9.3974597125331211E-2</v>
          </cell>
          <cell r="S290">
            <v>39675</v>
          </cell>
        </row>
        <row r="291">
          <cell r="A291">
            <v>274</v>
          </cell>
          <cell r="B291" t="str">
            <v>Special</v>
          </cell>
          <cell r="C291">
            <v>39310</v>
          </cell>
          <cell r="D291" t="str">
            <v>--</v>
          </cell>
          <cell r="E291" t="str">
            <v>--</v>
          </cell>
          <cell r="F291" t="str">
            <v>--</v>
          </cell>
          <cell r="G291" t="str">
            <v>--</v>
          </cell>
          <cell r="H291" t="str">
            <v>--</v>
          </cell>
          <cell r="I291" t="str">
            <v>--</v>
          </cell>
          <cell r="J291" t="str">
            <v>--</v>
          </cell>
          <cell r="K291">
            <v>0</v>
          </cell>
          <cell r="L291" t="str">
            <v>--</v>
          </cell>
          <cell r="M291" t="str">
            <v>--</v>
          </cell>
          <cell r="N291" t="str">
            <v>--</v>
          </cell>
          <cell r="O291" t="str">
            <v>--</v>
          </cell>
          <cell r="P291" t="str">
            <v>--</v>
          </cell>
          <cell r="Q291" t="str">
            <v>--</v>
          </cell>
          <cell r="R291" t="str">
            <v>--</v>
          </cell>
          <cell r="S291">
            <v>39674</v>
          </cell>
        </row>
        <row r="292">
          <cell r="A292">
            <v>275</v>
          </cell>
          <cell r="B292" t="str">
            <v xml:space="preserve">236th </v>
          </cell>
          <cell r="C292">
            <v>39324</v>
          </cell>
          <cell r="D292">
            <v>39688</v>
          </cell>
          <cell r="E292">
            <v>25</v>
          </cell>
          <cell r="F292">
            <v>25700</v>
          </cell>
          <cell r="G292">
            <v>23490.57</v>
          </cell>
          <cell r="H292">
            <v>3</v>
          </cell>
          <cell r="I292">
            <v>6000</v>
          </cell>
          <cell r="J292" t="str">
            <v>--</v>
          </cell>
          <cell r="K292">
            <v>6000</v>
          </cell>
          <cell r="L292">
            <v>5485800000.000001</v>
          </cell>
          <cell r="M292">
            <v>514199999.99999934</v>
          </cell>
          <cell r="N292">
            <v>9.39904184189429E-2</v>
          </cell>
          <cell r="O292">
            <v>9.6033431832248342E-2</v>
          </cell>
          <cell r="P292">
            <v>91.43</v>
          </cell>
          <cell r="Q292">
            <v>9.39904184189429E-2</v>
          </cell>
          <cell r="R292">
            <v>9.3990418418942831E-2</v>
          </cell>
          <cell r="S292">
            <v>39688</v>
          </cell>
        </row>
        <row r="293">
          <cell r="A293">
            <v>276</v>
          </cell>
          <cell r="B293" t="str">
            <v xml:space="preserve">237th </v>
          </cell>
          <cell r="C293">
            <v>39338</v>
          </cell>
          <cell r="D293">
            <v>39702</v>
          </cell>
          <cell r="E293">
            <v>21</v>
          </cell>
          <cell r="F293">
            <v>31070</v>
          </cell>
          <cell r="G293">
            <v>28405.352999999999</v>
          </cell>
          <cell r="H293">
            <v>10</v>
          </cell>
          <cell r="I293">
            <v>24220</v>
          </cell>
          <cell r="J293">
            <v>1000</v>
          </cell>
          <cell r="K293">
            <v>25220</v>
          </cell>
          <cell r="L293">
            <v>23058648000</v>
          </cell>
          <cell r="M293">
            <v>2161351999.9999971</v>
          </cell>
          <cell r="N293">
            <v>9.3870477728745474E-2</v>
          </cell>
          <cell r="O293">
            <v>9.4950889285864731E-2</v>
          </cell>
          <cell r="P293">
            <v>91.43</v>
          </cell>
          <cell r="Q293">
            <v>9.39904184189429E-2</v>
          </cell>
          <cell r="R293">
            <v>9.3990323293012545E-2</v>
          </cell>
          <cell r="S293">
            <v>39702</v>
          </cell>
        </row>
        <row r="294">
          <cell r="A294">
            <v>277</v>
          </cell>
          <cell r="B294" t="str">
            <v>Special</v>
          </cell>
          <cell r="C294">
            <v>39338</v>
          </cell>
          <cell r="D294">
            <v>39702</v>
          </cell>
          <cell r="E294">
            <v>1</v>
          </cell>
          <cell r="F294">
            <v>379.49192168999997</v>
          </cell>
          <cell r="G294">
            <v>346.96946400116707</v>
          </cell>
          <cell r="H294">
            <v>1</v>
          </cell>
          <cell r="I294">
            <v>0</v>
          </cell>
          <cell r="J294">
            <v>379.49192168999997</v>
          </cell>
          <cell r="K294">
            <v>379.49192168999997</v>
          </cell>
          <cell r="L294">
            <v>346969464.00116706</v>
          </cell>
          <cell r="M294">
            <v>32522457.688832957</v>
          </cell>
          <cell r="N294">
            <v>9.39904184189429E-2</v>
          </cell>
          <cell r="O294">
            <v>9.3990418418942831E-2</v>
          </cell>
          <cell r="P294">
            <v>91.43</v>
          </cell>
          <cell r="Q294">
            <v>9.39904184189429E-2</v>
          </cell>
          <cell r="R294">
            <v>9.3990323293012545E-2</v>
          </cell>
          <cell r="S294">
            <v>39702</v>
          </cell>
        </row>
        <row r="295">
          <cell r="A295">
            <v>278</v>
          </cell>
          <cell r="B295" t="str">
            <v xml:space="preserve">238th </v>
          </cell>
          <cell r="C295">
            <v>39352</v>
          </cell>
          <cell r="D295">
            <v>39716</v>
          </cell>
          <cell r="E295">
            <v>14</v>
          </cell>
          <cell r="F295">
            <v>24700</v>
          </cell>
          <cell r="G295">
            <v>22582.01</v>
          </cell>
          <cell r="H295">
            <v>8</v>
          </cell>
          <cell r="I295">
            <v>15700</v>
          </cell>
          <cell r="J295">
            <v>5500</v>
          </cell>
          <cell r="K295">
            <v>21200</v>
          </cell>
          <cell r="L295">
            <v>19383160000.000004</v>
          </cell>
          <cell r="M295">
            <v>1816839999.9999979</v>
          </cell>
          <cell r="N295">
            <v>9.39904184189429E-2</v>
          </cell>
          <cell r="O295">
            <v>9.4950889285864731E-2</v>
          </cell>
          <cell r="P295">
            <v>91.43</v>
          </cell>
          <cell r="Q295">
            <v>9.39904184189429E-2</v>
          </cell>
          <cell r="R295">
            <v>9.3990418418942845E-2</v>
          </cell>
          <cell r="S295">
            <v>39716</v>
          </cell>
        </row>
        <row r="296">
          <cell r="A296">
            <v>279</v>
          </cell>
          <cell r="B296" t="str">
            <v>Special</v>
          </cell>
          <cell r="C296">
            <v>39352</v>
          </cell>
          <cell r="D296" t="str">
            <v>--</v>
          </cell>
          <cell r="E296" t="str">
            <v>--</v>
          </cell>
          <cell r="F296" t="str">
            <v>--</v>
          </cell>
          <cell r="G296" t="str">
            <v>--</v>
          </cell>
          <cell r="H296" t="str">
            <v>--</v>
          </cell>
          <cell r="I296" t="str">
            <v>--</v>
          </cell>
          <cell r="J296" t="str">
            <v>--</v>
          </cell>
          <cell r="K296">
            <v>0</v>
          </cell>
          <cell r="L296" t="str">
            <v>--</v>
          </cell>
          <cell r="M296" t="str">
            <v>--</v>
          </cell>
          <cell r="N296" t="str">
            <v>--</v>
          </cell>
          <cell r="O296" t="str">
            <v>--</v>
          </cell>
          <cell r="P296" t="str">
            <v>--</v>
          </cell>
          <cell r="Q296" t="str">
            <v>--</v>
          </cell>
          <cell r="R296" t="str">
            <v>--</v>
          </cell>
          <cell r="S296">
            <v>39716</v>
          </cell>
        </row>
        <row r="297">
          <cell r="A297">
            <v>280</v>
          </cell>
          <cell r="B297" t="str">
            <v xml:space="preserve">239th </v>
          </cell>
          <cell r="C297">
            <v>39366</v>
          </cell>
          <cell r="D297">
            <v>39730</v>
          </cell>
          <cell r="E297">
            <v>11</v>
          </cell>
          <cell r="F297">
            <v>18030</v>
          </cell>
          <cell r="G297">
            <v>16484.607</v>
          </cell>
          <cell r="H297">
            <v>7</v>
          </cell>
          <cell r="I297">
            <v>16930</v>
          </cell>
          <cell r="J297">
            <v>0</v>
          </cell>
          <cell r="K297">
            <v>16930</v>
          </cell>
          <cell r="L297">
            <v>15479107000.000002</v>
          </cell>
          <cell r="M297">
            <v>1450892999.9999981</v>
          </cell>
          <cell r="N297">
            <v>9.3870477728745474E-2</v>
          </cell>
          <cell r="O297">
            <v>9.39904184189429E-2</v>
          </cell>
          <cell r="P297">
            <v>91.43</v>
          </cell>
          <cell r="Q297">
            <v>9.39904184189429E-2</v>
          </cell>
          <cell r="R297">
            <v>9.3989851596750218E-2</v>
          </cell>
          <cell r="S297">
            <v>39730</v>
          </cell>
        </row>
        <row r="298">
          <cell r="A298">
            <v>281</v>
          </cell>
          <cell r="B298" t="str">
            <v>Special</v>
          </cell>
          <cell r="C298">
            <v>39366</v>
          </cell>
          <cell r="D298">
            <v>39730</v>
          </cell>
          <cell r="E298">
            <v>1</v>
          </cell>
          <cell r="F298">
            <v>3.6749425800000002</v>
          </cell>
          <cell r="G298">
            <v>3.3600000008940003</v>
          </cell>
          <cell r="H298">
            <v>1</v>
          </cell>
          <cell r="I298" t="str">
            <v>--</v>
          </cell>
          <cell r="J298">
            <v>3.6749425800000002</v>
          </cell>
          <cell r="K298">
            <v>3.6749425800000002</v>
          </cell>
          <cell r="L298">
            <v>3360000.0008940003</v>
          </cell>
          <cell r="M298">
            <v>314942.57910599961</v>
          </cell>
          <cell r="N298">
            <v>9.39904184189429E-2</v>
          </cell>
          <cell r="O298">
            <v>9.39904184189429E-2</v>
          </cell>
          <cell r="P298">
            <v>91.43</v>
          </cell>
          <cell r="Q298">
            <v>9.39904184189429E-2</v>
          </cell>
          <cell r="R298">
            <v>9.3990418418942845E-2</v>
          </cell>
          <cell r="S298">
            <v>39730</v>
          </cell>
        </row>
        <row r="299">
          <cell r="A299">
            <v>282</v>
          </cell>
          <cell r="B299" t="str">
            <v xml:space="preserve">240th </v>
          </cell>
          <cell r="C299">
            <v>39380</v>
          </cell>
          <cell r="D299">
            <v>39744</v>
          </cell>
          <cell r="E299">
            <v>5</v>
          </cell>
          <cell r="F299">
            <v>9164</v>
          </cell>
          <cell r="G299">
            <v>8377.8516</v>
          </cell>
          <cell r="H299">
            <v>4</v>
          </cell>
          <cell r="I299">
            <v>4964</v>
          </cell>
          <cell r="J299">
            <v>50</v>
          </cell>
          <cell r="K299">
            <v>5014</v>
          </cell>
          <cell r="L299">
            <v>4584706600</v>
          </cell>
          <cell r="M299">
            <v>429293399.99999988</v>
          </cell>
          <cell r="N299">
            <v>9.3870477728745474E-2</v>
          </cell>
          <cell r="O299">
            <v>9.5431755846825367E-2</v>
          </cell>
          <cell r="P299">
            <v>91.43</v>
          </cell>
          <cell r="Q299">
            <v>9.39904184189429E-2</v>
          </cell>
          <cell r="R299">
            <v>9.3893200815190078E-2</v>
          </cell>
          <cell r="S299">
            <v>39744</v>
          </cell>
        </row>
        <row r="300">
          <cell r="A300">
            <v>283</v>
          </cell>
          <cell r="B300" t="str">
            <v xml:space="preserve">241st </v>
          </cell>
          <cell r="C300">
            <v>39394</v>
          </cell>
          <cell r="D300">
            <v>39758</v>
          </cell>
          <cell r="E300">
            <v>14</v>
          </cell>
          <cell r="F300">
            <v>50020</v>
          </cell>
          <cell r="G300">
            <v>45733.088000000003</v>
          </cell>
          <cell r="H300">
            <v>10</v>
          </cell>
          <cell r="I300">
            <v>30020</v>
          </cell>
          <cell r="J300">
            <v>0</v>
          </cell>
          <cell r="K300">
            <v>30020</v>
          </cell>
          <cell r="L300">
            <v>27448738000</v>
          </cell>
          <cell r="M300">
            <v>2571261999.9999986</v>
          </cell>
          <cell r="N300">
            <v>9.3870477728745474E-2</v>
          </cell>
          <cell r="O300">
            <v>9.4830738438444209E-2</v>
          </cell>
          <cell r="P300">
            <v>91.43</v>
          </cell>
          <cell r="Q300">
            <v>9.39904184189429E-2</v>
          </cell>
          <cell r="R300">
            <v>9.3932402524057948E-2</v>
          </cell>
          <cell r="S300">
            <v>39758</v>
          </cell>
        </row>
        <row r="301">
          <cell r="A301">
            <v>284</v>
          </cell>
          <cell r="B301" t="str">
            <v>Special</v>
          </cell>
          <cell r="C301">
            <v>39394</v>
          </cell>
          <cell r="D301">
            <v>39758</v>
          </cell>
          <cell r="E301">
            <v>1</v>
          </cell>
          <cell r="F301">
            <v>1.1515045100000001</v>
          </cell>
          <cell r="G301">
            <v>1.05287699721399</v>
          </cell>
          <cell r="H301">
            <v>1</v>
          </cell>
          <cell r="I301">
            <v>0</v>
          </cell>
          <cell r="J301">
            <v>1.1515045100000001</v>
          </cell>
          <cell r="K301">
            <v>1.1515045100000001</v>
          </cell>
          <cell r="L301">
            <v>1052876.99721399</v>
          </cell>
          <cell r="M301">
            <v>98627.512786010033</v>
          </cell>
          <cell r="N301">
            <v>9.3931644202656706E-2</v>
          </cell>
          <cell r="O301">
            <v>9.3931644202656706E-2</v>
          </cell>
          <cell r="P301">
            <v>91.434899999999999</v>
          </cell>
          <cell r="Q301">
            <v>9.3931644202656706E-2</v>
          </cell>
          <cell r="R301">
            <v>9.3931644202656733E-2</v>
          </cell>
          <cell r="S301">
            <v>39758</v>
          </cell>
        </row>
        <row r="302">
          <cell r="A302">
            <v>285</v>
          </cell>
          <cell r="B302" t="str">
            <v xml:space="preserve">242nd </v>
          </cell>
          <cell r="C302">
            <v>39408</v>
          </cell>
          <cell r="D302">
            <v>39772</v>
          </cell>
          <cell r="E302">
            <v>13</v>
          </cell>
          <cell r="F302">
            <v>17428</v>
          </cell>
          <cell r="G302">
            <v>15933.128400000001</v>
          </cell>
          <cell r="H302">
            <v>7</v>
          </cell>
          <cell r="I302">
            <v>12428</v>
          </cell>
          <cell r="J302">
            <v>0</v>
          </cell>
          <cell r="K302">
            <v>12428</v>
          </cell>
          <cell r="L302">
            <v>11363228400</v>
          </cell>
          <cell r="M302">
            <v>1064771599.9999989</v>
          </cell>
          <cell r="N302">
            <v>9.3750563269426004E-2</v>
          </cell>
          <cell r="O302">
            <v>9.4470443660727058E-2</v>
          </cell>
          <cell r="P302">
            <v>91.43</v>
          </cell>
          <cell r="Q302">
            <v>9.39904184189429E-2</v>
          </cell>
          <cell r="R302">
            <v>9.3960691373878885E-2</v>
          </cell>
          <cell r="S302">
            <v>39772</v>
          </cell>
        </row>
        <row r="303">
          <cell r="A303">
            <v>286</v>
          </cell>
          <cell r="B303" t="str">
            <v xml:space="preserve">243rd </v>
          </cell>
          <cell r="C303">
            <v>39422</v>
          </cell>
          <cell r="D303">
            <v>39786</v>
          </cell>
          <cell r="E303">
            <v>15</v>
          </cell>
          <cell r="F303">
            <v>29940</v>
          </cell>
          <cell r="G303">
            <v>27370.596000000005</v>
          </cell>
          <cell r="H303">
            <v>14</v>
          </cell>
          <cell r="I303">
            <v>26340</v>
          </cell>
          <cell r="J303">
            <v>1100</v>
          </cell>
          <cell r="K303">
            <v>27440</v>
          </cell>
          <cell r="L303">
            <v>25086846000.000004</v>
          </cell>
          <cell r="M303">
            <v>2353153999.9999986</v>
          </cell>
          <cell r="N303">
            <v>9.3870477728745474E-2</v>
          </cell>
          <cell r="O303">
            <v>9.4950889285864731E-2</v>
          </cell>
          <cell r="P303">
            <v>91.39</v>
          </cell>
          <cell r="Q303">
            <v>9.4470443660727058E-2</v>
          </cell>
          <cell r="R303">
            <v>9.4058005888472657E-2</v>
          </cell>
          <cell r="S303">
            <v>39786</v>
          </cell>
        </row>
        <row r="304">
          <cell r="A304">
            <v>287</v>
          </cell>
          <cell r="B304" t="str">
            <v xml:space="preserve">244th </v>
          </cell>
          <cell r="C304">
            <v>39440</v>
          </cell>
          <cell r="D304">
            <v>39800</v>
          </cell>
          <cell r="E304">
            <v>6</v>
          </cell>
          <cell r="F304">
            <v>2770</v>
          </cell>
          <cell r="G304">
            <v>2533.4960000000001</v>
          </cell>
          <cell r="H304">
            <v>5</v>
          </cell>
          <cell r="I304">
            <v>1270</v>
          </cell>
          <cell r="J304">
            <v>500</v>
          </cell>
          <cell r="K304">
            <v>1770</v>
          </cell>
          <cell r="L304">
            <v>1619196000.0000002</v>
          </cell>
          <cell r="M304">
            <v>150803999.99999991</v>
          </cell>
          <cell r="N304">
            <v>9.4428654715056071E-2</v>
          </cell>
          <cell r="O304">
            <v>9.5034756401375597E-2</v>
          </cell>
          <cell r="P304">
            <v>91.48</v>
          </cell>
          <cell r="Q304">
            <v>9.4428654715056071E-2</v>
          </cell>
          <cell r="R304">
            <v>9.4428654715056057E-2</v>
          </cell>
          <cell r="S304">
            <v>39800</v>
          </cell>
        </row>
        <row r="305">
          <cell r="A305">
            <v>288</v>
          </cell>
          <cell r="B305" t="str">
            <v>Special</v>
          </cell>
          <cell r="C305">
            <v>39440</v>
          </cell>
          <cell r="D305" t="str">
            <v>--</v>
          </cell>
          <cell r="E305" t="str">
            <v>--</v>
          </cell>
          <cell r="F305" t="str">
            <v>--</v>
          </cell>
          <cell r="G305" t="str">
            <v>--</v>
          </cell>
          <cell r="H305" t="str">
            <v>--</v>
          </cell>
          <cell r="I305" t="str">
            <v>--</v>
          </cell>
          <cell r="J305" t="str">
            <v>--</v>
          </cell>
          <cell r="K305">
            <v>0</v>
          </cell>
          <cell r="L305" t="str">
            <v>--</v>
          </cell>
          <cell r="M305" t="str">
            <v>--</v>
          </cell>
          <cell r="N305" t="str">
            <v>--</v>
          </cell>
          <cell r="O305" t="str">
            <v>--</v>
          </cell>
          <cell r="P305" t="str">
            <v>--</v>
          </cell>
          <cell r="Q305" t="str">
            <v>--</v>
          </cell>
          <cell r="R305" t="str">
            <v>--</v>
          </cell>
          <cell r="S305">
            <v>39800</v>
          </cell>
        </row>
        <row r="306">
          <cell r="A306">
            <v>289</v>
          </cell>
          <cell r="B306" t="str">
            <v xml:space="preserve">245th </v>
          </cell>
          <cell r="C306">
            <v>39450</v>
          </cell>
          <cell r="D306">
            <v>39815</v>
          </cell>
          <cell r="E306">
            <v>6</v>
          </cell>
          <cell r="F306">
            <v>16000</v>
          </cell>
          <cell r="G306">
            <v>14620.1</v>
          </cell>
          <cell r="H306">
            <v>5</v>
          </cell>
          <cell r="I306">
            <v>15000</v>
          </cell>
          <cell r="J306">
            <v>0</v>
          </cell>
          <cell r="K306">
            <v>15000</v>
          </cell>
          <cell r="L306">
            <v>13706500000.000002</v>
          </cell>
          <cell r="M306">
            <v>1293500000.0000002</v>
          </cell>
          <cell r="N306">
            <v>9.4331363536879015E-2</v>
          </cell>
          <cell r="O306">
            <v>9.4451132756922351E-2</v>
          </cell>
          <cell r="P306">
            <v>91.37</v>
          </cell>
          <cell r="Q306">
            <v>9.4451132756922351E-2</v>
          </cell>
          <cell r="R306">
            <v>9.4371283697515781E-2</v>
          </cell>
          <cell r="S306">
            <v>39815</v>
          </cell>
        </row>
        <row r="307">
          <cell r="A307">
            <v>290</v>
          </cell>
          <cell r="B307" t="str">
            <v>Special</v>
          </cell>
          <cell r="C307">
            <v>39450</v>
          </cell>
          <cell r="D307">
            <v>39815</v>
          </cell>
          <cell r="E307">
            <v>1</v>
          </cell>
          <cell r="F307">
            <v>147.42502432000001</v>
          </cell>
          <cell r="G307">
            <v>134.71212219781341</v>
          </cell>
          <cell r="H307">
            <v>1</v>
          </cell>
          <cell r="I307">
            <v>0</v>
          </cell>
          <cell r="J307">
            <v>147.42502432000001</v>
          </cell>
          <cell r="K307">
            <v>147.42502432000001</v>
          </cell>
          <cell r="L307">
            <v>134712122.19781342</v>
          </cell>
          <cell r="M307">
            <v>12712902.12218656</v>
          </cell>
          <cell r="N307">
            <v>9.4370884481492556E-2</v>
          </cell>
          <cell r="O307">
            <v>9.4370884481492556E-2</v>
          </cell>
          <cell r="P307">
            <v>91.3767</v>
          </cell>
          <cell r="Q307">
            <v>9.4370884481492556E-2</v>
          </cell>
          <cell r="R307">
            <v>9.4370884481492556E-2</v>
          </cell>
          <cell r="S307">
            <v>39815</v>
          </cell>
        </row>
        <row r="308">
          <cell r="A308">
            <v>291</v>
          </cell>
          <cell r="B308" t="str">
            <v xml:space="preserve">246th </v>
          </cell>
          <cell r="C308">
            <v>39464</v>
          </cell>
          <cell r="D308">
            <v>39828</v>
          </cell>
          <cell r="E308">
            <v>4</v>
          </cell>
          <cell r="F308">
            <v>10400</v>
          </cell>
          <cell r="G308">
            <v>6762.72</v>
          </cell>
          <cell r="H308">
            <v>3</v>
          </cell>
          <cell r="I308">
            <v>7400</v>
          </cell>
          <cell r="J308">
            <v>0</v>
          </cell>
          <cell r="K308">
            <v>7400</v>
          </cell>
          <cell r="L308">
            <v>6762720000</v>
          </cell>
          <cell r="M308">
            <v>637279999.99999976</v>
          </cell>
          <cell r="N308">
            <v>9.4470443660727058E-2</v>
          </cell>
          <cell r="O308">
            <v>9.7359442532234566E-2</v>
          </cell>
          <cell r="P308">
            <v>91.3767</v>
          </cell>
          <cell r="Q308">
            <v>9.4950889285864731E-2</v>
          </cell>
          <cell r="R308">
            <v>9.4493157964660512E-2</v>
          </cell>
          <cell r="S308">
            <v>39828</v>
          </cell>
        </row>
        <row r="309">
          <cell r="A309">
            <v>292</v>
          </cell>
          <cell r="B309" t="str">
            <v xml:space="preserve">247th </v>
          </cell>
          <cell r="C309">
            <v>39478</v>
          </cell>
          <cell r="D309">
            <v>39842</v>
          </cell>
          <cell r="E309">
            <v>17</v>
          </cell>
          <cell r="F309">
            <v>5425</v>
          </cell>
          <cell r="G309">
            <v>4938.4949999999999</v>
          </cell>
          <cell r="H309">
            <v>0</v>
          </cell>
          <cell r="I309" t="str">
            <v>BIDS REJECTED</v>
          </cell>
          <cell r="J309">
            <v>0</v>
          </cell>
          <cell r="K309" t="str">
            <v>BIDS REJECTED</v>
          </cell>
          <cell r="L309" t="str">
            <v>BIDS REJECTED</v>
          </cell>
          <cell r="M309" t="str">
            <v>BIDS REJECTED</v>
          </cell>
          <cell r="N309">
            <v>0</v>
          </cell>
          <cell r="O309">
            <v>0</v>
          </cell>
          <cell r="P309">
            <v>0</v>
          </cell>
          <cell r="Q309">
            <v>0</v>
          </cell>
          <cell r="R309">
            <v>0</v>
          </cell>
          <cell r="S309">
            <v>39842</v>
          </cell>
        </row>
        <row r="310">
          <cell r="A310">
            <v>293</v>
          </cell>
          <cell r="B310" t="str">
            <v>Special</v>
          </cell>
          <cell r="C310">
            <v>39478</v>
          </cell>
          <cell r="D310">
            <v>39842</v>
          </cell>
          <cell r="E310">
            <v>1</v>
          </cell>
          <cell r="F310">
            <v>40.937151549999996</v>
          </cell>
          <cell r="G310">
            <v>37.411684999999999</v>
          </cell>
          <cell r="H310">
            <v>1</v>
          </cell>
          <cell r="I310">
            <v>0</v>
          </cell>
          <cell r="J310">
            <v>40.937151549999996</v>
          </cell>
          <cell r="K310">
            <v>40.937151549999996</v>
          </cell>
          <cell r="L310">
            <v>37411685</v>
          </cell>
          <cell r="M310">
            <v>3525466.55</v>
          </cell>
          <cell r="N310">
            <v>9.4492999999999994E-2</v>
          </cell>
          <cell r="O310">
            <v>9.4492999999999994E-2</v>
          </cell>
          <cell r="P310">
            <v>91.388099999999994</v>
          </cell>
          <cell r="Q310">
            <v>9.4492999999999994E-2</v>
          </cell>
          <cell r="R310">
            <v>9.4493157964660512E-2</v>
          </cell>
          <cell r="S310">
            <v>39842</v>
          </cell>
        </row>
        <row r="311">
          <cell r="A311">
            <v>294</v>
          </cell>
          <cell r="B311" t="str">
            <v xml:space="preserve">248th </v>
          </cell>
          <cell r="C311">
            <v>39492</v>
          </cell>
          <cell r="D311">
            <v>39856</v>
          </cell>
          <cell r="E311">
            <v>37</v>
          </cell>
          <cell r="F311">
            <v>24400</v>
          </cell>
          <cell r="G311">
            <v>22212.715</v>
          </cell>
          <cell r="H311">
            <v>35</v>
          </cell>
          <cell r="I311">
            <v>17700</v>
          </cell>
          <cell r="J311">
            <v>5750</v>
          </cell>
          <cell r="K311">
            <v>23450</v>
          </cell>
          <cell r="L311">
            <v>21348809999.999996</v>
          </cell>
          <cell r="M311">
            <v>2101190000</v>
          </cell>
          <cell r="N311">
            <v>9.7238763868864819E-2</v>
          </cell>
          <cell r="O311">
            <v>0.10002108855622538</v>
          </cell>
          <cell r="P311">
            <v>90.95</v>
          </cell>
          <cell r="Q311">
            <v>9.9778588646098218E-2</v>
          </cell>
          <cell r="R311">
            <v>9.8692269030451835E-2</v>
          </cell>
          <cell r="S311">
            <v>39856</v>
          </cell>
        </row>
        <row r="312">
          <cell r="A312">
            <v>295</v>
          </cell>
          <cell r="B312" t="str">
            <v xml:space="preserve">249th </v>
          </cell>
          <cell r="C312">
            <v>39506</v>
          </cell>
          <cell r="D312">
            <v>39870</v>
          </cell>
          <cell r="E312">
            <v>26</v>
          </cell>
          <cell r="F312">
            <v>32250</v>
          </cell>
          <cell r="G312">
            <v>29324.375</v>
          </cell>
          <cell r="H312">
            <v>20</v>
          </cell>
          <cell r="I312">
            <v>23350</v>
          </cell>
          <cell r="J312">
            <v>4900</v>
          </cell>
          <cell r="K312">
            <v>28250</v>
          </cell>
          <cell r="L312">
            <v>25690355000</v>
          </cell>
          <cell r="M312">
            <v>2559645000</v>
          </cell>
          <cell r="N312">
            <v>9.9536195364490418E-2</v>
          </cell>
          <cell r="O312">
            <v>0.10147833116118543</v>
          </cell>
          <cell r="P312">
            <v>90.9</v>
          </cell>
          <cell r="Q312">
            <v>0.1003850385038503</v>
          </cell>
          <cell r="R312">
            <v>9.9908194797551142E-2</v>
          </cell>
          <cell r="S312">
            <v>39870</v>
          </cell>
        </row>
        <row r="313">
          <cell r="A313">
            <v>296</v>
          </cell>
          <cell r="B313" t="str">
            <v>Special</v>
          </cell>
          <cell r="C313">
            <v>39506</v>
          </cell>
          <cell r="D313" t="str">
            <v>--</v>
          </cell>
          <cell r="E313" t="str">
            <v>--</v>
          </cell>
          <cell r="F313" t="str">
            <v>--</v>
          </cell>
          <cell r="G313" t="str">
            <v>--</v>
          </cell>
          <cell r="H313" t="str">
            <v>--</v>
          </cell>
          <cell r="I313" t="str">
            <v>--</v>
          </cell>
          <cell r="J313" t="str">
            <v>--</v>
          </cell>
          <cell r="K313">
            <v>0</v>
          </cell>
          <cell r="L313" t="str">
            <v>--</v>
          </cell>
          <cell r="M313" t="str">
            <v>--</v>
          </cell>
          <cell r="N313" t="str">
            <v>--</v>
          </cell>
          <cell r="O313" t="str">
            <v>--</v>
          </cell>
          <cell r="P313" t="str">
            <v>--</v>
          </cell>
          <cell r="Q313" t="str">
            <v>--</v>
          </cell>
          <cell r="R313" t="str">
            <v>--</v>
          </cell>
          <cell r="S313">
            <v>39870</v>
          </cell>
        </row>
        <row r="314">
          <cell r="A314">
            <v>297</v>
          </cell>
          <cell r="B314" t="str">
            <v xml:space="preserve">250th </v>
          </cell>
          <cell r="C314">
            <v>39520</v>
          </cell>
          <cell r="D314">
            <v>39884</v>
          </cell>
          <cell r="E314">
            <v>30</v>
          </cell>
          <cell r="F314">
            <v>23565</v>
          </cell>
          <cell r="G314">
            <v>21411.645</v>
          </cell>
          <cell r="H314">
            <v>28</v>
          </cell>
          <cell r="I314">
            <v>17065</v>
          </cell>
          <cell r="J314">
            <v>4900</v>
          </cell>
          <cell r="K314">
            <v>21965</v>
          </cell>
          <cell r="L314">
            <v>19959085000</v>
          </cell>
          <cell r="M314">
            <v>2005915000.0000005</v>
          </cell>
          <cell r="N314">
            <v>0.1003850385038503</v>
          </cell>
          <cell r="O314">
            <v>0.10196493492185907</v>
          </cell>
          <cell r="P314">
            <v>90.82</v>
          </cell>
          <cell r="Q314">
            <v>0.10135674719466845</v>
          </cell>
          <cell r="R314">
            <v>0.10077745324971089</v>
          </cell>
          <cell r="S314">
            <v>39884</v>
          </cell>
        </row>
        <row r="315">
          <cell r="A315">
            <v>298</v>
          </cell>
          <cell r="B315" t="str">
            <v>Special</v>
          </cell>
          <cell r="C315">
            <v>39520</v>
          </cell>
          <cell r="D315">
            <v>39884</v>
          </cell>
          <cell r="E315">
            <v>1</v>
          </cell>
          <cell r="F315">
            <v>560.15503859</v>
          </cell>
          <cell r="G315">
            <v>509.00000000084543</v>
          </cell>
          <cell r="H315">
            <v>1</v>
          </cell>
          <cell r="I315">
            <v>0</v>
          </cell>
          <cell r="J315">
            <v>560.15503859</v>
          </cell>
          <cell r="K315">
            <v>560.15503859</v>
          </cell>
          <cell r="L315">
            <v>509000000.00084543</v>
          </cell>
          <cell r="M315">
            <v>51155038.589154594</v>
          </cell>
          <cell r="N315">
            <v>0.10077715993982173</v>
          </cell>
          <cell r="O315">
            <v>0.10077715993982174</v>
          </cell>
          <cell r="P315">
            <v>90.867699999999999</v>
          </cell>
          <cell r="Q315">
            <v>0.10077715993982173</v>
          </cell>
          <cell r="R315">
            <v>0.10077745324971089</v>
          </cell>
          <cell r="S315">
            <v>39884</v>
          </cell>
        </row>
        <row r="316">
          <cell r="A316">
            <v>299</v>
          </cell>
          <cell r="B316" t="str">
            <v>251st</v>
          </cell>
          <cell r="C316">
            <v>39534</v>
          </cell>
          <cell r="D316">
            <v>39898</v>
          </cell>
          <cell r="E316">
            <v>26</v>
          </cell>
          <cell r="F316">
            <v>21070</v>
          </cell>
          <cell r="G316">
            <v>19121.3</v>
          </cell>
          <cell r="H316">
            <v>1</v>
          </cell>
          <cell r="I316">
            <v>0</v>
          </cell>
          <cell r="J316">
            <v>10</v>
          </cell>
          <cell r="K316">
            <v>10</v>
          </cell>
          <cell r="L316">
            <v>9083000</v>
          </cell>
          <cell r="M316">
            <v>917000</v>
          </cell>
          <cell r="N316">
            <v>0.10123518999991533</v>
          </cell>
          <cell r="O316">
            <v>0.10354936325810112</v>
          </cell>
          <cell r="P316">
            <v>90.83</v>
          </cell>
          <cell r="Q316">
            <v>0.10123518999991533</v>
          </cell>
          <cell r="R316">
            <v>0.10123518999991531</v>
          </cell>
          <cell r="S316">
            <v>39898</v>
          </cell>
        </row>
        <row r="317">
          <cell r="A317">
            <v>300</v>
          </cell>
          <cell r="B317" t="str">
            <v>Special</v>
          </cell>
          <cell r="C317">
            <v>39534</v>
          </cell>
          <cell r="D317" t="str">
            <v>--</v>
          </cell>
          <cell r="E317" t="str">
            <v>--</v>
          </cell>
          <cell r="F317" t="str">
            <v>--</v>
          </cell>
          <cell r="G317" t="str">
            <v>--</v>
          </cell>
          <cell r="H317" t="str">
            <v>--</v>
          </cell>
          <cell r="I317" t="str">
            <v>--</v>
          </cell>
          <cell r="J317" t="str">
            <v>--</v>
          </cell>
          <cell r="K317">
            <v>0</v>
          </cell>
          <cell r="L317" t="str">
            <v>--</v>
          </cell>
          <cell r="M317" t="str">
            <v>--</v>
          </cell>
          <cell r="N317" t="str">
            <v>--</v>
          </cell>
          <cell r="O317" t="str">
            <v>--</v>
          </cell>
          <cell r="P317" t="str">
            <v>--</v>
          </cell>
          <cell r="Q317" t="str">
            <v>--</v>
          </cell>
          <cell r="R317" t="str">
            <v>--</v>
          </cell>
          <cell r="S317">
            <v>39898</v>
          </cell>
        </row>
        <row r="318">
          <cell r="A318">
            <v>301</v>
          </cell>
          <cell r="B318" t="str">
            <v>252nd</v>
          </cell>
          <cell r="C318">
            <v>39548</v>
          </cell>
          <cell r="D318">
            <v>39912</v>
          </cell>
          <cell r="E318">
            <v>31</v>
          </cell>
          <cell r="F318">
            <v>33108</v>
          </cell>
          <cell r="G318">
            <v>30062.261400000003</v>
          </cell>
          <cell r="H318">
            <v>8</v>
          </cell>
          <cell r="I318">
            <v>12950</v>
          </cell>
          <cell r="J318">
            <v>4808</v>
          </cell>
          <cell r="K318">
            <v>17758</v>
          </cell>
          <cell r="L318">
            <v>16129366399.999998</v>
          </cell>
          <cell r="M318">
            <v>1628633600.0000002</v>
          </cell>
          <cell r="N318">
            <v>0.10111365956808488</v>
          </cell>
          <cell r="O318">
            <v>0.10318332268812028</v>
          </cell>
          <cell r="P318">
            <v>90.82</v>
          </cell>
          <cell r="Q318">
            <v>0.10135674719466845</v>
          </cell>
          <cell r="R318">
            <v>0.10125059023594805</v>
          </cell>
          <cell r="S318">
            <v>39912</v>
          </cell>
        </row>
        <row r="319">
          <cell r="A319">
            <v>302</v>
          </cell>
          <cell r="B319" t="str">
            <v>Special</v>
          </cell>
          <cell r="C319">
            <v>39548</v>
          </cell>
          <cell r="D319">
            <v>39912</v>
          </cell>
          <cell r="E319">
            <v>1</v>
          </cell>
          <cell r="F319">
            <v>0.14819829000000001</v>
          </cell>
          <cell r="G319">
            <v>0.13460658022923</v>
          </cell>
          <cell r="H319">
            <v>1</v>
          </cell>
          <cell r="I319" t="str">
            <v>--</v>
          </cell>
          <cell r="J319">
            <v>0.14819829000000001</v>
          </cell>
          <cell r="K319">
            <v>0.14819829000000001</v>
          </cell>
          <cell r="L319">
            <v>134606.58022922999</v>
          </cell>
          <cell r="M319">
            <v>13591.709770770007</v>
          </cell>
          <cell r="N319">
            <v>0.10125099092160168</v>
          </cell>
          <cell r="O319">
            <v>0.10125099092160168</v>
          </cell>
          <cell r="P319">
            <v>90.828699999999998</v>
          </cell>
          <cell r="Q319">
            <v>0.10125099092160168</v>
          </cell>
          <cell r="R319">
            <v>0.1012509909216017</v>
          </cell>
          <cell r="S319">
            <v>39912</v>
          </cell>
        </row>
        <row r="320">
          <cell r="A320">
            <v>303</v>
          </cell>
          <cell r="B320" t="str">
            <v>253rd</v>
          </cell>
          <cell r="C320">
            <v>39562</v>
          </cell>
          <cell r="D320">
            <v>39926</v>
          </cell>
          <cell r="E320">
            <v>23</v>
          </cell>
          <cell r="F320">
            <v>16003</v>
          </cell>
          <cell r="G320">
            <v>14523.720199999998</v>
          </cell>
          <cell r="H320">
            <v>3</v>
          </cell>
          <cell r="I320">
            <v>259</v>
          </cell>
          <cell r="J320">
            <v>200</v>
          </cell>
          <cell r="K320">
            <v>459</v>
          </cell>
          <cell r="L320">
            <v>416863799.99999994</v>
          </cell>
          <cell r="M320">
            <v>42136200.000000045</v>
          </cell>
          <cell r="N320">
            <v>0.10135674719466845</v>
          </cell>
          <cell r="O320">
            <v>0.10281752426184618</v>
          </cell>
          <cell r="P320">
            <v>90.82</v>
          </cell>
          <cell r="Q320">
            <v>0.10135674719466845</v>
          </cell>
          <cell r="R320">
            <v>0.10135674719466847</v>
          </cell>
          <cell r="S320">
            <v>39926</v>
          </cell>
        </row>
        <row r="321">
          <cell r="A321">
            <v>304</v>
          </cell>
          <cell r="B321" t="str">
            <v>Special</v>
          </cell>
          <cell r="C321">
            <v>39562</v>
          </cell>
          <cell r="D321">
            <v>39926</v>
          </cell>
          <cell r="E321" t="str">
            <v>--</v>
          </cell>
          <cell r="F321" t="str">
            <v>--</v>
          </cell>
          <cell r="G321" t="str">
            <v>--</v>
          </cell>
          <cell r="H321" t="str">
            <v>--</v>
          </cell>
          <cell r="I321" t="str">
            <v>--</v>
          </cell>
          <cell r="J321" t="str">
            <v>--</v>
          </cell>
          <cell r="K321">
            <v>0</v>
          </cell>
          <cell r="L321" t="str">
            <v>--</v>
          </cell>
          <cell r="M321" t="str">
            <v>--</v>
          </cell>
          <cell r="N321" t="str">
            <v>--</v>
          </cell>
          <cell r="O321" t="str">
            <v>--</v>
          </cell>
          <cell r="P321" t="str">
            <v>--</v>
          </cell>
          <cell r="Q321" t="str">
            <v>--</v>
          </cell>
          <cell r="R321" t="str">
            <v>--</v>
          </cell>
          <cell r="S321">
            <v>39926</v>
          </cell>
        </row>
        <row r="322">
          <cell r="A322">
            <v>305</v>
          </cell>
          <cell r="B322" t="str">
            <v>254th</v>
          </cell>
          <cell r="C322">
            <v>39576</v>
          </cell>
          <cell r="D322">
            <v>39940</v>
          </cell>
          <cell r="E322">
            <v>21</v>
          </cell>
          <cell r="F322">
            <v>19344</v>
          </cell>
          <cell r="G322">
            <v>17556.260799999996</v>
          </cell>
          <cell r="H322">
            <v>17</v>
          </cell>
          <cell r="I322">
            <v>13344</v>
          </cell>
          <cell r="J322">
            <v>3000</v>
          </cell>
          <cell r="K322">
            <v>16344</v>
          </cell>
          <cell r="L322">
            <v>14838810799.999996</v>
          </cell>
          <cell r="M322">
            <v>1505189200.0000007</v>
          </cell>
          <cell r="N322">
            <v>0.10135674719466845</v>
          </cell>
          <cell r="O322">
            <v>0.10501595179014538</v>
          </cell>
          <cell r="P322">
            <v>90.73</v>
          </cell>
          <cell r="Q322">
            <v>0.10245196773908331</v>
          </cell>
          <cell r="R322">
            <v>0.10171464246749722</v>
          </cell>
          <cell r="S322">
            <v>39940</v>
          </cell>
        </row>
        <row r="323">
          <cell r="A323">
            <v>306</v>
          </cell>
          <cell r="B323" t="str">
            <v>Special</v>
          </cell>
          <cell r="C323">
            <v>39576</v>
          </cell>
          <cell r="D323">
            <v>39940</v>
          </cell>
          <cell r="E323" t="str">
            <v>--</v>
          </cell>
          <cell r="F323" t="str">
            <v>--</v>
          </cell>
          <cell r="G323" t="str">
            <v>--</v>
          </cell>
          <cell r="H323" t="str">
            <v>--</v>
          </cell>
          <cell r="I323" t="str">
            <v>--</v>
          </cell>
          <cell r="K323">
            <v>0</v>
          </cell>
          <cell r="L323" t="str">
            <v>--</v>
          </cell>
          <cell r="M323" t="str">
            <v>--</v>
          </cell>
          <cell r="N323" t="str">
            <v>--</v>
          </cell>
          <cell r="O323" t="str">
            <v>--</v>
          </cell>
          <cell r="P323" t="str">
            <v>--</v>
          </cell>
          <cell r="Q323" t="str">
            <v>--</v>
          </cell>
          <cell r="R323" t="str">
            <v>--</v>
          </cell>
          <cell r="S323">
            <v>39940</v>
          </cell>
        </row>
        <row r="324">
          <cell r="A324">
            <v>307</v>
          </cell>
          <cell r="B324" t="str">
            <v>255th</v>
          </cell>
          <cell r="C324">
            <v>39590</v>
          </cell>
          <cell r="D324">
            <v>39954</v>
          </cell>
          <cell r="E324">
            <v>10</v>
          </cell>
          <cell r="F324">
            <v>6667</v>
          </cell>
          <cell r="G324">
            <v>6037.8090999999995</v>
          </cell>
          <cell r="H324">
            <v>10</v>
          </cell>
          <cell r="I324">
            <v>517</v>
          </cell>
          <cell r="J324">
            <v>650</v>
          </cell>
          <cell r="K324">
            <v>1167</v>
          </cell>
          <cell r="L324">
            <v>1058059100.0000001</v>
          </cell>
          <cell r="M324">
            <v>108940899.99999996</v>
          </cell>
          <cell r="N324">
            <v>0.10245196773908331</v>
          </cell>
          <cell r="O324">
            <v>0.10526076133810941</v>
          </cell>
          <cell r="P324">
            <v>90.65</v>
          </cell>
          <cell r="Q324">
            <v>0.10342732281507783</v>
          </cell>
          <cell r="R324">
            <v>0.10324582831602991</v>
          </cell>
          <cell r="S324">
            <v>39954</v>
          </cell>
        </row>
        <row r="325">
          <cell r="A325">
            <v>308</v>
          </cell>
          <cell r="B325" t="str">
            <v>Special</v>
          </cell>
          <cell r="C325">
            <v>39590</v>
          </cell>
          <cell r="D325">
            <v>39954</v>
          </cell>
          <cell r="E325" t="str">
            <v>--</v>
          </cell>
          <cell r="F325" t="str">
            <v>--</v>
          </cell>
          <cell r="G325" t="str">
            <v>--</v>
          </cell>
          <cell r="H325" t="str">
            <v>--</v>
          </cell>
          <cell r="I325" t="str">
            <v>--</v>
          </cell>
          <cell r="K325">
            <v>0</v>
          </cell>
          <cell r="L325" t="str">
            <v>--</v>
          </cell>
          <cell r="M325" t="str">
            <v>--</v>
          </cell>
          <cell r="N325" t="str">
            <v>--</v>
          </cell>
          <cell r="O325" t="str">
            <v>--</v>
          </cell>
          <cell r="P325" t="str">
            <v>--</v>
          </cell>
          <cell r="Q325" t="str">
            <v>--</v>
          </cell>
          <cell r="R325" t="str">
            <v>--</v>
          </cell>
          <cell r="S325">
            <v>39954</v>
          </cell>
        </row>
        <row r="326">
          <cell r="A326">
            <v>309</v>
          </cell>
          <cell r="B326" t="str">
            <v>256th</v>
          </cell>
          <cell r="C326">
            <v>39604</v>
          </cell>
          <cell r="D326">
            <v>39968</v>
          </cell>
          <cell r="E326">
            <v>9</v>
          </cell>
          <cell r="F326">
            <v>10500</v>
          </cell>
          <cell r="G326">
            <v>9423.75</v>
          </cell>
          <cell r="H326">
            <v>4</v>
          </cell>
          <cell r="I326">
            <v>2500</v>
          </cell>
          <cell r="J326">
            <v>5000</v>
          </cell>
          <cell r="K326">
            <v>7500</v>
          </cell>
          <cell r="L326">
            <v>6734800000</v>
          </cell>
          <cell r="M326">
            <v>765199999.99999964</v>
          </cell>
          <cell r="N326">
            <v>0.11340062430890566</v>
          </cell>
          <cell r="O326">
            <v>0.11676514286205039</v>
          </cell>
          <cell r="P326">
            <v>89.72</v>
          </cell>
          <cell r="Q326">
            <v>0.11489346587429514</v>
          </cell>
          <cell r="R326">
            <v>0.11393095530709114</v>
          </cell>
          <cell r="S326">
            <v>39968</v>
          </cell>
        </row>
        <row r="327">
          <cell r="A327">
            <v>310</v>
          </cell>
          <cell r="B327" t="str">
            <v>257th</v>
          </cell>
          <cell r="C327">
            <v>39618</v>
          </cell>
          <cell r="D327">
            <v>39982</v>
          </cell>
          <cell r="E327">
            <v>5</v>
          </cell>
          <cell r="F327">
            <v>3153.8</v>
          </cell>
          <cell r="G327">
            <v>2824.5653600000001</v>
          </cell>
          <cell r="H327">
            <v>5</v>
          </cell>
          <cell r="I327">
            <v>1153.8</v>
          </cell>
          <cell r="J327">
            <v>2000</v>
          </cell>
          <cell r="K327">
            <v>3153.8</v>
          </cell>
          <cell r="L327">
            <v>2824565360</v>
          </cell>
          <cell r="M327">
            <v>329234640</v>
          </cell>
          <cell r="N327">
            <v>0.11489346587429514</v>
          </cell>
          <cell r="O327">
            <v>0.1173904290526275</v>
          </cell>
          <cell r="P327">
            <v>89.52</v>
          </cell>
          <cell r="Q327">
            <v>0.1173904290526275</v>
          </cell>
          <cell r="R327">
            <v>0.11688139189288606</v>
          </cell>
          <cell r="S327">
            <v>39982</v>
          </cell>
        </row>
        <row r="328">
          <cell r="A328">
            <v>311</v>
          </cell>
          <cell r="B328" t="str">
            <v>Special</v>
          </cell>
          <cell r="C328">
            <v>39618</v>
          </cell>
          <cell r="D328">
            <v>39982</v>
          </cell>
          <cell r="E328" t="str">
            <v>--</v>
          </cell>
          <cell r="F328" t="str">
            <v>--</v>
          </cell>
          <cell r="G328" t="str">
            <v>--</v>
          </cell>
          <cell r="H328" t="str">
            <v>--</v>
          </cell>
          <cell r="I328" t="str">
            <v>--</v>
          </cell>
          <cell r="J328" t="str">
            <v>--</v>
          </cell>
          <cell r="K328">
            <v>0</v>
          </cell>
          <cell r="L328" t="str">
            <v>--</v>
          </cell>
          <cell r="M328" t="str">
            <v>--</v>
          </cell>
          <cell r="N328" t="str">
            <v>--</v>
          </cell>
          <cell r="O328" t="str">
            <v>--</v>
          </cell>
          <cell r="P328" t="str">
            <v>--</v>
          </cell>
          <cell r="Q328" t="str">
            <v>--</v>
          </cell>
          <cell r="R328" t="str">
            <v>--</v>
          </cell>
          <cell r="S328">
            <v>39982</v>
          </cell>
        </row>
        <row r="329">
          <cell r="A329">
            <v>312</v>
          </cell>
          <cell r="B329" t="str">
            <v>258th</v>
          </cell>
          <cell r="C329">
            <v>39632</v>
          </cell>
          <cell r="D329">
            <v>39996</v>
          </cell>
          <cell r="E329">
            <v>7</v>
          </cell>
          <cell r="F329">
            <v>8423</v>
          </cell>
          <cell r="G329">
            <v>7531.7095999999992</v>
          </cell>
          <cell r="H329">
            <v>2</v>
          </cell>
          <cell r="I329">
            <v>2000</v>
          </cell>
          <cell r="J329">
            <v>223</v>
          </cell>
          <cell r="K329">
            <v>2223</v>
          </cell>
          <cell r="L329">
            <v>1989229600</v>
          </cell>
          <cell r="M329">
            <v>233770399.99999991</v>
          </cell>
          <cell r="N329">
            <v>0.1173904290526275</v>
          </cell>
          <cell r="O329">
            <v>0.11989857433207196</v>
          </cell>
          <cell r="P329">
            <v>89.48</v>
          </cell>
          <cell r="Q329">
            <v>0.11789116114104933</v>
          </cell>
          <cell r="R329">
            <v>0.1178409100556448</v>
          </cell>
          <cell r="S329">
            <v>39996</v>
          </cell>
        </row>
        <row r="330">
          <cell r="A330">
            <v>313</v>
          </cell>
          <cell r="B330" t="str">
            <v>Special</v>
          </cell>
          <cell r="C330">
            <v>39632</v>
          </cell>
          <cell r="D330">
            <v>39996</v>
          </cell>
          <cell r="E330">
            <v>1</v>
          </cell>
          <cell r="F330">
            <v>76.139311579999998</v>
          </cell>
          <cell r="G330">
            <v>68.1325015742472</v>
          </cell>
          <cell r="H330">
            <v>1</v>
          </cell>
          <cell r="I330" t="str">
            <v>--</v>
          </cell>
          <cell r="J330">
            <v>76.139311579999998</v>
          </cell>
          <cell r="K330">
            <v>76.139311579999998</v>
          </cell>
          <cell r="L330">
            <v>68132501.574247196</v>
          </cell>
          <cell r="M330">
            <v>8006810.0057528019</v>
          </cell>
          <cell r="N330">
            <v>0.11784106778742699</v>
          </cell>
          <cell r="O330">
            <v>0.11784106778742699</v>
          </cell>
          <cell r="P330">
            <v>89.483999999999995</v>
          </cell>
          <cell r="Q330">
            <v>0.11784106778742699</v>
          </cell>
          <cell r="R330">
            <v>0.11784106778742695</v>
          </cell>
          <cell r="S330">
            <v>39996</v>
          </cell>
        </row>
        <row r="331">
          <cell r="A331">
            <v>314</v>
          </cell>
          <cell r="B331" t="str">
            <v>259th</v>
          </cell>
          <cell r="C331">
            <v>39646</v>
          </cell>
          <cell r="D331">
            <v>40010</v>
          </cell>
          <cell r="E331">
            <v>5</v>
          </cell>
          <cell r="F331">
            <v>5833</v>
          </cell>
          <cell r="G331">
            <v>5216.1352000000006</v>
          </cell>
          <cell r="H331">
            <v>5</v>
          </cell>
          <cell r="I331">
            <v>3000</v>
          </cell>
          <cell r="J331">
            <v>833</v>
          </cell>
          <cell r="K331">
            <v>3833</v>
          </cell>
          <cell r="L331">
            <v>3428535200.0000005</v>
          </cell>
          <cell r="M331">
            <v>404464799.99999982</v>
          </cell>
          <cell r="N331">
            <v>0.11826700409707673</v>
          </cell>
          <cell r="O331">
            <v>0.11939604710419394</v>
          </cell>
          <cell r="P331">
            <v>89.44</v>
          </cell>
          <cell r="Q331">
            <v>0.11839234111148246</v>
          </cell>
          <cell r="R331">
            <v>0.11829424036042178</v>
          </cell>
          <cell r="S331">
            <v>40010</v>
          </cell>
        </row>
        <row r="332">
          <cell r="A332">
            <v>315</v>
          </cell>
          <cell r="B332" t="str">
            <v>Special</v>
          </cell>
          <cell r="C332">
            <v>39646</v>
          </cell>
          <cell r="D332">
            <v>40010</v>
          </cell>
          <cell r="E332">
            <v>1</v>
          </cell>
          <cell r="F332">
            <v>10.888338060000001</v>
          </cell>
          <cell r="G332">
            <v>9.7393788512326811</v>
          </cell>
          <cell r="H332">
            <v>1</v>
          </cell>
          <cell r="I332" t="str">
            <v>--</v>
          </cell>
          <cell r="J332">
            <v>10.888338060000001</v>
          </cell>
          <cell r="K332">
            <v>10.888338060000001</v>
          </cell>
          <cell r="L332">
            <v>9739378.8512326814</v>
          </cell>
          <cell r="M332">
            <v>1148959.20876732</v>
          </cell>
          <cell r="N332">
            <v>0.11829457583573391</v>
          </cell>
          <cell r="O332">
            <v>0.11829457583573391</v>
          </cell>
          <cell r="P332">
            <v>89.447800000000001</v>
          </cell>
          <cell r="Q332">
            <v>0.11829457583573391</v>
          </cell>
          <cell r="R332">
            <v>0.11829457583573391</v>
          </cell>
          <cell r="S332">
            <v>40010</v>
          </cell>
        </row>
        <row r="333">
          <cell r="A333">
            <v>316</v>
          </cell>
          <cell r="B333" t="str">
            <v>260th</v>
          </cell>
          <cell r="C333">
            <v>39660</v>
          </cell>
          <cell r="D333">
            <v>40024</v>
          </cell>
          <cell r="E333">
            <v>5</v>
          </cell>
          <cell r="F333">
            <v>5300</v>
          </cell>
          <cell r="G333">
            <v>4709.9399999999996</v>
          </cell>
          <cell r="H333">
            <v>0</v>
          </cell>
          <cell r="I333" t="str">
            <v>BIDS REJECTED</v>
          </cell>
          <cell r="J333" t="str">
            <v>BIDS REJECTED</v>
          </cell>
          <cell r="K333" t="str">
            <v>BIDS REJECTED</v>
          </cell>
          <cell r="L333" t="str">
            <v>BIDS REJECTED</v>
          </cell>
          <cell r="M333" t="str">
            <v>BIDS REJECTED</v>
          </cell>
          <cell r="N333">
            <v>0</v>
          </cell>
          <cell r="O333">
            <v>0</v>
          </cell>
          <cell r="P333">
            <v>0</v>
          </cell>
          <cell r="Q333">
            <v>0</v>
          </cell>
          <cell r="R333">
            <v>0</v>
          </cell>
          <cell r="S333">
            <v>40024</v>
          </cell>
        </row>
        <row r="334">
          <cell r="A334">
            <v>317</v>
          </cell>
          <cell r="B334" t="str">
            <v>Special</v>
          </cell>
          <cell r="C334">
            <v>39660</v>
          </cell>
          <cell r="D334">
            <v>40024</v>
          </cell>
          <cell r="E334">
            <v>0</v>
          </cell>
          <cell r="F334">
            <v>0</v>
          </cell>
          <cell r="G334">
            <v>0</v>
          </cell>
          <cell r="H334">
            <v>0</v>
          </cell>
          <cell r="I334" t="str">
            <v>--</v>
          </cell>
          <cell r="J334">
            <v>0</v>
          </cell>
          <cell r="K334">
            <v>0</v>
          </cell>
          <cell r="L334">
            <v>0</v>
          </cell>
          <cell r="M334">
            <v>0</v>
          </cell>
          <cell r="N334">
            <v>0</v>
          </cell>
          <cell r="O334">
            <v>0</v>
          </cell>
          <cell r="P334">
            <v>0</v>
          </cell>
          <cell r="Q334">
            <v>0</v>
          </cell>
          <cell r="R334">
            <v>0</v>
          </cell>
          <cell r="S334">
            <v>40024</v>
          </cell>
        </row>
        <row r="335">
          <cell r="A335">
            <v>318</v>
          </cell>
          <cell r="B335" t="str">
            <v>261st</v>
          </cell>
          <cell r="C335">
            <v>39675</v>
          </cell>
          <cell r="D335">
            <v>40038</v>
          </cell>
          <cell r="E335">
            <v>2</v>
          </cell>
          <cell r="F335">
            <v>57.7</v>
          </cell>
          <cell r="G335">
            <v>51.366579999999999</v>
          </cell>
          <cell r="H335">
            <v>0</v>
          </cell>
          <cell r="I335" t="str">
            <v>BIDS REJECTED</v>
          </cell>
          <cell r="J335" t="str">
            <v>BIDS REJECTED</v>
          </cell>
          <cell r="K335" t="str">
            <v>BIDS REJECTED</v>
          </cell>
          <cell r="L335" t="str">
            <v>BIDS REJECTED</v>
          </cell>
          <cell r="M335" t="str">
            <v>BIDS REJECTED</v>
          </cell>
          <cell r="N335">
            <v>0</v>
          </cell>
          <cell r="O335">
            <v>0</v>
          </cell>
          <cell r="P335">
            <v>0</v>
          </cell>
          <cell r="Q335">
            <v>0</v>
          </cell>
          <cell r="R335">
            <v>0</v>
          </cell>
          <cell r="S335">
            <v>40038</v>
          </cell>
        </row>
        <row r="336">
          <cell r="A336">
            <v>319</v>
          </cell>
          <cell r="B336" t="str">
            <v>Special</v>
          </cell>
          <cell r="C336">
            <v>39675</v>
          </cell>
          <cell r="D336">
            <v>40038</v>
          </cell>
          <cell r="E336">
            <v>0</v>
          </cell>
          <cell r="F336">
            <v>0</v>
          </cell>
          <cell r="G336">
            <v>0</v>
          </cell>
          <cell r="H336">
            <v>0</v>
          </cell>
          <cell r="I336" t="str">
            <v>--</v>
          </cell>
          <cell r="J336">
            <v>0</v>
          </cell>
          <cell r="K336">
            <v>0</v>
          </cell>
          <cell r="L336">
            <v>0</v>
          </cell>
          <cell r="M336">
            <v>0</v>
          </cell>
          <cell r="N336">
            <v>0</v>
          </cell>
          <cell r="O336">
            <v>0</v>
          </cell>
          <cell r="P336">
            <v>0</v>
          </cell>
          <cell r="Q336">
            <v>0</v>
          </cell>
          <cell r="R336">
            <v>0</v>
          </cell>
          <cell r="S336">
            <v>40038</v>
          </cell>
        </row>
        <row r="337">
          <cell r="A337">
            <v>320</v>
          </cell>
          <cell r="B337" t="str">
            <v>Special</v>
          </cell>
          <cell r="C337">
            <v>39675</v>
          </cell>
          <cell r="D337">
            <v>40038</v>
          </cell>
          <cell r="E337">
            <v>0</v>
          </cell>
          <cell r="F337">
            <v>0</v>
          </cell>
          <cell r="G337">
            <v>0</v>
          </cell>
          <cell r="H337">
            <v>0</v>
          </cell>
          <cell r="I337" t="str">
            <v>--</v>
          </cell>
          <cell r="J337">
            <v>0</v>
          </cell>
          <cell r="K337">
            <v>0</v>
          </cell>
          <cell r="L337">
            <v>0</v>
          </cell>
          <cell r="M337">
            <v>0</v>
          </cell>
          <cell r="N337">
            <v>0</v>
          </cell>
          <cell r="O337">
            <v>0</v>
          </cell>
          <cell r="P337">
            <v>0</v>
          </cell>
          <cell r="Q337">
            <v>0</v>
          </cell>
          <cell r="R337">
            <v>0</v>
          </cell>
          <cell r="S337">
            <v>40038</v>
          </cell>
        </row>
        <row r="338">
          <cell r="A338">
            <v>321</v>
          </cell>
          <cell r="B338" t="str">
            <v>262nd</v>
          </cell>
          <cell r="C338">
            <v>39688</v>
          </cell>
          <cell r="D338">
            <v>40052</v>
          </cell>
          <cell r="E338" t="str">
            <v xml:space="preserve">   ---</v>
          </cell>
          <cell r="F338" t="str">
            <v xml:space="preserve">NO BIDS </v>
          </cell>
          <cell r="G338" t="str">
            <v>NO BIDS</v>
          </cell>
          <cell r="H338" t="str">
            <v xml:space="preserve">   ---</v>
          </cell>
          <cell r="I338" t="str">
            <v xml:space="preserve">   ---</v>
          </cell>
          <cell r="J338" t="str">
            <v>NO BIDS</v>
          </cell>
          <cell r="K338" t="str">
            <v xml:space="preserve">   ---</v>
          </cell>
          <cell r="L338" t="str">
            <v>NO BIDS</v>
          </cell>
          <cell r="M338" t="str">
            <v>NO BIDS</v>
          </cell>
          <cell r="N338" t="str">
            <v>---</v>
          </cell>
          <cell r="O338" t="str">
            <v xml:space="preserve">   ---</v>
          </cell>
          <cell r="P338" t="str">
            <v xml:space="preserve">   ---</v>
          </cell>
          <cell r="Q338" t="str">
            <v xml:space="preserve">   ---</v>
          </cell>
          <cell r="R338" t="str">
            <v xml:space="preserve">   ---</v>
          </cell>
          <cell r="S338">
            <v>40052</v>
          </cell>
        </row>
        <row r="339">
          <cell r="A339">
            <v>322</v>
          </cell>
          <cell r="B339" t="str">
            <v>Special</v>
          </cell>
          <cell r="C339">
            <v>39688</v>
          </cell>
          <cell r="D339">
            <v>40052</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v>
          </cell>
          <cell r="N339" t="str">
            <v>---</v>
          </cell>
          <cell r="O339" t="str">
            <v xml:space="preserve">   ---</v>
          </cell>
          <cell r="P339" t="str">
            <v xml:space="preserve">   ---</v>
          </cell>
          <cell r="Q339" t="str">
            <v xml:space="preserve">   ---</v>
          </cell>
          <cell r="R339" t="str">
            <v xml:space="preserve">   ---</v>
          </cell>
          <cell r="S339">
            <v>40052</v>
          </cell>
        </row>
        <row r="340">
          <cell r="A340">
            <v>323</v>
          </cell>
          <cell r="B340" t="str">
            <v>263rd</v>
          </cell>
          <cell r="C340">
            <v>39702</v>
          </cell>
          <cell r="D340">
            <v>40066</v>
          </cell>
          <cell r="E340" t="str">
            <v xml:space="preserve">   ---</v>
          </cell>
          <cell r="F340" t="str">
            <v xml:space="preserve">NO BIDS </v>
          </cell>
          <cell r="G340" t="str">
            <v>NO BIDS</v>
          </cell>
          <cell r="H340" t="str">
            <v xml:space="preserve">   ---</v>
          </cell>
          <cell r="I340" t="str">
            <v>NO BIDS</v>
          </cell>
          <cell r="J340" t="str">
            <v>NO BIDS</v>
          </cell>
          <cell r="K340" t="str">
            <v xml:space="preserve">   ---</v>
          </cell>
          <cell r="L340" t="str">
            <v>NO BIDS</v>
          </cell>
          <cell r="M340" t="str">
            <v>NO BIDS</v>
          </cell>
          <cell r="N340" t="str">
            <v>---</v>
          </cell>
          <cell r="O340" t="str">
            <v xml:space="preserve">   ---</v>
          </cell>
          <cell r="P340" t="str">
            <v xml:space="preserve">   ---</v>
          </cell>
          <cell r="Q340" t="str">
            <v xml:space="preserve">   ---</v>
          </cell>
          <cell r="R340" t="str">
            <v xml:space="preserve">   ---</v>
          </cell>
          <cell r="S340">
            <v>40066</v>
          </cell>
        </row>
        <row r="341">
          <cell r="A341">
            <v>324</v>
          </cell>
          <cell r="B341" t="str">
            <v>Special</v>
          </cell>
          <cell r="C341">
            <v>39702</v>
          </cell>
          <cell r="D341">
            <v>40066</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v>
          </cell>
          <cell r="N341" t="str">
            <v>---</v>
          </cell>
          <cell r="O341" t="str">
            <v xml:space="preserve">   ---</v>
          </cell>
          <cell r="P341" t="str">
            <v xml:space="preserve">   ---</v>
          </cell>
          <cell r="Q341" t="str">
            <v xml:space="preserve">   ---</v>
          </cell>
          <cell r="R341" t="str">
            <v xml:space="preserve">   ---</v>
          </cell>
          <cell r="S341">
            <v>40066</v>
          </cell>
        </row>
        <row r="342">
          <cell r="A342">
            <v>325</v>
          </cell>
          <cell r="B342" t="str">
            <v>264th</v>
          </cell>
          <cell r="C342">
            <v>39716</v>
          </cell>
          <cell r="D342">
            <v>40080</v>
          </cell>
          <cell r="E342" t="str">
            <v xml:space="preserve">   ---</v>
          </cell>
          <cell r="F342">
            <v>50</v>
          </cell>
          <cell r="G342">
            <v>44.284999999999997</v>
          </cell>
          <cell r="H342" t="str">
            <v xml:space="preserve">   ---</v>
          </cell>
          <cell r="I342" t="str">
            <v>BIDS REJECTED</v>
          </cell>
          <cell r="J342" t="str">
            <v>BIDS REJECTED</v>
          </cell>
          <cell r="K342" t="str">
            <v xml:space="preserve">   ---</v>
          </cell>
          <cell r="L342" t="str">
            <v>BIDS REJECTED</v>
          </cell>
          <cell r="M342" t="str">
            <v>BIDS REJECTED</v>
          </cell>
          <cell r="N342" t="str">
            <v>---</v>
          </cell>
          <cell r="O342" t="str">
            <v xml:space="preserve">   ---</v>
          </cell>
          <cell r="P342" t="str">
            <v xml:space="preserve">   ---</v>
          </cell>
          <cell r="Q342" t="str">
            <v xml:space="preserve">   ---</v>
          </cell>
          <cell r="R342" t="str">
            <v xml:space="preserve">   ---</v>
          </cell>
          <cell r="S342">
            <v>40080</v>
          </cell>
        </row>
        <row r="343">
          <cell r="A343">
            <v>326</v>
          </cell>
          <cell r="B343" t="str">
            <v>Special</v>
          </cell>
          <cell r="C343">
            <v>39716</v>
          </cell>
          <cell r="D343">
            <v>40080</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v>
          </cell>
          <cell r="N343" t="str">
            <v>---</v>
          </cell>
          <cell r="O343" t="str">
            <v xml:space="preserve">   ---</v>
          </cell>
          <cell r="P343" t="str">
            <v xml:space="preserve">   ---</v>
          </cell>
          <cell r="Q343" t="str">
            <v xml:space="preserve">   ---</v>
          </cell>
          <cell r="R343" t="str">
            <v xml:space="preserve">   ---</v>
          </cell>
          <cell r="S343">
            <v>40080</v>
          </cell>
        </row>
        <row r="344">
          <cell r="A344">
            <v>327</v>
          </cell>
          <cell r="B344" t="str">
            <v>265th</v>
          </cell>
          <cell r="C344">
            <v>39730</v>
          </cell>
          <cell r="D344">
            <v>40094</v>
          </cell>
          <cell r="E344" t="str">
            <v xml:space="preserve">   ---</v>
          </cell>
          <cell r="F344" t="str">
            <v xml:space="preserve">NO BIDS </v>
          </cell>
          <cell r="G344" t="str">
            <v>NO BIDS</v>
          </cell>
          <cell r="H344" t="str">
            <v xml:space="preserve">   ---</v>
          </cell>
          <cell r="I344" t="str">
            <v>NO BIDS</v>
          </cell>
          <cell r="J344" t="str">
            <v>NO BIDS</v>
          </cell>
          <cell r="K344" t="str">
            <v>NO BIDS</v>
          </cell>
          <cell r="L344" t="str">
            <v>NO BIDS</v>
          </cell>
          <cell r="M344" t="str">
            <v>NO BIDS</v>
          </cell>
          <cell r="N344" t="str">
            <v>---</v>
          </cell>
          <cell r="O344" t="str">
            <v xml:space="preserve">   ---</v>
          </cell>
          <cell r="P344" t="str">
            <v xml:space="preserve">   ---</v>
          </cell>
          <cell r="Q344" t="str">
            <v xml:space="preserve">   ---</v>
          </cell>
          <cell r="R344" t="str">
            <v xml:space="preserve">   ---</v>
          </cell>
          <cell r="S344">
            <v>40094</v>
          </cell>
        </row>
        <row r="345">
          <cell r="A345">
            <v>328</v>
          </cell>
          <cell r="B345" t="str">
            <v>Special</v>
          </cell>
          <cell r="C345">
            <v>39730</v>
          </cell>
          <cell r="D345">
            <v>40094</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v>
          </cell>
          <cell r="N345" t="str">
            <v>---</v>
          </cell>
          <cell r="O345" t="str">
            <v xml:space="preserve">   ---</v>
          </cell>
          <cell r="P345" t="str">
            <v xml:space="preserve">   ---</v>
          </cell>
          <cell r="Q345" t="str">
            <v xml:space="preserve">   ---</v>
          </cell>
          <cell r="R345" t="str">
            <v xml:space="preserve">   ---</v>
          </cell>
          <cell r="S345">
            <v>40094</v>
          </cell>
        </row>
        <row r="346">
          <cell r="A346">
            <v>329</v>
          </cell>
          <cell r="B346" t="str">
            <v>266th</v>
          </cell>
          <cell r="C346">
            <v>39744</v>
          </cell>
          <cell r="D346">
            <v>40108</v>
          </cell>
          <cell r="E346">
            <v>1</v>
          </cell>
          <cell r="F346">
            <v>500</v>
          </cell>
          <cell r="G346">
            <v>443.45</v>
          </cell>
          <cell r="H346">
            <v>1</v>
          </cell>
          <cell r="I346">
            <v>500</v>
          </cell>
          <cell r="J346" t="str">
            <v xml:space="preserve">   ---</v>
          </cell>
          <cell r="K346">
            <v>500</v>
          </cell>
          <cell r="L346">
            <v>443450000</v>
          </cell>
          <cell r="M346">
            <v>56549999.999999993</v>
          </cell>
          <cell r="N346">
            <v>0.12787316978883112</v>
          </cell>
          <cell r="O346">
            <v>0.12787316978883112</v>
          </cell>
          <cell r="P346">
            <v>88.69</v>
          </cell>
          <cell r="Q346">
            <v>0.12787316978883112</v>
          </cell>
          <cell r="R346">
            <v>0.12787316978883106</v>
          </cell>
          <cell r="S346">
            <v>40108</v>
          </cell>
        </row>
        <row r="347">
          <cell r="A347">
            <v>330</v>
          </cell>
          <cell r="B347" t="str">
            <v>Special</v>
          </cell>
          <cell r="C347">
            <v>39744</v>
          </cell>
          <cell r="D347">
            <v>40108</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v>
          </cell>
          <cell r="N347" t="str">
            <v>---</v>
          </cell>
          <cell r="O347" t="str">
            <v xml:space="preserve">   ---</v>
          </cell>
          <cell r="P347" t="str">
            <v xml:space="preserve">   ---</v>
          </cell>
          <cell r="Q347" t="str">
            <v xml:space="preserve">   ---</v>
          </cell>
          <cell r="R347" t="str">
            <v xml:space="preserve">   ---</v>
          </cell>
          <cell r="S347">
            <v>40108</v>
          </cell>
        </row>
        <row r="348">
          <cell r="A348">
            <v>331</v>
          </cell>
          <cell r="B348" t="str">
            <v>267th</v>
          </cell>
          <cell r="C348">
            <v>39758</v>
          </cell>
          <cell r="D348">
            <v>40122</v>
          </cell>
          <cell r="E348">
            <v>3</v>
          </cell>
          <cell r="F348">
            <v>1500</v>
          </cell>
          <cell r="G348">
            <v>1318.75</v>
          </cell>
          <cell r="H348">
            <v>0</v>
          </cell>
          <cell r="I348" t="str">
            <v>BIDS REJECTED</v>
          </cell>
          <cell r="J348" t="str">
            <v>BIDS REJECTED</v>
          </cell>
          <cell r="K348" t="str">
            <v>BIDS REJECTED</v>
          </cell>
          <cell r="L348" t="str">
            <v>BIDS REJECTED</v>
          </cell>
          <cell r="M348" t="str">
            <v>BIDS REJECTED</v>
          </cell>
          <cell r="N348" t="str">
            <v>---</v>
          </cell>
          <cell r="O348" t="str">
            <v>Bids Rejected</v>
          </cell>
          <cell r="P348" t="str">
            <v>Bids Rejected</v>
          </cell>
          <cell r="Q348" t="str">
            <v>Bids Rejected</v>
          </cell>
          <cell r="R348" t="str">
            <v xml:space="preserve">   ---</v>
          </cell>
          <cell r="S348">
            <v>40122</v>
          </cell>
        </row>
        <row r="349">
          <cell r="A349">
            <v>332</v>
          </cell>
          <cell r="B349" t="str">
            <v>Special</v>
          </cell>
          <cell r="C349">
            <v>39758</v>
          </cell>
          <cell r="D349">
            <v>40122</v>
          </cell>
          <cell r="E349">
            <v>3</v>
          </cell>
          <cell r="F349">
            <v>1.2983476299999999</v>
          </cell>
          <cell r="G349">
            <v>1.1515045130469999</v>
          </cell>
          <cell r="H349">
            <v>1</v>
          </cell>
          <cell r="I349" t="str">
            <v xml:space="preserve">   ---</v>
          </cell>
          <cell r="J349">
            <v>1.2983476299999999</v>
          </cell>
          <cell r="K349">
            <v>1.2983476299999999</v>
          </cell>
          <cell r="L349">
            <v>1151504.5130469999</v>
          </cell>
          <cell r="M349">
            <v>146843.11695299996</v>
          </cell>
          <cell r="N349">
            <v>0.12787316978883112</v>
          </cell>
          <cell r="O349">
            <v>0.12787316978883112</v>
          </cell>
          <cell r="P349">
            <v>88.69</v>
          </cell>
          <cell r="Q349">
            <v>0.12787316978883112</v>
          </cell>
          <cell r="R349">
            <v>0.12787316978883106</v>
          </cell>
          <cell r="S349">
            <v>40122</v>
          </cell>
        </row>
        <row r="350">
          <cell r="A350">
            <v>333</v>
          </cell>
          <cell r="B350" t="str">
            <v>268th</v>
          </cell>
          <cell r="C350">
            <v>39772</v>
          </cell>
          <cell r="D350">
            <v>40136</v>
          </cell>
          <cell r="E350">
            <v>6</v>
          </cell>
          <cell r="F350">
            <v>3000</v>
          </cell>
          <cell r="G350">
            <v>2623.55</v>
          </cell>
          <cell r="H350">
            <v>0</v>
          </cell>
          <cell r="I350" t="str">
            <v>BIDS REJECTED</v>
          </cell>
          <cell r="J350" t="str">
            <v>BIDS REJECTED</v>
          </cell>
          <cell r="K350" t="str">
            <v>BIDS REJECTED</v>
          </cell>
          <cell r="L350" t="str">
            <v>BIDS REJECTED</v>
          </cell>
          <cell r="M350" t="str">
            <v>BIDS REJECTED</v>
          </cell>
          <cell r="N350">
            <v>0.14324960753532182</v>
          </cell>
          <cell r="O350">
            <v>0.1449547648185624</v>
          </cell>
          <cell r="P350" t="str">
            <v>Bids Rejected</v>
          </cell>
          <cell r="Q350" t="str">
            <v>Bids Rejected</v>
          </cell>
          <cell r="R350" t="str">
            <v xml:space="preserve">   ---</v>
          </cell>
          <cell r="S350">
            <v>40136</v>
          </cell>
        </row>
        <row r="351">
          <cell r="A351">
            <v>334</v>
          </cell>
          <cell r="B351" t="str">
            <v>Special</v>
          </cell>
          <cell r="C351">
            <v>39772</v>
          </cell>
          <cell r="D351">
            <v>40136</v>
          </cell>
          <cell r="E351">
            <v>0</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v>
          </cell>
          <cell r="N351" t="str">
            <v>---</v>
          </cell>
          <cell r="O351" t="str">
            <v xml:space="preserve">   ---</v>
          </cell>
          <cell r="P351" t="str">
            <v xml:space="preserve">   ---</v>
          </cell>
          <cell r="Q351" t="str">
            <v xml:space="preserve">   ---</v>
          </cell>
          <cell r="R351" t="str">
            <v xml:space="preserve">   ---</v>
          </cell>
          <cell r="S351">
            <v>40136</v>
          </cell>
        </row>
        <row r="352">
          <cell r="A352">
            <v>335</v>
          </cell>
          <cell r="B352" t="str">
            <v>269th</v>
          </cell>
          <cell r="C352">
            <v>39786</v>
          </cell>
          <cell r="D352">
            <v>40150</v>
          </cell>
          <cell r="E352">
            <v>1</v>
          </cell>
          <cell r="F352">
            <v>1000</v>
          </cell>
          <cell r="G352">
            <v>874.8</v>
          </cell>
          <cell r="H352">
            <v>0</v>
          </cell>
          <cell r="I352" t="str">
            <v>BIDS REJECTED</v>
          </cell>
          <cell r="J352" t="str">
            <v>BIDS REJECTED</v>
          </cell>
          <cell r="K352" t="str">
            <v>BIDS REJECTED</v>
          </cell>
          <cell r="L352" t="str">
            <v>BIDS REJECTED</v>
          </cell>
          <cell r="M352" t="str">
            <v>BIDS REJECTED</v>
          </cell>
          <cell r="N352" t="str">
            <v>---</v>
          </cell>
          <cell r="O352" t="str">
            <v>Bids Rejected</v>
          </cell>
          <cell r="P352" t="str">
            <v>Bids Rejected</v>
          </cell>
          <cell r="Q352" t="str">
            <v>Bids Rejected</v>
          </cell>
          <cell r="R352" t="str">
            <v xml:space="preserve">   ---</v>
          </cell>
          <cell r="S352">
            <v>40150</v>
          </cell>
        </row>
        <row r="353">
          <cell r="A353">
            <v>336</v>
          </cell>
          <cell r="B353" t="str">
            <v>Special</v>
          </cell>
          <cell r="C353">
            <v>39786</v>
          </cell>
          <cell r="D353">
            <v>40150</v>
          </cell>
          <cell r="E353">
            <v>0</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v>
          </cell>
          <cell r="N353" t="str">
            <v>---</v>
          </cell>
          <cell r="O353" t="str">
            <v xml:space="preserve">   ---</v>
          </cell>
          <cell r="P353" t="str">
            <v xml:space="preserve">   ---</v>
          </cell>
          <cell r="Q353" t="str">
            <v xml:space="preserve">   ---</v>
          </cell>
          <cell r="R353" t="str">
            <v xml:space="preserve">   ---</v>
          </cell>
          <cell r="S353">
            <v>40150</v>
          </cell>
        </row>
        <row r="354">
          <cell r="A354">
            <v>337</v>
          </cell>
          <cell r="B354" t="str">
            <v>270th</v>
          </cell>
          <cell r="C354">
            <v>39800</v>
          </cell>
          <cell r="D354">
            <v>40164</v>
          </cell>
          <cell r="E354">
            <v>0</v>
          </cell>
          <cell r="F354" t="str">
            <v xml:space="preserve">NO BIDS </v>
          </cell>
          <cell r="G354" t="str">
            <v>NO BIDS</v>
          </cell>
          <cell r="I354" t="str">
            <v>NO BIDS</v>
          </cell>
          <cell r="J354" t="str">
            <v>NO BIDS</v>
          </cell>
          <cell r="K354" t="str">
            <v>NO BIDS</v>
          </cell>
          <cell r="L354" t="str">
            <v>NO BIDS</v>
          </cell>
          <cell r="M354" t="str">
            <v>NO BIDS</v>
          </cell>
          <cell r="N354" t="str">
            <v>---</v>
          </cell>
          <cell r="O354" t="str">
            <v xml:space="preserve">   ---</v>
          </cell>
          <cell r="P354" t="str">
            <v xml:space="preserve">   ---</v>
          </cell>
          <cell r="Q354" t="str">
            <v xml:space="preserve">   ---</v>
          </cell>
          <cell r="R354" t="str">
            <v xml:space="preserve">   ---</v>
          </cell>
          <cell r="S354">
            <v>40164</v>
          </cell>
        </row>
        <row r="355">
          <cell r="A355">
            <v>338</v>
          </cell>
          <cell r="B355" t="str">
            <v>Special</v>
          </cell>
          <cell r="C355">
            <v>39800</v>
          </cell>
          <cell r="D355">
            <v>40164</v>
          </cell>
          <cell r="E355">
            <v>0</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v>
          </cell>
          <cell r="N355" t="str">
            <v>---</v>
          </cell>
          <cell r="O355" t="str">
            <v xml:space="preserve">   ---</v>
          </cell>
          <cell r="P355" t="str">
            <v xml:space="preserve">   ---</v>
          </cell>
          <cell r="Q355" t="str">
            <v xml:space="preserve">   ---</v>
          </cell>
          <cell r="R355" t="str">
            <v xml:space="preserve">   ---</v>
          </cell>
          <cell r="S355">
            <v>40164</v>
          </cell>
        </row>
        <row r="356">
          <cell r="A356">
            <v>339</v>
          </cell>
          <cell r="B356" t="str">
            <v>271st</v>
          </cell>
          <cell r="C356">
            <v>39815</v>
          </cell>
          <cell r="D356">
            <v>40178</v>
          </cell>
          <cell r="E356">
            <v>2</v>
          </cell>
          <cell r="F356">
            <v>3000</v>
          </cell>
          <cell r="G356">
            <v>2627.55</v>
          </cell>
          <cell r="H356">
            <v>2</v>
          </cell>
          <cell r="I356">
            <v>3000</v>
          </cell>
          <cell r="J356">
            <v>0</v>
          </cell>
          <cell r="K356">
            <v>3000</v>
          </cell>
          <cell r="L356">
            <v>2627550000</v>
          </cell>
          <cell r="M356">
            <v>372449999.99999994</v>
          </cell>
          <cell r="N356">
            <v>0.14246300000000001</v>
          </cell>
          <cell r="O356">
            <v>0.142595</v>
          </cell>
          <cell r="P356">
            <v>87.58</v>
          </cell>
          <cell r="Q356">
            <v>0.142595</v>
          </cell>
          <cell r="R356">
            <v>0.14252899999999999</v>
          </cell>
          <cell r="S356">
            <v>40178</v>
          </cell>
        </row>
        <row r="357">
          <cell r="A357">
            <v>340</v>
          </cell>
          <cell r="B357" t="str">
            <v>Special</v>
          </cell>
          <cell r="C357">
            <v>39815</v>
          </cell>
          <cell r="D357">
            <v>40178</v>
          </cell>
          <cell r="E357">
            <v>1</v>
          </cell>
          <cell r="F357">
            <v>153.80699999999999</v>
          </cell>
          <cell r="G357">
            <v>134.71199999999999</v>
          </cell>
          <cell r="H357">
            <v>1</v>
          </cell>
          <cell r="I357" t="str">
            <v xml:space="preserve">   ---</v>
          </cell>
          <cell r="J357">
            <v>153.81</v>
          </cell>
          <cell r="K357">
            <v>153.81</v>
          </cell>
          <cell r="L357">
            <v>134712122.32115698</v>
          </cell>
          <cell r="M357">
            <v>19095176.098843012</v>
          </cell>
          <cell r="N357">
            <v>0.14252899999999999</v>
          </cell>
          <cell r="O357">
            <v>0.14252899999999999</v>
          </cell>
          <cell r="P357">
            <v>87.584999999999994</v>
          </cell>
          <cell r="Q357">
            <v>0.14252899999999999</v>
          </cell>
          <cell r="R357">
            <v>0.14252899999999999</v>
          </cell>
          <cell r="S357">
            <v>40178</v>
          </cell>
        </row>
        <row r="358">
          <cell r="A358">
            <v>341</v>
          </cell>
          <cell r="B358" t="str">
            <v>272nd</v>
          </cell>
          <cell r="C358">
            <v>39828</v>
          </cell>
          <cell r="D358">
            <v>40192</v>
          </cell>
          <cell r="E358">
            <v>14</v>
          </cell>
          <cell r="F358">
            <v>37357</v>
          </cell>
          <cell r="G358">
            <v>32688.103499999997</v>
          </cell>
          <cell r="H358">
            <v>7</v>
          </cell>
          <cell r="I358">
            <v>28536</v>
          </cell>
          <cell r="J358">
            <v>571</v>
          </cell>
          <cell r="K358">
            <v>29107</v>
          </cell>
          <cell r="L358">
            <v>25482878500</v>
          </cell>
          <cell r="M358">
            <v>3624121500.000001</v>
          </cell>
          <cell r="N358">
            <v>0.14246431959999797</v>
          </cell>
          <cell r="O358">
            <v>0.14640155856062337</v>
          </cell>
          <cell r="P358">
            <v>87.53</v>
          </cell>
          <cell r="Q358">
            <v>0.14285682899301086</v>
          </cell>
          <cell r="R358">
            <v>0.1426086098455186</v>
          </cell>
          <cell r="S358">
            <v>40192</v>
          </cell>
        </row>
        <row r="359">
          <cell r="A359">
            <v>342</v>
          </cell>
          <cell r="B359" t="str">
            <v>Special</v>
          </cell>
          <cell r="C359">
            <v>39828</v>
          </cell>
          <cell r="D359">
            <v>40192</v>
          </cell>
          <cell r="E359">
            <v>1</v>
          </cell>
          <cell r="F359">
            <v>875.19574775000001</v>
          </cell>
          <cell r="G359">
            <v>766.2242500018998</v>
          </cell>
          <cell r="H359">
            <v>1</v>
          </cell>
          <cell r="I359" t="str">
            <v xml:space="preserve">   ---</v>
          </cell>
          <cell r="J359">
            <v>875.19574775000001</v>
          </cell>
          <cell r="K359">
            <v>875.19574775000001</v>
          </cell>
          <cell r="L359">
            <v>766224250.00189984</v>
          </cell>
          <cell r="M359">
            <v>108971497.74810019</v>
          </cell>
          <cell r="N359">
            <v>0.14260951672358324</v>
          </cell>
          <cell r="O359">
            <v>0.14260951672358324</v>
          </cell>
          <cell r="P359">
            <v>87.548900000000003</v>
          </cell>
          <cell r="Q359">
            <v>0.14260951672358324</v>
          </cell>
          <cell r="R359">
            <v>0.14260951672358319</v>
          </cell>
          <cell r="S359">
            <v>40192</v>
          </cell>
        </row>
        <row r="360">
          <cell r="A360">
            <v>343</v>
          </cell>
          <cell r="B360" t="str">
            <v>273rd</v>
          </cell>
          <cell r="C360">
            <v>39842</v>
          </cell>
          <cell r="D360">
            <v>40206</v>
          </cell>
          <cell r="E360">
            <v>29</v>
          </cell>
          <cell r="F360">
            <v>105435</v>
          </cell>
          <cell r="G360">
            <v>92326.074500000017</v>
          </cell>
          <cell r="H360">
            <v>6</v>
          </cell>
          <cell r="I360">
            <v>22600</v>
          </cell>
          <cell r="J360">
            <v>0</v>
          </cell>
          <cell r="K360">
            <v>22600</v>
          </cell>
          <cell r="L360">
            <v>19803700000</v>
          </cell>
          <cell r="M360">
            <v>2796300000.0000005</v>
          </cell>
          <cell r="N360">
            <v>0.14141894162432728</v>
          </cell>
          <cell r="O360">
            <v>0.14508614096526185</v>
          </cell>
          <cell r="P360">
            <v>87.59</v>
          </cell>
          <cell r="Q360">
            <v>0.1420720790797283</v>
          </cell>
          <cell r="R360">
            <v>0.14158880122689918</v>
          </cell>
          <cell r="S360">
            <v>40206</v>
          </cell>
        </row>
        <row r="361">
          <cell r="A361">
            <v>344</v>
          </cell>
          <cell r="B361" t="str">
            <v>Special</v>
          </cell>
          <cell r="C361">
            <v>39842</v>
          </cell>
          <cell r="D361">
            <v>40206</v>
          </cell>
          <cell r="E361">
            <v>4</v>
          </cell>
          <cell r="F361">
            <v>101.83569965000001</v>
          </cell>
          <cell r="G361">
            <v>89.235568529999995</v>
          </cell>
          <cell r="H361">
            <v>4</v>
          </cell>
          <cell r="I361" t="str">
            <v xml:space="preserve">   ---</v>
          </cell>
          <cell r="J361">
            <v>101.83569965000001</v>
          </cell>
          <cell r="K361">
            <v>101.83569965000001</v>
          </cell>
          <cell r="L361">
            <v>89235568.530000001</v>
          </cell>
          <cell r="M361">
            <v>12600131.120000001</v>
          </cell>
          <cell r="N361">
            <v>0.14158868565900651</v>
          </cell>
          <cell r="O361">
            <v>0.14158868565900651</v>
          </cell>
          <cell r="P361">
            <v>87.626999999999995</v>
          </cell>
          <cell r="Q361">
            <v>0.14158868565900651</v>
          </cell>
          <cell r="R361">
            <v>0.14158868565900645</v>
          </cell>
          <cell r="S361">
            <v>40206</v>
          </cell>
        </row>
        <row r="362">
          <cell r="A362">
            <v>345</v>
          </cell>
          <cell r="B362" t="str">
            <v>274th</v>
          </cell>
          <cell r="C362">
            <v>39856</v>
          </cell>
          <cell r="D362">
            <v>40220</v>
          </cell>
          <cell r="E362">
            <v>77</v>
          </cell>
          <cell r="F362">
            <v>256900</v>
          </cell>
          <cell r="G362">
            <v>225529.72249999995</v>
          </cell>
          <cell r="H362">
            <v>45</v>
          </cell>
          <cell r="I362">
            <v>59800</v>
          </cell>
          <cell r="J362">
            <v>0</v>
          </cell>
          <cell r="K362">
            <v>59800</v>
          </cell>
          <cell r="L362">
            <v>52547009999.999992</v>
          </cell>
          <cell r="M362">
            <v>7252990000</v>
          </cell>
          <cell r="N362">
            <v>0.13699729458992924</v>
          </cell>
          <cell r="O362">
            <v>0.1420720790797283</v>
          </cell>
          <cell r="P362">
            <v>87.82</v>
          </cell>
          <cell r="Q362">
            <v>0.13907380481053913</v>
          </cell>
          <cell r="R362">
            <v>0.13840779516671448</v>
          </cell>
          <cell r="S362">
            <v>40220</v>
          </cell>
        </row>
        <row r="363">
          <cell r="A363">
            <v>346</v>
          </cell>
          <cell r="B363" t="str">
            <v>Special</v>
          </cell>
          <cell r="C363">
            <v>39856</v>
          </cell>
          <cell r="D363">
            <v>40220</v>
          </cell>
          <cell r="E363">
            <v>0</v>
          </cell>
          <cell r="F363" t="str">
            <v xml:space="preserve">   ---</v>
          </cell>
          <cell r="G363" t="str">
            <v xml:space="preserve">   ---</v>
          </cell>
          <cell r="H363" t="str">
            <v xml:space="preserve">   ---</v>
          </cell>
          <cell r="I363" t="str">
            <v xml:space="preserve">   ---</v>
          </cell>
          <cell r="J363" t="str">
            <v xml:space="preserve">   ---</v>
          </cell>
          <cell r="K363">
            <v>0</v>
          </cell>
          <cell r="L363" t="str">
            <v xml:space="preserve">   ---</v>
          </cell>
          <cell r="M363" t="str">
            <v>---</v>
          </cell>
          <cell r="N363" t="str">
            <v>---</v>
          </cell>
          <cell r="O363" t="str">
            <v xml:space="preserve">   ---</v>
          </cell>
          <cell r="P363" t="str">
            <v xml:space="preserve">   ---</v>
          </cell>
          <cell r="Q363" t="str">
            <v xml:space="preserve">   ---</v>
          </cell>
          <cell r="R363" t="str">
            <v xml:space="preserve">   ---</v>
          </cell>
          <cell r="S363">
            <v>40220</v>
          </cell>
        </row>
        <row r="364">
          <cell r="A364">
            <v>347</v>
          </cell>
          <cell r="B364" t="str">
            <v>275th</v>
          </cell>
          <cell r="C364">
            <v>39870</v>
          </cell>
          <cell r="D364">
            <v>40234</v>
          </cell>
          <cell r="E364">
            <v>147</v>
          </cell>
          <cell r="F364">
            <v>241023</v>
          </cell>
          <cell r="G364">
            <v>213058.8702</v>
          </cell>
          <cell r="H364">
            <v>7</v>
          </cell>
          <cell r="I364">
            <v>100000</v>
          </cell>
          <cell r="J364">
            <v>0</v>
          </cell>
          <cell r="K364">
            <v>100000</v>
          </cell>
          <cell r="L364">
            <v>88532799999.999985</v>
          </cell>
          <cell r="M364">
            <v>11467200000.000002</v>
          </cell>
          <cell r="N364">
            <v>0.12953284294747708</v>
          </cell>
          <cell r="O364">
            <v>0.13907380481053913</v>
          </cell>
          <cell r="P364">
            <v>88.52</v>
          </cell>
          <cell r="Q364">
            <v>0.13004449233550008</v>
          </cell>
          <cell r="R364">
            <v>0.12988071422911399</v>
          </cell>
          <cell r="S364">
            <v>40234</v>
          </cell>
        </row>
        <row r="365">
          <cell r="A365">
            <v>348</v>
          </cell>
          <cell r="B365" t="str">
            <v>Special</v>
          </cell>
          <cell r="C365">
            <v>39870</v>
          </cell>
          <cell r="D365">
            <v>40234</v>
          </cell>
          <cell r="E365">
            <v>1</v>
          </cell>
          <cell r="F365">
            <v>27.52341053</v>
          </cell>
          <cell r="G365">
            <v>24.36724599770384</v>
          </cell>
          <cell r="H365">
            <v>1</v>
          </cell>
          <cell r="I365" t="str">
            <v xml:space="preserve">   ---</v>
          </cell>
          <cell r="J365">
            <v>27.52341053</v>
          </cell>
          <cell r="K365">
            <v>27.52341053</v>
          </cell>
          <cell r="L365">
            <v>24367245.997703839</v>
          </cell>
          <cell r="M365">
            <v>3156164.532296163</v>
          </cell>
          <cell r="N365">
            <v>0.12988071422911399</v>
          </cell>
          <cell r="O365">
            <v>0.12988071422911399</v>
          </cell>
          <cell r="P365">
            <v>88.532799999999995</v>
          </cell>
          <cell r="Q365">
            <v>0.12988071422911399</v>
          </cell>
          <cell r="R365">
            <v>0.12988071422911407</v>
          </cell>
          <cell r="S365">
            <v>40234</v>
          </cell>
        </row>
        <row r="366">
          <cell r="A366">
            <v>349</v>
          </cell>
          <cell r="B366" t="str">
            <v>276th</v>
          </cell>
          <cell r="C366">
            <v>39884</v>
          </cell>
          <cell r="D366">
            <v>40248</v>
          </cell>
          <cell r="E366">
            <v>132</v>
          </cell>
          <cell r="F366">
            <v>174404</v>
          </cell>
          <cell r="G366">
            <v>155781.74</v>
          </cell>
          <cell r="H366">
            <v>32</v>
          </cell>
          <cell r="I366">
            <v>44850</v>
          </cell>
          <cell r="J366">
            <v>7835</v>
          </cell>
          <cell r="K366">
            <v>52685</v>
          </cell>
          <cell r="L366">
            <v>47147188500</v>
          </cell>
          <cell r="M366">
            <v>5537811499.999999</v>
          </cell>
          <cell r="N366">
            <v>0.11676514286205039</v>
          </cell>
          <cell r="O366">
            <v>0.13004449233550008</v>
          </cell>
          <cell r="P366">
            <v>89.43</v>
          </cell>
          <cell r="Q366">
            <v>0.11851770615608245</v>
          </cell>
          <cell r="R366">
            <v>0.11778062371327068</v>
          </cell>
          <cell r="S366">
            <v>40248</v>
          </cell>
        </row>
        <row r="367">
          <cell r="A367">
            <v>350</v>
          </cell>
          <cell r="B367" t="str">
            <v>Special</v>
          </cell>
          <cell r="C367">
            <v>39884</v>
          </cell>
          <cell r="D367">
            <v>40248</v>
          </cell>
          <cell r="E367">
            <v>2</v>
          </cell>
          <cell r="F367">
            <v>570.39350734000004</v>
          </cell>
          <cell r="G367">
            <v>510.438304996478</v>
          </cell>
          <cell r="H367">
            <v>2</v>
          </cell>
          <cell r="I367" t="str">
            <v xml:space="preserve">   ---</v>
          </cell>
          <cell r="J367">
            <v>570.39350734000004</v>
          </cell>
          <cell r="K367">
            <v>570.39350734000004</v>
          </cell>
          <cell r="L367">
            <v>510438304.9964779</v>
          </cell>
          <cell r="M367">
            <v>59955202.343522072</v>
          </cell>
          <cell r="N367">
            <v>0.11778096167427574</v>
          </cell>
          <cell r="O367">
            <v>0.11778096167427568</v>
          </cell>
          <cell r="P367">
            <v>89.488799999999998</v>
          </cell>
          <cell r="Q367">
            <v>0.11778096167427574</v>
          </cell>
          <cell r="R367">
            <v>0.11778096167427568</v>
          </cell>
          <cell r="S367">
            <v>40248</v>
          </cell>
        </row>
        <row r="368">
          <cell r="A368">
            <v>351</v>
          </cell>
          <cell r="B368" t="str">
            <v>277th</v>
          </cell>
          <cell r="C368">
            <v>39898</v>
          </cell>
          <cell r="D368">
            <v>40262</v>
          </cell>
          <cell r="E368">
            <v>79</v>
          </cell>
          <cell r="F368">
            <v>87510</v>
          </cell>
          <cell r="G368">
            <v>78201.337499999994</v>
          </cell>
          <cell r="H368">
            <v>49</v>
          </cell>
          <cell r="I368">
            <v>55960</v>
          </cell>
          <cell r="J368">
            <v>2300</v>
          </cell>
          <cell r="K368">
            <v>58260</v>
          </cell>
          <cell r="L368">
            <v>52103882500</v>
          </cell>
          <cell r="M368">
            <v>6156117499.9999971</v>
          </cell>
          <cell r="N368">
            <v>0.11701517354783689</v>
          </cell>
          <cell r="O368">
            <v>0.1244416554668354</v>
          </cell>
          <cell r="P368">
            <v>89.35</v>
          </cell>
          <cell r="Q368">
            <v>0.11952163672924732</v>
          </cell>
          <cell r="R368">
            <v>0.11847543051545695</v>
          </cell>
          <cell r="S368">
            <v>40262</v>
          </cell>
        </row>
        <row r="369">
          <cell r="A369">
            <v>352</v>
          </cell>
          <cell r="B369" t="str">
            <v>Special</v>
          </cell>
          <cell r="C369">
            <v>39898</v>
          </cell>
          <cell r="D369">
            <v>40262</v>
          </cell>
          <cell r="E369">
            <v>1</v>
          </cell>
          <cell r="F369">
            <v>148.05664632</v>
          </cell>
          <cell r="G369">
            <v>132.4120927299509</v>
          </cell>
          <cell r="H369">
            <v>1</v>
          </cell>
          <cell r="I369" t="str">
            <v xml:space="preserve">   ---</v>
          </cell>
          <cell r="J369">
            <v>148.05664632</v>
          </cell>
          <cell r="K369">
            <v>148.05664632</v>
          </cell>
          <cell r="L369">
            <v>132412092.72995089</v>
          </cell>
          <cell r="M369">
            <v>15644553.590049108</v>
          </cell>
          <cell r="N369">
            <v>0.11847507889534686</v>
          </cell>
          <cell r="O369">
            <v>0.11847507889534685</v>
          </cell>
          <cell r="P369">
            <v>89.433400000000006</v>
          </cell>
          <cell r="Q369">
            <v>0.11847507889534686</v>
          </cell>
          <cell r="R369">
            <v>0.11847507889534685</v>
          </cell>
          <cell r="S369">
            <v>40262</v>
          </cell>
        </row>
        <row r="370">
          <cell r="A370">
            <v>353</v>
          </cell>
          <cell r="B370" t="str">
            <v>278th</v>
          </cell>
          <cell r="C370">
            <v>39912</v>
          </cell>
          <cell r="D370">
            <v>40276</v>
          </cell>
          <cell r="E370">
            <v>68</v>
          </cell>
          <cell r="F370">
            <v>63030</v>
          </cell>
          <cell r="G370">
            <v>55767.837000000021</v>
          </cell>
          <cell r="H370">
            <v>60</v>
          </cell>
          <cell r="I370">
            <v>53800</v>
          </cell>
          <cell r="J370">
            <v>1130</v>
          </cell>
          <cell r="K370">
            <v>54930</v>
          </cell>
          <cell r="L370">
            <v>48639367000.000015</v>
          </cell>
          <cell r="M370">
            <v>6290633000.0000038</v>
          </cell>
          <cell r="N370">
            <v>0.12203934595970482</v>
          </cell>
          <cell r="O370">
            <v>0.13881382733841749</v>
          </cell>
          <cell r="P370">
            <v>88.14</v>
          </cell>
          <cell r="Q370">
            <v>0.13492832332178825</v>
          </cell>
          <cell r="R370">
            <v>0.12968743936966143</v>
          </cell>
          <cell r="S370">
            <v>40276</v>
          </cell>
        </row>
        <row r="371">
          <cell r="A371">
            <v>354</v>
          </cell>
          <cell r="B371" t="str">
            <v>Special</v>
          </cell>
          <cell r="C371">
            <v>39912</v>
          </cell>
          <cell r="D371">
            <v>40276</v>
          </cell>
          <cell r="E371">
            <v>2</v>
          </cell>
          <cell r="F371">
            <v>4.5801574599999997</v>
          </cell>
          <cell r="G371">
            <v>4.0556332475233399</v>
          </cell>
          <cell r="H371">
            <v>2</v>
          </cell>
          <cell r="I371" t="str">
            <v xml:space="preserve">   ---</v>
          </cell>
          <cell r="J371">
            <v>4.5801574599999997</v>
          </cell>
          <cell r="K371">
            <v>4.5801574599999997</v>
          </cell>
          <cell r="L371">
            <v>4055633.2475233395</v>
          </cell>
          <cell r="M371">
            <v>524524.21247665992</v>
          </cell>
          <cell r="N371">
            <v>0.12968756812060833</v>
          </cell>
          <cell r="O371">
            <v>0.12968756812060833</v>
          </cell>
          <cell r="P371">
            <v>88.547899999999998</v>
          </cell>
          <cell r="Q371">
            <v>0.12968756812060833</v>
          </cell>
          <cell r="R371">
            <v>0.1296875681206083</v>
          </cell>
          <cell r="S371">
            <v>40276</v>
          </cell>
        </row>
        <row r="372">
          <cell r="A372">
            <v>355</v>
          </cell>
          <cell r="B372" t="str">
            <v>279th</v>
          </cell>
          <cell r="C372">
            <v>39926</v>
          </cell>
          <cell r="D372">
            <v>40290</v>
          </cell>
          <cell r="E372">
            <v>111</v>
          </cell>
          <cell r="F372">
            <v>125570</v>
          </cell>
          <cell r="G372">
            <v>110880.15939999999</v>
          </cell>
          <cell r="H372">
            <v>56</v>
          </cell>
          <cell r="I372">
            <v>68195</v>
          </cell>
          <cell r="J372">
            <v>1250</v>
          </cell>
          <cell r="K372">
            <v>69445</v>
          </cell>
          <cell r="L372">
            <v>61401914399.999985</v>
          </cell>
          <cell r="M372">
            <v>8043085600</v>
          </cell>
          <cell r="N372">
            <v>0.12749085900573731</v>
          </cell>
          <cell r="O372">
            <v>0.14194139194139202</v>
          </cell>
          <cell r="P372">
            <v>88.31</v>
          </cell>
          <cell r="Q372">
            <v>0.13273825596892064</v>
          </cell>
          <cell r="R372">
            <v>0.13135066011901075</v>
          </cell>
          <cell r="S372">
            <v>40290</v>
          </cell>
        </row>
        <row r="373">
          <cell r="A373">
            <v>356</v>
          </cell>
          <cell r="B373" t="str">
            <v>Special</v>
          </cell>
          <cell r="C373">
            <v>39926</v>
          </cell>
          <cell r="D373">
            <v>40290</v>
          </cell>
          <cell r="E373">
            <v>1</v>
          </cell>
          <cell r="F373">
            <v>1297.4599219700001</v>
          </cell>
          <cell r="G373">
            <v>1147.1881138074348</v>
          </cell>
          <cell r="H373">
            <v>1</v>
          </cell>
          <cell r="I373" t="str">
            <v xml:space="preserve">   ---</v>
          </cell>
          <cell r="J373">
            <v>1297.4599219700001</v>
          </cell>
          <cell r="K373">
            <v>1297.4599219700001</v>
          </cell>
          <cell r="L373">
            <v>1147188113.8074348</v>
          </cell>
          <cell r="M373">
            <v>150271808.16256529</v>
          </cell>
          <cell r="N373">
            <v>0.1313512936429084</v>
          </cell>
          <cell r="O373">
            <v>0.1313512936429084</v>
          </cell>
          <cell r="P373">
            <v>88.418000000000006</v>
          </cell>
          <cell r="Q373">
            <v>0.1313512936429084</v>
          </cell>
          <cell r="R373">
            <v>0.13135129364290835</v>
          </cell>
          <cell r="S373">
            <v>40290</v>
          </cell>
        </row>
        <row r="374">
          <cell r="A374">
            <v>357</v>
          </cell>
          <cell r="B374" t="str">
            <v>280th</v>
          </cell>
          <cell r="C374">
            <v>39940</v>
          </cell>
          <cell r="D374">
            <v>40304</v>
          </cell>
          <cell r="E374">
            <v>133</v>
          </cell>
          <cell r="F374">
            <v>128030</v>
          </cell>
          <cell r="G374">
            <v>113016.352</v>
          </cell>
          <cell r="H374">
            <v>50</v>
          </cell>
          <cell r="I374">
            <v>66145</v>
          </cell>
          <cell r="J374">
            <v>6600</v>
          </cell>
          <cell r="K374">
            <v>72745</v>
          </cell>
          <cell r="L374">
            <v>64266228499.999985</v>
          </cell>
          <cell r="M374">
            <v>8478771499.9999971</v>
          </cell>
          <cell r="N374">
            <v>0.13145391538672846</v>
          </cell>
          <cell r="O374">
            <v>0.13894380127444003</v>
          </cell>
          <cell r="P374">
            <v>88.29</v>
          </cell>
          <cell r="Q374">
            <v>0.13299547320954039</v>
          </cell>
          <cell r="R374">
            <v>0.13229444183575673</v>
          </cell>
          <cell r="S374">
            <v>40304</v>
          </cell>
        </row>
        <row r="375">
          <cell r="A375">
            <v>358</v>
          </cell>
          <cell r="B375" t="str">
            <v>Special</v>
          </cell>
          <cell r="C375">
            <v>39940</v>
          </cell>
          <cell r="D375">
            <v>40304</v>
          </cell>
          <cell r="E375">
            <v>2</v>
          </cell>
          <cell r="F375">
            <v>73.917872739999993</v>
          </cell>
          <cell r="G375">
            <v>65.302449000661994</v>
          </cell>
          <cell r="H375">
            <v>2</v>
          </cell>
          <cell r="I375" t="str">
            <v xml:space="preserve">   ---</v>
          </cell>
          <cell r="J375">
            <v>73.917872739999993</v>
          </cell>
          <cell r="K375">
            <v>73.917872739999993</v>
          </cell>
          <cell r="L375">
            <v>65302449.000662036</v>
          </cell>
          <cell r="M375">
            <v>8615423.739337964</v>
          </cell>
          <cell r="N375">
            <v>0.13229354515918723</v>
          </cell>
          <cell r="O375">
            <v>0.13229354515918723</v>
          </cell>
          <cell r="P375">
            <v>88.3446</v>
          </cell>
          <cell r="Q375">
            <v>0.13229354515918723</v>
          </cell>
          <cell r="R375">
            <v>0.13229354515918726</v>
          </cell>
          <cell r="S375">
            <v>40304</v>
          </cell>
        </row>
        <row r="376">
          <cell r="A376">
            <v>359</v>
          </cell>
          <cell r="B376" t="str">
            <v>281st</v>
          </cell>
          <cell r="C376">
            <v>39954</v>
          </cell>
          <cell r="D376">
            <v>40318</v>
          </cell>
          <cell r="E376">
            <v>103</v>
          </cell>
          <cell r="F376">
            <v>71372.800000000003</v>
          </cell>
          <cell r="G376">
            <v>62980.379900000014</v>
          </cell>
          <cell r="H376">
            <v>35</v>
          </cell>
          <cell r="I376">
            <v>28356</v>
          </cell>
          <cell r="J376">
            <v>756.8</v>
          </cell>
          <cell r="K376">
            <v>29112.799999999999</v>
          </cell>
          <cell r="L376">
            <v>25711561900</v>
          </cell>
          <cell r="M376">
            <v>3401238100.000001</v>
          </cell>
          <cell r="N376">
            <v>0.13094099230334388</v>
          </cell>
          <cell r="O376">
            <v>0.13790483773989637</v>
          </cell>
          <cell r="P376">
            <v>88.29</v>
          </cell>
          <cell r="Q376">
            <v>0.13299547320954039</v>
          </cell>
          <cell r="R376">
            <v>0.13264780156021119</v>
          </cell>
          <cell r="S376">
            <v>40318</v>
          </cell>
        </row>
        <row r="377">
          <cell r="A377">
            <v>360</v>
          </cell>
          <cell r="B377" t="str">
            <v>Special</v>
          </cell>
          <cell r="C377">
            <v>39954</v>
          </cell>
          <cell r="D377">
            <v>40318</v>
          </cell>
          <cell r="E377">
            <v>2</v>
          </cell>
          <cell r="F377">
            <v>45.573401629999999</v>
          </cell>
          <cell r="G377">
            <v>40.249061117567102</v>
          </cell>
          <cell r="H377">
            <v>2</v>
          </cell>
          <cell r="I377" t="str">
            <v xml:space="preserve">   ---</v>
          </cell>
          <cell r="J377">
            <v>45.573401629999999</v>
          </cell>
          <cell r="K377">
            <v>45.573401629999999</v>
          </cell>
          <cell r="L377">
            <v>40249061.117567092</v>
          </cell>
          <cell r="M377">
            <v>5324340.5124329049</v>
          </cell>
          <cell r="N377">
            <v>0.13264825745718448</v>
          </cell>
          <cell r="O377">
            <v>0.13264825745718448</v>
          </cell>
          <cell r="P377">
            <v>88.316999999999993</v>
          </cell>
          <cell r="Q377">
            <v>0.13264825745718448</v>
          </cell>
          <cell r="R377">
            <v>0.13264825745718448</v>
          </cell>
          <cell r="S377">
            <v>40318</v>
          </cell>
        </row>
        <row r="378">
          <cell r="A378">
            <v>361</v>
          </cell>
          <cell r="B378" t="str">
            <v>282nd</v>
          </cell>
          <cell r="C378">
            <v>39968</v>
          </cell>
          <cell r="D378">
            <v>40332</v>
          </cell>
          <cell r="E378">
            <v>106</v>
          </cell>
          <cell r="F378">
            <v>137704.20000000001</v>
          </cell>
          <cell r="G378">
            <v>121603.18041999998</v>
          </cell>
          <cell r="H378">
            <v>29</v>
          </cell>
          <cell r="I378">
            <v>54699.199999999997</v>
          </cell>
          <cell r="J378">
            <v>1100</v>
          </cell>
          <cell r="K378">
            <v>55799.199999999997</v>
          </cell>
          <cell r="L378">
            <v>49295425920</v>
          </cell>
          <cell r="M378">
            <v>6503774079.999999</v>
          </cell>
          <cell r="N378">
            <v>0.13145391538672846</v>
          </cell>
          <cell r="O378">
            <v>0.13531568306849207</v>
          </cell>
          <cell r="P378">
            <v>88.33</v>
          </cell>
          <cell r="Q378">
            <v>0.13248115520842796</v>
          </cell>
          <cell r="R378">
            <v>0.13229709388843822</v>
          </cell>
          <cell r="S378">
            <v>40332</v>
          </cell>
        </row>
        <row r="379">
          <cell r="A379">
            <v>362</v>
          </cell>
          <cell r="B379" t="str">
            <v>Special</v>
          </cell>
          <cell r="C379">
            <v>39968</v>
          </cell>
          <cell r="D379">
            <v>40332</v>
          </cell>
          <cell r="E379">
            <v>1</v>
          </cell>
          <cell r="F379">
            <v>533.87699275</v>
          </cell>
          <cell r="G379">
            <v>471.64989210603829</v>
          </cell>
          <cell r="H379">
            <v>1</v>
          </cell>
          <cell r="I379" t="str">
            <v xml:space="preserve">   ---</v>
          </cell>
          <cell r="J379">
            <v>533.87699275</v>
          </cell>
          <cell r="K379">
            <v>533.87699275</v>
          </cell>
          <cell r="L379">
            <v>471649892.10603827</v>
          </cell>
          <cell r="M379">
            <v>62227100.643961705</v>
          </cell>
          <cell r="N379">
            <v>0.13229739953620265</v>
          </cell>
          <cell r="O379">
            <v>0.13229739953620265</v>
          </cell>
          <cell r="P379">
            <v>88.344300000000004</v>
          </cell>
          <cell r="Q379">
            <v>0.13229739953620265</v>
          </cell>
          <cell r="R379">
            <v>0.13229739953620262</v>
          </cell>
          <cell r="S379">
            <v>40332</v>
          </cell>
        </row>
        <row r="380">
          <cell r="A380">
            <v>363</v>
          </cell>
          <cell r="B380" t="str">
            <v>283rd</v>
          </cell>
          <cell r="C380">
            <v>39982</v>
          </cell>
          <cell r="D380">
            <v>40346</v>
          </cell>
          <cell r="E380">
            <v>180</v>
          </cell>
          <cell r="F380">
            <v>113934</v>
          </cell>
          <cell r="G380">
            <v>101476.1648</v>
          </cell>
          <cell r="H380">
            <v>41</v>
          </cell>
          <cell r="I380">
            <v>53950</v>
          </cell>
          <cell r="J380">
            <v>4368</v>
          </cell>
          <cell r="K380">
            <v>58318</v>
          </cell>
          <cell r="L380">
            <v>52044043400</v>
          </cell>
          <cell r="M380">
            <v>6273956600.000001</v>
          </cell>
          <cell r="N380">
            <v>0.1200242764737222</v>
          </cell>
          <cell r="O380">
            <v>0.13286685002426796</v>
          </cell>
          <cell r="P380">
            <v>89.12</v>
          </cell>
          <cell r="Q380">
            <v>0.12241797699607387</v>
          </cell>
          <cell r="R380">
            <v>0.12088209012033634</v>
          </cell>
          <cell r="S380">
            <v>40346</v>
          </cell>
        </row>
        <row r="381">
          <cell r="A381">
            <v>364</v>
          </cell>
          <cell r="B381" t="str">
            <v>Special</v>
          </cell>
          <cell r="C381">
            <v>39982</v>
          </cell>
          <cell r="D381">
            <v>40346</v>
          </cell>
          <cell r="E381">
            <v>3</v>
          </cell>
          <cell r="F381">
            <v>68.249794859999994</v>
          </cell>
          <cell r="G381">
            <v>60.907345429371496</v>
          </cell>
          <cell r="H381">
            <v>3</v>
          </cell>
          <cell r="I381" t="str">
            <v xml:space="preserve">   ---</v>
          </cell>
          <cell r="J381">
            <v>68.249794859999994</v>
          </cell>
          <cell r="K381">
            <v>68.249794859999994</v>
          </cell>
          <cell r="L381">
            <v>60907345.429371469</v>
          </cell>
          <cell r="M381">
            <v>7342449.4306285242</v>
          </cell>
          <cell r="N381">
            <v>0.12088231629690903</v>
          </cell>
          <cell r="O381">
            <v>0.12088231629690903</v>
          </cell>
          <cell r="P381">
            <v>89.241799999999998</v>
          </cell>
          <cell r="Q381">
            <v>0.12088231629690903</v>
          </cell>
          <cell r="R381">
            <v>0.12088231629690911</v>
          </cell>
          <cell r="S381">
            <v>40346</v>
          </cell>
        </row>
        <row r="382">
          <cell r="A382">
            <v>365</v>
          </cell>
          <cell r="B382" t="str">
            <v>Special</v>
          </cell>
          <cell r="C382">
            <v>39996</v>
          </cell>
          <cell r="D382">
            <v>40361</v>
          </cell>
          <cell r="E382">
            <v>1</v>
          </cell>
          <cell r="F382">
            <v>85.343142819999997</v>
          </cell>
          <cell r="G382">
            <v>76.139311582577093</v>
          </cell>
          <cell r="H382">
            <v>1</v>
          </cell>
          <cell r="I382" t="str">
            <v xml:space="preserve">   ---</v>
          </cell>
          <cell r="J382">
            <v>85.343142819999997</v>
          </cell>
          <cell r="K382">
            <v>85.343142819999997</v>
          </cell>
          <cell r="L382">
            <v>76139311.582577094</v>
          </cell>
          <cell r="M382">
            <v>9203831.2374228965</v>
          </cell>
          <cell r="N382">
            <v>0.120881</v>
          </cell>
          <cell r="O382">
            <v>0.120881</v>
          </cell>
          <cell r="P382">
            <v>89.215500000000006</v>
          </cell>
          <cell r="Q382">
            <v>0.120881</v>
          </cell>
          <cell r="R382">
            <v>0.120881</v>
          </cell>
          <cell r="S382">
            <v>40361</v>
          </cell>
        </row>
        <row r="383">
          <cell r="A383">
            <v>366</v>
          </cell>
          <cell r="B383" t="str">
            <v>284th</v>
          </cell>
          <cell r="C383">
            <v>40010</v>
          </cell>
          <cell r="D383">
            <v>40374</v>
          </cell>
          <cell r="E383">
            <v>165</v>
          </cell>
          <cell r="F383">
            <v>112201</v>
          </cell>
          <cell r="G383">
            <v>100526.63020000001</v>
          </cell>
          <cell r="H383">
            <v>52</v>
          </cell>
          <cell r="I383">
            <v>36850</v>
          </cell>
          <cell r="J383">
            <v>2976</v>
          </cell>
          <cell r="K383">
            <v>39826</v>
          </cell>
          <cell r="L383">
            <v>35737975200.000008</v>
          </cell>
          <cell r="M383">
            <v>4088024800.0000005</v>
          </cell>
          <cell r="N383">
            <v>0.11352487543626363</v>
          </cell>
          <cell r="O383">
            <v>0.12494871300539315</v>
          </cell>
          <cell r="P383">
            <v>89.68</v>
          </cell>
          <cell r="Q383">
            <v>0.11539196753291305</v>
          </cell>
          <cell r="R383">
            <v>0.11470307465439836</v>
          </cell>
          <cell r="S383">
            <v>40374</v>
          </cell>
        </row>
        <row r="384">
          <cell r="A384">
            <v>367</v>
          </cell>
          <cell r="B384" t="str">
            <v>Special</v>
          </cell>
          <cell r="C384">
            <v>40010</v>
          </cell>
          <cell r="D384">
            <v>40374</v>
          </cell>
          <cell r="E384">
            <v>3</v>
          </cell>
          <cell r="F384">
            <v>121.15745406999999</v>
          </cell>
          <cell r="G384">
            <v>108.721004882077</v>
          </cell>
          <cell r="H384">
            <v>3</v>
          </cell>
          <cell r="I384" t="str">
            <v xml:space="preserve">   ---</v>
          </cell>
          <cell r="J384">
            <v>121.15745406999999</v>
          </cell>
          <cell r="K384">
            <v>121.15745406999999</v>
          </cell>
          <cell r="L384">
            <v>108721004.88207671</v>
          </cell>
          <cell r="M384">
            <v>12436449.187923295</v>
          </cell>
          <cell r="N384">
            <v>0.11470290649582418</v>
          </cell>
          <cell r="O384">
            <v>0.11470290649582418</v>
          </cell>
          <cell r="P384">
            <v>89.735299999999995</v>
          </cell>
          <cell r="Q384">
            <v>0.11470290649582418</v>
          </cell>
          <cell r="R384">
            <v>0.11470290649582415</v>
          </cell>
          <cell r="S384">
            <v>40374</v>
          </cell>
        </row>
        <row r="385">
          <cell r="A385">
            <v>368</v>
          </cell>
          <cell r="B385" t="str">
            <v>Non-Comp</v>
          </cell>
          <cell r="C385">
            <v>40010</v>
          </cell>
          <cell r="D385">
            <v>40374</v>
          </cell>
          <cell r="E385">
            <v>11</v>
          </cell>
          <cell r="F385">
            <v>1059</v>
          </cell>
          <cell r="G385">
            <v>950.34659999999997</v>
          </cell>
          <cell r="H385">
            <v>11</v>
          </cell>
          <cell r="I385">
            <v>0</v>
          </cell>
          <cell r="J385">
            <v>1059</v>
          </cell>
          <cell r="K385">
            <v>1059</v>
          </cell>
          <cell r="L385">
            <v>950346600</v>
          </cell>
          <cell r="M385">
            <v>108653400.00000004</v>
          </cell>
          <cell r="N385">
            <v>0.11464438169363517</v>
          </cell>
          <cell r="O385">
            <v>0.11464438169363517</v>
          </cell>
          <cell r="P385">
            <v>89.74</v>
          </cell>
          <cell r="Q385">
            <v>0.11464438169363517</v>
          </cell>
          <cell r="R385">
            <v>0.11464438169363515</v>
          </cell>
          <cell r="S385">
            <v>40374</v>
          </cell>
        </row>
        <row r="386">
          <cell r="A386">
            <v>369</v>
          </cell>
          <cell r="B386" t="str">
            <v>285th</v>
          </cell>
          <cell r="C386">
            <v>40024</v>
          </cell>
          <cell r="D386">
            <v>40388</v>
          </cell>
          <cell r="E386">
            <v>122</v>
          </cell>
          <cell r="F386">
            <v>99200</v>
          </cell>
          <cell r="G386">
            <v>88677.832999999999</v>
          </cell>
          <cell r="H386">
            <v>47</v>
          </cell>
          <cell r="I386">
            <v>47950</v>
          </cell>
          <cell r="J386">
            <v>1400</v>
          </cell>
          <cell r="K386">
            <v>49350</v>
          </cell>
          <cell r="L386">
            <v>44173242500</v>
          </cell>
          <cell r="M386">
            <v>5176757500</v>
          </cell>
          <cell r="N386">
            <v>0.115143</v>
          </cell>
          <cell r="O386">
            <v>0.12978899999999999</v>
          </cell>
          <cell r="P386">
            <v>89.41</v>
          </cell>
          <cell r="Q386">
            <v>0.118769</v>
          </cell>
          <cell r="R386">
            <v>0.11751399999999999</v>
          </cell>
          <cell r="S386">
            <v>40388</v>
          </cell>
        </row>
        <row r="387">
          <cell r="A387">
            <v>370</v>
          </cell>
          <cell r="B387" t="str">
            <v>Special</v>
          </cell>
          <cell r="C387">
            <v>40024</v>
          </cell>
          <cell r="D387">
            <v>40388</v>
          </cell>
          <cell r="E387">
            <v>2</v>
          </cell>
          <cell r="F387">
            <v>11.480554700000001</v>
          </cell>
          <cell r="G387">
            <v>10.2762559925247</v>
          </cell>
          <cell r="H387">
            <v>2</v>
          </cell>
          <cell r="I387" t="str">
            <v xml:space="preserve">   ---</v>
          </cell>
          <cell r="J387">
            <v>11.480554699999999</v>
          </cell>
          <cell r="K387">
            <v>11.480554699999999</v>
          </cell>
          <cell r="L387">
            <v>10276255.9925247</v>
          </cell>
          <cell r="M387">
            <v>1204298.7074753009</v>
          </cell>
          <cell r="N387">
            <v>0.11751399999999999</v>
          </cell>
          <cell r="O387">
            <v>0.11751399999999999</v>
          </cell>
          <cell r="P387">
            <v>89.510099999999994</v>
          </cell>
          <cell r="Q387">
            <v>0.11751399999999999</v>
          </cell>
          <cell r="R387">
            <v>0.11751399999999999</v>
          </cell>
          <cell r="S387">
            <v>40388</v>
          </cell>
        </row>
        <row r="388">
          <cell r="A388">
            <v>371</v>
          </cell>
          <cell r="B388" t="str">
            <v>Non-Comp</v>
          </cell>
          <cell r="C388">
            <v>40024</v>
          </cell>
          <cell r="D388">
            <v>40388</v>
          </cell>
          <cell r="E388">
            <v>1</v>
          </cell>
          <cell r="F388">
            <v>104.5</v>
          </cell>
          <cell r="G388">
            <v>93.537999999999997</v>
          </cell>
          <cell r="H388">
            <v>1</v>
          </cell>
          <cell r="I388">
            <v>0</v>
          </cell>
          <cell r="J388">
            <v>104.5</v>
          </cell>
          <cell r="K388">
            <v>104.5</v>
          </cell>
          <cell r="L388">
            <v>93537950</v>
          </cell>
          <cell r="M388">
            <v>10962050</v>
          </cell>
          <cell r="N388">
            <v>0.117516</v>
          </cell>
          <cell r="O388">
            <v>0.117516</v>
          </cell>
          <cell r="P388">
            <v>89.51</v>
          </cell>
          <cell r="Q388">
            <v>0.117516</v>
          </cell>
          <cell r="R388">
            <v>0.117516</v>
          </cell>
          <cell r="S388">
            <v>40388</v>
          </cell>
        </row>
        <row r="389">
          <cell r="A389">
            <v>372</v>
          </cell>
          <cell r="B389" t="str">
            <v>286th</v>
          </cell>
          <cell r="C389">
            <v>40038</v>
          </cell>
          <cell r="D389">
            <v>40402</v>
          </cell>
          <cell r="E389">
            <v>150</v>
          </cell>
          <cell r="F389">
            <v>144100</v>
          </cell>
          <cell r="G389">
            <v>128403.215</v>
          </cell>
          <cell r="H389">
            <v>68</v>
          </cell>
          <cell r="I389">
            <v>86750</v>
          </cell>
          <cell r="J389">
            <v>2650</v>
          </cell>
          <cell r="K389">
            <v>89400</v>
          </cell>
          <cell r="L389">
            <v>79729799999.999985</v>
          </cell>
          <cell r="M389">
            <v>9670200000.0000019</v>
          </cell>
          <cell r="N389">
            <v>0.1200242764737222</v>
          </cell>
          <cell r="O389">
            <v>0.13030049046998199</v>
          </cell>
          <cell r="P389">
            <v>89.13</v>
          </cell>
          <cell r="Q389">
            <v>0.1222917383301093</v>
          </cell>
          <cell r="R389">
            <v>0.12162035378887802</v>
          </cell>
          <cell r="S389">
            <v>40402</v>
          </cell>
        </row>
        <row r="390">
          <cell r="A390">
            <v>373</v>
          </cell>
          <cell r="B390" t="str">
            <v>Special</v>
          </cell>
          <cell r="C390">
            <v>40038</v>
          </cell>
          <cell r="D390">
            <v>40402</v>
          </cell>
          <cell r="E390">
            <v>1</v>
          </cell>
          <cell r="F390">
            <v>47.847196329999996</v>
          </cell>
          <cell r="G390">
            <v>42.67166079737656</v>
          </cell>
          <cell r="H390">
            <v>1</v>
          </cell>
          <cell r="I390" t="str">
            <v xml:space="preserve">   ---</v>
          </cell>
          <cell r="J390">
            <v>47.847196329999996</v>
          </cell>
          <cell r="K390">
            <v>47.847196329999996</v>
          </cell>
          <cell r="L390">
            <v>42671660.797376558</v>
          </cell>
          <cell r="M390">
            <v>5175535.5326234419</v>
          </cell>
          <cell r="N390">
            <v>0.12162062455166987</v>
          </cell>
          <cell r="O390">
            <v>0.12162062455166987</v>
          </cell>
          <cell r="P390">
            <v>89.183199999999999</v>
          </cell>
          <cell r="Q390">
            <v>0.12162062455166987</v>
          </cell>
          <cell r="R390">
            <v>0.12162062455166991</v>
          </cell>
          <cell r="S390">
            <v>40402</v>
          </cell>
        </row>
        <row r="391">
          <cell r="A391">
            <v>374</v>
          </cell>
          <cell r="B391" t="str">
            <v>Non-Comp</v>
          </cell>
          <cell r="C391">
            <v>40038</v>
          </cell>
          <cell r="D391">
            <v>40402</v>
          </cell>
          <cell r="E391">
            <v>1</v>
          </cell>
          <cell r="F391">
            <v>200</v>
          </cell>
          <cell r="G391">
            <v>178.36</v>
          </cell>
          <cell r="H391">
            <v>1</v>
          </cell>
          <cell r="I391">
            <v>0</v>
          </cell>
          <cell r="J391">
            <v>200</v>
          </cell>
          <cell r="K391">
            <v>200</v>
          </cell>
          <cell r="L391">
            <v>178360000</v>
          </cell>
          <cell r="M391">
            <v>21639999.999999993</v>
          </cell>
          <cell r="N391">
            <v>0.12166096966500635</v>
          </cell>
          <cell r="O391">
            <v>0.12166096966500635</v>
          </cell>
          <cell r="P391">
            <v>89.18</v>
          </cell>
          <cell r="Q391">
            <v>0.12166096966500635</v>
          </cell>
          <cell r="R391">
            <v>0.1216609696650064</v>
          </cell>
          <cell r="S391">
            <v>40402</v>
          </cell>
        </row>
        <row r="392">
          <cell r="A392">
            <v>375</v>
          </cell>
          <cell r="B392" t="str">
            <v xml:space="preserve">287th </v>
          </cell>
          <cell r="C392">
            <v>40052</v>
          </cell>
          <cell r="D392">
            <v>40416</v>
          </cell>
          <cell r="E392">
            <v>109</v>
          </cell>
          <cell r="F392">
            <v>70250</v>
          </cell>
          <cell r="G392">
            <v>62469.620000000024</v>
          </cell>
          <cell r="H392">
            <v>36</v>
          </cell>
          <cell r="I392">
            <v>29200</v>
          </cell>
          <cell r="J392">
            <v>1300</v>
          </cell>
          <cell r="K392">
            <v>30500</v>
          </cell>
          <cell r="L392">
            <v>27138510000.000004</v>
          </cell>
          <cell r="M392">
            <v>3361490000.0000005</v>
          </cell>
          <cell r="N392">
            <v>0.12292321508756177</v>
          </cell>
          <cell r="O392">
            <v>0.12902165554535766</v>
          </cell>
          <cell r="P392">
            <v>88.96</v>
          </cell>
          <cell r="Q392">
            <v>0.1244416554668354</v>
          </cell>
          <cell r="R392">
            <v>0.12420449253247003</v>
          </cell>
          <cell r="S392">
            <v>40416</v>
          </cell>
        </row>
        <row r="393">
          <cell r="A393">
            <v>376</v>
          </cell>
          <cell r="B393" t="str">
            <v>Special</v>
          </cell>
          <cell r="C393">
            <v>40052</v>
          </cell>
          <cell r="D393">
            <v>40416</v>
          </cell>
          <cell r="E393">
            <v>0</v>
          </cell>
          <cell r="F393" t="str">
            <v xml:space="preserve">   ---</v>
          </cell>
          <cell r="G393" t="str">
            <v xml:space="preserve">   ---</v>
          </cell>
          <cell r="H393" t="str">
            <v xml:space="preserve">   ---</v>
          </cell>
          <cell r="I393" t="str">
            <v xml:space="preserve">   ---</v>
          </cell>
          <cell r="J393" t="str">
            <v xml:space="preserve">   ---</v>
          </cell>
          <cell r="K393">
            <v>0</v>
          </cell>
          <cell r="L393" t="str">
            <v xml:space="preserve">   ---</v>
          </cell>
          <cell r="M393" t="str">
            <v>---</v>
          </cell>
          <cell r="N393" t="str">
            <v>---</v>
          </cell>
          <cell r="O393" t="str">
            <v xml:space="preserve">   ---</v>
          </cell>
          <cell r="P393" t="str">
            <v xml:space="preserve">   ---</v>
          </cell>
          <cell r="Q393" t="str">
            <v xml:space="preserve">   ---</v>
          </cell>
          <cell r="R393" t="str">
            <v xml:space="preserve">   ---</v>
          </cell>
          <cell r="S393">
            <v>40416</v>
          </cell>
        </row>
        <row r="394">
          <cell r="A394">
            <v>377</v>
          </cell>
          <cell r="B394" t="str">
            <v>Non-Comp</v>
          </cell>
          <cell r="C394">
            <v>40052</v>
          </cell>
          <cell r="D394">
            <v>40416</v>
          </cell>
          <cell r="E394">
            <v>4</v>
          </cell>
          <cell r="F394">
            <v>450</v>
          </cell>
          <cell r="G394">
            <v>400.41</v>
          </cell>
          <cell r="H394">
            <v>4</v>
          </cell>
          <cell r="I394">
            <v>0</v>
          </cell>
          <cell r="J394">
            <v>450</v>
          </cell>
          <cell r="K394">
            <v>450</v>
          </cell>
          <cell r="L394">
            <v>400410000</v>
          </cell>
          <cell r="M394">
            <v>49589999.999999985</v>
          </cell>
          <cell r="N394">
            <v>0.12418829765424502</v>
          </cell>
          <cell r="O394">
            <v>0.12418829765424502</v>
          </cell>
          <cell r="P394">
            <v>88.98</v>
          </cell>
          <cell r="Q394">
            <v>0.12418829765424502</v>
          </cell>
          <cell r="R394">
            <v>0.12418829765424501</v>
          </cell>
          <cell r="S394">
            <v>40416</v>
          </cell>
        </row>
        <row r="395">
          <cell r="A395">
            <v>378</v>
          </cell>
          <cell r="B395" t="str">
            <v xml:space="preserve">288th </v>
          </cell>
          <cell r="C395">
            <v>40066</v>
          </cell>
          <cell r="D395">
            <v>40430</v>
          </cell>
          <cell r="E395">
            <v>82</v>
          </cell>
          <cell r="F395">
            <v>69650</v>
          </cell>
          <cell r="G395">
            <v>61907.25</v>
          </cell>
          <cell r="H395">
            <v>33</v>
          </cell>
          <cell r="I395">
            <v>23005</v>
          </cell>
          <cell r="J395">
            <v>225</v>
          </cell>
          <cell r="K395">
            <v>23230</v>
          </cell>
          <cell r="L395">
            <v>20661996000</v>
          </cell>
          <cell r="M395">
            <v>2568004000</v>
          </cell>
          <cell r="N395">
            <v>0.123935</v>
          </cell>
          <cell r="O395">
            <v>0.128383</v>
          </cell>
          <cell r="P395">
            <v>88.93</v>
          </cell>
          <cell r="Q395">
            <v>0.124822</v>
          </cell>
          <cell r="R395">
            <v>0.124628</v>
          </cell>
          <cell r="S395">
            <v>40430</v>
          </cell>
        </row>
        <row r="396">
          <cell r="A396">
            <v>379</v>
          </cell>
          <cell r="B396" t="str">
            <v>Special</v>
          </cell>
          <cell r="C396">
            <v>40066</v>
          </cell>
          <cell r="D396">
            <v>40430</v>
          </cell>
          <cell r="E396">
            <v>1</v>
          </cell>
          <cell r="F396">
            <v>28.555</v>
          </cell>
          <cell r="G396">
            <v>25.398330420000001</v>
          </cell>
          <cell r="H396">
            <v>1</v>
          </cell>
          <cell r="I396" t="str">
            <v xml:space="preserve">   ---</v>
          </cell>
          <cell r="J396">
            <v>28.555</v>
          </cell>
          <cell r="K396">
            <v>28.555</v>
          </cell>
          <cell r="L396">
            <v>25398330.420000002</v>
          </cell>
          <cell r="M396">
            <v>3156669.59</v>
          </cell>
          <cell r="N396">
            <v>0.124628</v>
          </cell>
          <cell r="O396">
            <v>0.124628</v>
          </cell>
          <cell r="P396">
            <v>88.945300000000003</v>
          </cell>
          <cell r="Q396">
            <v>0.124628</v>
          </cell>
          <cell r="R396">
            <v>0.124628</v>
          </cell>
          <cell r="S396">
            <v>40430</v>
          </cell>
        </row>
        <row r="397">
          <cell r="A397">
            <v>380</v>
          </cell>
          <cell r="B397" t="str">
            <v>Non-Comp</v>
          </cell>
          <cell r="C397">
            <v>40066</v>
          </cell>
          <cell r="D397">
            <v>40430</v>
          </cell>
          <cell r="E397">
            <v>2</v>
          </cell>
          <cell r="F397">
            <v>102.1</v>
          </cell>
          <cell r="G397">
            <v>90.817999999999998</v>
          </cell>
          <cell r="H397">
            <v>2</v>
          </cell>
          <cell r="I397">
            <v>0</v>
          </cell>
          <cell r="J397">
            <v>102.1</v>
          </cell>
          <cell r="K397">
            <v>102.1</v>
          </cell>
          <cell r="L397">
            <v>90817950</v>
          </cell>
          <cell r="M397">
            <v>11282049.999999993</v>
          </cell>
          <cell r="N397">
            <v>0.124568</v>
          </cell>
          <cell r="O397">
            <v>0.124568</v>
          </cell>
          <cell r="P397">
            <v>88.95</v>
          </cell>
          <cell r="Q397">
            <v>0.124568</v>
          </cell>
          <cell r="R397">
            <v>0.124568</v>
          </cell>
          <cell r="S397">
            <v>40430</v>
          </cell>
        </row>
        <row r="398">
          <cell r="A398">
            <v>381</v>
          </cell>
          <cell r="B398" t="str">
            <v xml:space="preserve">289th </v>
          </cell>
          <cell r="C398">
            <v>40082</v>
          </cell>
          <cell r="D398">
            <v>40444</v>
          </cell>
          <cell r="E398">
            <v>66</v>
          </cell>
          <cell r="F398">
            <v>60702</v>
          </cell>
          <cell r="G398">
            <v>54008.366999999998</v>
          </cell>
          <cell r="H398">
            <v>43</v>
          </cell>
          <cell r="I398">
            <v>49530</v>
          </cell>
          <cell r="J398">
            <v>2827</v>
          </cell>
          <cell r="K398">
            <v>52357</v>
          </cell>
          <cell r="L398">
            <v>46592338700</v>
          </cell>
          <cell r="M398">
            <v>5764661300</v>
          </cell>
          <cell r="N398">
            <v>0.124111</v>
          </cell>
          <cell r="O398">
            <v>0.127555</v>
          </cell>
          <cell r="P398">
            <v>88.94</v>
          </cell>
          <cell r="Q398">
            <v>0.125384</v>
          </cell>
          <cell r="R398">
            <v>0.124751</v>
          </cell>
          <cell r="S398">
            <v>40446</v>
          </cell>
        </row>
        <row r="399">
          <cell r="A399">
            <v>382</v>
          </cell>
          <cell r="B399" t="str">
            <v>Special</v>
          </cell>
          <cell r="C399">
            <v>40082</v>
          </cell>
          <cell r="D399">
            <v>40444</v>
          </cell>
          <cell r="E399">
            <v>0</v>
          </cell>
          <cell r="F399" t="str">
            <v xml:space="preserve">   ---</v>
          </cell>
          <cell r="G399" t="str">
            <v xml:space="preserve">   ---</v>
          </cell>
          <cell r="H399" t="str">
            <v xml:space="preserve">   ---</v>
          </cell>
          <cell r="I399" t="str">
            <v xml:space="preserve">   ---</v>
          </cell>
          <cell r="J399" t="str">
            <v xml:space="preserve">   ---</v>
          </cell>
          <cell r="K399">
            <v>0</v>
          </cell>
          <cell r="L399" t="str">
            <v xml:space="preserve">   ---</v>
          </cell>
          <cell r="M399" t="str">
            <v>---</v>
          </cell>
          <cell r="N399" t="str">
            <v>---</v>
          </cell>
          <cell r="O399" t="str">
            <v xml:space="preserve">   ---</v>
          </cell>
          <cell r="P399" t="str">
            <v xml:space="preserve">   ---</v>
          </cell>
          <cell r="Q399" t="str">
            <v xml:space="preserve">   ---</v>
          </cell>
          <cell r="R399" t="str">
            <v xml:space="preserve">   ---</v>
          </cell>
          <cell r="S399">
            <v>40446</v>
          </cell>
        </row>
        <row r="400">
          <cell r="A400">
            <v>383</v>
          </cell>
          <cell r="B400" t="str">
            <v>Non-Comp</v>
          </cell>
          <cell r="C400">
            <v>40082</v>
          </cell>
          <cell r="D400">
            <v>40444</v>
          </cell>
          <cell r="E400">
            <v>14</v>
          </cell>
          <cell r="F400">
            <v>627</v>
          </cell>
          <cell r="G400">
            <v>557.96699999999998</v>
          </cell>
          <cell r="H400">
            <v>14</v>
          </cell>
          <cell r="I400">
            <v>0</v>
          </cell>
          <cell r="J400">
            <v>627</v>
          </cell>
          <cell r="K400">
            <v>627</v>
          </cell>
          <cell r="L400">
            <v>557967300</v>
          </cell>
          <cell r="M400">
            <v>69032700.000000045</v>
          </cell>
          <cell r="N400">
            <v>0.124747</v>
          </cell>
          <cell r="O400">
            <v>0.124747</v>
          </cell>
          <cell r="P400">
            <v>88.99</v>
          </cell>
          <cell r="Q400">
            <v>0.124747</v>
          </cell>
          <cell r="R400">
            <v>0.124747</v>
          </cell>
          <cell r="S400">
            <v>40446</v>
          </cell>
        </row>
        <row r="401">
          <cell r="A401">
            <v>384</v>
          </cell>
          <cell r="B401" t="str">
            <v xml:space="preserve">290th </v>
          </cell>
          <cell r="C401">
            <v>40094</v>
          </cell>
          <cell r="D401">
            <v>40458</v>
          </cell>
          <cell r="E401">
            <v>61</v>
          </cell>
          <cell r="F401">
            <v>24225</v>
          </cell>
          <cell r="G401">
            <v>21511.027999999998</v>
          </cell>
          <cell r="H401">
            <v>29</v>
          </cell>
          <cell r="I401">
            <v>10225</v>
          </cell>
          <cell r="J401">
            <v>0</v>
          </cell>
          <cell r="K401">
            <v>10225</v>
          </cell>
          <cell r="L401">
            <v>9085182500</v>
          </cell>
          <cell r="M401">
            <v>1139817500</v>
          </cell>
          <cell r="N401">
            <v>0.12520200000000001</v>
          </cell>
          <cell r="O401">
            <v>0.12889400000000001</v>
          </cell>
          <cell r="P401">
            <v>88.83</v>
          </cell>
          <cell r="Q401">
            <v>0.12609100000000001</v>
          </cell>
          <cell r="R401">
            <v>0.125804</v>
          </cell>
          <cell r="S401">
            <v>40458</v>
          </cell>
        </row>
        <row r="402">
          <cell r="A402">
            <v>385</v>
          </cell>
          <cell r="B402" t="str">
            <v>Special</v>
          </cell>
          <cell r="C402">
            <v>40094</v>
          </cell>
          <cell r="D402">
            <v>40458</v>
          </cell>
          <cell r="E402">
            <v>0</v>
          </cell>
          <cell r="F402" t="str">
            <v xml:space="preserve">   ---</v>
          </cell>
          <cell r="G402" t="str">
            <v xml:space="preserve">   ---</v>
          </cell>
          <cell r="H402" t="str">
            <v xml:space="preserve">   ---</v>
          </cell>
          <cell r="I402" t="str">
            <v xml:space="preserve">   ---</v>
          </cell>
          <cell r="J402" t="str">
            <v xml:space="preserve">   ---</v>
          </cell>
          <cell r="K402">
            <v>0</v>
          </cell>
          <cell r="L402" t="str">
            <v xml:space="preserve">   ---</v>
          </cell>
          <cell r="M402" t="str">
            <v>---</v>
          </cell>
          <cell r="N402" t="str">
            <v>---</v>
          </cell>
          <cell r="O402" t="str">
            <v xml:space="preserve">   ---</v>
          </cell>
          <cell r="P402" t="str">
            <v xml:space="preserve">   ---</v>
          </cell>
          <cell r="Q402" t="str">
            <v xml:space="preserve">   ---</v>
          </cell>
          <cell r="R402" t="str">
            <v xml:space="preserve">   ---</v>
          </cell>
          <cell r="S402">
            <v>40458</v>
          </cell>
        </row>
        <row r="403">
          <cell r="A403">
            <v>386</v>
          </cell>
          <cell r="B403" t="str">
            <v>Non-Comp</v>
          </cell>
          <cell r="C403">
            <v>40094</v>
          </cell>
          <cell r="D403">
            <v>40458</v>
          </cell>
          <cell r="E403">
            <v>10</v>
          </cell>
          <cell r="F403">
            <v>685</v>
          </cell>
          <cell r="G403">
            <v>608.62250000000006</v>
          </cell>
          <cell r="H403">
            <v>10</v>
          </cell>
          <cell r="I403">
            <v>0</v>
          </cell>
          <cell r="J403">
            <v>685</v>
          </cell>
          <cell r="K403">
            <v>685</v>
          </cell>
          <cell r="L403">
            <v>608622500</v>
          </cell>
          <cell r="M403">
            <v>76377500</v>
          </cell>
          <cell r="N403">
            <v>0.125837</v>
          </cell>
          <cell r="O403">
            <v>0.125837</v>
          </cell>
          <cell r="P403">
            <v>88.85</v>
          </cell>
          <cell r="Q403">
            <v>0.12573699999999999</v>
          </cell>
          <cell r="R403">
            <v>0.125837</v>
          </cell>
          <cell r="S403">
            <v>40458</v>
          </cell>
        </row>
        <row r="404">
          <cell r="A404">
            <v>387</v>
          </cell>
          <cell r="B404" t="str">
            <v xml:space="preserve">291st </v>
          </cell>
          <cell r="C404">
            <v>40108</v>
          </cell>
          <cell r="D404">
            <v>40472</v>
          </cell>
          <cell r="E404">
            <v>42</v>
          </cell>
          <cell r="F404">
            <v>30600</v>
          </cell>
          <cell r="G404">
            <v>27161.35</v>
          </cell>
          <cell r="H404">
            <v>5</v>
          </cell>
          <cell r="I404">
            <v>6725</v>
          </cell>
          <cell r="J404">
            <v>0</v>
          </cell>
          <cell r="K404">
            <v>6725</v>
          </cell>
          <cell r="L404">
            <v>5973820000</v>
          </cell>
          <cell r="M404">
            <v>751180000</v>
          </cell>
          <cell r="N404">
            <v>0.12596399999999999</v>
          </cell>
          <cell r="O404">
            <v>0.130941</v>
          </cell>
          <cell r="P404">
            <v>88.83</v>
          </cell>
          <cell r="Q404">
            <v>0.12609100000000001</v>
          </cell>
          <cell r="R404">
            <v>0.12609100000000001</v>
          </cell>
          <cell r="S404">
            <v>40472</v>
          </cell>
        </row>
        <row r="405">
          <cell r="A405">
            <v>388</v>
          </cell>
          <cell r="B405" t="str">
            <v>Special</v>
          </cell>
          <cell r="C405">
            <v>40108</v>
          </cell>
          <cell r="D405">
            <v>40472</v>
          </cell>
          <cell r="E405" t="str">
            <v xml:space="preserve">   ---</v>
          </cell>
          <cell r="F405" t="str">
            <v xml:space="preserve">   ---</v>
          </cell>
          <cell r="G405" t="str">
            <v xml:space="preserve">   ---</v>
          </cell>
          <cell r="H405" t="str">
            <v xml:space="preserve">   ---</v>
          </cell>
          <cell r="I405" t="str">
            <v xml:space="preserve">   ---</v>
          </cell>
          <cell r="J405" t="str">
            <v xml:space="preserve">   ---</v>
          </cell>
          <cell r="K405">
            <v>0</v>
          </cell>
          <cell r="L405" t="str">
            <v xml:space="preserve">   ---</v>
          </cell>
          <cell r="M405" t="str">
            <v>---</v>
          </cell>
          <cell r="N405" t="str">
            <v>---</v>
          </cell>
          <cell r="O405" t="str">
            <v xml:space="preserve">   ---</v>
          </cell>
          <cell r="P405" t="str">
            <v xml:space="preserve">   ---</v>
          </cell>
          <cell r="Q405" t="str">
            <v xml:space="preserve">   ---</v>
          </cell>
          <cell r="R405" t="str">
            <v xml:space="preserve">   ---</v>
          </cell>
          <cell r="S405">
            <v>40472</v>
          </cell>
        </row>
        <row r="406">
          <cell r="A406">
            <v>389</v>
          </cell>
          <cell r="B406" t="str">
            <v>Non-Comp</v>
          </cell>
          <cell r="C406">
            <v>40108</v>
          </cell>
          <cell r="D406">
            <v>40472</v>
          </cell>
          <cell r="E406">
            <v>7</v>
          </cell>
          <cell r="F406">
            <v>192</v>
          </cell>
          <cell r="G406">
            <v>170.554</v>
          </cell>
          <cell r="H406">
            <v>7</v>
          </cell>
          <cell r="I406">
            <v>0</v>
          </cell>
          <cell r="J406">
            <v>192</v>
          </cell>
          <cell r="K406">
            <v>192</v>
          </cell>
          <cell r="L406">
            <v>170553600</v>
          </cell>
          <cell r="M406">
            <v>21446400</v>
          </cell>
          <cell r="N406">
            <v>0.12609100000000001</v>
          </cell>
          <cell r="O406">
            <v>0.12609100000000001</v>
          </cell>
          <cell r="P406">
            <v>88.83</v>
          </cell>
          <cell r="Q406">
            <v>0.12609100000000001</v>
          </cell>
          <cell r="R406">
            <v>0.12609100000000001</v>
          </cell>
          <cell r="S406">
            <v>40472</v>
          </cell>
        </row>
        <row r="407">
          <cell r="A407">
            <v>390</v>
          </cell>
          <cell r="B407" t="str">
            <v xml:space="preserve">292nd </v>
          </cell>
          <cell r="C407">
            <v>40122</v>
          </cell>
          <cell r="D407">
            <v>40486</v>
          </cell>
          <cell r="E407">
            <v>62</v>
          </cell>
          <cell r="F407">
            <v>73150</v>
          </cell>
          <cell r="G407">
            <v>64997.61</v>
          </cell>
          <cell r="H407">
            <v>2</v>
          </cell>
          <cell r="I407">
            <v>21000</v>
          </cell>
          <cell r="J407">
            <v>0</v>
          </cell>
          <cell r="K407">
            <v>21000</v>
          </cell>
          <cell r="L407">
            <v>18669000000</v>
          </cell>
          <cell r="M407">
            <v>2331000000</v>
          </cell>
          <cell r="N407">
            <v>0.12520200000000001</v>
          </cell>
          <cell r="O407">
            <v>0.12851099999999999</v>
          </cell>
          <cell r="P407">
            <v>88.9</v>
          </cell>
          <cell r="Q407">
            <v>0.12520200000000001</v>
          </cell>
          <cell r="R407">
            <v>0.12520200000000001</v>
          </cell>
          <cell r="S407">
            <v>40486</v>
          </cell>
        </row>
        <row r="408">
          <cell r="A408">
            <v>391</v>
          </cell>
          <cell r="B408" t="str">
            <v>Special</v>
          </cell>
          <cell r="C408">
            <v>40122</v>
          </cell>
          <cell r="D408">
            <v>40486</v>
          </cell>
          <cell r="E408">
            <v>1</v>
          </cell>
          <cell r="F408">
            <v>1.46</v>
          </cell>
          <cell r="G408">
            <v>1.2979400000000001</v>
          </cell>
          <cell r="H408">
            <v>1</v>
          </cell>
          <cell r="I408" t="str">
            <v xml:space="preserve">   ---</v>
          </cell>
          <cell r="J408">
            <v>1.46</v>
          </cell>
          <cell r="K408">
            <v>1.46</v>
          </cell>
          <cell r="L408">
            <v>1297940</v>
          </cell>
          <cell r="M408">
            <v>162060</v>
          </cell>
          <cell r="N408">
            <v>0.12520200000000001</v>
          </cell>
          <cell r="O408">
            <v>0.12520200000000001</v>
          </cell>
          <cell r="P408">
            <v>88.9</v>
          </cell>
          <cell r="Q408">
            <v>0.12520200000000001</v>
          </cell>
          <cell r="R408">
            <v>0.12520200000000001</v>
          </cell>
          <cell r="S408">
            <v>40486</v>
          </cell>
        </row>
        <row r="409">
          <cell r="A409">
            <v>392</v>
          </cell>
          <cell r="B409" t="str">
            <v>Non-Comp</v>
          </cell>
          <cell r="C409">
            <v>40122</v>
          </cell>
          <cell r="D409">
            <v>40486</v>
          </cell>
          <cell r="E409">
            <v>5</v>
          </cell>
          <cell r="F409">
            <v>215</v>
          </cell>
          <cell r="G409">
            <v>191.13499999999999</v>
          </cell>
          <cell r="H409">
            <v>5</v>
          </cell>
          <cell r="I409">
            <v>0</v>
          </cell>
          <cell r="J409">
            <v>215</v>
          </cell>
          <cell r="K409">
            <v>215</v>
          </cell>
          <cell r="L409">
            <v>191135000</v>
          </cell>
          <cell r="M409">
            <v>23865000</v>
          </cell>
          <cell r="N409">
            <v>0.12520200000000001</v>
          </cell>
          <cell r="O409">
            <v>0.12520200000000001</v>
          </cell>
          <cell r="P409">
            <v>88.9</v>
          </cell>
          <cell r="Q409">
            <v>0.12520200000000001</v>
          </cell>
          <cell r="R409">
            <v>0.12520200000000001</v>
          </cell>
          <cell r="S409">
            <v>40486</v>
          </cell>
        </row>
        <row r="410">
          <cell r="A410">
            <v>393</v>
          </cell>
          <cell r="B410" t="str">
            <v xml:space="preserve">293rd </v>
          </cell>
          <cell r="C410">
            <v>40136</v>
          </cell>
          <cell r="D410">
            <v>40500</v>
          </cell>
          <cell r="E410">
            <v>79</v>
          </cell>
          <cell r="F410">
            <v>57850</v>
          </cell>
          <cell r="G410">
            <v>51545.254999999997</v>
          </cell>
          <cell r="H410">
            <v>14</v>
          </cell>
          <cell r="I410">
            <v>18525</v>
          </cell>
          <cell r="J410">
            <v>1000</v>
          </cell>
          <cell r="K410">
            <v>19525</v>
          </cell>
          <cell r="L410">
            <v>17408445000</v>
          </cell>
          <cell r="M410">
            <v>2116555000</v>
          </cell>
          <cell r="N410">
            <v>0.121409</v>
          </cell>
          <cell r="O410">
            <v>0.127109</v>
          </cell>
          <cell r="P410">
            <v>89.14</v>
          </cell>
          <cell r="Q410">
            <v>0.122166</v>
          </cell>
          <cell r="R410">
            <v>0.121916</v>
          </cell>
          <cell r="S410">
            <v>40500</v>
          </cell>
        </row>
        <row r="411">
          <cell r="A411">
            <v>394</v>
          </cell>
          <cell r="B411" t="str">
            <v>Special</v>
          </cell>
          <cell r="C411">
            <v>40136</v>
          </cell>
          <cell r="D411">
            <v>40500</v>
          </cell>
          <cell r="E411">
            <v>0</v>
          </cell>
          <cell r="F411">
            <v>0</v>
          </cell>
          <cell r="G411">
            <v>0</v>
          </cell>
          <cell r="H411">
            <v>0</v>
          </cell>
          <cell r="I411" t="str">
            <v xml:space="preserve">   ---</v>
          </cell>
          <cell r="J411">
            <v>0</v>
          </cell>
          <cell r="K411">
            <v>0</v>
          </cell>
          <cell r="L411">
            <v>0</v>
          </cell>
          <cell r="M411">
            <v>0</v>
          </cell>
          <cell r="N411" t="str">
            <v>---</v>
          </cell>
          <cell r="O411" t="str">
            <v xml:space="preserve">   ---</v>
          </cell>
          <cell r="P411" t="str">
            <v xml:space="preserve">   ---</v>
          </cell>
          <cell r="Q411" t="str">
            <v xml:space="preserve">   ---</v>
          </cell>
          <cell r="R411" t="str">
            <v xml:space="preserve">   ---</v>
          </cell>
          <cell r="S411">
            <v>40500</v>
          </cell>
        </row>
        <row r="412">
          <cell r="A412">
            <v>395</v>
          </cell>
          <cell r="B412" t="str">
            <v>Non-Comp</v>
          </cell>
          <cell r="C412">
            <v>40136</v>
          </cell>
          <cell r="D412">
            <v>40500</v>
          </cell>
          <cell r="E412">
            <v>9</v>
          </cell>
          <cell r="F412">
            <v>360</v>
          </cell>
          <cell r="G412">
            <v>320.976</v>
          </cell>
          <cell r="H412">
            <v>9</v>
          </cell>
          <cell r="I412">
            <v>0</v>
          </cell>
          <cell r="J412">
            <v>360</v>
          </cell>
          <cell r="K412">
            <v>360</v>
          </cell>
          <cell r="L412">
            <v>320976000</v>
          </cell>
          <cell r="M412">
            <v>39024000</v>
          </cell>
          <cell r="N412">
            <v>0.12191299999999999</v>
          </cell>
          <cell r="O412">
            <v>0.12191299999999999</v>
          </cell>
          <cell r="P412">
            <v>89.16</v>
          </cell>
          <cell r="Q412">
            <v>0.12191299999999999</v>
          </cell>
          <cell r="R412">
            <v>0.12191299999999999</v>
          </cell>
          <cell r="S412">
            <v>40500</v>
          </cell>
        </row>
        <row r="413">
          <cell r="A413">
            <v>396</v>
          </cell>
          <cell r="B413" t="str">
            <v xml:space="preserve">294th </v>
          </cell>
          <cell r="C413">
            <v>40150</v>
          </cell>
          <cell r="D413">
            <v>40514</v>
          </cell>
          <cell r="E413">
            <v>34</v>
          </cell>
          <cell r="F413">
            <v>22250</v>
          </cell>
          <cell r="G413">
            <v>19840.095000000001</v>
          </cell>
          <cell r="H413">
            <v>4</v>
          </cell>
          <cell r="I413">
            <v>2750</v>
          </cell>
          <cell r="J413">
            <v>0</v>
          </cell>
          <cell r="K413">
            <v>2750</v>
          </cell>
          <cell r="L413">
            <v>2454105000</v>
          </cell>
          <cell r="M413">
            <v>295895000</v>
          </cell>
          <cell r="N413">
            <v>0.120653</v>
          </cell>
          <cell r="O413">
            <v>0.124442</v>
          </cell>
          <cell r="P413">
            <v>89.24</v>
          </cell>
          <cell r="Q413">
            <v>0.120905</v>
          </cell>
          <cell r="R413">
            <v>0.120903</v>
          </cell>
          <cell r="S413">
            <v>40514</v>
          </cell>
        </row>
        <row r="414">
          <cell r="A414">
            <v>397</v>
          </cell>
          <cell r="B414" t="str">
            <v>Special</v>
          </cell>
          <cell r="C414">
            <v>40150</v>
          </cell>
          <cell r="D414">
            <v>40514</v>
          </cell>
          <cell r="E414">
            <v>2</v>
          </cell>
          <cell r="F414">
            <v>17.93</v>
          </cell>
          <cell r="G414">
            <v>16.000767</v>
          </cell>
          <cell r="H414">
            <v>2</v>
          </cell>
          <cell r="I414" t="str">
            <v xml:space="preserve">   ---</v>
          </cell>
          <cell r="J414">
            <v>17.93</v>
          </cell>
          <cell r="K414">
            <v>17.93</v>
          </cell>
          <cell r="L414">
            <v>16000767.859999999</v>
          </cell>
          <cell r="M414">
            <v>1929232.14</v>
          </cell>
          <cell r="N414">
            <v>0.120902</v>
          </cell>
          <cell r="O414">
            <v>0.120902</v>
          </cell>
          <cell r="P414">
            <v>89.240200000000002</v>
          </cell>
          <cell r="Q414">
            <v>0.120902</v>
          </cell>
          <cell r="R414">
            <v>0.120902</v>
          </cell>
          <cell r="S414">
            <v>40514</v>
          </cell>
        </row>
        <row r="415">
          <cell r="A415">
            <v>398</v>
          </cell>
          <cell r="B415" t="str">
            <v>Non-Comp</v>
          </cell>
          <cell r="C415">
            <v>40150</v>
          </cell>
          <cell r="D415">
            <v>40514</v>
          </cell>
          <cell r="E415">
            <v>2</v>
          </cell>
          <cell r="F415">
            <v>45</v>
          </cell>
          <cell r="G415">
            <v>40.158000000000001</v>
          </cell>
          <cell r="H415">
            <v>2</v>
          </cell>
          <cell r="I415">
            <v>0</v>
          </cell>
          <cell r="J415">
            <v>45</v>
          </cell>
          <cell r="K415">
            <v>45</v>
          </cell>
          <cell r="L415">
            <v>40158000</v>
          </cell>
          <cell r="M415">
            <v>4842000</v>
          </cell>
          <cell r="N415">
            <v>0.120905</v>
          </cell>
          <cell r="O415">
            <v>0.120905</v>
          </cell>
          <cell r="P415">
            <v>89.24</v>
          </cell>
          <cell r="Q415">
            <v>0.120905</v>
          </cell>
          <cell r="R415">
            <v>0.120905</v>
          </cell>
          <cell r="S415">
            <v>40514</v>
          </cell>
        </row>
        <row r="416">
          <cell r="A416">
            <v>399</v>
          </cell>
          <cell r="B416" t="str">
            <v xml:space="preserve">295th </v>
          </cell>
          <cell r="C416">
            <v>40164</v>
          </cell>
          <cell r="D416">
            <v>40528</v>
          </cell>
          <cell r="E416">
            <v>31</v>
          </cell>
          <cell r="F416">
            <v>22650</v>
          </cell>
          <cell r="G416">
            <v>20187.968000000001</v>
          </cell>
          <cell r="H416">
            <v>12</v>
          </cell>
          <cell r="I416">
            <v>6350</v>
          </cell>
          <cell r="J416">
            <v>1000</v>
          </cell>
          <cell r="K416">
            <v>7350</v>
          </cell>
          <cell r="L416">
            <v>6554627500</v>
          </cell>
          <cell r="M416">
            <v>795372500</v>
          </cell>
          <cell r="N416">
            <v>0.121283</v>
          </cell>
          <cell r="O416">
            <v>0.124442</v>
          </cell>
          <cell r="P416">
            <v>89.16</v>
          </cell>
          <cell r="Q416">
            <v>0.12191299999999999</v>
          </cell>
          <cell r="R416">
            <v>0.121679</v>
          </cell>
          <cell r="S416">
            <v>40528</v>
          </cell>
        </row>
        <row r="417">
          <cell r="A417">
            <v>400</v>
          </cell>
          <cell r="B417" t="str">
            <v>Special</v>
          </cell>
          <cell r="C417">
            <v>40164</v>
          </cell>
          <cell r="D417">
            <v>40528</v>
          </cell>
          <cell r="E417" t="str">
            <v xml:space="preserve">   ---</v>
          </cell>
          <cell r="F417" t="str">
            <v xml:space="preserve">   ---</v>
          </cell>
          <cell r="G417" t="str">
            <v xml:space="preserve">   ---</v>
          </cell>
          <cell r="H417" t="str">
            <v xml:space="preserve">   ---</v>
          </cell>
          <cell r="I417" t="str">
            <v xml:space="preserve">   ---</v>
          </cell>
          <cell r="J417" t="str">
            <v xml:space="preserve">   ---</v>
          </cell>
          <cell r="K417">
            <v>0</v>
          </cell>
          <cell r="L417" t="str">
            <v xml:space="preserve">   ---</v>
          </cell>
          <cell r="M417" t="str">
            <v>---</v>
          </cell>
          <cell r="N417" t="str">
            <v>---</v>
          </cell>
          <cell r="O417" t="str">
            <v xml:space="preserve">   ---</v>
          </cell>
          <cell r="P417" t="str">
            <v xml:space="preserve">   ---</v>
          </cell>
          <cell r="Q417" t="str">
            <v xml:space="preserve">   ---</v>
          </cell>
          <cell r="R417" t="str">
            <v xml:space="preserve">   ---</v>
          </cell>
          <cell r="S417">
            <v>40528</v>
          </cell>
        </row>
        <row r="418">
          <cell r="A418">
            <v>401</v>
          </cell>
          <cell r="B418" t="str">
            <v>Non-Comp</v>
          </cell>
          <cell r="C418">
            <v>40164</v>
          </cell>
          <cell r="D418">
            <v>40528</v>
          </cell>
          <cell r="E418" t="str">
            <v xml:space="preserve">   ---</v>
          </cell>
          <cell r="F418" t="str">
            <v xml:space="preserve">   ---</v>
          </cell>
          <cell r="G418" t="str">
            <v xml:space="preserve">   ---</v>
          </cell>
          <cell r="H418" t="str">
            <v xml:space="preserve">   ---</v>
          </cell>
          <cell r="I418" t="str">
            <v xml:space="preserve">   ---</v>
          </cell>
          <cell r="J418" t="str">
            <v xml:space="preserve">   ---</v>
          </cell>
          <cell r="K418">
            <v>0</v>
          </cell>
          <cell r="L418" t="str">
            <v xml:space="preserve">   ---</v>
          </cell>
          <cell r="M418" t="str">
            <v>---</v>
          </cell>
          <cell r="N418" t="str">
            <v>---</v>
          </cell>
          <cell r="O418" t="str">
            <v xml:space="preserve">   ---</v>
          </cell>
          <cell r="P418" t="str">
            <v xml:space="preserve">   ---</v>
          </cell>
          <cell r="Q418" t="str">
            <v xml:space="preserve">   ---</v>
          </cell>
          <cell r="R418" t="str">
            <v xml:space="preserve">   ---</v>
          </cell>
          <cell r="S418">
            <v>40528</v>
          </cell>
        </row>
        <row r="419">
          <cell r="A419">
            <v>402</v>
          </cell>
          <cell r="B419" t="str">
            <v xml:space="preserve">296th </v>
          </cell>
          <cell r="C419">
            <v>40178</v>
          </cell>
          <cell r="D419">
            <v>40542</v>
          </cell>
          <cell r="E419">
            <v>33</v>
          </cell>
          <cell r="F419">
            <v>29000</v>
          </cell>
          <cell r="G419">
            <v>25858.16</v>
          </cell>
          <cell r="H419">
            <v>2</v>
          </cell>
          <cell r="I419">
            <v>6000</v>
          </cell>
          <cell r="J419">
            <v>0</v>
          </cell>
          <cell r="K419">
            <v>6000</v>
          </cell>
          <cell r="L419">
            <v>5354400000</v>
          </cell>
          <cell r="M419">
            <v>645600000</v>
          </cell>
          <cell r="N419">
            <v>0.120905</v>
          </cell>
          <cell r="O419">
            <v>0.123935</v>
          </cell>
          <cell r="P419">
            <v>89.24</v>
          </cell>
          <cell r="Q419">
            <v>0.120905</v>
          </cell>
          <cell r="R419">
            <v>0.120905</v>
          </cell>
          <cell r="S419">
            <v>40542</v>
          </cell>
        </row>
        <row r="420">
          <cell r="A420">
            <v>403</v>
          </cell>
          <cell r="B420" t="str">
            <v>Special</v>
          </cell>
          <cell r="C420">
            <v>40178</v>
          </cell>
          <cell r="D420">
            <v>40542</v>
          </cell>
          <cell r="E420">
            <v>1</v>
          </cell>
          <cell r="F420">
            <v>164.185</v>
          </cell>
          <cell r="G420">
            <v>146.51869400000001</v>
          </cell>
          <cell r="H420">
            <v>1</v>
          </cell>
          <cell r="I420" t="str">
            <v xml:space="preserve">   ---</v>
          </cell>
          <cell r="J420">
            <v>164.185</v>
          </cell>
          <cell r="K420">
            <v>164.185</v>
          </cell>
          <cell r="L420">
            <v>146518694</v>
          </cell>
          <cell r="M420">
            <v>17666306</v>
          </cell>
          <cell r="N420">
            <v>0.120905</v>
          </cell>
          <cell r="O420">
            <v>0.120905</v>
          </cell>
          <cell r="P420">
            <v>89.24</v>
          </cell>
          <cell r="Q420">
            <v>0.120905</v>
          </cell>
          <cell r="R420">
            <v>0.120905</v>
          </cell>
          <cell r="S420">
            <v>40542</v>
          </cell>
        </row>
        <row r="421">
          <cell r="A421">
            <v>404</v>
          </cell>
          <cell r="B421" t="str">
            <v>Non-Comp</v>
          </cell>
          <cell r="C421">
            <v>40178</v>
          </cell>
          <cell r="D421">
            <v>40542</v>
          </cell>
          <cell r="E421" t="str">
            <v xml:space="preserve">   ---</v>
          </cell>
          <cell r="F421" t="str">
            <v xml:space="preserve">   ---</v>
          </cell>
          <cell r="G421" t="str">
            <v xml:space="preserve">   ---</v>
          </cell>
          <cell r="H421" t="str">
            <v xml:space="preserve">   ---</v>
          </cell>
          <cell r="I421" t="str">
            <v xml:space="preserve">   ---</v>
          </cell>
          <cell r="J421" t="str">
            <v xml:space="preserve">   ---</v>
          </cell>
          <cell r="K421">
            <v>0</v>
          </cell>
          <cell r="L421" t="str">
            <v xml:space="preserve">   ---</v>
          </cell>
          <cell r="M421" t="str">
            <v>---</v>
          </cell>
          <cell r="N421" t="str">
            <v>---</v>
          </cell>
          <cell r="O421" t="str">
            <v xml:space="preserve">   ---</v>
          </cell>
          <cell r="P421" t="str">
            <v xml:space="preserve">   ---</v>
          </cell>
          <cell r="Q421" t="str">
            <v xml:space="preserve">   ---</v>
          </cell>
          <cell r="R421" t="str">
            <v xml:space="preserve">   ---</v>
          </cell>
          <cell r="S421">
            <v>40542</v>
          </cell>
        </row>
        <row r="422">
          <cell r="A422">
            <v>405</v>
          </cell>
          <cell r="B422" t="str">
            <v xml:space="preserve">297th </v>
          </cell>
          <cell r="C422">
            <v>40192</v>
          </cell>
          <cell r="D422">
            <v>40556</v>
          </cell>
          <cell r="E422">
            <v>61</v>
          </cell>
          <cell r="F422">
            <v>55250</v>
          </cell>
          <cell r="G422">
            <v>49319.807999999997</v>
          </cell>
          <cell r="H422">
            <v>30</v>
          </cell>
          <cell r="I422">
            <v>30250</v>
          </cell>
          <cell r="J422">
            <v>1000</v>
          </cell>
          <cell r="K422">
            <v>31250</v>
          </cell>
          <cell r="L422">
            <v>27906252500</v>
          </cell>
          <cell r="M422">
            <v>3343747500</v>
          </cell>
          <cell r="N422">
            <v>0.119647</v>
          </cell>
          <cell r="O422">
            <v>0.122923</v>
          </cell>
          <cell r="P422">
            <v>89.27</v>
          </cell>
          <cell r="Q422">
            <v>0.120527</v>
          </cell>
          <cell r="R422">
            <v>0.12015000000000001</v>
          </cell>
          <cell r="S422">
            <v>40556</v>
          </cell>
        </row>
        <row r="423">
          <cell r="A423">
            <v>406</v>
          </cell>
          <cell r="B423" t="str">
            <v>Special</v>
          </cell>
          <cell r="C423">
            <v>40192</v>
          </cell>
          <cell r="D423">
            <v>40556</v>
          </cell>
          <cell r="E423" t="str">
            <v xml:space="preserve">   ---</v>
          </cell>
          <cell r="F423" t="str">
            <v xml:space="preserve">   ---</v>
          </cell>
          <cell r="G423" t="str">
            <v xml:space="preserve">   ---</v>
          </cell>
          <cell r="H423" t="str">
            <v xml:space="preserve">   ---</v>
          </cell>
          <cell r="I423" t="str">
            <v xml:space="preserve">   ---</v>
          </cell>
          <cell r="J423" t="str">
            <v xml:space="preserve">   ---</v>
          </cell>
          <cell r="K423">
            <v>0</v>
          </cell>
          <cell r="L423" t="str">
            <v xml:space="preserve">   ---</v>
          </cell>
          <cell r="M423" t="str">
            <v>---</v>
          </cell>
          <cell r="N423" t="str">
            <v>---</v>
          </cell>
          <cell r="O423" t="str">
            <v xml:space="preserve">   ---</v>
          </cell>
          <cell r="P423" t="str">
            <v xml:space="preserve">   ---</v>
          </cell>
          <cell r="Q423" t="str">
            <v xml:space="preserve">   ---</v>
          </cell>
          <cell r="R423" t="str">
            <v xml:space="preserve">   ---</v>
          </cell>
          <cell r="S423">
            <v>40556</v>
          </cell>
        </row>
        <row r="424">
          <cell r="A424">
            <v>407</v>
          </cell>
          <cell r="B424" t="str">
            <v>Non-Comp</v>
          </cell>
          <cell r="C424">
            <v>40192</v>
          </cell>
          <cell r="D424">
            <v>40556</v>
          </cell>
          <cell r="E424">
            <v>7</v>
          </cell>
          <cell r="F424">
            <v>810</v>
          </cell>
          <cell r="G424">
            <v>723.33</v>
          </cell>
          <cell r="H424">
            <v>7</v>
          </cell>
          <cell r="I424">
            <v>0</v>
          </cell>
          <cell r="J424">
            <v>810</v>
          </cell>
          <cell r="K424">
            <v>810</v>
          </cell>
          <cell r="L424">
            <v>723330000</v>
          </cell>
          <cell r="M424">
            <v>86670000</v>
          </cell>
          <cell r="N424">
            <v>0.12015000000000001</v>
          </cell>
          <cell r="O424">
            <v>0.12015000000000001</v>
          </cell>
          <cell r="P424">
            <v>89.3</v>
          </cell>
          <cell r="Q424">
            <v>0.12015000000000001</v>
          </cell>
          <cell r="R424">
            <v>0.12015000000000001</v>
          </cell>
          <cell r="S424">
            <v>40556</v>
          </cell>
        </row>
        <row r="425">
          <cell r="A425">
            <v>408</v>
          </cell>
          <cell r="B425" t="str">
            <v xml:space="preserve">298th </v>
          </cell>
          <cell r="C425">
            <v>40206</v>
          </cell>
          <cell r="D425">
            <v>40570</v>
          </cell>
          <cell r="E425">
            <v>42</v>
          </cell>
          <cell r="F425">
            <v>40035</v>
          </cell>
          <cell r="G425">
            <v>35745.968500000003</v>
          </cell>
          <cell r="H425">
            <v>16</v>
          </cell>
          <cell r="I425">
            <v>17735</v>
          </cell>
          <cell r="J425">
            <v>1000</v>
          </cell>
          <cell r="K425">
            <v>18735</v>
          </cell>
          <cell r="L425">
            <v>16735733500</v>
          </cell>
          <cell r="M425">
            <v>1999266500</v>
          </cell>
          <cell r="N425">
            <v>0.119396</v>
          </cell>
          <cell r="O425">
            <v>0.122923</v>
          </cell>
          <cell r="P425">
            <v>89.3</v>
          </cell>
          <cell r="Q425">
            <v>0.12015000000000001</v>
          </cell>
          <cell r="R425">
            <v>0.11978900000000001</v>
          </cell>
          <cell r="S425">
            <v>40570</v>
          </cell>
        </row>
        <row r="426">
          <cell r="A426">
            <v>409</v>
          </cell>
          <cell r="B426" t="str">
            <v>Special</v>
          </cell>
          <cell r="C426">
            <v>40206</v>
          </cell>
          <cell r="D426">
            <v>40570</v>
          </cell>
          <cell r="E426" t="str">
            <v xml:space="preserve">   ---</v>
          </cell>
          <cell r="F426" t="str">
            <v xml:space="preserve">   ---</v>
          </cell>
          <cell r="G426" t="str">
            <v xml:space="preserve">   ---</v>
          </cell>
          <cell r="H426" t="str">
            <v xml:space="preserve">   ---</v>
          </cell>
          <cell r="I426" t="str">
            <v xml:space="preserve">   ---</v>
          </cell>
          <cell r="J426" t="str">
            <v xml:space="preserve">   ---</v>
          </cell>
          <cell r="K426">
            <v>0</v>
          </cell>
          <cell r="L426" t="str">
            <v xml:space="preserve">   ---</v>
          </cell>
          <cell r="M426" t="str">
            <v>---</v>
          </cell>
          <cell r="N426" t="str">
            <v>---</v>
          </cell>
          <cell r="O426" t="str">
            <v xml:space="preserve">   ---</v>
          </cell>
          <cell r="P426" t="str">
            <v xml:space="preserve">   ---</v>
          </cell>
          <cell r="Q426" t="str">
            <v xml:space="preserve">   ---</v>
          </cell>
          <cell r="R426" t="str">
            <v xml:space="preserve">   ---</v>
          </cell>
          <cell r="S426">
            <v>40570</v>
          </cell>
        </row>
        <row r="427">
          <cell r="A427">
            <v>410</v>
          </cell>
          <cell r="B427" t="str">
            <v>Non-Comp</v>
          </cell>
          <cell r="C427">
            <v>40206</v>
          </cell>
          <cell r="D427">
            <v>40570</v>
          </cell>
          <cell r="E427">
            <v>2</v>
          </cell>
          <cell r="F427">
            <v>99</v>
          </cell>
          <cell r="G427">
            <v>88.436700000000002</v>
          </cell>
          <cell r="H427">
            <v>2</v>
          </cell>
          <cell r="I427">
            <v>0</v>
          </cell>
          <cell r="J427">
            <v>99</v>
          </cell>
          <cell r="K427">
            <v>99</v>
          </cell>
          <cell r="L427">
            <v>88436700</v>
          </cell>
          <cell r="M427">
            <v>10563300</v>
          </cell>
          <cell r="N427">
            <v>0.119773</v>
          </cell>
          <cell r="O427">
            <v>0.119773</v>
          </cell>
          <cell r="P427">
            <v>89.33</v>
          </cell>
          <cell r="Q427">
            <v>0.119773</v>
          </cell>
          <cell r="R427">
            <v>0.119773</v>
          </cell>
          <cell r="S427">
            <v>40570</v>
          </cell>
        </row>
        <row r="428">
          <cell r="A428">
            <v>411</v>
          </cell>
          <cell r="B428" t="str">
            <v xml:space="preserve">299th </v>
          </cell>
          <cell r="C428">
            <v>40220</v>
          </cell>
          <cell r="D428">
            <v>40584</v>
          </cell>
          <cell r="E428">
            <v>64</v>
          </cell>
          <cell r="F428">
            <v>58700</v>
          </cell>
          <cell r="G428">
            <v>52390.25</v>
          </cell>
          <cell r="H428">
            <v>45</v>
          </cell>
          <cell r="I428">
            <v>43800</v>
          </cell>
          <cell r="J428">
            <v>1500</v>
          </cell>
          <cell r="K428">
            <v>45300</v>
          </cell>
          <cell r="L428">
            <v>40440070000</v>
          </cell>
          <cell r="M428">
            <v>4859930000</v>
          </cell>
          <cell r="N428">
            <v>0.119773</v>
          </cell>
          <cell r="O428">
            <v>0.123429</v>
          </cell>
          <cell r="P428">
            <v>89.23</v>
          </cell>
          <cell r="Q428">
            <v>0.121031</v>
          </cell>
          <cell r="R428">
            <v>0.120506</v>
          </cell>
          <cell r="S428">
            <v>40584</v>
          </cell>
        </row>
        <row r="429">
          <cell r="A429">
            <v>412</v>
          </cell>
          <cell r="B429" t="str">
            <v>Special</v>
          </cell>
          <cell r="C429">
            <v>40220</v>
          </cell>
          <cell r="D429">
            <v>40584</v>
          </cell>
          <cell r="E429" t="str">
            <v xml:space="preserve">   ---</v>
          </cell>
          <cell r="F429" t="str">
            <v xml:space="preserve">   ---</v>
          </cell>
          <cell r="G429" t="str">
            <v xml:space="preserve">   ---</v>
          </cell>
          <cell r="H429" t="str">
            <v xml:space="preserve">   ---</v>
          </cell>
          <cell r="I429" t="str">
            <v xml:space="preserve">   ---</v>
          </cell>
          <cell r="J429" t="str">
            <v xml:space="preserve">   ---</v>
          </cell>
          <cell r="K429">
            <v>0</v>
          </cell>
          <cell r="L429" t="str">
            <v xml:space="preserve">   ---</v>
          </cell>
          <cell r="M429" t="str">
            <v>---</v>
          </cell>
          <cell r="N429" t="str">
            <v>---</v>
          </cell>
          <cell r="O429" t="str">
            <v xml:space="preserve">   ---</v>
          </cell>
          <cell r="P429" t="str">
            <v xml:space="preserve">   ---</v>
          </cell>
          <cell r="Q429" t="str">
            <v xml:space="preserve">   ---</v>
          </cell>
          <cell r="R429" t="str">
            <v xml:space="preserve">   ---</v>
          </cell>
          <cell r="S429">
            <v>40584</v>
          </cell>
        </row>
        <row r="430">
          <cell r="A430">
            <v>413</v>
          </cell>
          <cell r="B430" t="str">
            <v>Non-Comp</v>
          </cell>
          <cell r="C430">
            <v>40220</v>
          </cell>
          <cell r="D430">
            <v>40584</v>
          </cell>
          <cell r="E430">
            <v>2</v>
          </cell>
          <cell r="F430">
            <v>70</v>
          </cell>
          <cell r="G430">
            <v>62.488999999999997</v>
          </cell>
          <cell r="H430">
            <v>1</v>
          </cell>
          <cell r="I430">
            <v>0</v>
          </cell>
          <cell r="J430">
            <v>70</v>
          </cell>
          <cell r="K430">
            <v>70</v>
          </cell>
          <cell r="L430">
            <v>62489000</v>
          </cell>
          <cell r="M430">
            <v>7511000</v>
          </cell>
          <cell r="N430">
            <v>0.120527</v>
          </cell>
          <cell r="O430">
            <v>0.120527</v>
          </cell>
          <cell r="P430">
            <v>89.27</v>
          </cell>
          <cell r="Q430">
            <v>0.120527</v>
          </cell>
          <cell r="R430">
            <v>0.120527</v>
          </cell>
          <cell r="S430">
            <v>40584</v>
          </cell>
        </row>
        <row r="431">
          <cell r="A431">
            <v>414</v>
          </cell>
          <cell r="B431" t="str">
            <v xml:space="preserve">300th </v>
          </cell>
          <cell r="C431">
            <v>40234</v>
          </cell>
          <cell r="D431">
            <v>40598</v>
          </cell>
          <cell r="E431">
            <v>56</v>
          </cell>
          <cell r="F431">
            <v>59950</v>
          </cell>
          <cell r="G431">
            <v>53413.21</v>
          </cell>
          <cell r="H431">
            <v>53</v>
          </cell>
          <cell r="I431">
            <v>54925</v>
          </cell>
          <cell r="J431">
            <v>4000</v>
          </cell>
          <cell r="K431">
            <v>58925</v>
          </cell>
          <cell r="L431">
            <v>52500955000</v>
          </cell>
          <cell r="M431">
            <v>6424045000</v>
          </cell>
          <cell r="N431">
            <v>0.121535</v>
          </cell>
          <cell r="O431">
            <v>0.123935</v>
          </cell>
          <cell r="P431">
            <v>89.04</v>
          </cell>
          <cell r="Q431">
            <v>0.123429</v>
          </cell>
          <cell r="R431">
            <v>0.122697</v>
          </cell>
          <cell r="S431">
            <v>40598</v>
          </cell>
        </row>
        <row r="432">
          <cell r="A432">
            <v>415</v>
          </cell>
          <cell r="B432" t="str">
            <v>Special</v>
          </cell>
          <cell r="C432">
            <v>40234</v>
          </cell>
          <cell r="D432">
            <v>40598</v>
          </cell>
          <cell r="E432">
            <v>1</v>
          </cell>
          <cell r="F432">
            <v>30.89</v>
          </cell>
          <cell r="G432">
            <v>27.522341310000002</v>
          </cell>
          <cell r="H432">
            <v>1</v>
          </cell>
          <cell r="I432" t="str">
            <v xml:space="preserve">   ---</v>
          </cell>
          <cell r="J432">
            <v>30.89</v>
          </cell>
          <cell r="K432">
            <v>30.89</v>
          </cell>
          <cell r="L432">
            <v>27522341.309999999</v>
          </cell>
          <cell r="M432">
            <v>3367658.6900000009</v>
          </cell>
          <cell r="N432">
            <v>0.12269706496085574</v>
          </cell>
          <cell r="O432">
            <v>0.12269706496085574</v>
          </cell>
          <cell r="P432">
            <v>89.097899999999996</v>
          </cell>
          <cell r="Q432">
            <v>0.12269706496085574</v>
          </cell>
          <cell r="R432">
            <v>0.12269706496085574</v>
          </cell>
          <cell r="S432">
            <v>40598</v>
          </cell>
        </row>
        <row r="433">
          <cell r="A433">
            <v>416</v>
          </cell>
          <cell r="B433" t="str">
            <v>Non-Comp</v>
          </cell>
          <cell r="C433">
            <v>40234</v>
          </cell>
          <cell r="D433">
            <v>40598</v>
          </cell>
          <cell r="E433">
            <v>3</v>
          </cell>
          <cell r="F433">
            <v>592.5</v>
          </cell>
          <cell r="G433">
            <v>64.582500000000053</v>
          </cell>
          <cell r="H433">
            <v>3</v>
          </cell>
          <cell r="I433">
            <v>0</v>
          </cell>
          <cell r="J433">
            <v>592.5</v>
          </cell>
          <cell r="K433">
            <v>592.5</v>
          </cell>
          <cell r="L433">
            <v>527917500</v>
          </cell>
          <cell r="M433">
            <v>64582500.000000097</v>
          </cell>
          <cell r="N433">
            <v>0.12267053933720608</v>
          </cell>
          <cell r="O433">
            <v>0.12267053933720611</v>
          </cell>
          <cell r="P433">
            <v>89.1</v>
          </cell>
          <cell r="Q433">
            <v>0.12267053933720608</v>
          </cell>
          <cell r="R433">
            <v>0.12267053933720611</v>
          </cell>
          <cell r="S433">
            <v>40598</v>
          </cell>
        </row>
        <row r="434">
          <cell r="A434">
            <v>417</v>
          </cell>
          <cell r="B434" t="str">
            <v xml:space="preserve">301st </v>
          </cell>
          <cell r="C434">
            <v>40248</v>
          </cell>
          <cell r="D434">
            <v>40612</v>
          </cell>
          <cell r="E434">
            <v>76</v>
          </cell>
          <cell r="F434">
            <v>63450</v>
          </cell>
          <cell r="G434">
            <v>56474.807999999997</v>
          </cell>
          <cell r="H434">
            <v>63</v>
          </cell>
          <cell r="I434">
            <v>42850</v>
          </cell>
          <cell r="J434">
            <v>4900</v>
          </cell>
          <cell r="K434">
            <v>47750</v>
          </cell>
          <cell r="L434">
            <v>42509892500</v>
          </cell>
          <cell r="M434">
            <v>5240107500</v>
          </cell>
          <cell r="N434">
            <v>0.122671</v>
          </cell>
          <cell r="O434">
            <v>0.124949</v>
          </cell>
          <cell r="P434">
            <v>88.99</v>
          </cell>
          <cell r="Q434">
            <v>0.12406200000000001</v>
          </cell>
          <cell r="R434">
            <v>0.12360699999999999</v>
          </cell>
          <cell r="S434">
            <v>40612</v>
          </cell>
        </row>
        <row r="435">
          <cell r="A435">
            <v>418</v>
          </cell>
          <cell r="B435" t="str">
            <v>Non-Comp</v>
          </cell>
          <cell r="C435">
            <v>40248</v>
          </cell>
          <cell r="D435">
            <v>40612</v>
          </cell>
          <cell r="E435">
            <v>8</v>
          </cell>
          <cell r="F435">
            <v>930.79</v>
          </cell>
          <cell r="G435">
            <v>102.107663</v>
          </cell>
          <cell r="H435">
            <v>8</v>
          </cell>
          <cell r="I435">
            <v>0</v>
          </cell>
          <cell r="J435">
            <v>930.79</v>
          </cell>
          <cell r="K435">
            <v>930.79</v>
          </cell>
          <cell r="L435">
            <v>828682337</v>
          </cell>
          <cell r="M435">
            <v>102107663.00000001</v>
          </cell>
          <cell r="N435">
            <v>0.12355540113037584</v>
          </cell>
          <cell r="O435">
            <v>0.12355540113037587</v>
          </cell>
          <cell r="P435">
            <v>89.03</v>
          </cell>
          <cell r="Q435">
            <v>0.12355540113037584</v>
          </cell>
          <cell r="R435">
            <v>0.12355540113037587</v>
          </cell>
          <cell r="S435">
            <v>40612</v>
          </cell>
        </row>
        <row r="436">
          <cell r="A436">
            <v>419</v>
          </cell>
          <cell r="B436" t="str">
            <v xml:space="preserve">302nd </v>
          </cell>
          <cell r="C436">
            <v>40262</v>
          </cell>
          <cell r="D436">
            <v>40626</v>
          </cell>
          <cell r="E436">
            <v>50</v>
          </cell>
          <cell r="F436">
            <v>87692</v>
          </cell>
          <cell r="G436">
            <v>78055.085000000021</v>
          </cell>
          <cell r="H436">
            <v>19</v>
          </cell>
          <cell r="I436">
            <v>64492</v>
          </cell>
          <cell r="J436">
            <v>2800</v>
          </cell>
          <cell r="K436">
            <v>67292</v>
          </cell>
          <cell r="L436">
            <v>59908865000</v>
          </cell>
          <cell r="M436">
            <v>7383135000</v>
          </cell>
          <cell r="N436">
            <v>0.12380847441514774</v>
          </cell>
          <cell r="O436">
            <v>0.12749085900573731</v>
          </cell>
          <cell r="P436">
            <v>89.07</v>
          </cell>
          <cell r="Q436">
            <v>0.12406200000000001</v>
          </cell>
          <cell r="R436">
            <v>0.12357801033139405</v>
          </cell>
          <cell r="S436">
            <v>40626</v>
          </cell>
        </row>
        <row r="437">
          <cell r="A437">
            <v>420</v>
          </cell>
          <cell r="B437" t="str">
            <v>Non-Comp</v>
          </cell>
          <cell r="C437">
            <v>40262</v>
          </cell>
          <cell r="D437">
            <v>40626</v>
          </cell>
          <cell r="E437">
            <v>7</v>
          </cell>
          <cell r="F437">
            <v>760</v>
          </cell>
          <cell r="G437">
            <v>676.62800000000004</v>
          </cell>
          <cell r="H437">
            <v>7</v>
          </cell>
          <cell r="I437">
            <v>0</v>
          </cell>
          <cell r="J437">
            <v>760</v>
          </cell>
          <cell r="K437">
            <v>760</v>
          </cell>
          <cell r="L437">
            <v>676628000</v>
          </cell>
          <cell r="M437">
            <v>83372000.000000015</v>
          </cell>
          <cell r="N437">
            <v>0.12355540113037584</v>
          </cell>
          <cell r="O437">
            <v>0.12355540113037587</v>
          </cell>
          <cell r="P437">
            <v>89.03</v>
          </cell>
          <cell r="Q437">
            <v>0.12355540113037584</v>
          </cell>
          <cell r="R437">
            <v>0.12355540113037587</v>
          </cell>
          <cell r="S437">
            <v>40626</v>
          </cell>
        </row>
        <row r="438">
          <cell r="A438">
            <v>421</v>
          </cell>
          <cell r="B438" t="str">
            <v xml:space="preserve">303rd </v>
          </cell>
          <cell r="C438">
            <v>40276</v>
          </cell>
          <cell r="D438">
            <v>40640</v>
          </cell>
          <cell r="E438">
            <v>95</v>
          </cell>
          <cell r="F438">
            <v>136974</v>
          </cell>
          <cell r="G438">
            <v>121959.28189999999</v>
          </cell>
          <cell r="H438">
            <v>42</v>
          </cell>
          <cell r="I438">
            <v>48974</v>
          </cell>
          <cell r="J438">
            <v>6800</v>
          </cell>
          <cell r="K438">
            <v>55774</v>
          </cell>
          <cell r="L438">
            <v>49678281900</v>
          </cell>
          <cell r="M438">
            <v>6095718100</v>
          </cell>
          <cell r="N438">
            <v>0.12241797699607387</v>
          </cell>
          <cell r="O438">
            <v>0.12749085900573731</v>
          </cell>
          <cell r="P438">
            <v>89.05</v>
          </cell>
          <cell r="Q438">
            <v>0.12330244152254262</v>
          </cell>
          <cell r="R438">
            <v>0.12304098178356494</v>
          </cell>
          <cell r="S438">
            <v>40640</v>
          </cell>
        </row>
        <row r="439">
          <cell r="A439">
            <v>422</v>
          </cell>
          <cell r="B439" t="str">
            <v>Non-Comp</v>
          </cell>
          <cell r="C439">
            <v>40276</v>
          </cell>
          <cell r="D439">
            <v>40640</v>
          </cell>
          <cell r="E439">
            <v>15</v>
          </cell>
          <cell r="F439">
            <v>1500.345</v>
          </cell>
          <cell r="G439">
            <v>1336.3572915</v>
          </cell>
          <cell r="H439">
            <v>15</v>
          </cell>
          <cell r="I439">
            <v>0</v>
          </cell>
          <cell r="J439">
            <v>1500.345</v>
          </cell>
          <cell r="K439">
            <v>1500.345</v>
          </cell>
          <cell r="L439">
            <v>1336357291.5</v>
          </cell>
          <cell r="M439">
            <v>163987708.50000009</v>
          </cell>
          <cell r="N439">
            <v>0.1230495955150722</v>
          </cell>
          <cell r="O439">
            <v>0.12304959551507218</v>
          </cell>
          <cell r="P439">
            <v>89.07</v>
          </cell>
          <cell r="Q439">
            <v>0.1230495955150722</v>
          </cell>
          <cell r="R439">
            <v>0.12304959551507218</v>
          </cell>
          <cell r="S439">
            <v>40640</v>
          </cell>
        </row>
        <row r="440">
          <cell r="A440">
            <v>423</v>
          </cell>
          <cell r="B440" t="str">
            <v xml:space="preserve">304th </v>
          </cell>
          <cell r="C440">
            <v>40290</v>
          </cell>
          <cell r="D440">
            <v>40654</v>
          </cell>
          <cell r="E440">
            <v>78</v>
          </cell>
          <cell r="F440">
            <v>90450</v>
          </cell>
          <cell r="G440">
            <v>80518.922500000001</v>
          </cell>
          <cell r="H440">
            <v>37</v>
          </cell>
          <cell r="I440">
            <v>34175</v>
          </cell>
          <cell r="J440">
            <v>7600</v>
          </cell>
          <cell r="K440">
            <v>41775</v>
          </cell>
          <cell r="L440">
            <v>37198287500</v>
          </cell>
          <cell r="M440">
            <v>4576712500</v>
          </cell>
          <cell r="N440">
            <v>0.1227968630314572</v>
          </cell>
          <cell r="O440">
            <v>0.12482190585755178</v>
          </cell>
          <cell r="P440">
            <v>89.03</v>
          </cell>
          <cell r="Q440">
            <v>0.12355540113037584</v>
          </cell>
          <cell r="R440">
            <v>0.12337357965710147</v>
          </cell>
          <cell r="S440">
            <v>40654</v>
          </cell>
        </row>
        <row r="441">
          <cell r="A441">
            <v>424</v>
          </cell>
          <cell r="B441" t="str">
            <v>Non-Comp</v>
          </cell>
          <cell r="C441">
            <v>40290</v>
          </cell>
          <cell r="D441">
            <v>40654</v>
          </cell>
          <cell r="E441">
            <v>16</v>
          </cell>
          <cell r="F441">
            <v>1604.2850000000001</v>
          </cell>
          <cell r="G441">
            <v>1428.4553639999999</v>
          </cell>
          <cell r="H441">
            <v>16</v>
          </cell>
          <cell r="I441">
            <v>0</v>
          </cell>
          <cell r="J441">
            <v>1604.2850000000001</v>
          </cell>
          <cell r="K441">
            <v>1604.2850000000001</v>
          </cell>
          <cell r="L441">
            <v>1428455364</v>
          </cell>
          <cell r="M441">
            <v>175829635.99999988</v>
          </cell>
          <cell r="N441">
            <v>0.12342890712162942</v>
          </cell>
          <cell r="O441">
            <v>0.12342890712162941</v>
          </cell>
          <cell r="P441">
            <v>89.04</v>
          </cell>
          <cell r="Q441">
            <v>0.12342890712162942</v>
          </cell>
          <cell r="R441">
            <v>0.12342890712162941</v>
          </cell>
          <cell r="S441">
            <v>40654</v>
          </cell>
        </row>
        <row r="442">
          <cell r="A442">
            <v>425</v>
          </cell>
          <cell r="B442" t="str">
            <v xml:space="preserve">305th </v>
          </cell>
          <cell r="C442">
            <v>40304</v>
          </cell>
          <cell r="D442">
            <v>40668</v>
          </cell>
          <cell r="E442">
            <v>88</v>
          </cell>
          <cell r="F442">
            <v>118750</v>
          </cell>
          <cell r="G442">
            <v>105813.13999999998</v>
          </cell>
          <cell r="H442">
            <v>25</v>
          </cell>
          <cell r="I442">
            <v>48925</v>
          </cell>
          <cell r="J442">
            <v>2650</v>
          </cell>
          <cell r="K442">
            <v>51575</v>
          </cell>
          <cell r="L442">
            <v>45977612500</v>
          </cell>
          <cell r="M442">
            <v>5597387500</v>
          </cell>
          <cell r="N442">
            <v>0.124060951211802</v>
          </cell>
          <cell r="O442">
            <v>0.12203590838570701</v>
          </cell>
          <cell r="P442">
            <v>89.13</v>
          </cell>
          <cell r="Q442">
            <v>0.1222917383301093</v>
          </cell>
          <cell r="R442">
            <v>0.12207604164280636</v>
          </cell>
          <cell r="S442">
            <v>40668</v>
          </cell>
        </row>
        <row r="443">
          <cell r="A443">
            <v>426</v>
          </cell>
          <cell r="B443" t="str">
            <v>Non-Comp</v>
          </cell>
          <cell r="C443">
            <v>40304</v>
          </cell>
          <cell r="D443">
            <v>40668</v>
          </cell>
          <cell r="E443">
            <v>24</v>
          </cell>
          <cell r="F443">
            <v>1579.415</v>
          </cell>
          <cell r="G443">
            <v>1408.0484724999999</v>
          </cell>
          <cell r="H443">
            <v>24</v>
          </cell>
          <cell r="I443">
            <v>0</v>
          </cell>
          <cell r="J443">
            <v>1579.415</v>
          </cell>
          <cell r="K443">
            <v>1579.415</v>
          </cell>
          <cell r="L443">
            <v>1408048472.5</v>
          </cell>
          <cell r="M443">
            <v>171366527.49999991</v>
          </cell>
          <cell r="N443">
            <v>0.12203934595970482</v>
          </cell>
          <cell r="O443">
            <v>0.12203934595970484</v>
          </cell>
          <cell r="P443">
            <v>89.15</v>
          </cell>
          <cell r="Q443">
            <v>0.12203934595970482</v>
          </cell>
          <cell r="R443">
            <v>0.12203934595970484</v>
          </cell>
          <cell r="S443">
            <v>40668</v>
          </cell>
        </row>
        <row r="444">
          <cell r="A444">
            <v>427</v>
          </cell>
          <cell r="B444" t="str">
            <v xml:space="preserve">306th </v>
          </cell>
          <cell r="C444">
            <v>40318</v>
          </cell>
          <cell r="D444">
            <v>40682</v>
          </cell>
          <cell r="E444">
            <v>59</v>
          </cell>
          <cell r="F444">
            <v>71486</v>
          </cell>
          <cell r="G444">
            <v>63726.857799999998</v>
          </cell>
          <cell r="H444">
            <v>18</v>
          </cell>
          <cell r="I444">
            <v>19811</v>
          </cell>
          <cell r="J444">
            <v>3500</v>
          </cell>
          <cell r="K444">
            <v>23311</v>
          </cell>
          <cell r="L444">
            <v>20788065300</v>
          </cell>
          <cell r="M444">
            <v>2522934700</v>
          </cell>
          <cell r="N444">
            <v>0.12103090790191535</v>
          </cell>
          <cell r="O444">
            <v>0.12342890712162942</v>
          </cell>
          <cell r="P444">
            <v>89.16</v>
          </cell>
          <cell r="Q444">
            <v>0.12191319223620709</v>
          </cell>
          <cell r="R444">
            <v>0.1216979936697483</v>
          </cell>
          <cell r="S444">
            <v>40682</v>
          </cell>
        </row>
        <row r="445">
          <cell r="A445">
            <v>428</v>
          </cell>
          <cell r="B445" t="str">
            <v>Non-Comp</v>
          </cell>
          <cell r="C445">
            <v>40318</v>
          </cell>
          <cell r="D445">
            <v>40682</v>
          </cell>
          <cell r="E445">
            <v>26</v>
          </cell>
          <cell r="F445">
            <v>1789.165</v>
          </cell>
          <cell r="G445">
            <v>1595.5773469999999</v>
          </cell>
          <cell r="H445">
            <v>26</v>
          </cell>
          <cell r="I445">
            <v>0</v>
          </cell>
          <cell r="J445">
            <v>1789.165</v>
          </cell>
          <cell r="K445">
            <v>1789.165</v>
          </cell>
          <cell r="L445">
            <v>1595577347</v>
          </cell>
          <cell r="M445">
            <v>193587653</v>
          </cell>
          <cell r="N445">
            <v>0.12166100000000001</v>
          </cell>
          <cell r="O445">
            <v>0.12166100000000001</v>
          </cell>
          <cell r="P445">
            <v>89.18</v>
          </cell>
          <cell r="Q445">
            <v>0.12166100000000001</v>
          </cell>
          <cell r="R445">
            <v>0.12166100000000001</v>
          </cell>
          <cell r="S445">
            <v>40682</v>
          </cell>
        </row>
        <row r="446">
          <cell r="A446">
            <v>429</v>
          </cell>
          <cell r="B446" t="str">
            <v xml:space="preserve">307th </v>
          </cell>
          <cell r="C446">
            <v>40332</v>
          </cell>
          <cell r="D446">
            <v>40696</v>
          </cell>
          <cell r="E446">
            <v>72</v>
          </cell>
          <cell r="F446">
            <v>66186</v>
          </cell>
          <cell r="G446">
            <v>58940.697999999997</v>
          </cell>
          <cell r="H446">
            <v>54</v>
          </cell>
          <cell r="I446">
            <v>40736</v>
          </cell>
          <cell r="J446">
            <v>2800</v>
          </cell>
          <cell r="K446">
            <v>43536</v>
          </cell>
          <cell r="L446">
            <v>38778602600</v>
          </cell>
          <cell r="M446">
            <v>4757397400</v>
          </cell>
          <cell r="N446">
            <v>0.122418</v>
          </cell>
          <cell r="O446">
            <v>0.12418800000000001</v>
          </cell>
          <cell r="P446">
            <v>89.04</v>
          </cell>
          <cell r="Q446">
            <v>0.123429</v>
          </cell>
          <cell r="R446">
            <v>0.123018</v>
          </cell>
          <cell r="S446">
            <v>40696</v>
          </cell>
        </row>
        <row r="447">
          <cell r="A447">
            <v>430</v>
          </cell>
          <cell r="B447" t="str">
            <v>Non-Comp</v>
          </cell>
          <cell r="C447">
            <v>40332</v>
          </cell>
          <cell r="D447">
            <v>40696</v>
          </cell>
          <cell r="E447">
            <v>18</v>
          </cell>
          <cell r="F447">
            <v>2180.3000000000002</v>
          </cell>
          <cell r="G447">
            <v>1941.9932100000001</v>
          </cell>
          <cell r="H447">
            <v>18</v>
          </cell>
          <cell r="I447">
            <v>0</v>
          </cell>
          <cell r="J447">
            <v>2180.3000000000002</v>
          </cell>
          <cell r="K447">
            <v>2180.3000000000002</v>
          </cell>
          <cell r="L447">
            <v>1941993210</v>
          </cell>
          <cell r="M447">
            <v>238306790</v>
          </cell>
          <cell r="N447">
            <v>0.12305000000000001</v>
          </cell>
          <cell r="O447">
            <v>0.12305000000000001</v>
          </cell>
          <cell r="P447">
            <v>89.07</v>
          </cell>
          <cell r="Q447">
            <v>0.12305000000000001</v>
          </cell>
          <cell r="R447">
            <v>0.12305000000000001</v>
          </cell>
          <cell r="S447">
            <v>40696</v>
          </cell>
        </row>
        <row r="448">
          <cell r="A448">
            <v>431</v>
          </cell>
          <cell r="B448" t="str">
            <v xml:space="preserve">308th </v>
          </cell>
          <cell r="C448">
            <v>40346</v>
          </cell>
          <cell r="D448">
            <v>40710</v>
          </cell>
          <cell r="E448">
            <v>56</v>
          </cell>
          <cell r="F448">
            <v>82869</v>
          </cell>
          <cell r="G448">
            <v>73755.971000000005</v>
          </cell>
          <cell r="H448">
            <v>41</v>
          </cell>
          <cell r="I448">
            <v>66969</v>
          </cell>
          <cell r="J448">
            <v>3400</v>
          </cell>
          <cell r="K448">
            <v>70369</v>
          </cell>
          <cell r="L448">
            <v>62635431200</v>
          </cell>
          <cell r="M448">
            <v>7733568800</v>
          </cell>
          <cell r="N448">
            <v>0.12330199999999999</v>
          </cell>
          <cell r="O448">
            <v>0.124695</v>
          </cell>
          <cell r="P448">
            <v>88.98</v>
          </cell>
          <cell r="Q448">
            <v>0.12418800000000001</v>
          </cell>
          <cell r="R448">
            <v>0.123809</v>
          </cell>
          <cell r="S448">
            <v>40710</v>
          </cell>
        </row>
        <row r="449">
          <cell r="A449">
            <v>432</v>
          </cell>
          <cell r="B449" t="str">
            <v>Non-Comp</v>
          </cell>
          <cell r="C449">
            <v>40346</v>
          </cell>
          <cell r="D449">
            <v>40710</v>
          </cell>
          <cell r="E449">
            <v>14</v>
          </cell>
          <cell r="F449">
            <v>1504.865</v>
          </cell>
          <cell r="G449">
            <v>1339.4803365</v>
          </cell>
          <cell r="H449">
            <v>14</v>
          </cell>
          <cell r="I449">
            <v>0</v>
          </cell>
          <cell r="J449">
            <v>1504.865</v>
          </cell>
          <cell r="K449">
            <v>1504.865</v>
          </cell>
          <cell r="L449">
            <v>1339480336.5</v>
          </cell>
          <cell r="M449">
            <v>165384663.5</v>
          </cell>
          <cell r="N449">
            <v>0.12380847441514774</v>
          </cell>
          <cell r="O449">
            <v>0.12380847441514782</v>
          </cell>
          <cell r="P449">
            <v>89.01</v>
          </cell>
          <cell r="Q449">
            <v>0.12380847441514774</v>
          </cell>
          <cell r="R449">
            <v>0.12380847441514782</v>
          </cell>
          <cell r="S449">
            <v>40710</v>
          </cell>
        </row>
        <row r="450">
          <cell r="A450">
            <v>433</v>
          </cell>
          <cell r="B450" t="str">
            <v xml:space="preserve">309th </v>
          </cell>
          <cell r="C450">
            <v>40374</v>
          </cell>
          <cell r="D450">
            <v>40738</v>
          </cell>
          <cell r="E450">
            <v>37</v>
          </cell>
          <cell r="F450">
            <v>46925</v>
          </cell>
          <cell r="G450">
            <v>41698.968000000001</v>
          </cell>
          <cell r="H450">
            <v>12</v>
          </cell>
          <cell r="I450">
            <v>18225</v>
          </cell>
          <cell r="J450">
            <v>0</v>
          </cell>
          <cell r="K450">
            <v>18225</v>
          </cell>
          <cell r="L450">
            <v>16214027500</v>
          </cell>
          <cell r="M450">
            <v>2010972500</v>
          </cell>
          <cell r="N450">
            <v>0.12418829765424502</v>
          </cell>
          <cell r="O450">
            <v>0.12889393080680747</v>
          </cell>
          <cell r="P450">
            <v>88.95</v>
          </cell>
          <cell r="Q450">
            <v>0.12456837709788801</v>
          </cell>
          <cell r="R450">
            <v>0.12436744354388661</v>
          </cell>
          <cell r="S450">
            <v>40738</v>
          </cell>
        </row>
        <row r="451">
          <cell r="A451">
            <v>434</v>
          </cell>
          <cell r="B451" t="str">
            <v>Non-Comp</v>
          </cell>
          <cell r="C451">
            <v>40374</v>
          </cell>
          <cell r="D451">
            <v>40738</v>
          </cell>
          <cell r="E451">
            <v>21</v>
          </cell>
          <cell r="F451">
            <v>2285.605</v>
          </cell>
          <cell r="G451">
            <v>2033.5027685</v>
          </cell>
          <cell r="H451">
            <v>21</v>
          </cell>
          <cell r="I451">
            <v>0</v>
          </cell>
          <cell r="J451">
            <v>2285.605</v>
          </cell>
          <cell r="K451">
            <v>2285.605</v>
          </cell>
          <cell r="L451">
            <v>2033502768.5</v>
          </cell>
          <cell r="M451">
            <v>252102231.50000012</v>
          </cell>
          <cell r="N451">
            <v>0.12431496232215578</v>
          </cell>
          <cell r="O451">
            <v>0.12431496232215583</v>
          </cell>
          <cell r="P451">
            <v>88.97</v>
          </cell>
          <cell r="Q451">
            <v>0.12431496232215578</v>
          </cell>
          <cell r="R451">
            <v>0.12431496232215583</v>
          </cell>
          <cell r="S451">
            <v>40738</v>
          </cell>
        </row>
        <row r="452">
          <cell r="A452">
            <v>435</v>
          </cell>
          <cell r="B452" t="str">
            <v xml:space="preserve">310th </v>
          </cell>
          <cell r="C452">
            <v>40388</v>
          </cell>
          <cell r="D452">
            <v>40752</v>
          </cell>
          <cell r="E452">
            <v>27</v>
          </cell>
          <cell r="F452">
            <v>32125</v>
          </cell>
          <cell r="G452">
            <v>28539.718000000001</v>
          </cell>
          <cell r="H452">
            <v>14</v>
          </cell>
          <cell r="I452">
            <v>15725</v>
          </cell>
          <cell r="J452">
            <v>0</v>
          </cell>
          <cell r="K452">
            <v>15725</v>
          </cell>
          <cell r="L452">
            <v>13988447500</v>
          </cell>
          <cell r="M452">
            <v>1736552499.9999995</v>
          </cell>
          <cell r="N452">
            <v>0.12418800000000001</v>
          </cell>
          <cell r="O452">
            <v>0.129022</v>
          </cell>
          <cell r="P452">
            <v>88.6</v>
          </cell>
          <cell r="Q452">
            <v>0.124568</v>
          </cell>
          <cell r="R452">
            <v>0.124483</v>
          </cell>
          <cell r="S452">
            <v>40752</v>
          </cell>
        </row>
        <row r="453">
          <cell r="A453">
            <v>436</v>
          </cell>
          <cell r="B453" t="str">
            <v>Non-Comp</v>
          </cell>
          <cell r="C453">
            <v>40388</v>
          </cell>
          <cell r="D453">
            <v>40752</v>
          </cell>
          <cell r="E453">
            <v>11</v>
          </cell>
          <cell r="F453">
            <v>587.79999999999995</v>
          </cell>
          <cell r="G453">
            <v>522.90688</v>
          </cell>
          <cell r="H453">
            <v>11</v>
          </cell>
          <cell r="I453">
            <v>0</v>
          </cell>
          <cell r="J453">
            <v>587.79999999999995</v>
          </cell>
          <cell r="K453">
            <v>587.79999999999995</v>
          </cell>
          <cell r="L453">
            <v>522906880</v>
          </cell>
          <cell r="M453">
            <v>64893120.00000003</v>
          </cell>
          <cell r="N453">
            <v>0.1244416554668354</v>
          </cell>
          <cell r="O453">
            <v>0.12444165546683537</v>
          </cell>
          <cell r="P453">
            <v>88.96</v>
          </cell>
          <cell r="Q453">
            <v>0.1244416554668354</v>
          </cell>
          <cell r="R453">
            <v>0.12444165546683537</v>
          </cell>
          <cell r="S453">
            <v>40752</v>
          </cell>
        </row>
        <row r="454">
          <cell r="A454">
            <v>437</v>
          </cell>
          <cell r="B454" t="str">
            <v xml:space="preserve">311th </v>
          </cell>
          <cell r="C454">
            <v>40403</v>
          </cell>
          <cell r="D454">
            <v>40766</v>
          </cell>
          <cell r="E454">
            <v>25</v>
          </cell>
          <cell r="F454">
            <v>18100</v>
          </cell>
          <cell r="G454">
            <v>16040.429999999998</v>
          </cell>
          <cell r="H454">
            <v>3</v>
          </cell>
          <cell r="I454">
            <v>2700</v>
          </cell>
          <cell r="J454">
            <v>0</v>
          </cell>
          <cell r="K454">
            <v>2700</v>
          </cell>
          <cell r="L454">
            <v>2394690000</v>
          </cell>
          <cell r="M454">
            <v>305309999.99999994</v>
          </cell>
          <cell r="N454">
            <v>0.12749085900573731</v>
          </cell>
          <cell r="O454">
            <v>0.13094099230334388</v>
          </cell>
          <cell r="P454">
            <v>88.69</v>
          </cell>
          <cell r="Q454">
            <v>0.12787316978883112</v>
          </cell>
          <cell r="R454">
            <v>0.12784484160215462</v>
          </cell>
          <cell r="S454">
            <v>40767</v>
          </cell>
        </row>
        <row r="455">
          <cell r="A455">
            <v>438</v>
          </cell>
          <cell r="B455" t="str">
            <v>Non-Comp</v>
          </cell>
          <cell r="C455">
            <v>40403</v>
          </cell>
          <cell r="D455">
            <v>40766</v>
          </cell>
          <cell r="E455">
            <v>13</v>
          </cell>
          <cell r="F455">
            <v>506.6</v>
          </cell>
          <cell r="G455">
            <v>449.30399999999997</v>
          </cell>
          <cell r="H455">
            <v>13</v>
          </cell>
          <cell r="I455">
            <v>0</v>
          </cell>
          <cell r="J455">
            <v>506.6</v>
          </cell>
          <cell r="K455">
            <v>506.6</v>
          </cell>
          <cell r="L455">
            <v>449303540</v>
          </cell>
          <cell r="M455">
            <v>57296459.999999993</v>
          </cell>
          <cell r="N455">
            <v>0.12787299999999999</v>
          </cell>
          <cell r="O455">
            <v>0.12787299999999999</v>
          </cell>
          <cell r="P455">
            <v>88.69</v>
          </cell>
          <cell r="Q455">
            <v>0.12787299999999999</v>
          </cell>
          <cell r="R455">
            <v>0.12787299999999999</v>
          </cell>
          <cell r="S455">
            <v>40767</v>
          </cell>
        </row>
        <row r="456">
          <cell r="A456">
            <v>439</v>
          </cell>
          <cell r="B456" t="str">
            <v xml:space="preserve">312th </v>
          </cell>
          <cell r="C456">
            <v>40416</v>
          </cell>
          <cell r="D456">
            <v>40780</v>
          </cell>
          <cell r="E456">
            <v>27</v>
          </cell>
          <cell r="F456">
            <v>24800</v>
          </cell>
          <cell r="G456">
            <v>21989.360000000001</v>
          </cell>
          <cell r="H456">
            <v>7</v>
          </cell>
          <cell r="I456">
            <v>11800</v>
          </cell>
          <cell r="J456">
            <v>0</v>
          </cell>
          <cell r="K456">
            <v>11800</v>
          </cell>
          <cell r="L456">
            <v>10465670000</v>
          </cell>
          <cell r="M456">
            <v>1334329999.9999998</v>
          </cell>
          <cell r="N456">
            <v>0.12774570412676386</v>
          </cell>
          <cell r="O456">
            <v>0.12940500281021913</v>
          </cell>
          <cell r="P456">
            <v>88.69</v>
          </cell>
          <cell r="Q456">
            <v>0.12787316978883112</v>
          </cell>
          <cell r="R456">
            <v>0.12784616195219622</v>
          </cell>
          <cell r="S456">
            <v>40780</v>
          </cell>
        </row>
        <row r="457">
          <cell r="A457">
            <v>440</v>
          </cell>
          <cell r="B457" t="str">
            <v>Non-Comp</v>
          </cell>
          <cell r="C457">
            <v>40416</v>
          </cell>
          <cell r="D457">
            <v>40780</v>
          </cell>
          <cell r="E457">
            <v>4</v>
          </cell>
          <cell r="F457">
            <v>282.88</v>
          </cell>
          <cell r="G457">
            <v>250.88627199999999</v>
          </cell>
          <cell r="H457">
            <v>4</v>
          </cell>
          <cell r="I457">
            <v>0</v>
          </cell>
          <cell r="J457">
            <v>282.88</v>
          </cell>
          <cell r="K457">
            <v>282.88</v>
          </cell>
          <cell r="L457">
            <v>250886272</v>
          </cell>
          <cell r="M457">
            <v>31993727.999999993</v>
          </cell>
          <cell r="N457">
            <v>0.12787316978883112</v>
          </cell>
          <cell r="O457">
            <v>0.12787316978883106</v>
          </cell>
          <cell r="P457">
            <v>88.69</v>
          </cell>
          <cell r="Q457">
            <v>0.12787316978883112</v>
          </cell>
          <cell r="R457">
            <v>0.12787316978883106</v>
          </cell>
          <cell r="S457">
            <v>40780</v>
          </cell>
        </row>
        <row r="458">
          <cell r="A458">
            <v>441</v>
          </cell>
          <cell r="B458" t="str">
            <v xml:space="preserve">313th </v>
          </cell>
          <cell r="C458">
            <v>40430</v>
          </cell>
          <cell r="D458">
            <v>40794</v>
          </cell>
          <cell r="E458">
            <v>18</v>
          </cell>
          <cell r="F458">
            <v>12513</v>
          </cell>
          <cell r="G458">
            <v>11093.412</v>
          </cell>
          <cell r="H458">
            <v>3</v>
          </cell>
          <cell r="I458">
            <v>2013</v>
          </cell>
          <cell r="J458">
            <v>500</v>
          </cell>
          <cell r="K458">
            <v>2513</v>
          </cell>
          <cell r="L458">
            <v>2228782300</v>
          </cell>
          <cell r="M458">
            <v>284217699.99999994</v>
          </cell>
          <cell r="N458">
            <v>0.12761800000000001</v>
          </cell>
          <cell r="O458">
            <v>0.129022</v>
          </cell>
          <cell r="P458">
            <v>88.69</v>
          </cell>
          <cell r="Q458">
            <v>0.12787299999999999</v>
          </cell>
          <cell r="R458">
            <v>0.12787200000000001</v>
          </cell>
          <cell r="S458">
            <v>40794</v>
          </cell>
        </row>
        <row r="459">
          <cell r="A459">
            <v>442</v>
          </cell>
          <cell r="B459" t="str">
            <v>Non-Comp</v>
          </cell>
          <cell r="C459">
            <v>40430</v>
          </cell>
          <cell r="D459">
            <v>40794</v>
          </cell>
          <cell r="E459">
            <v>4</v>
          </cell>
          <cell r="F459">
            <v>346.51</v>
          </cell>
          <cell r="G459">
            <v>307.31971900000002</v>
          </cell>
          <cell r="H459">
            <v>4</v>
          </cell>
          <cell r="I459">
            <v>0</v>
          </cell>
          <cell r="J459">
            <v>346.51</v>
          </cell>
          <cell r="K459">
            <v>346.51</v>
          </cell>
          <cell r="L459">
            <v>307319719</v>
          </cell>
          <cell r="M459">
            <v>39190280.999999993</v>
          </cell>
          <cell r="N459">
            <v>0.12787316978883112</v>
          </cell>
          <cell r="O459">
            <v>0.12787316978883106</v>
          </cell>
          <cell r="P459">
            <v>88.69</v>
          </cell>
          <cell r="Q459">
            <v>0.12787316978883112</v>
          </cell>
          <cell r="R459">
            <v>0.12787316978883106</v>
          </cell>
          <cell r="S459">
            <v>40794</v>
          </cell>
        </row>
        <row r="460">
          <cell r="A460">
            <v>443</v>
          </cell>
          <cell r="B460" t="str">
            <v xml:space="preserve">314th </v>
          </cell>
          <cell r="C460">
            <v>40444</v>
          </cell>
          <cell r="D460">
            <v>40808</v>
          </cell>
          <cell r="E460">
            <v>4</v>
          </cell>
          <cell r="F460">
            <v>4000</v>
          </cell>
          <cell r="G460">
            <v>3541.75</v>
          </cell>
          <cell r="H460">
            <v>0</v>
          </cell>
          <cell r="I460">
            <v>0</v>
          </cell>
          <cell r="J460">
            <v>0</v>
          </cell>
          <cell r="K460">
            <v>0</v>
          </cell>
          <cell r="L460">
            <v>0</v>
          </cell>
          <cell r="M460">
            <v>0</v>
          </cell>
          <cell r="N460">
            <v>0.12940499999999999</v>
          </cell>
          <cell r="O460">
            <v>0.129917</v>
          </cell>
          <cell r="P460" t="str">
            <v>---</v>
          </cell>
          <cell r="Q460" t="str">
            <v>---</v>
          </cell>
          <cell r="R460" t="str">
            <v>---</v>
          </cell>
          <cell r="S460">
            <v>40808</v>
          </cell>
        </row>
        <row r="461">
          <cell r="A461">
            <v>444</v>
          </cell>
          <cell r="B461" t="str">
            <v>Non-Comp</v>
          </cell>
          <cell r="C461">
            <v>40444</v>
          </cell>
          <cell r="D461">
            <v>40808</v>
          </cell>
          <cell r="E461">
            <v>4</v>
          </cell>
          <cell r="F461">
            <v>343.19</v>
          </cell>
          <cell r="G461" t="str">
            <v>---</v>
          </cell>
          <cell r="H461">
            <v>0</v>
          </cell>
          <cell r="I461">
            <v>0</v>
          </cell>
          <cell r="J461">
            <v>0</v>
          </cell>
          <cell r="K461">
            <v>0</v>
          </cell>
          <cell r="L461">
            <v>0</v>
          </cell>
          <cell r="M461">
            <v>0</v>
          </cell>
          <cell r="N461" t="str">
            <v>---</v>
          </cell>
          <cell r="O461" t="str">
            <v>---</v>
          </cell>
          <cell r="P461" t="str">
            <v>---</v>
          </cell>
          <cell r="Q461" t="str">
            <v>---</v>
          </cell>
          <cell r="R461" t="str">
            <v>---</v>
          </cell>
          <cell r="S461">
            <v>40808</v>
          </cell>
        </row>
        <row r="462">
          <cell r="A462">
            <v>445</v>
          </cell>
          <cell r="B462" t="str">
            <v xml:space="preserve">315th </v>
          </cell>
          <cell r="C462">
            <v>40458</v>
          </cell>
          <cell r="D462">
            <v>40822</v>
          </cell>
          <cell r="E462">
            <v>13</v>
          </cell>
          <cell r="F462">
            <v>9250</v>
          </cell>
          <cell r="G462">
            <v>8171.6249999999991</v>
          </cell>
          <cell r="H462">
            <v>8</v>
          </cell>
          <cell r="I462">
            <v>6000</v>
          </cell>
          <cell r="J462">
            <v>500</v>
          </cell>
          <cell r="K462">
            <v>6500</v>
          </cell>
          <cell r="L462">
            <v>5743000000</v>
          </cell>
          <cell r="M462">
            <v>756999999.99999988</v>
          </cell>
          <cell r="N462">
            <v>0.13183891238881063</v>
          </cell>
          <cell r="O462">
            <v>0.13325280700946279</v>
          </cell>
          <cell r="P462">
            <v>88.34</v>
          </cell>
          <cell r="Q462">
            <v>0.1323526484835065</v>
          </cell>
          <cell r="R462">
            <v>0.13217476411799936</v>
          </cell>
          <cell r="S462">
            <v>40822</v>
          </cell>
        </row>
        <row r="463">
          <cell r="A463">
            <v>446</v>
          </cell>
          <cell r="B463" t="str">
            <v>Non-Comp</v>
          </cell>
          <cell r="C463">
            <v>40458</v>
          </cell>
          <cell r="D463">
            <v>40822</v>
          </cell>
          <cell r="E463">
            <v>1</v>
          </cell>
          <cell r="F463">
            <v>10</v>
          </cell>
          <cell r="G463">
            <v>8.8350000000000009</v>
          </cell>
          <cell r="H463">
            <v>1</v>
          </cell>
          <cell r="I463">
            <v>0</v>
          </cell>
          <cell r="J463">
            <v>10</v>
          </cell>
          <cell r="K463">
            <v>10</v>
          </cell>
          <cell r="L463">
            <v>8835000</v>
          </cell>
          <cell r="M463">
            <v>1165000.0000000005</v>
          </cell>
          <cell r="N463">
            <v>0.13222417084895871</v>
          </cell>
          <cell r="O463">
            <v>0.13222417084895868</v>
          </cell>
          <cell r="P463">
            <v>88.35</v>
          </cell>
          <cell r="Q463">
            <v>0.13222417084895871</v>
          </cell>
          <cell r="R463">
            <v>0.13222417084895868</v>
          </cell>
          <cell r="S463">
            <v>40822</v>
          </cell>
        </row>
        <row r="464">
          <cell r="A464">
            <v>447</v>
          </cell>
          <cell r="B464" t="str">
            <v xml:space="preserve">316th </v>
          </cell>
          <cell r="C464">
            <v>40472</v>
          </cell>
          <cell r="D464">
            <v>40836</v>
          </cell>
          <cell r="E464">
            <v>9</v>
          </cell>
          <cell r="F464">
            <v>8000</v>
          </cell>
          <cell r="G464">
            <v>7059.6750000000011</v>
          </cell>
          <cell r="H464">
            <v>0</v>
          </cell>
          <cell r="I464" t="str">
            <v xml:space="preserve">   ---</v>
          </cell>
          <cell r="J464" t="str">
            <v xml:space="preserve">   ---</v>
          </cell>
          <cell r="K464">
            <v>0</v>
          </cell>
          <cell r="L464" t="str">
            <v xml:space="preserve">   ---</v>
          </cell>
          <cell r="M464" t="str">
            <v xml:space="preserve">   ---</v>
          </cell>
          <cell r="N464" t="str">
            <v xml:space="preserve">   ---</v>
          </cell>
          <cell r="O464" t="str">
            <v xml:space="preserve">   ---</v>
          </cell>
          <cell r="P464" t="str">
            <v xml:space="preserve">   ---</v>
          </cell>
          <cell r="Q464" t="str">
            <v xml:space="preserve">   ---</v>
          </cell>
          <cell r="R464" t="str">
            <v xml:space="preserve">   ---</v>
          </cell>
          <cell r="S464">
            <v>40836</v>
          </cell>
        </row>
        <row r="465">
          <cell r="A465">
            <v>448</v>
          </cell>
          <cell r="B465" t="str">
            <v>Non-Comp</v>
          </cell>
          <cell r="C465">
            <v>40472</v>
          </cell>
          <cell r="D465">
            <v>40836</v>
          </cell>
          <cell r="E465">
            <v>7</v>
          </cell>
          <cell r="F465">
            <v>55.85</v>
          </cell>
          <cell r="G465">
            <v>49.343474999999998</v>
          </cell>
          <cell r="H465">
            <v>0</v>
          </cell>
          <cell r="I465" t="str">
            <v xml:space="preserve">   ---</v>
          </cell>
          <cell r="J465" t="str">
            <v xml:space="preserve">   ---</v>
          </cell>
          <cell r="K465">
            <v>0</v>
          </cell>
          <cell r="L465" t="str">
            <v xml:space="preserve">   ---</v>
          </cell>
          <cell r="M465" t="str">
            <v xml:space="preserve">   ---</v>
          </cell>
          <cell r="N465" t="str">
            <v xml:space="preserve">   ---</v>
          </cell>
          <cell r="O465" t="str">
            <v xml:space="preserve">   ---</v>
          </cell>
          <cell r="P465" t="str">
            <v xml:space="preserve">   ---</v>
          </cell>
          <cell r="Q465" t="str">
            <v xml:space="preserve">   ---</v>
          </cell>
          <cell r="R465" t="str">
            <v xml:space="preserve">   ---</v>
          </cell>
          <cell r="S465">
            <v>40836</v>
          </cell>
        </row>
        <row r="466">
          <cell r="A466">
            <v>449</v>
          </cell>
          <cell r="B466" t="str">
            <v xml:space="preserve">317th </v>
          </cell>
          <cell r="C466">
            <v>40486</v>
          </cell>
          <cell r="D466">
            <v>40850</v>
          </cell>
          <cell r="E466">
            <v>5</v>
          </cell>
          <cell r="F466">
            <v>8000</v>
          </cell>
          <cell r="G466">
            <v>7062.75</v>
          </cell>
          <cell r="H466">
            <v>2</v>
          </cell>
          <cell r="I466">
            <v>3000</v>
          </cell>
          <cell r="J466" t="str">
            <v xml:space="preserve">   ---</v>
          </cell>
          <cell r="K466">
            <v>3000</v>
          </cell>
          <cell r="L466">
            <v>2650200000</v>
          </cell>
          <cell r="M466">
            <v>349799999.99999976</v>
          </cell>
          <cell r="N466">
            <v>0.1323526484835065</v>
          </cell>
          <cell r="O466">
            <v>0.13389665197645248</v>
          </cell>
          <cell r="P466">
            <v>88.34</v>
          </cell>
          <cell r="Q466">
            <v>0.132353</v>
          </cell>
          <cell r="R466">
            <v>0.132353</v>
          </cell>
          <cell r="S466">
            <v>40850</v>
          </cell>
        </row>
        <row r="467">
          <cell r="A467">
            <v>450</v>
          </cell>
          <cell r="B467" t="str">
            <v>Non-Comp</v>
          </cell>
          <cell r="C467">
            <v>40486</v>
          </cell>
          <cell r="D467">
            <v>40850</v>
          </cell>
          <cell r="E467">
            <v>2</v>
          </cell>
          <cell r="F467">
            <v>21</v>
          </cell>
          <cell r="G467">
            <v>18.551400000000001</v>
          </cell>
          <cell r="H467">
            <v>2</v>
          </cell>
          <cell r="I467">
            <v>0</v>
          </cell>
          <cell r="J467">
            <v>21</v>
          </cell>
          <cell r="K467">
            <v>21</v>
          </cell>
          <cell r="L467">
            <v>18551400</v>
          </cell>
          <cell r="M467">
            <v>2448599.9999999981</v>
          </cell>
          <cell r="N467">
            <v>0.1323526484835065</v>
          </cell>
          <cell r="O467">
            <v>0.13235264848350645</v>
          </cell>
          <cell r="P467">
            <v>88.34</v>
          </cell>
          <cell r="Q467">
            <v>0.132353</v>
          </cell>
          <cell r="R467">
            <v>0.132353</v>
          </cell>
          <cell r="S467">
            <v>40850</v>
          </cell>
        </row>
        <row r="468">
          <cell r="A468">
            <v>451</v>
          </cell>
          <cell r="B468" t="str">
            <v xml:space="preserve">318th </v>
          </cell>
          <cell r="C468">
            <v>40498</v>
          </cell>
          <cell r="D468">
            <v>40864</v>
          </cell>
          <cell r="E468">
            <v>3</v>
          </cell>
          <cell r="F468">
            <v>9000</v>
          </cell>
          <cell r="G468">
            <v>7916</v>
          </cell>
          <cell r="H468">
            <v>1</v>
          </cell>
          <cell r="I468">
            <v>2000</v>
          </cell>
          <cell r="J468" t="str">
            <v xml:space="preserve">   ---</v>
          </cell>
          <cell r="K468">
            <v>2000</v>
          </cell>
          <cell r="L468">
            <v>1764600000.0000002</v>
          </cell>
          <cell r="M468">
            <v>235399999.99999982</v>
          </cell>
          <cell r="N468">
            <v>0.13303685288512571</v>
          </cell>
          <cell r="O468">
            <v>0.13883130578557668</v>
          </cell>
          <cell r="P468">
            <v>88.23</v>
          </cell>
          <cell r="Q468">
            <v>0.13303685288512571</v>
          </cell>
          <cell r="R468">
            <v>0.13303685288512565</v>
          </cell>
          <cell r="S468">
            <v>40862</v>
          </cell>
        </row>
        <row r="469">
          <cell r="A469">
            <v>452</v>
          </cell>
          <cell r="B469" t="str">
            <v>Non-Comp</v>
          </cell>
          <cell r="C469">
            <v>40498</v>
          </cell>
          <cell r="D469">
            <v>40864</v>
          </cell>
          <cell r="E469">
            <v>0</v>
          </cell>
          <cell r="F469">
            <v>0</v>
          </cell>
          <cell r="G469">
            <v>0</v>
          </cell>
          <cell r="H469">
            <v>0</v>
          </cell>
          <cell r="I469" t="str">
            <v xml:space="preserve">   ---</v>
          </cell>
          <cell r="J469" t="str">
            <v xml:space="preserve">   ---</v>
          </cell>
          <cell r="K469">
            <v>0</v>
          </cell>
          <cell r="L469" t="str">
            <v xml:space="preserve">   ---</v>
          </cell>
          <cell r="M469" t="str">
            <v xml:space="preserve">   ---</v>
          </cell>
          <cell r="N469" t="str">
            <v xml:space="preserve">   ---</v>
          </cell>
          <cell r="O469" t="str">
            <v xml:space="preserve">   ---</v>
          </cell>
          <cell r="P469" t="str">
            <v xml:space="preserve">   ---</v>
          </cell>
          <cell r="Q469" t="str">
            <v xml:space="preserve">   ---</v>
          </cell>
          <cell r="R469" t="str">
            <v xml:space="preserve">   ---</v>
          </cell>
          <cell r="S469">
            <v>40862</v>
          </cell>
        </row>
        <row r="470">
          <cell r="A470">
            <v>453</v>
          </cell>
          <cell r="B470" t="str">
            <v xml:space="preserve">319th </v>
          </cell>
          <cell r="C470">
            <v>40514</v>
          </cell>
          <cell r="D470">
            <v>40878</v>
          </cell>
          <cell r="E470">
            <v>12</v>
          </cell>
          <cell r="F470">
            <v>14100</v>
          </cell>
          <cell r="G470">
            <v>12403.45</v>
          </cell>
          <cell r="H470">
            <v>6</v>
          </cell>
          <cell r="I470">
            <v>5100</v>
          </cell>
          <cell r="J470" t="str">
            <v xml:space="preserve">   ---</v>
          </cell>
          <cell r="K470">
            <v>5100</v>
          </cell>
          <cell r="L470">
            <v>4488750000</v>
          </cell>
          <cell r="M470">
            <v>611250000</v>
          </cell>
          <cell r="N470">
            <v>0.13609099999999999</v>
          </cell>
          <cell r="O470">
            <v>0.13855400000000001</v>
          </cell>
          <cell r="P470">
            <v>88</v>
          </cell>
          <cell r="Q470">
            <v>0.136738</v>
          </cell>
          <cell r="R470">
            <v>0.136548</v>
          </cell>
          <cell r="S470">
            <v>40878</v>
          </cell>
        </row>
        <row r="471">
          <cell r="A471">
            <v>454</v>
          </cell>
          <cell r="B471" t="str">
            <v>Non-Comp</v>
          </cell>
          <cell r="C471">
            <v>40514</v>
          </cell>
          <cell r="D471">
            <v>40878</v>
          </cell>
          <cell r="E471">
            <v>1</v>
          </cell>
          <cell r="F471">
            <v>5</v>
          </cell>
          <cell r="G471">
            <v>4.4000000000000004</v>
          </cell>
          <cell r="H471">
            <v>1</v>
          </cell>
          <cell r="I471">
            <v>0</v>
          </cell>
          <cell r="J471">
            <v>5</v>
          </cell>
          <cell r="K471">
            <v>5</v>
          </cell>
          <cell r="L471">
            <v>4400500</v>
          </cell>
          <cell r="M471">
            <v>599499.99999999953</v>
          </cell>
          <cell r="N471">
            <v>0.13660900000000001</v>
          </cell>
          <cell r="O471">
            <v>0.13660900000000001</v>
          </cell>
          <cell r="P471">
            <v>88.01</v>
          </cell>
          <cell r="Q471">
            <v>0.13660900000000001</v>
          </cell>
          <cell r="R471">
            <v>0.13660900000000001</v>
          </cell>
          <cell r="S471">
            <v>40878</v>
          </cell>
        </row>
        <row r="472">
          <cell r="A472">
            <v>455</v>
          </cell>
          <cell r="B472" t="str">
            <v xml:space="preserve">320th </v>
          </cell>
          <cell r="C472">
            <v>40530</v>
          </cell>
          <cell r="D472">
            <v>40892</v>
          </cell>
          <cell r="E472">
            <v>15</v>
          </cell>
          <cell r="F472">
            <v>19100</v>
          </cell>
          <cell r="G472">
            <v>16803.45</v>
          </cell>
          <cell r="H472">
            <v>4</v>
          </cell>
          <cell r="I472">
            <v>6600</v>
          </cell>
          <cell r="J472" t="str">
            <v xml:space="preserve">   ---</v>
          </cell>
          <cell r="K472">
            <v>6600</v>
          </cell>
          <cell r="L472">
            <v>5811100000</v>
          </cell>
          <cell r="M472">
            <v>788899999.99999988</v>
          </cell>
          <cell r="N472">
            <v>0.13671303970296492</v>
          </cell>
          <cell r="O472">
            <v>0.13971144658534854</v>
          </cell>
          <cell r="P472">
            <v>88.04</v>
          </cell>
          <cell r="Q472">
            <v>0.13697314881984826</v>
          </cell>
          <cell r="R472">
            <v>0.13688249131900454</v>
          </cell>
          <cell r="S472">
            <v>40894</v>
          </cell>
        </row>
        <row r="473">
          <cell r="A473">
            <v>456</v>
          </cell>
          <cell r="B473" t="str">
            <v>Non-Comp</v>
          </cell>
          <cell r="C473">
            <v>40530</v>
          </cell>
          <cell r="D473">
            <v>40892</v>
          </cell>
          <cell r="E473">
            <v>3</v>
          </cell>
          <cell r="F473">
            <v>211.7</v>
          </cell>
          <cell r="G473">
            <v>186.40185</v>
          </cell>
          <cell r="H473">
            <v>3</v>
          </cell>
          <cell r="I473">
            <v>0</v>
          </cell>
          <cell r="J473">
            <v>211.7</v>
          </cell>
          <cell r="K473">
            <v>211.7</v>
          </cell>
          <cell r="L473">
            <v>186401850</v>
          </cell>
          <cell r="M473">
            <v>25298150.000000011</v>
          </cell>
          <cell r="N473">
            <v>0.13684307949087196</v>
          </cell>
          <cell r="O473">
            <v>0.13684307949087196</v>
          </cell>
          <cell r="P473">
            <v>88.05</v>
          </cell>
          <cell r="Q473">
            <v>0.13684307949087196</v>
          </cell>
          <cell r="R473">
            <v>0.13684307949087196</v>
          </cell>
          <cell r="S473">
            <v>40894</v>
          </cell>
        </row>
        <row r="474">
          <cell r="A474">
            <v>457</v>
          </cell>
          <cell r="B474" t="str">
            <v xml:space="preserve">321st </v>
          </cell>
          <cell r="C474">
            <v>40542</v>
          </cell>
          <cell r="D474">
            <v>40906</v>
          </cell>
          <cell r="E474">
            <v>12</v>
          </cell>
          <cell r="F474">
            <v>13000</v>
          </cell>
          <cell r="G474">
            <v>11430.349999999999</v>
          </cell>
          <cell r="H474">
            <v>6</v>
          </cell>
          <cell r="I474">
            <v>9500</v>
          </cell>
          <cell r="J474">
            <v>0</v>
          </cell>
          <cell r="K474">
            <v>9500</v>
          </cell>
          <cell r="L474">
            <v>8356250000</v>
          </cell>
          <cell r="M474">
            <v>1143750000.0000005</v>
          </cell>
          <cell r="N474">
            <v>0.13686776344464724</v>
          </cell>
          <cell r="O474">
            <v>0.14154950948857151</v>
          </cell>
          <cell r="P474">
            <v>87.92</v>
          </cell>
          <cell r="Q474">
            <v>0.13777510024097828</v>
          </cell>
          <cell r="R474">
            <v>0.13724962397363302</v>
          </cell>
          <cell r="S474">
            <v>40906</v>
          </cell>
        </row>
        <row r="475">
          <cell r="A475">
            <v>458</v>
          </cell>
          <cell r="B475" t="str">
            <v>Non-Comp</v>
          </cell>
          <cell r="C475">
            <v>40542</v>
          </cell>
          <cell r="D475">
            <v>40906</v>
          </cell>
          <cell r="E475">
            <v>4</v>
          </cell>
          <cell r="F475">
            <v>150</v>
          </cell>
          <cell r="G475">
            <v>131.94</v>
          </cell>
          <cell r="H475">
            <v>4</v>
          </cell>
          <cell r="I475">
            <v>0</v>
          </cell>
          <cell r="J475">
            <v>150</v>
          </cell>
          <cell r="K475">
            <v>150</v>
          </cell>
          <cell r="L475">
            <v>131940000</v>
          </cell>
          <cell r="M475">
            <v>18060000.000000011</v>
          </cell>
          <cell r="N475">
            <v>0.13725644523734573</v>
          </cell>
          <cell r="O475">
            <v>0.13725644523734573</v>
          </cell>
          <cell r="P475">
            <v>87.96</v>
          </cell>
          <cell r="Q475">
            <v>0.13725644523734573</v>
          </cell>
          <cell r="R475">
            <v>0.13725644523734573</v>
          </cell>
          <cell r="S475">
            <v>40906</v>
          </cell>
        </row>
        <row r="476">
          <cell r="A476">
            <v>459</v>
          </cell>
          <cell r="B476" t="str">
            <v xml:space="preserve">322nd </v>
          </cell>
          <cell r="C476">
            <v>40556</v>
          </cell>
          <cell r="D476">
            <v>40920</v>
          </cell>
          <cell r="E476">
            <v>7</v>
          </cell>
          <cell r="F476">
            <v>10000</v>
          </cell>
          <cell r="G476">
            <v>8783.6500000000015</v>
          </cell>
          <cell r="H476">
            <v>0</v>
          </cell>
          <cell r="I476" t="str">
            <v xml:space="preserve">   ---</v>
          </cell>
          <cell r="J476" t="str">
            <v xml:space="preserve">   ---</v>
          </cell>
          <cell r="K476">
            <v>0</v>
          </cell>
          <cell r="L476" t="str">
            <v xml:space="preserve">   ---</v>
          </cell>
          <cell r="M476" t="str">
            <v xml:space="preserve">   ---</v>
          </cell>
          <cell r="N476" t="str">
            <v xml:space="preserve">   ---</v>
          </cell>
          <cell r="O476" t="str">
            <v xml:space="preserve">   ---</v>
          </cell>
          <cell r="P476" t="str">
            <v xml:space="preserve">   ---</v>
          </cell>
          <cell r="Q476" t="str">
            <v xml:space="preserve">   ---</v>
          </cell>
          <cell r="R476" t="str">
            <v xml:space="preserve">   ---</v>
          </cell>
          <cell r="S476">
            <v>40920</v>
          </cell>
        </row>
        <row r="477">
          <cell r="A477">
            <v>460</v>
          </cell>
          <cell r="B477" t="str">
            <v>Non-Comp</v>
          </cell>
          <cell r="C477">
            <v>40556</v>
          </cell>
          <cell r="D477">
            <v>40920</v>
          </cell>
          <cell r="E477">
            <v>3</v>
          </cell>
          <cell r="F477">
            <v>134.13499999999999</v>
          </cell>
          <cell r="G477">
            <v>117.985146</v>
          </cell>
          <cell r="H477">
            <v>0</v>
          </cell>
          <cell r="I477" t="str">
            <v xml:space="preserve">   ---</v>
          </cell>
          <cell r="J477" t="str">
            <v xml:space="preserve">   ---</v>
          </cell>
          <cell r="K477">
            <v>0</v>
          </cell>
          <cell r="L477" t="str">
            <v xml:space="preserve">   ---</v>
          </cell>
          <cell r="M477" t="str">
            <v xml:space="preserve">   ---</v>
          </cell>
          <cell r="N477" t="str">
            <v xml:space="preserve">   ---</v>
          </cell>
          <cell r="O477" t="str">
            <v xml:space="preserve">   ---</v>
          </cell>
          <cell r="P477" t="str">
            <v xml:space="preserve">   ---</v>
          </cell>
          <cell r="Q477" t="str">
            <v xml:space="preserve">   ---</v>
          </cell>
          <cell r="R477" t="str">
            <v xml:space="preserve">   ---</v>
          </cell>
          <cell r="S477">
            <v>40920</v>
          </cell>
        </row>
        <row r="478">
          <cell r="A478">
            <v>461</v>
          </cell>
          <cell r="B478" t="str">
            <v xml:space="preserve">323rd </v>
          </cell>
          <cell r="C478">
            <v>40570</v>
          </cell>
          <cell r="D478">
            <v>40934</v>
          </cell>
          <cell r="E478">
            <v>12</v>
          </cell>
          <cell r="F478">
            <v>12500</v>
          </cell>
          <cell r="G478">
            <v>10977.8</v>
          </cell>
          <cell r="H478">
            <v>5</v>
          </cell>
          <cell r="I478">
            <v>8500</v>
          </cell>
          <cell r="J478" t="str">
            <v xml:space="preserve">   ---</v>
          </cell>
          <cell r="K478">
            <v>8500</v>
          </cell>
          <cell r="L478">
            <v>7467150000.000001</v>
          </cell>
          <cell r="M478">
            <v>1032849999.9999996</v>
          </cell>
          <cell r="N478">
            <v>0.13829422739299849</v>
          </cell>
          <cell r="O478">
            <v>0.14050580020822875</v>
          </cell>
          <cell r="P478">
            <v>87.84</v>
          </cell>
          <cell r="Q478">
            <v>0.13881382733841749</v>
          </cell>
          <cell r="R478">
            <v>0.13869916902700491</v>
          </cell>
          <cell r="S478">
            <v>40934</v>
          </cell>
        </row>
        <row r="479">
          <cell r="A479">
            <v>462</v>
          </cell>
          <cell r="B479" t="str">
            <v>Non-Comp</v>
          </cell>
          <cell r="C479">
            <v>40570</v>
          </cell>
          <cell r="D479">
            <v>40934</v>
          </cell>
          <cell r="E479">
            <v>0</v>
          </cell>
          <cell r="F479">
            <v>0</v>
          </cell>
          <cell r="G479">
            <v>0</v>
          </cell>
          <cell r="H479">
            <v>0</v>
          </cell>
          <cell r="I479" t="str">
            <v xml:space="preserve">   ---</v>
          </cell>
          <cell r="J479" t="str">
            <v xml:space="preserve">   ---</v>
          </cell>
          <cell r="K479">
            <v>0</v>
          </cell>
          <cell r="L479" t="str">
            <v xml:space="preserve">   ---</v>
          </cell>
          <cell r="M479" t="str">
            <v xml:space="preserve">   ---</v>
          </cell>
          <cell r="N479" t="str">
            <v xml:space="preserve">   ---</v>
          </cell>
          <cell r="O479" t="str">
            <v xml:space="preserve">   ---</v>
          </cell>
          <cell r="P479" t="str">
            <v xml:space="preserve">   ---</v>
          </cell>
          <cell r="Q479" t="str">
            <v xml:space="preserve">   ---</v>
          </cell>
          <cell r="R479" t="str">
            <v xml:space="preserve">   ---</v>
          </cell>
          <cell r="S479">
            <v>40934</v>
          </cell>
        </row>
        <row r="480">
          <cell r="A480">
            <v>463</v>
          </cell>
          <cell r="B480" t="str">
            <v xml:space="preserve">324th </v>
          </cell>
          <cell r="C480">
            <v>40584</v>
          </cell>
          <cell r="D480">
            <v>40948</v>
          </cell>
          <cell r="E480">
            <v>21</v>
          </cell>
          <cell r="F480">
            <v>27350</v>
          </cell>
          <cell r="G480">
            <v>24032.394999999997</v>
          </cell>
          <cell r="H480">
            <v>15</v>
          </cell>
          <cell r="I480">
            <v>21050</v>
          </cell>
          <cell r="J480">
            <v>500</v>
          </cell>
          <cell r="K480">
            <v>21550</v>
          </cell>
          <cell r="L480">
            <v>18937399999.999996</v>
          </cell>
          <cell r="M480">
            <v>2612599999.9999995</v>
          </cell>
          <cell r="N480">
            <v>0.13777510024097828</v>
          </cell>
          <cell r="O480">
            <v>0.13881382733841749</v>
          </cell>
          <cell r="P480">
            <v>87.86</v>
          </cell>
          <cell r="Q480">
            <v>0.13855396822617402</v>
          </cell>
          <cell r="R480">
            <v>0.13833881485987898</v>
          </cell>
          <cell r="S480">
            <v>40948</v>
          </cell>
        </row>
        <row r="481">
          <cell r="A481">
            <v>464</v>
          </cell>
          <cell r="B481" t="str">
            <v>Non-Comp</v>
          </cell>
          <cell r="C481">
            <v>40584</v>
          </cell>
          <cell r="D481">
            <v>40948</v>
          </cell>
          <cell r="E481">
            <v>3</v>
          </cell>
          <cell r="F481">
            <v>130</v>
          </cell>
          <cell r="G481">
            <v>114.24399999999999</v>
          </cell>
          <cell r="H481">
            <v>3</v>
          </cell>
          <cell r="I481" t="str">
            <v xml:space="preserve">   ---</v>
          </cell>
          <cell r="J481">
            <v>130</v>
          </cell>
          <cell r="K481">
            <v>130</v>
          </cell>
          <cell r="L481">
            <v>114243999.99999999</v>
          </cell>
          <cell r="M481">
            <v>15756000.000000011</v>
          </cell>
          <cell r="N481">
            <v>0.13829422739299849</v>
          </cell>
          <cell r="O481">
            <v>0.13829422739299854</v>
          </cell>
          <cell r="P481">
            <v>87.88</v>
          </cell>
          <cell r="Q481">
            <v>0.13829422739299849</v>
          </cell>
          <cell r="R481">
            <v>0.13829422739299854</v>
          </cell>
          <cell r="S481">
            <v>40948</v>
          </cell>
        </row>
        <row r="482">
          <cell r="A482">
            <v>465</v>
          </cell>
          <cell r="B482" t="str">
            <v xml:space="preserve">325th </v>
          </cell>
          <cell r="C482">
            <v>40598</v>
          </cell>
          <cell r="D482">
            <v>40962</v>
          </cell>
          <cell r="E482">
            <v>16</v>
          </cell>
          <cell r="F482">
            <v>21600</v>
          </cell>
          <cell r="G482">
            <v>18978.73</v>
          </cell>
          <cell r="H482">
            <v>12</v>
          </cell>
          <cell r="I482">
            <v>19000</v>
          </cell>
          <cell r="J482">
            <v>1000</v>
          </cell>
          <cell r="K482">
            <v>20000</v>
          </cell>
          <cell r="L482">
            <v>17573239999.999996</v>
          </cell>
          <cell r="M482">
            <v>2426759999.9999995</v>
          </cell>
          <cell r="N482">
            <v>0.138294</v>
          </cell>
          <cell r="O482">
            <v>0.13881399999999999</v>
          </cell>
          <cell r="P482">
            <v>87.86</v>
          </cell>
          <cell r="Q482">
            <v>0.13855400000000001</v>
          </cell>
          <cell r="R482">
            <v>0.13847343592171521</v>
          </cell>
          <cell r="S482">
            <v>40962</v>
          </cell>
        </row>
        <row r="483">
          <cell r="A483">
            <v>466</v>
          </cell>
          <cell r="B483" t="str">
            <v>Non-Comp</v>
          </cell>
          <cell r="C483">
            <v>40598</v>
          </cell>
          <cell r="D483">
            <v>40962</v>
          </cell>
          <cell r="E483">
            <v>2</v>
          </cell>
          <cell r="F483">
            <v>232.7</v>
          </cell>
          <cell r="G483">
            <v>204.47349</v>
          </cell>
          <cell r="H483">
            <v>2</v>
          </cell>
          <cell r="I483" t="str">
            <v xml:space="preserve">   ---</v>
          </cell>
          <cell r="J483">
            <v>232.7</v>
          </cell>
          <cell r="K483">
            <v>232.7</v>
          </cell>
          <cell r="L483">
            <v>204473490</v>
          </cell>
          <cell r="M483">
            <v>28226509.999999989</v>
          </cell>
          <cell r="N483">
            <v>0.13842399999999999</v>
          </cell>
          <cell r="O483">
            <v>0.13842399999999999</v>
          </cell>
          <cell r="P483">
            <v>87.87</v>
          </cell>
          <cell r="Q483">
            <v>0.13842399999999999</v>
          </cell>
          <cell r="R483">
            <v>0.13842399999999999</v>
          </cell>
          <cell r="S483">
            <v>40962</v>
          </cell>
        </row>
        <row r="484">
          <cell r="A484">
            <v>467</v>
          </cell>
          <cell r="B484" t="str">
            <v xml:space="preserve">326th </v>
          </cell>
          <cell r="C484">
            <v>40612</v>
          </cell>
          <cell r="D484">
            <v>40976</v>
          </cell>
          <cell r="E484">
            <v>26</v>
          </cell>
          <cell r="F484">
            <v>35720</v>
          </cell>
          <cell r="G484">
            <v>31386.076000000001</v>
          </cell>
          <cell r="H484">
            <v>23</v>
          </cell>
          <cell r="I484">
            <v>30520</v>
          </cell>
          <cell r="J484">
            <v>1200</v>
          </cell>
          <cell r="K484">
            <v>31720</v>
          </cell>
          <cell r="L484">
            <v>27872926000.000004</v>
          </cell>
          <cell r="M484">
            <v>3847074000.0000005</v>
          </cell>
          <cell r="N484">
            <v>0.13777510024097828</v>
          </cell>
          <cell r="O484">
            <v>0.13907380481053913</v>
          </cell>
          <cell r="P484">
            <v>87.86</v>
          </cell>
          <cell r="Q484">
            <v>0.13855400000000001</v>
          </cell>
          <cell r="R484">
            <v>0.138401</v>
          </cell>
          <cell r="S484">
            <v>40976</v>
          </cell>
        </row>
        <row r="485">
          <cell r="A485">
            <v>468</v>
          </cell>
          <cell r="B485" t="str">
            <v>Non-Comp</v>
          </cell>
          <cell r="C485">
            <v>40612</v>
          </cell>
          <cell r="D485">
            <v>40976</v>
          </cell>
          <cell r="E485">
            <v>4</v>
          </cell>
          <cell r="F485">
            <v>151.49</v>
          </cell>
          <cell r="G485">
            <v>133.11426299999999</v>
          </cell>
          <cell r="H485">
            <v>4</v>
          </cell>
          <cell r="I485" t="str">
            <v xml:space="preserve">   ---</v>
          </cell>
          <cell r="J485">
            <v>151.49</v>
          </cell>
          <cell r="K485">
            <v>151.49</v>
          </cell>
          <cell r="L485">
            <v>133114263</v>
          </cell>
          <cell r="M485">
            <v>18375736.999999993</v>
          </cell>
          <cell r="N485">
            <v>0.13842408302975043</v>
          </cell>
          <cell r="O485">
            <v>0.13842408302975043</v>
          </cell>
          <cell r="P485">
            <v>87.87</v>
          </cell>
          <cell r="Q485">
            <v>0.13842408302975043</v>
          </cell>
          <cell r="R485">
            <v>0.13842408302975043</v>
          </cell>
          <cell r="S485">
            <v>40976</v>
          </cell>
        </row>
        <row r="486">
          <cell r="A486">
            <v>469</v>
          </cell>
          <cell r="B486" t="str">
            <v xml:space="preserve">327th </v>
          </cell>
          <cell r="C486">
            <v>40626</v>
          </cell>
          <cell r="D486">
            <v>40990</v>
          </cell>
          <cell r="E486">
            <v>60</v>
          </cell>
          <cell r="F486">
            <v>102850</v>
          </cell>
          <cell r="G486">
            <v>90407.950000000026</v>
          </cell>
          <cell r="H486">
            <v>32</v>
          </cell>
          <cell r="I486">
            <v>55375</v>
          </cell>
          <cell r="J486">
            <v>5200</v>
          </cell>
          <cell r="K486">
            <v>60575</v>
          </cell>
          <cell r="L486">
            <v>53259822500.000008</v>
          </cell>
          <cell r="M486">
            <v>7315177500.0000019</v>
          </cell>
          <cell r="N486">
            <v>0.13712685518414747</v>
          </cell>
          <cell r="O486">
            <v>0.13881382733841749</v>
          </cell>
          <cell r="P486">
            <v>87.9</v>
          </cell>
          <cell r="Q486">
            <v>0.13803460475815416</v>
          </cell>
          <cell r="R486">
            <v>0.13772622207825641</v>
          </cell>
          <cell r="S486">
            <v>40990</v>
          </cell>
        </row>
        <row r="487">
          <cell r="A487">
            <v>470</v>
          </cell>
          <cell r="B487" t="str">
            <v>Non-Comp</v>
          </cell>
          <cell r="C487">
            <v>40626</v>
          </cell>
          <cell r="D487">
            <v>40990</v>
          </cell>
          <cell r="E487">
            <v>16</v>
          </cell>
          <cell r="F487">
            <v>3215.02</v>
          </cell>
          <cell r="G487">
            <v>2826.6455839999999</v>
          </cell>
          <cell r="H487">
            <v>16</v>
          </cell>
          <cell r="I487" t="str">
            <v xml:space="preserve">   ---</v>
          </cell>
          <cell r="J487">
            <v>3215.02</v>
          </cell>
          <cell r="K487">
            <v>3215.02</v>
          </cell>
          <cell r="L487">
            <v>2826645584</v>
          </cell>
          <cell r="M487">
            <v>388374416.00000006</v>
          </cell>
          <cell r="N487">
            <v>0.13777510024097828</v>
          </cell>
          <cell r="O487">
            <v>0.13777510024097833</v>
          </cell>
          <cell r="P487">
            <v>87.92</v>
          </cell>
          <cell r="Q487">
            <v>0.13777510024097828</v>
          </cell>
          <cell r="R487">
            <v>0.13777510024097833</v>
          </cell>
          <cell r="S487">
            <v>40990</v>
          </cell>
        </row>
        <row r="488">
          <cell r="A488">
            <v>471</v>
          </cell>
          <cell r="B488" t="str">
            <v xml:space="preserve">328th </v>
          </cell>
          <cell r="C488">
            <v>40640</v>
          </cell>
          <cell r="D488">
            <v>41004</v>
          </cell>
          <cell r="E488">
            <v>35</v>
          </cell>
          <cell r="F488">
            <v>65607.7</v>
          </cell>
          <cell r="G488">
            <v>57652.72975999998</v>
          </cell>
          <cell r="H488">
            <v>30</v>
          </cell>
          <cell r="I488">
            <v>59125</v>
          </cell>
          <cell r="J488">
            <v>1482.7</v>
          </cell>
          <cell r="K488">
            <v>60607.7</v>
          </cell>
          <cell r="L488">
            <v>53260729759.999985</v>
          </cell>
          <cell r="M488">
            <v>7346970240.0000019</v>
          </cell>
          <cell r="N488">
            <v>0.13777510024097828</v>
          </cell>
          <cell r="O488">
            <v>0.13881382733841749</v>
          </cell>
          <cell r="P488">
            <v>87.85</v>
          </cell>
          <cell r="Q488">
            <v>0.13868388299236345</v>
          </cell>
          <cell r="R488">
            <v>0.13832244239561142</v>
          </cell>
          <cell r="S488">
            <v>41004</v>
          </cell>
        </row>
        <row r="489">
          <cell r="A489">
            <v>472</v>
          </cell>
          <cell r="B489" t="str">
            <v>Non-Comp</v>
          </cell>
          <cell r="C489">
            <v>40640</v>
          </cell>
          <cell r="D489">
            <v>41004</v>
          </cell>
          <cell r="E489">
            <v>21</v>
          </cell>
          <cell r="F489">
            <v>2080.9769999999999</v>
          </cell>
          <cell r="G489">
            <v>1828.7625876</v>
          </cell>
          <cell r="H489">
            <v>21</v>
          </cell>
          <cell r="I489" t="str">
            <v xml:space="preserve">   ---</v>
          </cell>
          <cell r="J489">
            <v>2080.9769999999999</v>
          </cell>
          <cell r="K489">
            <v>2080.9769999999999</v>
          </cell>
          <cell r="L489">
            <v>1828762587.5999999</v>
          </cell>
          <cell r="M489">
            <v>252214412.40000018</v>
          </cell>
          <cell r="N489">
            <v>0.13829422739299849</v>
          </cell>
          <cell r="O489">
            <v>0.13829422739299854</v>
          </cell>
          <cell r="P489">
            <v>87.88</v>
          </cell>
          <cell r="Q489">
            <v>0.13829422739299849</v>
          </cell>
          <cell r="R489">
            <v>0.13829422739299854</v>
          </cell>
          <cell r="S489">
            <v>41004</v>
          </cell>
        </row>
        <row r="490">
          <cell r="A490">
            <v>473</v>
          </cell>
          <cell r="B490" t="str">
            <v xml:space="preserve">329th </v>
          </cell>
          <cell r="C490">
            <v>40654</v>
          </cell>
          <cell r="D490">
            <v>41018</v>
          </cell>
          <cell r="E490">
            <v>32</v>
          </cell>
          <cell r="F490">
            <v>49913</v>
          </cell>
          <cell r="G490">
            <v>43861.097000000009</v>
          </cell>
          <cell r="H490">
            <v>24</v>
          </cell>
          <cell r="I490">
            <v>46713</v>
          </cell>
          <cell r="J490">
            <v>800</v>
          </cell>
          <cell r="K490">
            <v>47513</v>
          </cell>
          <cell r="L490">
            <v>41753121999.999992</v>
          </cell>
          <cell r="M490">
            <v>5759878000.000001</v>
          </cell>
          <cell r="N490">
            <v>0.13803460475815416</v>
          </cell>
          <cell r="O490">
            <v>0.13933390072342239</v>
          </cell>
          <cell r="P490">
            <v>87.85</v>
          </cell>
          <cell r="Q490">
            <v>0.13868388299236345</v>
          </cell>
          <cell r="R490">
            <v>0.13832981975957009</v>
          </cell>
          <cell r="S490">
            <v>41018</v>
          </cell>
        </row>
        <row r="491">
          <cell r="A491">
            <v>474</v>
          </cell>
          <cell r="B491" t="str">
            <v>Non-Comp</v>
          </cell>
          <cell r="C491">
            <v>40654</v>
          </cell>
          <cell r="D491">
            <v>41018</v>
          </cell>
          <cell r="E491">
            <v>26</v>
          </cell>
          <cell r="F491">
            <v>2731.47</v>
          </cell>
          <cell r="G491">
            <v>2400.4158360000001</v>
          </cell>
          <cell r="H491">
            <v>26</v>
          </cell>
          <cell r="I491" t="str">
            <v xml:space="preserve">   ---</v>
          </cell>
          <cell r="J491">
            <v>2731.47</v>
          </cell>
          <cell r="K491">
            <v>2731.47</v>
          </cell>
          <cell r="L491">
            <v>2400415836</v>
          </cell>
          <cell r="M491">
            <v>331054164.00000018</v>
          </cell>
          <cell r="N491">
            <v>0.13829422739299849</v>
          </cell>
          <cell r="O491">
            <v>0.13829422739299851</v>
          </cell>
          <cell r="P491">
            <v>87.88</v>
          </cell>
          <cell r="Q491">
            <v>0.13829422739299849</v>
          </cell>
          <cell r="R491">
            <v>0.13829422739299851</v>
          </cell>
          <cell r="S491">
            <v>41018</v>
          </cell>
        </row>
        <row r="492">
          <cell r="A492">
            <v>475</v>
          </cell>
          <cell r="B492" t="str">
            <v xml:space="preserve">330th </v>
          </cell>
          <cell r="C492">
            <v>40668</v>
          </cell>
          <cell r="D492">
            <v>41032</v>
          </cell>
          <cell r="E492">
            <v>52</v>
          </cell>
          <cell r="F492">
            <v>126993</v>
          </cell>
          <cell r="G492">
            <v>111622.3121</v>
          </cell>
          <cell r="H492">
            <v>11</v>
          </cell>
          <cell r="I492">
            <v>53800</v>
          </cell>
          <cell r="J492">
            <v>1250</v>
          </cell>
          <cell r="K492">
            <v>55050</v>
          </cell>
          <cell r="L492">
            <v>48397494999.999992</v>
          </cell>
          <cell r="M492">
            <v>6652504999.999999</v>
          </cell>
          <cell r="N492">
            <v>0.13764539225132871</v>
          </cell>
          <cell r="O492">
            <v>0.13933390072342239</v>
          </cell>
          <cell r="P492">
            <v>87.91</v>
          </cell>
          <cell r="Q492">
            <v>0.13790483773989637</v>
          </cell>
          <cell r="R492">
            <v>0.13783318976813494</v>
          </cell>
          <cell r="S492">
            <v>41032</v>
          </cell>
        </row>
        <row r="493">
          <cell r="A493">
            <v>476</v>
          </cell>
          <cell r="B493" t="str">
            <v>Non-Comp</v>
          </cell>
          <cell r="C493">
            <v>40668</v>
          </cell>
          <cell r="D493">
            <v>41032</v>
          </cell>
          <cell r="E493">
            <v>13</v>
          </cell>
          <cell r="F493">
            <v>1492.1949999999999</v>
          </cell>
          <cell r="G493">
            <v>1311.937844</v>
          </cell>
          <cell r="H493">
            <v>13</v>
          </cell>
          <cell r="I493" t="str">
            <v xml:space="preserve">   ---</v>
          </cell>
          <cell r="J493">
            <v>1492.1949999999999</v>
          </cell>
          <cell r="K493">
            <v>1492.1949999999999</v>
          </cell>
          <cell r="L493">
            <v>1311937844</v>
          </cell>
          <cell r="M493">
            <v>180257156.00000003</v>
          </cell>
          <cell r="N493">
            <v>0.13777510024097828</v>
          </cell>
          <cell r="O493">
            <v>0.13777510024097833</v>
          </cell>
          <cell r="P493">
            <v>87.92</v>
          </cell>
          <cell r="Q493">
            <v>0.13777510024097828</v>
          </cell>
          <cell r="R493">
            <v>0.13777510024097833</v>
          </cell>
          <cell r="S493">
            <v>41032</v>
          </cell>
        </row>
        <row r="494">
          <cell r="A494">
            <v>477</v>
          </cell>
          <cell r="B494" t="str">
            <v>331st</v>
          </cell>
          <cell r="C494">
            <v>40682</v>
          </cell>
          <cell r="D494">
            <v>41046</v>
          </cell>
          <cell r="E494">
            <v>52</v>
          </cell>
          <cell r="F494">
            <v>63029</v>
          </cell>
          <cell r="G494">
            <v>55383.300999999999</v>
          </cell>
          <cell r="H494">
            <v>33</v>
          </cell>
          <cell r="I494">
            <v>47929</v>
          </cell>
          <cell r="J494">
            <v>2200</v>
          </cell>
          <cell r="K494">
            <v>50129</v>
          </cell>
          <cell r="L494">
            <v>44056061300</v>
          </cell>
          <cell r="M494">
            <v>6072938700</v>
          </cell>
          <cell r="N494">
            <v>0.13777500000000001</v>
          </cell>
          <cell r="O494">
            <v>0.14050599999999999</v>
          </cell>
          <cell r="P494">
            <v>87.87</v>
          </cell>
          <cell r="Q494">
            <v>0.13842399999999999</v>
          </cell>
          <cell r="R494">
            <v>0.13822400000000001</v>
          </cell>
          <cell r="S494">
            <v>41046</v>
          </cell>
        </row>
        <row r="495">
          <cell r="A495">
            <v>478</v>
          </cell>
          <cell r="B495" t="str">
            <v>Non-Comp</v>
          </cell>
          <cell r="C495">
            <v>40682</v>
          </cell>
          <cell r="D495">
            <v>41046</v>
          </cell>
          <cell r="E495">
            <v>26</v>
          </cell>
          <cell r="F495">
            <v>4178.24</v>
          </cell>
          <cell r="G495">
            <v>3672.2550000000001</v>
          </cell>
          <cell r="H495">
            <v>26</v>
          </cell>
          <cell r="I495" t="str">
            <v xml:space="preserve">   ---</v>
          </cell>
          <cell r="J495">
            <v>4178.24</v>
          </cell>
          <cell r="K495">
            <v>4178.24</v>
          </cell>
          <cell r="L495">
            <v>3672255136</v>
          </cell>
          <cell r="M495">
            <v>505984863.99999994</v>
          </cell>
          <cell r="N495">
            <v>0.13816400000000001</v>
          </cell>
          <cell r="O495">
            <v>0.13816400000000001</v>
          </cell>
          <cell r="P495">
            <v>87.89</v>
          </cell>
          <cell r="Q495">
            <v>0.13816400000000001</v>
          </cell>
          <cell r="R495">
            <v>0.13816400000000001</v>
          </cell>
          <cell r="S495">
            <v>41046</v>
          </cell>
        </row>
        <row r="496">
          <cell r="A496">
            <v>479</v>
          </cell>
          <cell r="B496" t="str">
            <v>332nd</v>
          </cell>
          <cell r="C496">
            <v>40696</v>
          </cell>
          <cell r="D496">
            <v>41060</v>
          </cell>
          <cell r="E496">
            <v>36</v>
          </cell>
          <cell r="F496">
            <v>45457.5</v>
          </cell>
          <cell r="G496">
            <v>39929.805500000002</v>
          </cell>
          <cell r="H496">
            <v>34</v>
          </cell>
          <cell r="I496">
            <v>41257.5</v>
          </cell>
          <cell r="J496">
            <v>700</v>
          </cell>
          <cell r="K496">
            <v>41957.5</v>
          </cell>
          <cell r="L496">
            <v>36856455500</v>
          </cell>
          <cell r="M496">
            <v>5101044500</v>
          </cell>
          <cell r="N496">
            <v>0.13751571376088095</v>
          </cell>
          <cell r="O496">
            <v>0.13920383795682731</v>
          </cell>
          <cell r="P496">
            <v>87.82</v>
          </cell>
          <cell r="Q496">
            <v>0.13907380481053913</v>
          </cell>
          <cell r="R496">
            <v>0.13878324133791115</v>
          </cell>
          <cell r="S496">
            <v>41060</v>
          </cell>
        </row>
        <row r="497">
          <cell r="A497">
            <v>480</v>
          </cell>
          <cell r="B497" t="str">
            <v>Non-Comp</v>
          </cell>
          <cell r="C497">
            <v>40696</v>
          </cell>
          <cell r="D497">
            <v>41060</v>
          </cell>
          <cell r="E497">
            <v>16</v>
          </cell>
          <cell r="F497">
            <v>2972.5949999999998</v>
          </cell>
          <cell r="G497">
            <v>2611.1274480000002</v>
          </cell>
          <cell r="H497">
            <v>16</v>
          </cell>
          <cell r="I497" t="str">
            <v xml:space="preserve">   ---</v>
          </cell>
          <cell r="J497">
            <v>2972.5949999999998</v>
          </cell>
          <cell r="K497">
            <v>2972.5949999999998</v>
          </cell>
          <cell r="L497">
            <v>2611127448</v>
          </cell>
          <cell r="M497">
            <v>361467551.99999988</v>
          </cell>
          <cell r="N497">
            <v>0.13881382733841749</v>
          </cell>
          <cell r="O497">
            <v>0.13881382733841749</v>
          </cell>
          <cell r="P497">
            <v>87.84</v>
          </cell>
          <cell r="Q497">
            <v>0.13881382733841749</v>
          </cell>
          <cell r="R497">
            <v>0.13881382733841749</v>
          </cell>
          <cell r="S497">
            <v>41060</v>
          </cell>
        </row>
        <row r="498">
          <cell r="A498">
            <v>481</v>
          </cell>
          <cell r="B498" t="str">
            <v>333rd</v>
          </cell>
          <cell r="C498">
            <v>40710</v>
          </cell>
          <cell r="D498">
            <v>41074</v>
          </cell>
          <cell r="E498">
            <v>37</v>
          </cell>
          <cell r="F498">
            <v>71257.8</v>
          </cell>
          <cell r="G498">
            <v>62591.093000000001</v>
          </cell>
          <cell r="H498">
            <v>34</v>
          </cell>
          <cell r="I498">
            <v>67757.8</v>
          </cell>
          <cell r="J498">
            <v>1250</v>
          </cell>
          <cell r="K498">
            <v>69007.8</v>
          </cell>
          <cell r="L498">
            <v>60615568200</v>
          </cell>
          <cell r="M498">
            <v>8392231799.9999981</v>
          </cell>
          <cell r="N498">
            <v>0.13803499999999999</v>
          </cell>
          <cell r="O498">
            <v>0.138846</v>
          </cell>
          <cell r="P498">
            <v>87.82</v>
          </cell>
          <cell r="Q498">
            <v>0.139074</v>
          </cell>
          <cell r="R498">
            <v>0.13883000000000001</v>
          </cell>
          <cell r="S498">
            <v>41074</v>
          </cell>
        </row>
        <row r="499">
          <cell r="A499">
            <v>482</v>
          </cell>
          <cell r="B499" t="str">
            <v>Non-Comp</v>
          </cell>
          <cell r="C499">
            <v>40710</v>
          </cell>
          <cell r="D499">
            <v>41074</v>
          </cell>
          <cell r="E499">
            <v>33</v>
          </cell>
          <cell r="F499">
            <v>3175.125</v>
          </cell>
          <cell r="G499">
            <v>2789.0297999999998</v>
          </cell>
          <cell r="H499">
            <v>33</v>
          </cell>
          <cell r="I499">
            <v>0</v>
          </cell>
          <cell r="J499">
            <v>3175.125</v>
          </cell>
          <cell r="K499">
            <v>3175.125</v>
          </cell>
          <cell r="L499">
            <v>2789029800</v>
          </cell>
          <cell r="M499">
            <v>386095200</v>
          </cell>
          <cell r="N499">
            <v>0.13881399999999999</v>
          </cell>
          <cell r="O499">
            <v>0.13881399999999999</v>
          </cell>
          <cell r="P499">
            <v>87.84</v>
          </cell>
          <cell r="Q499">
            <v>0.13881399999999999</v>
          </cell>
          <cell r="R499">
            <v>0.13881399999999999</v>
          </cell>
          <cell r="S499">
            <v>41074</v>
          </cell>
        </row>
        <row r="500">
          <cell r="A500">
            <v>483</v>
          </cell>
          <cell r="B500" t="str">
            <v>334th</v>
          </cell>
          <cell r="C500">
            <v>40724</v>
          </cell>
          <cell r="D500">
            <v>41088</v>
          </cell>
          <cell r="E500">
            <v>25</v>
          </cell>
          <cell r="F500">
            <v>30734.400000000001</v>
          </cell>
          <cell r="G500">
            <v>26990.246779999998</v>
          </cell>
          <cell r="H500">
            <v>16</v>
          </cell>
          <cell r="I500">
            <v>22109.4</v>
          </cell>
          <cell r="J500">
            <v>898</v>
          </cell>
          <cell r="K500">
            <v>23007.4</v>
          </cell>
          <cell r="L500">
            <v>20206188480</v>
          </cell>
          <cell r="M500">
            <v>2801211520</v>
          </cell>
          <cell r="N500">
            <v>0.138544</v>
          </cell>
          <cell r="O500">
            <v>0.13985400000000001</v>
          </cell>
          <cell r="P500">
            <v>87.82</v>
          </cell>
          <cell r="Q500">
            <v>0.139074</v>
          </cell>
          <cell r="R500">
            <v>0.139012</v>
          </cell>
          <cell r="S500">
            <v>41088</v>
          </cell>
        </row>
        <row r="501">
          <cell r="A501">
            <v>484</v>
          </cell>
          <cell r="B501" t="str">
            <v>Non-Comp</v>
          </cell>
          <cell r="C501">
            <v>40724</v>
          </cell>
          <cell r="D501">
            <v>41088</v>
          </cell>
          <cell r="E501">
            <v>17</v>
          </cell>
          <cell r="F501">
            <v>968.19500000000005</v>
          </cell>
          <cell r="G501">
            <v>850.26884900000005</v>
          </cell>
          <cell r="H501">
            <v>33</v>
          </cell>
          <cell r="I501">
            <v>0</v>
          </cell>
          <cell r="J501">
            <v>968.19500000000005</v>
          </cell>
          <cell r="K501">
            <v>968.19500000000005</v>
          </cell>
          <cell r="L501">
            <v>850268849</v>
          </cell>
          <cell r="M501">
            <v>117926151.00000001</v>
          </cell>
          <cell r="N501">
            <v>0.139074</v>
          </cell>
          <cell r="O501">
            <v>0.139074</v>
          </cell>
          <cell r="P501">
            <v>87.82</v>
          </cell>
          <cell r="Q501">
            <v>0.139074</v>
          </cell>
          <cell r="R501">
            <v>0.139074</v>
          </cell>
          <cell r="S501">
            <v>41088</v>
          </cell>
        </row>
        <row r="502">
          <cell r="A502">
            <v>485</v>
          </cell>
          <cell r="B502" t="str">
            <v>335th</v>
          </cell>
          <cell r="C502">
            <v>40738</v>
          </cell>
          <cell r="D502">
            <v>41102</v>
          </cell>
          <cell r="E502">
            <v>41</v>
          </cell>
          <cell r="F502">
            <v>53629.4</v>
          </cell>
          <cell r="G502">
            <v>47093.313999999998</v>
          </cell>
          <cell r="H502">
            <v>23</v>
          </cell>
          <cell r="I502">
            <v>28100</v>
          </cell>
          <cell r="J502">
            <v>6829.4</v>
          </cell>
          <cell r="K502">
            <v>34929.4</v>
          </cell>
          <cell r="L502">
            <v>30675679080</v>
          </cell>
          <cell r="M502">
            <v>4253720920.0000005</v>
          </cell>
          <cell r="N502">
            <v>0.13881399999999999</v>
          </cell>
          <cell r="O502">
            <v>0.14011499999999999</v>
          </cell>
          <cell r="P502">
            <v>87.82</v>
          </cell>
          <cell r="Q502">
            <v>0.139074</v>
          </cell>
          <cell r="R502">
            <v>0.139048</v>
          </cell>
          <cell r="S502">
            <v>41102</v>
          </cell>
        </row>
        <row r="503">
          <cell r="A503">
            <v>486</v>
          </cell>
          <cell r="B503" t="str">
            <v>Non-Comp</v>
          </cell>
          <cell r="C503">
            <v>40738</v>
          </cell>
          <cell r="D503">
            <v>41102</v>
          </cell>
          <cell r="E503">
            <v>20</v>
          </cell>
          <cell r="F503">
            <v>1621.7349999999999</v>
          </cell>
          <cell r="G503">
            <v>1424.2076770000001</v>
          </cell>
          <cell r="H503">
            <v>17</v>
          </cell>
          <cell r="I503">
            <v>0</v>
          </cell>
          <cell r="J503">
            <v>1621.7349999999999</v>
          </cell>
          <cell r="K503">
            <v>1621.7349999999999</v>
          </cell>
          <cell r="L503">
            <v>1424207677</v>
          </cell>
          <cell r="M503">
            <v>197527323.00000003</v>
          </cell>
          <cell r="N503">
            <v>0.139074</v>
          </cell>
          <cell r="O503">
            <v>0.139074</v>
          </cell>
          <cell r="P503">
            <v>87.82</v>
          </cell>
          <cell r="Q503">
            <v>0.139074</v>
          </cell>
          <cell r="R503">
            <v>0.139074</v>
          </cell>
          <cell r="S503">
            <v>41102</v>
          </cell>
        </row>
        <row r="504">
          <cell r="A504">
            <v>487</v>
          </cell>
          <cell r="B504" t="str">
            <v>336th</v>
          </cell>
          <cell r="C504">
            <v>40752</v>
          </cell>
          <cell r="D504">
            <v>41116</v>
          </cell>
          <cell r="E504">
            <v>36</v>
          </cell>
          <cell r="F504">
            <v>77402.5</v>
          </cell>
          <cell r="G504">
            <v>67971.342000000004</v>
          </cell>
          <cell r="H504">
            <v>23</v>
          </cell>
          <cell r="I504">
            <v>63792.5</v>
          </cell>
          <cell r="J504">
            <v>3110</v>
          </cell>
          <cell r="K504">
            <v>66902.5</v>
          </cell>
          <cell r="L504">
            <v>58753894000</v>
          </cell>
          <cell r="M504">
            <v>8148606000.0000029</v>
          </cell>
          <cell r="N504">
            <v>0.138684</v>
          </cell>
          <cell r="O504">
            <v>0.139985</v>
          </cell>
          <cell r="P504">
            <v>87.81</v>
          </cell>
          <cell r="Q504">
            <v>0.13920399999999999</v>
          </cell>
          <cell r="R504">
            <v>0.139072</v>
          </cell>
          <cell r="S504">
            <v>41116</v>
          </cell>
        </row>
        <row r="505">
          <cell r="A505">
            <v>488</v>
          </cell>
          <cell r="B505" t="str">
            <v>Non-Comp</v>
          </cell>
          <cell r="C505">
            <v>40752</v>
          </cell>
          <cell r="D505">
            <v>41116</v>
          </cell>
          <cell r="E505">
            <v>26</v>
          </cell>
          <cell r="F505">
            <v>1769.96</v>
          </cell>
          <cell r="G505">
            <v>1554.378872</v>
          </cell>
          <cell r="H505">
            <v>26</v>
          </cell>
          <cell r="I505">
            <v>0</v>
          </cell>
          <cell r="J505">
            <v>1769.96</v>
          </cell>
          <cell r="K505">
            <v>1769.96</v>
          </cell>
          <cell r="L505">
            <v>1554378872</v>
          </cell>
          <cell r="M505">
            <v>215581128.00000003</v>
          </cell>
          <cell r="N505">
            <v>0.139074</v>
          </cell>
          <cell r="O505">
            <v>0.139074</v>
          </cell>
          <cell r="P505">
            <v>87.82</v>
          </cell>
          <cell r="Q505">
            <v>0.139074</v>
          </cell>
          <cell r="R505">
            <v>0.139074</v>
          </cell>
          <cell r="S505">
            <v>41116</v>
          </cell>
        </row>
        <row r="506">
          <cell r="A506">
            <v>489</v>
          </cell>
          <cell r="B506" t="str">
            <v>337th</v>
          </cell>
          <cell r="C506">
            <v>40766</v>
          </cell>
          <cell r="D506">
            <v>41130</v>
          </cell>
          <cell r="E506">
            <v>72</v>
          </cell>
          <cell r="F506">
            <v>158857</v>
          </cell>
          <cell r="G506">
            <v>140168.427</v>
          </cell>
          <cell r="H506">
            <v>36</v>
          </cell>
          <cell r="I506">
            <v>109157</v>
          </cell>
          <cell r="J506">
            <v>3050</v>
          </cell>
          <cell r="K506">
            <v>112207</v>
          </cell>
          <cell r="L506">
            <v>99019926500</v>
          </cell>
          <cell r="M506">
            <v>13187073500</v>
          </cell>
          <cell r="N506">
            <v>0.13273799999999999</v>
          </cell>
          <cell r="O506">
            <v>0.13454099999999999</v>
          </cell>
          <cell r="P506">
            <v>88.23</v>
          </cell>
          <cell r="Q506">
            <v>0.133768</v>
          </cell>
          <cell r="R506">
            <v>0.13354199999999999</v>
          </cell>
          <cell r="S506">
            <v>41130</v>
          </cell>
        </row>
        <row r="507">
          <cell r="A507">
            <v>490</v>
          </cell>
          <cell r="B507" t="str">
            <v>Non-Comp</v>
          </cell>
          <cell r="C507">
            <v>40766</v>
          </cell>
          <cell r="D507">
            <v>41130</v>
          </cell>
          <cell r="E507">
            <v>19</v>
          </cell>
          <cell r="F507">
            <v>2041.71</v>
          </cell>
          <cell r="G507">
            <v>1801.8090749999999</v>
          </cell>
          <cell r="H507">
            <v>19</v>
          </cell>
          <cell r="I507">
            <v>0</v>
          </cell>
          <cell r="J507">
            <v>2041.71</v>
          </cell>
          <cell r="K507">
            <v>2041.71</v>
          </cell>
          <cell r="L507">
            <v>1801809075</v>
          </cell>
          <cell r="M507">
            <v>239900925.00000012</v>
          </cell>
          <cell r="N507">
            <v>0.13350999999999999</v>
          </cell>
          <cell r="O507">
            <v>0.13350999999999999</v>
          </cell>
          <cell r="P507">
            <v>88.25</v>
          </cell>
          <cell r="Q507">
            <v>0.13350999999999999</v>
          </cell>
          <cell r="R507">
            <v>0.13350999999999999</v>
          </cell>
          <cell r="S507">
            <v>41130</v>
          </cell>
        </row>
        <row r="508">
          <cell r="A508">
            <v>491</v>
          </cell>
          <cell r="B508" t="str">
            <v>338th</v>
          </cell>
          <cell r="C508">
            <v>40780</v>
          </cell>
          <cell r="D508">
            <v>41144</v>
          </cell>
          <cell r="E508">
            <v>55</v>
          </cell>
          <cell r="F508">
            <v>124635</v>
          </cell>
          <cell r="G508">
            <v>109996.43200000002</v>
          </cell>
          <cell r="H508">
            <v>45</v>
          </cell>
          <cell r="I508">
            <v>107000</v>
          </cell>
          <cell r="J508">
            <v>6100</v>
          </cell>
          <cell r="K508">
            <v>113100</v>
          </cell>
          <cell r="L508">
            <v>99821180000</v>
          </cell>
          <cell r="M508">
            <v>13278820000</v>
          </cell>
          <cell r="N508">
            <v>0.132995</v>
          </cell>
          <cell r="O508">
            <v>0.134412</v>
          </cell>
          <cell r="P508">
            <v>88.23</v>
          </cell>
          <cell r="Q508">
            <v>0.133768</v>
          </cell>
          <cell r="R508">
            <v>0.13339200000000001</v>
          </cell>
          <cell r="S508">
            <v>41144</v>
          </cell>
        </row>
        <row r="509">
          <cell r="A509">
            <v>492</v>
          </cell>
          <cell r="B509" t="str">
            <v>Non-Comp</v>
          </cell>
          <cell r="C509">
            <v>40780</v>
          </cell>
          <cell r="D509">
            <v>41144</v>
          </cell>
          <cell r="E509">
            <v>33</v>
          </cell>
          <cell r="F509">
            <v>2995.25</v>
          </cell>
          <cell r="G509">
            <v>2643.6076499999999</v>
          </cell>
          <cell r="H509">
            <v>33</v>
          </cell>
          <cell r="I509">
            <v>0</v>
          </cell>
          <cell r="J509">
            <v>2995.25</v>
          </cell>
          <cell r="K509">
            <v>2995.25</v>
          </cell>
          <cell r="L509">
            <v>2643607650</v>
          </cell>
          <cell r="M509">
            <v>351642349.99999994</v>
          </cell>
          <cell r="N509">
            <v>0.133382</v>
          </cell>
          <cell r="O509">
            <v>0.133382</v>
          </cell>
          <cell r="P509">
            <v>88.26</v>
          </cell>
          <cell r="Q509">
            <v>0.133382</v>
          </cell>
          <cell r="R509">
            <v>0.133382</v>
          </cell>
          <cell r="S509">
            <v>41144</v>
          </cell>
        </row>
        <row r="510">
          <cell r="A510">
            <v>493</v>
          </cell>
          <cell r="B510" t="str">
            <v>339th</v>
          </cell>
          <cell r="C510">
            <v>40794</v>
          </cell>
          <cell r="D510">
            <v>41158</v>
          </cell>
          <cell r="E510">
            <v>50</v>
          </cell>
          <cell r="F510">
            <v>129326.6</v>
          </cell>
          <cell r="G510">
            <v>114108.504</v>
          </cell>
          <cell r="H510">
            <v>45</v>
          </cell>
          <cell r="I510">
            <v>119951.6</v>
          </cell>
          <cell r="J510">
            <v>1975</v>
          </cell>
          <cell r="K510">
            <v>121926.6</v>
          </cell>
          <cell r="L510">
            <v>107582764180</v>
          </cell>
          <cell r="M510">
            <v>14343835820</v>
          </cell>
          <cell r="N510">
            <v>0.133382</v>
          </cell>
          <cell r="O510">
            <v>0.13467000000000001</v>
          </cell>
          <cell r="P510">
            <v>88.21</v>
          </cell>
          <cell r="Q510">
            <v>0.13402600000000001</v>
          </cell>
          <cell r="R510">
            <v>0.13369500000000001</v>
          </cell>
          <cell r="S510">
            <v>41158</v>
          </cell>
        </row>
        <row r="511">
          <cell r="A511">
            <v>494</v>
          </cell>
          <cell r="B511" t="str">
            <v>Non-Comp</v>
          </cell>
          <cell r="C511">
            <v>40794</v>
          </cell>
          <cell r="D511">
            <v>41158</v>
          </cell>
          <cell r="E511">
            <v>34</v>
          </cell>
          <cell r="F511">
            <v>3452.2849999999999</v>
          </cell>
          <cell r="G511">
            <v>3046.296284</v>
          </cell>
          <cell r="H511">
            <v>34</v>
          </cell>
          <cell r="I511">
            <v>0</v>
          </cell>
          <cell r="J511">
            <v>3452.2849999999999</v>
          </cell>
          <cell r="K511">
            <v>3452.2849999999999</v>
          </cell>
          <cell r="L511">
            <v>3046296284</v>
          </cell>
          <cell r="M511">
            <v>405988716.00000006</v>
          </cell>
          <cell r="N511">
            <v>0.13363900000000001</v>
          </cell>
          <cell r="O511">
            <v>0.13363900000000001</v>
          </cell>
          <cell r="P511">
            <v>88.24</v>
          </cell>
          <cell r="Q511">
            <v>0.13363900000000001</v>
          </cell>
          <cell r="R511">
            <v>0.13363900000000001</v>
          </cell>
          <cell r="S511">
            <v>41158</v>
          </cell>
        </row>
        <row r="512">
          <cell r="A512">
            <v>495</v>
          </cell>
          <cell r="B512" t="str">
            <v>340th</v>
          </cell>
          <cell r="C512">
            <v>40808</v>
          </cell>
          <cell r="D512">
            <v>41172</v>
          </cell>
          <cell r="E512">
            <v>73</v>
          </cell>
          <cell r="F512">
            <v>218555</v>
          </cell>
          <cell r="G512">
            <v>192927.34350000005</v>
          </cell>
          <cell r="H512">
            <v>28</v>
          </cell>
          <cell r="I512">
            <v>95250</v>
          </cell>
          <cell r="J512">
            <v>8750</v>
          </cell>
          <cell r="K512">
            <v>104000</v>
          </cell>
          <cell r="L512">
            <v>91830265000</v>
          </cell>
          <cell r="M512">
            <v>12169735000</v>
          </cell>
          <cell r="N512">
            <v>0.1323526484835065</v>
          </cell>
          <cell r="O512">
            <v>0.13454122717477596</v>
          </cell>
          <cell r="P512">
            <v>88.28</v>
          </cell>
          <cell r="Q512">
            <v>0.13312412553463754</v>
          </cell>
          <cell r="R512">
            <v>0.13288830580976857</v>
          </cell>
          <cell r="S512">
            <v>41172</v>
          </cell>
        </row>
        <row r="513">
          <cell r="A513">
            <v>496</v>
          </cell>
          <cell r="B513" t="str">
            <v>Non-Comp</v>
          </cell>
          <cell r="C513">
            <v>40808</v>
          </cell>
          <cell r="D513">
            <v>41172</v>
          </cell>
          <cell r="E513">
            <v>75</v>
          </cell>
          <cell r="F513">
            <v>7300.66</v>
          </cell>
          <cell r="G513">
            <v>6446.4827800000003</v>
          </cell>
          <cell r="H513">
            <v>75</v>
          </cell>
          <cell r="I513">
            <v>0</v>
          </cell>
          <cell r="J513">
            <v>7300.66</v>
          </cell>
          <cell r="K513">
            <v>7300.66</v>
          </cell>
          <cell r="L513">
            <v>6446482780</v>
          </cell>
          <cell r="M513">
            <v>854177220</v>
          </cell>
          <cell r="N513">
            <v>0.13286685002426796</v>
          </cell>
          <cell r="O513">
            <v>0.13286685002426796</v>
          </cell>
          <cell r="P513">
            <v>88.3</v>
          </cell>
          <cell r="Q513">
            <v>0.13286685002426796</v>
          </cell>
          <cell r="R513">
            <v>0.13286685002426793</v>
          </cell>
          <cell r="S513">
            <v>41172</v>
          </cell>
        </row>
        <row r="514">
          <cell r="A514">
            <v>497</v>
          </cell>
          <cell r="B514" t="str">
            <v>341st</v>
          </cell>
          <cell r="C514">
            <v>40822</v>
          </cell>
          <cell r="D514">
            <v>41186</v>
          </cell>
          <cell r="E514">
            <v>145</v>
          </cell>
          <cell r="F514">
            <v>318322.5</v>
          </cell>
          <cell r="G514">
            <v>282088.24725000013</v>
          </cell>
          <cell r="H514">
            <v>54</v>
          </cell>
          <cell r="I514">
            <v>107122.5</v>
          </cell>
          <cell r="J514">
            <v>1800</v>
          </cell>
          <cell r="K514">
            <v>108922.5</v>
          </cell>
          <cell r="L514">
            <v>96584717250</v>
          </cell>
          <cell r="M514">
            <v>12337782750</v>
          </cell>
          <cell r="N514">
            <v>0.12698151330418112</v>
          </cell>
          <cell r="O514">
            <v>0.1310691795766423</v>
          </cell>
          <cell r="P514">
            <v>88.65</v>
          </cell>
          <cell r="Q514">
            <v>0.12838332000768543</v>
          </cell>
          <cell r="R514">
            <v>0.12809146322323514</v>
          </cell>
          <cell r="S514">
            <v>41186</v>
          </cell>
        </row>
        <row r="515">
          <cell r="A515">
            <v>498</v>
          </cell>
          <cell r="B515" t="str">
            <v>Non-Comp</v>
          </cell>
          <cell r="C515">
            <v>40822</v>
          </cell>
          <cell r="D515">
            <v>41186</v>
          </cell>
          <cell r="E515">
            <v>78</v>
          </cell>
          <cell r="F515">
            <v>11739.754999999999</v>
          </cell>
          <cell r="G515">
            <v>10409.6407585</v>
          </cell>
          <cell r="H515">
            <v>78</v>
          </cell>
          <cell r="I515">
            <v>0</v>
          </cell>
          <cell r="J515">
            <v>11739.76</v>
          </cell>
          <cell r="K515">
            <v>11739.76</v>
          </cell>
          <cell r="L515">
            <v>10409640758.5</v>
          </cell>
          <cell r="M515">
            <v>1330114241.4999998</v>
          </cell>
          <cell r="N515">
            <v>0.12812818736468221</v>
          </cell>
          <cell r="O515">
            <v>0.12812818736468221</v>
          </cell>
          <cell r="P515">
            <v>88.67</v>
          </cell>
          <cell r="Q515">
            <v>0.12812818736468221</v>
          </cell>
          <cell r="R515">
            <v>0.12812818736468221</v>
          </cell>
          <cell r="S515">
            <v>41186</v>
          </cell>
        </row>
        <row r="516">
          <cell r="A516">
            <v>499</v>
          </cell>
          <cell r="B516" t="str">
            <v>342nd</v>
          </cell>
          <cell r="C516">
            <v>40836</v>
          </cell>
          <cell r="D516">
            <v>41200</v>
          </cell>
          <cell r="E516">
            <v>65</v>
          </cell>
          <cell r="F516">
            <v>144168</v>
          </cell>
          <cell r="G516">
            <v>128806.133</v>
          </cell>
          <cell r="H516">
            <v>16</v>
          </cell>
          <cell r="I516">
            <v>55643</v>
          </cell>
          <cell r="J516">
            <v>1500</v>
          </cell>
          <cell r="K516">
            <v>57143</v>
          </cell>
          <cell r="L516">
            <v>51069520200</v>
          </cell>
          <cell r="M516">
            <v>6073479800</v>
          </cell>
          <cell r="N516">
            <v>0.11889396956511043</v>
          </cell>
          <cell r="O516">
            <v>0.12153490079827117</v>
          </cell>
          <cell r="P516">
            <v>89.36</v>
          </cell>
          <cell r="Q516">
            <v>0.11939604710419394</v>
          </cell>
          <cell r="R516">
            <v>0.11925244569002109</v>
          </cell>
          <cell r="S516">
            <v>41200</v>
          </cell>
        </row>
        <row r="517">
          <cell r="A517">
            <v>500</v>
          </cell>
          <cell r="B517" t="str">
            <v>Non-Comp</v>
          </cell>
          <cell r="C517">
            <v>40836</v>
          </cell>
          <cell r="D517">
            <v>41200</v>
          </cell>
          <cell r="E517">
            <v>39</v>
          </cell>
          <cell r="F517">
            <v>5820.41</v>
          </cell>
          <cell r="G517">
            <v>5201.700417</v>
          </cell>
          <cell r="H517">
            <v>78</v>
          </cell>
          <cell r="I517">
            <v>0</v>
          </cell>
          <cell r="J517">
            <v>5820.41</v>
          </cell>
          <cell r="K517">
            <v>5820.41</v>
          </cell>
          <cell r="L517">
            <v>5201700417</v>
          </cell>
          <cell r="M517">
            <v>618709582.99999988</v>
          </cell>
          <cell r="N517">
            <v>0.11927048558468492</v>
          </cell>
          <cell r="O517">
            <v>0.11927048558468492</v>
          </cell>
          <cell r="P517">
            <v>89.37</v>
          </cell>
          <cell r="Q517">
            <v>0.11927048558468492</v>
          </cell>
          <cell r="R517">
            <v>0.11927048558468492</v>
          </cell>
          <cell r="S517">
            <v>41200</v>
          </cell>
        </row>
        <row r="518">
          <cell r="A518">
            <v>501</v>
          </cell>
          <cell r="B518" t="str">
            <v>343rd</v>
          </cell>
          <cell r="C518">
            <v>40850</v>
          </cell>
          <cell r="D518">
            <v>41214</v>
          </cell>
          <cell r="E518">
            <v>95</v>
          </cell>
          <cell r="F518">
            <v>278664</v>
          </cell>
          <cell r="G518">
            <v>249178.04300000001</v>
          </cell>
          <cell r="H518">
            <v>52</v>
          </cell>
          <cell r="I518">
            <v>188845</v>
          </cell>
          <cell r="J518">
            <v>8296</v>
          </cell>
          <cell r="K518">
            <v>197141</v>
          </cell>
          <cell r="L518">
            <v>176310770700</v>
          </cell>
          <cell r="M518">
            <v>20830229300</v>
          </cell>
          <cell r="N518">
            <v>0.117891</v>
          </cell>
          <cell r="O518">
            <v>0.120779</v>
          </cell>
          <cell r="P518">
            <v>89.41</v>
          </cell>
          <cell r="Q518">
            <v>0.118769</v>
          </cell>
          <cell r="R518">
            <v>0.11847000000000001</v>
          </cell>
          <cell r="S518">
            <v>41214</v>
          </cell>
        </row>
        <row r="519">
          <cell r="A519">
            <v>502</v>
          </cell>
          <cell r="B519" t="str">
            <v>Non-Comp</v>
          </cell>
          <cell r="C519">
            <v>40850</v>
          </cell>
          <cell r="D519">
            <v>41214</v>
          </cell>
          <cell r="E519">
            <v>62</v>
          </cell>
          <cell r="F519">
            <v>10723.735000000001</v>
          </cell>
          <cell r="G519">
            <v>9590.2362104999993</v>
          </cell>
          <cell r="H519">
            <v>62</v>
          </cell>
          <cell r="I519">
            <v>0</v>
          </cell>
          <cell r="J519">
            <v>10723.735000000001</v>
          </cell>
          <cell r="K519">
            <v>10723.735000000001</v>
          </cell>
          <cell r="L519">
            <v>9590236210.5000019</v>
          </cell>
          <cell r="M519">
            <v>1133498789.4999995</v>
          </cell>
          <cell r="N519">
            <v>0.11851770615608247</v>
          </cell>
          <cell r="O519">
            <v>0.11851770615608247</v>
          </cell>
          <cell r="P519">
            <v>89.43</v>
          </cell>
          <cell r="Q519">
            <v>0.11851770615608247</v>
          </cell>
          <cell r="R519">
            <v>0.11851770615608247</v>
          </cell>
          <cell r="S519">
            <v>41214</v>
          </cell>
        </row>
        <row r="520">
          <cell r="A520">
            <v>503</v>
          </cell>
          <cell r="B520" t="str">
            <v>343rd (Spl. For Circular Debt)</v>
          </cell>
          <cell r="C520">
            <v>40851</v>
          </cell>
          <cell r="D520">
            <v>41214</v>
          </cell>
          <cell r="E520">
            <v>34</v>
          </cell>
          <cell r="F520">
            <v>218365.33</v>
          </cell>
          <cell r="G520">
            <v>195349.18748699999</v>
          </cell>
          <cell r="H520">
            <v>34</v>
          </cell>
          <cell r="I520">
            <v>204242.8</v>
          </cell>
          <cell r="J520">
            <v>14122.53</v>
          </cell>
          <cell r="K520">
            <v>218365.33</v>
          </cell>
          <cell r="L520">
            <v>195349187487</v>
          </cell>
          <cell r="M520">
            <v>23016142513</v>
          </cell>
          <cell r="N520">
            <v>0.11847000000000001</v>
          </cell>
          <cell r="O520">
            <v>0.11847000000000001</v>
          </cell>
          <cell r="P520">
            <v>89.459800000000001</v>
          </cell>
          <cell r="Q520">
            <v>0.11847000000000001</v>
          </cell>
          <cell r="R520">
            <v>0.11847000000000001</v>
          </cell>
          <cell r="S520">
            <v>41215</v>
          </cell>
        </row>
        <row r="521">
          <cell r="A521">
            <v>504</v>
          </cell>
          <cell r="B521" t="str">
            <v>344th</v>
          </cell>
          <cell r="C521">
            <v>40864</v>
          </cell>
          <cell r="D521">
            <v>41228</v>
          </cell>
          <cell r="E521">
            <v>61</v>
          </cell>
          <cell r="F521">
            <v>107630</v>
          </cell>
          <cell r="G521">
            <v>96226.99</v>
          </cell>
          <cell r="H521">
            <v>29</v>
          </cell>
          <cell r="I521">
            <v>59080</v>
          </cell>
          <cell r="J521">
            <v>850</v>
          </cell>
          <cell r="K521">
            <v>59930</v>
          </cell>
          <cell r="L521">
            <v>53588894600</v>
          </cell>
          <cell r="M521">
            <v>6341105400</v>
          </cell>
          <cell r="N521">
            <v>0.118016</v>
          </cell>
          <cell r="O521">
            <v>0.119522</v>
          </cell>
          <cell r="P521">
            <v>89.41</v>
          </cell>
          <cell r="Q521">
            <v>0.118769</v>
          </cell>
          <cell r="R521">
            <v>0.118654</v>
          </cell>
          <cell r="S521">
            <v>41228</v>
          </cell>
        </row>
        <row r="522">
          <cell r="A522">
            <v>505</v>
          </cell>
          <cell r="B522" t="str">
            <v>Non-Comp</v>
          </cell>
          <cell r="C522">
            <v>40864</v>
          </cell>
          <cell r="D522">
            <v>41228</v>
          </cell>
          <cell r="E522">
            <v>37</v>
          </cell>
          <cell r="F522">
            <v>5201.7700000000004</v>
          </cell>
          <cell r="G522">
            <v>4651.4227339999998</v>
          </cell>
          <cell r="H522">
            <v>37</v>
          </cell>
          <cell r="I522">
            <v>0</v>
          </cell>
          <cell r="J522">
            <v>5201.7700000000004</v>
          </cell>
          <cell r="K522">
            <v>5201.7700000000004</v>
          </cell>
          <cell r="L522">
            <v>4651422734</v>
          </cell>
          <cell r="M522">
            <v>550347266</v>
          </cell>
          <cell r="N522">
            <v>0.11864309924028106</v>
          </cell>
          <cell r="O522">
            <v>0.11864309924028106</v>
          </cell>
          <cell r="P522">
            <v>89.42</v>
          </cell>
          <cell r="Q522">
            <v>0.11864309924028106</v>
          </cell>
          <cell r="R522">
            <v>0.11864309924028106</v>
          </cell>
          <cell r="S522">
            <v>41228</v>
          </cell>
        </row>
        <row r="523">
          <cell r="A523">
            <v>506</v>
          </cell>
          <cell r="B523" t="str">
            <v>345th</v>
          </cell>
          <cell r="C523">
            <v>40878</v>
          </cell>
          <cell r="D523">
            <v>41242</v>
          </cell>
          <cell r="E523">
            <v>62</v>
          </cell>
          <cell r="F523">
            <v>136448.5</v>
          </cell>
          <cell r="G523">
            <v>122073.568</v>
          </cell>
          <cell r="H523">
            <v>32</v>
          </cell>
          <cell r="I523">
            <v>78223.5</v>
          </cell>
          <cell r="J523">
            <v>1700</v>
          </cell>
          <cell r="K523">
            <v>79923.5</v>
          </cell>
          <cell r="L523">
            <v>71520340350</v>
          </cell>
          <cell r="M523">
            <v>8403159650</v>
          </cell>
          <cell r="N523">
            <v>0.11738999999999999</v>
          </cell>
          <cell r="O523">
            <v>0.119019</v>
          </cell>
          <cell r="P523">
            <v>89.47</v>
          </cell>
          <cell r="Q523">
            <v>0.118016</v>
          </cell>
          <cell r="R523">
            <v>0.117816</v>
          </cell>
          <cell r="S523">
            <v>41242</v>
          </cell>
        </row>
        <row r="524">
          <cell r="A524">
            <v>507</v>
          </cell>
          <cell r="B524" t="str">
            <v>Non-Comp</v>
          </cell>
          <cell r="C524">
            <v>40878</v>
          </cell>
          <cell r="D524">
            <v>41242</v>
          </cell>
          <cell r="E524">
            <v>38</v>
          </cell>
          <cell r="F524">
            <v>3896.31</v>
          </cell>
          <cell r="G524">
            <v>3486.8078190000001</v>
          </cell>
          <cell r="H524">
            <v>38</v>
          </cell>
          <cell r="I524">
            <v>0</v>
          </cell>
          <cell r="J524">
            <v>3896.31</v>
          </cell>
          <cell r="K524">
            <v>3896.31</v>
          </cell>
          <cell r="L524">
            <v>3486807819</v>
          </cell>
          <cell r="M524">
            <v>409502181.00000024</v>
          </cell>
          <cell r="N524">
            <v>0.11776593615346556</v>
          </cell>
          <cell r="O524">
            <v>0.11776593615346556</v>
          </cell>
          <cell r="P524">
            <v>89.49</v>
          </cell>
          <cell r="Q524">
            <v>0.11776593615346556</v>
          </cell>
          <cell r="R524">
            <v>0.11776593615346556</v>
          </cell>
          <cell r="S524">
            <v>41242</v>
          </cell>
        </row>
        <row r="525">
          <cell r="A525">
            <v>508</v>
          </cell>
          <cell r="B525" t="str">
            <v>346th</v>
          </cell>
          <cell r="C525">
            <v>40892</v>
          </cell>
          <cell r="D525">
            <v>41256</v>
          </cell>
          <cell r="E525">
            <v>11</v>
          </cell>
          <cell r="F525">
            <v>6500</v>
          </cell>
          <cell r="G525">
            <v>5805.85</v>
          </cell>
          <cell r="H525">
            <v>0</v>
          </cell>
          <cell r="I525" t="str">
            <v>BIDS REJECTED</v>
          </cell>
          <cell r="J525" t="str">
            <v>BIDS REJECTED</v>
          </cell>
          <cell r="K525" t="str">
            <v>BIDS REJECTED</v>
          </cell>
          <cell r="L525" t="str">
            <v>BIDS REJECTED</v>
          </cell>
          <cell r="M525" t="str">
            <v>BIDS REJECTED</v>
          </cell>
          <cell r="N525" t="str">
            <v>Bids Rejected</v>
          </cell>
          <cell r="O525" t="str">
            <v>Bids Rejected</v>
          </cell>
          <cell r="P525" t="str">
            <v>Bids Rejected</v>
          </cell>
          <cell r="Q525" t="str">
            <v>Bids Rejected</v>
          </cell>
          <cell r="R525" t="str">
            <v>Bids Rejected</v>
          </cell>
          <cell r="S525">
            <v>41256</v>
          </cell>
        </row>
        <row r="526">
          <cell r="A526">
            <v>509</v>
          </cell>
          <cell r="B526" t="str">
            <v>Non-Comp</v>
          </cell>
          <cell r="C526">
            <v>40892</v>
          </cell>
          <cell r="D526">
            <v>41256</v>
          </cell>
          <cell r="E526">
            <v>13</v>
          </cell>
          <cell r="F526">
            <v>1001.585</v>
          </cell>
          <cell r="G526">
            <v>0</v>
          </cell>
          <cell r="H526">
            <v>0</v>
          </cell>
          <cell r="I526" t="str">
            <v>BIDS REJECTED</v>
          </cell>
          <cell r="J526" t="str">
            <v>BIDS REJECTED</v>
          </cell>
          <cell r="K526" t="str">
            <v>BIDS REJECTED</v>
          </cell>
          <cell r="L526" t="str">
            <v>BIDS REJECTED</v>
          </cell>
          <cell r="M526" t="str">
            <v>BIDS REJECTED</v>
          </cell>
          <cell r="N526" t="str">
            <v>Bids Rejected</v>
          </cell>
          <cell r="O526" t="str">
            <v>Bids Rejected</v>
          </cell>
          <cell r="P526" t="str">
            <v>Bids Rejected</v>
          </cell>
          <cell r="Q526" t="str">
            <v>Bids Rejected</v>
          </cell>
          <cell r="R526" t="str">
            <v>Bids Rejected</v>
          </cell>
          <cell r="S526">
            <v>41256</v>
          </cell>
        </row>
        <row r="527">
          <cell r="A527">
            <v>510</v>
          </cell>
          <cell r="B527" t="str">
            <v>347th</v>
          </cell>
          <cell r="C527">
            <v>40906</v>
          </cell>
          <cell r="D527">
            <v>41270</v>
          </cell>
          <cell r="E527">
            <v>1</v>
          </cell>
          <cell r="F527">
            <v>46.5</v>
          </cell>
          <cell r="G527">
            <v>41.566000000000003</v>
          </cell>
          <cell r="H527">
            <v>1</v>
          </cell>
          <cell r="I527">
            <v>46.5</v>
          </cell>
          <cell r="J527">
            <v>0</v>
          </cell>
          <cell r="K527">
            <v>46.5</v>
          </cell>
          <cell r="L527">
            <v>41566350</v>
          </cell>
          <cell r="M527">
            <v>4933650</v>
          </cell>
          <cell r="N527">
            <v>0.119019</v>
          </cell>
          <cell r="O527">
            <v>0.119019</v>
          </cell>
          <cell r="P527">
            <v>89.39</v>
          </cell>
          <cell r="Q527">
            <v>0.119019</v>
          </cell>
          <cell r="R527">
            <v>0.119019</v>
          </cell>
          <cell r="S527">
            <v>41270</v>
          </cell>
        </row>
        <row r="528">
          <cell r="A528">
            <v>511</v>
          </cell>
          <cell r="B528" t="str">
            <v>Non-Comp</v>
          </cell>
          <cell r="C528">
            <v>40906</v>
          </cell>
          <cell r="D528">
            <v>41270</v>
          </cell>
          <cell r="E528">
            <v>16</v>
          </cell>
          <cell r="F528">
            <v>1067.2149999999999</v>
          </cell>
          <cell r="G528">
            <v>953.98299999999995</v>
          </cell>
          <cell r="H528">
            <v>16</v>
          </cell>
          <cell r="I528">
            <v>0</v>
          </cell>
          <cell r="J528">
            <v>1067.2149999999999</v>
          </cell>
          <cell r="K528">
            <v>1067.2149999999999</v>
          </cell>
          <cell r="L528">
            <v>953983488.5</v>
          </cell>
          <cell r="M528">
            <v>113231511.5</v>
          </cell>
          <cell r="N528">
            <v>0.119019</v>
          </cell>
          <cell r="O528">
            <v>0.119019</v>
          </cell>
          <cell r="P528">
            <v>89.39</v>
          </cell>
          <cell r="Q528">
            <v>0.119019</v>
          </cell>
          <cell r="R528">
            <v>0.119019</v>
          </cell>
          <cell r="S528">
            <v>41270</v>
          </cell>
        </row>
        <row r="529">
          <cell r="A529">
            <v>512</v>
          </cell>
          <cell r="B529" t="str">
            <v>348th</v>
          </cell>
          <cell r="C529">
            <v>40920</v>
          </cell>
          <cell r="D529">
            <v>41284</v>
          </cell>
          <cell r="E529">
            <v>14</v>
          </cell>
          <cell r="F529">
            <v>25750</v>
          </cell>
          <cell r="G529">
            <v>23015.154999999999</v>
          </cell>
          <cell r="H529">
            <v>1</v>
          </cell>
          <cell r="I529">
            <v>10000</v>
          </cell>
          <cell r="J529">
            <v>0</v>
          </cell>
          <cell r="K529">
            <v>10000</v>
          </cell>
          <cell r="L529">
            <v>8940000000</v>
          </cell>
          <cell r="M529">
            <v>1060000000</v>
          </cell>
          <cell r="N529">
            <v>0.118894</v>
          </cell>
          <cell r="O529">
            <v>0.11989900000000001</v>
          </cell>
          <cell r="P529">
            <v>89.4</v>
          </cell>
          <cell r="Q529">
            <v>0.118894</v>
          </cell>
          <cell r="R529">
            <v>0.118894</v>
          </cell>
          <cell r="S529">
            <v>41284</v>
          </cell>
        </row>
        <row r="530">
          <cell r="A530">
            <v>513</v>
          </cell>
          <cell r="B530" t="str">
            <v>Non-Comp</v>
          </cell>
          <cell r="C530">
            <v>40920</v>
          </cell>
          <cell r="D530">
            <v>41284</v>
          </cell>
          <cell r="E530">
            <v>22</v>
          </cell>
          <cell r="F530">
            <v>2308.2150000000001</v>
          </cell>
          <cell r="G530">
            <v>2063.5439999999999</v>
          </cell>
          <cell r="H530">
            <v>22</v>
          </cell>
          <cell r="I530">
            <v>0</v>
          </cell>
          <cell r="J530">
            <v>2308.2150000000001</v>
          </cell>
          <cell r="K530">
            <v>2308.2150000000001</v>
          </cell>
          <cell r="L530">
            <v>2063544210</v>
          </cell>
          <cell r="M530">
            <v>244670789.99999997</v>
          </cell>
          <cell r="N530">
            <v>0.118894</v>
          </cell>
          <cell r="O530">
            <v>0.118894</v>
          </cell>
          <cell r="P530">
            <v>89.4</v>
          </cell>
          <cell r="Q530">
            <v>0.118894</v>
          </cell>
          <cell r="R530">
            <v>0.118894</v>
          </cell>
          <cell r="S530">
            <v>41284</v>
          </cell>
        </row>
        <row r="531">
          <cell r="A531">
            <v>514</v>
          </cell>
          <cell r="B531" t="str">
            <v>349th</v>
          </cell>
          <cell r="C531">
            <v>40934</v>
          </cell>
          <cell r="D531">
            <v>41298</v>
          </cell>
          <cell r="E531">
            <v>74</v>
          </cell>
          <cell r="F531">
            <v>128272</v>
          </cell>
          <cell r="G531">
            <v>114810.575</v>
          </cell>
          <cell r="H531">
            <v>20</v>
          </cell>
          <cell r="I531">
            <v>43572</v>
          </cell>
          <cell r="J531">
            <v>3400</v>
          </cell>
          <cell r="K531">
            <v>46972</v>
          </cell>
          <cell r="L531">
            <v>42067630100</v>
          </cell>
          <cell r="M531">
            <v>4904369900</v>
          </cell>
          <cell r="N531">
            <v>0.11651499999999999</v>
          </cell>
          <cell r="O531">
            <v>0.119019</v>
          </cell>
          <cell r="P531">
            <v>89.53</v>
          </cell>
          <cell r="Q531">
            <v>0.11726499999999999</v>
          </cell>
          <cell r="R531">
            <v>0.11690300000000001</v>
          </cell>
          <cell r="S531">
            <v>41298</v>
          </cell>
        </row>
        <row r="532">
          <cell r="A532">
            <v>515</v>
          </cell>
          <cell r="B532" t="str">
            <v>Non-Comp</v>
          </cell>
          <cell r="C532">
            <v>40934</v>
          </cell>
          <cell r="D532">
            <v>41298</v>
          </cell>
          <cell r="E532">
            <v>50</v>
          </cell>
          <cell r="F532">
            <v>4335.8999999999996</v>
          </cell>
          <cell r="G532">
            <v>3883.2320399999999</v>
          </cell>
          <cell r="H532">
            <v>50</v>
          </cell>
          <cell r="I532">
            <v>0</v>
          </cell>
          <cell r="J532">
            <v>4335.8999999999996</v>
          </cell>
          <cell r="K532">
            <v>4335.8999999999996</v>
          </cell>
          <cell r="L532">
            <v>3883232040</v>
          </cell>
          <cell r="M532">
            <v>452667959.99999988</v>
          </cell>
          <cell r="N532">
            <v>0.11688999999999999</v>
          </cell>
          <cell r="O532">
            <v>0.11688999999999999</v>
          </cell>
          <cell r="P532">
            <v>89.56</v>
          </cell>
          <cell r="Q532">
            <v>0.11688999999999999</v>
          </cell>
          <cell r="R532">
            <v>0.11688999999999999</v>
          </cell>
          <cell r="S532">
            <v>41298</v>
          </cell>
        </row>
        <row r="533">
          <cell r="A533">
            <v>516</v>
          </cell>
          <cell r="B533" t="str">
            <v>350th</v>
          </cell>
          <cell r="C533">
            <v>40948</v>
          </cell>
          <cell r="D533">
            <v>41312</v>
          </cell>
          <cell r="E533">
            <v>46</v>
          </cell>
          <cell r="F533">
            <v>66075.5</v>
          </cell>
          <cell r="G533">
            <v>59080.970999999998</v>
          </cell>
          <cell r="H533">
            <v>38</v>
          </cell>
          <cell r="I533">
            <v>40790</v>
          </cell>
          <cell r="J533">
            <v>8785.5</v>
          </cell>
          <cell r="K533">
            <v>49575.5</v>
          </cell>
          <cell r="L533">
            <v>44339370850</v>
          </cell>
          <cell r="M533">
            <v>5236129150</v>
          </cell>
          <cell r="N533">
            <v>0.117766</v>
          </cell>
          <cell r="O533">
            <v>0.12002400000000001</v>
          </cell>
          <cell r="P533">
            <v>89.4</v>
          </cell>
          <cell r="Q533">
            <v>0.118894</v>
          </cell>
          <cell r="R533">
            <v>0.11841699999999999</v>
          </cell>
          <cell r="S533">
            <v>41312</v>
          </cell>
        </row>
        <row r="534">
          <cell r="A534">
            <v>517</v>
          </cell>
          <cell r="B534" t="str">
            <v>Non-Comp</v>
          </cell>
          <cell r="C534">
            <v>40948</v>
          </cell>
          <cell r="D534">
            <v>41312</v>
          </cell>
          <cell r="E534">
            <v>24</v>
          </cell>
          <cell r="F534">
            <v>1661.425</v>
          </cell>
          <cell r="G534">
            <v>1485.9785199999999</v>
          </cell>
          <cell r="H534">
            <v>24</v>
          </cell>
          <cell r="I534">
            <v>0</v>
          </cell>
          <cell r="J534">
            <v>1661.425</v>
          </cell>
          <cell r="K534">
            <v>1661.425</v>
          </cell>
          <cell r="L534">
            <v>1485978520</v>
          </cell>
          <cell r="M534">
            <v>175446480.00000003</v>
          </cell>
          <cell r="N534">
            <v>0.118392</v>
          </cell>
          <cell r="O534">
            <v>0.118392</v>
          </cell>
          <cell r="P534">
            <v>89.44</v>
          </cell>
          <cell r="Q534">
            <v>0.118392</v>
          </cell>
          <cell r="R534">
            <v>0.118392</v>
          </cell>
          <cell r="S534">
            <v>41312</v>
          </cell>
        </row>
        <row r="535">
          <cell r="A535">
            <v>518</v>
          </cell>
          <cell r="B535" t="str">
            <v>351st</v>
          </cell>
          <cell r="C535">
            <v>40962</v>
          </cell>
          <cell r="D535">
            <v>41326</v>
          </cell>
          <cell r="E535">
            <v>11</v>
          </cell>
          <cell r="F535">
            <v>17250</v>
          </cell>
          <cell r="G535">
            <v>15410.525</v>
          </cell>
          <cell r="H535">
            <v>0</v>
          </cell>
          <cell r="I535" t="str">
            <v>BIDS REJECTED</v>
          </cell>
          <cell r="J535" t="str">
            <v>BIDS REJECTED</v>
          </cell>
          <cell r="K535" t="str">
            <v>BIDS REJECTED</v>
          </cell>
          <cell r="L535" t="str">
            <v>BIDS REJECTED</v>
          </cell>
          <cell r="M535" t="str">
            <v>BIDS REJECTED</v>
          </cell>
          <cell r="N535" t="str">
            <v>Bids Rejected</v>
          </cell>
          <cell r="O535" t="str">
            <v>Bids Rejected</v>
          </cell>
          <cell r="P535" t="str">
            <v>Bids Rejected</v>
          </cell>
          <cell r="Q535" t="str">
            <v>Bids Rejected</v>
          </cell>
          <cell r="R535" t="str">
            <v>Bids Rejected</v>
          </cell>
          <cell r="S535">
            <v>41326</v>
          </cell>
        </row>
        <row r="536">
          <cell r="A536">
            <v>519</v>
          </cell>
          <cell r="B536" t="str">
            <v>Non-Comp</v>
          </cell>
          <cell r="C536">
            <v>40962</v>
          </cell>
          <cell r="D536">
            <v>41326</v>
          </cell>
          <cell r="E536">
            <v>15</v>
          </cell>
          <cell r="F536">
            <v>731.2</v>
          </cell>
          <cell r="G536">
            <v>0</v>
          </cell>
          <cell r="H536">
            <v>0</v>
          </cell>
          <cell r="I536" t="str">
            <v>BIDS REJECTED</v>
          </cell>
          <cell r="J536" t="str">
            <v>BIDS REJECTED</v>
          </cell>
          <cell r="K536" t="str">
            <v>BIDS REJECTED</v>
          </cell>
          <cell r="L536" t="str">
            <v>BIDS REJECTED</v>
          </cell>
          <cell r="M536" t="str">
            <v>BIDS REJECTED</v>
          </cell>
          <cell r="N536" t="str">
            <v>Bids Rejected</v>
          </cell>
          <cell r="O536" t="str">
            <v>Bids Rejected</v>
          </cell>
          <cell r="P536" t="str">
            <v>Bids Rejected</v>
          </cell>
          <cell r="Q536" t="str">
            <v>Bids Rejected</v>
          </cell>
          <cell r="R536" t="str">
            <v>Bids Rejected</v>
          </cell>
          <cell r="S536">
            <v>41326</v>
          </cell>
        </row>
        <row r="537">
          <cell r="A537">
            <v>520</v>
          </cell>
          <cell r="B537" t="str">
            <v>352nd</v>
          </cell>
          <cell r="C537">
            <v>40976</v>
          </cell>
          <cell r="D537">
            <v>41340</v>
          </cell>
          <cell r="E537">
            <v>13</v>
          </cell>
          <cell r="F537">
            <v>19250</v>
          </cell>
          <cell r="G537">
            <v>17199.125</v>
          </cell>
          <cell r="H537">
            <v>4</v>
          </cell>
          <cell r="I537">
            <v>8050</v>
          </cell>
          <cell r="J537">
            <v>0</v>
          </cell>
          <cell r="K537">
            <v>8050</v>
          </cell>
          <cell r="L537">
            <v>7194665000</v>
          </cell>
          <cell r="M537">
            <v>855335000</v>
          </cell>
          <cell r="N537">
            <v>0.11851770615608245</v>
          </cell>
          <cell r="O537">
            <v>0.1200242764737222</v>
          </cell>
          <cell r="P537">
            <v>89.36</v>
          </cell>
          <cell r="Q537">
            <v>0.11939604710419394</v>
          </cell>
          <cell r="R537">
            <v>0.1192112240706929</v>
          </cell>
          <cell r="S537">
            <v>41340</v>
          </cell>
        </row>
        <row r="538">
          <cell r="A538">
            <v>521</v>
          </cell>
          <cell r="B538" t="str">
            <v>Non-Comp</v>
          </cell>
          <cell r="C538">
            <v>40976</v>
          </cell>
          <cell r="D538">
            <v>41340</v>
          </cell>
          <cell r="E538">
            <v>8</v>
          </cell>
          <cell r="F538">
            <v>507.53</v>
          </cell>
          <cell r="G538">
            <v>453.57956100000001</v>
          </cell>
          <cell r="H538">
            <v>8</v>
          </cell>
          <cell r="I538">
            <v>0</v>
          </cell>
          <cell r="J538">
            <v>507.53</v>
          </cell>
          <cell r="K538">
            <v>507.53</v>
          </cell>
          <cell r="L538">
            <v>453579561</v>
          </cell>
          <cell r="M538">
            <v>53950438.999999978</v>
          </cell>
          <cell r="N538">
            <v>0.11927</v>
          </cell>
          <cell r="O538">
            <v>0.11927</v>
          </cell>
          <cell r="P538">
            <v>89.37</v>
          </cell>
          <cell r="Q538">
            <v>0.11927</v>
          </cell>
          <cell r="R538">
            <v>0.11927</v>
          </cell>
          <cell r="S538">
            <v>41340</v>
          </cell>
        </row>
        <row r="539">
          <cell r="A539">
            <v>522</v>
          </cell>
          <cell r="B539" t="str">
            <v>353rd</v>
          </cell>
          <cell r="C539">
            <v>40990</v>
          </cell>
          <cell r="D539">
            <v>41354</v>
          </cell>
          <cell r="E539">
            <v>9</v>
          </cell>
          <cell r="F539">
            <v>4501</v>
          </cell>
          <cell r="G539">
            <v>4017.5436</v>
          </cell>
          <cell r="H539">
            <v>1</v>
          </cell>
          <cell r="I539">
            <v>1</v>
          </cell>
          <cell r="J539">
            <v>0</v>
          </cell>
          <cell r="K539">
            <v>1</v>
          </cell>
          <cell r="L539">
            <v>893600</v>
          </cell>
          <cell r="M539">
            <v>106400</v>
          </cell>
          <cell r="N539">
            <v>0.119396</v>
          </cell>
          <cell r="O539">
            <v>0.121409</v>
          </cell>
          <cell r="P539">
            <v>89.36</v>
          </cell>
          <cell r="Q539">
            <v>0.119396</v>
          </cell>
          <cell r="R539">
            <v>0.119396</v>
          </cell>
          <cell r="S539">
            <v>41354</v>
          </cell>
        </row>
        <row r="540">
          <cell r="A540">
            <v>523</v>
          </cell>
          <cell r="B540" t="str">
            <v>Non-Comp</v>
          </cell>
          <cell r="C540">
            <v>40990</v>
          </cell>
          <cell r="D540">
            <v>41354</v>
          </cell>
          <cell r="E540">
            <v>20</v>
          </cell>
          <cell r="F540">
            <v>2543.2399999999998</v>
          </cell>
          <cell r="G540">
            <v>2272.6392639999999</v>
          </cell>
          <cell r="H540">
            <v>20</v>
          </cell>
          <cell r="I540">
            <v>0</v>
          </cell>
          <cell r="J540">
            <v>2543.2399999999998</v>
          </cell>
          <cell r="K540">
            <v>2543.2399999999998</v>
          </cell>
          <cell r="L540">
            <v>2272639264</v>
          </cell>
          <cell r="M540">
            <v>270600736.00000006</v>
          </cell>
          <cell r="N540">
            <v>0.119396</v>
          </cell>
          <cell r="O540">
            <v>0.119396</v>
          </cell>
          <cell r="P540">
            <v>89.36</v>
          </cell>
          <cell r="Q540">
            <v>0.119396</v>
          </cell>
          <cell r="R540">
            <v>0.119396</v>
          </cell>
          <cell r="S540">
            <v>41354</v>
          </cell>
        </row>
        <row r="541">
          <cell r="A541">
            <v>524</v>
          </cell>
          <cell r="B541" t="str">
            <v>354th</v>
          </cell>
          <cell r="C541">
            <v>41004</v>
          </cell>
          <cell r="D541">
            <v>41368</v>
          </cell>
          <cell r="E541">
            <v>12</v>
          </cell>
          <cell r="F541">
            <v>8432.7999999999993</v>
          </cell>
          <cell r="G541">
            <v>7531.5900799999999</v>
          </cell>
          <cell r="H541">
            <v>3</v>
          </cell>
          <cell r="I541">
            <v>1490.0000000000002</v>
          </cell>
          <cell r="J541">
            <v>1342.8</v>
          </cell>
          <cell r="K541">
            <v>2832.8</v>
          </cell>
          <cell r="L541">
            <v>2531390080</v>
          </cell>
          <cell r="M541">
            <v>301409920</v>
          </cell>
          <cell r="N541">
            <v>0.119396</v>
          </cell>
          <cell r="O541">
            <v>0.121283</v>
          </cell>
          <cell r="P541">
            <v>89.36</v>
          </cell>
          <cell r="Q541">
            <v>0.119396</v>
          </cell>
          <cell r="R541">
            <v>0.119396</v>
          </cell>
          <cell r="S541">
            <v>41368</v>
          </cell>
        </row>
        <row r="542">
          <cell r="A542">
            <v>525</v>
          </cell>
          <cell r="B542" t="str">
            <v>Non-Comp</v>
          </cell>
          <cell r="C542">
            <v>41004</v>
          </cell>
          <cell r="D542">
            <v>41368</v>
          </cell>
          <cell r="E542">
            <v>20</v>
          </cell>
          <cell r="F542">
            <v>2437.1350000000002</v>
          </cell>
          <cell r="G542">
            <v>2177.823836</v>
          </cell>
          <cell r="H542">
            <v>20</v>
          </cell>
          <cell r="I542">
            <v>0</v>
          </cell>
          <cell r="J542">
            <v>2437.1350000000002</v>
          </cell>
          <cell r="K542">
            <v>2437.1350000000002</v>
          </cell>
          <cell r="L542">
            <v>2177823836</v>
          </cell>
          <cell r="M542">
            <v>259311164.00000012</v>
          </cell>
          <cell r="N542">
            <v>0.119396</v>
          </cell>
          <cell r="O542">
            <v>0.119396</v>
          </cell>
          <cell r="P542">
            <v>89.36</v>
          </cell>
          <cell r="Q542">
            <v>0.119396</v>
          </cell>
          <cell r="R542">
            <v>0.119396</v>
          </cell>
          <cell r="S542">
            <v>41368</v>
          </cell>
        </row>
        <row r="543">
          <cell r="A543">
            <v>526</v>
          </cell>
          <cell r="B543" t="str">
            <v>355th</v>
          </cell>
          <cell r="C543">
            <v>41018</v>
          </cell>
          <cell r="D543">
            <v>41382</v>
          </cell>
          <cell r="E543">
            <v>8</v>
          </cell>
          <cell r="F543">
            <v>5500</v>
          </cell>
          <cell r="G543">
            <v>4910.8500000000004</v>
          </cell>
          <cell r="H543">
            <v>0</v>
          </cell>
          <cell r="I543" t="str">
            <v>BIDS REJECTED</v>
          </cell>
          <cell r="J543" t="str">
            <v>BIDS REJECTED</v>
          </cell>
          <cell r="K543" t="str">
            <v>BIDS REJECTED</v>
          </cell>
          <cell r="L543" t="str">
            <v>BIDS REJECTED</v>
          </cell>
          <cell r="M543" t="str">
            <v>BIDS REJECTED</v>
          </cell>
          <cell r="N543" t="str">
            <v>Bids Rejected</v>
          </cell>
          <cell r="O543" t="str">
            <v>Bids Rejected</v>
          </cell>
          <cell r="P543" t="str">
            <v>Bids Rejected</v>
          </cell>
          <cell r="Q543" t="str">
            <v>Bids Rejected</v>
          </cell>
          <cell r="R543" t="str">
            <v>Bids Rejected</v>
          </cell>
          <cell r="S543">
            <v>41382</v>
          </cell>
        </row>
        <row r="544">
          <cell r="A544">
            <v>527</v>
          </cell>
          <cell r="B544" t="str">
            <v>Non-Comp</v>
          </cell>
          <cell r="C544">
            <v>41018</v>
          </cell>
          <cell r="D544">
            <v>41382</v>
          </cell>
          <cell r="E544">
            <v>19</v>
          </cell>
          <cell r="F544">
            <v>1043.07</v>
          </cell>
          <cell r="G544">
            <v>0</v>
          </cell>
          <cell r="H544">
            <v>0</v>
          </cell>
          <cell r="I544" t="str">
            <v>BIDS REJECTED</v>
          </cell>
          <cell r="J544" t="str">
            <v>BIDS REJECTED</v>
          </cell>
          <cell r="K544" t="str">
            <v>BIDS REJECTED</v>
          </cell>
          <cell r="L544" t="str">
            <v>BIDS REJECTED</v>
          </cell>
          <cell r="M544" t="str">
            <v>BIDS REJECTED</v>
          </cell>
          <cell r="N544" t="str">
            <v>Bids Rejected</v>
          </cell>
          <cell r="O544" t="str">
            <v>Bids Rejected</v>
          </cell>
          <cell r="P544" t="str">
            <v>Bids Rejected</v>
          </cell>
          <cell r="Q544" t="str">
            <v>Bids Rejected</v>
          </cell>
          <cell r="R544" t="str">
            <v>Bids Rejected</v>
          </cell>
          <cell r="S544">
            <v>41382</v>
          </cell>
        </row>
        <row r="545">
          <cell r="A545">
            <v>528</v>
          </cell>
          <cell r="B545" t="str">
            <v>356th</v>
          </cell>
          <cell r="C545">
            <v>41032</v>
          </cell>
          <cell r="D545">
            <v>41396</v>
          </cell>
          <cell r="E545">
            <v>6</v>
          </cell>
          <cell r="F545">
            <v>4500</v>
          </cell>
          <cell r="G545">
            <v>4018.65</v>
          </cell>
          <cell r="H545">
            <v>0</v>
          </cell>
          <cell r="I545" t="str">
            <v>BIDS REJECTED</v>
          </cell>
          <cell r="J545" t="str">
            <v>BIDS REJECTED</v>
          </cell>
          <cell r="K545" t="str">
            <v>BIDS REJECTED</v>
          </cell>
          <cell r="L545" t="str">
            <v>BIDS REJECTED</v>
          </cell>
          <cell r="M545" t="str">
            <v>BIDS REJECTED</v>
          </cell>
          <cell r="N545" t="str">
            <v>Bids Rejected</v>
          </cell>
          <cell r="O545" t="str">
            <v>Bids Rejected</v>
          </cell>
          <cell r="P545" t="str">
            <v>Bids Rejected</v>
          </cell>
          <cell r="Q545" t="str">
            <v>Bids Rejected</v>
          </cell>
          <cell r="R545" t="str">
            <v>Bids Rejected</v>
          </cell>
          <cell r="S545">
            <v>41396</v>
          </cell>
        </row>
        <row r="546">
          <cell r="A546">
            <v>529</v>
          </cell>
          <cell r="B546" t="str">
            <v>Non-Comp</v>
          </cell>
          <cell r="C546">
            <v>41032</v>
          </cell>
          <cell r="D546">
            <v>41396</v>
          </cell>
          <cell r="E546">
            <v>6</v>
          </cell>
          <cell r="F546">
            <v>779</v>
          </cell>
          <cell r="G546">
            <v>0</v>
          </cell>
          <cell r="H546">
            <v>0</v>
          </cell>
          <cell r="I546" t="str">
            <v>BIDS REJECTED</v>
          </cell>
          <cell r="J546" t="str">
            <v>BIDS REJECTED</v>
          </cell>
          <cell r="K546" t="str">
            <v>BIDS REJECTED</v>
          </cell>
          <cell r="L546" t="str">
            <v>BIDS REJECTED</v>
          </cell>
          <cell r="M546" t="str">
            <v>BIDS REJECTED</v>
          </cell>
          <cell r="N546" t="str">
            <v>Bids Rejected</v>
          </cell>
          <cell r="O546" t="str">
            <v>Bids Rejected</v>
          </cell>
          <cell r="P546" t="str">
            <v>Bids Rejected</v>
          </cell>
          <cell r="Q546" t="str">
            <v>Bids Rejected</v>
          </cell>
          <cell r="R546" t="str">
            <v>Bids Rejected</v>
          </cell>
          <cell r="S546">
            <v>41396</v>
          </cell>
        </row>
        <row r="547">
          <cell r="A547">
            <v>530</v>
          </cell>
          <cell r="B547" t="str">
            <v>357th</v>
          </cell>
          <cell r="C547">
            <v>41046</v>
          </cell>
          <cell r="D547">
            <v>41410</v>
          </cell>
          <cell r="E547">
            <v>6</v>
          </cell>
          <cell r="F547">
            <v>6000</v>
          </cell>
          <cell r="G547">
            <v>5358.95</v>
          </cell>
          <cell r="H547">
            <v>1</v>
          </cell>
          <cell r="I547">
            <v>2000</v>
          </cell>
          <cell r="J547">
            <v>0</v>
          </cell>
          <cell r="K547">
            <v>2000</v>
          </cell>
          <cell r="L547">
            <v>1787000000</v>
          </cell>
          <cell r="M547">
            <v>213000000</v>
          </cell>
          <cell r="N547">
            <v>0.119522</v>
          </cell>
          <cell r="O547">
            <v>0.120779</v>
          </cell>
          <cell r="P547">
            <v>89.35</v>
          </cell>
          <cell r="Q547">
            <v>0.119522</v>
          </cell>
          <cell r="R547">
            <v>0.119522</v>
          </cell>
          <cell r="S547">
            <v>41410</v>
          </cell>
        </row>
        <row r="548">
          <cell r="A548">
            <v>531</v>
          </cell>
          <cell r="B548" t="str">
            <v>Non-Comp</v>
          </cell>
          <cell r="C548">
            <v>41046</v>
          </cell>
          <cell r="D548">
            <v>41410</v>
          </cell>
          <cell r="E548">
            <v>10</v>
          </cell>
          <cell r="F548">
            <v>1914.22</v>
          </cell>
          <cell r="G548">
            <v>1710.3555699999999</v>
          </cell>
          <cell r="H548">
            <v>10</v>
          </cell>
          <cell r="I548">
            <v>0</v>
          </cell>
          <cell r="J548">
            <v>1914.22</v>
          </cell>
          <cell r="K548">
            <v>1914.22</v>
          </cell>
          <cell r="L548">
            <v>1710355570</v>
          </cell>
          <cell r="M548">
            <v>203864430.00000006</v>
          </cell>
          <cell r="N548">
            <v>0.119522</v>
          </cell>
          <cell r="O548">
            <v>0.119522</v>
          </cell>
          <cell r="P548">
            <v>89.35</v>
          </cell>
          <cell r="Q548">
            <v>0.119522</v>
          </cell>
          <cell r="R548">
            <v>0.119522</v>
          </cell>
          <cell r="S548">
            <v>41410</v>
          </cell>
        </row>
        <row r="549">
          <cell r="A549">
            <v>532</v>
          </cell>
          <cell r="B549" t="str">
            <v>358th</v>
          </cell>
          <cell r="C549">
            <v>41060</v>
          </cell>
          <cell r="D549">
            <v>41424</v>
          </cell>
          <cell r="E549">
            <v>1</v>
          </cell>
          <cell r="F549">
            <v>500</v>
          </cell>
          <cell r="G549">
            <v>446.70000000000005</v>
          </cell>
          <cell r="H549">
            <v>0</v>
          </cell>
          <cell r="I549" t="str">
            <v>BIDS REJECTED</v>
          </cell>
          <cell r="J549" t="str">
            <v>BIDS REJECTED</v>
          </cell>
          <cell r="K549" t="str">
            <v>BIDS REJECTED</v>
          </cell>
          <cell r="L549" t="str">
            <v>BIDS REJECTED</v>
          </cell>
          <cell r="M549" t="str">
            <v>BIDS REJECTED</v>
          </cell>
          <cell r="N549" t="str">
            <v>Bids Rejected</v>
          </cell>
          <cell r="O549" t="str">
            <v>Bids Rejected</v>
          </cell>
          <cell r="P549" t="str">
            <v>Bids Rejected</v>
          </cell>
          <cell r="Q549" t="str">
            <v>Bids Rejected</v>
          </cell>
          <cell r="R549" t="str">
            <v>Bids Rejected</v>
          </cell>
          <cell r="S549">
            <v>41424</v>
          </cell>
        </row>
        <row r="550">
          <cell r="A550">
            <v>533</v>
          </cell>
          <cell r="B550" t="str">
            <v>Non-Comp</v>
          </cell>
          <cell r="C550">
            <v>41060</v>
          </cell>
          <cell r="D550">
            <v>41424</v>
          </cell>
          <cell r="E550">
            <v>4</v>
          </cell>
          <cell r="F550">
            <v>293.05</v>
          </cell>
          <cell r="G550">
            <v>0</v>
          </cell>
          <cell r="H550">
            <v>0</v>
          </cell>
          <cell r="I550" t="str">
            <v>BIDS REJECTED</v>
          </cell>
          <cell r="J550" t="str">
            <v>BIDS REJECTED</v>
          </cell>
          <cell r="K550" t="str">
            <v>BIDS REJECTED</v>
          </cell>
          <cell r="L550" t="str">
            <v>BIDS REJECTED</v>
          </cell>
          <cell r="M550" t="str">
            <v>BIDS REJECTED</v>
          </cell>
          <cell r="N550" t="str">
            <v>Bids Rejected</v>
          </cell>
          <cell r="O550" t="str">
            <v>Bids Rejected</v>
          </cell>
          <cell r="P550" t="str">
            <v>Bids Rejected</v>
          </cell>
          <cell r="Q550" t="str">
            <v>Bids Rejected</v>
          </cell>
          <cell r="R550" t="str">
            <v>Bids Rejected</v>
          </cell>
          <cell r="S550">
            <v>41424</v>
          </cell>
        </row>
        <row r="551">
          <cell r="A551">
            <v>534</v>
          </cell>
          <cell r="B551" t="str">
            <v>359th</v>
          </cell>
          <cell r="C551">
            <v>41074</v>
          </cell>
          <cell r="D551">
            <v>41438</v>
          </cell>
          <cell r="E551">
            <v>11</v>
          </cell>
          <cell r="F551">
            <v>16001</v>
          </cell>
          <cell r="G551">
            <v>14297.293499999998</v>
          </cell>
          <cell r="H551">
            <v>9</v>
          </cell>
          <cell r="I551">
            <v>12001</v>
          </cell>
          <cell r="J551">
            <v>2000</v>
          </cell>
          <cell r="K551">
            <v>14001</v>
          </cell>
          <cell r="L551">
            <v>12510593500</v>
          </cell>
          <cell r="M551">
            <v>1490406500</v>
          </cell>
          <cell r="N551">
            <v>0.119396</v>
          </cell>
          <cell r="O551">
            <v>0.119773</v>
          </cell>
          <cell r="P551">
            <v>89.35</v>
          </cell>
          <cell r="Q551">
            <v>0.119522</v>
          </cell>
          <cell r="R551">
            <v>0.119459</v>
          </cell>
          <cell r="S551">
            <v>41438</v>
          </cell>
        </row>
        <row r="552">
          <cell r="A552">
            <v>535</v>
          </cell>
          <cell r="B552" t="str">
            <v>Non-Comp</v>
          </cell>
          <cell r="C552">
            <v>41074</v>
          </cell>
          <cell r="D552">
            <v>41438</v>
          </cell>
          <cell r="E552">
            <v>5</v>
          </cell>
          <cell r="F552">
            <v>692.30499999999995</v>
          </cell>
          <cell r="G552">
            <v>618.57451749999996</v>
          </cell>
          <cell r="H552">
            <v>5</v>
          </cell>
          <cell r="I552">
            <v>0</v>
          </cell>
          <cell r="J552">
            <v>692.30499999999995</v>
          </cell>
          <cell r="K552">
            <v>692.30499999999995</v>
          </cell>
          <cell r="L552">
            <v>618574517.5</v>
          </cell>
          <cell r="M552">
            <v>73730482.50000003</v>
          </cell>
          <cell r="N552">
            <v>0.119522</v>
          </cell>
          <cell r="O552">
            <v>0.119522</v>
          </cell>
          <cell r="P552">
            <v>89.35</v>
          </cell>
          <cell r="Q552">
            <v>0.119522</v>
          </cell>
          <cell r="R552">
            <v>0.119522</v>
          </cell>
          <cell r="S552">
            <v>41438</v>
          </cell>
        </row>
        <row r="553">
          <cell r="A553">
            <v>536</v>
          </cell>
          <cell r="B553" t="str">
            <v>360th</v>
          </cell>
          <cell r="C553">
            <v>41088</v>
          </cell>
          <cell r="D553">
            <v>41452</v>
          </cell>
          <cell r="E553">
            <v>7</v>
          </cell>
          <cell r="F553">
            <v>19287.5</v>
          </cell>
          <cell r="G553">
            <v>17233.395000000004</v>
          </cell>
          <cell r="H553">
            <v>7</v>
          </cell>
          <cell r="I553">
            <v>19000</v>
          </cell>
          <cell r="J553">
            <v>287.5</v>
          </cell>
          <cell r="K553">
            <v>19287.5</v>
          </cell>
          <cell r="L553">
            <v>17233395000</v>
          </cell>
          <cell r="M553">
            <v>2054105000</v>
          </cell>
          <cell r="N553">
            <v>0.119396</v>
          </cell>
          <cell r="O553">
            <v>0.119522</v>
          </cell>
          <cell r="P553">
            <v>89.35</v>
          </cell>
          <cell r="Q553">
            <v>0.119522</v>
          </cell>
          <cell r="R553">
            <v>0.119521</v>
          </cell>
          <cell r="S553">
            <v>41452</v>
          </cell>
        </row>
        <row r="554">
          <cell r="A554">
            <v>537</v>
          </cell>
          <cell r="B554" t="str">
            <v>Non-Comp</v>
          </cell>
          <cell r="C554">
            <v>41088</v>
          </cell>
          <cell r="D554">
            <v>41452</v>
          </cell>
          <cell r="E554">
            <v>10</v>
          </cell>
          <cell r="F554">
            <v>753.09500000000003</v>
          </cell>
          <cell r="G554">
            <v>672.89038249999999</v>
          </cell>
          <cell r="H554">
            <v>10</v>
          </cell>
          <cell r="I554">
            <v>0</v>
          </cell>
          <cell r="J554">
            <v>753.09500000000003</v>
          </cell>
          <cell r="K554">
            <v>753.09500000000003</v>
          </cell>
          <cell r="L554">
            <v>672890382.5</v>
          </cell>
          <cell r="M554">
            <v>80204617.50000003</v>
          </cell>
          <cell r="N554">
            <v>0.119522</v>
          </cell>
          <cell r="O554">
            <v>0.119522</v>
          </cell>
          <cell r="P554">
            <v>89.35</v>
          </cell>
          <cell r="Q554">
            <v>0.119522</v>
          </cell>
          <cell r="R554">
            <v>0.119522</v>
          </cell>
          <cell r="S554">
            <v>41452</v>
          </cell>
        </row>
        <row r="555">
          <cell r="A555">
            <v>538</v>
          </cell>
          <cell r="B555" t="str">
            <v>361st</v>
          </cell>
          <cell r="C555">
            <v>41102</v>
          </cell>
          <cell r="D555">
            <v>41466</v>
          </cell>
          <cell r="E555">
            <v>33</v>
          </cell>
          <cell r="F555">
            <v>175575.85</v>
          </cell>
          <cell r="G555">
            <v>156898.24197500001</v>
          </cell>
          <cell r="H555">
            <v>15</v>
          </cell>
          <cell r="I555">
            <v>123200</v>
          </cell>
          <cell r="J555">
            <v>0</v>
          </cell>
          <cell r="K555">
            <v>123200</v>
          </cell>
          <cell r="L555">
            <v>110101420000</v>
          </cell>
          <cell r="M555">
            <v>13098580000</v>
          </cell>
          <cell r="N555">
            <v>0.119145</v>
          </cell>
          <cell r="O555">
            <v>0.12002400000000001</v>
          </cell>
          <cell r="P555">
            <v>89.36</v>
          </cell>
          <cell r="Q555">
            <v>0.119396</v>
          </cell>
          <cell r="R555">
            <v>0.119295</v>
          </cell>
          <cell r="S555">
            <v>41466</v>
          </cell>
        </row>
        <row r="556">
          <cell r="A556">
            <v>539</v>
          </cell>
          <cell r="B556" t="str">
            <v>Non-Comp</v>
          </cell>
          <cell r="C556">
            <v>41102</v>
          </cell>
          <cell r="D556">
            <v>41466</v>
          </cell>
          <cell r="E556">
            <v>38</v>
          </cell>
          <cell r="F556">
            <v>3865.7550000000001</v>
          </cell>
          <cell r="G556">
            <v>3454.8252434999999</v>
          </cell>
          <cell r="H556">
            <v>38</v>
          </cell>
          <cell r="I556">
            <v>0</v>
          </cell>
          <cell r="J556">
            <v>3865.7550000000001</v>
          </cell>
          <cell r="K556">
            <v>3865.7550000000001</v>
          </cell>
          <cell r="L556">
            <v>3454825243.5</v>
          </cell>
          <cell r="M556">
            <v>410929756.49999994</v>
          </cell>
          <cell r="N556">
            <v>0.11927</v>
          </cell>
          <cell r="O556">
            <v>0.11927</v>
          </cell>
          <cell r="P556">
            <v>89.37</v>
          </cell>
          <cell r="Q556">
            <v>0.11927</v>
          </cell>
          <cell r="R556">
            <v>0.11927</v>
          </cell>
          <cell r="S556">
            <v>41466</v>
          </cell>
        </row>
        <row r="557">
          <cell r="A557">
            <v>540</v>
          </cell>
          <cell r="B557" t="str">
            <v>362nd</v>
          </cell>
          <cell r="C557">
            <v>41116</v>
          </cell>
          <cell r="D557">
            <v>41480</v>
          </cell>
          <cell r="E557">
            <v>64</v>
          </cell>
          <cell r="F557">
            <v>208445.9</v>
          </cell>
          <cell r="G557">
            <v>186383.55717000007</v>
          </cell>
          <cell r="H557">
            <v>42</v>
          </cell>
          <cell r="I557">
            <v>149336.9</v>
          </cell>
          <cell r="J557">
            <v>2984</v>
          </cell>
          <cell r="K557">
            <v>152320.9</v>
          </cell>
          <cell r="L557">
            <v>136222469670</v>
          </cell>
          <cell r="M557">
            <v>16098430330</v>
          </cell>
          <cell r="N557">
            <v>0.118016</v>
          </cell>
          <cell r="O557">
            <v>0.119522</v>
          </cell>
          <cell r="P557">
            <v>89.4</v>
          </cell>
          <cell r="Q557">
            <v>0.11889396956511043</v>
          </cell>
          <cell r="R557">
            <v>0.1185021591963224</v>
          </cell>
          <cell r="S557">
            <v>41480</v>
          </cell>
        </row>
        <row r="558">
          <cell r="A558">
            <v>541</v>
          </cell>
          <cell r="B558" t="str">
            <v>Non-Comp</v>
          </cell>
          <cell r="C558">
            <v>41116</v>
          </cell>
          <cell r="D558">
            <v>41480</v>
          </cell>
          <cell r="E558">
            <v>47</v>
          </cell>
          <cell r="F558">
            <v>6801.2849999999999</v>
          </cell>
          <cell r="G558">
            <v>6082.3891755000004</v>
          </cell>
          <cell r="H558">
            <v>47</v>
          </cell>
          <cell r="I558">
            <v>0</v>
          </cell>
          <cell r="J558">
            <v>6801.2849999999999</v>
          </cell>
          <cell r="K558">
            <v>6801.2849999999999</v>
          </cell>
          <cell r="L558">
            <v>6082389175.500001</v>
          </cell>
          <cell r="M558">
            <v>718895824.49999976</v>
          </cell>
          <cell r="N558">
            <v>0.11851770615608245</v>
          </cell>
          <cell r="O558">
            <v>0.11851770615608245</v>
          </cell>
          <cell r="P558">
            <v>89.43</v>
          </cell>
          <cell r="Q558">
            <v>0.11851770615608245</v>
          </cell>
          <cell r="R558">
            <v>0.11851770615608245</v>
          </cell>
          <cell r="S558">
            <v>41480</v>
          </cell>
        </row>
        <row r="559">
          <cell r="A559">
            <v>542</v>
          </cell>
          <cell r="B559" t="str">
            <v>363rd</v>
          </cell>
          <cell r="C559">
            <v>41130</v>
          </cell>
          <cell r="D559">
            <v>41494</v>
          </cell>
          <cell r="E559">
            <v>94</v>
          </cell>
          <cell r="F559">
            <v>200445</v>
          </cell>
          <cell r="G559">
            <v>179622.67850000001</v>
          </cell>
          <cell r="H559">
            <v>84</v>
          </cell>
          <cell r="I559">
            <v>164480</v>
          </cell>
          <cell r="J559">
            <v>2600</v>
          </cell>
          <cell r="K559">
            <v>167080</v>
          </cell>
          <cell r="L559">
            <v>149763122500</v>
          </cell>
          <cell r="M559">
            <v>17316877500</v>
          </cell>
          <cell r="N559">
            <v>0.11451988123297314</v>
          </cell>
          <cell r="O559">
            <v>0.11889396956511043</v>
          </cell>
          <cell r="P559">
            <v>89.55</v>
          </cell>
          <cell r="Q559">
            <v>0.11701517354783689</v>
          </cell>
          <cell r="R559">
            <v>0.11594610909161376</v>
          </cell>
          <cell r="S559">
            <v>41494</v>
          </cell>
        </row>
        <row r="560">
          <cell r="A560">
            <v>543</v>
          </cell>
          <cell r="B560" t="str">
            <v>Non-Comp</v>
          </cell>
          <cell r="C560">
            <v>41130</v>
          </cell>
          <cell r="D560">
            <v>41494</v>
          </cell>
          <cell r="E560">
            <v>59</v>
          </cell>
          <cell r="F560">
            <v>7561.48</v>
          </cell>
          <cell r="G560">
            <v>6778.1106719999998</v>
          </cell>
          <cell r="H560">
            <v>59</v>
          </cell>
          <cell r="I560">
            <v>0</v>
          </cell>
          <cell r="J560">
            <v>7561.48</v>
          </cell>
          <cell r="K560">
            <v>7561.48</v>
          </cell>
          <cell r="L560">
            <v>6778110672</v>
          </cell>
          <cell r="M560">
            <v>783369328.00000012</v>
          </cell>
          <cell r="N560">
            <v>0.11589091408368517</v>
          </cell>
          <cell r="O560">
            <v>0.11589091408368517</v>
          </cell>
          <cell r="P560">
            <v>89.64</v>
          </cell>
          <cell r="Q560">
            <v>0.11589091408368517</v>
          </cell>
          <cell r="R560">
            <v>0.11589091408368517</v>
          </cell>
          <cell r="S560">
            <v>41494</v>
          </cell>
        </row>
        <row r="561">
          <cell r="A561">
            <v>544</v>
          </cell>
          <cell r="B561" t="str">
            <v>364th</v>
          </cell>
          <cell r="C561">
            <v>41144</v>
          </cell>
          <cell r="D561">
            <v>41508</v>
          </cell>
          <cell r="E561">
            <v>14</v>
          </cell>
          <cell r="F561">
            <v>13950</v>
          </cell>
          <cell r="G561">
            <v>12631.369999999999</v>
          </cell>
          <cell r="H561">
            <v>11</v>
          </cell>
          <cell r="I561">
            <v>12950</v>
          </cell>
          <cell r="J561">
            <v>0</v>
          </cell>
          <cell r="K561">
            <v>12950</v>
          </cell>
          <cell r="L561">
            <v>11726220000</v>
          </cell>
          <cell r="M561">
            <v>1223780000</v>
          </cell>
          <cell r="N561">
            <v>0.10416</v>
          </cell>
          <cell r="O561">
            <v>0.10526099999999999</v>
          </cell>
          <cell r="P561">
            <v>90.53</v>
          </cell>
          <cell r="Q561">
            <v>0.10489358757888524</v>
          </cell>
          <cell r="R561">
            <v>0.10464941242506386</v>
          </cell>
          <cell r="S561">
            <v>41508</v>
          </cell>
        </row>
        <row r="562">
          <cell r="A562">
            <v>545</v>
          </cell>
          <cell r="B562" t="str">
            <v>Non-Comp</v>
          </cell>
          <cell r="C562">
            <v>41144</v>
          </cell>
          <cell r="D562">
            <v>41508</v>
          </cell>
          <cell r="E562">
            <v>20</v>
          </cell>
          <cell r="F562">
            <v>3920.34</v>
          </cell>
          <cell r="G562">
            <v>3549.86787</v>
          </cell>
          <cell r="H562">
            <v>20</v>
          </cell>
          <cell r="I562">
            <v>0</v>
          </cell>
          <cell r="J562">
            <v>3920.34</v>
          </cell>
          <cell r="K562">
            <v>3920.34</v>
          </cell>
          <cell r="L562">
            <v>3549867870</v>
          </cell>
          <cell r="M562">
            <v>370472130.00000006</v>
          </cell>
          <cell r="N562">
            <v>0.10464900000000001</v>
          </cell>
          <cell r="O562">
            <v>0.10464900000000001</v>
          </cell>
          <cell r="P562">
            <v>90.55</v>
          </cell>
          <cell r="Q562">
            <v>0.10464900000000001</v>
          </cell>
          <cell r="R562">
            <v>0.10464900000000001</v>
          </cell>
          <cell r="S562">
            <v>41508</v>
          </cell>
        </row>
        <row r="563">
          <cell r="A563">
            <v>546</v>
          </cell>
          <cell r="B563" t="str">
            <v>365th</v>
          </cell>
          <cell r="C563">
            <v>41158</v>
          </cell>
          <cell r="D563">
            <v>41522</v>
          </cell>
          <cell r="E563">
            <v>84</v>
          </cell>
          <cell r="F563">
            <v>313262</v>
          </cell>
          <cell r="G563">
            <v>283995.42380000005</v>
          </cell>
          <cell r="H563">
            <v>40</v>
          </cell>
          <cell r="I563">
            <v>183080</v>
          </cell>
          <cell r="J563">
            <v>3067</v>
          </cell>
          <cell r="K563">
            <v>186147</v>
          </cell>
          <cell r="L563">
            <v>168816995800</v>
          </cell>
          <cell r="M563">
            <v>17330004200</v>
          </cell>
          <cell r="N563">
            <v>0.102087</v>
          </cell>
          <cell r="O563">
            <v>0.104894</v>
          </cell>
          <cell r="P563">
            <v>90.64</v>
          </cell>
          <cell r="Q563">
            <v>0.103549</v>
          </cell>
          <cell r="R563">
            <v>0.102938</v>
          </cell>
          <cell r="S563">
            <v>41522</v>
          </cell>
        </row>
        <row r="564">
          <cell r="A564">
            <v>547</v>
          </cell>
          <cell r="B564" t="str">
            <v>Non-Comp</v>
          </cell>
          <cell r="C564">
            <v>41158</v>
          </cell>
          <cell r="D564">
            <v>41522</v>
          </cell>
          <cell r="E564">
            <v>57</v>
          </cell>
          <cell r="F564">
            <v>6161.7150000000001</v>
          </cell>
          <cell r="G564">
            <v>5588.0593335000003</v>
          </cell>
          <cell r="H564">
            <v>57</v>
          </cell>
          <cell r="I564">
            <v>0</v>
          </cell>
          <cell r="J564">
            <v>6161.7150000000001</v>
          </cell>
          <cell r="K564">
            <v>6161.7150000000001</v>
          </cell>
          <cell r="L564">
            <v>5588059333.5</v>
          </cell>
          <cell r="M564">
            <v>573655666.50000024</v>
          </cell>
          <cell r="N564">
            <v>0.102939</v>
          </cell>
          <cell r="O564">
            <v>0.102939</v>
          </cell>
          <cell r="P564">
            <v>90.69</v>
          </cell>
          <cell r="Q564">
            <v>0.102939</v>
          </cell>
          <cell r="R564">
            <v>0.102939</v>
          </cell>
          <cell r="S564">
            <v>41522</v>
          </cell>
        </row>
        <row r="565">
          <cell r="A565">
            <v>548</v>
          </cell>
          <cell r="B565" t="str">
            <v>366th</v>
          </cell>
          <cell r="C565">
            <v>41172</v>
          </cell>
          <cell r="D565">
            <v>41536</v>
          </cell>
          <cell r="E565">
            <v>70</v>
          </cell>
          <cell r="F565">
            <v>278826</v>
          </cell>
          <cell r="G565">
            <v>252960.73099999997</v>
          </cell>
          <cell r="H565">
            <v>24</v>
          </cell>
          <cell r="I565">
            <v>164553</v>
          </cell>
          <cell r="J565">
            <v>500</v>
          </cell>
          <cell r="K565">
            <v>165053</v>
          </cell>
          <cell r="L565">
            <v>149776431600</v>
          </cell>
          <cell r="M565">
            <v>15276568400</v>
          </cell>
          <cell r="N565">
            <v>0.101843</v>
          </cell>
          <cell r="O565">
            <v>0.10391599999999999</v>
          </cell>
          <cell r="P565">
            <v>90.72</v>
          </cell>
          <cell r="Q565">
            <v>0.102574</v>
          </cell>
          <cell r="R565">
            <v>0.10227600000000001</v>
          </cell>
          <cell r="S565">
            <v>41536</v>
          </cell>
        </row>
        <row r="566">
          <cell r="A566">
            <v>549</v>
          </cell>
          <cell r="B566" t="str">
            <v>Non-Comp</v>
          </cell>
          <cell r="C566">
            <v>41172</v>
          </cell>
          <cell r="D566">
            <v>41536</v>
          </cell>
          <cell r="E566">
            <v>69</v>
          </cell>
          <cell r="F566">
            <v>7655.37</v>
          </cell>
          <cell r="G566">
            <v>6946.4827379999997</v>
          </cell>
          <cell r="H566">
            <v>69</v>
          </cell>
          <cell r="I566">
            <v>0</v>
          </cell>
          <cell r="J566">
            <v>7655.37</v>
          </cell>
          <cell r="K566">
            <v>7655.37</v>
          </cell>
          <cell r="L566">
            <v>6946482738</v>
          </cell>
          <cell r="M566">
            <v>708887262.00000012</v>
          </cell>
          <cell r="N566">
            <v>0.10233</v>
          </cell>
          <cell r="O566">
            <v>0.10233</v>
          </cell>
          <cell r="P566">
            <v>90.74</v>
          </cell>
          <cell r="Q566">
            <v>0.10233</v>
          </cell>
          <cell r="R566">
            <v>0.10233</v>
          </cell>
          <cell r="S566">
            <v>41536</v>
          </cell>
        </row>
        <row r="567">
          <cell r="A567">
            <v>550</v>
          </cell>
          <cell r="B567" t="str">
            <v>367th</v>
          </cell>
          <cell r="C567">
            <v>41186</v>
          </cell>
          <cell r="D567">
            <v>41550</v>
          </cell>
          <cell r="E567">
            <v>94</v>
          </cell>
          <cell r="F567">
            <v>252923</v>
          </cell>
          <cell r="G567">
            <v>230376.63459999993</v>
          </cell>
          <cell r="H567">
            <v>30</v>
          </cell>
          <cell r="I567">
            <v>84391</v>
          </cell>
          <cell r="J567">
            <v>1000</v>
          </cell>
          <cell r="K567">
            <v>85391</v>
          </cell>
          <cell r="L567">
            <v>77835838200</v>
          </cell>
          <cell r="M567">
            <v>7555161800</v>
          </cell>
          <cell r="N567">
            <v>9.6515000000000004E-2</v>
          </cell>
          <cell r="O567">
            <v>0.10342700000000001</v>
          </cell>
          <cell r="P567">
            <v>91.13</v>
          </cell>
          <cell r="Q567">
            <v>9.7600999999999993E-2</v>
          </cell>
          <cell r="R567">
            <v>9.7332000000000002E-2</v>
          </cell>
          <cell r="S567">
            <v>41550</v>
          </cell>
        </row>
        <row r="568">
          <cell r="A568">
            <v>551</v>
          </cell>
          <cell r="B568" t="str">
            <v>Non-Comp</v>
          </cell>
          <cell r="C568">
            <v>41186</v>
          </cell>
          <cell r="D568">
            <v>41550</v>
          </cell>
          <cell r="E568">
            <v>53</v>
          </cell>
          <cell r="F568">
            <v>6913.3</v>
          </cell>
          <cell r="G568">
            <v>6301.4729500000003</v>
          </cell>
          <cell r="H568">
            <v>53</v>
          </cell>
          <cell r="I568">
            <v>0</v>
          </cell>
          <cell r="J568">
            <v>6913.3</v>
          </cell>
          <cell r="K568">
            <v>6913.3</v>
          </cell>
          <cell r="L568">
            <v>6301472950</v>
          </cell>
          <cell r="M568">
            <v>611827049.99999964</v>
          </cell>
          <cell r="N568">
            <v>9.7359000000000001E-2</v>
          </cell>
          <cell r="O568">
            <v>9.7359000000000001E-2</v>
          </cell>
          <cell r="P568">
            <v>91.15</v>
          </cell>
          <cell r="Q568">
            <v>9.7359000000000001E-2</v>
          </cell>
          <cell r="R568">
            <v>9.7359000000000001E-2</v>
          </cell>
          <cell r="S568">
            <v>41550</v>
          </cell>
        </row>
        <row r="569">
          <cell r="A569">
            <v>552</v>
          </cell>
          <cell r="B569" t="str">
            <v>368th</v>
          </cell>
          <cell r="C569">
            <v>41200</v>
          </cell>
          <cell r="D569">
            <v>41564</v>
          </cell>
          <cell r="E569">
            <v>49</v>
          </cell>
          <cell r="F569">
            <v>167750</v>
          </cell>
          <cell r="G569">
            <v>152928.4</v>
          </cell>
          <cell r="H569">
            <v>14</v>
          </cell>
          <cell r="I569">
            <v>93950</v>
          </cell>
          <cell r="J569">
            <v>0</v>
          </cell>
          <cell r="K569">
            <v>93950</v>
          </cell>
          <cell r="L569">
            <v>85667640000</v>
          </cell>
          <cell r="M569">
            <v>8282360000</v>
          </cell>
          <cell r="N569">
            <v>9.6755999999999995E-2</v>
          </cell>
          <cell r="O569">
            <v>9.9535999999999999E-2</v>
          </cell>
          <cell r="P569">
            <v>91.17</v>
          </cell>
          <cell r="Q569">
            <v>9.7118111678822422E-2</v>
          </cell>
          <cell r="R569">
            <v>9.694575146769227E-2</v>
          </cell>
          <cell r="S569">
            <v>41564</v>
          </cell>
        </row>
        <row r="570">
          <cell r="A570">
            <v>553</v>
          </cell>
          <cell r="B570" t="str">
            <v>Non-Comp</v>
          </cell>
          <cell r="C570">
            <v>41200</v>
          </cell>
          <cell r="D570">
            <v>41564</v>
          </cell>
          <cell r="E570">
            <v>43</v>
          </cell>
          <cell r="F570">
            <v>4587.8599999999997</v>
          </cell>
          <cell r="G570">
            <v>4183.2107480000004</v>
          </cell>
          <cell r="H570">
            <v>43</v>
          </cell>
          <cell r="I570">
            <v>0</v>
          </cell>
          <cell r="J570">
            <v>4587.8599999999997</v>
          </cell>
          <cell r="K570">
            <v>4587.8599999999997</v>
          </cell>
          <cell r="L570">
            <v>4183210748</v>
          </cell>
          <cell r="M570">
            <v>404649251.99999988</v>
          </cell>
          <cell r="N570">
            <v>9.6997E-2</v>
          </cell>
          <cell r="O570">
            <v>9.6997E-2</v>
          </cell>
          <cell r="P570">
            <v>91.18</v>
          </cell>
          <cell r="Q570">
            <v>9.6997E-2</v>
          </cell>
          <cell r="R570">
            <v>9.6997E-2</v>
          </cell>
          <cell r="S570">
            <v>41564</v>
          </cell>
        </row>
        <row r="571">
          <cell r="A571">
            <v>554</v>
          </cell>
          <cell r="B571" t="str">
            <v>369th</v>
          </cell>
          <cell r="C571">
            <v>41214</v>
          </cell>
          <cell r="D571">
            <v>41578</v>
          </cell>
          <cell r="E571">
            <v>69</v>
          </cell>
          <cell r="F571">
            <v>162074.9</v>
          </cell>
          <cell r="G571">
            <v>148290.26895999999</v>
          </cell>
          <cell r="H571">
            <v>34</v>
          </cell>
          <cell r="I571">
            <v>117540</v>
          </cell>
          <cell r="J571">
            <v>5134.8999999999996</v>
          </cell>
          <cell r="K571">
            <v>122674.9</v>
          </cell>
          <cell r="L571">
            <v>112279238960</v>
          </cell>
          <cell r="M571">
            <v>10395661040</v>
          </cell>
          <cell r="N571">
            <v>9.1954999999999995E-2</v>
          </cell>
          <cell r="O571">
            <v>9.6515000000000004E-2</v>
          </cell>
          <cell r="P571">
            <v>91.47</v>
          </cell>
          <cell r="Q571">
            <v>9.3510813009009139E-2</v>
          </cell>
          <cell r="R571">
            <v>9.2841923804500737E-2</v>
          </cell>
          <cell r="S571">
            <v>41578</v>
          </cell>
        </row>
        <row r="572">
          <cell r="A572">
            <v>555</v>
          </cell>
          <cell r="B572" t="str">
            <v>Non-Comp</v>
          </cell>
          <cell r="C572">
            <v>41214</v>
          </cell>
          <cell r="D572">
            <v>41578</v>
          </cell>
          <cell r="E572">
            <v>55</v>
          </cell>
          <cell r="F572">
            <v>6741.7749999999996</v>
          </cell>
          <cell r="G572">
            <v>6170.7466574999999</v>
          </cell>
          <cell r="H572">
            <v>55</v>
          </cell>
          <cell r="I572">
            <v>0</v>
          </cell>
          <cell r="J572">
            <v>6741.7749999999996</v>
          </cell>
          <cell r="K572">
            <v>6741.7749999999996</v>
          </cell>
          <cell r="L572">
            <v>6170746657.5</v>
          </cell>
          <cell r="M572">
            <v>571028342.5</v>
          </cell>
          <cell r="N572">
            <v>9.2791999999999999E-2</v>
          </cell>
          <cell r="O572">
            <v>9.2791999999999999E-2</v>
          </cell>
          <cell r="P572">
            <v>91.53</v>
          </cell>
          <cell r="Q572">
            <v>9.2791999999999999E-2</v>
          </cell>
          <cell r="R572">
            <v>9.2791999999999999E-2</v>
          </cell>
          <cell r="S572">
            <v>41578</v>
          </cell>
        </row>
        <row r="573">
          <cell r="A573">
            <v>556</v>
          </cell>
          <cell r="B573" t="str">
            <v>370th</v>
          </cell>
          <cell r="C573">
            <v>41228</v>
          </cell>
          <cell r="D573">
            <v>41592</v>
          </cell>
          <cell r="E573">
            <v>34</v>
          </cell>
          <cell r="F573">
            <v>61804</v>
          </cell>
          <cell r="G573">
            <v>56524.2598</v>
          </cell>
          <cell r="H573">
            <v>25</v>
          </cell>
          <cell r="I573">
            <v>40459.530253999998</v>
          </cell>
          <cell r="J573">
            <v>3309.2254600000001</v>
          </cell>
          <cell r="K573">
            <v>43768.755713999999</v>
          </cell>
          <cell r="L573">
            <v>40048177300</v>
          </cell>
          <cell r="M573">
            <v>3720578414</v>
          </cell>
          <cell r="N573">
            <v>9.3032000000000004E-2</v>
          </cell>
          <cell r="O573">
            <v>9.4950999999999994E-2</v>
          </cell>
          <cell r="P573">
            <v>91.45</v>
          </cell>
          <cell r="Q573">
            <v>9.3750563269426004E-2</v>
          </cell>
          <cell r="R573">
            <v>9.3414294111010363E-2</v>
          </cell>
          <cell r="S573">
            <v>41592</v>
          </cell>
        </row>
        <row r="574">
          <cell r="A574">
            <v>557</v>
          </cell>
          <cell r="B574" t="str">
            <v>Non-Comp</v>
          </cell>
          <cell r="C574">
            <v>41228</v>
          </cell>
          <cell r="D574">
            <v>41592</v>
          </cell>
          <cell r="E574">
            <v>31</v>
          </cell>
          <cell r="F574">
            <v>3805.2849999999999</v>
          </cell>
          <cell r="G574">
            <v>3481.0747179999998</v>
          </cell>
          <cell r="H574">
            <v>31</v>
          </cell>
          <cell r="I574">
            <v>0</v>
          </cell>
          <cell r="J574">
            <v>3804.39446331</v>
          </cell>
          <cell r="K574">
            <v>3804.39446331</v>
          </cell>
          <cell r="L574">
            <v>3481074718</v>
          </cell>
          <cell r="M574">
            <v>323319845.31</v>
          </cell>
          <cell r="N574">
            <v>9.3391000000000002E-2</v>
          </cell>
          <cell r="O574">
            <v>9.3391000000000002E-2</v>
          </cell>
          <cell r="P574">
            <v>91.48</v>
          </cell>
          <cell r="Q574">
            <v>9.3391000000000002E-2</v>
          </cell>
          <cell r="R574">
            <v>9.3391000000000002E-2</v>
          </cell>
          <cell r="S574">
            <v>41592</v>
          </cell>
        </row>
        <row r="575">
          <cell r="A575">
            <v>558</v>
          </cell>
          <cell r="B575" t="str">
            <v>371st</v>
          </cell>
          <cell r="C575">
            <v>41242</v>
          </cell>
          <cell r="D575">
            <v>41606</v>
          </cell>
          <cell r="E575">
            <v>15</v>
          </cell>
          <cell r="F575">
            <v>25750</v>
          </cell>
          <cell r="G575">
            <v>23536.474999999999</v>
          </cell>
          <cell r="H575">
            <v>7</v>
          </cell>
          <cell r="I575">
            <v>8500</v>
          </cell>
          <cell r="J575">
            <v>1000</v>
          </cell>
          <cell r="K575">
            <v>9500</v>
          </cell>
          <cell r="L575">
            <v>8687400000</v>
          </cell>
          <cell r="M575">
            <v>812600000</v>
          </cell>
          <cell r="N575">
            <v>9.3631000000000006E-2</v>
          </cell>
          <cell r="O575">
            <v>9.5551999999999998E-2</v>
          </cell>
          <cell r="P575">
            <v>91.44</v>
          </cell>
          <cell r="Q575">
            <v>9.3869999999999995E-2</v>
          </cell>
          <cell r="R575">
            <v>9.3795000000000003E-2</v>
          </cell>
          <cell r="S575">
            <v>41606</v>
          </cell>
        </row>
        <row r="576">
          <cell r="A576">
            <v>559</v>
          </cell>
          <cell r="B576" t="str">
            <v>Non-Comp</v>
          </cell>
          <cell r="C576">
            <v>41242</v>
          </cell>
          <cell r="D576">
            <v>41606</v>
          </cell>
          <cell r="E576">
            <v>17</v>
          </cell>
          <cell r="F576">
            <v>2636.6350000000002</v>
          </cell>
          <cell r="G576">
            <v>2411.203</v>
          </cell>
          <cell r="H576">
            <v>17</v>
          </cell>
          <cell r="I576">
            <v>0</v>
          </cell>
          <cell r="J576">
            <v>2636.64</v>
          </cell>
          <cell r="K576">
            <v>2636.64</v>
          </cell>
          <cell r="L576">
            <v>2411202707.5</v>
          </cell>
          <cell r="M576">
            <v>225432292.50000003</v>
          </cell>
          <cell r="N576">
            <v>9.3751000000000001E-2</v>
          </cell>
          <cell r="O576">
            <v>9.3751000000000001E-2</v>
          </cell>
          <cell r="P576">
            <v>91.45</v>
          </cell>
          <cell r="Q576">
            <v>9.3751000000000001E-2</v>
          </cell>
          <cell r="R576">
            <v>9.3751000000000001E-2</v>
          </cell>
          <cell r="S576">
            <v>41606</v>
          </cell>
        </row>
        <row r="577">
          <cell r="A577">
            <v>560</v>
          </cell>
          <cell r="B577" t="str">
            <v>372nd</v>
          </cell>
          <cell r="C577">
            <v>41256</v>
          </cell>
          <cell r="D577">
            <v>41620</v>
          </cell>
          <cell r="E577">
            <v>20</v>
          </cell>
          <cell r="F577">
            <v>33250</v>
          </cell>
          <cell r="G577">
            <v>30403.204999999994</v>
          </cell>
          <cell r="H577">
            <v>2</v>
          </cell>
          <cell r="I577">
            <v>8000</v>
          </cell>
          <cell r="J577">
            <v>0</v>
          </cell>
          <cell r="K577">
            <v>8000</v>
          </cell>
          <cell r="L577">
            <v>7317100000</v>
          </cell>
          <cell r="M577">
            <v>682900000</v>
          </cell>
          <cell r="N577">
            <v>9.3510999999999997E-2</v>
          </cell>
          <cell r="O577">
            <v>9.6997E-2</v>
          </cell>
          <cell r="P577">
            <v>91.46</v>
          </cell>
          <cell r="Q577">
            <v>9.3630675032380775E-2</v>
          </cell>
          <cell r="R577">
            <v>9.3585723702163309E-2</v>
          </cell>
          <cell r="S577">
            <v>41620</v>
          </cell>
        </row>
        <row r="578">
          <cell r="A578">
            <v>561</v>
          </cell>
          <cell r="B578" t="str">
            <v>Non-Comp</v>
          </cell>
          <cell r="C578">
            <v>41256</v>
          </cell>
          <cell r="D578">
            <v>41620</v>
          </cell>
          <cell r="E578">
            <v>20</v>
          </cell>
          <cell r="F578">
            <v>2718.05</v>
          </cell>
          <cell r="G578">
            <v>2485.9285300000001</v>
          </cell>
          <cell r="H578">
            <v>20</v>
          </cell>
          <cell r="I578">
            <v>0</v>
          </cell>
          <cell r="J578">
            <v>2718.05</v>
          </cell>
          <cell r="K578">
            <v>2718.05</v>
          </cell>
          <cell r="L578">
            <v>2485928530</v>
          </cell>
          <cell r="M578">
            <v>232121470.00000003</v>
          </cell>
          <cell r="N578">
            <v>9.3631000000000006E-2</v>
          </cell>
          <cell r="O578">
            <v>9.3631000000000006E-2</v>
          </cell>
          <cell r="P578">
            <v>91.46</v>
          </cell>
          <cell r="Q578">
            <v>9.3631000000000006E-2</v>
          </cell>
          <cell r="R578">
            <v>9.3631000000000006E-2</v>
          </cell>
          <cell r="S578">
            <v>41620</v>
          </cell>
        </row>
        <row r="579">
          <cell r="A579">
            <v>562</v>
          </cell>
          <cell r="B579" t="str">
            <v>373rd</v>
          </cell>
          <cell r="C579">
            <v>41270</v>
          </cell>
          <cell r="D579">
            <v>41634</v>
          </cell>
          <cell r="E579">
            <v>3</v>
          </cell>
          <cell r="F579">
            <v>5125</v>
          </cell>
          <cell r="G579">
            <v>4685.7750000000005</v>
          </cell>
          <cell r="H579">
            <v>0</v>
          </cell>
          <cell r="I579" t="str">
            <v>BIDS REJECTED</v>
          </cell>
          <cell r="J579" t="str">
            <v>BIDS REJECTED</v>
          </cell>
          <cell r="K579" t="str">
            <v>BIDS REJECTED</v>
          </cell>
          <cell r="L579" t="str">
            <v>BIDS REJECTED</v>
          </cell>
          <cell r="M579" t="str">
            <v>BIDS REJECTED</v>
          </cell>
          <cell r="N579" t="str">
            <v>Bids Rejected</v>
          </cell>
          <cell r="O579" t="str">
            <v>Bids Rejected</v>
          </cell>
          <cell r="P579" t="str">
            <v>Bids Rejected</v>
          </cell>
          <cell r="Q579" t="str">
            <v>Bids Rejected</v>
          </cell>
          <cell r="R579" t="str">
            <v>Bids Rejected</v>
          </cell>
          <cell r="S579">
            <v>41634</v>
          </cell>
        </row>
        <row r="580">
          <cell r="A580">
            <v>563</v>
          </cell>
          <cell r="B580" t="str">
            <v>Non-Comp</v>
          </cell>
          <cell r="C580">
            <v>41270</v>
          </cell>
          <cell r="D580">
            <v>41634</v>
          </cell>
          <cell r="E580">
            <v>14</v>
          </cell>
          <cell r="F580">
            <v>1048.2950000000001</v>
          </cell>
          <cell r="G580">
            <v>0</v>
          </cell>
          <cell r="H580">
            <v>0</v>
          </cell>
          <cell r="I580" t="str">
            <v>BIDS REJECTED</v>
          </cell>
          <cell r="J580" t="str">
            <v>BIDS REJECTED</v>
          </cell>
          <cell r="K580" t="str">
            <v>BIDS REJECTED</v>
          </cell>
          <cell r="L580" t="str">
            <v>BIDS REJECTED</v>
          </cell>
          <cell r="M580" t="str">
            <v>BIDS REJECTED</v>
          </cell>
          <cell r="N580" t="str">
            <v>Bids Rejected</v>
          </cell>
          <cell r="O580" t="str">
            <v>Bids Rejected</v>
          </cell>
          <cell r="P580" t="str">
            <v>Bids Rejected</v>
          </cell>
          <cell r="Q580" t="str">
            <v>Bids Rejected</v>
          </cell>
          <cell r="R580" t="str">
            <v>Bids Rejected</v>
          </cell>
          <cell r="S580">
            <v>41634</v>
          </cell>
        </row>
        <row r="581">
          <cell r="A581">
            <v>564</v>
          </cell>
          <cell r="B581" t="str">
            <v>374th</v>
          </cell>
          <cell r="C581">
            <v>41284</v>
          </cell>
          <cell r="D581">
            <v>41648</v>
          </cell>
          <cell r="E581">
            <v>18</v>
          </cell>
          <cell r="F581">
            <v>39000</v>
          </cell>
          <cell r="G581">
            <v>35677.75</v>
          </cell>
          <cell r="H581">
            <v>1</v>
          </cell>
          <cell r="I581">
            <v>1500</v>
          </cell>
          <cell r="J581">
            <v>0</v>
          </cell>
          <cell r="K581">
            <v>1500</v>
          </cell>
          <cell r="L581">
            <v>1372950000</v>
          </cell>
          <cell r="M581">
            <v>127050000</v>
          </cell>
          <cell r="N581">
            <v>9.2791999999999999E-2</v>
          </cell>
          <cell r="O581">
            <v>9.3869999999999995E-2</v>
          </cell>
          <cell r="P581">
            <v>91.53</v>
          </cell>
          <cell r="Q581">
            <v>9.2791999999999999E-2</v>
          </cell>
          <cell r="R581">
            <v>9.2791999999999999E-2</v>
          </cell>
          <cell r="S581">
            <v>41648</v>
          </cell>
        </row>
        <row r="582">
          <cell r="A582">
            <v>565</v>
          </cell>
          <cell r="B582" t="str">
            <v>Non-Comp</v>
          </cell>
          <cell r="C582">
            <v>41284</v>
          </cell>
          <cell r="D582">
            <v>41648</v>
          </cell>
          <cell r="E582">
            <v>15</v>
          </cell>
          <cell r="F582">
            <v>1831.75</v>
          </cell>
          <cell r="G582">
            <v>1676.6007750000001</v>
          </cell>
          <cell r="H582">
            <v>15</v>
          </cell>
          <cell r="I582">
            <v>0</v>
          </cell>
          <cell r="J582">
            <v>1831.75</v>
          </cell>
          <cell r="K582">
            <v>1831.75</v>
          </cell>
          <cell r="L582">
            <v>1676600775</v>
          </cell>
          <cell r="M582">
            <v>155149225</v>
          </cell>
          <cell r="N582">
            <v>9.2791999999999999E-2</v>
          </cell>
          <cell r="O582">
            <v>9.2791999999999999E-2</v>
          </cell>
          <cell r="P582">
            <v>91.53</v>
          </cell>
          <cell r="Q582">
            <v>9.2791999999999999E-2</v>
          </cell>
          <cell r="R582">
            <v>9.2791999999999999E-2</v>
          </cell>
          <cell r="S582">
            <v>41648</v>
          </cell>
        </row>
        <row r="583">
          <cell r="A583">
            <v>566</v>
          </cell>
          <cell r="B583" t="str">
            <v>375th</v>
          </cell>
          <cell r="C583">
            <v>41298</v>
          </cell>
          <cell r="D583">
            <v>41662</v>
          </cell>
          <cell r="E583">
            <v>13</v>
          </cell>
          <cell r="F583">
            <v>68500</v>
          </cell>
          <cell r="G583">
            <v>62722.200000000004</v>
          </cell>
          <cell r="H583">
            <v>10</v>
          </cell>
          <cell r="I583">
            <v>65500</v>
          </cell>
          <cell r="J583">
            <v>0</v>
          </cell>
          <cell r="K583">
            <v>65500</v>
          </cell>
          <cell r="L583">
            <v>59976150000</v>
          </cell>
          <cell r="M583">
            <v>5523850000</v>
          </cell>
          <cell r="N583">
            <v>9.2193999999999998E-2</v>
          </cell>
          <cell r="O583">
            <v>9.2791999999999999E-2</v>
          </cell>
          <cell r="P583">
            <v>91.55</v>
          </cell>
          <cell r="Q583">
            <v>9.255285948349852E-2</v>
          </cell>
          <cell r="R583">
            <v>9.2353800837298064E-2</v>
          </cell>
          <cell r="S583">
            <v>41662</v>
          </cell>
        </row>
        <row r="584">
          <cell r="A584">
            <v>567</v>
          </cell>
          <cell r="B584" t="str">
            <v>Non-Comp</v>
          </cell>
          <cell r="C584">
            <v>41298</v>
          </cell>
          <cell r="D584">
            <v>41662</v>
          </cell>
          <cell r="E584">
            <v>13</v>
          </cell>
          <cell r="F584">
            <v>1674.605</v>
          </cell>
          <cell r="G584">
            <v>1533.4357984999999</v>
          </cell>
          <cell r="H584">
            <v>13</v>
          </cell>
          <cell r="I584">
            <v>0</v>
          </cell>
          <cell r="J584">
            <v>1674.605</v>
          </cell>
          <cell r="K584">
            <v>1674.605</v>
          </cell>
          <cell r="L584">
            <v>1533435798.5</v>
          </cell>
          <cell r="M584">
            <v>141169201.50000006</v>
          </cell>
          <cell r="N584">
            <v>9.2313999999999993E-2</v>
          </cell>
          <cell r="O584">
            <v>9.2313999999999993E-2</v>
          </cell>
          <cell r="P584">
            <v>91.57</v>
          </cell>
          <cell r="Q584">
            <v>9.2313999999999993E-2</v>
          </cell>
          <cell r="R584">
            <v>9.2313999999999993E-2</v>
          </cell>
          <cell r="S584">
            <v>41662</v>
          </cell>
        </row>
        <row r="585">
          <cell r="A585">
            <v>568</v>
          </cell>
          <cell r="B585" t="str">
            <v>376th</v>
          </cell>
          <cell r="C585">
            <v>41312</v>
          </cell>
          <cell r="D585">
            <v>41676</v>
          </cell>
          <cell r="E585">
            <v>5</v>
          </cell>
          <cell r="F585">
            <v>13100</v>
          </cell>
          <cell r="G585">
            <v>11993.449999999999</v>
          </cell>
          <cell r="H585">
            <v>4</v>
          </cell>
          <cell r="I585">
            <v>12000</v>
          </cell>
          <cell r="J585">
            <v>100</v>
          </cell>
          <cell r="K585">
            <v>12100</v>
          </cell>
          <cell r="L585">
            <v>11078950000</v>
          </cell>
          <cell r="M585">
            <v>1021050000</v>
          </cell>
          <cell r="N585">
            <v>9.2313999999999993E-2</v>
          </cell>
          <cell r="O585">
            <v>9.3751000000000001E-2</v>
          </cell>
          <cell r="P585">
            <v>91.55</v>
          </cell>
          <cell r="Q585">
            <v>9.255285948349852E-2</v>
          </cell>
          <cell r="R585">
            <v>9.2414451046135507E-2</v>
          </cell>
          <cell r="S585">
            <v>41676</v>
          </cell>
        </row>
        <row r="586">
          <cell r="A586">
            <v>569</v>
          </cell>
          <cell r="B586" t="str">
            <v>Non-Comp</v>
          </cell>
          <cell r="C586">
            <v>41312</v>
          </cell>
          <cell r="D586">
            <v>41676</v>
          </cell>
          <cell r="E586">
            <v>14</v>
          </cell>
          <cell r="F586">
            <v>2247.9650000000001</v>
          </cell>
          <cell r="G586">
            <v>2058.236754</v>
          </cell>
          <cell r="H586">
            <v>14</v>
          </cell>
          <cell r="I586">
            <v>0</v>
          </cell>
          <cell r="J586">
            <v>2247.9650000000001</v>
          </cell>
          <cell r="K586">
            <v>2247.9650000000001</v>
          </cell>
          <cell r="L586">
            <v>2058236754</v>
          </cell>
          <cell r="M586">
            <v>189728246.00000003</v>
          </cell>
          <cell r="N586">
            <v>9.2433000000000001E-2</v>
          </cell>
          <cell r="O586">
            <v>9.2433000000000001E-2</v>
          </cell>
          <cell r="P586">
            <v>91.56</v>
          </cell>
          <cell r="Q586">
            <v>9.2433000000000001E-2</v>
          </cell>
          <cell r="R586">
            <v>9.2433000000000001E-2</v>
          </cell>
          <cell r="S586">
            <v>41676</v>
          </cell>
        </row>
        <row r="587">
          <cell r="A587">
            <v>570</v>
          </cell>
          <cell r="B587" t="str">
            <v>377th</v>
          </cell>
          <cell r="C587">
            <v>41326</v>
          </cell>
          <cell r="D587">
            <v>41690</v>
          </cell>
          <cell r="E587">
            <v>3</v>
          </cell>
          <cell r="F587">
            <v>240</v>
          </cell>
          <cell r="G587">
            <v>219.5</v>
          </cell>
          <cell r="H587">
            <v>3</v>
          </cell>
          <cell r="I587">
            <v>40</v>
          </cell>
          <cell r="J587">
            <v>200</v>
          </cell>
          <cell r="K587">
            <v>240</v>
          </cell>
          <cell r="L587">
            <v>219500000</v>
          </cell>
          <cell r="M587">
            <v>20500000</v>
          </cell>
          <cell r="N587">
            <v>9.2552999999999996E-2</v>
          </cell>
          <cell r="O587">
            <v>9.3990000000000004E-2</v>
          </cell>
          <cell r="P587">
            <v>91.43</v>
          </cell>
          <cell r="Q587">
            <v>9.39904184189429E-2</v>
          </cell>
          <cell r="R587">
            <v>9.3650654584595316E-2</v>
          </cell>
          <cell r="S587">
            <v>41690</v>
          </cell>
        </row>
        <row r="588">
          <cell r="A588">
            <v>571</v>
          </cell>
          <cell r="B588" t="str">
            <v>Non-Comp</v>
          </cell>
          <cell r="C588">
            <v>41326</v>
          </cell>
          <cell r="D588">
            <v>41690</v>
          </cell>
          <cell r="E588">
            <v>12</v>
          </cell>
          <cell r="F588">
            <v>1241.865</v>
          </cell>
          <cell r="G588">
            <v>1135.8097290000001</v>
          </cell>
          <cell r="H588">
            <v>12</v>
          </cell>
          <cell r="I588">
            <v>0</v>
          </cell>
          <cell r="J588">
            <v>1241.865</v>
          </cell>
          <cell r="K588">
            <v>1241.865</v>
          </cell>
          <cell r="L588">
            <v>1135809729</v>
          </cell>
          <cell r="M588">
            <v>106055271.00000003</v>
          </cell>
          <cell r="N588">
            <v>9.3630675032380775E-2</v>
          </cell>
          <cell r="O588">
            <v>9.3630675032380775E-2</v>
          </cell>
          <cell r="P588">
            <v>91.46</v>
          </cell>
          <cell r="Q588">
            <v>9.3630675032380775E-2</v>
          </cell>
          <cell r="R588">
            <v>9.3630675032380775E-2</v>
          </cell>
          <cell r="S588">
            <v>41690</v>
          </cell>
        </row>
        <row r="589">
          <cell r="A589">
            <v>572</v>
          </cell>
          <cell r="B589" t="str">
            <v>378th</v>
          </cell>
          <cell r="C589">
            <v>41340</v>
          </cell>
          <cell r="D589">
            <v>41704</v>
          </cell>
          <cell r="E589">
            <v>4</v>
          </cell>
          <cell r="F589">
            <v>3000</v>
          </cell>
          <cell r="G589">
            <v>2742.3500000000004</v>
          </cell>
          <cell r="H589">
            <v>2</v>
          </cell>
          <cell r="I589">
            <v>2000</v>
          </cell>
          <cell r="J589">
            <v>0</v>
          </cell>
          <cell r="K589">
            <v>2000</v>
          </cell>
          <cell r="L589">
            <v>1828400000</v>
          </cell>
          <cell r="M589">
            <v>171600000</v>
          </cell>
          <cell r="N589">
            <v>9.3990000000000004E-2</v>
          </cell>
          <cell r="O589">
            <v>9.4469999999999998E-2</v>
          </cell>
          <cell r="P589">
            <v>91.41</v>
          </cell>
          <cell r="Q589">
            <v>9.4230378526407449E-2</v>
          </cell>
          <cell r="R589">
            <v>9.411038534862641E-2</v>
          </cell>
          <cell r="S589">
            <v>41704</v>
          </cell>
        </row>
        <row r="590">
          <cell r="A590">
            <v>573</v>
          </cell>
          <cell r="B590" t="str">
            <v>Non-Comp</v>
          </cell>
          <cell r="C590">
            <v>41340</v>
          </cell>
          <cell r="D590">
            <v>41704</v>
          </cell>
          <cell r="E590">
            <v>5</v>
          </cell>
          <cell r="F590">
            <v>177.25</v>
          </cell>
          <cell r="G590">
            <v>162.04195000000001</v>
          </cell>
          <cell r="H590">
            <v>5</v>
          </cell>
          <cell r="I590">
            <v>0</v>
          </cell>
          <cell r="J590">
            <v>177.25</v>
          </cell>
          <cell r="K590">
            <v>177.25</v>
          </cell>
          <cell r="L590">
            <v>162041950</v>
          </cell>
          <cell r="M590">
            <v>15208049.999999998</v>
          </cell>
          <cell r="N590">
            <v>9.4110385348626424E-2</v>
          </cell>
          <cell r="O590">
            <v>9.4110385348626424E-2</v>
          </cell>
          <cell r="P590">
            <v>91.42</v>
          </cell>
          <cell r="Q590">
            <v>9.4110385348626424E-2</v>
          </cell>
          <cell r="R590">
            <v>9.4110385348626424E-2</v>
          </cell>
          <cell r="S590">
            <v>41704</v>
          </cell>
        </row>
        <row r="591">
          <cell r="A591">
            <v>574</v>
          </cell>
          <cell r="B591" t="str">
            <v>379th</v>
          </cell>
          <cell r="C591">
            <v>41354</v>
          </cell>
          <cell r="D591">
            <v>41718</v>
          </cell>
          <cell r="E591">
            <v>0</v>
          </cell>
          <cell r="F591" t="str">
            <v xml:space="preserve">NO BIDS </v>
          </cell>
          <cell r="G591" t="str">
            <v>NO BIDS</v>
          </cell>
          <cell r="I591" t="str">
            <v>NO BIDS</v>
          </cell>
          <cell r="J591" t="str">
            <v>NO BIDS</v>
          </cell>
          <cell r="K591" t="str">
            <v>NO BIDS</v>
          </cell>
          <cell r="L591" t="str">
            <v>NO BIDS</v>
          </cell>
          <cell r="M591" t="str">
            <v>NO BIDS</v>
          </cell>
          <cell r="N591" t="str">
            <v>---</v>
          </cell>
          <cell r="O591" t="str">
            <v xml:space="preserve">   ---</v>
          </cell>
          <cell r="P591" t="str">
            <v xml:space="preserve">   ---</v>
          </cell>
          <cell r="Q591" t="str">
            <v xml:space="preserve">   ---</v>
          </cell>
          <cell r="R591" t="str">
            <v xml:space="preserve">   ---</v>
          </cell>
          <cell r="S591">
            <v>41718</v>
          </cell>
        </row>
        <row r="592">
          <cell r="A592">
            <v>575</v>
          </cell>
          <cell r="B592" t="str">
            <v>Non-Comp</v>
          </cell>
          <cell r="C592">
            <v>41354</v>
          </cell>
          <cell r="D592">
            <v>41718</v>
          </cell>
          <cell r="E592">
            <v>10</v>
          </cell>
          <cell r="F592">
            <v>399.97500000000002</v>
          </cell>
          <cell r="G592" t="str">
            <v>Bid Rejected</v>
          </cell>
          <cell r="H592">
            <v>0</v>
          </cell>
          <cell r="I592" t="str">
            <v>BIDS REJECTED</v>
          </cell>
          <cell r="J592" t="str">
            <v>BIDS REJECTED</v>
          </cell>
          <cell r="K592" t="str">
            <v>BIDS REJECTED</v>
          </cell>
          <cell r="L592" t="str">
            <v>BIDS REJECTED</v>
          </cell>
          <cell r="M592" t="str">
            <v>BIDS REJECTED</v>
          </cell>
          <cell r="N592" t="str">
            <v>Bids Rejected</v>
          </cell>
          <cell r="O592" t="str">
            <v>Bids Rejected</v>
          </cell>
          <cell r="P592" t="str">
            <v>Bids Rejected</v>
          </cell>
          <cell r="Q592" t="str">
            <v>Bids Rejected</v>
          </cell>
          <cell r="R592" t="str">
            <v>Bids Rejected</v>
          </cell>
          <cell r="S592">
            <v>41718</v>
          </cell>
        </row>
        <row r="593">
          <cell r="A593">
            <v>576</v>
          </cell>
          <cell r="B593" t="str">
            <v>380th</v>
          </cell>
          <cell r="C593">
            <v>41368</v>
          </cell>
          <cell r="D593">
            <v>41732</v>
          </cell>
          <cell r="E593">
            <v>7</v>
          </cell>
          <cell r="F593">
            <v>6967</v>
          </cell>
          <cell r="G593">
            <v>6367.4053999999987</v>
          </cell>
          <cell r="H593">
            <v>3</v>
          </cell>
          <cell r="I593">
            <v>1641</v>
          </cell>
          <cell r="J593">
            <v>1500</v>
          </cell>
          <cell r="K593">
            <v>3141</v>
          </cell>
          <cell r="L593">
            <v>2870874000</v>
          </cell>
          <cell r="M593">
            <v>270126000</v>
          </cell>
          <cell r="N593">
            <v>9.4350000000000003E-2</v>
          </cell>
          <cell r="O593">
            <v>9.4590999999999995E-2</v>
          </cell>
          <cell r="P593">
            <v>91.4</v>
          </cell>
          <cell r="Q593">
            <v>9.4350397960901167E-2</v>
          </cell>
          <cell r="R593">
            <v>9.4350397960901222E-2</v>
          </cell>
          <cell r="S593">
            <v>41732</v>
          </cell>
        </row>
        <row r="594">
          <cell r="A594">
            <v>577</v>
          </cell>
          <cell r="B594" t="str">
            <v>Non-Comp</v>
          </cell>
          <cell r="C594">
            <v>41368</v>
          </cell>
          <cell r="D594">
            <v>41732</v>
          </cell>
          <cell r="E594">
            <v>6</v>
          </cell>
          <cell r="F594">
            <v>502.40499999999997</v>
          </cell>
          <cell r="G594">
            <v>459.19817</v>
          </cell>
          <cell r="H594">
            <v>6</v>
          </cell>
          <cell r="I594">
            <v>0</v>
          </cell>
          <cell r="J594">
            <v>502.40499999999997</v>
          </cell>
          <cell r="K594">
            <v>502.40499999999997</v>
          </cell>
          <cell r="L594">
            <v>459198170</v>
          </cell>
          <cell r="M594">
            <v>43206829.999999985</v>
          </cell>
          <cell r="N594">
            <v>9.4350397960901167E-2</v>
          </cell>
          <cell r="O594">
            <v>9.4350397960901167E-2</v>
          </cell>
          <cell r="P594">
            <v>91.4</v>
          </cell>
          <cell r="Q594">
            <v>9.4350397960901167E-2</v>
          </cell>
          <cell r="R594">
            <v>9.4350397960901167E-2</v>
          </cell>
          <cell r="S594">
            <v>41732</v>
          </cell>
        </row>
        <row r="595">
          <cell r="A595">
            <v>578</v>
          </cell>
          <cell r="B595" t="str">
            <v>381st</v>
          </cell>
          <cell r="C595">
            <v>41382</v>
          </cell>
          <cell r="D595">
            <v>41746</v>
          </cell>
          <cell r="E595">
            <v>0</v>
          </cell>
          <cell r="F595" t="str">
            <v xml:space="preserve">NO BIDS </v>
          </cell>
          <cell r="G595" t="str">
            <v>NO BIDS</v>
          </cell>
          <cell r="I595" t="str">
            <v>NO BIDS</v>
          </cell>
          <cell r="J595" t="str">
            <v>NO BIDS</v>
          </cell>
          <cell r="K595" t="str">
            <v>NO BIDS</v>
          </cell>
          <cell r="L595" t="str">
            <v>NO BIDS</v>
          </cell>
          <cell r="M595" t="str">
            <v>NO BIDS</v>
          </cell>
          <cell r="N595" t="str">
            <v>---</v>
          </cell>
          <cell r="O595" t="str">
            <v xml:space="preserve">   ---</v>
          </cell>
          <cell r="P595" t="str">
            <v xml:space="preserve">   ---</v>
          </cell>
          <cell r="Q595" t="str">
            <v xml:space="preserve">   ---</v>
          </cell>
          <cell r="R595" t="str">
            <v xml:space="preserve">   ---</v>
          </cell>
          <cell r="S595">
            <v>41746</v>
          </cell>
        </row>
        <row r="596">
          <cell r="A596">
            <v>579</v>
          </cell>
          <cell r="B596" t="str">
            <v>Non-Comp</v>
          </cell>
          <cell r="C596">
            <v>41382</v>
          </cell>
          <cell r="D596">
            <v>41746</v>
          </cell>
          <cell r="E596">
            <v>2</v>
          </cell>
          <cell r="F596">
            <v>3.35</v>
          </cell>
          <cell r="G596" t="str">
            <v>Bid Rejected</v>
          </cell>
          <cell r="H596">
            <v>0</v>
          </cell>
          <cell r="I596" t="str">
            <v>BIDS REJECTED</v>
          </cell>
          <cell r="J596" t="str">
            <v>BIDS REJECTED</v>
          </cell>
          <cell r="K596" t="str">
            <v>BIDS REJECTED</v>
          </cell>
          <cell r="L596" t="str">
            <v>BIDS REJECTED</v>
          </cell>
          <cell r="M596" t="str">
            <v>BIDS REJECTED</v>
          </cell>
          <cell r="N596" t="str">
            <v>Bids Rejected</v>
          </cell>
          <cell r="O596" t="str">
            <v>Bids Rejected</v>
          </cell>
          <cell r="P596" t="str">
            <v>Bids Rejected</v>
          </cell>
          <cell r="Q596" t="str">
            <v>Bids Rejected</v>
          </cell>
          <cell r="R596" t="str">
            <v>Bids Rejected</v>
          </cell>
          <cell r="S596">
            <v>41746</v>
          </cell>
        </row>
        <row r="597">
          <cell r="A597">
            <v>580</v>
          </cell>
          <cell r="B597" t="str">
            <v>382nd</v>
          </cell>
          <cell r="C597">
            <v>41396</v>
          </cell>
          <cell r="D597">
            <v>41761</v>
          </cell>
          <cell r="E597">
            <v>8</v>
          </cell>
          <cell r="F597">
            <v>14000</v>
          </cell>
          <cell r="G597">
            <v>12791.75</v>
          </cell>
          <cell r="H597">
            <v>6</v>
          </cell>
          <cell r="I597">
            <v>8500</v>
          </cell>
          <cell r="J597">
            <v>0</v>
          </cell>
          <cell r="K597">
            <v>8500</v>
          </cell>
          <cell r="L597">
            <v>7767500000</v>
          </cell>
          <cell r="M597">
            <v>732500000</v>
          </cell>
          <cell r="N597">
            <v>9.4091999999999995E-2</v>
          </cell>
          <cell r="O597">
            <v>9.4690999999999997E-2</v>
          </cell>
          <cell r="P597">
            <v>91.36</v>
          </cell>
          <cell r="Q597">
            <v>9.4570928196147111E-2</v>
          </cell>
          <cell r="R597">
            <v>9.430318635339556E-2</v>
          </cell>
          <cell r="S597">
            <v>41761</v>
          </cell>
        </row>
        <row r="598">
          <cell r="A598">
            <v>581</v>
          </cell>
          <cell r="B598" t="str">
            <v>Non-Comp</v>
          </cell>
          <cell r="C598">
            <v>41396</v>
          </cell>
          <cell r="D598">
            <v>41761</v>
          </cell>
          <cell r="E598">
            <v>1</v>
          </cell>
          <cell r="F598">
            <v>250</v>
          </cell>
          <cell r="G598">
            <v>228.45</v>
          </cell>
          <cell r="H598">
            <v>1</v>
          </cell>
          <cell r="I598">
            <v>0</v>
          </cell>
          <cell r="J598">
            <v>250</v>
          </cell>
          <cell r="K598">
            <v>250</v>
          </cell>
          <cell r="L598">
            <v>228450000</v>
          </cell>
          <cell r="M598">
            <v>21550000.000000015</v>
          </cell>
          <cell r="N598">
            <v>9.4331363536879015E-2</v>
          </cell>
          <cell r="O598">
            <v>9.4331363536879015E-2</v>
          </cell>
          <cell r="P598">
            <v>91.38</v>
          </cell>
          <cell r="Q598">
            <v>9.4331363536879015E-2</v>
          </cell>
          <cell r="R598">
            <v>9.4331363536879015E-2</v>
          </cell>
          <cell r="S598">
            <v>41761</v>
          </cell>
        </row>
        <row r="599">
          <cell r="A599">
            <v>582</v>
          </cell>
          <cell r="B599" t="str">
            <v>383rd</v>
          </cell>
          <cell r="C599">
            <v>41410</v>
          </cell>
          <cell r="D599">
            <v>41774</v>
          </cell>
          <cell r="E599">
            <v>58</v>
          </cell>
          <cell r="F599">
            <v>219600</v>
          </cell>
          <cell r="G599">
            <v>200748.19499999986</v>
          </cell>
          <cell r="H599">
            <v>41</v>
          </cell>
          <cell r="I599">
            <v>174800</v>
          </cell>
          <cell r="J599">
            <v>12500</v>
          </cell>
          <cell r="K599">
            <v>187300</v>
          </cell>
          <cell r="L599">
            <v>171232780000</v>
          </cell>
          <cell r="M599">
            <v>16067220000</v>
          </cell>
          <cell r="N599">
            <v>9.3032000000000004E-2</v>
          </cell>
          <cell r="O599">
            <v>9.4950999999999994E-2</v>
          </cell>
          <cell r="P599">
            <v>91.39</v>
          </cell>
          <cell r="Q599">
            <v>9.4470443660727058E-2</v>
          </cell>
          <cell r="R599">
            <v>9.4090399713686379E-2</v>
          </cell>
          <cell r="S599">
            <v>41774</v>
          </cell>
        </row>
        <row r="600">
          <cell r="A600">
            <v>583</v>
          </cell>
          <cell r="B600" t="str">
            <v>Non-Comp</v>
          </cell>
          <cell r="C600">
            <v>41410</v>
          </cell>
          <cell r="D600">
            <v>41774</v>
          </cell>
          <cell r="E600">
            <v>34</v>
          </cell>
          <cell r="F600">
            <v>4436.18</v>
          </cell>
          <cell r="G600">
            <v>4055.5557560000002</v>
          </cell>
          <cell r="H600">
            <v>34</v>
          </cell>
          <cell r="I600">
            <v>0</v>
          </cell>
          <cell r="J600">
            <v>4436.18</v>
          </cell>
          <cell r="K600">
            <v>4436.18</v>
          </cell>
          <cell r="L600">
            <v>4055555756</v>
          </cell>
          <cell r="M600">
            <v>380624243.99999994</v>
          </cell>
          <cell r="N600">
            <v>9.4110385348626424E-2</v>
          </cell>
          <cell r="O600">
            <v>9.411038534862641E-2</v>
          </cell>
          <cell r="P600">
            <v>91.42</v>
          </cell>
          <cell r="Q600">
            <v>9.4110385348626424E-2</v>
          </cell>
          <cell r="R600">
            <v>9.411038534862641E-2</v>
          </cell>
          <cell r="S600">
            <v>41774</v>
          </cell>
        </row>
        <row r="601">
          <cell r="A601">
            <v>584</v>
          </cell>
          <cell r="B601" t="str">
            <v>384th</v>
          </cell>
          <cell r="C601">
            <v>41424</v>
          </cell>
          <cell r="D601">
            <v>41788</v>
          </cell>
          <cell r="E601">
            <v>85</v>
          </cell>
          <cell r="F601">
            <v>271991.59999999998</v>
          </cell>
          <cell r="G601">
            <v>248775.15155000001</v>
          </cell>
          <cell r="H601">
            <v>54</v>
          </cell>
          <cell r="I601">
            <v>217551.9</v>
          </cell>
          <cell r="J601">
            <v>2939.7</v>
          </cell>
          <cell r="K601">
            <v>220491.6</v>
          </cell>
          <cell r="L601">
            <v>201696011550</v>
          </cell>
          <cell r="M601">
            <v>18795588450</v>
          </cell>
          <cell r="N601">
            <v>9.3032000000000004E-2</v>
          </cell>
          <cell r="O601">
            <v>9.4469999999999998E-2</v>
          </cell>
          <cell r="P601">
            <v>91.44</v>
          </cell>
          <cell r="Q601">
            <v>9.3870477728745474E-2</v>
          </cell>
          <cell r="R601">
            <v>9.3443715307842429E-2</v>
          </cell>
          <cell r="S601">
            <v>41788</v>
          </cell>
        </row>
        <row r="602">
          <cell r="A602">
            <v>585</v>
          </cell>
          <cell r="B602" t="str">
            <v>Non-Comp</v>
          </cell>
          <cell r="C602">
            <v>41424</v>
          </cell>
          <cell r="D602">
            <v>41788</v>
          </cell>
          <cell r="E602">
            <v>46</v>
          </cell>
          <cell r="F602">
            <v>6431.16</v>
          </cell>
          <cell r="G602">
            <v>5883.2251679999999</v>
          </cell>
          <cell r="H602">
            <v>46</v>
          </cell>
          <cell r="I602">
            <v>0</v>
          </cell>
          <cell r="J602">
            <v>6431.16</v>
          </cell>
          <cell r="K602">
            <v>6431.16</v>
          </cell>
          <cell r="L602">
            <v>5883225168</v>
          </cell>
          <cell r="M602">
            <v>547934831.99999988</v>
          </cell>
          <cell r="N602">
            <v>9.3390977190714791E-2</v>
          </cell>
          <cell r="O602">
            <v>9.3390977190714791E-2</v>
          </cell>
          <cell r="P602">
            <v>91.48</v>
          </cell>
          <cell r="Q602">
            <v>9.3390977190714791E-2</v>
          </cell>
          <cell r="R602">
            <v>9.3390977190714791E-2</v>
          </cell>
          <cell r="S602">
            <v>41788</v>
          </cell>
        </row>
        <row r="603">
          <cell r="A603">
            <v>586</v>
          </cell>
          <cell r="B603" t="str">
            <v>385th</v>
          </cell>
          <cell r="C603">
            <v>41438</v>
          </cell>
          <cell r="D603">
            <v>41802</v>
          </cell>
          <cell r="E603">
            <v>94</v>
          </cell>
          <cell r="F603">
            <v>255761.16499999998</v>
          </cell>
          <cell r="G603">
            <v>234185.92682350005</v>
          </cell>
          <cell r="H603">
            <v>64</v>
          </cell>
          <cell r="I603">
            <v>180582</v>
          </cell>
          <cell r="J603">
            <v>7679.165</v>
          </cell>
          <cell r="K603">
            <v>188261.16500000001</v>
          </cell>
          <cell r="L603">
            <v>172426951823.5</v>
          </cell>
          <cell r="M603">
            <v>15834213176.5</v>
          </cell>
          <cell r="N603">
            <v>9.0999999999999998E-2</v>
          </cell>
          <cell r="O603">
            <v>9.3869999999999995E-2</v>
          </cell>
          <cell r="P603">
            <v>91.53</v>
          </cell>
          <cell r="Q603">
            <v>9.2792190874786726E-2</v>
          </cell>
          <cell r="R603">
            <v>9.2083711938505397E-2</v>
          </cell>
          <cell r="S603">
            <v>41802</v>
          </cell>
        </row>
        <row r="604">
          <cell r="A604">
            <v>587</v>
          </cell>
          <cell r="B604" t="str">
            <v>Non-Comp</v>
          </cell>
          <cell r="C604">
            <v>41438</v>
          </cell>
          <cell r="D604">
            <v>41802</v>
          </cell>
          <cell r="E604">
            <v>58</v>
          </cell>
          <cell r="F604">
            <v>7572.53</v>
          </cell>
          <cell r="G604">
            <v>6935.6802269999998</v>
          </cell>
          <cell r="H604">
            <v>58</v>
          </cell>
          <cell r="I604">
            <v>0</v>
          </cell>
          <cell r="J604">
            <v>7572.53</v>
          </cell>
          <cell r="K604">
            <v>7572.53</v>
          </cell>
          <cell r="L604">
            <v>6935680227</v>
          </cell>
          <cell r="M604">
            <v>636849772.99999988</v>
          </cell>
          <cell r="N604">
            <v>9.2074510269728044E-2</v>
          </cell>
          <cell r="O604">
            <v>9.2074510269728044E-2</v>
          </cell>
          <cell r="P604">
            <v>91.59</v>
          </cell>
          <cell r="Q604">
            <v>9.2074510269728044E-2</v>
          </cell>
          <cell r="R604">
            <v>9.2074510269728044E-2</v>
          </cell>
          <cell r="S604">
            <v>41802</v>
          </cell>
        </row>
        <row r="605">
          <cell r="A605">
            <v>588</v>
          </cell>
          <cell r="B605" t="str">
            <v>386th</v>
          </cell>
          <cell r="C605">
            <v>41452</v>
          </cell>
          <cell r="D605">
            <v>41816</v>
          </cell>
          <cell r="E605">
            <v>32</v>
          </cell>
          <cell r="F605">
            <v>80350</v>
          </cell>
          <cell r="G605">
            <v>73676.694999999992</v>
          </cell>
          <cell r="H605">
            <v>24</v>
          </cell>
          <cell r="I605">
            <v>66800</v>
          </cell>
          <cell r="J605">
            <v>1500</v>
          </cell>
          <cell r="K605">
            <v>68300</v>
          </cell>
          <cell r="L605">
            <v>62699815000</v>
          </cell>
          <cell r="M605">
            <v>5600185000</v>
          </cell>
          <cell r="N605">
            <v>8.8974999999999999E-2</v>
          </cell>
          <cell r="O605">
            <v>9.9656999999999996E-2</v>
          </cell>
          <cell r="P605">
            <v>91.78</v>
          </cell>
          <cell r="Q605">
            <v>8.980804551735036E-2</v>
          </cell>
          <cell r="R605">
            <v>8.9562786168131014E-2</v>
          </cell>
          <cell r="S605">
            <v>41816</v>
          </cell>
        </row>
        <row r="606">
          <cell r="A606">
            <v>589</v>
          </cell>
          <cell r="B606" t="str">
            <v>Non-Comp</v>
          </cell>
          <cell r="C606">
            <v>41452</v>
          </cell>
          <cell r="D606">
            <v>41816</v>
          </cell>
          <cell r="E606">
            <v>9</v>
          </cell>
          <cell r="F606">
            <v>873.57500000000005</v>
          </cell>
          <cell r="G606">
            <v>801.94185000000004</v>
          </cell>
          <cell r="H606">
            <v>9</v>
          </cell>
          <cell r="I606">
            <v>0</v>
          </cell>
          <cell r="J606">
            <v>873.57500000000005</v>
          </cell>
          <cell r="K606">
            <v>873.57500000000005</v>
          </cell>
          <cell r="L606">
            <v>801941850</v>
          </cell>
          <cell r="M606">
            <v>71633150.00000006</v>
          </cell>
          <cell r="N606">
            <v>8.95700160406043E-2</v>
          </cell>
          <cell r="O606">
            <v>8.95700160406043E-2</v>
          </cell>
          <cell r="P606">
            <v>91.8</v>
          </cell>
          <cell r="Q606">
            <v>8.95700160406043E-2</v>
          </cell>
          <cell r="R606">
            <v>8.95700160406043E-2</v>
          </cell>
          <cell r="S606">
            <v>41816</v>
          </cell>
        </row>
        <row r="607">
          <cell r="A607">
            <v>590</v>
          </cell>
          <cell r="B607" t="str">
            <v>387th</v>
          </cell>
          <cell r="C607">
            <v>41467</v>
          </cell>
          <cell r="D607">
            <v>41830</v>
          </cell>
          <cell r="E607">
            <v>4</v>
          </cell>
          <cell r="F607">
            <v>5000</v>
          </cell>
          <cell r="G607">
            <v>4591.05</v>
          </cell>
          <cell r="H607">
            <v>4</v>
          </cell>
          <cell r="I607">
            <v>5000</v>
          </cell>
          <cell r="J607">
            <v>0</v>
          </cell>
          <cell r="K607">
            <v>5000</v>
          </cell>
          <cell r="L607">
            <v>4591050000</v>
          </cell>
          <cell r="M607">
            <v>408950000</v>
          </cell>
          <cell r="N607">
            <v>8.9458999999999997E-2</v>
          </cell>
          <cell r="O607">
            <v>8.9816999999999994E-2</v>
          </cell>
          <cell r="P607">
            <v>91.8</v>
          </cell>
          <cell r="Q607">
            <v>8.9816765396088058E-2</v>
          </cell>
          <cell r="R607">
            <v>8.9566257837330729E-2</v>
          </cell>
          <cell r="S607">
            <v>41830</v>
          </cell>
        </row>
        <row r="608">
          <cell r="A608">
            <v>591</v>
          </cell>
          <cell r="B608" t="str">
            <v>Non-Comp</v>
          </cell>
          <cell r="C608">
            <v>41467</v>
          </cell>
          <cell r="D608">
            <v>41830</v>
          </cell>
          <cell r="E608">
            <v>20</v>
          </cell>
          <cell r="F608">
            <v>2030.175</v>
          </cell>
          <cell r="G608">
            <v>1864.106685</v>
          </cell>
          <cell r="H608">
            <v>20</v>
          </cell>
          <cell r="I608">
            <v>0</v>
          </cell>
          <cell r="J608">
            <v>2030.175</v>
          </cell>
          <cell r="K608">
            <v>2030.175</v>
          </cell>
          <cell r="L608">
            <v>1864106685</v>
          </cell>
          <cell r="M608">
            <v>166068315.00000021</v>
          </cell>
          <cell r="N608">
            <v>8.9578184170370542E-2</v>
          </cell>
          <cell r="O608">
            <v>8.9578184170370542E-2</v>
          </cell>
          <cell r="P608">
            <v>91.82</v>
          </cell>
          <cell r="Q608">
            <v>8.9578184170370542E-2</v>
          </cell>
          <cell r="R608">
            <v>8.9578184170370542E-2</v>
          </cell>
          <cell r="S608">
            <v>41830</v>
          </cell>
        </row>
        <row r="609">
          <cell r="A609">
            <v>592</v>
          </cell>
          <cell r="B609" t="str">
            <v>388th</v>
          </cell>
          <cell r="C609">
            <v>41480</v>
          </cell>
          <cell r="D609">
            <v>41844</v>
          </cell>
          <cell r="E609">
            <v>13</v>
          </cell>
          <cell r="F609">
            <v>6108</v>
          </cell>
          <cell r="G609">
            <v>5604.2739999999985</v>
          </cell>
          <cell r="H609">
            <v>3</v>
          </cell>
          <cell r="I609">
            <v>5108</v>
          </cell>
          <cell r="J609">
            <v>0</v>
          </cell>
          <cell r="K609">
            <v>5108</v>
          </cell>
          <cell r="L609">
            <v>4688394000</v>
          </cell>
          <cell r="M609">
            <v>419606000</v>
          </cell>
          <cell r="N609">
            <v>8.9569999999999997E-2</v>
          </cell>
          <cell r="O609">
            <v>9.4350000000000003E-2</v>
          </cell>
          <cell r="P609">
            <v>91.78</v>
          </cell>
          <cell r="Q609">
            <v>8.9807999999999999E-2</v>
          </cell>
          <cell r="R609">
            <v>8.9745000000000005E-2</v>
          </cell>
          <cell r="S609">
            <v>41844</v>
          </cell>
        </row>
        <row r="610">
          <cell r="A610">
            <v>593</v>
          </cell>
          <cell r="B610" t="str">
            <v>Non-Comp</v>
          </cell>
          <cell r="C610">
            <v>41480</v>
          </cell>
          <cell r="D610">
            <v>41844</v>
          </cell>
          <cell r="E610">
            <v>6</v>
          </cell>
          <cell r="F610">
            <v>586.77499999999998</v>
          </cell>
          <cell r="G610">
            <v>538.60077249999995</v>
          </cell>
          <cell r="H610">
            <v>6</v>
          </cell>
          <cell r="I610">
            <v>0</v>
          </cell>
          <cell r="J610">
            <v>586.77499999999998</v>
          </cell>
          <cell r="K610">
            <v>586.77499999999998</v>
          </cell>
          <cell r="L610">
            <v>538600772.5</v>
          </cell>
          <cell r="M610">
            <v>48174227.49999997</v>
          </cell>
          <cell r="N610">
            <v>8.9689017812996388E-2</v>
          </cell>
          <cell r="O610">
            <v>8.9689017812996388E-2</v>
          </cell>
          <cell r="P610">
            <v>91.79</v>
          </cell>
          <cell r="Q610">
            <v>8.9689017812996388E-2</v>
          </cell>
          <cell r="R610">
            <v>8.9689017812996388E-2</v>
          </cell>
          <cell r="S610">
            <v>41844</v>
          </cell>
        </row>
        <row r="611">
          <cell r="A611">
            <v>594</v>
          </cell>
          <cell r="B611" t="str">
            <v>389th</v>
          </cell>
          <cell r="C611">
            <v>41493</v>
          </cell>
          <cell r="D611">
            <v>41858</v>
          </cell>
          <cell r="E611">
            <v>0</v>
          </cell>
          <cell r="F611" t="str">
            <v xml:space="preserve">NO BIDS </v>
          </cell>
          <cell r="G611" t="str">
            <v>NO BIDS</v>
          </cell>
          <cell r="H611">
            <v>0</v>
          </cell>
          <cell r="I611" t="str">
            <v>NO BIDS</v>
          </cell>
          <cell r="J611" t="str">
            <v>NO BIDS</v>
          </cell>
          <cell r="K611" t="str">
            <v>NO BIDS</v>
          </cell>
          <cell r="L611" t="str">
            <v>NO BIDS</v>
          </cell>
          <cell r="M611" t="str">
            <v>NO BIDS</v>
          </cell>
          <cell r="N611" t="str">
            <v>---</v>
          </cell>
          <cell r="O611" t="str">
            <v xml:space="preserve">   ---</v>
          </cell>
          <cell r="P611" t="str">
            <v xml:space="preserve">   ---</v>
          </cell>
          <cell r="Q611" t="str">
            <v xml:space="preserve">   ---</v>
          </cell>
          <cell r="R611" t="str">
            <v xml:space="preserve">   ---</v>
          </cell>
          <cell r="S611">
            <v>41858</v>
          </cell>
        </row>
        <row r="612">
          <cell r="A612">
            <v>595</v>
          </cell>
          <cell r="B612" t="str">
            <v>Non-Comp</v>
          </cell>
          <cell r="C612">
            <v>41493</v>
          </cell>
          <cell r="D612">
            <v>41858</v>
          </cell>
          <cell r="E612">
            <v>6</v>
          </cell>
          <cell r="F612">
            <v>316.60000000000002</v>
          </cell>
          <cell r="G612" t="str">
            <v>Bid Rejected</v>
          </cell>
          <cell r="H612">
            <v>0</v>
          </cell>
          <cell r="I612" t="str">
            <v>BIDS REJECTED</v>
          </cell>
          <cell r="J612" t="str">
            <v>BIDS REJECTED</v>
          </cell>
          <cell r="K612" t="str">
            <v>BIDS REJECTED</v>
          </cell>
          <cell r="L612" t="str">
            <v>BIDS REJECTED</v>
          </cell>
          <cell r="M612" t="str">
            <v>BIDS REJECTED</v>
          </cell>
          <cell r="N612" t="str">
            <v>Bids Rejected</v>
          </cell>
          <cell r="O612" t="str">
            <v>Bids Rejected</v>
          </cell>
          <cell r="P612" t="str">
            <v>Bids Rejected</v>
          </cell>
          <cell r="Q612" t="str">
            <v>Bids Rejected</v>
          </cell>
          <cell r="R612" t="str">
            <v>Bids Rejected</v>
          </cell>
          <cell r="S612">
            <v>41858</v>
          </cell>
        </row>
        <row r="613">
          <cell r="A613">
            <v>596</v>
          </cell>
          <cell r="B613" t="str">
            <v>390th</v>
          </cell>
          <cell r="C613">
            <v>41508</v>
          </cell>
          <cell r="D613">
            <v>41872</v>
          </cell>
          <cell r="E613">
            <v>1</v>
          </cell>
          <cell r="F613">
            <v>6000</v>
          </cell>
          <cell r="G613">
            <v>5458.2</v>
          </cell>
          <cell r="H613">
            <v>0</v>
          </cell>
          <cell r="I613" t="str">
            <v>BIDS REJECTED</v>
          </cell>
          <cell r="J613" t="str">
            <v>BIDS REJECTED</v>
          </cell>
          <cell r="K613" t="str">
            <v>BIDS REJECTED</v>
          </cell>
          <cell r="L613" t="str">
            <v>BIDS REJECTED</v>
          </cell>
          <cell r="M613" t="str">
            <v>BIDS REJECTED</v>
          </cell>
          <cell r="N613" t="str">
            <v>Bids Rejected</v>
          </cell>
          <cell r="O613" t="str">
            <v>Bids Rejected</v>
          </cell>
          <cell r="P613" t="str">
            <v>Bids Rejected</v>
          </cell>
          <cell r="Q613" t="str">
            <v>Bids Rejected</v>
          </cell>
          <cell r="R613" t="str">
            <v>Bids Rejected</v>
          </cell>
          <cell r="S613">
            <v>41873</v>
          </cell>
        </row>
        <row r="614">
          <cell r="A614">
            <v>597</v>
          </cell>
          <cell r="B614" t="str">
            <v>Non-Comp</v>
          </cell>
          <cell r="C614">
            <v>41508</v>
          </cell>
          <cell r="D614">
            <v>41872</v>
          </cell>
          <cell r="E614">
            <v>1</v>
          </cell>
          <cell r="F614">
            <v>5.2</v>
          </cell>
          <cell r="G614" t="str">
            <v>Bid Rejected</v>
          </cell>
          <cell r="H614">
            <v>0</v>
          </cell>
          <cell r="I614" t="str">
            <v>BIDS REJECTED</v>
          </cell>
          <cell r="J614" t="str">
            <v>BIDS REJECTED</v>
          </cell>
          <cell r="K614" t="str">
            <v>BIDS REJECTED</v>
          </cell>
          <cell r="L614" t="str">
            <v>BIDS REJECTED</v>
          </cell>
          <cell r="M614" t="str">
            <v>BIDS REJECTED</v>
          </cell>
          <cell r="N614" t="str">
            <v>Bids Rejected</v>
          </cell>
          <cell r="O614" t="str">
            <v>Bids Rejected</v>
          </cell>
          <cell r="P614" t="str">
            <v>Bids Rejected</v>
          </cell>
          <cell r="Q614" t="str">
            <v>Bids Rejected</v>
          </cell>
          <cell r="R614" t="str">
            <v>Bids Rejected</v>
          </cell>
          <cell r="S614">
            <v>41873</v>
          </cell>
        </row>
        <row r="615">
          <cell r="A615">
            <v>598</v>
          </cell>
          <cell r="B615" t="str">
            <v>391st</v>
          </cell>
          <cell r="C615">
            <v>41522</v>
          </cell>
          <cell r="D615">
            <v>41887</v>
          </cell>
          <cell r="E615">
            <v>0</v>
          </cell>
          <cell r="F615" t="str">
            <v xml:space="preserve">NO BIDS </v>
          </cell>
          <cell r="G615" t="str">
            <v>NO BIDS</v>
          </cell>
          <cell r="H615">
            <v>0</v>
          </cell>
          <cell r="I615" t="str">
            <v>NO BIDS</v>
          </cell>
          <cell r="J615" t="str">
            <v>NO BIDS</v>
          </cell>
          <cell r="K615" t="str">
            <v>NO BIDS</v>
          </cell>
          <cell r="L615" t="str">
            <v>NO BIDS</v>
          </cell>
          <cell r="M615" t="str">
            <v>NO BIDS</v>
          </cell>
          <cell r="N615" t="str">
            <v>---</v>
          </cell>
          <cell r="O615" t="str">
            <v xml:space="preserve">   ---</v>
          </cell>
          <cell r="P615" t="str">
            <v xml:space="preserve">   ---</v>
          </cell>
          <cell r="Q615" t="str">
            <v xml:space="preserve">   ---</v>
          </cell>
          <cell r="R615" t="str">
            <v xml:space="preserve">   ---</v>
          </cell>
          <cell r="S615">
            <v>41887</v>
          </cell>
        </row>
        <row r="616">
          <cell r="A616">
            <v>599</v>
          </cell>
          <cell r="B616" t="str">
            <v>Non-Comp</v>
          </cell>
          <cell r="C616">
            <v>41522</v>
          </cell>
          <cell r="D616">
            <v>41887</v>
          </cell>
          <cell r="E616">
            <v>3</v>
          </cell>
          <cell r="F616">
            <v>103.11</v>
          </cell>
          <cell r="G616" t="str">
            <v>Bid Rejected</v>
          </cell>
          <cell r="H616">
            <v>0</v>
          </cell>
          <cell r="I616" t="str">
            <v>BIDS REJECTED</v>
          </cell>
          <cell r="J616" t="str">
            <v>BIDS REJECTED</v>
          </cell>
          <cell r="K616" t="str">
            <v>BIDS REJECTED</v>
          </cell>
          <cell r="L616" t="str">
            <v>BIDS REJECTED</v>
          </cell>
          <cell r="M616" t="str">
            <v>BIDS REJECTED</v>
          </cell>
          <cell r="N616" t="str">
            <v>Bids Rejected</v>
          </cell>
          <cell r="O616" t="str">
            <v>Bids Rejected</v>
          </cell>
          <cell r="P616" t="str">
            <v>Bids Rejected</v>
          </cell>
          <cell r="Q616" t="str">
            <v>Bids Rejected</v>
          </cell>
          <cell r="R616" t="str">
            <v>Bids Rejected</v>
          </cell>
          <cell r="S616">
            <v>41887</v>
          </cell>
        </row>
        <row r="617">
          <cell r="A617">
            <v>600</v>
          </cell>
          <cell r="B617" t="str">
            <v>392nd</v>
          </cell>
          <cell r="C617">
            <v>41536</v>
          </cell>
          <cell r="D617">
            <v>41901</v>
          </cell>
          <cell r="E617">
            <v>0</v>
          </cell>
          <cell r="F617" t="str">
            <v xml:space="preserve">NO BIDS </v>
          </cell>
          <cell r="G617" t="str">
            <v>NO BIDS</v>
          </cell>
          <cell r="H617">
            <v>0</v>
          </cell>
          <cell r="I617" t="str">
            <v>NO BIDS</v>
          </cell>
          <cell r="J617" t="str">
            <v>NO BIDS</v>
          </cell>
          <cell r="K617" t="str">
            <v>NO BIDS</v>
          </cell>
          <cell r="L617" t="str">
            <v>NO BIDS</v>
          </cell>
          <cell r="M617" t="str">
            <v>NO BIDS</v>
          </cell>
          <cell r="N617" t="str">
            <v>---</v>
          </cell>
          <cell r="O617" t="str">
            <v xml:space="preserve">   ---</v>
          </cell>
          <cell r="P617" t="str">
            <v xml:space="preserve">   ---</v>
          </cell>
          <cell r="Q617" t="str">
            <v xml:space="preserve">   ---</v>
          </cell>
          <cell r="R617" t="str">
            <v xml:space="preserve">   ---</v>
          </cell>
          <cell r="S617">
            <v>41901</v>
          </cell>
        </row>
        <row r="618">
          <cell r="A618">
            <v>601</v>
          </cell>
          <cell r="B618" t="str">
            <v>Non-Comp</v>
          </cell>
          <cell r="C618">
            <v>41536</v>
          </cell>
          <cell r="D618">
            <v>41901</v>
          </cell>
          <cell r="E618">
            <v>4</v>
          </cell>
          <cell r="F618">
            <v>298.505</v>
          </cell>
          <cell r="G618" t="str">
            <v>Bid Rejected</v>
          </cell>
          <cell r="H618">
            <v>0</v>
          </cell>
          <cell r="I618" t="str">
            <v>BIDS REJECTED</v>
          </cell>
          <cell r="J618" t="str">
            <v>BIDS REJECTED</v>
          </cell>
          <cell r="K618" t="str">
            <v>BIDS REJECTED</v>
          </cell>
          <cell r="L618" t="str">
            <v>BIDS REJECTED</v>
          </cell>
          <cell r="M618" t="str">
            <v>BIDS REJECTED</v>
          </cell>
          <cell r="N618" t="str">
            <v>Bids Rejected</v>
          </cell>
          <cell r="O618" t="str">
            <v>Bids Rejected</v>
          </cell>
          <cell r="P618" t="str">
            <v>Bids Rejected</v>
          </cell>
          <cell r="Q618" t="str">
            <v>Bids Rejected</v>
          </cell>
          <cell r="R618" t="str">
            <v>Bids Rejected</v>
          </cell>
          <cell r="S618">
            <v>41901</v>
          </cell>
        </row>
        <row r="619">
          <cell r="A619">
            <v>602</v>
          </cell>
          <cell r="B619" t="str">
            <v>393rd</v>
          </cell>
          <cell r="C619">
            <v>41550</v>
          </cell>
          <cell r="D619">
            <v>41915</v>
          </cell>
          <cell r="E619">
            <v>0</v>
          </cell>
          <cell r="F619" t="str">
            <v xml:space="preserve">NO BIDS </v>
          </cell>
          <cell r="G619" t="str">
            <v>NO BIDS</v>
          </cell>
          <cell r="H619">
            <v>0</v>
          </cell>
          <cell r="I619" t="str">
            <v>NO BIDS</v>
          </cell>
          <cell r="J619" t="str">
            <v>NO BIDS</v>
          </cell>
          <cell r="K619" t="str">
            <v>NO BIDS</v>
          </cell>
          <cell r="L619" t="str">
            <v>NO BIDS</v>
          </cell>
          <cell r="M619" t="str">
            <v>NO BIDS</v>
          </cell>
          <cell r="N619" t="str">
            <v>---</v>
          </cell>
          <cell r="O619" t="str">
            <v xml:space="preserve">   ---</v>
          </cell>
          <cell r="P619" t="str">
            <v xml:space="preserve">   ---</v>
          </cell>
          <cell r="Q619" t="str">
            <v xml:space="preserve">   ---</v>
          </cell>
          <cell r="R619" t="str">
            <v xml:space="preserve">   ---</v>
          </cell>
          <cell r="S619">
            <v>41915</v>
          </cell>
        </row>
        <row r="620">
          <cell r="A620">
            <v>603</v>
          </cell>
          <cell r="B620" t="str">
            <v>Non-Comp</v>
          </cell>
          <cell r="C620">
            <v>41550</v>
          </cell>
          <cell r="D620">
            <v>41915</v>
          </cell>
          <cell r="E620">
            <v>1</v>
          </cell>
          <cell r="F620">
            <v>100</v>
          </cell>
          <cell r="G620" t="str">
            <v>Bid Rejected</v>
          </cell>
          <cell r="H620">
            <v>0</v>
          </cell>
          <cell r="I620" t="str">
            <v>BIDS REJECTED</v>
          </cell>
          <cell r="J620" t="str">
            <v>BIDS REJECTED</v>
          </cell>
          <cell r="K620" t="str">
            <v>BIDS REJECTED</v>
          </cell>
          <cell r="L620" t="str">
            <v>BIDS REJECTED</v>
          </cell>
          <cell r="M620" t="str">
            <v>BIDS REJECTED</v>
          </cell>
          <cell r="N620" t="str">
            <v>Bids Rejected</v>
          </cell>
          <cell r="O620" t="str">
            <v>Bids Rejected</v>
          </cell>
          <cell r="P620" t="str">
            <v>Bids Rejected</v>
          </cell>
          <cell r="Q620" t="str">
            <v>Bids Rejected</v>
          </cell>
          <cell r="R620" t="str">
            <v>Bids Rejected</v>
          </cell>
          <cell r="S620">
            <v>41915</v>
          </cell>
        </row>
        <row r="621">
          <cell r="A621">
            <v>604</v>
          </cell>
          <cell r="B621" t="str">
            <v>394th</v>
          </cell>
          <cell r="C621">
            <v>41568</v>
          </cell>
          <cell r="D621">
            <v>41928</v>
          </cell>
          <cell r="E621">
            <v>0</v>
          </cell>
          <cell r="F621" t="str">
            <v xml:space="preserve">NO BIDS </v>
          </cell>
          <cell r="G621" t="str">
            <v>NO BIDS</v>
          </cell>
          <cell r="H621">
            <v>0</v>
          </cell>
          <cell r="I621" t="str">
            <v>NO BIDS</v>
          </cell>
          <cell r="J621" t="str">
            <v>NO BIDS</v>
          </cell>
          <cell r="K621" t="str">
            <v>NO BIDS</v>
          </cell>
          <cell r="L621" t="str">
            <v>NO BIDS</v>
          </cell>
          <cell r="M621" t="str">
            <v>NO BIDS</v>
          </cell>
          <cell r="N621" t="str">
            <v>---</v>
          </cell>
          <cell r="O621" t="str">
            <v xml:space="preserve">   ---</v>
          </cell>
          <cell r="P621" t="str">
            <v xml:space="preserve">   ---</v>
          </cell>
          <cell r="Q621" t="str">
            <v xml:space="preserve">   ---</v>
          </cell>
          <cell r="R621" t="str">
            <v xml:space="preserve">   ---</v>
          </cell>
          <cell r="S621">
            <v>41928</v>
          </cell>
        </row>
        <row r="622">
          <cell r="A622">
            <v>605</v>
          </cell>
          <cell r="B622" t="str">
            <v>Non-Comp</v>
          </cell>
          <cell r="C622">
            <v>41568</v>
          </cell>
          <cell r="D622">
            <v>41928</v>
          </cell>
          <cell r="E622">
            <v>2</v>
          </cell>
          <cell r="F622">
            <v>33.11</v>
          </cell>
          <cell r="G622" t="str">
            <v>Bid Rejected</v>
          </cell>
          <cell r="H622">
            <v>0</v>
          </cell>
          <cell r="I622" t="str">
            <v>BIDS REJECTED</v>
          </cell>
          <cell r="J622" t="str">
            <v>BIDS REJECTED</v>
          </cell>
          <cell r="K622" t="str">
            <v>BIDS REJECTED</v>
          </cell>
          <cell r="L622" t="str">
            <v>BIDS REJECTED</v>
          </cell>
          <cell r="M622" t="str">
            <v>BIDS REJECTED</v>
          </cell>
          <cell r="N622" t="str">
            <v>Bids Rejected</v>
          </cell>
          <cell r="O622" t="str">
            <v>Bids Rejected</v>
          </cell>
          <cell r="P622" t="str">
            <v>Bids Rejected</v>
          </cell>
          <cell r="Q622" t="str">
            <v>Bids Rejected</v>
          </cell>
          <cell r="R622" t="str">
            <v>Bids Rejected</v>
          </cell>
          <cell r="S622">
            <v>41928</v>
          </cell>
        </row>
        <row r="623">
          <cell r="A623">
            <v>606</v>
          </cell>
          <cell r="B623" t="str">
            <v>395th</v>
          </cell>
          <cell r="C623">
            <v>41578</v>
          </cell>
          <cell r="D623">
            <v>41942</v>
          </cell>
          <cell r="E623">
            <v>0</v>
          </cell>
          <cell r="F623" t="str">
            <v xml:space="preserve">NO BIDS </v>
          </cell>
          <cell r="G623" t="str">
            <v>NO BIDS</v>
          </cell>
          <cell r="H623">
            <v>0</v>
          </cell>
          <cell r="I623" t="str">
            <v>NO BIDS</v>
          </cell>
          <cell r="J623" t="str">
            <v>NO BIDS</v>
          </cell>
          <cell r="K623" t="str">
            <v>NO BIDS</v>
          </cell>
          <cell r="L623" t="str">
            <v>NO BIDS</v>
          </cell>
          <cell r="M623" t="str">
            <v>NO BIDS</v>
          </cell>
          <cell r="N623" t="str">
            <v>---</v>
          </cell>
          <cell r="O623" t="str">
            <v xml:space="preserve">   ---</v>
          </cell>
          <cell r="P623" t="str">
            <v xml:space="preserve">   ---</v>
          </cell>
          <cell r="Q623" t="str">
            <v xml:space="preserve">   ---</v>
          </cell>
          <cell r="R623" t="str">
            <v xml:space="preserve">   ---</v>
          </cell>
          <cell r="S623">
            <v>41942</v>
          </cell>
        </row>
        <row r="624">
          <cell r="A624">
            <v>607</v>
          </cell>
          <cell r="B624" t="str">
            <v>Non-Comp</v>
          </cell>
          <cell r="C624">
            <v>41578</v>
          </cell>
          <cell r="D624">
            <v>41942</v>
          </cell>
          <cell r="E624">
            <v>1</v>
          </cell>
          <cell r="F624">
            <v>245.70500000000001</v>
          </cell>
          <cell r="G624" t="str">
            <v>Bid Rejected</v>
          </cell>
          <cell r="H624">
            <v>0</v>
          </cell>
          <cell r="I624" t="str">
            <v>BIDS REJECTED</v>
          </cell>
          <cell r="J624" t="str">
            <v>BIDS REJECTED</v>
          </cell>
          <cell r="K624" t="str">
            <v>BIDS REJECTED</v>
          </cell>
          <cell r="L624" t="str">
            <v>BIDS REJECTED</v>
          </cell>
          <cell r="M624" t="str">
            <v>BIDS REJECTED</v>
          </cell>
          <cell r="N624" t="str">
            <v>Bids Rejected</v>
          </cell>
          <cell r="O624" t="str">
            <v>Bids Rejected</v>
          </cell>
          <cell r="P624" t="str">
            <v>Bids Rejected</v>
          </cell>
          <cell r="Q624" t="str">
            <v>Bids Rejected</v>
          </cell>
          <cell r="R624" t="str">
            <v>Bids Rejected</v>
          </cell>
          <cell r="S624">
            <v>41942</v>
          </cell>
        </row>
        <row r="625">
          <cell r="A625">
            <v>608</v>
          </cell>
          <cell r="B625" t="str">
            <v>396th</v>
          </cell>
          <cell r="C625">
            <v>41591</v>
          </cell>
          <cell r="D625">
            <v>41956</v>
          </cell>
          <cell r="E625">
            <v>0</v>
          </cell>
          <cell r="F625" t="str">
            <v xml:space="preserve">NO BIDS </v>
          </cell>
          <cell r="G625" t="str">
            <v>NO BIDS</v>
          </cell>
          <cell r="H625">
            <v>0</v>
          </cell>
          <cell r="I625" t="str">
            <v>NO BIDS</v>
          </cell>
          <cell r="J625" t="str">
            <v>NO BIDS</v>
          </cell>
          <cell r="K625" t="str">
            <v>NO BIDS</v>
          </cell>
          <cell r="L625" t="str">
            <v>NO BIDS</v>
          </cell>
          <cell r="M625" t="str">
            <v>NO BIDS</v>
          </cell>
          <cell r="N625" t="str">
            <v>---</v>
          </cell>
          <cell r="O625" t="str">
            <v xml:space="preserve">   ---</v>
          </cell>
          <cell r="P625" t="str">
            <v xml:space="preserve">   ---</v>
          </cell>
          <cell r="Q625" t="str">
            <v xml:space="preserve">   ---</v>
          </cell>
          <cell r="R625" t="str">
            <v xml:space="preserve">   ---</v>
          </cell>
          <cell r="S625">
            <v>41956</v>
          </cell>
        </row>
        <row r="626">
          <cell r="A626">
            <v>609</v>
          </cell>
          <cell r="B626" t="str">
            <v>Non-Comp</v>
          </cell>
          <cell r="C626">
            <v>41591</v>
          </cell>
          <cell r="D626">
            <v>41956</v>
          </cell>
          <cell r="E626">
            <v>5</v>
          </cell>
          <cell r="F626">
            <v>305.22486290000001</v>
          </cell>
          <cell r="G626" t="str">
            <v>Bid Rejected</v>
          </cell>
          <cell r="H626">
            <v>0</v>
          </cell>
          <cell r="I626" t="str">
            <v>BIDS REJECTED</v>
          </cell>
          <cell r="J626" t="str">
            <v>BIDS REJECTED</v>
          </cell>
          <cell r="K626" t="str">
            <v>BIDS REJECTED</v>
          </cell>
          <cell r="L626" t="str">
            <v>BIDS REJECTED</v>
          </cell>
          <cell r="M626" t="str">
            <v>BIDS REJECTED</v>
          </cell>
          <cell r="N626" t="str">
            <v>Bids Rejected</v>
          </cell>
          <cell r="O626" t="str">
            <v>Bids Rejected</v>
          </cell>
          <cell r="P626" t="str">
            <v>Bids Rejected</v>
          </cell>
          <cell r="Q626" t="str">
            <v>Bids Rejected</v>
          </cell>
          <cell r="R626" t="str">
            <v>Bids Rejected</v>
          </cell>
          <cell r="S626">
            <v>41956</v>
          </cell>
        </row>
        <row r="627">
          <cell r="A627">
            <v>610</v>
          </cell>
          <cell r="B627" t="str">
            <v>397th</v>
          </cell>
          <cell r="C627">
            <v>41606</v>
          </cell>
          <cell r="D627">
            <v>41970</v>
          </cell>
          <cell r="E627">
            <v>4</v>
          </cell>
          <cell r="F627">
            <v>870</v>
          </cell>
          <cell r="G627">
            <v>791.89600000000007</v>
          </cell>
          <cell r="H627">
            <v>0</v>
          </cell>
          <cell r="I627" t="str">
            <v>BIDS REJECTED</v>
          </cell>
          <cell r="J627" t="str">
            <v>BIDS REJECTED</v>
          </cell>
          <cell r="K627" t="str">
            <v>BIDS REJECTED</v>
          </cell>
          <cell r="L627" t="str">
            <v>BIDS REJECTED</v>
          </cell>
          <cell r="M627" t="str">
            <v>BIDS REJECTED</v>
          </cell>
          <cell r="N627" t="str">
            <v>Bids Rejected</v>
          </cell>
          <cell r="O627" t="str">
            <v>Bids Rejected</v>
          </cell>
          <cell r="P627" t="str">
            <v>Bids Rejected</v>
          </cell>
          <cell r="Q627" t="str">
            <v>Bids Rejected</v>
          </cell>
          <cell r="R627" t="str">
            <v>Bids Rejected</v>
          </cell>
          <cell r="S627">
            <v>41970</v>
          </cell>
        </row>
        <row r="628">
          <cell r="A628">
            <v>611</v>
          </cell>
          <cell r="B628" t="str">
            <v>Non-Comp</v>
          </cell>
          <cell r="C628">
            <v>41606</v>
          </cell>
          <cell r="D628">
            <v>41970</v>
          </cell>
          <cell r="E628">
            <v>2</v>
          </cell>
          <cell r="F628">
            <v>20.86</v>
          </cell>
          <cell r="G628" t="str">
            <v>Bid Rejected</v>
          </cell>
          <cell r="H628">
            <v>0</v>
          </cell>
          <cell r="I628" t="str">
            <v>BIDS REJECTED</v>
          </cell>
          <cell r="J628" t="str">
            <v>BIDS REJECTED</v>
          </cell>
          <cell r="K628" t="str">
            <v>BIDS REJECTED</v>
          </cell>
          <cell r="L628" t="str">
            <v>BIDS REJECTED</v>
          </cell>
          <cell r="M628" t="str">
            <v>BIDS REJECTED</v>
          </cell>
          <cell r="N628" t="str">
            <v>Bids Rejected</v>
          </cell>
          <cell r="O628" t="str">
            <v>Bids Rejected</v>
          </cell>
          <cell r="P628" t="str">
            <v>Bids Rejected</v>
          </cell>
          <cell r="Q628" t="str">
            <v>Bids Rejected</v>
          </cell>
          <cell r="R628" t="str">
            <v>Bids Rejected</v>
          </cell>
          <cell r="S628">
            <v>41970</v>
          </cell>
        </row>
        <row r="629">
          <cell r="A629">
            <v>612</v>
          </cell>
          <cell r="B629" t="str">
            <v>398th</v>
          </cell>
          <cell r="C629">
            <v>41620</v>
          </cell>
          <cell r="D629">
            <v>41984</v>
          </cell>
          <cell r="E629">
            <v>0</v>
          </cell>
          <cell r="F629" t="str">
            <v xml:space="preserve">NO BIDS </v>
          </cell>
          <cell r="G629" t="str">
            <v>NO BIDS</v>
          </cell>
          <cell r="H629">
            <v>0</v>
          </cell>
          <cell r="I629" t="str">
            <v>NO BIDS</v>
          </cell>
          <cell r="J629" t="str">
            <v>NO BIDS</v>
          </cell>
          <cell r="K629" t="str">
            <v>NO BIDS</v>
          </cell>
          <cell r="L629" t="str">
            <v>NO BIDS</v>
          </cell>
          <cell r="M629" t="str">
            <v>NO BIDS</v>
          </cell>
          <cell r="N629" t="str">
            <v>---</v>
          </cell>
          <cell r="O629" t="str">
            <v xml:space="preserve">   ---</v>
          </cell>
          <cell r="P629" t="str">
            <v xml:space="preserve">   ---</v>
          </cell>
          <cell r="Q629" t="str">
            <v xml:space="preserve">   ---</v>
          </cell>
          <cell r="R629" t="str">
            <v xml:space="preserve">   ---</v>
          </cell>
          <cell r="S629">
            <v>41984</v>
          </cell>
        </row>
        <row r="630">
          <cell r="A630">
            <v>613</v>
          </cell>
          <cell r="B630" t="str">
            <v>Non-Comp</v>
          </cell>
          <cell r="C630">
            <v>41620</v>
          </cell>
          <cell r="D630">
            <v>41984</v>
          </cell>
          <cell r="E630">
            <v>1</v>
          </cell>
          <cell r="F630">
            <v>173.02</v>
          </cell>
          <cell r="G630" t="str">
            <v>Bid Rejected</v>
          </cell>
          <cell r="H630">
            <v>0</v>
          </cell>
          <cell r="I630" t="str">
            <v>BIDS REJECTED</v>
          </cell>
          <cell r="J630" t="str">
            <v>BIDS REJECTED</v>
          </cell>
          <cell r="K630" t="str">
            <v>BIDS REJECTED</v>
          </cell>
          <cell r="L630" t="str">
            <v>BIDS REJECTED</v>
          </cell>
          <cell r="M630" t="str">
            <v>BIDS REJECTED</v>
          </cell>
          <cell r="N630" t="str">
            <v>Bids Rejected</v>
          </cell>
          <cell r="O630" t="str">
            <v>Bids Rejected</v>
          </cell>
          <cell r="P630" t="str">
            <v>Bids Rejected</v>
          </cell>
          <cell r="Q630" t="str">
            <v>Bids Rejected</v>
          </cell>
          <cell r="R630" t="str">
            <v>Bids Rejected</v>
          </cell>
          <cell r="S630">
            <v>41984</v>
          </cell>
        </row>
        <row r="631">
          <cell r="A631">
            <v>614</v>
          </cell>
          <cell r="B631" t="str">
            <v>399th</v>
          </cell>
          <cell r="C631">
            <v>41634</v>
          </cell>
          <cell r="D631">
            <v>41998</v>
          </cell>
          <cell r="E631">
            <v>0</v>
          </cell>
          <cell r="F631" t="str">
            <v xml:space="preserve">NO BIDS </v>
          </cell>
          <cell r="G631" t="str">
            <v>NO BIDS</v>
          </cell>
          <cell r="H631">
            <v>0</v>
          </cell>
          <cell r="I631" t="str">
            <v>NO BIDS</v>
          </cell>
          <cell r="J631" t="str">
            <v>NO BIDS</v>
          </cell>
          <cell r="K631" t="str">
            <v>NO BIDS</v>
          </cell>
          <cell r="L631" t="str">
            <v>NO BIDS</v>
          </cell>
          <cell r="M631" t="str">
            <v>NO BIDS</v>
          </cell>
          <cell r="N631" t="str">
            <v>---</v>
          </cell>
          <cell r="O631" t="str">
            <v xml:space="preserve">   ---</v>
          </cell>
          <cell r="P631" t="str">
            <v xml:space="preserve">   ---</v>
          </cell>
          <cell r="Q631" t="str">
            <v xml:space="preserve">   ---</v>
          </cell>
          <cell r="R631" t="str">
            <v xml:space="preserve">   ---</v>
          </cell>
          <cell r="S631">
            <v>41998</v>
          </cell>
        </row>
        <row r="632">
          <cell r="A632">
            <v>615</v>
          </cell>
          <cell r="B632" t="str">
            <v>Non-Comp</v>
          </cell>
          <cell r="C632">
            <v>41634</v>
          </cell>
          <cell r="D632">
            <v>41998</v>
          </cell>
          <cell r="E632">
            <v>2</v>
          </cell>
          <cell r="F632">
            <v>252</v>
          </cell>
          <cell r="G632" t="str">
            <v>Bid Rejected</v>
          </cell>
          <cell r="H632">
            <v>0</v>
          </cell>
          <cell r="I632" t="str">
            <v>BIDS REJECTED</v>
          </cell>
          <cell r="J632" t="str">
            <v>BIDS REJECTED</v>
          </cell>
          <cell r="K632" t="str">
            <v>BIDS REJECTED</v>
          </cell>
          <cell r="L632" t="str">
            <v>BIDS REJECTED</v>
          </cell>
          <cell r="M632" t="str">
            <v>BIDS REJECTED</v>
          </cell>
          <cell r="N632" t="str">
            <v>Bids Rejected</v>
          </cell>
          <cell r="O632" t="str">
            <v>Bids Rejected</v>
          </cell>
          <cell r="P632" t="str">
            <v>Bids Rejected</v>
          </cell>
          <cell r="Q632" t="str">
            <v>Bids Rejected</v>
          </cell>
          <cell r="R632" t="str">
            <v>Bids Rejected</v>
          </cell>
          <cell r="S632">
            <v>41998</v>
          </cell>
        </row>
        <row r="633">
          <cell r="A633">
            <v>616</v>
          </cell>
          <cell r="B633" t="str">
            <v>400th</v>
          </cell>
          <cell r="C633">
            <v>41648</v>
          </cell>
          <cell r="D633">
            <v>42012</v>
          </cell>
          <cell r="E633">
            <v>2</v>
          </cell>
          <cell r="F633">
            <v>12000</v>
          </cell>
          <cell r="G633">
            <v>10886.8</v>
          </cell>
          <cell r="H633">
            <v>1</v>
          </cell>
          <cell r="I633">
            <v>2000</v>
          </cell>
          <cell r="J633">
            <v>0</v>
          </cell>
          <cell r="K633">
            <v>2000</v>
          </cell>
          <cell r="L633">
            <v>1818800000</v>
          </cell>
          <cell r="M633">
            <v>181200000</v>
          </cell>
          <cell r="N633">
            <v>9.9900000000000003E-2</v>
          </cell>
          <cell r="O633">
            <v>0.103061</v>
          </cell>
          <cell r="P633">
            <v>90.94</v>
          </cell>
          <cell r="Q633">
            <v>9.9900000000000003E-2</v>
          </cell>
          <cell r="R633">
            <v>9.9900000000000003E-2</v>
          </cell>
          <cell r="S633">
            <v>42012</v>
          </cell>
        </row>
        <row r="634">
          <cell r="A634">
            <v>617</v>
          </cell>
          <cell r="B634" t="str">
            <v>Non-Comp</v>
          </cell>
          <cell r="C634">
            <v>41648</v>
          </cell>
          <cell r="D634">
            <v>42012</v>
          </cell>
          <cell r="E634">
            <v>4</v>
          </cell>
          <cell r="F634">
            <v>765.4</v>
          </cell>
          <cell r="G634">
            <v>696.05475999999999</v>
          </cell>
          <cell r="H634">
            <v>4</v>
          </cell>
          <cell r="I634">
            <v>0</v>
          </cell>
          <cell r="J634">
            <v>765.4</v>
          </cell>
          <cell r="K634">
            <v>765.4</v>
          </cell>
          <cell r="L634">
            <v>696054760</v>
          </cell>
          <cell r="M634">
            <v>69345240.000000015</v>
          </cell>
          <cell r="N634">
            <v>9.9900000000000003E-2</v>
          </cell>
          <cell r="O634">
            <v>9.9900000000000003E-2</v>
          </cell>
          <cell r="P634">
            <v>90.94</v>
          </cell>
          <cell r="Q634">
            <v>9.9900000000000003E-2</v>
          </cell>
          <cell r="R634">
            <v>9.9900000000000003E-2</v>
          </cell>
          <cell r="S634">
            <v>42012</v>
          </cell>
        </row>
        <row r="635">
          <cell r="A635">
            <v>618</v>
          </cell>
          <cell r="B635" t="str">
            <v>401st</v>
          </cell>
          <cell r="C635">
            <v>41662</v>
          </cell>
          <cell r="D635">
            <v>42026</v>
          </cell>
          <cell r="E635">
            <v>6</v>
          </cell>
          <cell r="F635">
            <v>18000</v>
          </cell>
          <cell r="G635">
            <v>16369.6</v>
          </cell>
          <cell r="H635">
            <v>6</v>
          </cell>
          <cell r="I635">
            <v>18000</v>
          </cell>
          <cell r="J635">
            <v>0</v>
          </cell>
          <cell r="K635">
            <v>18000</v>
          </cell>
          <cell r="L635">
            <v>16369600000</v>
          </cell>
          <cell r="M635">
            <v>1630400000</v>
          </cell>
          <cell r="N635">
            <v>9.9779000000000007E-2</v>
          </cell>
          <cell r="O635">
            <v>9.9899825268200029E-2</v>
          </cell>
          <cell r="P635">
            <v>90.94</v>
          </cell>
          <cell r="Q635">
            <v>9.9899825268200029E-2</v>
          </cell>
          <cell r="R635">
            <v>9.9872881492469021E-2</v>
          </cell>
          <cell r="S635">
            <v>42026</v>
          </cell>
        </row>
        <row r="636">
          <cell r="A636">
            <v>619</v>
          </cell>
          <cell r="B636" t="str">
            <v>Non-Comp</v>
          </cell>
          <cell r="C636">
            <v>41662</v>
          </cell>
          <cell r="D636">
            <v>42026</v>
          </cell>
          <cell r="E636">
            <v>4</v>
          </cell>
          <cell r="F636">
            <v>206.13</v>
          </cell>
          <cell r="G636">
            <v>187.454622</v>
          </cell>
          <cell r="H636">
            <v>4</v>
          </cell>
          <cell r="I636">
            <v>0</v>
          </cell>
          <cell r="J636">
            <v>206.13</v>
          </cell>
          <cell r="K636">
            <v>206.13</v>
          </cell>
          <cell r="L636">
            <v>187454622</v>
          </cell>
          <cell r="M636">
            <v>18675378.000000004</v>
          </cell>
          <cell r="N636">
            <v>9.9899825268200029E-2</v>
          </cell>
          <cell r="O636">
            <v>9.9900000000000003E-2</v>
          </cell>
          <cell r="P636">
            <v>90.94</v>
          </cell>
          <cell r="Q636">
            <v>9.9900000000000003E-2</v>
          </cell>
          <cell r="R636">
            <v>9.9900000000000003E-2</v>
          </cell>
          <cell r="S636">
            <v>42026</v>
          </cell>
        </row>
        <row r="637">
          <cell r="A637">
            <v>620</v>
          </cell>
          <cell r="B637" t="str">
            <v>402nd</v>
          </cell>
          <cell r="C637">
            <v>41676</v>
          </cell>
          <cell r="D637">
            <v>42041</v>
          </cell>
          <cell r="E637">
            <v>1</v>
          </cell>
          <cell r="F637">
            <v>12000</v>
          </cell>
          <cell r="G637">
            <v>10910.4</v>
          </cell>
          <cell r="H637">
            <v>1</v>
          </cell>
          <cell r="I637">
            <v>12000</v>
          </cell>
          <cell r="J637">
            <v>0</v>
          </cell>
          <cell r="K637">
            <v>12000</v>
          </cell>
          <cell r="L637">
            <v>10910400000</v>
          </cell>
          <cell r="M637">
            <v>1089600000</v>
          </cell>
          <cell r="N637">
            <v>9.98680158380994E-2</v>
          </cell>
          <cell r="O637">
            <v>9.98680158380994E-2</v>
          </cell>
          <cell r="P637">
            <v>90.92</v>
          </cell>
          <cell r="Q637">
            <v>9.98680158380994E-2</v>
          </cell>
          <cell r="R637">
            <v>9.98680158380994E-2</v>
          </cell>
          <cell r="S637">
            <v>42041</v>
          </cell>
        </row>
        <row r="638">
          <cell r="A638">
            <v>621</v>
          </cell>
          <cell r="B638" t="str">
            <v>Non-Comp</v>
          </cell>
          <cell r="C638">
            <v>41676</v>
          </cell>
          <cell r="D638">
            <v>42041</v>
          </cell>
          <cell r="E638">
            <v>6</v>
          </cell>
          <cell r="F638">
            <v>519.08500000000004</v>
          </cell>
          <cell r="G638">
            <v>471.95208200000002</v>
          </cell>
          <cell r="H638">
            <v>6</v>
          </cell>
          <cell r="I638">
            <v>0</v>
          </cell>
          <cell r="J638">
            <v>519.08500000000004</v>
          </cell>
          <cell r="K638">
            <v>519.08500000000004</v>
          </cell>
          <cell r="L638">
            <v>471952082</v>
          </cell>
          <cell r="M638">
            <v>47132917.999999993</v>
          </cell>
          <cell r="N638">
            <v>9.98680158380994E-2</v>
          </cell>
          <cell r="O638">
            <v>9.98680158380994E-2</v>
          </cell>
          <cell r="P638">
            <v>90.92</v>
          </cell>
          <cell r="Q638">
            <v>9.98680158380994E-2</v>
          </cell>
          <cell r="R638">
            <v>9.98680158380994E-2</v>
          </cell>
          <cell r="S638">
            <v>42041</v>
          </cell>
        </row>
        <row r="639">
          <cell r="A639">
            <v>622</v>
          </cell>
          <cell r="B639" t="str">
            <v>403rd</v>
          </cell>
          <cell r="C639">
            <v>41690</v>
          </cell>
          <cell r="D639">
            <v>42054</v>
          </cell>
          <cell r="E639">
            <v>2</v>
          </cell>
          <cell r="F639">
            <v>500</v>
          </cell>
          <cell r="G639">
            <v>453.70000000000005</v>
          </cell>
          <cell r="H639">
            <v>0</v>
          </cell>
          <cell r="I639" t="str">
            <v>BIDS REJECTED</v>
          </cell>
          <cell r="J639" t="str">
            <v>BIDS REJECTED</v>
          </cell>
          <cell r="K639" t="str">
            <v>BIDS REJECTED</v>
          </cell>
          <cell r="L639" t="str">
            <v>BIDS REJECTED</v>
          </cell>
          <cell r="M639" t="str">
            <v>BIDS REJECTED</v>
          </cell>
          <cell r="N639" t="str">
            <v>Bids Rejected</v>
          </cell>
          <cell r="O639" t="str">
            <v>Bids Rejected</v>
          </cell>
          <cell r="P639" t="str">
            <v>Bids Rejected</v>
          </cell>
          <cell r="Q639" t="str">
            <v>Bids Rejected</v>
          </cell>
          <cell r="R639" t="str">
            <v>Bids Rejected</v>
          </cell>
          <cell r="S639">
            <v>42054</v>
          </cell>
        </row>
        <row r="640">
          <cell r="A640">
            <v>623</v>
          </cell>
          <cell r="B640" t="str">
            <v>Non-Comp</v>
          </cell>
          <cell r="C640">
            <v>41690</v>
          </cell>
          <cell r="D640">
            <v>42054</v>
          </cell>
          <cell r="E640">
            <v>3</v>
          </cell>
          <cell r="F640">
            <v>395.39</v>
          </cell>
          <cell r="G640" t="str">
            <v>Bid Rejected</v>
          </cell>
          <cell r="H640">
            <v>0</v>
          </cell>
          <cell r="I640" t="str">
            <v>BIDS REJECTED</v>
          </cell>
          <cell r="J640" t="str">
            <v>BIDS REJECTED</v>
          </cell>
          <cell r="K640" t="str">
            <v>BIDS REJECTED</v>
          </cell>
          <cell r="L640" t="str">
            <v>BIDS REJECTED</v>
          </cell>
          <cell r="M640" t="str">
            <v>BIDS REJECTED</v>
          </cell>
          <cell r="N640" t="str">
            <v>Bids Rejected</v>
          </cell>
          <cell r="O640" t="str">
            <v>Bids Rejected</v>
          </cell>
          <cell r="P640" t="str">
            <v>Bids Rejected</v>
          </cell>
          <cell r="Q640" t="str">
            <v>Bids Rejected</v>
          </cell>
          <cell r="R640" t="str">
            <v>Bids Rejected</v>
          </cell>
          <cell r="S640">
            <v>42054</v>
          </cell>
        </row>
        <row r="641">
          <cell r="A641">
            <v>624</v>
          </cell>
          <cell r="B641" t="str">
            <v>404th</v>
          </cell>
          <cell r="C641">
            <v>41704</v>
          </cell>
          <cell r="D641">
            <v>42068</v>
          </cell>
          <cell r="E641">
            <v>5</v>
          </cell>
          <cell r="F641">
            <v>17219.900000000001</v>
          </cell>
          <cell r="G641">
            <v>15659.777059999999</v>
          </cell>
          <cell r="H641">
            <v>5</v>
          </cell>
          <cell r="I641">
            <v>15219.900000000001</v>
          </cell>
          <cell r="J641">
            <v>2000</v>
          </cell>
          <cell r="K641">
            <v>17219.900000000001</v>
          </cell>
          <cell r="L641">
            <v>15659777060</v>
          </cell>
          <cell r="M641">
            <v>1560122940</v>
          </cell>
          <cell r="N641">
            <v>9.9900000000000003E-2</v>
          </cell>
          <cell r="O641">
            <v>9.9900000000000003E-2</v>
          </cell>
          <cell r="P641">
            <v>90.94</v>
          </cell>
          <cell r="Q641">
            <v>9.9900000000000003E-2</v>
          </cell>
          <cell r="R641">
            <v>9.9900000000000003E-2</v>
          </cell>
          <cell r="S641">
            <v>42068</v>
          </cell>
        </row>
        <row r="642">
          <cell r="A642">
            <v>625</v>
          </cell>
          <cell r="B642" t="str">
            <v>Non-Comp</v>
          </cell>
          <cell r="C642">
            <v>41704</v>
          </cell>
          <cell r="D642">
            <v>42068</v>
          </cell>
          <cell r="E642">
            <v>7</v>
          </cell>
          <cell r="F642">
            <v>517.49</v>
          </cell>
          <cell r="G642">
            <v>470.60500000000002</v>
          </cell>
          <cell r="H642">
            <v>7</v>
          </cell>
          <cell r="I642">
            <v>0</v>
          </cell>
          <cell r="J642">
            <v>517.49</v>
          </cell>
          <cell r="K642">
            <v>517.49</v>
          </cell>
          <cell r="L642">
            <v>470605406</v>
          </cell>
          <cell r="M642">
            <v>46884594.000000007</v>
          </cell>
          <cell r="N642">
            <v>9.9900000000000003E-2</v>
          </cell>
          <cell r="O642">
            <v>9.9900000000000003E-2</v>
          </cell>
          <cell r="P642">
            <v>90.94</v>
          </cell>
          <cell r="Q642">
            <v>9.9900000000000003E-2</v>
          </cell>
          <cell r="R642">
            <v>9.9900000000000003E-2</v>
          </cell>
          <cell r="S642">
            <v>42068</v>
          </cell>
        </row>
        <row r="643">
          <cell r="A643">
            <v>626</v>
          </cell>
          <cell r="B643" t="str">
            <v>405th</v>
          </cell>
          <cell r="C643">
            <v>41718</v>
          </cell>
          <cell r="D643">
            <v>42082</v>
          </cell>
          <cell r="E643">
            <v>35</v>
          </cell>
          <cell r="F643">
            <v>188420</v>
          </cell>
          <cell r="G643">
            <v>171359.5229999999</v>
          </cell>
          <cell r="H643">
            <v>35</v>
          </cell>
          <cell r="I643">
            <v>155770</v>
          </cell>
          <cell r="J643">
            <v>32650</v>
          </cell>
          <cell r="K643">
            <v>188420</v>
          </cell>
          <cell r="L643">
            <v>171359523000</v>
          </cell>
          <cell r="M643">
            <v>17060477000</v>
          </cell>
          <cell r="N643">
            <v>9.9535999999999999E-2</v>
          </cell>
          <cell r="O643">
            <v>9.9900000000000003E-2</v>
          </cell>
          <cell r="P643">
            <v>90.94</v>
          </cell>
          <cell r="Q643">
            <v>9.9899825268200029E-2</v>
          </cell>
          <cell r="R643">
            <v>9.9833065258402409E-2</v>
          </cell>
          <cell r="S643">
            <v>42082</v>
          </cell>
        </row>
        <row r="644">
          <cell r="A644">
            <v>627</v>
          </cell>
          <cell r="B644" t="str">
            <v>Non-Comp</v>
          </cell>
          <cell r="C644">
            <v>41718</v>
          </cell>
          <cell r="D644">
            <v>42082</v>
          </cell>
          <cell r="E644">
            <v>10</v>
          </cell>
          <cell r="F644">
            <v>565.65499999999997</v>
          </cell>
          <cell r="G644">
            <v>514.46322250000003</v>
          </cell>
          <cell r="H644">
            <v>10</v>
          </cell>
          <cell r="I644">
            <v>0</v>
          </cell>
          <cell r="J644">
            <v>565.65499999999997</v>
          </cell>
          <cell r="K644">
            <v>565.65499999999997</v>
          </cell>
          <cell r="L644">
            <v>514463222.5</v>
          </cell>
          <cell r="M644">
            <v>51191777.500000015</v>
          </cell>
          <cell r="N644">
            <v>9.9778588646098218E-2</v>
          </cell>
          <cell r="O644">
            <v>9.9778588646098218E-2</v>
          </cell>
          <cell r="P644">
            <v>90.95</v>
          </cell>
          <cell r="Q644">
            <v>9.9778588646098218E-2</v>
          </cell>
          <cell r="R644">
            <v>9.9778588646098218E-2</v>
          </cell>
          <cell r="S644">
            <v>42082</v>
          </cell>
        </row>
        <row r="645">
          <cell r="A645">
            <v>628</v>
          </cell>
          <cell r="B645" t="str">
            <v>406th</v>
          </cell>
          <cell r="C645">
            <v>41732</v>
          </cell>
          <cell r="D645">
            <v>42096</v>
          </cell>
          <cell r="E645">
            <v>4</v>
          </cell>
          <cell r="F645">
            <v>5100</v>
          </cell>
          <cell r="G645">
            <v>4637.9399999999996</v>
          </cell>
          <cell r="H645">
            <v>4</v>
          </cell>
          <cell r="I645">
            <v>0</v>
          </cell>
          <cell r="J645">
            <v>5100</v>
          </cell>
          <cell r="K645">
            <v>5100</v>
          </cell>
          <cell r="L645">
            <v>4637940000</v>
          </cell>
          <cell r="M645">
            <v>462060000</v>
          </cell>
          <cell r="N645">
            <v>9.9900000000000003E-2</v>
          </cell>
          <cell r="O645">
            <v>9.9900000000000003E-2</v>
          </cell>
          <cell r="P645">
            <v>90.94</v>
          </cell>
          <cell r="Q645">
            <v>9.9899825268200029E-2</v>
          </cell>
          <cell r="R645">
            <v>9.9900000000000003E-2</v>
          </cell>
          <cell r="S645">
            <v>42096</v>
          </cell>
        </row>
        <row r="646">
          <cell r="A646">
            <v>629</v>
          </cell>
          <cell r="B646" t="str">
            <v>Non-Comp</v>
          </cell>
          <cell r="C646">
            <v>41732</v>
          </cell>
          <cell r="D646">
            <v>42096</v>
          </cell>
          <cell r="E646">
            <v>14</v>
          </cell>
          <cell r="F646">
            <v>1776.4449999999999</v>
          </cell>
          <cell r="G646">
            <v>1615.4990829999999</v>
          </cell>
          <cell r="H646">
            <v>14</v>
          </cell>
          <cell r="I646">
            <v>0</v>
          </cell>
          <cell r="J646">
            <v>1776.4449999999999</v>
          </cell>
          <cell r="K646">
            <v>1776.4449999999999</v>
          </cell>
          <cell r="L646">
            <v>1615499083</v>
          </cell>
          <cell r="M646">
            <v>160945917.00000003</v>
          </cell>
          <cell r="N646">
            <v>9.9900000000000003E-2</v>
          </cell>
          <cell r="O646">
            <v>9.9900000000000003E-2</v>
          </cell>
          <cell r="P646">
            <v>90.94</v>
          </cell>
          <cell r="Q646">
            <v>9.9900000000000003E-2</v>
          </cell>
          <cell r="R646">
            <v>9.9900000000000003E-2</v>
          </cell>
          <cell r="S646">
            <v>42096</v>
          </cell>
        </row>
        <row r="647">
          <cell r="A647">
            <v>630</v>
          </cell>
          <cell r="B647" t="str">
            <v>407th</v>
          </cell>
          <cell r="C647">
            <v>41746</v>
          </cell>
          <cell r="D647">
            <v>42110</v>
          </cell>
          <cell r="E647">
            <v>13</v>
          </cell>
          <cell r="F647">
            <v>150930</v>
          </cell>
          <cell r="G647">
            <v>137255.962</v>
          </cell>
          <cell r="H647">
            <v>13</v>
          </cell>
          <cell r="I647">
            <v>148730</v>
          </cell>
          <cell r="J647">
            <v>2200</v>
          </cell>
          <cell r="K647">
            <v>150930</v>
          </cell>
          <cell r="L647">
            <v>137255962000</v>
          </cell>
          <cell r="M647">
            <v>13674038000</v>
          </cell>
          <cell r="N647">
            <v>9.9779000000000007E-2</v>
          </cell>
          <cell r="O647">
            <v>9.9900000000000003E-2</v>
          </cell>
          <cell r="P647">
            <v>90.94</v>
          </cell>
          <cell r="Q647">
            <v>9.9899825268200029E-2</v>
          </cell>
          <cell r="R647">
            <v>9.9898057896104647E-2</v>
          </cell>
          <cell r="S647">
            <v>42110</v>
          </cell>
        </row>
        <row r="648">
          <cell r="A648">
            <v>631</v>
          </cell>
          <cell r="B648" t="str">
            <v>Non-Comp</v>
          </cell>
          <cell r="C648">
            <v>41746</v>
          </cell>
          <cell r="D648">
            <v>42110</v>
          </cell>
          <cell r="E648">
            <v>15</v>
          </cell>
          <cell r="F648">
            <v>904.66</v>
          </cell>
          <cell r="G648">
            <v>822.69780400000002</v>
          </cell>
          <cell r="H648">
            <v>15</v>
          </cell>
          <cell r="I648">
            <v>0</v>
          </cell>
          <cell r="J648">
            <v>904.66</v>
          </cell>
          <cell r="K648">
            <v>904.66</v>
          </cell>
          <cell r="L648">
            <v>822697804</v>
          </cell>
          <cell r="M648">
            <v>81962196.000000015</v>
          </cell>
          <cell r="N648">
            <v>9.9900000000000003E-2</v>
          </cell>
          <cell r="O648">
            <v>9.9900000000000003E-2</v>
          </cell>
          <cell r="P648">
            <v>90.94</v>
          </cell>
          <cell r="Q648">
            <v>9.9900000000000003E-2</v>
          </cell>
          <cell r="R648">
            <v>9.9900000000000003E-2</v>
          </cell>
          <cell r="S648">
            <v>42110</v>
          </cell>
        </row>
        <row r="649">
          <cell r="A649">
            <v>632</v>
          </cell>
          <cell r="B649" t="str">
            <v>408th</v>
          </cell>
          <cell r="C649">
            <v>41761</v>
          </cell>
          <cell r="D649">
            <v>42124</v>
          </cell>
          <cell r="E649">
            <v>19</v>
          </cell>
          <cell r="F649">
            <v>299650</v>
          </cell>
          <cell r="G649">
            <v>272578.14</v>
          </cell>
          <cell r="H649">
            <v>19</v>
          </cell>
          <cell r="I649">
            <v>294150</v>
          </cell>
          <cell r="J649">
            <v>5500</v>
          </cell>
          <cell r="K649">
            <v>299650</v>
          </cell>
          <cell r="L649">
            <v>272578140000</v>
          </cell>
          <cell r="M649">
            <v>27071860000</v>
          </cell>
          <cell r="N649">
            <v>9.9567000000000003E-2</v>
          </cell>
          <cell r="O649">
            <v>9.9931916914406796E-2</v>
          </cell>
          <cell r="P649">
            <v>90.96</v>
          </cell>
          <cell r="Q649">
            <v>9.9931916914406796E-2</v>
          </cell>
          <cell r="R649">
            <v>9.9865001109199478E-2</v>
          </cell>
          <cell r="S649">
            <v>42124</v>
          </cell>
        </row>
        <row r="650">
          <cell r="A650">
            <v>633</v>
          </cell>
          <cell r="B650" t="str">
            <v>Non-Comp</v>
          </cell>
          <cell r="C650">
            <v>41761</v>
          </cell>
          <cell r="D650">
            <v>42124</v>
          </cell>
          <cell r="E650">
            <v>13</v>
          </cell>
          <cell r="F650">
            <v>1817.37</v>
          </cell>
          <cell r="G650">
            <v>1653.261489</v>
          </cell>
          <cell r="H650">
            <v>13</v>
          </cell>
          <cell r="I650">
            <v>0</v>
          </cell>
          <cell r="J650">
            <v>1817.37</v>
          </cell>
          <cell r="K650">
            <v>1817.37</v>
          </cell>
          <cell r="L650">
            <v>1653261489</v>
          </cell>
          <cell r="M650">
            <v>164108511.00000009</v>
          </cell>
          <cell r="N650">
            <v>9.9810399759433927E-2</v>
          </cell>
          <cell r="O650">
            <v>9.9810399759433927E-2</v>
          </cell>
          <cell r="P650">
            <v>90.97</v>
          </cell>
          <cell r="Q650">
            <v>9.9810399759433927E-2</v>
          </cell>
          <cell r="R650">
            <v>9.9810399759433927E-2</v>
          </cell>
          <cell r="S650">
            <v>42124</v>
          </cell>
        </row>
        <row r="651">
          <cell r="A651">
            <v>634</v>
          </cell>
          <cell r="B651" t="str">
            <v>409th</v>
          </cell>
          <cell r="C651">
            <v>41774</v>
          </cell>
          <cell r="D651">
            <v>42138</v>
          </cell>
          <cell r="E651">
            <v>20</v>
          </cell>
          <cell r="F651">
            <v>176276</v>
          </cell>
          <cell r="G651">
            <v>160308.12239999999</v>
          </cell>
          <cell r="H651">
            <v>20</v>
          </cell>
          <cell r="I651">
            <v>172081</v>
          </cell>
          <cell r="J651">
            <v>4195</v>
          </cell>
          <cell r="K651">
            <v>176276</v>
          </cell>
          <cell r="L651">
            <v>160308122400</v>
          </cell>
          <cell r="M651">
            <v>15967877600</v>
          </cell>
          <cell r="N651">
            <v>9.9779000000000007E-2</v>
          </cell>
          <cell r="O651">
            <v>9.9900000000000003E-2</v>
          </cell>
          <cell r="P651">
            <v>90.94</v>
          </cell>
          <cell r="Q651">
            <v>9.9899825268200029E-2</v>
          </cell>
          <cell r="R651">
            <v>9.9881061270569768E-2</v>
          </cell>
          <cell r="S651">
            <v>42138</v>
          </cell>
        </row>
        <row r="652">
          <cell r="A652">
            <v>635</v>
          </cell>
          <cell r="B652" t="str">
            <v>Non-Comp</v>
          </cell>
          <cell r="C652">
            <v>41774</v>
          </cell>
          <cell r="D652">
            <v>42138</v>
          </cell>
          <cell r="E652">
            <v>23</v>
          </cell>
          <cell r="F652">
            <v>3117.915</v>
          </cell>
          <cell r="G652">
            <v>2835.4319009999999</v>
          </cell>
          <cell r="H652">
            <v>23</v>
          </cell>
          <cell r="I652">
            <v>0</v>
          </cell>
          <cell r="J652">
            <v>3117.915</v>
          </cell>
          <cell r="K652">
            <v>3117.915</v>
          </cell>
          <cell r="L652">
            <v>2835431901</v>
          </cell>
          <cell r="M652">
            <v>282483099.00000006</v>
          </cell>
          <cell r="N652">
            <v>9.9899825268200029E-2</v>
          </cell>
          <cell r="O652">
            <v>9.9899825268200029E-2</v>
          </cell>
          <cell r="P652">
            <v>90.94</v>
          </cell>
          <cell r="Q652">
            <v>9.9899825268200029E-2</v>
          </cell>
          <cell r="R652">
            <v>9.9810399759433927E-2</v>
          </cell>
          <cell r="S652">
            <v>42138</v>
          </cell>
        </row>
        <row r="653">
          <cell r="A653">
            <v>636</v>
          </cell>
          <cell r="B653" t="str">
            <v>410th</v>
          </cell>
          <cell r="C653">
            <v>41788</v>
          </cell>
          <cell r="D653">
            <v>42152</v>
          </cell>
          <cell r="E653">
            <v>0</v>
          </cell>
          <cell r="F653" t="str">
            <v xml:space="preserve">NO BIDS </v>
          </cell>
          <cell r="G653" t="str">
            <v>NO BIDS</v>
          </cell>
          <cell r="H653">
            <v>0</v>
          </cell>
          <cell r="I653" t="str">
            <v>NO BIDS</v>
          </cell>
          <cell r="J653" t="str">
            <v>NO BIDS</v>
          </cell>
          <cell r="K653" t="str">
            <v>NO BIDS</v>
          </cell>
          <cell r="L653" t="str">
            <v>NO BIDS</v>
          </cell>
          <cell r="M653" t="str">
            <v>NO BIDS</v>
          </cell>
          <cell r="N653" t="str">
            <v>---</v>
          </cell>
          <cell r="O653" t="str">
            <v xml:space="preserve">   ---</v>
          </cell>
          <cell r="P653" t="str">
            <v xml:space="preserve">   ---</v>
          </cell>
          <cell r="Q653" t="str">
            <v xml:space="preserve">   ---</v>
          </cell>
          <cell r="R653" t="str">
            <v xml:space="preserve">   ---</v>
          </cell>
          <cell r="S653">
            <v>42152</v>
          </cell>
        </row>
        <row r="654">
          <cell r="A654">
            <v>637</v>
          </cell>
          <cell r="B654" t="str">
            <v>Non-Comp</v>
          </cell>
          <cell r="C654">
            <v>41788</v>
          </cell>
          <cell r="D654">
            <v>42152</v>
          </cell>
          <cell r="E654">
            <v>18</v>
          </cell>
          <cell r="F654">
            <v>189.02</v>
          </cell>
          <cell r="G654" t="str">
            <v>Bid Rejected</v>
          </cell>
          <cell r="H654">
            <v>0</v>
          </cell>
          <cell r="I654" t="str">
            <v>BIDS REJECTED</v>
          </cell>
          <cell r="J654" t="str">
            <v>BIDS REJECTED</v>
          </cell>
          <cell r="K654" t="str">
            <v>BIDS REJECTED</v>
          </cell>
          <cell r="L654" t="str">
            <v>BIDS REJECTED</v>
          </cell>
          <cell r="M654" t="str">
            <v>BIDS REJECTED</v>
          </cell>
          <cell r="N654" t="str">
            <v>Bids Rejected</v>
          </cell>
          <cell r="O654" t="str">
            <v>Bids Rejected</v>
          </cell>
          <cell r="P654" t="str">
            <v>Bids Rejected</v>
          </cell>
          <cell r="Q654" t="str">
            <v>Bids Rejected</v>
          </cell>
          <cell r="R654" t="str">
            <v>Bids Rejected</v>
          </cell>
          <cell r="S654">
            <v>42152</v>
          </cell>
        </row>
        <row r="655">
          <cell r="A655">
            <v>638</v>
          </cell>
          <cell r="B655" t="str">
            <v>411th</v>
          </cell>
          <cell r="C655">
            <v>41802</v>
          </cell>
          <cell r="D655">
            <v>42166</v>
          </cell>
          <cell r="E655">
            <v>1</v>
          </cell>
          <cell r="F655">
            <v>100</v>
          </cell>
          <cell r="G655">
            <v>90.94</v>
          </cell>
          <cell r="H655">
            <v>1</v>
          </cell>
          <cell r="I655">
            <v>100</v>
          </cell>
          <cell r="J655">
            <v>0</v>
          </cell>
          <cell r="K655">
            <v>100</v>
          </cell>
          <cell r="L655">
            <v>90940000</v>
          </cell>
          <cell r="M655">
            <v>9060000</v>
          </cell>
          <cell r="N655">
            <v>9.9900000000000003E-2</v>
          </cell>
          <cell r="O655">
            <v>9.9900000000000003E-2</v>
          </cell>
          <cell r="P655">
            <v>90.94</v>
          </cell>
          <cell r="Q655">
            <v>9.9899825268200029E-2</v>
          </cell>
          <cell r="R655">
            <v>9.9900000000000003E-2</v>
          </cell>
          <cell r="S655">
            <v>42166</v>
          </cell>
        </row>
        <row r="656">
          <cell r="A656">
            <v>639</v>
          </cell>
          <cell r="B656" t="str">
            <v>Non-Comp</v>
          </cell>
          <cell r="C656">
            <v>41802</v>
          </cell>
          <cell r="D656">
            <v>42166</v>
          </cell>
          <cell r="E656">
            <v>6</v>
          </cell>
          <cell r="F656">
            <v>1010.5</v>
          </cell>
          <cell r="G656">
            <v>918.94870000000003</v>
          </cell>
          <cell r="H656">
            <v>6</v>
          </cell>
          <cell r="I656">
            <v>0</v>
          </cell>
          <cell r="J656">
            <v>1010.5</v>
          </cell>
          <cell r="K656">
            <v>1010.5</v>
          </cell>
          <cell r="L656">
            <v>918948700</v>
          </cell>
          <cell r="M656">
            <v>91551300.000000015</v>
          </cell>
          <cell r="N656">
            <v>9.9899825268200029E-2</v>
          </cell>
          <cell r="O656">
            <v>9.9899825268200029E-2</v>
          </cell>
          <cell r="P656">
            <v>90.94</v>
          </cell>
          <cell r="Q656">
            <v>9.9899825268200029E-2</v>
          </cell>
          <cell r="R656">
            <v>9.9900000000000003E-2</v>
          </cell>
          <cell r="S656">
            <v>42166</v>
          </cell>
        </row>
        <row r="657">
          <cell r="A657">
            <v>640</v>
          </cell>
          <cell r="B657" t="str">
            <v>412th</v>
          </cell>
          <cell r="C657">
            <v>41816</v>
          </cell>
          <cell r="D657">
            <v>42180</v>
          </cell>
          <cell r="E657">
            <v>1</v>
          </cell>
          <cell r="F657">
            <v>100</v>
          </cell>
          <cell r="G657">
            <v>90.94</v>
          </cell>
          <cell r="H657">
            <v>1</v>
          </cell>
          <cell r="I657">
            <v>100</v>
          </cell>
          <cell r="J657" t="str">
            <v>-</v>
          </cell>
          <cell r="K657">
            <v>100</v>
          </cell>
          <cell r="L657">
            <v>90940000</v>
          </cell>
          <cell r="M657">
            <v>9060000</v>
          </cell>
          <cell r="N657">
            <v>9.9900000000000003E-2</v>
          </cell>
          <cell r="O657">
            <v>9.9900000000000003E-2</v>
          </cell>
          <cell r="P657">
            <v>90.94</v>
          </cell>
          <cell r="Q657">
            <v>9.9900000000000003E-2</v>
          </cell>
          <cell r="R657">
            <v>9.9900000000000003E-2</v>
          </cell>
          <cell r="S657">
            <v>42180</v>
          </cell>
        </row>
        <row r="658">
          <cell r="A658">
            <v>641</v>
          </cell>
          <cell r="B658" t="str">
            <v>Non-Comp</v>
          </cell>
          <cell r="C658">
            <v>41816</v>
          </cell>
          <cell r="D658">
            <v>42180</v>
          </cell>
          <cell r="E658">
            <v>8</v>
          </cell>
          <cell r="F658">
            <v>743.76</v>
          </cell>
          <cell r="G658">
            <v>676.37534400000004</v>
          </cell>
          <cell r="H658">
            <v>8</v>
          </cell>
          <cell r="I658" t="str">
            <v>-</v>
          </cell>
          <cell r="J658">
            <v>743.76</v>
          </cell>
          <cell r="K658">
            <v>743.76</v>
          </cell>
          <cell r="L658">
            <v>676375344</v>
          </cell>
          <cell r="M658">
            <v>67384656</v>
          </cell>
          <cell r="N658">
            <v>9.9900000000000003E-2</v>
          </cell>
          <cell r="O658">
            <v>9.9900000000000003E-2</v>
          </cell>
          <cell r="P658">
            <v>90.94</v>
          </cell>
          <cell r="Q658">
            <v>9.9900000000000003E-2</v>
          </cell>
          <cell r="R658">
            <v>9.9900000000000003E-2</v>
          </cell>
          <cell r="S658">
            <v>42180</v>
          </cell>
        </row>
        <row r="659">
          <cell r="A659">
            <v>642</v>
          </cell>
          <cell r="B659" t="str">
            <v>413th</v>
          </cell>
          <cell r="C659">
            <v>41830</v>
          </cell>
          <cell r="D659">
            <v>42194</v>
          </cell>
          <cell r="E659">
            <v>1</v>
          </cell>
          <cell r="F659">
            <v>180</v>
          </cell>
          <cell r="G659">
            <v>163.69200000000001</v>
          </cell>
          <cell r="H659">
            <v>1</v>
          </cell>
          <cell r="I659">
            <v>180</v>
          </cell>
          <cell r="J659">
            <v>0</v>
          </cell>
          <cell r="K659">
            <v>180</v>
          </cell>
          <cell r="L659">
            <v>163692000</v>
          </cell>
          <cell r="M659">
            <v>16308000.000000004</v>
          </cell>
          <cell r="N659">
            <v>9.9900000000000003E-2</v>
          </cell>
          <cell r="O659">
            <v>9.9900000000000003E-2</v>
          </cell>
          <cell r="P659">
            <v>90.94</v>
          </cell>
          <cell r="Q659">
            <v>9.9900000000000003E-2</v>
          </cell>
          <cell r="R659">
            <v>9.9900000000000003E-2</v>
          </cell>
          <cell r="S659">
            <v>42194</v>
          </cell>
        </row>
        <row r="660">
          <cell r="A660">
            <v>643</v>
          </cell>
          <cell r="B660" t="str">
            <v>Non-Comp</v>
          </cell>
          <cell r="C660">
            <v>41830</v>
          </cell>
          <cell r="D660">
            <v>42194</v>
          </cell>
          <cell r="E660">
            <v>8</v>
          </cell>
          <cell r="F660">
            <v>638.93499999999995</v>
          </cell>
          <cell r="G660">
            <v>581.04748900000004</v>
          </cell>
          <cell r="H660">
            <v>8</v>
          </cell>
          <cell r="I660">
            <v>0</v>
          </cell>
          <cell r="J660">
            <v>638.93499999999995</v>
          </cell>
          <cell r="K660">
            <v>638.93499999999995</v>
          </cell>
          <cell r="L660">
            <v>581047489</v>
          </cell>
          <cell r="M660">
            <v>57887511</v>
          </cell>
          <cell r="N660">
            <v>9.9900000000000003E-2</v>
          </cell>
          <cell r="O660">
            <v>9.9900000000000003E-2</v>
          </cell>
          <cell r="P660">
            <v>90.94</v>
          </cell>
          <cell r="Q660">
            <v>9.9900000000000003E-2</v>
          </cell>
          <cell r="R660">
            <v>9.9900000000000003E-2</v>
          </cell>
          <cell r="S660">
            <v>42194</v>
          </cell>
        </row>
        <row r="661">
          <cell r="A661">
            <v>644</v>
          </cell>
          <cell r="B661" t="str">
            <v>414th</v>
          </cell>
          <cell r="C661">
            <v>41844</v>
          </cell>
          <cell r="D661">
            <v>42208</v>
          </cell>
          <cell r="E661">
            <v>2</v>
          </cell>
          <cell r="F661">
            <v>1330</v>
          </cell>
          <cell r="G661">
            <v>1209.502</v>
          </cell>
          <cell r="H661">
            <v>2</v>
          </cell>
          <cell r="I661">
            <v>1330</v>
          </cell>
          <cell r="J661">
            <v>0</v>
          </cell>
          <cell r="K661">
            <v>1330</v>
          </cell>
          <cell r="L661">
            <v>1209502000</v>
          </cell>
          <cell r="M661">
            <v>120498000.00000001</v>
          </cell>
          <cell r="N661">
            <v>9.9900000000000003E-2</v>
          </cell>
          <cell r="O661">
            <v>9.9900000000000003E-2</v>
          </cell>
          <cell r="P661">
            <v>90.94</v>
          </cell>
          <cell r="Q661">
            <v>9.9900000000000003E-2</v>
          </cell>
          <cell r="R661">
            <v>9.9900000000000003E-2</v>
          </cell>
          <cell r="S661">
            <v>42208</v>
          </cell>
        </row>
        <row r="662">
          <cell r="A662">
            <v>645</v>
          </cell>
          <cell r="B662" t="str">
            <v>Non-Comp</v>
          </cell>
          <cell r="C662">
            <v>41844</v>
          </cell>
          <cell r="D662">
            <v>42208</v>
          </cell>
          <cell r="E662">
            <v>14</v>
          </cell>
          <cell r="F662">
            <v>524.78</v>
          </cell>
          <cell r="G662">
            <v>477.23493200000001</v>
          </cell>
          <cell r="H662">
            <v>14</v>
          </cell>
          <cell r="I662">
            <v>0</v>
          </cell>
          <cell r="J662">
            <v>524.78</v>
          </cell>
          <cell r="K662">
            <v>524.78</v>
          </cell>
          <cell r="L662">
            <v>477234932</v>
          </cell>
          <cell r="M662">
            <v>47545068.000000007</v>
          </cell>
          <cell r="N662">
            <v>9.9900000000000003E-2</v>
          </cell>
          <cell r="O662">
            <v>9.9900000000000003E-2</v>
          </cell>
          <cell r="P662">
            <v>90.94</v>
          </cell>
          <cell r="Q662">
            <v>9.9900000000000003E-2</v>
          </cell>
          <cell r="R662">
            <v>9.9900000000000003E-2</v>
          </cell>
          <cell r="S662">
            <v>42208</v>
          </cell>
        </row>
        <row r="663">
          <cell r="A663">
            <v>646</v>
          </cell>
          <cell r="B663" t="str">
            <v>415th</v>
          </cell>
          <cell r="C663">
            <v>41858</v>
          </cell>
          <cell r="D663">
            <v>42222</v>
          </cell>
          <cell r="E663">
            <v>1</v>
          </cell>
          <cell r="F663">
            <v>8300</v>
          </cell>
          <cell r="G663">
            <v>7548.02</v>
          </cell>
          <cell r="H663">
            <v>1</v>
          </cell>
          <cell r="I663">
            <v>8300</v>
          </cell>
          <cell r="J663">
            <v>0</v>
          </cell>
          <cell r="K663">
            <v>8300</v>
          </cell>
          <cell r="L663">
            <v>7548020000</v>
          </cell>
          <cell r="M663">
            <v>751980000.00000012</v>
          </cell>
          <cell r="N663">
            <v>9.9900000000000003E-2</v>
          </cell>
          <cell r="O663">
            <v>9.9900000000000003E-2</v>
          </cell>
          <cell r="P663">
            <v>90.94</v>
          </cell>
          <cell r="Q663">
            <v>9.9900000000000003E-2</v>
          </cell>
          <cell r="R663">
            <v>9.9900000000000003E-2</v>
          </cell>
          <cell r="S663">
            <v>42222</v>
          </cell>
        </row>
        <row r="664">
          <cell r="A664">
            <v>647</v>
          </cell>
          <cell r="B664" t="str">
            <v>Non-Comp</v>
          </cell>
          <cell r="C664">
            <v>41858</v>
          </cell>
          <cell r="D664">
            <v>42222</v>
          </cell>
          <cell r="E664">
            <v>9</v>
          </cell>
          <cell r="F664">
            <v>456.61</v>
          </cell>
          <cell r="G664">
            <v>415.24113399999999</v>
          </cell>
          <cell r="H664">
            <v>9</v>
          </cell>
          <cell r="I664">
            <v>0</v>
          </cell>
          <cell r="J664">
            <v>456.61</v>
          </cell>
          <cell r="K664">
            <v>456.61</v>
          </cell>
          <cell r="L664">
            <v>415241134</v>
          </cell>
          <cell r="M664">
            <v>41368866.000000007</v>
          </cell>
          <cell r="N664">
            <v>9.9900000000000003E-2</v>
          </cell>
          <cell r="O664">
            <v>9.9900000000000003E-2</v>
          </cell>
          <cell r="P664">
            <v>90.94</v>
          </cell>
          <cell r="Q664">
            <v>9.9900000000000003E-2</v>
          </cell>
          <cell r="R664">
            <v>9.9900000000000003E-2</v>
          </cell>
          <cell r="S664">
            <v>42222</v>
          </cell>
        </row>
        <row r="665">
          <cell r="A665">
            <v>648</v>
          </cell>
          <cell r="B665" t="str">
            <v>416th</v>
          </cell>
          <cell r="C665">
            <v>41872</v>
          </cell>
          <cell r="D665">
            <v>42236</v>
          </cell>
          <cell r="E665">
            <v>2</v>
          </cell>
          <cell r="F665">
            <v>1888.66</v>
          </cell>
          <cell r="G665">
            <v>1717.5474040000001</v>
          </cell>
          <cell r="H665">
            <v>2</v>
          </cell>
          <cell r="I665">
            <v>1888.66</v>
          </cell>
          <cell r="J665">
            <v>0</v>
          </cell>
          <cell r="K665">
            <v>1888.66</v>
          </cell>
          <cell r="L665">
            <v>1717547404</v>
          </cell>
          <cell r="M665">
            <v>171112596</v>
          </cell>
          <cell r="N665">
            <v>9.9900000000000003E-2</v>
          </cell>
          <cell r="O665">
            <v>9.9900000000000003E-2</v>
          </cell>
          <cell r="P665">
            <v>90.94</v>
          </cell>
          <cell r="Q665">
            <v>9.9900000000000003E-2</v>
          </cell>
          <cell r="R665">
            <v>9.9900000000000003E-2</v>
          </cell>
          <cell r="S665">
            <v>42236</v>
          </cell>
        </row>
        <row r="666">
          <cell r="A666">
            <v>649</v>
          </cell>
          <cell r="B666" t="str">
            <v>Non-Comp</v>
          </cell>
          <cell r="C666">
            <v>41872</v>
          </cell>
          <cell r="D666">
            <v>42236</v>
          </cell>
          <cell r="E666">
            <v>3</v>
          </cell>
          <cell r="F666">
            <v>32.65</v>
          </cell>
          <cell r="G666">
            <v>29.69191</v>
          </cell>
          <cell r="H666">
            <v>3</v>
          </cell>
          <cell r="I666">
            <v>0</v>
          </cell>
          <cell r="J666">
            <v>32.65</v>
          </cell>
          <cell r="K666">
            <v>32.65</v>
          </cell>
          <cell r="L666">
            <v>29691910</v>
          </cell>
          <cell r="M666">
            <v>2958090.0000000009</v>
          </cell>
          <cell r="N666">
            <v>9.9900000000000003E-2</v>
          </cell>
          <cell r="O666">
            <v>9.9900000000000003E-2</v>
          </cell>
          <cell r="P666">
            <v>90.94</v>
          </cell>
          <cell r="Q666">
            <v>9.9900000000000003E-2</v>
          </cell>
          <cell r="R666">
            <v>9.9900000000000003E-2</v>
          </cell>
          <cell r="S666">
            <v>42236</v>
          </cell>
        </row>
        <row r="667">
          <cell r="A667">
            <v>650</v>
          </cell>
          <cell r="B667" t="str">
            <v>417th</v>
          </cell>
          <cell r="C667">
            <v>41886</v>
          </cell>
          <cell r="D667">
            <v>42250</v>
          </cell>
          <cell r="E667">
            <v>2</v>
          </cell>
          <cell r="F667">
            <v>829.24</v>
          </cell>
          <cell r="G667">
            <v>754.11125600000003</v>
          </cell>
          <cell r="H667">
            <v>2</v>
          </cell>
          <cell r="I667">
            <v>825.24</v>
          </cell>
          <cell r="J667">
            <v>4</v>
          </cell>
          <cell r="K667">
            <v>829.24</v>
          </cell>
          <cell r="L667">
            <v>754111256</v>
          </cell>
          <cell r="M667">
            <v>75128744</v>
          </cell>
          <cell r="N667">
            <v>9.9900000000000003E-2</v>
          </cell>
          <cell r="O667">
            <v>9.9900000000000003E-2</v>
          </cell>
          <cell r="P667">
            <v>90.94</v>
          </cell>
          <cell r="Q667">
            <v>9.9900000000000003E-2</v>
          </cell>
          <cell r="R667">
            <v>9.9900000000000003E-2</v>
          </cell>
          <cell r="S667">
            <v>42250</v>
          </cell>
        </row>
        <row r="668">
          <cell r="A668">
            <v>651</v>
          </cell>
          <cell r="B668" t="str">
            <v>Non-Comp</v>
          </cell>
          <cell r="C668">
            <v>41886</v>
          </cell>
          <cell r="D668">
            <v>42250</v>
          </cell>
          <cell r="E668">
            <v>7</v>
          </cell>
          <cell r="F668">
            <v>564.60500000000002</v>
          </cell>
          <cell r="G668">
            <v>513.45178699999997</v>
          </cell>
          <cell r="H668">
            <v>7</v>
          </cell>
          <cell r="I668">
            <v>0</v>
          </cell>
          <cell r="J668">
            <v>564.60500000000002</v>
          </cell>
          <cell r="K668">
            <v>564.60500000000002</v>
          </cell>
          <cell r="L668">
            <v>513451787</v>
          </cell>
          <cell r="M668">
            <v>51153213.000000007</v>
          </cell>
          <cell r="N668">
            <v>9.9900000000000003E-2</v>
          </cell>
          <cell r="O668">
            <v>9.9900000000000003E-2</v>
          </cell>
          <cell r="P668">
            <v>90.94</v>
          </cell>
          <cell r="Q668">
            <v>9.9900000000000003E-2</v>
          </cell>
          <cell r="R668">
            <v>9.9900000000000003E-2</v>
          </cell>
          <cell r="S668">
            <v>42250</v>
          </cell>
        </row>
        <row r="669">
          <cell r="A669">
            <v>652</v>
          </cell>
          <cell r="B669" t="str">
            <v>418th</v>
          </cell>
          <cell r="C669">
            <v>41900</v>
          </cell>
          <cell r="D669">
            <v>42264</v>
          </cell>
          <cell r="E669">
            <v>0</v>
          </cell>
          <cell r="F669" t="str">
            <v xml:space="preserve">NO BIDS </v>
          </cell>
          <cell r="G669" t="str">
            <v>NO BIDS</v>
          </cell>
          <cell r="H669">
            <v>0</v>
          </cell>
          <cell r="I669" t="str">
            <v>NO BIDS</v>
          </cell>
          <cell r="J669" t="str">
            <v>NO BIDS</v>
          </cell>
          <cell r="K669" t="str">
            <v>NO BIDS</v>
          </cell>
          <cell r="L669" t="str">
            <v>NO BIDS</v>
          </cell>
          <cell r="M669" t="str">
            <v>NO BIDS</v>
          </cell>
          <cell r="N669" t="str">
            <v>---</v>
          </cell>
          <cell r="O669" t="str">
            <v xml:space="preserve">   ---</v>
          </cell>
          <cell r="P669" t="str">
            <v xml:space="preserve">   ---</v>
          </cell>
          <cell r="Q669" t="str">
            <v xml:space="preserve">   ---</v>
          </cell>
          <cell r="R669" t="str">
            <v xml:space="preserve">   ---</v>
          </cell>
          <cell r="S669">
            <v>42264</v>
          </cell>
        </row>
        <row r="670">
          <cell r="A670">
            <v>653</v>
          </cell>
          <cell r="B670" t="str">
            <v>Non-Comp</v>
          </cell>
          <cell r="C670">
            <v>41900</v>
          </cell>
          <cell r="D670">
            <v>42264</v>
          </cell>
          <cell r="E670">
            <v>3</v>
          </cell>
          <cell r="F670">
            <v>470</v>
          </cell>
          <cell r="G670" t="str">
            <v>Bid Rejected</v>
          </cell>
          <cell r="H670">
            <v>0</v>
          </cell>
          <cell r="I670" t="str">
            <v>BIDS REJECTED</v>
          </cell>
          <cell r="J670" t="str">
            <v>BIDS REJECTED</v>
          </cell>
          <cell r="K670" t="str">
            <v>BIDS REJECTED</v>
          </cell>
          <cell r="L670" t="str">
            <v>BIDS REJECTED</v>
          </cell>
          <cell r="M670" t="str">
            <v>BIDS REJECTED</v>
          </cell>
          <cell r="N670" t="str">
            <v>Bids Rejected</v>
          </cell>
          <cell r="O670" t="str">
            <v>Bids Rejected</v>
          </cell>
          <cell r="P670" t="str">
            <v>Bids Rejected</v>
          </cell>
          <cell r="Q670" t="str">
            <v>Bids Rejected</v>
          </cell>
          <cell r="R670" t="str">
            <v>Bids Rejected</v>
          </cell>
          <cell r="S670">
            <v>42264</v>
          </cell>
        </row>
        <row r="671">
          <cell r="A671">
            <v>654</v>
          </cell>
          <cell r="B671" t="str">
            <v>419th</v>
          </cell>
          <cell r="C671">
            <v>41914</v>
          </cell>
          <cell r="D671">
            <v>42278</v>
          </cell>
          <cell r="E671">
            <v>0</v>
          </cell>
          <cell r="F671" t="str">
            <v xml:space="preserve">NO BIDS </v>
          </cell>
          <cell r="G671" t="str">
            <v>NO BIDS</v>
          </cell>
          <cell r="H671">
            <v>0</v>
          </cell>
          <cell r="I671" t="str">
            <v>NO BIDS</v>
          </cell>
          <cell r="J671" t="str">
            <v>NO BIDS</v>
          </cell>
          <cell r="K671" t="str">
            <v>NO BIDS</v>
          </cell>
          <cell r="L671" t="str">
            <v>NO BIDS</v>
          </cell>
          <cell r="M671" t="str">
            <v>NO BIDS</v>
          </cell>
          <cell r="N671" t="str">
            <v>---</v>
          </cell>
          <cell r="O671" t="str">
            <v xml:space="preserve">   ---</v>
          </cell>
          <cell r="P671" t="str">
            <v xml:space="preserve">   ---</v>
          </cell>
          <cell r="Q671" t="str">
            <v xml:space="preserve">   ---</v>
          </cell>
          <cell r="R671" t="str">
            <v xml:space="preserve">   ---</v>
          </cell>
          <cell r="S671">
            <v>42278</v>
          </cell>
        </row>
        <row r="672">
          <cell r="A672">
            <v>655</v>
          </cell>
          <cell r="B672" t="str">
            <v>Non-Comp</v>
          </cell>
          <cell r="C672">
            <v>41914</v>
          </cell>
          <cell r="D672">
            <v>42278</v>
          </cell>
          <cell r="E672">
            <v>3</v>
          </cell>
          <cell r="F672">
            <v>262</v>
          </cell>
          <cell r="G672" t="str">
            <v>Bid Rejected</v>
          </cell>
          <cell r="H672">
            <v>0</v>
          </cell>
          <cell r="I672" t="str">
            <v>BIDS REJECTED</v>
          </cell>
          <cell r="J672" t="str">
            <v>BIDS REJECTED</v>
          </cell>
          <cell r="K672" t="str">
            <v>BIDS REJECTED</v>
          </cell>
          <cell r="L672" t="str">
            <v>BIDS REJECTED</v>
          </cell>
          <cell r="M672" t="str">
            <v>BIDS REJECTED</v>
          </cell>
          <cell r="N672" t="str">
            <v>Bids Rejected</v>
          </cell>
          <cell r="O672" t="str">
            <v>Bids Rejected</v>
          </cell>
          <cell r="P672" t="str">
            <v>Bids Rejected</v>
          </cell>
          <cell r="Q672" t="str">
            <v>Bids Rejected</v>
          </cell>
          <cell r="R672" t="str">
            <v>Bids Rejected</v>
          </cell>
          <cell r="S672">
            <v>42278</v>
          </cell>
        </row>
        <row r="673">
          <cell r="A673">
            <v>656</v>
          </cell>
          <cell r="B673" t="str">
            <v>420th</v>
          </cell>
          <cell r="C673">
            <v>41928</v>
          </cell>
          <cell r="D673">
            <v>42292</v>
          </cell>
          <cell r="E673">
            <v>0</v>
          </cell>
          <cell r="F673" t="str">
            <v xml:space="preserve">NO BIDS </v>
          </cell>
          <cell r="G673" t="str">
            <v>NO BIDS</v>
          </cell>
          <cell r="H673">
            <v>0</v>
          </cell>
          <cell r="I673" t="str">
            <v>NO BIDS</v>
          </cell>
          <cell r="J673" t="str">
            <v>NO BIDS</v>
          </cell>
          <cell r="K673" t="str">
            <v>NO BIDS</v>
          </cell>
          <cell r="L673" t="str">
            <v>NO BIDS</v>
          </cell>
          <cell r="M673" t="str">
            <v>NO BIDS</v>
          </cell>
          <cell r="N673" t="str">
            <v>---</v>
          </cell>
          <cell r="O673" t="str">
            <v xml:space="preserve">   ---</v>
          </cell>
          <cell r="P673" t="str">
            <v xml:space="preserve">   ---</v>
          </cell>
          <cell r="Q673" t="str">
            <v xml:space="preserve">   ---</v>
          </cell>
          <cell r="R673" t="str">
            <v xml:space="preserve">   ---</v>
          </cell>
        </row>
        <row r="674">
          <cell r="A674">
            <v>657</v>
          </cell>
          <cell r="B674" t="str">
            <v>Non-Comp</v>
          </cell>
          <cell r="C674">
            <v>41928</v>
          </cell>
          <cell r="D674">
            <v>42292</v>
          </cell>
          <cell r="E674">
            <v>1</v>
          </cell>
          <cell r="F674">
            <v>200</v>
          </cell>
          <cell r="G674" t="str">
            <v>Bid Rejected</v>
          </cell>
          <cell r="H674">
            <v>0</v>
          </cell>
          <cell r="I674" t="str">
            <v>BIDS REJECTED</v>
          </cell>
          <cell r="J674" t="str">
            <v>BIDS REJECTED</v>
          </cell>
          <cell r="K674" t="str">
            <v>BIDS REJECTED</v>
          </cell>
          <cell r="L674" t="str">
            <v>BIDS REJECTED</v>
          </cell>
          <cell r="M674" t="str">
            <v>BIDS REJECTED</v>
          </cell>
          <cell r="N674" t="str">
            <v>Bids Rejected</v>
          </cell>
          <cell r="O674" t="str">
            <v>Bids Rejected</v>
          </cell>
          <cell r="P674" t="str">
            <v>Bids Rejected</v>
          </cell>
          <cell r="Q674" t="str">
            <v>Bids Rejected</v>
          </cell>
          <cell r="R674" t="str">
            <v>Bids Rejected</v>
          </cell>
        </row>
        <row r="675">
          <cell r="A675">
            <v>658</v>
          </cell>
          <cell r="B675" t="str">
            <v>421st</v>
          </cell>
          <cell r="C675">
            <v>41942</v>
          </cell>
          <cell r="D675">
            <v>42306</v>
          </cell>
          <cell r="E675">
            <v>21</v>
          </cell>
          <cell r="F675">
            <v>68251</v>
          </cell>
          <cell r="G675">
            <v>62071.729400000011</v>
          </cell>
          <cell r="H675">
            <v>21</v>
          </cell>
          <cell r="I675">
            <v>46451</v>
          </cell>
          <cell r="J675">
            <v>21800</v>
          </cell>
          <cell r="K675">
            <v>68251</v>
          </cell>
          <cell r="L675">
            <v>62071729400</v>
          </cell>
          <cell r="M675">
            <v>6179270600</v>
          </cell>
          <cell r="N675">
            <v>9.9656999999999996E-2</v>
          </cell>
          <cell r="O675">
            <v>9.9900000000000003E-2</v>
          </cell>
          <cell r="P675">
            <v>90.94</v>
          </cell>
          <cell r="Q675">
            <v>9.9900000000000003E-2</v>
          </cell>
          <cell r="R675">
            <v>9.9823999999999996E-2</v>
          </cell>
        </row>
        <row r="676">
          <cell r="A676">
            <v>659</v>
          </cell>
          <cell r="B676" t="str">
            <v>Non-Comp</v>
          </cell>
          <cell r="C676">
            <v>41942</v>
          </cell>
          <cell r="D676">
            <v>42306</v>
          </cell>
          <cell r="E676">
            <v>2</v>
          </cell>
          <cell r="F676">
            <v>33</v>
          </cell>
          <cell r="G676">
            <v>30.013500000000001</v>
          </cell>
          <cell r="H676">
            <v>2</v>
          </cell>
          <cell r="I676">
            <v>0</v>
          </cell>
          <cell r="J676">
            <v>33</v>
          </cell>
          <cell r="K676">
            <v>33</v>
          </cell>
          <cell r="L676">
            <v>30013500</v>
          </cell>
          <cell r="M676">
            <v>2986500.0000000005</v>
          </cell>
          <cell r="N676">
            <v>9.9779000000000007E-2</v>
          </cell>
          <cell r="O676">
            <v>9.9779000000000007E-2</v>
          </cell>
          <cell r="P676">
            <v>90.95</v>
          </cell>
          <cell r="Q676">
            <v>9.9779000000000007E-2</v>
          </cell>
          <cell r="R676">
            <v>9.9779000000000007E-2</v>
          </cell>
        </row>
        <row r="677">
          <cell r="A677">
            <v>660</v>
          </cell>
          <cell r="B677" t="str">
            <v>422nd</v>
          </cell>
          <cell r="C677">
            <v>41956</v>
          </cell>
          <cell r="D677">
            <v>42320</v>
          </cell>
          <cell r="E677">
            <v>49</v>
          </cell>
          <cell r="F677">
            <v>139622.5</v>
          </cell>
          <cell r="G677">
            <v>127003.64110000002</v>
          </cell>
          <cell r="H677">
            <v>49</v>
          </cell>
          <cell r="I677">
            <v>117649.5</v>
          </cell>
          <cell r="J677">
            <v>21973</v>
          </cell>
          <cell r="K677">
            <v>139622.5</v>
          </cell>
          <cell r="L677">
            <v>127003641100</v>
          </cell>
          <cell r="M677">
            <v>12618858900</v>
          </cell>
          <cell r="N677">
            <v>9.8688999999999999E-2</v>
          </cell>
          <cell r="O677">
            <v>9.9900000000000003E-2</v>
          </cell>
          <cell r="P677">
            <v>90.94</v>
          </cell>
          <cell r="Q677">
            <v>9.9900000000000003E-2</v>
          </cell>
          <cell r="R677">
            <v>9.9630999999999997E-2</v>
          </cell>
        </row>
        <row r="678">
          <cell r="A678">
            <v>661</v>
          </cell>
          <cell r="B678" t="str">
            <v>Non-Comp</v>
          </cell>
          <cell r="C678">
            <v>41956</v>
          </cell>
          <cell r="D678">
            <v>42320</v>
          </cell>
          <cell r="E678">
            <v>44</v>
          </cell>
          <cell r="F678">
            <v>2953.2150000000001</v>
          </cell>
          <cell r="G678">
            <v>2686.2443640000001</v>
          </cell>
          <cell r="H678">
            <v>44</v>
          </cell>
          <cell r="I678">
            <v>0</v>
          </cell>
          <cell r="J678">
            <v>2953.2150000000001</v>
          </cell>
          <cell r="K678">
            <v>2953.2150000000001</v>
          </cell>
          <cell r="L678">
            <v>2686244364</v>
          </cell>
          <cell r="M678">
            <v>266970636.00000003</v>
          </cell>
          <cell r="N678">
            <v>9.9656999999999996E-2</v>
          </cell>
          <cell r="O678">
            <v>9.9656999999999996E-2</v>
          </cell>
          <cell r="P678">
            <v>90.96</v>
          </cell>
          <cell r="Q678">
            <v>9.9656999999999996E-2</v>
          </cell>
          <cell r="R678">
            <v>9.9656999999999996E-2</v>
          </cell>
        </row>
        <row r="679">
          <cell r="A679">
            <v>662</v>
          </cell>
          <cell r="B679" t="str">
            <v>423rd</v>
          </cell>
          <cell r="C679">
            <v>41970</v>
          </cell>
          <cell r="D679">
            <v>42334</v>
          </cell>
          <cell r="E679">
            <v>15</v>
          </cell>
          <cell r="F679">
            <v>57084</v>
          </cell>
          <cell r="G679">
            <v>52155.614200000004</v>
          </cell>
          <cell r="H679">
            <v>15</v>
          </cell>
          <cell r="I679">
            <v>55232</v>
          </cell>
          <cell r="J679">
            <v>1852</v>
          </cell>
          <cell r="K679">
            <v>57084</v>
          </cell>
          <cell r="L679">
            <v>52155614200</v>
          </cell>
          <cell r="M679">
            <v>4928385800</v>
          </cell>
          <cell r="N679">
            <v>9.4590999999999995E-2</v>
          </cell>
          <cell r="O679">
            <v>9.4950999999999994E-2</v>
          </cell>
          <cell r="P679">
            <v>91.35</v>
          </cell>
          <cell r="Q679">
            <v>9.4950999999999994E-2</v>
          </cell>
          <cell r="R679">
            <v>9.4753000000000004E-2</v>
          </cell>
        </row>
        <row r="680">
          <cell r="A680">
            <v>663</v>
          </cell>
          <cell r="B680" t="str">
            <v>Non-Comp</v>
          </cell>
          <cell r="C680">
            <v>41970</v>
          </cell>
          <cell r="D680">
            <v>42334</v>
          </cell>
          <cell r="E680">
            <v>41</v>
          </cell>
          <cell r="F680">
            <v>1000.78</v>
          </cell>
          <cell r="G680">
            <v>914.41268600000001</v>
          </cell>
          <cell r="H680">
            <v>41</v>
          </cell>
          <cell r="I680">
            <v>0</v>
          </cell>
          <cell r="J680">
            <v>1000.78</v>
          </cell>
          <cell r="K680">
            <v>1000.78</v>
          </cell>
          <cell r="L680">
            <v>914412686</v>
          </cell>
          <cell r="M680">
            <v>86367313.99999994</v>
          </cell>
          <cell r="N680">
            <v>9.4711000000000004E-2</v>
          </cell>
          <cell r="O680">
            <v>9.4711000000000004E-2</v>
          </cell>
          <cell r="P680">
            <v>91.37</v>
          </cell>
          <cell r="Q680">
            <v>9.4711000000000004E-2</v>
          </cell>
          <cell r="R680">
            <v>9.4711000000000004E-2</v>
          </cell>
        </row>
        <row r="681">
          <cell r="A681">
            <v>664</v>
          </cell>
          <cell r="B681" t="str">
            <v>424th</v>
          </cell>
          <cell r="C681">
            <v>41984</v>
          </cell>
          <cell r="D681">
            <v>42348</v>
          </cell>
          <cell r="E681">
            <v>10</v>
          </cell>
          <cell r="F681">
            <v>63810</v>
          </cell>
          <cell r="G681">
            <v>58295.704999999994</v>
          </cell>
          <cell r="H681">
            <v>10</v>
          </cell>
          <cell r="I681">
            <v>63810</v>
          </cell>
          <cell r="J681">
            <v>0</v>
          </cell>
          <cell r="K681">
            <v>63810</v>
          </cell>
          <cell r="L681">
            <v>58295705000</v>
          </cell>
          <cell r="M681">
            <v>5514295000</v>
          </cell>
          <cell r="N681">
            <v>9.4830999999999999E-2</v>
          </cell>
          <cell r="O681">
            <v>9.4950999999999994E-2</v>
          </cell>
          <cell r="P681">
            <v>91.35</v>
          </cell>
          <cell r="Q681">
            <v>9.4950999999999994E-2</v>
          </cell>
          <cell r="R681">
            <v>9.4852000000000006E-2</v>
          </cell>
        </row>
        <row r="682">
          <cell r="A682">
            <v>665</v>
          </cell>
          <cell r="B682" t="str">
            <v>Non-Comp</v>
          </cell>
          <cell r="C682">
            <v>41984</v>
          </cell>
          <cell r="D682">
            <v>42348</v>
          </cell>
          <cell r="E682">
            <v>15</v>
          </cell>
          <cell r="F682">
            <v>2203.3249999999998</v>
          </cell>
          <cell r="G682">
            <v>2012.9577200000001</v>
          </cell>
          <cell r="H682">
            <v>15</v>
          </cell>
          <cell r="I682">
            <v>0</v>
          </cell>
          <cell r="J682">
            <v>2203.3249999999998</v>
          </cell>
          <cell r="K682">
            <v>2203.3249999999998</v>
          </cell>
          <cell r="L682">
            <v>2012957720</v>
          </cell>
          <cell r="M682">
            <v>190367280.00000003</v>
          </cell>
          <cell r="N682">
            <v>9.4830999999999999E-2</v>
          </cell>
          <cell r="O682">
            <v>9.4830999999999999E-2</v>
          </cell>
          <cell r="P682">
            <v>91.36</v>
          </cell>
          <cell r="Q682">
            <v>9.4830999999999999E-2</v>
          </cell>
          <cell r="R682">
            <v>9.4830999999999999E-2</v>
          </cell>
        </row>
        <row r="683">
          <cell r="A683">
            <v>666</v>
          </cell>
          <cell r="B683" t="str">
            <v>425th</v>
          </cell>
          <cell r="C683">
            <v>41999</v>
          </cell>
          <cell r="D683">
            <v>42362</v>
          </cell>
          <cell r="E683">
            <v>35</v>
          </cell>
          <cell r="F683">
            <v>98083</v>
          </cell>
          <cell r="G683">
            <v>89647.897100000017</v>
          </cell>
          <cell r="H683">
            <v>12</v>
          </cell>
          <cell r="I683">
            <v>40500</v>
          </cell>
          <cell r="J683">
            <v>0</v>
          </cell>
          <cell r="K683">
            <v>40500</v>
          </cell>
          <cell r="L683">
            <v>37031550000</v>
          </cell>
          <cell r="M683">
            <v>3468450000</v>
          </cell>
          <cell r="N683">
            <v>9.3889E-2</v>
          </cell>
          <cell r="O683">
            <v>9.4972000000000001E-2</v>
          </cell>
          <cell r="P683">
            <v>91.39</v>
          </cell>
          <cell r="Q683">
            <v>9.4730999999999996E-2</v>
          </cell>
          <cell r="R683">
            <v>9.4177999999999998E-2</v>
          </cell>
        </row>
        <row r="684">
          <cell r="A684">
            <v>667</v>
          </cell>
          <cell r="B684" t="str">
            <v>Non-Comp</v>
          </cell>
          <cell r="C684">
            <v>41999</v>
          </cell>
          <cell r="D684">
            <v>42362</v>
          </cell>
          <cell r="E684">
            <v>29</v>
          </cell>
          <cell r="F684">
            <v>2491.9899999999998</v>
          </cell>
          <cell r="G684">
            <v>2278.6756559999999</v>
          </cell>
          <cell r="H684">
            <v>29</v>
          </cell>
          <cell r="I684">
            <v>0</v>
          </cell>
          <cell r="J684">
            <v>2491.9899999999998</v>
          </cell>
          <cell r="K684">
            <v>2491.9899999999998</v>
          </cell>
          <cell r="L684">
            <v>2278675656</v>
          </cell>
          <cell r="M684">
            <v>213314344.00000003</v>
          </cell>
          <cell r="N684">
            <v>9.4129000000000004E-2</v>
          </cell>
          <cell r="O684">
            <v>9.4129000000000004E-2</v>
          </cell>
          <cell r="P684">
            <v>91.44</v>
          </cell>
          <cell r="Q684">
            <v>9.4129000000000004E-2</v>
          </cell>
          <cell r="R684">
            <v>9.4129000000000004E-2</v>
          </cell>
        </row>
        <row r="685">
          <cell r="A685">
            <v>668</v>
          </cell>
          <cell r="B685" t="str">
            <v>426th</v>
          </cell>
          <cell r="C685">
            <v>42012</v>
          </cell>
          <cell r="D685">
            <v>42376</v>
          </cell>
          <cell r="E685">
            <v>184</v>
          </cell>
          <cell r="F685">
            <v>443767.03</v>
          </cell>
          <cell r="G685">
            <v>406346.18616499996</v>
          </cell>
          <cell r="H685">
            <v>35</v>
          </cell>
          <cell r="I685">
            <v>115300</v>
          </cell>
          <cell r="J685">
            <v>23000</v>
          </cell>
          <cell r="K685">
            <v>138300</v>
          </cell>
          <cell r="L685">
            <v>126794580000</v>
          </cell>
          <cell r="M685">
            <v>11505420000</v>
          </cell>
          <cell r="N685">
            <v>8.9451000000000003E-2</v>
          </cell>
          <cell r="O685">
            <v>9.4830999999999999E-2</v>
          </cell>
          <cell r="P685">
            <v>91.64</v>
          </cell>
          <cell r="Q685">
            <v>9.1477000000000003E-2</v>
          </cell>
          <cell r="R685">
            <v>9.0990000000000001E-2</v>
          </cell>
        </row>
        <row r="686">
          <cell r="A686">
            <v>669</v>
          </cell>
          <cell r="B686" t="str">
            <v>Non-Comp</v>
          </cell>
          <cell r="C686">
            <v>42012</v>
          </cell>
          <cell r="D686">
            <v>42376</v>
          </cell>
          <cell r="E686">
            <v>98</v>
          </cell>
          <cell r="F686">
            <v>8236.9050000000007</v>
          </cell>
          <cell r="G686">
            <v>7551.5945039999997</v>
          </cell>
          <cell r="H686">
            <v>98</v>
          </cell>
          <cell r="I686">
            <v>0</v>
          </cell>
          <cell r="J686">
            <v>8236.9050000000007</v>
          </cell>
          <cell r="K686">
            <v>8236.9050000000007</v>
          </cell>
          <cell r="L686">
            <v>7551594504</v>
          </cell>
          <cell r="M686">
            <v>685310495.99999988</v>
          </cell>
          <cell r="N686">
            <v>9.0999999999999998E-2</v>
          </cell>
          <cell r="O686">
            <v>9.0999999999999998E-2</v>
          </cell>
          <cell r="P686">
            <v>91.68</v>
          </cell>
          <cell r="Q686">
            <v>9.0999999999999998E-2</v>
          </cell>
          <cell r="R686">
            <v>9.0999999999999998E-2</v>
          </cell>
        </row>
        <row r="687">
          <cell r="A687">
            <v>670</v>
          </cell>
          <cell r="B687" t="str">
            <v>427th</v>
          </cell>
          <cell r="C687">
            <v>42026</v>
          </cell>
          <cell r="D687">
            <v>42390</v>
          </cell>
          <cell r="E687">
            <v>155</v>
          </cell>
          <cell r="F687">
            <v>425620</v>
          </cell>
          <cell r="G687">
            <v>390859.01583999977</v>
          </cell>
          <cell r="H687">
            <v>17</v>
          </cell>
          <cell r="I687">
            <v>127516</v>
          </cell>
          <cell r="J687">
            <v>1300</v>
          </cell>
          <cell r="K687">
            <v>128816</v>
          </cell>
          <cell r="L687">
            <v>118601484200</v>
          </cell>
          <cell r="M687">
            <v>10214515800</v>
          </cell>
          <cell r="N687">
            <v>8.5420999999999997E-2</v>
          </cell>
          <cell r="O687">
            <v>9.3391000000000002E-2</v>
          </cell>
          <cell r="P687">
            <v>91.88</v>
          </cell>
          <cell r="Q687">
            <v>8.8619000000000003E-2</v>
          </cell>
          <cell r="R687">
            <v>8.6361999999999994E-2</v>
          </cell>
        </row>
        <row r="688">
          <cell r="A688">
            <v>671</v>
          </cell>
          <cell r="B688" t="str">
            <v>Non-Comp</v>
          </cell>
          <cell r="C688">
            <v>42026</v>
          </cell>
          <cell r="D688">
            <v>42390</v>
          </cell>
          <cell r="E688">
            <v>87</v>
          </cell>
          <cell r="F688">
            <v>7387.51</v>
          </cell>
          <cell r="G688">
            <v>6801.6804570000004</v>
          </cell>
          <cell r="H688">
            <v>87</v>
          </cell>
          <cell r="I688">
            <v>0</v>
          </cell>
          <cell r="J688">
            <v>7387.51</v>
          </cell>
          <cell r="K688">
            <v>7387.51</v>
          </cell>
          <cell r="L688">
            <v>6801680457</v>
          </cell>
          <cell r="M688">
            <v>585829543.00000012</v>
          </cell>
          <cell r="N688">
            <v>8.6366999999999999E-2</v>
          </cell>
          <cell r="O688">
            <v>8.6366999999999999E-2</v>
          </cell>
          <cell r="P688">
            <v>92.07</v>
          </cell>
          <cell r="Q688">
            <v>8.6366999999999999E-2</v>
          </cell>
          <cell r="R688">
            <v>8.6366999999999999E-2</v>
          </cell>
        </row>
        <row r="689">
          <cell r="A689">
            <v>672</v>
          </cell>
          <cell r="B689" t="str">
            <v>428th</v>
          </cell>
          <cell r="C689">
            <v>42041</v>
          </cell>
          <cell r="D689">
            <v>42404</v>
          </cell>
          <cell r="E689">
            <v>87</v>
          </cell>
          <cell r="F689">
            <v>173980.5</v>
          </cell>
          <cell r="G689">
            <v>160572.66795000003</v>
          </cell>
          <cell r="H689">
            <v>44</v>
          </cell>
          <cell r="I689">
            <v>68180.5</v>
          </cell>
          <cell r="J689">
            <v>10025</v>
          </cell>
          <cell r="K689">
            <v>78205.5</v>
          </cell>
          <cell r="L689">
            <v>72216635450</v>
          </cell>
          <cell r="M689">
            <v>5988864550</v>
          </cell>
          <cell r="N689">
            <v>8.2586000000000007E-2</v>
          </cell>
          <cell r="O689">
            <v>8.4946999999999995E-2</v>
          </cell>
          <cell r="P689">
            <v>92.3</v>
          </cell>
          <cell r="Q689">
            <v>8.3882999999999999E-2</v>
          </cell>
          <cell r="R689">
            <v>8.3386000000000002E-2</v>
          </cell>
        </row>
        <row r="690">
          <cell r="A690">
            <v>673</v>
          </cell>
          <cell r="B690" t="str">
            <v>Non-Comp</v>
          </cell>
          <cell r="C690">
            <v>42041</v>
          </cell>
          <cell r="D690">
            <v>42404</v>
          </cell>
          <cell r="E690">
            <v>47</v>
          </cell>
          <cell r="F690">
            <v>5284.06</v>
          </cell>
          <cell r="G690">
            <v>4879.3010039999999</v>
          </cell>
          <cell r="H690">
            <v>47</v>
          </cell>
          <cell r="I690">
            <v>0</v>
          </cell>
          <cell r="J690">
            <v>5284.06</v>
          </cell>
          <cell r="K690">
            <v>5284.06</v>
          </cell>
          <cell r="L690">
            <v>4879301004</v>
          </cell>
          <cell r="M690">
            <v>404758996</v>
          </cell>
          <cell r="N690">
            <v>8.3410999999999999E-2</v>
          </cell>
          <cell r="O690">
            <v>8.3410999999999999E-2</v>
          </cell>
          <cell r="P690">
            <v>92.34</v>
          </cell>
          <cell r="Q690">
            <v>8.3410999999999999E-2</v>
          </cell>
          <cell r="R690">
            <v>8.3410999999999999E-2</v>
          </cell>
        </row>
        <row r="691">
          <cell r="A691">
            <v>674</v>
          </cell>
          <cell r="B691" t="str">
            <v>429th</v>
          </cell>
          <cell r="C691">
            <v>42054</v>
          </cell>
          <cell r="D691">
            <v>42418</v>
          </cell>
          <cell r="E691">
            <v>71</v>
          </cell>
          <cell r="F691">
            <v>124283.95999999999</v>
          </cell>
          <cell r="G691">
            <v>114756.89396400003</v>
          </cell>
          <cell r="H691">
            <v>12</v>
          </cell>
          <cell r="I691">
            <v>47133.96</v>
          </cell>
          <cell r="J691">
            <v>0</v>
          </cell>
          <cell r="K691">
            <v>47133.96</v>
          </cell>
          <cell r="L691">
            <v>43538498964</v>
          </cell>
          <cell r="M691">
            <v>3595461036</v>
          </cell>
          <cell r="N691">
            <v>8.2476999999999995E-2</v>
          </cell>
          <cell r="O691">
            <v>8.4476999999999997E-2</v>
          </cell>
          <cell r="P691">
            <v>92.36</v>
          </cell>
          <cell r="Q691">
            <v>8.2947000000000007E-2</v>
          </cell>
          <cell r="R691">
            <v>8.2808000000000007E-2</v>
          </cell>
        </row>
        <row r="692">
          <cell r="A692">
            <v>675</v>
          </cell>
          <cell r="B692" t="str">
            <v>Non-Comp</v>
          </cell>
          <cell r="C692">
            <v>42054</v>
          </cell>
          <cell r="D692">
            <v>42418</v>
          </cell>
          <cell r="E692">
            <v>38</v>
          </cell>
          <cell r="F692">
            <v>3166.82</v>
          </cell>
          <cell r="G692">
            <v>2925.1916339999998</v>
          </cell>
          <cell r="H692">
            <v>38</v>
          </cell>
          <cell r="I692">
            <v>0</v>
          </cell>
          <cell r="J692">
            <v>3166.82</v>
          </cell>
          <cell r="K692">
            <v>3166.82</v>
          </cell>
          <cell r="L692">
            <v>2925191634</v>
          </cell>
          <cell r="M692">
            <v>241628365.99999985</v>
          </cell>
          <cell r="N692">
            <v>8.2830000000000001E-2</v>
          </cell>
          <cell r="O692">
            <v>8.2830000000000001E-2</v>
          </cell>
          <cell r="P692">
            <v>92.37</v>
          </cell>
          <cell r="Q692">
            <v>8.2830000000000001E-2</v>
          </cell>
          <cell r="R692">
            <v>8.2830000000000001E-2</v>
          </cell>
        </row>
        <row r="693">
          <cell r="A693">
            <v>676</v>
          </cell>
          <cell r="B693" t="str">
            <v>430th</v>
          </cell>
          <cell r="C693">
            <v>42068</v>
          </cell>
          <cell r="D693">
            <v>42432</v>
          </cell>
          <cell r="E693">
            <v>104</v>
          </cell>
          <cell r="F693">
            <v>250392.75</v>
          </cell>
          <cell r="G693">
            <v>231736.34880000004</v>
          </cell>
          <cell r="H693">
            <v>14</v>
          </cell>
          <cell r="I693">
            <v>37500</v>
          </cell>
          <cell r="J693">
            <v>0</v>
          </cell>
          <cell r="K693">
            <v>37500</v>
          </cell>
          <cell r="L693">
            <v>34735700000</v>
          </cell>
          <cell r="M693">
            <v>2764300000</v>
          </cell>
          <cell r="N693">
            <v>7.8848000000000001E-2</v>
          </cell>
          <cell r="O693">
            <v>8.3065E-2</v>
          </cell>
          <cell r="P693">
            <v>92.62</v>
          </cell>
          <cell r="Q693">
            <v>7.9898999999999998E-2</v>
          </cell>
          <cell r="R693">
            <v>7.9799999999999996E-2</v>
          </cell>
        </row>
        <row r="694">
          <cell r="A694">
            <v>677</v>
          </cell>
          <cell r="B694" t="str">
            <v>Non-Comp</v>
          </cell>
          <cell r="C694">
            <v>42068</v>
          </cell>
          <cell r="D694">
            <v>42432</v>
          </cell>
          <cell r="E694">
            <v>54</v>
          </cell>
          <cell r="F694">
            <v>4428.8050000000003</v>
          </cell>
          <cell r="G694">
            <v>4102.4020714999997</v>
          </cell>
          <cell r="H694">
            <v>54</v>
          </cell>
          <cell r="I694">
            <v>0</v>
          </cell>
          <cell r="J694">
            <v>4428.8050000000003</v>
          </cell>
          <cell r="K694">
            <v>4428.8050000000003</v>
          </cell>
          <cell r="L694">
            <v>4102402071.5</v>
          </cell>
          <cell r="M694">
            <v>326402928.50000042</v>
          </cell>
          <cell r="N694">
            <v>7.9782000000000006E-2</v>
          </cell>
          <cell r="O694">
            <v>7.9782000000000006E-2</v>
          </cell>
          <cell r="P694">
            <v>92.63</v>
          </cell>
          <cell r="Q694">
            <v>7.9782000000000006E-2</v>
          </cell>
          <cell r="R694">
            <v>7.9782000000000006E-2</v>
          </cell>
        </row>
        <row r="695">
          <cell r="A695">
            <v>678</v>
          </cell>
          <cell r="B695" t="str">
            <v>431st</v>
          </cell>
          <cell r="C695">
            <v>42082</v>
          </cell>
          <cell r="D695">
            <v>42446</v>
          </cell>
          <cell r="E695">
            <v>118</v>
          </cell>
          <cell r="F695">
            <v>234389.31999999998</v>
          </cell>
          <cell r="G695">
            <v>217378.64937600019</v>
          </cell>
          <cell r="H695">
            <v>25</v>
          </cell>
          <cell r="I695">
            <v>97495.72</v>
          </cell>
          <cell r="J695">
            <v>0</v>
          </cell>
          <cell r="K695">
            <v>97495.72</v>
          </cell>
          <cell r="L695">
            <v>90485718366</v>
          </cell>
          <cell r="M695">
            <v>7010001634</v>
          </cell>
          <cell r="N695">
            <v>7.6984999999999998E-2</v>
          </cell>
          <cell r="O695">
            <v>8.0717999999999998E-2</v>
          </cell>
          <cell r="P695">
            <v>92.75</v>
          </cell>
          <cell r="Q695">
            <v>7.8381999999999993E-2</v>
          </cell>
          <cell r="R695">
            <v>7.7684000000000003E-2</v>
          </cell>
        </row>
        <row r="696">
          <cell r="A696">
            <v>679</v>
          </cell>
          <cell r="B696" t="str">
            <v>Non-Comp</v>
          </cell>
          <cell r="C696">
            <v>42082</v>
          </cell>
          <cell r="D696">
            <v>42446</v>
          </cell>
          <cell r="E696">
            <v>59</v>
          </cell>
          <cell r="F696">
            <v>6241.2150000000001</v>
          </cell>
          <cell r="G696">
            <v>5792.4716415000003</v>
          </cell>
          <cell r="H696">
            <v>59</v>
          </cell>
          <cell r="I696">
            <v>0</v>
          </cell>
          <cell r="J696">
            <v>6241.2150000000001</v>
          </cell>
          <cell r="K696">
            <v>6241.2150000000001</v>
          </cell>
          <cell r="L696">
            <v>5792471641.5</v>
          </cell>
          <cell r="M696">
            <v>448743358.49999994</v>
          </cell>
          <cell r="N696">
            <v>7.7683000000000002E-2</v>
          </cell>
          <cell r="O696">
            <v>7.7683000000000002E-2</v>
          </cell>
          <cell r="P696">
            <v>92.81</v>
          </cell>
          <cell r="Q696">
            <v>7.7683000000000002E-2</v>
          </cell>
          <cell r="R696">
            <v>7.7683000000000002E-2</v>
          </cell>
        </row>
        <row r="697">
          <cell r="A697">
            <v>680</v>
          </cell>
          <cell r="B697" t="str">
            <v>432nd</v>
          </cell>
          <cell r="C697">
            <v>42096</v>
          </cell>
          <cell r="D697">
            <v>42460</v>
          </cell>
          <cell r="E697">
            <v>43</v>
          </cell>
          <cell r="F697">
            <v>108175</v>
          </cell>
          <cell r="G697">
            <v>100259.11999999998</v>
          </cell>
          <cell r="H697">
            <v>2</v>
          </cell>
          <cell r="I697">
            <v>10000</v>
          </cell>
          <cell r="J697">
            <v>0</v>
          </cell>
          <cell r="K697">
            <v>10000</v>
          </cell>
          <cell r="L697">
            <v>9275000000</v>
          </cell>
          <cell r="M697">
            <v>725000000</v>
          </cell>
          <cell r="N697">
            <v>7.8381999999999993E-2</v>
          </cell>
          <cell r="O697">
            <v>8.0484E-2</v>
          </cell>
          <cell r="P697">
            <v>92.75</v>
          </cell>
          <cell r="Q697">
            <v>7.8381999999999993E-2</v>
          </cell>
          <cell r="R697">
            <v>7.8381999999999993E-2</v>
          </cell>
        </row>
        <row r="698">
          <cell r="A698">
            <v>681</v>
          </cell>
          <cell r="B698" t="str">
            <v>Non-Comp</v>
          </cell>
          <cell r="C698">
            <v>42096</v>
          </cell>
          <cell r="D698">
            <v>42460</v>
          </cell>
          <cell r="E698">
            <v>17</v>
          </cell>
          <cell r="F698">
            <v>2509.81</v>
          </cell>
          <cell r="G698">
            <v>2327.848778</v>
          </cell>
          <cell r="H698">
            <v>17</v>
          </cell>
          <cell r="I698">
            <v>0</v>
          </cell>
          <cell r="J698">
            <v>2509.81</v>
          </cell>
          <cell r="K698">
            <v>2509.81</v>
          </cell>
          <cell r="L698">
            <v>2327848778</v>
          </cell>
          <cell r="M698">
            <v>181961225.00000003</v>
          </cell>
          <cell r="N698">
            <v>7.8381999999999993E-2</v>
          </cell>
          <cell r="O698">
            <v>7.8381999999999993E-2</v>
          </cell>
          <cell r="P698">
            <v>92.75</v>
          </cell>
          <cell r="Q698">
            <v>7.8381999999999993E-2</v>
          </cell>
          <cell r="R698">
            <v>7.8381999999999993E-2</v>
          </cell>
        </row>
        <row r="699">
          <cell r="A699">
            <v>682</v>
          </cell>
          <cell r="B699" t="str">
            <v>433rd</v>
          </cell>
          <cell r="C699">
            <v>42110</v>
          </cell>
          <cell r="D699">
            <v>42474</v>
          </cell>
          <cell r="E699">
            <v>81</v>
          </cell>
          <cell r="F699">
            <v>181555.5</v>
          </cell>
          <cell r="G699">
            <v>168465.43554000001</v>
          </cell>
          <cell r="H699">
            <v>14</v>
          </cell>
          <cell r="I699">
            <v>62305</v>
          </cell>
          <cell r="J699">
            <v>50</v>
          </cell>
          <cell r="K699">
            <v>62355</v>
          </cell>
          <cell r="L699">
            <v>57879645700</v>
          </cell>
          <cell r="M699">
            <v>4475354300</v>
          </cell>
          <cell r="N699">
            <v>7.7216999999999994E-2</v>
          </cell>
          <cell r="O699">
            <v>7.9314999999999997E-2</v>
          </cell>
          <cell r="P699">
            <v>92.81</v>
          </cell>
          <cell r="Q699">
            <v>7.7682930150336657E-2</v>
          </cell>
          <cell r="R699">
            <v>7.7534151688762057E-2</v>
          </cell>
        </row>
        <row r="700">
          <cell r="A700">
            <v>683</v>
          </cell>
          <cell r="B700" t="str">
            <v>Non-Comp</v>
          </cell>
          <cell r="C700">
            <v>42110</v>
          </cell>
          <cell r="D700">
            <v>42474</v>
          </cell>
          <cell r="E700">
            <v>73</v>
          </cell>
          <cell r="F700">
            <v>3273.605</v>
          </cell>
          <cell r="G700">
            <v>3038.5601609999999</v>
          </cell>
          <cell r="H700">
            <v>73</v>
          </cell>
          <cell r="I700">
            <v>0</v>
          </cell>
          <cell r="J700">
            <v>3273.605</v>
          </cell>
          <cell r="K700">
            <v>3273.605</v>
          </cell>
          <cell r="L700">
            <v>3038560161</v>
          </cell>
          <cell r="M700">
            <v>235044839.0000003</v>
          </cell>
          <cell r="N700">
            <v>7.7566529570408133E-2</v>
          </cell>
          <cell r="O700">
            <v>7.7566529570408146E-2</v>
          </cell>
          <cell r="P700">
            <v>92.82</v>
          </cell>
          <cell r="Q700">
            <v>7.7566529570408133E-2</v>
          </cell>
          <cell r="R700">
            <v>7.7566529570408146E-2</v>
          </cell>
        </row>
        <row r="701">
          <cell r="A701">
            <v>684</v>
          </cell>
          <cell r="B701" t="str">
            <v>434th</v>
          </cell>
          <cell r="C701">
            <v>42124</v>
          </cell>
          <cell r="D701">
            <v>42488</v>
          </cell>
          <cell r="E701">
            <v>102</v>
          </cell>
          <cell r="F701">
            <v>333831.11</v>
          </cell>
          <cell r="G701">
            <v>311154.66063200007</v>
          </cell>
          <cell r="H701">
            <v>4</v>
          </cell>
          <cell r="I701">
            <v>100000</v>
          </cell>
          <cell r="J701">
            <v>0</v>
          </cell>
          <cell r="K701">
            <v>100000</v>
          </cell>
          <cell r="L701">
            <v>93328000000</v>
          </cell>
          <cell r="M701">
            <v>6672000000</v>
          </cell>
          <cell r="N701">
            <v>7.1432999999999996E-2</v>
          </cell>
          <cell r="O701">
            <v>7.6635999999999996E-2</v>
          </cell>
          <cell r="P701">
            <v>93.28</v>
          </cell>
          <cell r="Q701">
            <v>7.2238999999999998E-2</v>
          </cell>
          <cell r="R701">
            <v>7.1686E-2</v>
          </cell>
        </row>
        <row r="702">
          <cell r="A702">
            <v>685</v>
          </cell>
          <cell r="B702" t="str">
            <v>Non-Comp</v>
          </cell>
          <cell r="C702">
            <v>42124</v>
          </cell>
          <cell r="D702">
            <v>42488</v>
          </cell>
          <cell r="E702">
            <v>56</v>
          </cell>
          <cell r="F702">
            <v>7167.2</v>
          </cell>
          <cell r="G702">
            <v>6689.1477619999996</v>
          </cell>
          <cell r="H702">
            <v>56</v>
          </cell>
          <cell r="I702">
            <v>0</v>
          </cell>
          <cell r="J702">
            <v>7167.2</v>
          </cell>
          <cell r="K702">
            <v>7167.2</v>
          </cell>
          <cell r="L702">
            <v>6689147762</v>
          </cell>
          <cell r="M702">
            <v>478052239.99999994</v>
          </cell>
          <cell r="N702">
            <v>7.1663175568672216E-2</v>
          </cell>
          <cell r="O702">
            <v>7.1663175568672216E-2</v>
          </cell>
          <cell r="P702">
            <v>93.33</v>
          </cell>
          <cell r="Q702">
            <v>7.1663175568672216E-2</v>
          </cell>
          <cell r="R702">
            <v>7.1663175568672216E-2</v>
          </cell>
        </row>
        <row r="703">
          <cell r="A703">
            <v>686</v>
          </cell>
          <cell r="B703" t="str">
            <v>435th</v>
          </cell>
          <cell r="C703">
            <v>42138</v>
          </cell>
          <cell r="D703">
            <v>42502</v>
          </cell>
          <cell r="E703">
            <v>44</v>
          </cell>
          <cell r="F703">
            <v>81242.92</v>
          </cell>
          <cell r="G703">
            <v>75936.472831999999</v>
          </cell>
          <cell r="H703">
            <v>13</v>
          </cell>
          <cell r="I703">
            <v>24742.92</v>
          </cell>
          <cell r="J703">
            <v>0</v>
          </cell>
          <cell r="K703">
            <v>24742.92</v>
          </cell>
          <cell r="L703">
            <v>23177012832</v>
          </cell>
          <cell r="M703">
            <v>1565907168</v>
          </cell>
          <cell r="N703">
            <v>6.6849816849816848E-2</v>
          </cell>
          <cell r="O703">
            <v>7.2815605503581432E-2</v>
          </cell>
          <cell r="P703">
            <v>93.57</v>
          </cell>
          <cell r="Q703">
            <v>6.8907393771132225E-2</v>
          </cell>
          <cell r="R703">
            <v>6.7749082464831398E-2</v>
          </cell>
        </row>
        <row r="704">
          <cell r="A704">
            <v>687</v>
          </cell>
          <cell r="B704" t="str">
            <v>Non-Comp</v>
          </cell>
          <cell r="C704">
            <v>42138</v>
          </cell>
          <cell r="D704">
            <v>42502</v>
          </cell>
          <cell r="E704">
            <v>40</v>
          </cell>
          <cell r="F704">
            <v>6190.2349999999997</v>
          </cell>
          <cell r="G704">
            <v>5798.3931249999996</v>
          </cell>
          <cell r="H704">
            <v>40</v>
          </cell>
          <cell r="I704">
            <v>0</v>
          </cell>
          <cell r="J704">
            <v>6190.2349999999997</v>
          </cell>
          <cell r="K704">
            <v>6190.2349999999997</v>
          </cell>
          <cell r="L704">
            <v>5798393125</v>
          </cell>
          <cell r="M704">
            <v>391841875.50000006</v>
          </cell>
          <cell r="N704">
            <v>6.7763319204549047E-2</v>
          </cell>
          <cell r="O704">
            <v>6.7763319198705776E-2</v>
          </cell>
          <cell r="P704">
            <v>93.67</v>
          </cell>
          <cell r="Q704">
            <v>6.7763319204549047E-2</v>
          </cell>
          <cell r="R704">
            <v>6.7763319198705776E-2</v>
          </cell>
        </row>
        <row r="705">
          <cell r="A705">
            <v>688</v>
          </cell>
          <cell r="B705" t="str">
            <v>436th</v>
          </cell>
          <cell r="C705">
            <v>42152</v>
          </cell>
          <cell r="D705">
            <v>42516</v>
          </cell>
          <cell r="E705">
            <v>67</v>
          </cell>
          <cell r="F705">
            <v>82825</v>
          </cell>
          <cell r="G705">
            <v>77585.42</v>
          </cell>
          <cell r="H705">
            <v>35</v>
          </cell>
          <cell r="I705">
            <v>26925</v>
          </cell>
          <cell r="J705">
            <v>20000</v>
          </cell>
          <cell r="K705">
            <v>46925</v>
          </cell>
          <cell r="L705">
            <v>43979105000</v>
          </cell>
          <cell r="M705">
            <v>2945895000</v>
          </cell>
          <cell r="N705">
            <v>6.6507655279248359E-2</v>
          </cell>
          <cell r="O705">
            <v>6.9824415610061197E-2</v>
          </cell>
          <cell r="P705">
            <v>93.69</v>
          </cell>
          <cell r="Q705">
            <v>6.7534797361886723E-2</v>
          </cell>
          <cell r="R705">
            <v>6.7168072730679568E-2</v>
          </cell>
        </row>
        <row r="706">
          <cell r="A706">
            <v>689</v>
          </cell>
          <cell r="B706" t="str">
            <v>Non-Comp</v>
          </cell>
          <cell r="C706">
            <v>42152</v>
          </cell>
          <cell r="D706">
            <v>42516</v>
          </cell>
          <cell r="E706">
            <v>5</v>
          </cell>
          <cell r="F706">
            <v>665</v>
          </cell>
          <cell r="G706">
            <v>623.23800000000006</v>
          </cell>
          <cell r="H706">
            <v>5</v>
          </cell>
          <cell r="I706">
            <v>0</v>
          </cell>
          <cell r="J706">
            <v>665</v>
          </cell>
          <cell r="K706">
            <v>665</v>
          </cell>
          <cell r="L706">
            <v>623238000</v>
          </cell>
          <cell r="M706">
            <v>41761999.999999978</v>
          </cell>
          <cell r="N706">
            <v>6.7192197473887577E-2</v>
          </cell>
          <cell r="O706">
            <v>6.7192197473887577E-2</v>
          </cell>
          <cell r="P706">
            <v>93.72</v>
          </cell>
          <cell r="Q706">
            <v>6.7192197473887577E-2</v>
          </cell>
          <cell r="R706">
            <v>6.7192197473887577E-2</v>
          </cell>
        </row>
        <row r="707">
          <cell r="A707">
            <v>690</v>
          </cell>
          <cell r="B707" t="str">
            <v>437th</v>
          </cell>
          <cell r="C707">
            <v>42166</v>
          </cell>
          <cell r="D707">
            <v>42530</v>
          </cell>
          <cell r="E707">
            <v>10</v>
          </cell>
          <cell r="F707">
            <v>7000</v>
          </cell>
          <cell r="G707">
            <v>6554.5999999999985</v>
          </cell>
          <cell r="H707">
            <v>4</v>
          </cell>
          <cell r="I707">
            <v>5500</v>
          </cell>
          <cell r="J707">
            <v>0</v>
          </cell>
          <cell r="K707">
            <v>5500</v>
          </cell>
          <cell r="L707">
            <v>5151550000</v>
          </cell>
          <cell r="M707">
            <v>348450000</v>
          </cell>
          <cell r="N707">
            <v>6.7534797361886723E-2</v>
          </cell>
          <cell r="O707">
            <v>6.9709702062643236E-2</v>
          </cell>
          <cell r="P707">
            <v>93.63</v>
          </cell>
          <cell r="Q707">
            <v>6.8220655772722474E-2</v>
          </cell>
          <cell r="R707">
            <v>6.7825738749657152E-2</v>
          </cell>
        </row>
        <row r="708">
          <cell r="A708">
            <v>691</v>
          </cell>
          <cell r="B708" t="str">
            <v>Non-Comp</v>
          </cell>
          <cell r="C708">
            <v>42166</v>
          </cell>
          <cell r="D708">
            <v>42530</v>
          </cell>
          <cell r="E708">
            <v>6</v>
          </cell>
          <cell r="F708">
            <v>392.17</v>
          </cell>
          <cell r="G708">
            <v>367.306422</v>
          </cell>
          <cell r="H708">
            <v>6</v>
          </cell>
          <cell r="I708">
            <v>0</v>
          </cell>
          <cell r="J708">
            <v>392.17</v>
          </cell>
          <cell r="K708">
            <v>392.17</v>
          </cell>
          <cell r="L708">
            <v>367306422</v>
          </cell>
          <cell r="M708">
            <v>24863578.000000007</v>
          </cell>
          <cell r="N708">
            <v>6.7877616724509759E-2</v>
          </cell>
          <cell r="O708">
            <v>6.7877616724509759E-2</v>
          </cell>
          <cell r="P708">
            <v>93.66</v>
          </cell>
          <cell r="Q708">
            <v>6.7877616724509759E-2</v>
          </cell>
          <cell r="R708">
            <v>6.7877616724509759E-2</v>
          </cell>
        </row>
        <row r="709">
          <cell r="A709">
            <v>692</v>
          </cell>
          <cell r="B709" t="str">
            <v>438th</v>
          </cell>
          <cell r="C709">
            <v>42180</v>
          </cell>
          <cell r="D709">
            <v>42544</v>
          </cell>
          <cell r="E709">
            <v>1</v>
          </cell>
          <cell r="F709">
            <v>2000</v>
          </cell>
          <cell r="G709">
            <v>1870</v>
          </cell>
          <cell r="H709">
            <v>1</v>
          </cell>
          <cell r="I709">
            <v>2000</v>
          </cell>
          <cell r="J709">
            <v>0</v>
          </cell>
          <cell r="K709">
            <v>2000</v>
          </cell>
          <cell r="L709">
            <v>1870000000</v>
          </cell>
          <cell r="M709">
            <v>130000000</v>
          </cell>
          <cell r="N709">
            <v>6.9709702062643236E-2</v>
          </cell>
          <cell r="O709">
            <v>6.9709702062643236E-2</v>
          </cell>
          <cell r="P709">
            <v>93.5</v>
          </cell>
          <cell r="Q709">
            <v>6.9709702062643236E-2</v>
          </cell>
          <cell r="R709">
            <v>6.9709702062643236E-2</v>
          </cell>
        </row>
        <row r="710">
          <cell r="A710">
            <v>693</v>
          </cell>
          <cell r="B710" t="str">
            <v>Non-Comp</v>
          </cell>
          <cell r="C710">
            <v>42180</v>
          </cell>
          <cell r="D710">
            <v>42544</v>
          </cell>
          <cell r="E710">
            <v>4</v>
          </cell>
          <cell r="F710">
            <v>248.07499999999999</v>
          </cell>
          <cell r="G710">
            <v>231.95012500000001</v>
          </cell>
          <cell r="H710">
            <v>4</v>
          </cell>
          <cell r="I710">
            <v>0</v>
          </cell>
          <cell r="J710">
            <v>248.07499999999999</v>
          </cell>
          <cell r="K710">
            <v>248.07499999999999</v>
          </cell>
          <cell r="L710">
            <v>231950125</v>
          </cell>
          <cell r="M710">
            <v>16124874.999999987</v>
          </cell>
          <cell r="N710">
            <v>6.9709702062643236E-2</v>
          </cell>
          <cell r="O710">
            <v>6.9709702062643236E-2</v>
          </cell>
          <cell r="P710">
            <v>93.5</v>
          </cell>
          <cell r="Q710">
            <v>6.9709702062643236E-2</v>
          </cell>
          <cell r="R710">
            <v>6.9709702062643236E-2</v>
          </cell>
        </row>
        <row r="711">
          <cell r="A711">
            <v>694</v>
          </cell>
          <cell r="B711" t="str">
            <v>439th</v>
          </cell>
          <cell r="C711">
            <v>42194</v>
          </cell>
          <cell r="D711">
            <v>42558</v>
          </cell>
          <cell r="E711">
            <v>8</v>
          </cell>
          <cell r="F711">
            <v>22000</v>
          </cell>
          <cell r="G711">
            <v>20569.325000000001</v>
          </cell>
          <cell r="H711">
            <v>4</v>
          </cell>
          <cell r="I711">
            <v>17250</v>
          </cell>
          <cell r="J711">
            <v>0</v>
          </cell>
          <cell r="K711">
            <v>17250</v>
          </cell>
          <cell r="L711">
            <v>16128750000</v>
          </cell>
          <cell r="M711">
            <v>1121250000</v>
          </cell>
          <cell r="N711">
            <v>6.9709702062643236E-2</v>
          </cell>
          <cell r="O711">
            <v>6.9939153700386003E-2</v>
          </cell>
          <cell r="P711">
            <v>93.5</v>
          </cell>
          <cell r="Q711">
            <v>6.9709702062643236E-2</v>
          </cell>
          <cell r="R711">
            <v>6.9709702062643236E-2</v>
          </cell>
        </row>
        <row r="712">
          <cell r="A712">
            <v>695</v>
          </cell>
          <cell r="B712" t="str">
            <v>Non-Comp</v>
          </cell>
          <cell r="C712">
            <v>42194</v>
          </cell>
          <cell r="D712">
            <v>42558</v>
          </cell>
          <cell r="E712">
            <v>9</v>
          </cell>
          <cell r="F712">
            <v>1483.655</v>
          </cell>
          <cell r="G712">
            <v>1387.217425</v>
          </cell>
          <cell r="H712">
            <v>9</v>
          </cell>
          <cell r="I712">
            <v>0</v>
          </cell>
          <cell r="J712">
            <v>1483.655</v>
          </cell>
          <cell r="K712">
            <v>1483.655</v>
          </cell>
          <cell r="L712">
            <v>1387217425</v>
          </cell>
          <cell r="M712">
            <v>96437574.999999925</v>
          </cell>
          <cell r="N712">
            <v>6.9709702062643236E-2</v>
          </cell>
          <cell r="O712">
            <v>6.9709702062643236E-2</v>
          </cell>
          <cell r="P712">
            <v>93.5</v>
          </cell>
          <cell r="Q712">
            <v>6.9709702062643236E-2</v>
          </cell>
          <cell r="R712">
            <v>6.9709702062643236E-2</v>
          </cell>
        </row>
        <row r="713">
          <cell r="A713">
            <v>696</v>
          </cell>
          <cell r="B713" t="str">
            <v>440th</v>
          </cell>
          <cell r="C713">
            <v>42208</v>
          </cell>
          <cell r="D713">
            <v>42572</v>
          </cell>
          <cell r="E713">
            <v>20</v>
          </cell>
          <cell r="F713">
            <v>103400</v>
          </cell>
          <cell r="G713">
            <v>96698.2</v>
          </cell>
          <cell r="H713">
            <v>9</v>
          </cell>
          <cell r="I713">
            <v>65000</v>
          </cell>
          <cell r="J713">
            <v>0</v>
          </cell>
          <cell r="K713">
            <v>65000</v>
          </cell>
          <cell r="L713">
            <v>60794400000</v>
          </cell>
          <cell r="M713">
            <v>4205600000</v>
          </cell>
          <cell r="N713">
            <v>6.9021935738481241E-2</v>
          </cell>
          <cell r="O713">
            <v>6.9939153700386003E-2</v>
          </cell>
          <cell r="P713">
            <v>93.51</v>
          </cell>
          <cell r="Q713">
            <v>6.959501305025842E-2</v>
          </cell>
          <cell r="R713">
            <v>6.9367516032075208E-2</v>
          </cell>
        </row>
        <row r="714">
          <cell r="A714">
            <v>697</v>
          </cell>
          <cell r="B714" t="str">
            <v>Non-Comp</v>
          </cell>
          <cell r="C714">
            <v>42208</v>
          </cell>
          <cell r="D714">
            <v>42572</v>
          </cell>
          <cell r="E714">
            <v>10</v>
          </cell>
          <cell r="F714">
            <v>365.22</v>
          </cell>
          <cell r="G714">
            <v>341.59026599999999</v>
          </cell>
          <cell r="H714">
            <v>10</v>
          </cell>
          <cell r="I714">
            <v>0</v>
          </cell>
          <cell r="J714">
            <v>365.22</v>
          </cell>
          <cell r="K714">
            <v>365.22</v>
          </cell>
          <cell r="L714">
            <v>341590266</v>
          </cell>
          <cell r="M714">
            <v>23629733.999999993</v>
          </cell>
          <cell r="N714">
            <v>6.9365708599109635E-2</v>
          </cell>
          <cell r="O714">
            <v>6.9365708599109635E-2</v>
          </cell>
          <cell r="P714">
            <v>93.53</v>
          </cell>
          <cell r="Q714">
            <v>6.9365708599109635E-2</v>
          </cell>
          <cell r="R714">
            <v>6.9365708599109635E-2</v>
          </cell>
        </row>
        <row r="715">
          <cell r="A715">
            <v>698</v>
          </cell>
          <cell r="B715" t="str">
            <v>441st</v>
          </cell>
          <cell r="C715">
            <v>42222</v>
          </cell>
          <cell r="D715">
            <v>42586</v>
          </cell>
          <cell r="E715">
            <v>78</v>
          </cell>
          <cell r="F715">
            <v>148150</v>
          </cell>
          <cell r="G715">
            <v>138577.42000000001</v>
          </cell>
          <cell r="H715">
            <v>73</v>
          </cell>
          <cell r="I715">
            <v>133350</v>
          </cell>
          <cell r="J715">
            <v>11700</v>
          </cell>
          <cell r="K715">
            <v>145050</v>
          </cell>
          <cell r="L715">
            <v>135678940000</v>
          </cell>
          <cell r="M715">
            <v>9371060000</v>
          </cell>
          <cell r="N715">
            <v>6.8563914717760924E-2</v>
          </cell>
          <cell r="O715">
            <v>6.9939153700386003E-2</v>
          </cell>
          <cell r="P715">
            <v>93.51</v>
          </cell>
          <cell r="Q715">
            <v>6.959501305025842E-2</v>
          </cell>
          <cell r="R715">
            <v>6.9257739809763283E-2</v>
          </cell>
        </row>
        <row r="716">
          <cell r="A716">
            <v>699</v>
          </cell>
          <cell r="B716" t="str">
            <v>Non-Comp</v>
          </cell>
          <cell r="C716">
            <v>42222</v>
          </cell>
          <cell r="D716">
            <v>42586</v>
          </cell>
          <cell r="E716">
            <v>12</v>
          </cell>
          <cell r="F716">
            <v>2114.6999999999998</v>
          </cell>
          <cell r="G716">
            <v>1978.0903800000001</v>
          </cell>
          <cell r="H716">
            <v>12</v>
          </cell>
          <cell r="I716">
            <v>0</v>
          </cell>
          <cell r="J716">
            <v>2114.6999999999998</v>
          </cell>
          <cell r="K716">
            <v>2114.6999999999998</v>
          </cell>
          <cell r="L716">
            <v>1978090380</v>
          </cell>
          <cell r="M716">
            <v>136609619.99999997</v>
          </cell>
          <cell r="N716">
            <v>6.9251093144614556E-2</v>
          </cell>
          <cell r="O716">
            <v>6.9251093144614556E-2</v>
          </cell>
          <cell r="P716">
            <v>93.54</v>
          </cell>
          <cell r="Q716">
            <v>6.9251093144614556E-2</v>
          </cell>
          <cell r="R716">
            <v>6.9251093144614556E-2</v>
          </cell>
        </row>
        <row r="717">
          <cell r="A717">
            <v>700</v>
          </cell>
          <cell r="B717" t="str">
            <v>442nd</v>
          </cell>
          <cell r="C717">
            <v>42236</v>
          </cell>
          <cell r="D717">
            <v>42600</v>
          </cell>
          <cell r="E717">
            <v>37</v>
          </cell>
          <cell r="F717">
            <v>204335.9</v>
          </cell>
          <cell r="G717">
            <v>191084.51509</v>
          </cell>
          <cell r="H717">
            <v>35</v>
          </cell>
          <cell r="I717">
            <v>199835.9</v>
          </cell>
          <cell r="J717">
            <v>3000</v>
          </cell>
          <cell r="K717">
            <v>202835.9</v>
          </cell>
          <cell r="L717">
            <v>189682265090</v>
          </cell>
          <cell r="M717">
            <v>13153634910</v>
          </cell>
          <cell r="N717">
            <v>6.9251093144614556E-2</v>
          </cell>
          <cell r="O717">
            <v>6.9939153700386003E-2</v>
          </cell>
          <cell r="P717">
            <v>93.5</v>
          </cell>
          <cell r="Q717">
            <v>6.9709702062643236E-2</v>
          </cell>
          <cell r="R717">
            <v>6.9536144098643171E-2</v>
          </cell>
        </row>
        <row r="718">
          <cell r="A718">
            <v>701</v>
          </cell>
          <cell r="B718" t="str">
            <v>Non-Comp</v>
          </cell>
          <cell r="C718">
            <v>42236</v>
          </cell>
          <cell r="D718">
            <v>42600</v>
          </cell>
          <cell r="E718">
            <v>10</v>
          </cell>
          <cell r="F718">
            <v>1167.2</v>
          </cell>
          <cell r="G718">
            <v>1091.5654400000001</v>
          </cell>
          <cell r="H718">
            <v>10</v>
          </cell>
          <cell r="I718">
            <v>0</v>
          </cell>
          <cell r="J718">
            <v>1167.2</v>
          </cell>
          <cell r="K718">
            <v>1167.2</v>
          </cell>
          <cell r="L718">
            <v>1091565440</v>
          </cell>
          <cell r="M718">
            <v>75634560.000000089</v>
          </cell>
          <cell r="N718">
            <v>6.9480348565036376E-2</v>
          </cell>
          <cell r="O718">
            <v>6.9480348565036376E-2</v>
          </cell>
          <cell r="P718">
            <v>93.52</v>
          </cell>
          <cell r="Q718">
            <v>6.9480348565036376E-2</v>
          </cell>
          <cell r="R718">
            <v>6.9480348565036418E-2</v>
          </cell>
        </row>
        <row r="719">
          <cell r="A719">
            <v>702</v>
          </cell>
          <cell r="B719" t="str">
            <v>443rd</v>
          </cell>
          <cell r="C719">
            <v>42250</v>
          </cell>
          <cell r="D719">
            <v>42614</v>
          </cell>
          <cell r="E719">
            <v>35</v>
          </cell>
          <cell r="F719">
            <v>85560.5</v>
          </cell>
          <cell r="G719">
            <v>79997.930499999973</v>
          </cell>
          <cell r="H719">
            <v>23</v>
          </cell>
          <cell r="I719">
            <v>74060.5</v>
          </cell>
          <cell r="J719">
            <v>0</v>
          </cell>
          <cell r="K719">
            <v>74060.5</v>
          </cell>
          <cell r="L719">
            <v>69247100500</v>
          </cell>
          <cell r="M719">
            <v>4813399500</v>
          </cell>
          <cell r="N719">
            <v>6.9365708599109635E-2</v>
          </cell>
          <cell r="O719">
            <v>6.9939153700386003E-2</v>
          </cell>
          <cell r="P719">
            <v>93.5</v>
          </cell>
          <cell r="Q719">
            <v>6.9709702062643236E-2</v>
          </cell>
          <cell r="R719">
            <v>6.9701449592357731E-2</v>
          </cell>
        </row>
        <row r="720">
          <cell r="A720">
            <v>703</v>
          </cell>
          <cell r="B720" t="str">
            <v>Non-Comp</v>
          </cell>
          <cell r="C720">
            <v>42250</v>
          </cell>
          <cell r="D720">
            <v>42614</v>
          </cell>
          <cell r="E720">
            <v>10</v>
          </cell>
          <cell r="F720">
            <v>1016.765</v>
          </cell>
          <cell r="G720">
            <v>950.67527500000006</v>
          </cell>
          <cell r="H720">
            <v>10</v>
          </cell>
          <cell r="I720">
            <v>0</v>
          </cell>
          <cell r="J720">
            <v>1016.765</v>
          </cell>
          <cell r="K720">
            <v>1016.765</v>
          </cell>
          <cell r="L720">
            <v>950675275</v>
          </cell>
          <cell r="M720">
            <v>66089724.99999994</v>
          </cell>
          <cell r="N720">
            <v>6.9709702062643167E-2</v>
          </cell>
          <cell r="O720">
            <v>6.9709702062643167E-2</v>
          </cell>
          <cell r="P720">
            <v>93.5</v>
          </cell>
          <cell r="Q720">
            <v>6.9709702062643167E-2</v>
          </cell>
          <cell r="R720">
            <v>6.9709702062643167E-2</v>
          </cell>
        </row>
        <row r="721">
          <cell r="A721">
            <v>704</v>
          </cell>
          <cell r="B721" t="str">
            <v>444th</v>
          </cell>
          <cell r="C721">
            <v>42264</v>
          </cell>
          <cell r="D721">
            <v>42628</v>
          </cell>
          <cell r="E721">
            <v>4</v>
          </cell>
          <cell r="F721">
            <v>10000</v>
          </cell>
          <cell r="G721">
            <v>9367.1</v>
          </cell>
          <cell r="H721">
            <v>0</v>
          </cell>
          <cell r="I721" t="str">
            <v>BIDS REJECTED</v>
          </cell>
          <cell r="J721" t="str">
            <v>BIDS REJECTED</v>
          </cell>
          <cell r="K721" t="str">
            <v>BIDS REJECTED</v>
          </cell>
          <cell r="L721" t="str">
            <v>BIDS REJECTED</v>
          </cell>
          <cell r="M721" t="str">
            <v>BIDS REJECTED</v>
          </cell>
          <cell r="N721" t="str">
            <v>Bids Rejected</v>
          </cell>
          <cell r="O721" t="str">
            <v>Bids Rejected</v>
          </cell>
          <cell r="P721" t="str">
            <v>Bids Rejected</v>
          </cell>
          <cell r="Q721" t="str">
            <v>Bids Rejected</v>
          </cell>
          <cell r="R721" t="str">
            <v>Bids Rejected</v>
          </cell>
        </row>
        <row r="722">
          <cell r="A722">
            <v>705</v>
          </cell>
          <cell r="B722" t="str">
            <v>Non-Comp</v>
          </cell>
          <cell r="C722">
            <v>42264</v>
          </cell>
          <cell r="D722">
            <v>42628</v>
          </cell>
          <cell r="E722">
            <v>5</v>
          </cell>
          <cell r="F722">
            <v>770</v>
          </cell>
          <cell r="G722" t="str">
            <v>Bid Rejected</v>
          </cell>
          <cell r="H722">
            <v>0</v>
          </cell>
          <cell r="I722" t="str">
            <v>BIDS REJECTED</v>
          </cell>
          <cell r="J722" t="str">
            <v>BIDS REJECTED</v>
          </cell>
          <cell r="K722" t="str">
            <v>BIDS REJECTED</v>
          </cell>
          <cell r="L722" t="str">
            <v>BIDS REJECTED</v>
          </cell>
          <cell r="M722" t="str">
            <v>BIDS REJECTED</v>
          </cell>
          <cell r="N722" t="str">
            <v>Bids Rejected</v>
          </cell>
          <cell r="O722" t="str">
            <v>Bids Rejected</v>
          </cell>
          <cell r="P722" t="str">
            <v>Bids Rejected</v>
          </cell>
          <cell r="Q722" t="str">
            <v>Bids Rejected</v>
          </cell>
          <cell r="R722" t="str">
            <v>Bids Rejected</v>
          </cell>
        </row>
        <row r="723">
          <cell r="A723">
            <v>706</v>
          </cell>
          <cell r="B723" t="str">
            <v>445th</v>
          </cell>
          <cell r="C723">
            <v>42278</v>
          </cell>
          <cell r="D723">
            <v>42642</v>
          </cell>
          <cell r="E723">
            <v>1</v>
          </cell>
          <cell r="F723">
            <v>1000</v>
          </cell>
          <cell r="G723">
            <v>937.8</v>
          </cell>
          <cell r="H723">
            <v>0</v>
          </cell>
          <cell r="I723" t="str">
            <v>BIDS REJECTED</v>
          </cell>
          <cell r="J723" t="str">
            <v>BIDS REJECTED</v>
          </cell>
          <cell r="K723" t="str">
            <v>BIDS REJECTED</v>
          </cell>
          <cell r="L723" t="str">
            <v>BIDS REJECTED</v>
          </cell>
          <cell r="M723" t="str">
            <v>BIDS REJECTED</v>
          </cell>
          <cell r="N723" t="str">
            <v>Bids Rejected</v>
          </cell>
          <cell r="O723" t="str">
            <v>Bids Rejected</v>
          </cell>
          <cell r="P723" t="str">
            <v>Bids Rejected</v>
          </cell>
          <cell r="Q723" t="str">
            <v>Bids Rejected</v>
          </cell>
          <cell r="R723" t="str">
            <v>Bids Rejected</v>
          </cell>
        </row>
        <row r="724">
          <cell r="A724">
            <v>707</v>
          </cell>
          <cell r="B724" t="str">
            <v>Non-Comp</v>
          </cell>
          <cell r="C724">
            <v>42278</v>
          </cell>
          <cell r="D724">
            <v>42642</v>
          </cell>
          <cell r="E724">
            <v>10</v>
          </cell>
          <cell r="F724">
            <v>1211</v>
          </cell>
          <cell r="G724" t="str">
            <v>Bid Rejected</v>
          </cell>
          <cell r="H724">
            <v>0</v>
          </cell>
          <cell r="I724" t="str">
            <v>BIDS REJECTED</v>
          </cell>
          <cell r="J724" t="str">
            <v>BIDS REJECTED</v>
          </cell>
          <cell r="K724" t="str">
            <v>BIDS REJECTED</v>
          </cell>
          <cell r="L724" t="str">
            <v>BIDS REJECTED</v>
          </cell>
          <cell r="M724" t="str">
            <v>BIDS REJECTED</v>
          </cell>
          <cell r="N724" t="str">
            <v>Bids Rejected</v>
          </cell>
          <cell r="O724" t="str">
            <v>Bids Rejected</v>
          </cell>
          <cell r="P724" t="str">
            <v>Bids Rejected</v>
          </cell>
          <cell r="Q724" t="str">
            <v>Bids Rejected</v>
          </cell>
          <cell r="R724" t="str">
            <v>Bids Rejected</v>
          </cell>
        </row>
        <row r="725">
          <cell r="A725">
            <v>708</v>
          </cell>
          <cell r="B725" t="str">
            <v>446th</v>
          </cell>
          <cell r="C725">
            <v>42292</v>
          </cell>
          <cell r="D725">
            <v>42656</v>
          </cell>
          <cell r="E725">
            <v>13</v>
          </cell>
          <cell r="F725">
            <v>128000</v>
          </cell>
          <cell r="G725">
            <v>120235.09999999999</v>
          </cell>
          <cell r="H725">
            <v>7</v>
          </cell>
          <cell r="I725">
            <v>100000</v>
          </cell>
          <cell r="J725">
            <v>0</v>
          </cell>
          <cell r="K725">
            <v>100000</v>
          </cell>
          <cell r="L725">
            <v>93937500000</v>
          </cell>
          <cell r="M725">
            <v>6062500000</v>
          </cell>
          <cell r="N725">
            <v>6.4686484475711667E-2</v>
          </cell>
          <cell r="O725">
            <v>6.4913791489600664E-2</v>
          </cell>
          <cell r="P725">
            <v>93.93</v>
          </cell>
          <cell r="Q725">
            <v>6.4800125882846976E-2</v>
          </cell>
          <cell r="R725">
            <v>6.4714894827495498E-2</v>
          </cell>
        </row>
        <row r="726">
          <cell r="A726">
            <v>709</v>
          </cell>
          <cell r="B726" t="str">
            <v>Non-Comp</v>
          </cell>
          <cell r="C726">
            <v>42292</v>
          </cell>
          <cell r="D726">
            <v>42656</v>
          </cell>
          <cell r="E726">
            <v>1</v>
          </cell>
          <cell r="F726">
            <v>1.35</v>
          </cell>
          <cell r="G726">
            <v>1.2681899999999999</v>
          </cell>
          <cell r="H726">
            <v>1</v>
          </cell>
          <cell r="I726">
            <v>0</v>
          </cell>
          <cell r="J726">
            <v>1.35</v>
          </cell>
          <cell r="K726">
            <v>1.35</v>
          </cell>
          <cell r="L726">
            <v>1268190</v>
          </cell>
          <cell r="M726">
            <v>81809.999999999985</v>
          </cell>
          <cell r="N726">
            <v>6.4686484475711639E-2</v>
          </cell>
          <cell r="O726">
            <v>6.4686484475711639E-2</v>
          </cell>
          <cell r="P726">
            <v>93.94</v>
          </cell>
          <cell r="Q726">
            <v>6.4686484475711639E-2</v>
          </cell>
          <cell r="R726">
            <v>6.4686484475711639E-2</v>
          </cell>
        </row>
        <row r="727">
          <cell r="A727">
            <v>710</v>
          </cell>
          <cell r="B727" t="str">
            <v>447th</v>
          </cell>
          <cell r="C727">
            <v>42306</v>
          </cell>
          <cell r="D727">
            <v>42670</v>
          </cell>
          <cell r="E727">
            <v>95</v>
          </cell>
          <cell r="F727">
            <v>277532</v>
          </cell>
          <cell r="G727">
            <v>260976.67549999998</v>
          </cell>
          <cell r="H727">
            <v>15</v>
          </cell>
          <cell r="I727">
            <v>58000</v>
          </cell>
          <cell r="J727">
            <v>7500</v>
          </cell>
          <cell r="K727">
            <v>65500</v>
          </cell>
          <cell r="L727">
            <v>61623100000</v>
          </cell>
          <cell r="M727">
            <v>3876900000</v>
          </cell>
          <cell r="N727">
            <v>6.2418726376661363E-2</v>
          </cell>
          <cell r="O727">
            <v>6.4800125882846976E-2</v>
          </cell>
          <cell r="P727">
            <v>94.06</v>
          </cell>
          <cell r="Q727">
            <v>6.3324672350825839E-2</v>
          </cell>
          <cell r="R727">
            <v>6.3085995507207088E-2</v>
          </cell>
        </row>
        <row r="728">
          <cell r="A728">
            <v>711</v>
          </cell>
          <cell r="B728" t="str">
            <v>Non-Comp</v>
          </cell>
          <cell r="C728">
            <v>42306</v>
          </cell>
          <cell r="D728">
            <v>42670</v>
          </cell>
          <cell r="E728">
            <v>30</v>
          </cell>
          <cell r="F728">
            <v>1866.8</v>
          </cell>
          <cell r="G728">
            <v>1756.2854400000001</v>
          </cell>
          <cell r="H728">
            <v>30</v>
          </cell>
          <cell r="I728">
            <v>0</v>
          </cell>
          <cell r="J728">
            <v>1866.8</v>
          </cell>
          <cell r="K728">
            <v>1866.8</v>
          </cell>
          <cell r="L728">
            <v>1756285440</v>
          </cell>
          <cell r="M728">
            <v>110514560.00000003</v>
          </cell>
          <cell r="N728">
            <v>6.3098041414367964E-2</v>
          </cell>
          <cell r="O728">
            <v>6.3098041414367964E-2</v>
          </cell>
          <cell r="P728">
            <v>94.08</v>
          </cell>
          <cell r="Q728">
            <v>6.3098041414367964E-2</v>
          </cell>
          <cell r="R728">
            <v>6.3098041414367964E-2</v>
          </cell>
        </row>
        <row r="729">
          <cell r="A729">
            <v>712</v>
          </cell>
          <cell r="B729" t="str">
            <v>448th</v>
          </cell>
          <cell r="C729">
            <v>42320</v>
          </cell>
          <cell r="D729">
            <v>42684</v>
          </cell>
          <cell r="E729">
            <v>43</v>
          </cell>
          <cell r="F729">
            <v>107884</v>
          </cell>
          <cell r="G729">
            <v>101492.3184</v>
          </cell>
          <cell r="H729">
            <v>13</v>
          </cell>
          <cell r="I729">
            <v>57330</v>
          </cell>
          <cell r="J729">
            <v>0</v>
          </cell>
          <cell r="K729">
            <v>57330</v>
          </cell>
          <cell r="L729">
            <v>53947930000</v>
          </cell>
          <cell r="M729">
            <v>3382070000</v>
          </cell>
          <cell r="N729">
            <v>6.2305591381533972E-2</v>
          </cell>
          <cell r="O729">
            <v>6.4800125882846976E-2</v>
          </cell>
          <cell r="P729">
            <v>94.08</v>
          </cell>
          <cell r="Q729">
            <v>6.309804141436795E-2</v>
          </cell>
          <cell r="R729">
            <v>6.2863617313659234E-2</v>
          </cell>
        </row>
        <row r="730">
          <cell r="A730">
            <v>713</v>
          </cell>
          <cell r="B730" t="str">
            <v>Non-Comp</v>
          </cell>
          <cell r="C730">
            <v>42320</v>
          </cell>
          <cell r="D730">
            <v>42684</v>
          </cell>
          <cell r="E730">
            <v>20</v>
          </cell>
          <cell r="F730">
            <v>1842.2</v>
          </cell>
          <cell r="G730">
            <v>1733.5101999999999</v>
          </cell>
          <cell r="H730">
            <v>20</v>
          </cell>
          <cell r="I730">
            <v>0</v>
          </cell>
          <cell r="J730">
            <v>1842.2</v>
          </cell>
          <cell r="K730">
            <v>1842.2</v>
          </cell>
          <cell r="L730">
            <v>1733510200</v>
          </cell>
          <cell r="M730">
            <v>108689800.00000009</v>
          </cell>
          <cell r="N730">
            <v>6.2871506814121098E-2</v>
          </cell>
          <cell r="O730">
            <v>6.2871506814121098E-2</v>
          </cell>
          <cell r="P730">
            <v>94.1</v>
          </cell>
          <cell r="Q730">
            <v>6.2871506814121098E-2</v>
          </cell>
          <cell r="R730">
            <v>6.2871506814121098E-2</v>
          </cell>
        </row>
        <row r="731">
          <cell r="A731">
            <v>714</v>
          </cell>
          <cell r="B731" t="str">
            <v>449th</v>
          </cell>
          <cell r="C731">
            <v>42334</v>
          </cell>
          <cell r="D731">
            <v>42698</v>
          </cell>
          <cell r="E731">
            <v>6</v>
          </cell>
          <cell r="F731">
            <v>3701</v>
          </cell>
          <cell r="G731">
            <v>3476.19</v>
          </cell>
          <cell r="H731">
            <v>0</v>
          </cell>
          <cell r="I731" t="str">
            <v>BIDS REJECTED</v>
          </cell>
          <cell r="J731" t="str">
            <v>BIDS REJECTED</v>
          </cell>
          <cell r="K731" t="str">
            <v>BIDS REJECTED</v>
          </cell>
          <cell r="L731" t="str">
            <v>BIDS REJECTED</v>
          </cell>
          <cell r="M731" t="str">
            <v>BIDS REJECTED</v>
          </cell>
          <cell r="N731">
            <v>6.400514379237783E-2</v>
          </cell>
          <cell r="O731">
            <v>6.4913791489600664E-2</v>
          </cell>
          <cell r="P731" t="str">
            <v>Bids Rejected</v>
          </cell>
          <cell r="Q731" t="str">
            <v>Bids Rejected</v>
          </cell>
          <cell r="R731" t="str">
            <v>Bids Rejected</v>
          </cell>
        </row>
        <row r="732">
          <cell r="A732">
            <v>715</v>
          </cell>
          <cell r="B732" t="str">
            <v>Non-Comp</v>
          </cell>
          <cell r="C732">
            <v>42334</v>
          </cell>
          <cell r="D732">
            <v>42698</v>
          </cell>
          <cell r="E732">
            <v>5</v>
          </cell>
          <cell r="F732">
            <v>507</v>
          </cell>
          <cell r="G732" t="str">
            <v>Bid Rejected</v>
          </cell>
          <cell r="H732">
            <v>0</v>
          </cell>
          <cell r="I732" t="str">
            <v>BIDS REJECTED</v>
          </cell>
          <cell r="J732" t="str">
            <v>BIDS REJECTED</v>
          </cell>
          <cell r="K732" t="str">
            <v>BIDS REJECTED</v>
          </cell>
          <cell r="L732" t="str">
            <v>BIDS REJECTED</v>
          </cell>
          <cell r="M732" t="str">
            <v>BIDS REJECTED</v>
          </cell>
          <cell r="N732" t="str">
            <v>Bids Rejected</v>
          </cell>
          <cell r="O732" t="str">
            <v>Bids Rejected</v>
          </cell>
          <cell r="P732" t="str">
            <v>Bids Rejected</v>
          </cell>
          <cell r="Q732" t="str">
            <v>Bids Rejected</v>
          </cell>
          <cell r="R732" t="str">
            <v>Bids Rejected</v>
          </cell>
        </row>
        <row r="733">
          <cell r="A733">
            <v>716</v>
          </cell>
          <cell r="B733" t="str">
            <v>450th</v>
          </cell>
          <cell r="C733">
            <v>42348</v>
          </cell>
          <cell r="D733">
            <v>42712</v>
          </cell>
          <cell r="E733">
            <v>6</v>
          </cell>
          <cell r="F733">
            <v>14000</v>
          </cell>
          <cell r="G733">
            <v>13152.999999999998</v>
          </cell>
          <cell r="H733">
            <v>0</v>
          </cell>
          <cell r="I733" t="str">
            <v>BIDS REJECTED</v>
          </cell>
          <cell r="J733" t="str">
            <v>BIDS REJECTED</v>
          </cell>
          <cell r="K733" t="str">
            <v>BIDS REJECTED</v>
          </cell>
          <cell r="L733" t="str">
            <v>BIDS REJECTED</v>
          </cell>
          <cell r="M733" t="str">
            <v>BIDS REJECTED</v>
          </cell>
          <cell r="N733">
            <v>6.4459274229389241E-2</v>
          </cell>
          <cell r="O733">
            <v>6.4913791489600664E-2</v>
          </cell>
          <cell r="P733" t="str">
            <v>Bids Rejected</v>
          </cell>
          <cell r="Q733" t="str">
            <v>Bids Rejected</v>
          </cell>
          <cell r="R733" t="str">
            <v>Bids Rejected</v>
          </cell>
        </row>
        <row r="734">
          <cell r="A734">
            <v>717</v>
          </cell>
          <cell r="B734" t="str">
            <v>Non-Comp</v>
          </cell>
          <cell r="C734">
            <v>42348</v>
          </cell>
          <cell r="D734">
            <v>42712</v>
          </cell>
          <cell r="E734">
            <v>1</v>
          </cell>
          <cell r="F734">
            <v>250</v>
          </cell>
          <cell r="G734" t="str">
            <v>Bid Rejected</v>
          </cell>
          <cell r="H734">
            <v>0</v>
          </cell>
          <cell r="I734" t="str">
            <v>BIDS REJECTED</v>
          </cell>
          <cell r="J734" t="str">
            <v>BIDS REJECTED</v>
          </cell>
          <cell r="K734" t="str">
            <v>BIDS REJECTED</v>
          </cell>
          <cell r="L734" t="str">
            <v>BIDS REJECTED</v>
          </cell>
          <cell r="M734" t="str">
            <v>BIDS REJECTED</v>
          </cell>
          <cell r="N734" t="str">
            <v>Bids Rejected</v>
          </cell>
          <cell r="O734" t="str">
            <v>Bids Rejected</v>
          </cell>
          <cell r="P734" t="str">
            <v>Bids Rejected</v>
          </cell>
          <cell r="Q734" t="str">
            <v>Bids Rejected</v>
          </cell>
          <cell r="R734" t="str">
            <v>Bids Rejected</v>
          </cell>
        </row>
        <row r="735">
          <cell r="A735">
            <v>718</v>
          </cell>
          <cell r="B735" t="str">
            <v>451st</v>
          </cell>
          <cell r="C735">
            <v>42366</v>
          </cell>
          <cell r="D735">
            <v>42726</v>
          </cell>
          <cell r="E735">
            <v>4</v>
          </cell>
          <cell r="F735">
            <v>17500</v>
          </cell>
          <cell r="G735">
            <v>16451.150000000001</v>
          </cell>
          <cell r="H735">
            <v>1</v>
          </cell>
          <cell r="I735">
            <v>1000</v>
          </cell>
          <cell r="J735">
            <v>0</v>
          </cell>
          <cell r="K735">
            <v>1000</v>
          </cell>
          <cell r="L735">
            <v>940700000</v>
          </cell>
          <cell r="M735">
            <v>59300000</v>
          </cell>
          <cell r="N735">
            <v>6.3913693112693931E-2</v>
          </cell>
          <cell r="O735">
            <v>6.4831069499119362E-2</v>
          </cell>
          <cell r="P735">
            <v>94.07</v>
          </cell>
          <cell r="Q735">
            <v>6.3913693112693931E-2</v>
          </cell>
          <cell r="R735">
            <v>6.3913693112693931E-2</v>
          </cell>
        </row>
        <row r="736">
          <cell r="A736">
            <v>719</v>
          </cell>
          <cell r="B736" t="str">
            <v>Non-Comp</v>
          </cell>
          <cell r="C736">
            <v>42366</v>
          </cell>
          <cell r="D736">
            <v>42726</v>
          </cell>
          <cell r="E736">
            <v>0</v>
          </cell>
          <cell r="F736" t="str">
            <v xml:space="preserve">NO BIDS </v>
          </cell>
          <cell r="G736" t="str">
            <v>NO BIDS</v>
          </cell>
          <cell r="H736">
            <v>0</v>
          </cell>
          <cell r="I736" t="str">
            <v>NO BIDS</v>
          </cell>
          <cell r="J736" t="str">
            <v>NO BIDS</v>
          </cell>
          <cell r="K736" t="str">
            <v>NO BIDS</v>
          </cell>
          <cell r="L736" t="str">
            <v>NO BIDS</v>
          </cell>
          <cell r="M736" t="str">
            <v>NO BIDS</v>
          </cell>
          <cell r="N736" t="str">
            <v>No Bids</v>
          </cell>
          <cell r="O736" t="str">
            <v>No Bids</v>
          </cell>
          <cell r="P736" t="str">
            <v>No Bids</v>
          </cell>
          <cell r="Q736" t="str">
            <v>No Bids</v>
          </cell>
          <cell r="R736" t="str">
            <v>No Bids</v>
          </cell>
        </row>
        <row r="737">
          <cell r="A737">
            <v>720</v>
          </cell>
          <cell r="B737" t="str">
            <v>452nd</v>
          </cell>
          <cell r="C737">
            <v>42376</v>
          </cell>
          <cell r="D737">
            <v>42740</v>
          </cell>
          <cell r="E737">
            <v>61</v>
          </cell>
          <cell r="F737">
            <v>225540</v>
          </cell>
          <cell r="G737">
            <v>212099.08200000008</v>
          </cell>
          <cell r="H737">
            <v>9</v>
          </cell>
          <cell r="I737">
            <v>53540</v>
          </cell>
          <cell r="J737">
            <v>0</v>
          </cell>
          <cell r="K737">
            <v>53540</v>
          </cell>
          <cell r="L737">
            <v>50385632000</v>
          </cell>
          <cell r="M737">
            <v>3154368000</v>
          </cell>
          <cell r="N737">
            <v>6.2531885409820229E-2</v>
          </cell>
          <cell r="O737">
            <v>6.4572867260467015E-2</v>
          </cell>
          <cell r="P737">
            <v>94.08</v>
          </cell>
          <cell r="Q737">
            <v>6.309804141436795E-2</v>
          </cell>
          <cell r="R737">
            <v>6.2776531416245548E-2</v>
          </cell>
        </row>
        <row r="738">
          <cell r="A738">
            <v>721</v>
          </cell>
          <cell r="B738" t="str">
            <v>Non-Comp</v>
          </cell>
          <cell r="C738">
            <v>42376</v>
          </cell>
          <cell r="D738">
            <v>42740</v>
          </cell>
          <cell r="E738">
            <v>5</v>
          </cell>
          <cell r="F738">
            <v>303.5</v>
          </cell>
          <cell r="G738">
            <v>285.62385</v>
          </cell>
          <cell r="H738">
            <v>5</v>
          </cell>
          <cell r="I738">
            <v>0</v>
          </cell>
          <cell r="J738">
            <v>303.5</v>
          </cell>
          <cell r="K738">
            <v>303.5</v>
          </cell>
          <cell r="L738">
            <v>285623850</v>
          </cell>
          <cell r="M738">
            <v>17876149.999999985</v>
          </cell>
          <cell r="N738">
            <v>6.2758275620883153E-2</v>
          </cell>
          <cell r="O738">
            <v>6.2758275620883153E-2</v>
          </cell>
          <cell r="P738">
            <v>94.11</v>
          </cell>
          <cell r="Q738">
            <v>6.2758275620883153E-2</v>
          </cell>
          <cell r="R738">
            <v>6.2758275620883153E-2</v>
          </cell>
        </row>
        <row r="739">
          <cell r="A739">
            <v>722</v>
          </cell>
          <cell r="B739" t="str">
            <v>453rd</v>
          </cell>
          <cell r="C739">
            <v>42390</v>
          </cell>
          <cell r="D739">
            <v>42754</v>
          </cell>
          <cell r="E739">
            <v>106</v>
          </cell>
          <cell r="F739">
            <v>237901.48</v>
          </cell>
          <cell r="G739">
            <v>224050.2029239999</v>
          </cell>
          <cell r="H739">
            <v>73</v>
          </cell>
          <cell r="I739">
            <v>140507</v>
          </cell>
          <cell r="J739">
            <v>32030</v>
          </cell>
          <cell r="K739">
            <v>172537</v>
          </cell>
          <cell r="L739">
            <v>162535667900</v>
          </cell>
          <cell r="M739">
            <v>10001332099.999901</v>
          </cell>
          <cell r="N739">
            <v>6.0949843621955685E-2</v>
          </cell>
          <cell r="O739">
            <v>6.3324672350825839E-2</v>
          </cell>
          <cell r="P739">
            <v>94.15</v>
          </cell>
          <cell r="Q739">
            <v>6.2305591381533972E-2</v>
          </cell>
          <cell r="R739">
            <v>6.1702300314658128E-2</v>
          </cell>
        </row>
        <row r="740">
          <cell r="A740">
            <v>723</v>
          </cell>
          <cell r="B740" t="str">
            <v>Non-Comp</v>
          </cell>
          <cell r="C740">
            <v>42390</v>
          </cell>
          <cell r="D740">
            <v>42754</v>
          </cell>
          <cell r="E740">
            <v>39</v>
          </cell>
          <cell r="F740">
            <v>5138.2650000000003</v>
          </cell>
          <cell r="G740">
            <v>4840.2456300000003</v>
          </cell>
          <cell r="H740">
            <v>39</v>
          </cell>
          <cell r="I740">
            <v>0</v>
          </cell>
          <cell r="J740">
            <v>5138.2650000000003</v>
          </cell>
          <cell r="K740">
            <v>5138.2650000000003</v>
          </cell>
          <cell r="L740">
            <v>4840245630</v>
          </cell>
          <cell r="M740">
            <v>298019369.99999988</v>
          </cell>
          <cell r="N740">
            <v>6.1740276708429541E-2</v>
          </cell>
          <cell r="O740">
            <v>6.1740276708429548E-2</v>
          </cell>
          <cell r="P740">
            <v>94.2</v>
          </cell>
          <cell r="Q740">
            <v>6.1740276708429541E-2</v>
          </cell>
          <cell r="R740">
            <v>6.1740276708429548E-2</v>
          </cell>
        </row>
        <row r="741">
          <cell r="A741">
            <v>724</v>
          </cell>
          <cell r="B741" t="str">
            <v>454th</v>
          </cell>
          <cell r="C741">
            <v>42404</v>
          </cell>
          <cell r="D741">
            <v>42768</v>
          </cell>
          <cell r="E741">
            <v>92</v>
          </cell>
          <cell r="F741">
            <v>258410</v>
          </cell>
          <cell r="G741">
            <v>243169.42299999984</v>
          </cell>
          <cell r="H741">
            <v>25</v>
          </cell>
          <cell r="I741">
            <v>89660</v>
          </cell>
          <cell r="J741">
            <v>10000</v>
          </cell>
          <cell r="K741">
            <v>99660</v>
          </cell>
          <cell r="L741">
            <v>93839278000</v>
          </cell>
          <cell r="M741">
            <v>5820722000</v>
          </cell>
          <cell r="N741">
            <v>6.1853291628214679E-2</v>
          </cell>
          <cell r="O741">
            <v>6.400514379237783E-2</v>
          </cell>
          <cell r="P741">
            <v>94.11</v>
          </cell>
          <cell r="Q741">
            <v>6.2758275620883208E-2</v>
          </cell>
          <cell r="R741">
            <v>6.2199147257176554E-2</v>
          </cell>
        </row>
        <row r="742">
          <cell r="A742">
            <v>725</v>
          </cell>
          <cell r="B742" t="str">
            <v>Non-Comp</v>
          </cell>
          <cell r="C742">
            <v>42404</v>
          </cell>
          <cell r="D742">
            <v>42768</v>
          </cell>
          <cell r="E742">
            <v>12</v>
          </cell>
          <cell r="F742">
            <v>1542.885</v>
          </cell>
          <cell r="G742">
            <v>1452.780516</v>
          </cell>
          <cell r="H742">
            <v>12</v>
          </cell>
          <cell r="I742">
            <v>0</v>
          </cell>
          <cell r="J742">
            <v>1542.885</v>
          </cell>
          <cell r="K742">
            <v>1542.885</v>
          </cell>
          <cell r="L742">
            <v>1452780516</v>
          </cell>
          <cell r="M742">
            <v>90104484.000000015</v>
          </cell>
          <cell r="N742">
            <v>6.2192480416779494E-2</v>
          </cell>
          <cell r="O742">
            <v>6.2192480416779494E-2</v>
          </cell>
          <cell r="P742">
            <v>94.16</v>
          </cell>
          <cell r="Q742">
            <v>6.2192480416779494E-2</v>
          </cell>
          <cell r="R742">
            <v>6.2192480416779494E-2</v>
          </cell>
        </row>
        <row r="743">
          <cell r="A743">
            <v>726</v>
          </cell>
          <cell r="B743" t="str">
            <v>455th</v>
          </cell>
          <cell r="C743">
            <v>42418</v>
          </cell>
          <cell r="D743">
            <v>42782</v>
          </cell>
          <cell r="E743">
            <v>106</v>
          </cell>
          <cell r="F743">
            <v>322526</v>
          </cell>
          <cell r="G743">
            <v>303610.9558</v>
          </cell>
          <cell r="H743">
            <v>36</v>
          </cell>
          <cell r="I743">
            <v>150050</v>
          </cell>
          <cell r="J743">
            <v>19000</v>
          </cell>
          <cell r="K743">
            <v>169050</v>
          </cell>
          <cell r="L743">
            <v>159180950000</v>
          </cell>
          <cell r="M743">
            <v>9869050000</v>
          </cell>
          <cell r="N743">
            <v>6.1740276708429541E-2</v>
          </cell>
          <cell r="O743">
            <v>6.3664799520377513E-2</v>
          </cell>
          <cell r="P743">
            <v>94.14</v>
          </cell>
          <cell r="Q743">
            <v>6.2418726376661363E-2</v>
          </cell>
          <cell r="R743">
            <v>6.2169296662607017E-2</v>
          </cell>
        </row>
        <row r="744">
          <cell r="A744">
            <v>727</v>
          </cell>
          <cell r="B744" t="str">
            <v>Non-Comp</v>
          </cell>
          <cell r="C744">
            <v>42418</v>
          </cell>
          <cell r="D744">
            <v>42782</v>
          </cell>
          <cell r="E744">
            <v>12</v>
          </cell>
          <cell r="F744">
            <v>1545.54</v>
          </cell>
          <cell r="G744">
            <v>1455.2804639999999</v>
          </cell>
          <cell r="H744">
            <v>12</v>
          </cell>
          <cell r="I744">
            <v>0</v>
          </cell>
          <cell r="J744">
            <v>1545.54</v>
          </cell>
          <cell r="K744">
            <v>1545.54</v>
          </cell>
          <cell r="L744">
            <v>1455280464</v>
          </cell>
          <cell r="M744">
            <v>90259536.000000015</v>
          </cell>
          <cell r="N744">
            <v>6.2192480416779494E-2</v>
          </cell>
          <cell r="O744">
            <v>6.2192480416779494E-2</v>
          </cell>
          <cell r="P744">
            <v>94.16</v>
          </cell>
          <cell r="Q744">
            <v>6.2192480416779494E-2</v>
          </cell>
          <cell r="R744">
            <v>6.2192480416779494E-2</v>
          </cell>
        </row>
        <row r="745">
          <cell r="A745">
            <v>728</v>
          </cell>
          <cell r="B745" t="str">
            <v>456th</v>
          </cell>
          <cell r="C745">
            <v>42432</v>
          </cell>
          <cell r="D745">
            <v>42796</v>
          </cell>
          <cell r="E745">
            <v>89</v>
          </cell>
          <cell r="F745">
            <v>242375</v>
          </cell>
          <cell r="G745">
            <v>228202.7674999999</v>
          </cell>
          <cell r="H745">
            <v>37</v>
          </cell>
          <cell r="I745">
            <v>84425</v>
          </cell>
          <cell r="J745">
            <v>23500</v>
          </cell>
          <cell r="K745">
            <v>107925</v>
          </cell>
          <cell r="L745">
            <v>101636190000</v>
          </cell>
          <cell r="M745">
            <v>6288810000</v>
          </cell>
          <cell r="N745">
            <v>6.1853291628214679E-2</v>
          </cell>
          <cell r="O745">
            <v>6.4572867260467015E-2</v>
          </cell>
          <cell r="P745">
            <v>94.16</v>
          </cell>
          <cell r="Q745">
            <v>6.2192480416779522E-2</v>
          </cell>
          <cell r="R745">
            <v>6.2045700047078982E-2</v>
          </cell>
        </row>
        <row r="746">
          <cell r="A746">
            <v>729</v>
          </cell>
          <cell r="B746" t="str">
            <v>Non-Comp</v>
          </cell>
          <cell r="C746">
            <v>42432</v>
          </cell>
          <cell r="D746">
            <v>42796</v>
          </cell>
          <cell r="E746">
            <v>20</v>
          </cell>
          <cell r="F746">
            <v>2056.9</v>
          </cell>
          <cell r="G746">
            <v>1936.9827310000001</v>
          </cell>
          <cell r="H746">
            <v>20</v>
          </cell>
          <cell r="I746">
            <v>0</v>
          </cell>
          <cell r="J746">
            <v>2056.9</v>
          </cell>
          <cell r="K746">
            <v>2056.9</v>
          </cell>
          <cell r="L746">
            <v>1936982731</v>
          </cell>
          <cell r="M746">
            <v>119917270.00000001</v>
          </cell>
          <cell r="N746">
            <v>6.2079393442692782E-2</v>
          </cell>
          <cell r="O746">
            <v>6.2079393442692782E-2</v>
          </cell>
          <cell r="P746">
            <v>94.17</v>
          </cell>
          <cell r="Q746">
            <v>6.2079393442692782E-2</v>
          </cell>
          <cell r="R746">
            <v>6.2079393442692782E-2</v>
          </cell>
        </row>
        <row r="747">
          <cell r="A747">
            <v>730</v>
          </cell>
          <cell r="B747" t="str">
            <v>457th</v>
          </cell>
          <cell r="C747">
            <v>42446</v>
          </cell>
          <cell r="D747">
            <v>42810</v>
          </cell>
          <cell r="E747">
            <v>62</v>
          </cell>
          <cell r="F747">
            <v>213300</v>
          </cell>
          <cell r="G747">
            <v>200848.92999999991</v>
          </cell>
          <cell r="H747">
            <v>33</v>
          </cell>
          <cell r="I747">
            <v>152500</v>
          </cell>
          <cell r="J747">
            <v>10000</v>
          </cell>
          <cell r="K747">
            <v>162500</v>
          </cell>
          <cell r="L747">
            <v>153025190000</v>
          </cell>
          <cell r="M747">
            <v>9474810000</v>
          </cell>
          <cell r="N747">
            <v>6.1853291628214679E-2</v>
          </cell>
          <cell r="O747">
            <v>6.2531885409820229E-2</v>
          </cell>
          <cell r="P747">
            <v>94.16</v>
          </cell>
          <cell r="Q747">
            <v>6.2192480416779522E-2</v>
          </cell>
          <cell r="R747">
            <v>6.2086776444475154E-2</v>
          </cell>
        </row>
        <row r="748">
          <cell r="A748">
            <v>731</v>
          </cell>
          <cell r="B748" t="str">
            <v>Non-Comp</v>
          </cell>
          <cell r="C748">
            <v>42446</v>
          </cell>
          <cell r="D748">
            <v>42810</v>
          </cell>
          <cell r="E748">
            <v>13</v>
          </cell>
          <cell r="F748">
            <v>1848.7650000000001</v>
          </cell>
          <cell r="G748">
            <v>1740.9820010000001</v>
          </cell>
          <cell r="H748">
            <v>13</v>
          </cell>
          <cell r="I748">
            <v>0</v>
          </cell>
          <cell r="J748">
            <v>1848.7650000000001</v>
          </cell>
          <cell r="K748">
            <v>1848.7650000000001</v>
          </cell>
          <cell r="L748">
            <v>1740982001</v>
          </cell>
          <cell r="M748">
            <v>107782999</v>
          </cell>
          <cell r="N748">
            <v>6.2079393474742291E-2</v>
          </cell>
          <cell r="O748">
            <v>6.2079393456913476E-2</v>
          </cell>
          <cell r="P748">
            <v>94.17</v>
          </cell>
          <cell r="Q748">
            <v>6.2079393474742291E-2</v>
          </cell>
          <cell r="R748">
            <v>6.2079393456913476E-2</v>
          </cell>
        </row>
        <row r="749">
          <cell r="A749">
            <v>732</v>
          </cell>
          <cell r="B749" t="str">
            <v>458th</v>
          </cell>
          <cell r="C749">
            <v>42460</v>
          </cell>
          <cell r="D749">
            <v>42824</v>
          </cell>
          <cell r="E749">
            <v>28</v>
          </cell>
          <cell r="F749">
            <v>108915</v>
          </cell>
          <cell r="G749">
            <v>102550.41400000002</v>
          </cell>
          <cell r="H749">
            <v>4</v>
          </cell>
          <cell r="I749">
            <v>37000</v>
          </cell>
          <cell r="J749">
            <v>0</v>
          </cell>
          <cell r="K749">
            <v>37000</v>
          </cell>
          <cell r="L749">
            <v>34846900000</v>
          </cell>
          <cell r="M749">
            <v>2153100000</v>
          </cell>
          <cell r="N749">
            <v>6.1853291628214679E-2</v>
          </cell>
          <cell r="O749">
            <v>6.2984762076057604E-2</v>
          </cell>
          <cell r="P749">
            <v>94.17</v>
          </cell>
          <cell r="Q749">
            <v>6.2079393474742291E-2</v>
          </cell>
          <cell r="R749">
            <v>6.1957176260403035E-2</v>
          </cell>
        </row>
        <row r="750">
          <cell r="A750">
            <v>733</v>
          </cell>
          <cell r="B750" t="str">
            <v>Non-Comp</v>
          </cell>
          <cell r="C750">
            <v>42460</v>
          </cell>
          <cell r="D750">
            <v>42824</v>
          </cell>
          <cell r="E750">
            <v>20</v>
          </cell>
          <cell r="F750">
            <v>2410.145</v>
          </cell>
          <cell r="G750">
            <v>2269.8745610000001</v>
          </cell>
          <cell r="H750">
            <v>20</v>
          </cell>
          <cell r="I750">
            <v>0</v>
          </cell>
          <cell r="J750">
            <v>2410.145</v>
          </cell>
          <cell r="K750">
            <v>2410.145</v>
          </cell>
          <cell r="L750">
            <v>2269874561</v>
          </cell>
          <cell r="M750">
            <v>140270438.99999982</v>
          </cell>
          <cell r="N750">
            <v>6.1966330547770267E-2</v>
          </cell>
          <cell r="O750">
            <v>6.196633054777026E-2</v>
          </cell>
          <cell r="P750">
            <v>94.18</v>
          </cell>
          <cell r="Q750">
            <v>6.1966330547770267E-2</v>
          </cell>
          <cell r="R750">
            <v>6.196633054777026E-2</v>
          </cell>
        </row>
        <row r="751">
          <cell r="A751">
            <v>734</v>
          </cell>
          <cell r="B751" t="str">
            <v>459th</v>
          </cell>
          <cell r="C751">
            <v>42474</v>
          </cell>
          <cell r="D751">
            <v>42838</v>
          </cell>
          <cell r="E751">
            <v>29</v>
          </cell>
          <cell r="F751">
            <v>104092</v>
          </cell>
          <cell r="G751">
            <v>97982.891399999979</v>
          </cell>
          <cell r="H751">
            <v>4</v>
          </cell>
          <cell r="I751">
            <v>36542</v>
          </cell>
          <cell r="J751">
            <v>50</v>
          </cell>
          <cell r="K751">
            <v>36592</v>
          </cell>
          <cell r="L751">
            <v>34458691400</v>
          </cell>
          <cell r="M751">
            <v>2133308600</v>
          </cell>
          <cell r="N751">
            <v>6.1966330547770267E-2</v>
          </cell>
          <cell r="O751">
            <v>6.400514379237783E-2</v>
          </cell>
          <cell r="P751">
            <v>94.17</v>
          </cell>
          <cell r="Q751">
            <v>6.2079393474742291E-2</v>
          </cell>
          <cell r="R751">
            <v>6.2079238983423178E-2</v>
          </cell>
        </row>
        <row r="752">
          <cell r="A752">
            <v>735</v>
          </cell>
          <cell r="B752" t="str">
            <v>Non-Comp</v>
          </cell>
          <cell r="C752">
            <v>42474</v>
          </cell>
          <cell r="D752">
            <v>42838</v>
          </cell>
          <cell r="E752">
            <v>32</v>
          </cell>
          <cell r="F752">
            <v>1983.5650000000001</v>
          </cell>
          <cell r="G752">
            <v>1867.918453</v>
          </cell>
          <cell r="H752">
            <v>32</v>
          </cell>
          <cell r="I752">
            <v>0</v>
          </cell>
          <cell r="J752">
            <v>1983.5650000000001</v>
          </cell>
          <cell r="K752">
            <v>1983.5650000000001</v>
          </cell>
          <cell r="L752">
            <v>1867923161</v>
          </cell>
          <cell r="M752">
            <v>115641839.50000001</v>
          </cell>
          <cell r="N752">
            <v>6.2079393474742291E-2</v>
          </cell>
          <cell r="O752">
            <v>6.2079393474742291E-2</v>
          </cell>
          <cell r="P752">
            <v>94.17</v>
          </cell>
          <cell r="Q752">
            <v>6.2079393474742291E-2</v>
          </cell>
          <cell r="R752">
            <v>6.2079393474742291E-2</v>
          </cell>
        </row>
        <row r="753">
          <cell r="A753">
            <v>736</v>
          </cell>
          <cell r="B753" t="str">
            <v>460th</v>
          </cell>
          <cell r="C753">
            <v>42488</v>
          </cell>
          <cell r="D753">
            <v>42852</v>
          </cell>
          <cell r="E753">
            <v>16</v>
          </cell>
          <cell r="F753">
            <v>124000</v>
          </cell>
          <cell r="G753">
            <v>116570.9</v>
          </cell>
          <cell r="H753">
            <v>0</v>
          </cell>
          <cell r="I753" t="str">
            <v>BIDS REJECTED</v>
          </cell>
          <cell r="J753" t="str">
            <v>BIDS REJECTED</v>
          </cell>
          <cell r="K753" t="str">
            <v>BIDS REJECTED</v>
          </cell>
          <cell r="L753" t="str">
            <v>BIDS REJECTED</v>
          </cell>
          <cell r="M753" t="str">
            <v>BIDS REJECTED</v>
          </cell>
          <cell r="N753" t="str">
            <v>BIDS REJECTED</v>
          </cell>
          <cell r="O753" t="str">
            <v>BIDS REJECTED</v>
          </cell>
          <cell r="P753" t="str">
            <v>BIDS REJECTED</v>
          </cell>
          <cell r="Q753" t="str">
            <v>BIDS REJECTED</v>
          </cell>
          <cell r="R753" t="str">
            <v>BIDS REJECTED</v>
          </cell>
        </row>
        <row r="754">
          <cell r="A754">
            <v>737</v>
          </cell>
          <cell r="B754" t="str">
            <v>Non-Comp</v>
          </cell>
          <cell r="C754">
            <v>42488</v>
          </cell>
          <cell r="D754">
            <v>42852</v>
          </cell>
          <cell r="E754">
            <v>24</v>
          </cell>
          <cell r="F754">
            <v>2646.11</v>
          </cell>
          <cell r="G754" t="str">
            <v>Bid Rejected</v>
          </cell>
          <cell r="H754">
            <v>0</v>
          </cell>
          <cell r="I754" t="str">
            <v>BIDS REJECTED</v>
          </cell>
          <cell r="J754" t="str">
            <v>BIDS REJECTED</v>
          </cell>
          <cell r="K754" t="str">
            <v>BIDS REJECTED</v>
          </cell>
          <cell r="L754" t="str">
            <v>BIDS REJECTED</v>
          </cell>
          <cell r="M754" t="str">
            <v>BIDS REJECTED</v>
          </cell>
          <cell r="N754" t="str">
            <v>BIDS REJECTED</v>
          </cell>
          <cell r="O754" t="str">
            <v>BIDS REJECTED</v>
          </cell>
          <cell r="P754" t="str">
            <v>BIDS REJECTED</v>
          </cell>
          <cell r="Q754" t="str">
            <v>BIDS REJECTED</v>
          </cell>
          <cell r="R754" t="str">
            <v>BIDS REJECTED</v>
          </cell>
        </row>
        <row r="755">
          <cell r="A755">
            <v>738</v>
          </cell>
          <cell r="B755" t="str">
            <v>461st</v>
          </cell>
          <cell r="C755">
            <v>42502</v>
          </cell>
          <cell r="D755">
            <v>42866</v>
          </cell>
          <cell r="E755">
            <v>39</v>
          </cell>
          <cell r="F755">
            <v>180050</v>
          </cell>
          <cell r="G755">
            <v>169320.18500000003</v>
          </cell>
          <cell r="H755">
            <v>10</v>
          </cell>
          <cell r="I755">
            <v>10500</v>
          </cell>
          <cell r="J755">
            <v>50</v>
          </cell>
          <cell r="K755">
            <v>10550</v>
          </cell>
          <cell r="L755">
            <v>9930635000</v>
          </cell>
          <cell r="M755">
            <v>619365000</v>
          </cell>
          <cell r="N755">
            <v>6.2079393474742291E-2</v>
          </cell>
          <cell r="O755">
            <v>6.4572867260467015E-2</v>
          </cell>
          <cell r="P755">
            <v>94.11</v>
          </cell>
          <cell r="Q755">
            <v>6.2758275620883208E-2</v>
          </cell>
          <cell r="R755">
            <v>6.2540480548988947E-2</v>
          </cell>
        </row>
        <row r="756">
          <cell r="A756">
            <v>739</v>
          </cell>
          <cell r="B756" t="str">
            <v>Non-Comp</v>
          </cell>
          <cell r="C756">
            <v>42502</v>
          </cell>
          <cell r="D756">
            <v>42866</v>
          </cell>
          <cell r="E756">
            <v>13</v>
          </cell>
          <cell r="F756">
            <v>810.17</v>
          </cell>
          <cell r="G756">
            <v>762.613023</v>
          </cell>
          <cell r="H756">
            <v>13</v>
          </cell>
          <cell r="I756">
            <v>0</v>
          </cell>
          <cell r="J756">
            <v>810.17</v>
          </cell>
          <cell r="K756">
            <v>810.17</v>
          </cell>
          <cell r="L756">
            <v>762613021</v>
          </cell>
          <cell r="M756">
            <v>47556979.000000075</v>
          </cell>
          <cell r="N756">
            <v>6.2531885245826521E-2</v>
          </cell>
          <cell r="O756">
            <v>6.2531885245826521E-2</v>
          </cell>
          <cell r="P756">
            <v>94.13</v>
          </cell>
          <cell r="Q756">
            <v>6.2531885245826521E-2</v>
          </cell>
          <cell r="R756">
            <v>6.2531885245826521E-2</v>
          </cell>
        </row>
        <row r="757">
          <cell r="A757">
            <v>740</v>
          </cell>
          <cell r="B757" t="str">
            <v>462nd</v>
          </cell>
          <cell r="C757">
            <v>42516</v>
          </cell>
          <cell r="D757">
            <v>42880</v>
          </cell>
          <cell r="E757">
            <v>55</v>
          </cell>
          <cell r="F757">
            <v>220250</v>
          </cell>
          <cell r="G757">
            <v>207665.19999999992</v>
          </cell>
          <cell r="H757">
            <v>5</v>
          </cell>
          <cell r="I757">
            <v>77750</v>
          </cell>
          <cell r="J757">
            <v>0</v>
          </cell>
          <cell r="K757">
            <v>77750</v>
          </cell>
          <cell r="L757">
            <v>73349224999.999985</v>
          </cell>
          <cell r="M757">
            <v>4400775000</v>
          </cell>
          <cell r="N757">
            <v>6.0047927694986576E-2</v>
          </cell>
          <cell r="O757">
            <v>6.2418726376661363E-2</v>
          </cell>
          <cell r="P757">
            <v>94.33</v>
          </cell>
          <cell r="Q757">
            <v>6.0273263257467659E-2</v>
          </cell>
          <cell r="R757">
            <v>6.016239525821937E-2</v>
          </cell>
        </row>
        <row r="758">
          <cell r="A758">
            <v>741</v>
          </cell>
          <cell r="B758" t="str">
            <v>Non-Comp</v>
          </cell>
          <cell r="C758">
            <v>42516</v>
          </cell>
          <cell r="D758">
            <v>42880</v>
          </cell>
          <cell r="E758">
            <v>11</v>
          </cell>
          <cell r="F758">
            <v>1482.79</v>
          </cell>
          <cell r="G758">
            <v>1398.864086</v>
          </cell>
          <cell r="H758">
            <v>11</v>
          </cell>
          <cell r="I758">
            <v>0</v>
          </cell>
          <cell r="J758">
            <v>1482.79</v>
          </cell>
          <cell r="K758">
            <v>1482.79</v>
          </cell>
          <cell r="L758">
            <v>1398864086</v>
          </cell>
          <cell r="M758">
            <v>83925913.999999985</v>
          </cell>
          <cell r="N758">
            <v>6.0160583533490006E-2</v>
          </cell>
          <cell r="O758">
            <v>6.0160583533490006E-2</v>
          </cell>
          <cell r="P758">
            <v>94.34</v>
          </cell>
          <cell r="Q758">
            <v>6.0160583533490006E-2</v>
          </cell>
          <cell r="R758">
            <v>6.0160583533490034E-2</v>
          </cell>
        </row>
        <row r="759">
          <cell r="A759">
            <v>742</v>
          </cell>
          <cell r="B759" t="str">
            <v>463rd</v>
          </cell>
          <cell r="C759">
            <v>42530</v>
          </cell>
          <cell r="D759">
            <v>42894</v>
          </cell>
          <cell r="E759">
            <v>31</v>
          </cell>
          <cell r="F759">
            <v>83000</v>
          </cell>
          <cell r="G759">
            <v>78306.674999999988</v>
          </cell>
          <cell r="H759">
            <v>21</v>
          </cell>
          <cell r="I759">
            <v>40250</v>
          </cell>
          <cell r="J759">
            <v>25000</v>
          </cell>
          <cell r="K759">
            <v>65250</v>
          </cell>
          <cell r="L759">
            <v>61565400000</v>
          </cell>
          <cell r="M759">
            <v>3684600000</v>
          </cell>
          <cell r="N759">
            <v>5.9710103416397174E-2</v>
          </cell>
          <cell r="O759">
            <v>6.0949843621955685E-2</v>
          </cell>
          <cell r="P759">
            <v>94.35</v>
          </cell>
          <cell r="Q759">
            <v>6.0047927694986576E-2</v>
          </cell>
          <cell r="R759">
            <v>6.0012975874979162E-2</v>
          </cell>
        </row>
        <row r="760">
          <cell r="A760">
            <v>743</v>
          </cell>
          <cell r="B760" t="str">
            <v>Non-Comp</v>
          </cell>
          <cell r="C760">
            <v>42530</v>
          </cell>
          <cell r="D760">
            <v>42894</v>
          </cell>
          <cell r="E760">
            <v>16</v>
          </cell>
          <cell r="F760">
            <v>2228.8249999999998</v>
          </cell>
          <cell r="G760">
            <v>2102.8963880000001</v>
          </cell>
          <cell r="H760">
            <v>16</v>
          </cell>
          <cell r="I760">
            <v>0</v>
          </cell>
          <cell r="J760">
            <v>2228.8249999999998</v>
          </cell>
          <cell r="K760">
            <v>2228.8249999999998</v>
          </cell>
          <cell r="L760">
            <v>2102896387</v>
          </cell>
          <cell r="M760">
            <v>125928613</v>
          </cell>
          <cell r="N760">
            <v>6.0047927680709205E-2</v>
          </cell>
          <cell r="O760">
            <v>6.0047927680709205E-2</v>
          </cell>
          <cell r="P760">
            <v>94.35</v>
          </cell>
          <cell r="Q760">
            <v>6.0047927680709205E-2</v>
          </cell>
          <cell r="R760">
            <v>6.0047927680709205E-2</v>
          </cell>
        </row>
        <row r="761">
          <cell r="A761">
            <v>744</v>
          </cell>
          <cell r="B761" t="str">
            <v>464th</v>
          </cell>
          <cell r="C761">
            <v>42544</v>
          </cell>
          <cell r="D761">
            <v>42908</v>
          </cell>
          <cell r="E761">
            <v>68</v>
          </cell>
          <cell r="F761">
            <v>174010</v>
          </cell>
          <cell r="G761">
            <v>164242.33499999993</v>
          </cell>
          <cell r="H761">
            <v>17</v>
          </cell>
          <cell r="I761">
            <v>68000</v>
          </cell>
          <cell r="J761">
            <v>0</v>
          </cell>
          <cell r="K761">
            <v>68000</v>
          </cell>
          <cell r="L761">
            <v>64215200000</v>
          </cell>
          <cell r="M761">
            <v>3784800000</v>
          </cell>
          <cell r="N761">
            <v>5.8810287743169459E-2</v>
          </cell>
          <cell r="O761">
            <v>6.0385966874516563E-2</v>
          </cell>
          <cell r="P761">
            <v>94.39</v>
          </cell>
          <cell r="Q761">
            <v>5.9597543043882699E-2</v>
          </cell>
          <cell r="R761">
            <v>5.9101320487472617E-2</v>
          </cell>
        </row>
        <row r="762">
          <cell r="A762">
            <v>745</v>
          </cell>
          <cell r="B762" t="str">
            <v>Non-Comp</v>
          </cell>
          <cell r="C762">
            <v>42544</v>
          </cell>
          <cell r="D762">
            <v>42908</v>
          </cell>
          <cell r="E762">
            <v>23</v>
          </cell>
          <cell r="F762">
            <v>2079.9250000000002</v>
          </cell>
          <cell r="G762">
            <v>1964.0731800000001</v>
          </cell>
          <cell r="H762">
            <v>23</v>
          </cell>
          <cell r="I762">
            <v>0</v>
          </cell>
          <cell r="J762">
            <v>2079.9250000000002</v>
          </cell>
          <cell r="K762">
            <v>2079.9250000000002</v>
          </cell>
          <cell r="L762">
            <v>1964073177</v>
          </cell>
          <cell r="M762">
            <v>115851822.49999997</v>
          </cell>
          <cell r="N762">
            <v>5.9147539953427836E-2</v>
          </cell>
          <cell r="O762">
            <v>5.9147539953427836E-2</v>
          </cell>
          <cell r="P762">
            <v>94.43</v>
          </cell>
          <cell r="Q762">
            <v>5.9147539953427836E-2</v>
          </cell>
          <cell r="R762">
            <v>5.9147539953427836E-2</v>
          </cell>
        </row>
        <row r="763">
          <cell r="A763">
            <v>746</v>
          </cell>
          <cell r="B763" t="str">
            <v>465th</v>
          </cell>
          <cell r="C763">
            <v>42562</v>
          </cell>
          <cell r="D763">
            <v>42922</v>
          </cell>
          <cell r="E763">
            <v>78</v>
          </cell>
          <cell r="F763">
            <v>260500</v>
          </cell>
          <cell r="G763">
            <v>246101.79999999987</v>
          </cell>
          <cell r="H763">
            <v>12</v>
          </cell>
          <cell r="I763">
            <v>114500</v>
          </cell>
          <cell r="J763">
            <v>0</v>
          </cell>
          <cell r="K763">
            <v>114500</v>
          </cell>
          <cell r="L763">
            <v>108194750000</v>
          </cell>
          <cell r="M763">
            <v>6305250000</v>
          </cell>
          <cell r="N763">
            <v>5.8895884033435555E-2</v>
          </cell>
          <cell r="O763">
            <v>6.0032188209817733E-2</v>
          </cell>
          <cell r="P763">
            <v>94.49</v>
          </cell>
          <cell r="Q763">
            <v>5.9122952458226088E-2</v>
          </cell>
          <cell r="R763">
            <v>5.9086261713753689E-2</v>
          </cell>
        </row>
        <row r="764">
          <cell r="A764">
            <v>747</v>
          </cell>
          <cell r="B764" t="str">
            <v>Non-Comp</v>
          </cell>
          <cell r="C764">
            <v>42562</v>
          </cell>
          <cell r="D764">
            <v>42922</v>
          </cell>
          <cell r="E764">
            <v>11</v>
          </cell>
          <cell r="F764">
            <v>1849.145</v>
          </cell>
          <cell r="G764">
            <v>1747.257112</v>
          </cell>
          <cell r="H764">
            <v>11</v>
          </cell>
          <cell r="I764">
            <v>0</v>
          </cell>
          <cell r="J764">
            <v>1849.145</v>
          </cell>
          <cell r="K764">
            <v>1849.145</v>
          </cell>
          <cell r="L764">
            <v>1747257110</v>
          </cell>
          <cell r="M764">
            <v>101887889.50000007</v>
          </cell>
          <cell r="N764">
            <v>5.9122952407469703E-2</v>
          </cell>
          <cell r="O764">
            <v>5.9122952407469703E-2</v>
          </cell>
          <cell r="P764">
            <v>94.49</v>
          </cell>
          <cell r="Q764">
            <v>5.9122952407469703E-2</v>
          </cell>
          <cell r="R764">
            <v>5.9122952407469703E-2</v>
          </cell>
        </row>
        <row r="765">
          <cell r="A765">
            <v>748</v>
          </cell>
          <cell r="B765" t="str">
            <v>466th</v>
          </cell>
          <cell r="C765">
            <v>42572</v>
          </cell>
          <cell r="D765">
            <v>42936</v>
          </cell>
          <cell r="E765">
            <v>111</v>
          </cell>
          <cell r="F765">
            <v>214700</v>
          </cell>
          <cell r="G765">
            <v>202837.82099999994</v>
          </cell>
          <cell r="H765">
            <v>58</v>
          </cell>
          <cell r="I765">
            <v>84175</v>
          </cell>
          <cell r="J765">
            <v>29050</v>
          </cell>
          <cell r="K765">
            <v>113225</v>
          </cell>
          <cell r="L765">
            <v>106996668500</v>
          </cell>
          <cell r="M765">
            <v>6228331500</v>
          </cell>
          <cell r="N765">
            <v>5.7351333516890091E-2</v>
          </cell>
          <cell r="O765">
            <v>5.9935295734363146E-2</v>
          </cell>
          <cell r="P765">
            <v>94.48</v>
          </cell>
          <cell r="Q765">
            <v>5.8585571921727669E-2</v>
          </cell>
          <cell r="R765">
            <v>5.8370487883486061E-2</v>
          </cell>
        </row>
        <row r="766">
          <cell r="A766">
            <v>749</v>
          </cell>
          <cell r="B766" t="str">
            <v>Non-Comp</v>
          </cell>
          <cell r="C766">
            <v>42572</v>
          </cell>
          <cell r="D766">
            <v>42936</v>
          </cell>
          <cell r="E766">
            <v>57</v>
          </cell>
          <cell r="F766">
            <v>7592.6949999999997</v>
          </cell>
          <cell r="G766">
            <v>7175.096775</v>
          </cell>
          <cell r="H766">
            <v>57</v>
          </cell>
          <cell r="I766">
            <v>0</v>
          </cell>
          <cell r="J766">
            <v>7592.6949999999997</v>
          </cell>
          <cell r="K766">
            <v>7592.6949999999997</v>
          </cell>
          <cell r="L766">
            <v>7175096775</v>
          </cell>
          <cell r="M766">
            <v>417598225.00000012</v>
          </cell>
          <cell r="N766">
            <v>5.8360951218094093E-2</v>
          </cell>
          <cell r="O766">
            <v>5.8360951218094093E-2</v>
          </cell>
          <cell r="P766">
            <v>94.5</v>
          </cell>
          <cell r="Q766">
            <v>5.8360951218094093E-2</v>
          </cell>
          <cell r="R766">
            <v>5.8360951218094093E-2</v>
          </cell>
        </row>
        <row r="767">
          <cell r="A767">
            <v>750</v>
          </cell>
          <cell r="B767" t="str">
            <v>467th</v>
          </cell>
          <cell r="C767">
            <v>42586</v>
          </cell>
          <cell r="D767">
            <v>42950</v>
          </cell>
          <cell r="E767">
            <v>55</v>
          </cell>
          <cell r="F767">
            <v>172403.25</v>
          </cell>
          <cell r="G767">
            <v>162794.74178000001</v>
          </cell>
          <cell r="H767">
            <v>25</v>
          </cell>
          <cell r="I767">
            <v>99903.25</v>
          </cell>
          <cell r="J767">
            <v>10000</v>
          </cell>
          <cell r="K767">
            <v>109903.25</v>
          </cell>
          <cell r="L767">
            <v>103798591779.99998</v>
          </cell>
          <cell r="M767">
            <v>6104658220</v>
          </cell>
          <cell r="N767">
            <v>5.8024198376467481E-2</v>
          </cell>
          <cell r="O767">
            <v>6.0047927694986576E-2</v>
          </cell>
          <cell r="P767">
            <v>94.43</v>
          </cell>
          <cell r="Q767">
            <v>5.9147539953427836E-2</v>
          </cell>
          <cell r="R767">
            <v>5.8974134306654005E-2</v>
          </cell>
        </row>
        <row r="768">
          <cell r="A768">
            <v>751</v>
          </cell>
          <cell r="B768" t="str">
            <v>Non-Comp</v>
          </cell>
          <cell r="C768">
            <v>42586</v>
          </cell>
          <cell r="D768">
            <v>42950</v>
          </cell>
          <cell r="E768">
            <v>18</v>
          </cell>
          <cell r="F768">
            <v>2242.46</v>
          </cell>
          <cell r="G768">
            <v>2118.0034700000001</v>
          </cell>
          <cell r="H768">
            <v>18</v>
          </cell>
          <cell r="I768">
            <v>0</v>
          </cell>
          <cell r="J768">
            <v>2242.46</v>
          </cell>
          <cell r="K768">
            <v>2242.46</v>
          </cell>
          <cell r="L768">
            <v>2118003470</v>
          </cell>
          <cell r="M768">
            <v>124456529.99999999</v>
          </cell>
          <cell r="N768">
            <v>5.8923000000000003E-2</v>
          </cell>
          <cell r="O768">
            <v>5.8923000000000003E-2</v>
          </cell>
          <cell r="P768">
            <v>94.45</v>
          </cell>
          <cell r="Q768">
            <v>5.8922681341950771E-2</v>
          </cell>
          <cell r="R768">
            <v>5.8922681341950785E-2</v>
          </cell>
        </row>
        <row r="769">
          <cell r="A769">
            <v>752</v>
          </cell>
          <cell r="B769" t="str">
            <v>468th</v>
          </cell>
          <cell r="C769">
            <v>42600</v>
          </cell>
          <cell r="D769">
            <v>42964</v>
          </cell>
          <cell r="E769">
            <v>33</v>
          </cell>
          <cell r="F769">
            <v>128000</v>
          </cell>
          <cell r="G769">
            <v>120854.25000000001</v>
          </cell>
          <cell r="H769">
            <v>8</v>
          </cell>
          <cell r="I769">
            <v>0</v>
          </cell>
          <cell r="J769">
            <v>58500</v>
          </cell>
          <cell r="K769">
            <v>58500</v>
          </cell>
          <cell r="L769">
            <v>55242550000</v>
          </cell>
          <cell r="M769">
            <v>3257450000</v>
          </cell>
          <cell r="N769">
            <v>5.9035098742849727E-2</v>
          </cell>
          <cell r="O769">
            <v>6.0047927694986576E-2</v>
          </cell>
          <cell r="P769">
            <v>94.43</v>
          </cell>
          <cell r="Q769">
            <v>5.9147539953427836E-2</v>
          </cell>
          <cell r="R769">
            <v>5.9128319233670901E-2</v>
          </cell>
        </row>
        <row r="770">
          <cell r="A770">
            <v>753</v>
          </cell>
          <cell r="B770" t="str">
            <v>Non-Comp</v>
          </cell>
          <cell r="C770">
            <v>42600</v>
          </cell>
          <cell r="D770">
            <v>42964</v>
          </cell>
          <cell r="E770">
            <v>16</v>
          </cell>
          <cell r="F770">
            <v>2373.1999999999998</v>
          </cell>
          <cell r="G770">
            <v>2241.0127600000001</v>
          </cell>
          <cell r="H770">
            <v>16</v>
          </cell>
          <cell r="I770">
            <v>0</v>
          </cell>
          <cell r="J770">
            <v>2373.1999999999998</v>
          </cell>
          <cell r="K770">
            <v>2373.1999999999998</v>
          </cell>
          <cell r="L770">
            <v>2241012760</v>
          </cell>
          <cell r="M770">
            <v>132187239.99999997</v>
          </cell>
          <cell r="N770">
            <v>5.9147539953427836E-2</v>
          </cell>
          <cell r="O770">
            <v>5.9147539953427898E-2</v>
          </cell>
          <cell r="P770">
            <v>94.43</v>
          </cell>
          <cell r="Q770">
            <v>5.9147539953427836E-2</v>
          </cell>
          <cell r="R770">
            <v>5.9147539953427898E-2</v>
          </cell>
        </row>
        <row r="771">
          <cell r="A771">
            <v>754</v>
          </cell>
          <cell r="B771" t="str">
            <v>469th</v>
          </cell>
          <cell r="C771">
            <v>42614</v>
          </cell>
          <cell r="D771">
            <v>42978</v>
          </cell>
          <cell r="E771">
            <v>10</v>
          </cell>
          <cell r="F771">
            <v>45604.755000000005</v>
          </cell>
          <cell r="G771">
            <v>43059.270146499999</v>
          </cell>
          <cell r="H771">
            <v>4</v>
          </cell>
          <cell r="I771">
            <v>32604.755000000001</v>
          </cell>
          <cell r="J771">
            <v>0</v>
          </cell>
          <cell r="K771">
            <v>32604.755000000001</v>
          </cell>
          <cell r="L771">
            <v>30788670146.5</v>
          </cell>
          <cell r="M771">
            <v>1816084853.5</v>
          </cell>
          <cell r="N771">
            <v>5.9147539953427836E-2</v>
          </cell>
          <cell r="O771">
            <v>6.0160583533490006E-2</v>
          </cell>
          <cell r="P771">
            <v>94.43</v>
          </cell>
          <cell r="Q771">
            <v>5.9147539953427836E-2</v>
          </cell>
          <cell r="R771">
            <v>5.9147539953427836E-2</v>
          </cell>
        </row>
        <row r="772">
          <cell r="A772">
            <v>755</v>
          </cell>
          <cell r="B772" t="str">
            <v>Non-Comp</v>
          </cell>
          <cell r="C772">
            <v>42614</v>
          </cell>
          <cell r="D772">
            <v>42978</v>
          </cell>
          <cell r="E772">
            <v>18</v>
          </cell>
          <cell r="F772">
            <v>1717.7750000000001</v>
          </cell>
          <cell r="G772">
            <v>1622.0949330000001</v>
          </cell>
          <cell r="H772">
            <v>18</v>
          </cell>
          <cell r="I772">
            <v>0</v>
          </cell>
          <cell r="J772">
            <v>1717.7750000000001</v>
          </cell>
          <cell r="K772">
            <v>1717.7750000000001</v>
          </cell>
          <cell r="L772">
            <v>1622094932.5</v>
          </cell>
          <cell r="M772">
            <v>95680067.49999997</v>
          </cell>
          <cell r="N772">
            <v>5.9147539953427836E-2</v>
          </cell>
          <cell r="O772">
            <v>5.9147539953427836E-2</v>
          </cell>
          <cell r="P772">
            <v>94.43</v>
          </cell>
          <cell r="Q772">
            <v>5.9147539953427836E-2</v>
          </cell>
          <cell r="R772">
            <v>5.9147539953427836E-2</v>
          </cell>
        </row>
        <row r="773">
          <cell r="A773">
            <v>756</v>
          </cell>
          <cell r="B773" t="str">
            <v>470th</v>
          </cell>
          <cell r="C773">
            <v>42628</v>
          </cell>
          <cell r="D773">
            <v>42992</v>
          </cell>
          <cell r="E773">
            <v>12</v>
          </cell>
          <cell r="F773">
            <v>37000</v>
          </cell>
          <cell r="G773">
            <v>34939.050000000003</v>
          </cell>
          <cell r="H773">
            <v>8</v>
          </cell>
          <cell r="I773">
            <v>30500</v>
          </cell>
          <cell r="J773">
            <v>2500</v>
          </cell>
          <cell r="K773">
            <v>33000</v>
          </cell>
          <cell r="L773">
            <v>31162400000</v>
          </cell>
          <cell r="M773">
            <v>1837600000</v>
          </cell>
          <cell r="N773">
            <v>5.9035098742849727E-2</v>
          </cell>
          <cell r="O773">
            <v>5.9485006518904766E-2</v>
          </cell>
          <cell r="P773">
            <v>94.43</v>
          </cell>
          <cell r="Q773">
            <v>5.9147539953427836E-2</v>
          </cell>
          <cell r="R773">
            <v>5.9130503406370549E-2</v>
          </cell>
        </row>
        <row r="774">
          <cell r="A774">
            <v>757</v>
          </cell>
          <cell r="B774" t="str">
            <v>Non-Comp</v>
          </cell>
          <cell r="C774">
            <v>42628</v>
          </cell>
          <cell r="D774">
            <v>42992</v>
          </cell>
          <cell r="E774">
            <v>10</v>
          </cell>
          <cell r="F774">
            <v>1213.22</v>
          </cell>
          <cell r="G774">
            <v>1145.643646</v>
          </cell>
          <cell r="H774">
            <v>10</v>
          </cell>
          <cell r="I774">
            <v>0</v>
          </cell>
          <cell r="J774">
            <v>1213.22</v>
          </cell>
          <cell r="K774">
            <v>1213.22</v>
          </cell>
          <cell r="L774">
            <v>1145643646</v>
          </cell>
          <cell r="M774">
            <v>67576353.99999997</v>
          </cell>
          <cell r="N774">
            <v>5.9147539953427836E-2</v>
          </cell>
          <cell r="O774">
            <v>5.9147539953427884E-2</v>
          </cell>
          <cell r="P774">
            <v>94.43</v>
          </cell>
          <cell r="Q774">
            <v>5.9147539953427836E-2</v>
          </cell>
          <cell r="R774">
            <v>5.9147539953427884E-2</v>
          </cell>
        </row>
        <row r="775">
          <cell r="A775">
            <v>758</v>
          </cell>
          <cell r="B775" t="str">
            <v>471st</v>
          </cell>
          <cell r="C775">
            <v>42642</v>
          </cell>
          <cell r="D775">
            <v>43006</v>
          </cell>
          <cell r="E775">
            <v>6</v>
          </cell>
          <cell r="F775">
            <v>14881.11</v>
          </cell>
          <cell r="G775">
            <v>14050.607172999999</v>
          </cell>
          <cell r="H775">
            <v>3</v>
          </cell>
          <cell r="I775">
            <v>10131.11</v>
          </cell>
          <cell r="J775">
            <v>0</v>
          </cell>
          <cell r="K775">
            <v>10131.11</v>
          </cell>
          <cell r="L775">
            <v>9566807173</v>
          </cell>
          <cell r="M775">
            <v>564302827</v>
          </cell>
          <cell r="N775">
            <v>5.9147539953427836E-2</v>
          </cell>
          <cell r="O775">
            <v>5.9597543043882699E-2</v>
          </cell>
          <cell r="P775">
            <v>94.43</v>
          </cell>
          <cell r="Q775">
            <v>5.9147539953427836E-2</v>
          </cell>
          <cell r="R775">
            <v>5.9147539953427829E-2</v>
          </cell>
        </row>
        <row r="776">
          <cell r="A776">
            <v>759</v>
          </cell>
          <cell r="B776" t="str">
            <v>Non-Comp</v>
          </cell>
          <cell r="C776">
            <v>42642</v>
          </cell>
          <cell r="D776">
            <v>43006</v>
          </cell>
          <cell r="E776">
            <v>10</v>
          </cell>
          <cell r="F776">
            <v>1203.5050000000001</v>
          </cell>
          <cell r="G776">
            <v>1136.4697719999999</v>
          </cell>
          <cell r="H776">
            <v>10</v>
          </cell>
          <cell r="I776">
            <v>0</v>
          </cell>
          <cell r="J776">
            <v>1203.5050000000001</v>
          </cell>
          <cell r="K776">
            <v>1203.5050000000001</v>
          </cell>
          <cell r="L776">
            <v>1136469771</v>
          </cell>
          <cell r="M776">
            <v>67035228.49999997</v>
          </cell>
          <cell r="N776">
            <v>5.9147539953427836E-2</v>
          </cell>
          <cell r="O776">
            <v>5.9147539927405401E-2</v>
          </cell>
          <cell r="P776">
            <v>94.43</v>
          </cell>
          <cell r="Q776">
            <v>5.9147539953427836E-2</v>
          </cell>
          <cell r="R776">
            <v>5.9147539927405401E-2</v>
          </cell>
        </row>
        <row r="777">
          <cell r="A777">
            <v>760</v>
          </cell>
          <cell r="B777" t="str">
            <v>472nd</v>
          </cell>
          <cell r="C777">
            <v>42656</v>
          </cell>
          <cell r="D777">
            <v>43020</v>
          </cell>
          <cell r="E777">
            <v>12</v>
          </cell>
          <cell r="F777">
            <v>34900</v>
          </cell>
          <cell r="G777">
            <v>32954.520000000004</v>
          </cell>
          <cell r="H777">
            <v>6</v>
          </cell>
          <cell r="I777">
            <v>29000</v>
          </cell>
          <cell r="J777">
            <v>2000</v>
          </cell>
          <cell r="K777">
            <v>31000</v>
          </cell>
          <cell r="L777">
            <v>29273300000</v>
          </cell>
          <cell r="M777">
            <v>1726700000</v>
          </cell>
          <cell r="N777">
            <v>5.9147539953427836E-2</v>
          </cell>
          <cell r="O777">
            <v>6.0047927694986576E-2</v>
          </cell>
          <cell r="P777">
            <v>94.43</v>
          </cell>
          <cell r="Q777">
            <v>5.9147539953427836E-2</v>
          </cell>
          <cell r="R777">
            <v>5.9147539953427836E-2</v>
          </cell>
        </row>
        <row r="778">
          <cell r="A778">
            <v>761</v>
          </cell>
          <cell r="B778" t="str">
            <v>Non-Comp</v>
          </cell>
          <cell r="C778">
            <v>42656</v>
          </cell>
          <cell r="D778">
            <v>43020</v>
          </cell>
          <cell r="E778">
            <v>13</v>
          </cell>
          <cell r="F778">
            <v>2278.56</v>
          </cell>
          <cell r="G778">
            <v>2151.644209</v>
          </cell>
          <cell r="H778">
            <v>13</v>
          </cell>
          <cell r="I778">
            <v>0</v>
          </cell>
          <cell r="J778">
            <v>2278.56</v>
          </cell>
          <cell r="K778">
            <v>2278.56</v>
          </cell>
          <cell r="L778">
            <v>2151644208</v>
          </cell>
          <cell r="M778">
            <v>126915791.99999997</v>
          </cell>
          <cell r="N778">
            <v>5.9147539953427836E-2</v>
          </cell>
          <cell r="O778">
            <v>5.9147539953427836E-2</v>
          </cell>
          <cell r="P778">
            <v>94.43</v>
          </cell>
          <cell r="Q778">
            <v>5.9147539953427836E-2</v>
          </cell>
          <cell r="R778">
            <v>5.9147539953427836E-2</v>
          </cell>
        </row>
        <row r="779">
          <cell r="A779">
            <v>762</v>
          </cell>
          <cell r="B779" t="str">
            <v>473rd</v>
          </cell>
          <cell r="C779">
            <v>42670</v>
          </cell>
          <cell r="D779">
            <v>43034</v>
          </cell>
          <cell r="E779">
            <v>6</v>
          </cell>
          <cell r="F779">
            <v>23000</v>
          </cell>
          <cell r="G779">
            <v>21717.48</v>
          </cell>
          <cell r="H779">
            <v>3</v>
          </cell>
          <cell r="I779">
            <v>21500</v>
          </cell>
          <cell r="J779">
            <v>0</v>
          </cell>
          <cell r="K779">
            <v>21500</v>
          </cell>
          <cell r="L779">
            <v>20302450000</v>
          </cell>
          <cell r="M779">
            <v>1197550000</v>
          </cell>
          <cell r="N779">
            <v>5.9147539953427836E-2</v>
          </cell>
          <cell r="O779">
            <v>6.0949843621955685E-2</v>
          </cell>
          <cell r="P779">
            <v>94.43</v>
          </cell>
          <cell r="Q779">
            <v>5.9147539953427836E-2</v>
          </cell>
          <cell r="R779">
            <v>5.9147539953427829E-2</v>
          </cell>
        </row>
        <row r="780">
          <cell r="A780">
            <v>763</v>
          </cell>
          <cell r="B780" t="str">
            <v>Non-Comp</v>
          </cell>
          <cell r="C780">
            <v>42670</v>
          </cell>
          <cell r="D780">
            <v>43034</v>
          </cell>
          <cell r="E780">
            <v>6</v>
          </cell>
          <cell r="F780">
            <v>410.14</v>
          </cell>
          <cell r="G780">
            <v>387.29520300000001</v>
          </cell>
          <cell r="H780">
            <v>6</v>
          </cell>
          <cell r="I780">
            <v>0</v>
          </cell>
          <cell r="J780">
            <v>410.14</v>
          </cell>
          <cell r="K780">
            <v>410.14</v>
          </cell>
          <cell r="L780">
            <v>387295202</v>
          </cell>
          <cell r="M780">
            <v>22844797.999999993</v>
          </cell>
          <cell r="N780">
            <v>5.9147539953427836E-2</v>
          </cell>
          <cell r="O780">
            <v>5.9147539800708367E-2</v>
          </cell>
          <cell r="P780">
            <v>94.43</v>
          </cell>
          <cell r="Q780">
            <v>5.9147539953427836E-2</v>
          </cell>
          <cell r="R780">
            <v>5.9147539800708367E-2</v>
          </cell>
        </row>
        <row r="781">
          <cell r="A781">
            <v>764</v>
          </cell>
          <cell r="B781" t="str">
            <v>474th</v>
          </cell>
          <cell r="C781">
            <v>42684</v>
          </cell>
          <cell r="D781">
            <v>43048</v>
          </cell>
          <cell r="E781">
            <v>6</v>
          </cell>
          <cell r="F781">
            <v>26500</v>
          </cell>
          <cell r="G781">
            <v>24980.99</v>
          </cell>
          <cell r="H781">
            <v>0</v>
          </cell>
          <cell r="I781" t="str">
            <v>BIDS REJECTED</v>
          </cell>
          <cell r="J781" t="str">
            <v>BIDS REJECTED</v>
          </cell>
          <cell r="K781" t="str">
            <v>BIDS REJECTED</v>
          </cell>
          <cell r="L781" t="str">
            <v>BIDS REJECTED</v>
          </cell>
          <cell r="M781" t="str">
            <v>BIDS REJECTED</v>
          </cell>
          <cell r="N781">
            <v>5.9147539953427836E-2</v>
          </cell>
          <cell r="O781">
            <v>6.1062690757152829E-2</v>
          </cell>
          <cell r="P781" t="str">
            <v>BIDS REJECTED</v>
          </cell>
          <cell r="Q781" t="str">
            <v>BIDS REJECTED</v>
          </cell>
          <cell r="R781" t="str">
            <v>BIDS REJECTED</v>
          </cell>
        </row>
        <row r="782">
          <cell r="A782">
            <v>765</v>
          </cell>
          <cell r="B782" t="str">
            <v>Non-Comp</v>
          </cell>
          <cell r="C782">
            <v>42684</v>
          </cell>
          <cell r="D782">
            <v>43048</v>
          </cell>
          <cell r="E782">
            <v>7</v>
          </cell>
          <cell r="F782">
            <v>555.70000000000005</v>
          </cell>
          <cell r="G782" t="str">
            <v>Bid Rejected</v>
          </cell>
          <cell r="H782">
            <v>0</v>
          </cell>
          <cell r="I782" t="str">
            <v>BIDS REJECTED</v>
          </cell>
          <cell r="J782" t="str">
            <v>BIDS REJECTED</v>
          </cell>
          <cell r="K782" t="str">
            <v>BIDS REJECTED</v>
          </cell>
          <cell r="L782" t="str">
            <v>BIDS REJECTED</v>
          </cell>
          <cell r="M782" t="str">
            <v>BIDS REJECTED</v>
          </cell>
          <cell r="N782" t="str">
            <v>BIDS REJECTED</v>
          </cell>
          <cell r="O782" t="str">
            <v>BIDS REJECTED</v>
          </cell>
          <cell r="P782" t="str">
            <v>BIDS REJECTED</v>
          </cell>
          <cell r="Q782" t="str">
            <v>BIDS REJECTED</v>
          </cell>
          <cell r="R782" t="str">
            <v>BIDS REJECTED</v>
          </cell>
        </row>
        <row r="783">
          <cell r="A783">
            <v>766</v>
          </cell>
          <cell r="B783" t="str">
            <v>475th</v>
          </cell>
          <cell r="C783">
            <v>42698</v>
          </cell>
          <cell r="D783">
            <v>43062</v>
          </cell>
          <cell r="E783">
            <v>6</v>
          </cell>
          <cell r="F783">
            <v>38500</v>
          </cell>
          <cell r="G783">
            <v>36314.35</v>
          </cell>
          <cell r="H783">
            <v>1</v>
          </cell>
          <cell r="I783">
            <v>1000</v>
          </cell>
          <cell r="J783">
            <v>0</v>
          </cell>
          <cell r="K783">
            <v>1000</v>
          </cell>
          <cell r="L783">
            <v>944000000.00000012</v>
          </cell>
          <cell r="M783">
            <v>55999999.999999933</v>
          </cell>
          <cell r="N783">
            <v>5.9485000000000003E-2</v>
          </cell>
          <cell r="O783">
            <v>6.0610999999999998E-2</v>
          </cell>
          <cell r="P783">
            <v>94.4</v>
          </cell>
          <cell r="Q783">
            <v>5.9485000000000003E-2</v>
          </cell>
          <cell r="R783">
            <v>5.9485000000000003E-2</v>
          </cell>
        </row>
        <row r="784">
          <cell r="A784">
            <v>767</v>
          </cell>
          <cell r="B784" t="str">
            <v>Non-Comp</v>
          </cell>
          <cell r="C784">
            <v>42698</v>
          </cell>
          <cell r="D784">
            <v>43062</v>
          </cell>
          <cell r="E784">
            <v>5</v>
          </cell>
          <cell r="F784">
            <v>156.56</v>
          </cell>
          <cell r="G784">
            <v>147.79300000000001</v>
          </cell>
          <cell r="H784">
            <v>5</v>
          </cell>
          <cell r="I784">
            <v>0</v>
          </cell>
          <cell r="J784">
            <v>156.56</v>
          </cell>
          <cell r="K784">
            <v>156.56</v>
          </cell>
          <cell r="L784">
            <v>147792640</v>
          </cell>
          <cell r="M784">
            <v>8767359.9999999907</v>
          </cell>
          <cell r="N784">
            <v>5.9485000000000003E-2</v>
          </cell>
          <cell r="O784">
            <v>5.9485000000000003E-2</v>
          </cell>
          <cell r="P784">
            <v>94.4</v>
          </cell>
          <cell r="Q784">
            <v>5.9485000000000003E-2</v>
          </cell>
          <cell r="R784">
            <v>5.9485000000000003E-2</v>
          </cell>
        </row>
        <row r="785">
          <cell r="A785">
            <v>768</v>
          </cell>
          <cell r="B785" t="str">
            <v>476th</v>
          </cell>
          <cell r="C785">
            <v>42712</v>
          </cell>
          <cell r="D785">
            <v>43076</v>
          </cell>
          <cell r="E785">
            <v>2</v>
          </cell>
          <cell r="F785">
            <v>2000</v>
          </cell>
          <cell r="G785">
            <v>1886</v>
          </cell>
          <cell r="H785">
            <v>0</v>
          </cell>
          <cell r="I785" t="str">
            <v>BIDS REJECTED</v>
          </cell>
          <cell r="J785" t="str">
            <v>BIDS REJECTED</v>
          </cell>
          <cell r="K785" t="str">
            <v>BIDS REJECTED</v>
          </cell>
          <cell r="L785" t="str">
            <v>BIDS REJECTED</v>
          </cell>
          <cell r="M785" t="str">
            <v>BIDS REJECTED</v>
          </cell>
          <cell r="N785">
            <v>6.0498999999999997E-2</v>
          </cell>
          <cell r="O785">
            <v>6.0724E-2</v>
          </cell>
          <cell r="P785" t="str">
            <v>BIDS REJECTED</v>
          </cell>
          <cell r="Q785" t="str">
            <v>BIDS REJECTED</v>
          </cell>
          <cell r="R785" t="str">
            <v>BIDS REJECTED</v>
          </cell>
        </row>
        <row r="786">
          <cell r="A786">
            <v>769</v>
          </cell>
          <cell r="B786" t="str">
            <v>Non-Comp</v>
          </cell>
          <cell r="C786">
            <v>42712</v>
          </cell>
          <cell r="D786">
            <v>43076</v>
          </cell>
          <cell r="E786">
            <v>6</v>
          </cell>
          <cell r="F786">
            <v>877.39</v>
          </cell>
          <cell r="G786">
            <v>828.25599999999997</v>
          </cell>
          <cell r="H786">
            <v>0</v>
          </cell>
          <cell r="I786" t="str">
            <v>BIDS REJECTED</v>
          </cell>
          <cell r="J786" t="str">
            <v>BIDS REJECTED</v>
          </cell>
          <cell r="K786" t="str">
            <v>BIDS REJECTED</v>
          </cell>
          <cell r="L786" t="str">
            <v>BIDS REJECTED</v>
          </cell>
          <cell r="M786" t="str">
            <v>BIDS REJECTED</v>
          </cell>
          <cell r="N786" t="str">
            <v>BIDS REJECTED</v>
          </cell>
          <cell r="O786" t="str">
            <v>BIDS REJECTED</v>
          </cell>
          <cell r="P786" t="str">
            <v>BIDS REJECTED</v>
          </cell>
          <cell r="Q786" t="str">
            <v>BIDS REJECTED</v>
          </cell>
          <cell r="R786" t="str">
            <v>BIDS REJECTED</v>
          </cell>
        </row>
        <row r="787">
          <cell r="A787">
            <v>770</v>
          </cell>
          <cell r="B787" t="str">
            <v>477th</v>
          </cell>
          <cell r="C787">
            <v>42726</v>
          </cell>
          <cell r="D787">
            <v>43090</v>
          </cell>
          <cell r="E787">
            <v>1</v>
          </cell>
          <cell r="F787">
            <v>2500</v>
          </cell>
          <cell r="G787">
            <v>2357.25</v>
          </cell>
          <cell r="H787">
            <v>0</v>
          </cell>
          <cell r="I787" t="str">
            <v>BIDS REJECTED</v>
          </cell>
          <cell r="J787" t="str">
            <v>BIDS REJECTED</v>
          </cell>
          <cell r="K787" t="str">
            <v>BIDS REJECTED</v>
          </cell>
          <cell r="L787" t="str">
            <v>BIDS REJECTED</v>
          </cell>
          <cell r="M787" t="str">
            <v>BIDS REJECTED</v>
          </cell>
          <cell r="N787">
            <v>6.0724E-2</v>
          </cell>
          <cell r="O787">
            <v>6.0724E-2</v>
          </cell>
          <cell r="P787" t="str">
            <v>BIDS REJECTED</v>
          </cell>
          <cell r="Q787" t="str">
            <v>BIDS REJECTED</v>
          </cell>
          <cell r="R787" t="str">
            <v>BIDS REJECTED</v>
          </cell>
        </row>
        <row r="788">
          <cell r="A788">
            <v>771</v>
          </cell>
          <cell r="B788" t="str">
            <v>Non-Comp</v>
          </cell>
          <cell r="C788">
            <v>42726</v>
          </cell>
          <cell r="D788">
            <v>43090</v>
          </cell>
          <cell r="E788">
            <v>1</v>
          </cell>
          <cell r="F788">
            <v>25</v>
          </cell>
          <cell r="G788" t="str">
            <v>Bid Rejected</v>
          </cell>
          <cell r="H788">
            <v>0</v>
          </cell>
          <cell r="I788" t="str">
            <v>BIDS REJECTED</v>
          </cell>
          <cell r="J788" t="str">
            <v>BIDS REJECTED</v>
          </cell>
          <cell r="K788" t="str">
            <v>BIDS REJECTED</v>
          </cell>
          <cell r="L788" t="str">
            <v>BIDS REJECTED</v>
          </cell>
          <cell r="M788" t="str">
            <v>BIDS REJECTED</v>
          </cell>
          <cell r="P788" t="str">
            <v>BIDS REJECTED</v>
          </cell>
          <cell r="Q788" t="str">
            <v>BIDS REJECTED</v>
          </cell>
          <cell r="R788" t="str">
            <v>BIDS REJECTED</v>
          </cell>
        </row>
        <row r="789">
          <cell r="A789">
            <v>772</v>
          </cell>
          <cell r="B789" t="str">
            <v>478th</v>
          </cell>
          <cell r="C789">
            <v>42740</v>
          </cell>
          <cell r="D789">
            <v>43104</v>
          </cell>
          <cell r="E789">
            <v>10</v>
          </cell>
          <cell r="F789">
            <v>109160.6</v>
          </cell>
          <cell r="G789">
            <v>102982.41973999997</v>
          </cell>
          <cell r="H789">
            <v>1</v>
          </cell>
          <cell r="I789">
            <v>25000</v>
          </cell>
          <cell r="J789">
            <v>0</v>
          </cell>
          <cell r="K789">
            <v>25000</v>
          </cell>
          <cell r="L789">
            <v>23590000000</v>
          </cell>
          <cell r="M789">
            <v>1410000000.0000002</v>
          </cell>
          <cell r="N789">
            <v>5.9935000000000002E-2</v>
          </cell>
          <cell r="O789">
            <v>6.0949999999999997E-2</v>
          </cell>
          <cell r="P789">
            <v>94.36</v>
          </cell>
          <cell r="Q789">
            <v>5.9935295734363146E-2</v>
          </cell>
          <cell r="R789">
            <v>5.9935295734363146E-2</v>
          </cell>
        </row>
        <row r="790">
          <cell r="A790">
            <v>773</v>
          </cell>
          <cell r="B790" t="str">
            <v>Non-Comp</v>
          </cell>
          <cell r="C790">
            <v>42740</v>
          </cell>
          <cell r="D790">
            <v>43104</v>
          </cell>
          <cell r="E790">
            <v>5</v>
          </cell>
          <cell r="F790">
            <v>665</v>
          </cell>
          <cell r="G790">
            <v>627.49400000000003</v>
          </cell>
          <cell r="H790">
            <v>5</v>
          </cell>
          <cell r="I790">
            <v>0</v>
          </cell>
          <cell r="J790">
            <v>665</v>
          </cell>
          <cell r="K790">
            <v>665</v>
          </cell>
          <cell r="L790">
            <v>627494000</v>
          </cell>
          <cell r="M790">
            <v>37506000.000000007</v>
          </cell>
          <cell r="N790">
            <v>5.9935000000000002E-2</v>
          </cell>
          <cell r="O790">
            <v>6.0949999999999997E-2</v>
          </cell>
          <cell r="P790">
            <v>94.36</v>
          </cell>
          <cell r="Q790">
            <v>5.9935295734363146E-2</v>
          </cell>
          <cell r="R790">
            <v>5.9935295734363146E-2</v>
          </cell>
        </row>
        <row r="791">
          <cell r="A791">
            <v>774</v>
          </cell>
          <cell r="B791" t="str">
            <v>479th</v>
          </cell>
          <cell r="C791">
            <v>42754</v>
          </cell>
          <cell r="D791">
            <v>43118</v>
          </cell>
          <cell r="E791">
            <v>37</v>
          </cell>
          <cell r="F791">
            <v>206707</v>
          </cell>
          <cell r="G791">
            <v>195117.74589999998</v>
          </cell>
          <cell r="H791">
            <v>17</v>
          </cell>
          <cell r="I791">
            <v>111000</v>
          </cell>
          <cell r="J791">
            <v>0</v>
          </cell>
          <cell r="K791">
            <v>111000</v>
          </cell>
          <cell r="L791">
            <v>104800950000</v>
          </cell>
          <cell r="M791">
            <v>6199050000</v>
          </cell>
          <cell r="N791">
            <v>5.8922681341950771E-2</v>
          </cell>
          <cell r="O791">
            <v>5.9935295734363146E-2</v>
          </cell>
          <cell r="P791">
            <v>94.39</v>
          </cell>
          <cell r="Q791">
            <v>5.9597543043882699E-2</v>
          </cell>
          <cell r="R791">
            <v>5.9313239650888736E-2</v>
          </cell>
        </row>
        <row r="792">
          <cell r="A792">
            <v>775</v>
          </cell>
          <cell r="B792" t="str">
            <v>Non-Comp</v>
          </cell>
          <cell r="C792">
            <v>42754</v>
          </cell>
          <cell r="D792">
            <v>43118</v>
          </cell>
          <cell r="E792">
            <v>9</v>
          </cell>
          <cell r="F792">
            <v>1527.56</v>
          </cell>
          <cell r="G792">
            <v>1442.322152</v>
          </cell>
          <cell r="H792">
            <v>9</v>
          </cell>
          <cell r="I792">
            <v>0</v>
          </cell>
          <cell r="J792">
            <v>1527.56</v>
          </cell>
          <cell r="K792">
            <v>1527.56</v>
          </cell>
          <cell r="L792">
            <v>1442322152</v>
          </cell>
          <cell r="M792">
            <v>85237847.99999994</v>
          </cell>
          <cell r="N792">
            <v>5.9260004981250461E-2</v>
          </cell>
          <cell r="O792">
            <v>5.926000498125044E-2</v>
          </cell>
          <cell r="P792">
            <v>94.42</v>
          </cell>
          <cell r="Q792">
            <v>5.9260004981250461E-2</v>
          </cell>
          <cell r="R792">
            <v>5.926000498125044E-2</v>
          </cell>
        </row>
        <row r="793">
          <cell r="A793">
            <v>776</v>
          </cell>
          <cell r="B793" t="str">
            <v>480th</v>
          </cell>
          <cell r="C793">
            <v>42768</v>
          </cell>
          <cell r="D793">
            <v>43132</v>
          </cell>
          <cell r="E793">
            <v>14</v>
          </cell>
          <cell r="F793">
            <v>103290.8</v>
          </cell>
          <cell r="G793">
            <v>97481.634959999996</v>
          </cell>
          <cell r="H793">
            <v>9</v>
          </cell>
          <cell r="I793">
            <v>74290.8</v>
          </cell>
          <cell r="J793">
            <v>0</v>
          </cell>
          <cell r="K793">
            <v>74290.8</v>
          </cell>
          <cell r="L793">
            <v>70130234960</v>
          </cell>
          <cell r="M793">
            <v>4160565040</v>
          </cell>
          <cell r="N793">
            <v>5.9372493833885667E-2</v>
          </cell>
          <cell r="O793">
            <v>6.0498694392236936E-2</v>
          </cell>
          <cell r="P793">
            <v>94.36</v>
          </cell>
          <cell r="Q793">
            <v>5.9935295734363146E-2</v>
          </cell>
          <cell r="R793">
            <v>5.9489269362985743E-2</v>
          </cell>
        </row>
        <row r="794">
          <cell r="A794">
            <v>777</v>
          </cell>
          <cell r="B794" t="str">
            <v>Non-Comp</v>
          </cell>
          <cell r="C794">
            <v>42768</v>
          </cell>
          <cell r="D794">
            <v>43132</v>
          </cell>
          <cell r="E794">
            <v>9</v>
          </cell>
          <cell r="F794">
            <v>1244.3599999999999</v>
          </cell>
          <cell r="G794">
            <v>1174.6758400000001</v>
          </cell>
          <cell r="H794">
            <v>9</v>
          </cell>
          <cell r="I794">
            <v>0</v>
          </cell>
          <cell r="J794">
            <v>1244.3599999999999</v>
          </cell>
          <cell r="K794">
            <v>1244.3599999999999</v>
          </cell>
          <cell r="L794">
            <v>1174675840</v>
          </cell>
          <cell r="M794">
            <v>69684159.999999925</v>
          </cell>
          <cell r="N794">
            <v>5.9485006518904766E-2</v>
          </cell>
          <cell r="O794">
            <v>5.9485006518904759E-2</v>
          </cell>
          <cell r="P794">
            <v>94.4</v>
          </cell>
          <cell r="Q794">
            <v>5.9485006518904766E-2</v>
          </cell>
          <cell r="R794">
            <v>5.9485006518904759E-2</v>
          </cell>
        </row>
        <row r="795">
          <cell r="A795">
            <v>778</v>
          </cell>
          <cell r="B795" t="str">
            <v>481st</v>
          </cell>
          <cell r="C795">
            <v>42782</v>
          </cell>
          <cell r="D795">
            <v>43146</v>
          </cell>
          <cell r="E795">
            <v>15</v>
          </cell>
          <cell r="F795">
            <v>154815</v>
          </cell>
          <cell r="G795">
            <v>146084.18400000001</v>
          </cell>
          <cell r="H795">
            <v>13</v>
          </cell>
          <cell r="I795">
            <v>149815</v>
          </cell>
          <cell r="J795">
            <v>2000</v>
          </cell>
          <cell r="K795">
            <v>151815</v>
          </cell>
          <cell r="L795">
            <v>143253784000</v>
          </cell>
          <cell r="M795">
            <v>8561216000</v>
          </cell>
          <cell r="N795">
            <v>5.9822687644029121E-2</v>
          </cell>
          <cell r="O795">
            <v>6.0160583533490006E-2</v>
          </cell>
          <cell r="P795">
            <v>94.36</v>
          </cell>
          <cell r="Q795">
            <v>5.9935295734363146E-2</v>
          </cell>
          <cell r="R795">
            <v>5.9926765661321366E-2</v>
          </cell>
        </row>
        <row r="796">
          <cell r="A796">
            <v>779</v>
          </cell>
          <cell r="B796" t="str">
            <v>Non-Comp</v>
          </cell>
          <cell r="C796">
            <v>42782</v>
          </cell>
          <cell r="D796">
            <v>43146</v>
          </cell>
          <cell r="E796">
            <v>8</v>
          </cell>
          <cell r="F796">
            <v>1013.73</v>
          </cell>
          <cell r="G796">
            <v>956.55562799999996</v>
          </cell>
          <cell r="H796">
            <v>8</v>
          </cell>
          <cell r="I796">
            <v>0</v>
          </cell>
          <cell r="J796">
            <v>1013.73</v>
          </cell>
          <cell r="K796">
            <v>1013.73</v>
          </cell>
          <cell r="L796">
            <v>956555628</v>
          </cell>
          <cell r="M796">
            <v>57174372.000000007</v>
          </cell>
          <cell r="N796">
            <v>5.9935295734363146E-2</v>
          </cell>
          <cell r="O796">
            <v>5.9935295734363146E-2</v>
          </cell>
          <cell r="P796">
            <v>94.36</v>
          </cell>
          <cell r="Q796">
            <v>5.9935295734363146E-2</v>
          </cell>
          <cell r="R796">
            <v>5.9935295734363146E-2</v>
          </cell>
        </row>
        <row r="797">
          <cell r="A797">
            <v>780</v>
          </cell>
          <cell r="B797" t="str">
            <v>482nd</v>
          </cell>
          <cell r="C797">
            <v>42796</v>
          </cell>
          <cell r="D797">
            <v>43160</v>
          </cell>
          <cell r="E797">
            <v>3</v>
          </cell>
          <cell r="F797">
            <v>5000</v>
          </cell>
          <cell r="G797">
            <v>4717.6000000000004</v>
          </cell>
          <cell r="H797">
            <v>2</v>
          </cell>
          <cell r="I797">
            <v>0</v>
          </cell>
          <cell r="J797">
            <v>3000</v>
          </cell>
          <cell r="K797">
            <v>3000</v>
          </cell>
          <cell r="L797">
            <v>2830800000</v>
          </cell>
          <cell r="M797">
            <v>169200000.00000003</v>
          </cell>
          <cell r="N797">
            <v>5.9935295734363146E-2</v>
          </cell>
          <cell r="O797">
            <v>6.0160583533490006E-2</v>
          </cell>
          <cell r="P797">
            <v>94.36</v>
          </cell>
          <cell r="Q797">
            <v>5.9935295734363146E-2</v>
          </cell>
          <cell r="R797">
            <v>5.9935295734363146E-2</v>
          </cell>
        </row>
        <row r="798">
          <cell r="A798">
            <v>781</v>
          </cell>
          <cell r="B798" t="str">
            <v>Non-Comp</v>
          </cell>
          <cell r="C798">
            <v>42796</v>
          </cell>
          <cell r="D798">
            <v>43160</v>
          </cell>
          <cell r="E798">
            <v>4</v>
          </cell>
          <cell r="F798">
            <v>38.4</v>
          </cell>
          <cell r="G798">
            <v>36.23424</v>
          </cell>
          <cell r="H798">
            <v>4</v>
          </cell>
          <cell r="I798">
            <v>0</v>
          </cell>
          <cell r="J798">
            <v>38.4</v>
          </cell>
          <cell r="K798">
            <v>38.4</v>
          </cell>
          <cell r="L798">
            <v>36234240</v>
          </cell>
          <cell r="M798">
            <v>2165760</v>
          </cell>
          <cell r="N798">
            <v>5.9935295734363146E-2</v>
          </cell>
          <cell r="O798">
            <v>5.9935295734363146E-2</v>
          </cell>
          <cell r="P798">
            <v>94.36</v>
          </cell>
          <cell r="Q798">
            <v>5.9935295734363146E-2</v>
          </cell>
          <cell r="R798">
            <v>5.9935295734363146E-2</v>
          </cell>
        </row>
        <row r="799">
          <cell r="A799">
            <v>782</v>
          </cell>
          <cell r="B799" t="str">
            <v>483rd</v>
          </cell>
          <cell r="C799">
            <v>42810</v>
          </cell>
          <cell r="D799">
            <v>43174</v>
          </cell>
          <cell r="E799">
            <v>2</v>
          </cell>
          <cell r="F799">
            <v>20000</v>
          </cell>
          <cell r="G799">
            <v>18862</v>
          </cell>
          <cell r="H799">
            <v>0</v>
          </cell>
          <cell r="I799" t="str">
            <v>Bids Rejected</v>
          </cell>
          <cell r="J799" t="str">
            <v>Bids Rejected</v>
          </cell>
          <cell r="K799" t="str">
            <v>Bids Rejected</v>
          </cell>
          <cell r="L799" t="str">
            <v>Bids Rejected</v>
          </cell>
          <cell r="M799" t="str">
            <v>Bids Rejected</v>
          </cell>
          <cell r="N799">
            <v>6.0498694392236936E-2</v>
          </cell>
          <cell r="O799">
            <v>6.0498694392236936E-2</v>
          </cell>
          <cell r="P799" t="str">
            <v>Bids Rejected</v>
          </cell>
          <cell r="Q799" t="str">
            <v>Bids Rejected</v>
          </cell>
          <cell r="R799" t="str">
            <v>Bids Rejected</v>
          </cell>
        </row>
        <row r="800">
          <cell r="A800">
            <v>783</v>
          </cell>
          <cell r="B800" t="str">
            <v>Non-Comp</v>
          </cell>
          <cell r="C800">
            <v>42810</v>
          </cell>
          <cell r="D800">
            <v>43174</v>
          </cell>
          <cell r="E800">
            <v>4</v>
          </cell>
          <cell r="F800">
            <v>775</v>
          </cell>
          <cell r="G800" t="str">
            <v>Bid Rejected</v>
          </cell>
          <cell r="H800">
            <v>0</v>
          </cell>
          <cell r="I800" t="str">
            <v>Bids Rejected</v>
          </cell>
          <cell r="J800" t="str">
            <v>Bids Rejected</v>
          </cell>
          <cell r="K800" t="str">
            <v>Bids Rejected</v>
          </cell>
          <cell r="L800" t="str">
            <v>Bids Rejected</v>
          </cell>
          <cell r="M800" t="str">
            <v>Bids Rejected</v>
          </cell>
          <cell r="N800" t="str">
            <v>Bids Rejected</v>
          </cell>
          <cell r="O800" t="str">
            <v>Bids Rejected</v>
          </cell>
          <cell r="P800" t="str">
            <v>Bids Rejected</v>
          </cell>
          <cell r="Q800" t="str">
            <v>Bids Rejected</v>
          </cell>
          <cell r="R800" t="str">
            <v>Bids Rejected</v>
          </cell>
        </row>
        <row r="801">
          <cell r="A801">
            <v>784</v>
          </cell>
          <cell r="B801" t="str">
            <v>484th</v>
          </cell>
          <cell r="C801">
            <v>42824</v>
          </cell>
          <cell r="D801">
            <v>43188</v>
          </cell>
          <cell r="E801">
            <v>0</v>
          </cell>
          <cell r="F801" t="str">
            <v>No Bids Received</v>
          </cell>
          <cell r="G801" t="str">
            <v>No Bids Received</v>
          </cell>
          <cell r="H801">
            <v>0</v>
          </cell>
          <cell r="I801" t="str">
            <v>No Bids Received</v>
          </cell>
          <cell r="J801" t="str">
            <v>No Bids Received</v>
          </cell>
          <cell r="K801" t="str">
            <v>No Bids Received</v>
          </cell>
          <cell r="L801" t="str">
            <v>No Bids Received</v>
          </cell>
          <cell r="M801" t="str">
            <v>No Bids Received</v>
          </cell>
          <cell r="N801" t="str">
            <v>No Bids Received</v>
          </cell>
          <cell r="O801" t="str">
            <v>No Bids Received</v>
          </cell>
          <cell r="P801" t="str">
            <v>No Bids Received</v>
          </cell>
          <cell r="Q801" t="str">
            <v>No Bids Received</v>
          </cell>
          <cell r="R801" t="str">
            <v>No Bids Received</v>
          </cell>
        </row>
        <row r="802">
          <cell r="A802">
            <v>785</v>
          </cell>
          <cell r="B802" t="str">
            <v>Non-Comp</v>
          </cell>
          <cell r="C802">
            <v>42824</v>
          </cell>
          <cell r="D802">
            <v>43188</v>
          </cell>
          <cell r="E802">
            <v>5</v>
          </cell>
          <cell r="F802">
            <v>975</v>
          </cell>
          <cell r="G802" t="str">
            <v>Bid Rejected</v>
          </cell>
          <cell r="H802">
            <v>0</v>
          </cell>
          <cell r="I802" t="str">
            <v>Bids Rejected</v>
          </cell>
          <cell r="J802" t="str">
            <v>Bids Rejected</v>
          </cell>
          <cell r="K802" t="str">
            <v>Bids Rejected</v>
          </cell>
          <cell r="L802" t="str">
            <v>Bids Rejected</v>
          </cell>
          <cell r="M802" t="str">
            <v>Bids Rejected</v>
          </cell>
          <cell r="N802" t="str">
            <v>Bids Rejected</v>
          </cell>
          <cell r="O802" t="str">
            <v>Bids Rejected</v>
          </cell>
          <cell r="P802" t="str">
            <v>Bids Rejected</v>
          </cell>
          <cell r="Q802" t="str">
            <v>Bids Rejected</v>
          </cell>
          <cell r="R802" t="str">
            <v>Bids Rejected</v>
          </cell>
        </row>
        <row r="803">
          <cell r="A803">
            <v>786</v>
          </cell>
          <cell r="B803" t="str">
            <v>485th</v>
          </cell>
          <cell r="C803">
            <v>42838</v>
          </cell>
          <cell r="D803">
            <v>43202</v>
          </cell>
          <cell r="E803">
            <v>2</v>
          </cell>
          <cell r="F803">
            <v>2250</v>
          </cell>
          <cell r="G803">
            <v>2121.2249999999999</v>
          </cell>
          <cell r="H803">
            <v>0</v>
          </cell>
          <cell r="I803" t="str">
            <v>Bids Rejected</v>
          </cell>
          <cell r="J803" t="str">
            <v>Bids Rejected</v>
          </cell>
          <cell r="K803" t="str">
            <v>Bids Rejected</v>
          </cell>
          <cell r="L803" t="str">
            <v>Bids Rejected</v>
          </cell>
          <cell r="M803" t="str">
            <v>Bids Rejected</v>
          </cell>
          <cell r="N803">
            <v>6.0273263257467659E-2</v>
          </cell>
          <cell r="O803">
            <v>6.0949843621955685E-2</v>
          </cell>
          <cell r="P803" t="str">
            <v>Bids Rejected</v>
          </cell>
          <cell r="Q803" t="str">
            <v>Bids Rejected</v>
          </cell>
          <cell r="R803" t="str">
            <v>Bids Rejected</v>
          </cell>
        </row>
        <row r="804">
          <cell r="A804">
            <v>787</v>
          </cell>
          <cell r="B804" t="str">
            <v>Non-Comp</v>
          </cell>
          <cell r="C804">
            <v>42838</v>
          </cell>
          <cell r="D804">
            <v>43202</v>
          </cell>
          <cell r="E804">
            <v>4</v>
          </cell>
          <cell r="F804">
            <v>575</v>
          </cell>
          <cell r="G804" t="str">
            <v>Bid Rejected</v>
          </cell>
          <cell r="H804">
            <v>0</v>
          </cell>
          <cell r="I804" t="str">
            <v>Bids Rejected</v>
          </cell>
          <cell r="J804" t="str">
            <v>Bids Rejected</v>
          </cell>
          <cell r="K804" t="str">
            <v>Bids Rejected</v>
          </cell>
          <cell r="L804" t="str">
            <v>Bids Rejected</v>
          </cell>
          <cell r="M804" t="str">
            <v>Bids Rejected</v>
          </cell>
          <cell r="N804" t="str">
            <v>Bids Rejected</v>
          </cell>
          <cell r="O804" t="str">
            <v>Bids Rejected</v>
          </cell>
          <cell r="P804" t="str">
            <v>Bids Rejected</v>
          </cell>
          <cell r="Q804" t="str">
            <v>Bids Rejected</v>
          </cell>
          <cell r="R804" t="str">
            <v>Bids Rejected</v>
          </cell>
        </row>
        <row r="805">
          <cell r="A805">
            <v>788</v>
          </cell>
          <cell r="B805" t="str">
            <v>486th</v>
          </cell>
          <cell r="C805">
            <v>42852</v>
          </cell>
          <cell r="D805">
            <v>43216</v>
          </cell>
          <cell r="E805">
            <v>7</v>
          </cell>
          <cell r="F805">
            <v>35000</v>
          </cell>
          <cell r="G805">
            <v>33011.300000000003</v>
          </cell>
          <cell r="H805">
            <v>3</v>
          </cell>
          <cell r="I805">
            <v>6000</v>
          </cell>
          <cell r="J805">
            <v>0</v>
          </cell>
          <cell r="K805">
            <v>6000</v>
          </cell>
          <cell r="L805">
            <v>5661300000</v>
          </cell>
          <cell r="M805">
            <v>338700000</v>
          </cell>
          <cell r="N805">
            <v>5.9935295734363146E-2</v>
          </cell>
          <cell r="O805">
            <v>6.0611445818232697E-2</v>
          </cell>
          <cell r="P805">
            <v>94.33</v>
          </cell>
          <cell r="Q805">
            <v>6.0273263257467659E-2</v>
          </cell>
          <cell r="R805">
            <v>5.9991623654880567E-2</v>
          </cell>
        </row>
        <row r="806">
          <cell r="A806">
            <v>789</v>
          </cell>
          <cell r="B806" t="str">
            <v>Non-Comp</v>
          </cell>
          <cell r="C806">
            <v>42852</v>
          </cell>
          <cell r="D806">
            <v>43216</v>
          </cell>
          <cell r="E806">
            <v>10</v>
          </cell>
          <cell r="F806">
            <v>1818.5</v>
          </cell>
          <cell r="G806">
            <v>1715.7547500000001</v>
          </cell>
          <cell r="H806">
            <v>10</v>
          </cell>
          <cell r="I806">
            <v>0</v>
          </cell>
          <cell r="J806">
            <v>1818.5</v>
          </cell>
          <cell r="K806">
            <v>1818.5</v>
          </cell>
          <cell r="L806">
            <v>1715754750</v>
          </cell>
          <cell r="M806">
            <v>102745250.00000019</v>
          </cell>
          <cell r="N806">
            <v>6.0047927694986576E-2</v>
          </cell>
          <cell r="O806">
            <v>6.0047927694986632E-2</v>
          </cell>
          <cell r="P806">
            <v>94.35</v>
          </cell>
          <cell r="Q806">
            <v>6.0047927694986576E-2</v>
          </cell>
          <cell r="R806">
            <v>6.0047927694986632E-2</v>
          </cell>
        </row>
        <row r="807">
          <cell r="A807">
            <v>790</v>
          </cell>
          <cell r="B807" t="str">
            <v>487th</v>
          </cell>
          <cell r="C807">
            <v>42866</v>
          </cell>
          <cell r="D807">
            <v>43230</v>
          </cell>
          <cell r="E807">
            <v>3</v>
          </cell>
          <cell r="F807">
            <v>6050</v>
          </cell>
          <cell r="G807">
            <v>5705.665</v>
          </cell>
          <cell r="H807">
            <v>2</v>
          </cell>
          <cell r="I807">
            <v>2500</v>
          </cell>
          <cell r="J807">
            <v>50</v>
          </cell>
          <cell r="K807">
            <v>2550</v>
          </cell>
          <cell r="L807">
            <v>2405415000</v>
          </cell>
          <cell r="M807">
            <v>144584999.99999994</v>
          </cell>
          <cell r="N807">
            <v>6.0273263257467659E-2</v>
          </cell>
          <cell r="O807">
            <v>6.0724221160110364E-2</v>
          </cell>
          <cell r="P807">
            <v>94.33</v>
          </cell>
          <cell r="Q807">
            <v>6.0273263257467659E-2</v>
          </cell>
          <cell r="R807">
            <v>6.0273263257467652E-2</v>
          </cell>
        </row>
        <row r="808">
          <cell r="A808">
            <v>791</v>
          </cell>
          <cell r="B808" t="str">
            <v>Non-Comp</v>
          </cell>
          <cell r="C808">
            <v>42866</v>
          </cell>
          <cell r="D808">
            <v>43230</v>
          </cell>
          <cell r="E808">
            <v>4</v>
          </cell>
          <cell r="F808">
            <v>1000</v>
          </cell>
          <cell r="G808">
            <v>943.3</v>
          </cell>
          <cell r="H808">
            <v>4</v>
          </cell>
          <cell r="I808">
            <v>0</v>
          </cell>
          <cell r="J808">
            <v>1000</v>
          </cell>
          <cell r="K808">
            <v>1000</v>
          </cell>
          <cell r="L808">
            <v>943300000</v>
          </cell>
          <cell r="M808">
            <v>56699999.99999997</v>
          </cell>
          <cell r="N808">
            <v>6.0273263257467659E-2</v>
          </cell>
          <cell r="O808">
            <v>6.0273263257467617E-2</v>
          </cell>
          <cell r="P808">
            <v>94.33</v>
          </cell>
          <cell r="Q808">
            <v>6.0273263257467659E-2</v>
          </cell>
          <cell r="R808">
            <v>6.0273263257467617E-2</v>
          </cell>
        </row>
        <row r="809">
          <cell r="A809">
            <v>792</v>
          </cell>
          <cell r="B809" t="str">
            <v>488th</v>
          </cell>
          <cell r="C809">
            <v>42880</v>
          </cell>
          <cell r="D809">
            <v>43244</v>
          </cell>
          <cell r="E809">
            <v>2</v>
          </cell>
          <cell r="F809">
            <v>23000</v>
          </cell>
          <cell r="G809">
            <v>21677.3</v>
          </cell>
          <cell r="H809">
            <v>1</v>
          </cell>
          <cell r="I809">
            <v>3000</v>
          </cell>
          <cell r="J809">
            <v>0</v>
          </cell>
          <cell r="K809">
            <v>3000</v>
          </cell>
          <cell r="L809">
            <v>2829300000</v>
          </cell>
          <cell r="M809">
            <v>170699999.99999985</v>
          </cell>
          <cell r="N809">
            <v>6.0498694392236936E-2</v>
          </cell>
          <cell r="O809">
            <v>6.1288456874195471E-2</v>
          </cell>
          <cell r="P809">
            <v>94.31</v>
          </cell>
          <cell r="Q809">
            <v>6.0498694392236936E-2</v>
          </cell>
          <cell r="R809">
            <v>6.0498694392236936E-2</v>
          </cell>
        </row>
        <row r="810">
          <cell r="A810">
            <v>793</v>
          </cell>
          <cell r="B810" t="str">
            <v>Non-Comp</v>
          </cell>
          <cell r="C810">
            <v>42880</v>
          </cell>
          <cell r="D810">
            <v>43244</v>
          </cell>
          <cell r="E810">
            <v>2</v>
          </cell>
          <cell r="F810">
            <v>252.4</v>
          </cell>
          <cell r="G810">
            <v>238.03844000000001</v>
          </cell>
          <cell r="H810">
            <v>2</v>
          </cell>
          <cell r="I810">
            <v>0</v>
          </cell>
          <cell r="J810">
            <v>252.4</v>
          </cell>
          <cell r="K810">
            <v>252.4</v>
          </cell>
          <cell r="L810">
            <v>238038440</v>
          </cell>
          <cell r="M810">
            <v>14361559.999999987</v>
          </cell>
          <cell r="N810">
            <v>6.0498694392236936E-2</v>
          </cell>
          <cell r="O810">
            <v>6.0498694392236908E-2</v>
          </cell>
          <cell r="P810">
            <v>94.31</v>
          </cell>
          <cell r="Q810">
            <v>6.0498694392236936E-2</v>
          </cell>
          <cell r="R810">
            <v>6.0498694392236908E-2</v>
          </cell>
        </row>
        <row r="811">
          <cell r="A811">
            <v>794</v>
          </cell>
          <cell r="B811" t="str">
            <v>489th</v>
          </cell>
          <cell r="C811">
            <v>42894</v>
          </cell>
          <cell r="D811">
            <v>43258</v>
          </cell>
          <cell r="E811">
            <v>4</v>
          </cell>
          <cell r="F811">
            <v>5082</v>
          </cell>
          <cell r="G811">
            <v>4792.5842000000002</v>
          </cell>
          <cell r="H811">
            <v>3</v>
          </cell>
          <cell r="I811">
            <v>2532</v>
          </cell>
          <cell r="J811">
            <v>50</v>
          </cell>
          <cell r="K811">
            <v>2582</v>
          </cell>
          <cell r="L811">
            <v>2435084200</v>
          </cell>
          <cell r="M811">
            <v>146915799.99999988</v>
          </cell>
          <cell r="N811">
            <v>6.0498694392236936E-2</v>
          </cell>
          <cell r="O811">
            <v>6.0611445818232697E-2</v>
          </cell>
          <cell r="P811">
            <v>94.31</v>
          </cell>
          <cell r="Q811">
            <v>6.0498694392236936E-2</v>
          </cell>
          <cell r="R811">
            <v>6.0498694392236943E-2</v>
          </cell>
        </row>
        <row r="812">
          <cell r="A812">
            <v>795</v>
          </cell>
          <cell r="B812" t="str">
            <v>Non-Comp</v>
          </cell>
          <cell r="C812">
            <v>42894</v>
          </cell>
          <cell r="D812">
            <v>43258</v>
          </cell>
          <cell r="E812">
            <v>6</v>
          </cell>
          <cell r="F812">
            <v>355.94</v>
          </cell>
          <cell r="G812">
            <v>335.68701399999998</v>
          </cell>
          <cell r="H812">
            <v>6</v>
          </cell>
          <cell r="I812">
            <v>0</v>
          </cell>
          <cell r="J812">
            <v>355.94</v>
          </cell>
          <cell r="K812">
            <v>355.94</v>
          </cell>
          <cell r="L812">
            <v>335687014</v>
          </cell>
          <cell r="M812">
            <v>20252985.999999981</v>
          </cell>
          <cell r="N812">
            <v>6.0498694392236936E-2</v>
          </cell>
          <cell r="O812">
            <v>6.0498694392236908E-2</v>
          </cell>
          <cell r="P812">
            <v>94.31</v>
          </cell>
          <cell r="Q812">
            <v>6.0498694392236936E-2</v>
          </cell>
          <cell r="R812">
            <v>6.0498694392236908E-2</v>
          </cell>
        </row>
        <row r="813">
          <cell r="A813">
            <v>796</v>
          </cell>
          <cell r="B813" t="str">
            <v>490th</v>
          </cell>
          <cell r="C813">
            <v>42908</v>
          </cell>
          <cell r="D813">
            <v>43272</v>
          </cell>
          <cell r="E813">
            <v>2</v>
          </cell>
          <cell r="F813">
            <v>5000</v>
          </cell>
          <cell r="G813">
            <v>4715</v>
          </cell>
          <cell r="H813">
            <v>1</v>
          </cell>
          <cell r="I813">
            <v>3000</v>
          </cell>
          <cell r="J813">
            <v>0</v>
          </cell>
          <cell r="K813">
            <v>3000</v>
          </cell>
          <cell r="L813">
            <v>2829600000</v>
          </cell>
          <cell r="M813">
            <v>170400000.00000021</v>
          </cell>
          <cell r="N813">
            <v>6.0385966874516563E-2</v>
          </cell>
          <cell r="O813">
            <v>6.0949843621955685E-2</v>
          </cell>
          <cell r="P813">
            <v>94.32</v>
          </cell>
          <cell r="Q813">
            <v>6.0385966874516563E-2</v>
          </cell>
          <cell r="R813">
            <v>6.0385966874516563E-2</v>
          </cell>
        </row>
        <row r="814">
          <cell r="A814">
            <v>797</v>
          </cell>
          <cell r="B814" t="str">
            <v>Non-Comp</v>
          </cell>
          <cell r="C814">
            <v>42908</v>
          </cell>
          <cell r="D814">
            <v>43272</v>
          </cell>
          <cell r="E814">
            <v>4</v>
          </cell>
          <cell r="F814">
            <v>55.534999999999997</v>
          </cell>
          <cell r="G814">
            <v>52.380611999999999</v>
          </cell>
          <cell r="H814">
            <v>4</v>
          </cell>
          <cell r="I814">
            <v>0</v>
          </cell>
          <cell r="J814">
            <v>55.534999999999997</v>
          </cell>
          <cell r="K814">
            <v>55.534999999999997</v>
          </cell>
          <cell r="L814">
            <v>52380612</v>
          </cell>
          <cell r="M814">
            <v>3154388.0000000042</v>
          </cell>
          <cell r="N814">
            <v>6.0385966874516563E-2</v>
          </cell>
          <cell r="O814">
            <v>6.038596687451657E-2</v>
          </cell>
          <cell r="P814">
            <v>94.32</v>
          </cell>
          <cell r="Q814">
            <v>6.0385966874516563E-2</v>
          </cell>
          <cell r="R814">
            <v>6.038596687451657E-2</v>
          </cell>
        </row>
        <row r="815">
          <cell r="A815">
            <v>798</v>
          </cell>
          <cell r="B815" t="str">
            <v>491st</v>
          </cell>
          <cell r="C815">
            <v>42922</v>
          </cell>
          <cell r="D815">
            <v>43286</v>
          </cell>
          <cell r="E815">
            <v>4</v>
          </cell>
          <cell r="F815">
            <v>17000</v>
          </cell>
          <cell r="G815">
            <v>16032.7</v>
          </cell>
          <cell r="H815">
            <v>2</v>
          </cell>
          <cell r="I815">
            <v>10000</v>
          </cell>
          <cell r="J815">
            <v>0</v>
          </cell>
          <cell r="K815">
            <v>10000</v>
          </cell>
          <cell r="L815">
            <v>9432000000</v>
          </cell>
          <cell r="M815">
            <v>568000000.00000072</v>
          </cell>
          <cell r="N815">
            <v>6.0385966874516563E-2</v>
          </cell>
          <cell r="O815">
            <v>6.1062690757152829E-2</v>
          </cell>
          <cell r="P815">
            <v>94.32</v>
          </cell>
          <cell r="Q815">
            <v>6.0385966874516563E-2</v>
          </cell>
          <cell r="R815">
            <v>6.038596687451657E-2</v>
          </cell>
          <cell r="S815">
            <v>6.0376269954847551E-2</v>
          </cell>
        </row>
        <row r="816">
          <cell r="A816">
            <v>799</v>
          </cell>
          <cell r="B816" t="str">
            <v>Non-Comp</v>
          </cell>
          <cell r="C816">
            <v>42922</v>
          </cell>
          <cell r="D816">
            <v>43286</v>
          </cell>
          <cell r="E816">
            <v>4</v>
          </cell>
          <cell r="F816">
            <v>665.58500000000004</v>
          </cell>
          <cell r="G816">
            <v>627.77977199999998</v>
          </cell>
          <cell r="H816">
            <v>4</v>
          </cell>
          <cell r="I816">
            <v>0</v>
          </cell>
          <cell r="J816">
            <v>665.58500000000004</v>
          </cell>
          <cell r="K816">
            <v>665.58500000000004</v>
          </cell>
          <cell r="L816">
            <v>627779772</v>
          </cell>
          <cell r="M816">
            <v>37805228.000000045</v>
          </cell>
          <cell r="N816">
            <v>6.0385966874516563E-2</v>
          </cell>
          <cell r="O816">
            <v>6.0385966874516563E-2</v>
          </cell>
          <cell r="P816">
            <v>94.32</v>
          </cell>
          <cell r="Q816">
            <v>6.0385966874516563E-2</v>
          </cell>
          <cell r="R816">
            <v>6.0385966874516563E-2</v>
          </cell>
        </row>
        <row r="817">
          <cell r="A817">
            <v>800</v>
          </cell>
          <cell r="B817" t="str">
            <v>492nd</v>
          </cell>
          <cell r="C817">
            <v>42936</v>
          </cell>
          <cell r="D817">
            <v>43300</v>
          </cell>
          <cell r="E817">
            <v>14</v>
          </cell>
          <cell r="F817">
            <v>15765</v>
          </cell>
          <cell r="G817">
            <v>14867.548000000003</v>
          </cell>
          <cell r="H817">
            <v>8</v>
          </cell>
          <cell r="I817">
            <v>5015</v>
          </cell>
          <cell r="J817">
            <v>500</v>
          </cell>
          <cell r="K817">
            <v>5515</v>
          </cell>
          <cell r="L817">
            <v>5201773000</v>
          </cell>
          <cell r="M817">
            <v>313227000.00000036</v>
          </cell>
          <cell r="N817">
            <v>6.0273263257467659E-2</v>
          </cell>
          <cell r="O817">
            <v>6.1062690757152829E-2</v>
          </cell>
          <cell r="P817">
            <v>94.32</v>
          </cell>
          <cell r="Q817">
            <v>6.0385966874516563E-2</v>
          </cell>
          <cell r="R817">
            <v>6.0380857916354794E-2</v>
          </cell>
        </row>
        <row r="818">
          <cell r="A818">
            <v>801</v>
          </cell>
          <cell r="B818" t="str">
            <v>Non-Comp</v>
          </cell>
          <cell r="C818">
            <v>42936</v>
          </cell>
          <cell r="D818">
            <v>43300</v>
          </cell>
          <cell r="E818">
            <v>6</v>
          </cell>
          <cell r="F818">
            <v>1049.32</v>
          </cell>
          <cell r="G818">
            <v>989.71862399999998</v>
          </cell>
          <cell r="H818">
            <v>6</v>
          </cell>
          <cell r="I818">
            <v>0</v>
          </cell>
          <cell r="J818">
            <v>1049.32</v>
          </cell>
          <cell r="K818">
            <v>1049.32</v>
          </cell>
          <cell r="L818">
            <v>989718624</v>
          </cell>
          <cell r="M818">
            <v>59601376.000000075</v>
          </cell>
          <cell r="N818">
            <v>6.0385966874516563E-2</v>
          </cell>
          <cell r="O818">
            <v>6.0385966874516563E-2</v>
          </cell>
          <cell r="P818">
            <v>94.32</v>
          </cell>
          <cell r="Q818">
            <v>6.0385966874516563E-2</v>
          </cell>
          <cell r="R818">
            <v>6.0385966874516563E-2</v>
          </cell>
        </row>
        <row r="819">
          <cell r="A819">
            <v>802</v>
          </cell>
          <cell r="B819" t="str">
            <v>493rd</v>
          </cell>
          <cell r="C819">
            <v>42950</v>
          </cell>
          <cell r="D819">
            <v>43314</v>
          </cell>
          <cell r="E819">
            <v>16</v>
          </cell>
          <cell r="F819">
            <v>23290.030000000002</v>
          </cell>
          <cell r="G819">
            <v>21965.131296</v>
          </cell>
          <cell r="H819">
            <v>10</v>
          </cell>
          <cell r="I819">
            <v>17040.030000000002</v>
          </cell>
          <cell r="J819">
            <v>0</v>
          </cell>
          <cell r="K819">
            <v>17040.030000000002</v>
          </cell>
          <cell r="L819">
            <v>16072156296.000002</v>
          </cell>
          <cell r="M819">
            <v>967873704.00000131</v>
          </cell>
          <cell r="N819">
            <v>6.0385966874516563E-2</v>
          </cell>
          <cell r="O819">
            <v>6.1288456874195471E-2</v>
          </cell>
          <cell r="P819">
            <v>94.32</v>
          </cell>
          <cell r="Q819">
            <v>6.0385966874516563E-2</v>
          </cell>
          <cell r="R819">
            <v>6.0385966874516549E-2</v>
          </cell>
        </row>
        <row r="820">
          <cell r="A820">
            <v>803</v>
          </cell>
          <cell r="B820" t="str">
            <v>Non-Comp</v>
          </cell>
          <cell r="C820">
            <v>42950</v>
          </cell>
          <cell r="D820">
            <v>43314</v>
          </cell>
          <cell r="E820">
            <v>17</v>
          </cell>
          <cell r="F820">
            <v>2596.7750000000001</v>
          </cell>
          <cell r="G820">
            <v>2449.2781799999998</v>
          </cell>
          <cell r="H820">
            <v>17</v>
          </cell>
          <cell r="I820">
            <v>0</v>
          </cell>
          <cell r="J820">
            <v>2596.7750000000001</v>
          </cell>
          <cell r="K820">
            <v>2596.7750000000001</v>
          </cell>
          <cell r="L820">
            <v>2449278180</v>
          </cell>
          <cell r="M820">
            <v>147496820.00000018</v>
          </cell>
          <cell r="N820">
            <v>6.0385966874516563E-2</v>
          </cell>
          <cell r="O820">
            <v>6.0385966874516563E-2</v>
          </cell>
          <cell r="P820">
            <v>94.32</v>
          </cell>
          <cell r="Q820">
            <v>6.0385966874516563E-2</v>
          </cell>
          <cell r="R820">
            <v>6.0385966874516563E-2</v>
          </cell>
        </row>
        <row r="821">
          <cell r="A821">
            <v>804</v>
          </cell>
          <cell r="B821" t="str">
            <v>494th</v>
          </cell>
          <cell r="C821">
            <v>42964</v>
          </cell>
          <cell r="D821">
            <v>43328</v>
          </cell>
          <cell r="E821">
            <v>16</v>
          </cell>
          <cell r="F821">
            <v>250</v>
          </cell>
          <cell r="G821">
            <v>235.77500000000001</v>
          </cell>
          <cell r="H821" t="str">
            <v>Bid Rejected</v>
          </cell>
          <cell r="I821" t="str">
            <v>Bids Rejected</v>
          </cell>
          <cell r="J821" t="str">
            <v>Bids Rejected</v>
          </cell>
          <cell r="K821" t="str">
            <v>Bids Rejected</v>
          </cell>
          <cell r="L821" t="str">
            <v>Bids Rejected</v>
          </cell>
          <cell r="M821" t="str">
            <v>Bids Rejected</v>
          </cell>
          <cell r="N821">
            <v>6.0498694392236936E-2</v>
          </cell>
          <cell r="O821">
            <v>6.0498694392236936E-2</v>
          </cell>
          <cell r="P821" t="str">
            <v>Bids Rejected</v>
          </cell>
          <cell r="Q821" t="str">
            <v>Bids Rejected</v>
          </cell>
          <cell r="R821" t="str">
            <v>Bids Rejected</v>
          </cell>
        </row>
        <row r="822">
          <cell r="A822">
            <v>805</v>
          </cell>
          <cell r="B822" t="str">
            <v>Non-Comp</v>
          </cell>
          <cell r="C822">
            <v>42964</v>
          </cell>
          <cell r="D822">
            <v>43328</v>
          </cell>
          <cell r="E822">
            <v>17</v>
          </cell>
          <cell r="F822">
            <v>1075.53</v>
          </cell>
          <cell r="G822" t="str">
            <v>Bid Rejected</v>
          </cell>
          <cell r="H822">
            <v>0</v>
          </cell>
          <cell r="I822" t="str">
            <v>Bids Rejected</v>
          </cell>
          <cell r="J822" t="str">
            <v>Bids Rejected</v>
          </cell>
          <cell r="K822" t="str">
            <v>Bids Rejected</v>
          </cell>
          <cell r="L822" t="str">
            <v>Bids Rejected</v>
          </cell>
          <cell r="M822" t="str">
            <v>Bids Rejected</v>
          </cell>
          <cell r="N822" t="str">
            <v>Bids Rejected</v>
          </cell>
          <cell r="O822" t="str">
            <v>Bids Rejected</v>
          </cell>
          <cell r="P822" t="str">
            <v>Bids Rejected</v>
          </cell>
          <cell r="Q822" t="str">
            <v>Bids Rejected</v>
          </cell>
          <cell r="R822" t="str">
            <v>Bids Rejected</v>
          </cell>
        </row>
        <row r="823">
          <cell r="A823">
            <v>806</v>
          </cell>
          <cell r="B823" t="str">
            <v>495th</v>
          </cell>
          <cell r="C823">
            <v>42978</v>
          </cell>
          <cell r="D823">
            <v>43342</v>
          </cell>
          <cell r="E823">
            <v>1</v>
          </cell>
          <cell r="F823">
            <v>2013</v>
          </cell>
          <cell r="G823">
            <v>1897.6615999999999</v>
          </cell>
          <cell r="H823">
            <v>1</v>
          </cell>
          <cell r="I823">
            <v>13</v>
          </cell>
          <cell r="J823">
            <v>0</v>
          </cell>
          <cell r="K823">
            <v>13</v>
          </cell>
          <cell r="L823">
            <v>12261600</v>
          </cell>
          <cell r="M823">
            <v>738400.00000000093</v>
          </cell>
          <cell r="N823">
            <v>6.0385966874516563E-2</v>
          </cell>
          <cell r="O823">
            <v>6.0949843621955685E-2</v>
          </cell>
          <cell r="P823">
            <v>94.32</v>
          </cell>
          <cell r="Q823">
            <v>6.0385966874516563E-2</v>
          </cell>
          <cell r="R823">
            <v>6.038596687451657E-2</v>
          </cell>
        </row>
        <row r="824">
          <cell r="A824">
            <v>807</v>
          </cell>
          <cell r="B824" t="str">
            <v>Non-Comp</v>
          </cell>
          <cell r="C824">
            <v>42978</v>
          </cell>
          <cell r="D824">
            <v>43342</v>
          </cell>
          <cell r="E824">
            <v>4</v>
          </cell>
          <cell r="F824">
            <v>683.59</v>
          </cell>
          <cell r="G824">
            <v>644.76208799999995</v>
          </cell>
          <cell r="H824">
            <v>4</v>
          </cell>
          <cell r="I824">
            <v>0</v>
          </cell>
          <cell r="J824">
            <v>683.59</v>
          </cell>
          <cell r="K824">
            <v>683.59</v>
          </cell>
          <cell r="L824">
            <v>644762088</v>
          </cell>
          <cell r="M824">
            <v>38827912.000000045</v>
          </cell>
          <cell r="N824">
            <v>6.0385966874516563E-2</v>
          </cell>
          <cell r="O824">
            <v>6.0385966874516563E-2</v>
          </cell>
          <cell r="P824">
            <v>94.32</v>
          </cell>
          <cell r="Q824">
            <v>6.0385966874516563E-2</v>
          </cell>
          <cell r="R824">
            <v>6.0385966874516556E-2</v>
          </cell>
        </row>
        <row r="825">
          <cell r="A825">
            <v>808</v>
          </cell>
          <cell r="B825" t="str">
            <v>496th</v>
          </cell>
          <cell r="C825">
            <v>42992</v>
          </cell>
          <cell r="D825">
            <v>43356</v>
          </cell>
          <cell r="E825">
            <v>2</v>
          </cell>
          <cell r="F825">
            <v>6015</v>
          </cell>
          <cell r="G825">
            <v>5673.348</v>
          </cell>
          <cell r="H825">
            <v>2</v>
          </cell>
          <cell r="I825">
            <v>6015</v>
          </cell>
          <cell r="J825">
            <v>0</v>
          </cell>
          <cell r="K825">
            <v>6015</v>
          </cell>
          <cell r="L825">
            <v>5673348000</v>
          </cell>
          <cell r="M825">
            <v>341652000.00000036</v>
          </cell>
          <cell r="N825">
            <v>6.0385966874516563E-2</v>
          </cell>
          <cell r="O825">
            <v>6.0385966874516563E-2</v>
          </cell>
          <cell r="P825">
            <v>94.32</v>
          </cell>
          <cell r="Q825">
            <v>6.0385966874516563E-2</v>
          </cell>
          <cell r="R825">
            <v>6.038596687451657E-2</v>
          </cell>
        </row>
        <row r="826">
          <cell r="A826">
            <v>809</v>
          </cell>
          <cell r="B826" t="str">
            <v>Non-Comp</v>
          </cell>
          <cell r="C826">
            <v>42992</v>
          </cell>
          <cell r="D826">
            <v>43356</v>
          </cell>
          <cell r="E826">
            <v>3</v>
          </cell>
          <cell r="F826">
            <v>255.94</v>
          </cell>
          <cell r="G826">
            <v>241.40260799999999</v>
          </cell>
          <cell r="H826">
            <v>3</v>
          </cell>
          <cell r="I826">
            <v>0</v>
          </cell>
          <cell r="J826">
            <v>255.94</v>
          </cell>
          <cell r="K826">
            <v>255.94</v>
          </cell>
          <cell r="L826">
            <v>241402608</v>
          </cell>
          <cell r="M826">
            <v>14537392.000000019</v>
          </cell>
          <cell r="N826">
            <v>6.0385966874516563E-2</v>
          </cell>
          <cell r="O826">
            <v>6.0385966874516563E-2</v>
          </cell>
          <cell r="P826">
            <v>94.32</v>
          </cell>
          <cell r="Q826">
            <v>6.0385966874516563E-2</v>
          </cell>
          <cell r="R826">
            <v>6.038596687451657E-2</v>
          </cell>
        </row>
        <row r="827">
          <cell r="A827">
            <v>810</v>
          </cell>
          <cell r="B827" t="str">
            <v>497th</v>
          </cell>
          <cell r="C827">
            <v>43006</v>
          </cell>
          <cell r="D827">
            <v>43370</v>
          </cell>
          <cell r="E827">
            <v>3</v>
          </cell>
          <cell r="F827">
            <v>2503</v>
          </cell>
          <cell r="G827">
            <v>2361.0798999999997</v>
          </cell>
          <cell r="H827">
            <v>3</v>
          </cell>
          <cell r="I827">
            <v>2503</v>
          </cell>
          <cell r="J827">
            <v>0</v>
          </cell>
          <cell r="K827">
            <v>2503</v>
          </cell>
          <cell r="L827">
            <v>2361079899.9999995</v>
          </cell>
          <cell r="M827">
            <v>141920099.99999994</v>
          </cell>
          <cell r="N827">
            <v>6.0273263257467659E-2</v>
          </cell>
          <cell r="O827">
            <v>6.0273263257467659E-2</v>
          </cell>
          <cell r="P827">
            <v>94.33</v>
          </cell>
          <cell r="Q827">
            <v>6.0273263257467659E-2</v>
          </cell>
          <cell r="R827">
            <v>6.0273263257467652E-2</v>
          </cell>
        </row>
        <row r="828">
          <cell r="A828">
            <v>811</v>
          </cell>
          <cell r="B828" t="str">
            <v>Non-Comp</v>
          </cell>
          <cell r="C828">
            <v>43006</v>
          </cell>
          <cell r="D828">
            <v>43370</v>
          </cell>
          <cell r="E828">
            <v>7</v>
          </cell>
          <cell r="F828">
            <v>1349.9649999999999</v>
          </cell>
          <cell r="G828">
            <v>1273.4219849999999</v>
          </cell>
          <cell r="H828">
            <v>7</v>
          </cell>
          <cell r="I828">
            <v>0</v>
          </cell>
          <cell r="J828">
            <v>1349.9649999999999</v>
          </cell>
          <cell r="K828">
            <v>1349.9649999999999</v>
          </cell>
          <cell r="L828">
            <v>1273421985</v>
          </cell>
          <cell r="M828">
            <v>76543015</v>
          </cell>
          <cell r="N828">
            <v>6.0273263257467659E-2</v>
          </cell>
          <cell r="O828">
            <v>6.0273263257467659E-2</v>
          </cell>
          <cell r="P828">
            <v>94.33</v>
          </cell>
          <cell r="Q828">
            <v>6.0273263257467659E-2</v>
          </cell>
          <cell r="R828">
            <v>6.0273263257467659E-2</v>
          </cell>
        </row>
        <row r="829">
          <cell r="A829">
            <v>812</v>
          </cell>
          <cell r="B829" t="str">
            <v>498th</v>
          </cell>
          <cell r="C829">
            <v>43020</v>
          </cell>
          <cell r="D829">
            <v>43384</v>
          </cell>
          <cell r="E829">
            <v>0</v>
          </cell>
          <cell r="F829" t="str">
            <v>No Bid Received</v>
          </cell>
          <cell r="G829" t="str">
            <v>No Bid Received</v>
          </cell>
          <cell r="H829">
            <v>0</v>
          </cell>
          <cell r="I829" t="str">
            <v>No Bid Received</v>
          </cell>
          <cell r="J829" t="str">
            <v>No Bid Received</v>
          </cell>
          <cell r="K829" t="str">
            <v>No Bid Received</v>
          </cell>
          <cell r="L829" t="str">
            <v>No Bid Received</v>
          </cell>
          <cell r="M829" t="str">
            <v>No Bid Received</v>
          </cell>
          <cell r="N829" t="str">
            <v>No Bid Received</v>
          </cell>
          <cell r="O829" t="str">
            <v>No Bid Received</v>
          </cell>
          <cell r="P829" t="str">
            <v>No Bid Received</v>
          </cell>
          <cell r="Q829" t="str">
            <v>No Bid Received</v>
          </cell>
          <cell r="R829" t="str">
            <v>No Bid Received</v>
          </cell>
        </row>
        <row r="830">
          <cell r="A830">
            <v>813</v>
          </cell>
          <cell r="B830" t="str">
            <v>Non-Comp</v>
          </cell>
          <cell r="C830">
            <v>43020</v>
          </cell>
          <cell r="D830">
            <v>43384</v>
          </cell>
          <cell r="E830">
            <v>3</v>
          </cell>
          <cell r="F830">
            <v>510.11</v>
          </cell>
          <cell r="G830" t="str">
            <v>Bid Rejected</v>
          </cell>
          <cell r="H830">
            <v>0</v>
          </cell>
          <cell r="I830">
            <v>0</v>
          </cell>
          <cell r="J830" t="str">
            <v>Bid Rejected</v>
          </cell>
          <cell r="K830" t="str">
            <v>Bid Rejected</v>
          </cell>
          <cell r="L830" t="str">
            <v>Bid Rejected</v>
          </cell>
          <cell r="M830" t="str">
            <v>Bid Rejected</v>
          </cell>
          <cell r="N830" t="str">
            <v>Bid Rejected</v>
          </cell>
          <cell r="O830" t="str">
            <v>Bid Rejected</v>
          </cell>
          <cell r="P830" t="str">
            <v>Bid Rejected</v>
          </cell>
          <cell r="Q830" t="str">
            <v>Bid Rejected</v>
          </cell>
          <cell r="R830" t="str">
            <v>Bid Rejected</v>
          </cell>
        </row>
        <row r="831">
          <cell r="A831">
            <v>814</v>
          </cell>
          <cell r="B831" t="str">
            <v>499th</v>
          </cell>
          <cell r="C831">
            <v>43034</v>
          </cell>
          <cell r="D831">
            <v>43398</v>
          </cell>
          <cell r="E831">
            <v>0</v>
          </cell>
          <cell r="F831" t="str">
            <v>No Bid Received</v>
          </cell>
          <cell r="G831" t="str">
            <v>No Bid Received</v>
          </cell>
          <cell r="H831">
            <v>0</v>
          </cell>
          <cell r="I831" t="str">
            <v>No Bid Received</v>
          </cell>
          <cell r="J831" t="str">
            <v>No Bid Received</v>
          </cell>
          <cell r="K831" t="str">
            <v>No Bid Received</v>
          </cell>
          <cell r="L831" t="str">
            <v>No Bid Received</v>
          </cell>
          <cell r="M831" t="str">
            <v>No Bid Received</v>
          </cell>
          <cell r="N831" t="str">
            <v>No Bid Received</v>
          </cell>
          <cell r="O831" t="str">
            <v>No Bid Received</v>
          </cell>
          <cell r="P831" t="str">
            <v>No Bid Received</v>
          </cell>
          <cell r="Q831" t="str">
            <v>No Bid Received</v>
          </cell>
          <cell r="R831" t="str">
            <v>No Bid Received</v>
          </cell>
        </row>
        <row r="832">
          <cell r="A832">
            <v>815</v>
          </cell>
          <cell r="B832" t="str">
            <v>Non-Comp</v>
          </cell>
          <cell r="C832">
            <v>43034</v>
          </cell>
          <cell r="D832">
            <v>43398</v>
          </cell>
          <cell r="E832">
            <v>5</v>
          </cell>
          <cell r="F832">
            <v>346.47500000000002</v>
          </cell>
          <cell r="G832" t="str">
            <v>Bid Rejected</v>
          </cell>
          <cell r="H832">
            <v>0</v>
          </cell>
          <cell r="I832">
            <v>0</v>
          </cell>
          <cell r="J832" t="str">
            <v>Bid Rejected</v>
          </cell>
          <cell r="K832" t="str">
            <v>Bid Rejected</v>
          </cell>
          <cell r="L832" t="str">
            <v>Bid Rejected</v>
          </cell>
          <cell r="M832" t="str">
            <v>Bid Rejected</v>
          </cell>
          <cell r="N832" t="str">
            <v>Bid Rejected</v>
          </cell>
          <cell r="O832" t="str">
            <v>Bid Rejected</v>
          </cell>
          <cell r="P832" t="str">
            <v>Bid Rejected</v>
          </cell>
          <cell r="Q832" t="str">
            <v>Bid Rejected</v>
          </cell>
          <cell r="R832" t="str">
            <v>Bid Rejected</v>
          </cell>
        </row>
        <row r="833">
          <cell r="A833">
            <v>816</v>
          </cell>
          <cell r="B833" t="str">
            <v>500th</v>
          </cell>
          <cell r="C833">
            <v>43048</v>
          </cell>
          <cell r="D833">
            <v>43412</v>
          </cell>
          <cell r="E833">
            <v>0</v>
          </cell>
          <cell r="F833" t="str">
            <v>No Bid Received</v>
          </cell>
          <cell r="G833" t="str">
            <v>No Bid Received</v>
          </cell>
          <cell r="H833">
            <v>0</v>
          </cell>
          <cell r="I833" t="str">
            <v>No Bid Received</v>
          </cell>
          <cell r="J833" t="str">
            <v>No Bid Received</v>
          </cell>
          <cell r="K833">
            <v>0</v>
          </cell>
          <cell r="L833" t="str">
            <v>No Bid Received</v>
          </cell>
          <cell r="M833" t="str">
            <v>No Bid Received</v>
          </cell>
          <cell r="N833" t="str">
            <v>No Bid Received</v>
          </cell>
          <cell r="O833" t="str">
            <v>No Bid Received</v>
          </cell>
          <cell r="P833" t="str">
            <v>No Bid Received</v>
          </cell>
          <cell r="Q833" t="str">
            <v>No Bid Received</v>
          </cell>
          <cell r="R833" t="str">
            <v>No Bid Received</v>
          </cell>
        </row>
        <row r="834">
          <cell r="A834">
            <v>817</v>
          </cell>
          <cell r="B834" t="str">
            <v>Non-Comp</v>
          </cell>
          <cell r="C834">
            <v>43048</v>
          </cell>
          <cell r="D834">
            <v>43412</v>
          </cell>
          <cell r="E834">
            <v>3</v>
          </cell>
          <cell r="F834">
            <v>11.475</v>
          </cell>
          <cell r="G834" t="str">
            <v>Bid Rejected</v>
          </cell>
          <cell r="H834">
            <v>0</v>
          </cell>
          <cell r="I834">
            <v>0</v>
          </cell>
          <cell r="J834" t="str">
            <v>Bid Rejected</v>
          </cell>
          <cell r="K834">
            <v>0</v>
          </cell>
          <cell r="L834" t="str">
            <v>Bid Rejected</v>
          </cell>
          <cell r="M834" t="str">
            <v>Bid Rejected</v>
          </cell>
          <cell r="N834" t="str">
            <v>Bid Rejected</v>
          </cell>
          <cell r="O834" t="str">
            <v>Bid Rejected</v>
          </cell>
          <cell r="P834" t="str">
            <v>Bid Rejected</v>
          </cell>
          <cell r="Q834" t="str">
            <v>Bid Rejected</v>
          </cell>
          <cell r="R834" t="str">
            <v>Bid Rejected</v>
          </cell>
        </row>
        <row r="835">
          <cell r="A835">
            <v>818</v>
          </cell>
          <cell r="B835" t="str">
            <v>501st</v>
          </cell>
          <cell r="C835">
            <v>43062</v>
          </cell>
          <cell r="D835">
            <v>43426</v>
          </cell>
          <cell r="E835">
            <v>0</v>
          </cell>
          <cell r="F835" t="str">
            <v>No Bid Received</v>
          </cell>
          <cell r="G835" t="str">
            <v>No Bid Received</v>
          </cell>
          <cell r="H835">
            <v>0</v>
          </cell>
          <cell r="I835" t="str">
            <v>No Bid Received</v>
          </cell>
          <cell r="J835" t="str">
            <v>No Bid Received</v>
          </cell>
          <cell r="K835">
            <v>0</v>
          </cell>
          <cell r="L835" t="str">
            <v>No Bid Received</v>
          </cell>
          <cell r="M835" t="str">
            <v>No Bid Received</v>
          </cell>
          <cell r="N835" t="str">
            <v>No Bid Received</v>
          </cell>
          <cell r="O835" t="str">
            <v>No Bid Received</v>
          </cell>
          <cell r="P835" t="str">
            <v>No Bid Received</v>
          </cell>
          <cell r="Q835" t="str">
            <v>No Bid Received</v>
          </cell>
          <cell r="R835" t="str">
            <v>No Bid Received</v>
          </cell>
        </row>
        <row r="836">
          <cell r="A836">
            <v>819</v>
          </cell>
          <cell r="B836" t="str">
            <v>Non-Comp</v>
          </cell>
          <cell r="C836">
            <v>43062</v>
          </cell>
          <cell r="D836">
            <v>43426</v>
          </cell>
          <cell r="E836">
            <v>3</v>
          </cell>
          <cell r="F836">
            <v>40</v>
          </cell>
          <cell r="G836" t="str">
            <v>Bid Rejected</v>
          </cell>
          <cell r="H836">
            <v>0</v>
          </cell>
          <cell r="I836">
            <v>0</v>
          </cell>
          <cell r="J836" t="str">
            <v>Bid Rejected</v>
          </cell>
          <cell r="K836">
            <v>0</v>
          </cell>
          <cell r="L836" t="str">
            <v>Bid Rejected</v>
          </cell>
          <cell r="M836" t="str">
            <v>Bid Rejected</v>
          </cell>
          <cell r="N836" t="str">
            <v>Bid Rejected</v>
          </cell>
          <cell r="O836" t="str">
            <v>Bid Rejected</v>
          </cell>
          <cell r="P836" t="str">
            <v>Bid Rejected</v>
          </cell>
          <cell r="Q836" t="str">
            <v>Bid Rejected</v>
          </cell>
          <cell r="R836" t="str">
            <v>Bid Rejected</v>
          </cell>
        </row>
        <row r="837">
          <cell r="A837">
            <v>820</v>
          </cell>
          <cell r="B837" t="str">
            <v>502nd</v>
          </cell>
          <cell r="C837">
            <v>43076</v>
          </cell>
          <cell r="D837">
            <v>43440</v>
          </cell>
          <cell r="E837">
            <v>1</v>
          </cell>
          <cell r="F837">
            <v>5000</v>
          </cell>
          <cell r="G837">
            <v>4713.5</v>
          </cell>
          <cell r="H837">
            <v>0</v>
          </cell>
          <cell r="I837" t="str">
            <v>Bid Rejected</v>
          </cell>
          <cell r="J837" t="str">
            <v>Bid Rejected</v>
          </cell>
          <cell r="K837">
            <v>0</v>
          </cell>
          <cell r="L837" t="str">
            <v>Bid Rejected</v>
          </cell>
          <cell r="M837" t="str">
            <v>Bid Rejected</v>
          </cell>
          <cell r="N837" t="str">
            <v>Bid Rejected</v>
          </cell>
          <cell r="O837" t="str">
            <v>Bid Rejected</v>
          </cell>
          <cell r="P837" t="str">
            <v>Bid Rejected</v>
          </cell>
          <cell r="Q837" t="str">
            <v>Bid Rejected</v>
          </cell>
          <cell r="R837" t="str">
            <v>Bid Rejected</v>
          </cell>
        </row>
        <row r="838">
          <cell r="A838">
            <v>821</v>
          </cell>
          <cell r="B838" t="str">
            <v>Non-Comp</v>
          </cell>
          <cell r="C838">
            <v>43076</v>
          </cell>
          <cell r="D838">
            <v>43440</v>
          </cell>
          <cell r="E838">
            <v>0</v>
          </cell>
          <cell r="F838" t="str">
            <v>No Bid Received</v>
          </cell>
          <cell r="G838" t="str">
            <v>No Bid Received</v>
          </cell>
          <cell r="H838">
            <v>0</v>
          </cell>
          <cell r="I838" t="str">
            <v>No Bid Received</v>
          </cell>
          <cell r="J838" t="str">
            <v>No Bid Received</v>
          </cell>
          <cell r="K838">
            <v>0</v>
          </cell>
          <cell r="L838" t="str">
            <v>No Bid Received</v>
          </cell>
          <cell r="M838" t="str">
            <v>No Bid Received</v>
          </cell>
          <cell r="N838" t="str">
            <v>No Bid Received</v>
          </cell>
          <cell r="O838" t="str">
            <v>No Bid Received</v>
          </cell>
          <cell r="P838" t="str">
            <v>No Bid Received</v>
          </cell>
          <cell r="Q838" t="str">
            <v>No Bid Received</v>
          </cell>
          <cell r="R838" t="str">
            <v>No Bid Received</v>
          </cell>
        </row>
        <row r="839">
          <cell r="A839">
            <v>822</v>
          </cell>
          <cell r="B839" t="str">
            <v>503rd</v>
          </cell>
          <cell r="C839">
            <v>43090</v>
          </cell>
          <cell r="D839">
            <v>43454</v>
          </cell>
          <cell r="E839">
            <v>0</v>
          </cell>
          <cell r="F839" t="str">
            <v>No Bid Received</v>
          </cell>
          <cell r="G839" t="str">
            <v>No Bid Received</v>
          </cell>
          <cell r="H839">
            <v>0</v>
          </cell>
          <cell r="I839" t="str">
            <v>No Bid Received</v>
          </cell>
          <cell r="J839" t="str">
            <v>No Bid Received</v>
          </cell>
          <cell r="K839">
            <v>0</v>
          </cell>
          <cell r="L839" t="str">
            <v>No Bid Received</v>
          </cell>
          <cell r="M839" t="str">
            <v>No Bid Received</v>
          </cell>
          <cell r="N839" t="str">
            <v>No Bid Received</v>
          </cell>
          <cell r="O839" t="str">
            <v>No Bid Received</v>
          </cell>
          <cell r="P839" t="str">
            <v>No Bid Received</v>
          </cell>
          <cell r="Q839" t="str">
            <v>No Bid Received</v>
          </cell>
          <cell r="R839" t="str">
            <v>No Bid Received</v>
          </cell>
        </row>
        <row r="840">
          <cell r="A840">
            <v>823</v>
          </cell>
          <cell r="B840" t="str">
            <v>Non-Comp</v>
          </cell>
          <cell r="C840">
            <v>43090</v>
          </cell>
          <cell r="D840">
            <v>43454</v>
          </cell>
          <cell r="E840">
            <v>1</v>
          </cell>
          <cell r="F840">
            <v>90</v>
          </cell>
          <cell r="G840" t="str">
            <v>Bid Rejected</v>
          </cell>
          <cell r="H840">
            <v>0</v>
          </cell>
          <cell r="I840">
            <v>0</v>
          </cell>
          <cell r="J840" t="str">
            <v>Bid Rejected</v>
          </cell>
          <cell r="K840">
            <v>0</v>
          </cell>
          <cell r="L840" t="str">
            <v>Bid Rejected</v>
          </cell>
          <cell r="M840" t="str">
            <v>Bid Rejected</v>
          </cell>
          <cell r="N840" t="str">
            <v>Bid Rejected</v>
          </cell>
          <cell r="O840" t="str">
            <v>Bid Rejected</v>
          </cell>
          <cell r="P840" t="str">
            <v>Bid Rejected</v>
          </cell>
          <cell r="Q840" t="str">
            <v>Bid Rejected</v>
          </cell>
          <cell r="R840" t="str">
            <v>Bid Rejected</v>
          </cell>
        </row>
        <row r="841">
          <cell r="A841">
            <v>824</v>
          </cell>
          <cell r="B841" t="str">
            <v>504th</v>
          </cell>
          <cell r="C841">
            <v>43104</v>
          </cell>
          <cell r="D841">
            <v>43468</v>
          </cell>
          <cell r="E841">
            <v>0</v>
          </cell>
          <cell r="F841" t="str">
            <v>No Bid Received</v>
          </cell>
          <cell r="G841" t="str">
            <v>No Bid Received</v>
          </cell>
          <cell r="H841">
            <v>0</v>
          </cell>
          <cell r="I841" t="str">
            <v>No Bid Received</v>
          </cell>
          <cell r="J841" t="str">
            <v>No Bid Received</v>
          </cell>
          <cell r="K841">
            <v>0</v>
          </cell>
          <cell r="L841" t="str">
            <v>No Bid Received</v>
          </cell>
          <cell r="M841" t="str">
            <v>No Bid Received</v>
          </cell>
          <cell r="N841" t="str">
            <v>No Bid Received</v>
          </cell>
          <cell r="O841" t="str">
            <v>No Bid Received</v>
          </cell>
          <cell r="P841" t="str">
            <v>No Bid Received</v>
          </cell>
          <cell r="Q841" t="str">
            <v>No Bid Received</v>
          </cell>
          <cell r="R841" t="str">
            <v>No Bid Received</v>
          </cell>
        </row>
        <row r="842">
          <cell r="A842">
            <v>825</v>
          </cell>
          <cell r="B842" t="str">
            <v>Non-Comp</v>
          </cell>
          <cell r="C842">
            <v>43104</v>
          </cell>
          <cell r="D842">
            <v>43468</v>
          </cell>
          <cell r="E842">
            <v>0</v>
          </cell>
          <cell r="F842" t="str">
            <v>No Bid Received</v>
          </cell>
          <cell r="G842" t="str">
            <v>No Bid Received</v>
          </cell>
          <cell r="H842">
            <v>0</v>
          </cell>
          <cell r="I842">
            <v>0</v>
          </cell>
          <cell r="J842" t="str">
            <v>No Bid Received</v>
          </cell>
          <cell r="K842">
            <v>0</v>
          </cell>
          <cell r="L842" t="str">
            <v>No Bid Received</v>
          </cell>
          <cell r="M842" t="str">
            <v>No Bid Received</v>
          </cell>
          <cell r="N842" t="str">
            <v>No Bid Received</v>
          </cell>
          <cell r="O842" t="str">
            <v>No Bid Received</v>
          </cell>
          <cell r="P842" t="str">
            <v>No Bid Received</v>
          </cell>
          <cell r="Q842" t="str">
            <v>No Bid Received</v>
          </cell>
          <cell r="R842" t="str">
            <v>No Bid Received</v>
          </cell>
        </row>
        <row r="843">
          <cell r="A843">
            <v>826</v>
          </cell>
          <cell r="B843" t="str">
            <v>505th</v>
          </cell>
          <cell r="C843">
            <v>43118</v>
          </cell>
          <cell r="D843">
            <v>43482</v>
          </cell>
          <cell r="E843">
            <v>0</v>
          </cell>
          <cell r="F843" t="str">
            <v>No Bid Received</v>
          </cell>
          <cell r="G843" t="str">
            <v>No Bid Received</v>
          </cell>
          <cell r="H843">
            <v>0</v>
          </cell>
          <cell r="I843" t="str">
            <v>No Bid Received</v>
          </cell>
          <cell r="J843" t="str">
            <v>No Bid Received</v>
          </cell>
          <cell r="K843">
            <v>0</v>
          </cell>
          <cell r="L843" t="str">
            <v>No Bid Received</v>
          </cell>
          <cell r="M843" t="str">
            <v>No Bid Received</v>
          </cell>
          <cell r="N843" t="str">
            <v>No Bid Received</v>
          </cell>
          <cell r="O843" t="str">
            <v>No Bid Received</v>
          </cell>
          <cell r="P843" t="str">
            <v>No Bid Received</v>
          </cell>
          <cell r="Q843" t="str">
            <v>No Bid Received</v>
          </cell>
          <cell r="R843" t="str">
            <v>No Bid Received</v>
          </cell>
        </row>
        <row r="844">
          <cell r="A844">
            <v>827</v>
          </cell>
          <cell r="B844" t="str">
            <v>Non-Comp</v>
          </cell>
          <cell r="C844">
            <v>43118</v>
          </cell>
          <cell r="D844">
            <v>43482</v>
          </cell>
          <cell r="E844">
            <v>0</v>
          </cell>
          <cell r="F844">
            <v>280</v>
          </cell>
          <cell r="G844" t="str">
            <v>Bid Rejected</v>
          </cell>
          <cell r="H844">
            <v>0</v>
          </cell>
          <cell r="I844">
            <v>0</v>
          </cell>
          <cell r="J844" t="str">
            <v>Bid Rejected</v>
          </cell>
          <cell r="K844">
            <v>0</v>
          </cell>
          <cell r="L844" t="str">
            <v>Bid Rejected</v>
          </cell>
          <cell r="M844" t="str">
            <v>Bid Rejected</v>
          </cell>
          <cell r="N844" t="str">
            <v>Bid Rejected</v>
          </cell>
          <cell r="O844" t="str">
            <v>Bid Rejected</v>
          </cell>
          <cell r="P844" t="str">
            <v>Bid Rejected</v>
          </cell>
          <cell r="Q844" t="str">
            <v>Bid Rejected</v>
          </cell>
          <cell r="R844" t="str">
            <v>Bid Rejected</v>
          </cell>
        </row>
        <row r="845">
          <cell r="A845">
            <v>828</v>
          </cell>
          <cell r="B845" t="str">
            <v>506th</v>
          </cell>
          <cell r="C845">
            <v>43132</v>
          </cell>
          <cell r="D845">
            <v>43496</v>
          </cell>
          <cell r="E845">
            <v>0</v>
          </cell>
          <cell r="F845" t="str">
            <v>No Bid Received</v>
          </cell>
          <cell r="G845" t="str">
            <v>No Bid Received</v>
          </cell>
          <cell r="H845">
            <v>0</v>
          </cell>
          <cell r="I845" t="str">
            <v>No Bid Received</v>
          </cell>
          <cell r="J845" t="str">
            <v>No Bid Received</v>
          </cell>
          <cell r="K845">
            <v>0</v>
          </cell>
          <cell r="L845" t="str">
            <v>No Bid Received</v>
          </cell>
          <cell r="M845" t="str">
            <v>No Bid Received</v>
          </cell>
          <cell r="N845" t="str">
            <v>No Bid Received</v>
          </cell>
          <cell r="O845" t="str">
            <v>No Bid Received</v>
          </cell>
          <cell r="P845" t="str">
            <v>No Bid Received</v>
          </cell>
          <cell r="Q845" t="str">
            <v>No Bid Received</v>
          </cell>
          <cell r="R845" t="str">
            <v>No Bid Received</v>
          </cell>
        </row>
        <row r="846">
          <cell r="A846">
            <v>829</v>
          </cell>
          <cell r="B846" t="str">
            <v>Non-Comp</v>
          </cell>
          <cell r="C846">
            <v>43132</v>
          </cell>
          <cell r="D846">
            <v>43496</v>
          </cell>
          <cell r="E846">
            <v>0</v>
          </cell>
          <cell r="F846" t="str">
            <v>No Bid Received</v>
          </cell>
          <cell r="G846" t="str">
            <v>Bid Rejected</v>
          </cell>
          <cell r="H846">
            <v>0</v>
          </cell>
          <cell r="I846">
            <v>0</v>
          </cell>
          <cell r="J846" t="str">
            <v>Bid Rejected</v>
          </cell>
          <cell r="K846">
            <v>0</v>
          </cell>
          <cell r="L846" t="str">
            <v>Bid Rejected</v>
          </cell>
          <cell r="M846" t="str">
            <v>Bid Rejected</v>
          </cell>
          <cell r="N846" t="str">
            <v>Bid Rejected</v>
          </cell>
          <cell r="O846" t="str">
            <v>Bid Rejected</v>
          </cell>
          <cell r="P846" t="str">
            <v>Bid Rejected</v>
          </cell>
          <cell r="Q846" t="str">
            <v>Bid Rejected</v>
          </cell>
          <cell r="R846" t="str">
            <v>Bid Rejected</v>
          </cell>
        </row>
        <row r="847">
          <cell r="A847">
            <v>830</v>
          </cell>
          <cell r="B847" t="str">
            <v>507th</v>
          </cell>
          <cell r="C847">
            <v>43146</v>
          </cell>
          <cell r="D847">
            <v>43510</v>
          </cell>
          <cell r="E847">
            <v>0</v>
          </cell>
          <cell r="F847" t="str">
            <v>No Bid Received</v>
          </cell>
          <cell r="G847" t="str">
            <v>No Bid Received</v>
          </cell>
          <cell r="H847">
            <v>0</v>
          </cell>
          <cell r="I847" t="str">
            <v>No Bid Received</v>
          </cell>
          <cell r="J847" t="str">
            <v>No Bid Received</v>
          </cell>
          <cell r="K847">
            <v>0</v>
          </cell>
          <cell r="L847" t="str">
            <v>No Bid Received</v>
          </cell>
          <cell r="M847" t="str">
            <v>No Bid Received</v>
          </cell>
          <cell r="N847" t="str">
            <v>No Bid Received</v>
          </cell>
          <cell r="O847" t="str">
            <v>No Bid Received</v>
          </cell>
          <cell r="P847" t="str">
            <v>No Bid Received</v>
          </cell>
          <cell r="Q847" t="str">
            <v>No Bid Received</v>
          </cell>
          <cell r="R847" t="str">
            <v>No Bid Received</v>
          </cell>
        </row>
        <row r="848">
          <cell r="A848">
            <v>831</v>
          </cell>
          <cell r="B848" t="str">
            <v>Non-Comp</v>
          </cell>
          <cell r="C848">
            <v>43146</v>
          </cell>
          <cell r="D848">
            <v>43510</v>
          </cell>
          <cell r="E848">
            <v>0</v>
          </cell>
          <cell r="F848" t="str">
            <v>No Bid Received</v>
          </cell>
          <cell r="G848" t="str">
            <v>No Bid Received</v>
          </cell>
          <cell r="H848">
            <v>0</v>
          </cell>
          <cell r="I848">
            <v>0</v>
          </cell>
          <cell r="J848" t="str">
            <v>No Bid Received</v>
          </cell>
          <cell r="K848">
            <v>0</v>
          </cell>
          <cell r="L848" t="str">
            <v>No Bid Received</v>
          </cell>
          <cell r="M848" t="str">
            <v>No Bid Received</v>
          </cell>
          <cell r="N848" t="str">
            <v>No Bid Received</v>
          </cell>
          <cell r="O848" t="str">
            <v>No Bid Received</v>
          </cell>
          <cell r="P848" t="str">
            <v>No Bid Received</v>
          </cell>
          <cell r="Q848" t="str">
            <v>No Bid Received</v>
          </cell>
          <cell r="R848" t="str">
            <v>No Bid Received</v>
          </cell>
        </row>
        <row r="849">
          <cell r="A849">
            <v>832</v>
          </cell>
          <cell r="B849" t="str">
            <v>508th</v>
          </cell>
          <cell r="C849">
            <v>43160</v>
          </cell>
          <cell r="D849">
            <v>43524</v>
          </cell>
          <cell r="E849">
            <v>0</v>
          </cell>
          <cell r="F849" t="str">
            <v>No Bid Received</v>
          </cell>
          <cell r="G849" t="str">
            <v>No Bid Received</v>
          </cell>
          <cell r="H849">
            <v>0</v>
          </cell>
          <cell r="I849" t="str">
            <v>No Bid Received</v>
          </cell>
          <cell r="J849" t="str">
            <v>No Bid Received</v>
          </cell>
          <cell r="K849">
            <v>0</v>
          </cell>
          <cell r="L849" t="str">
            <v>No Bid Received</v>
          </cell>
          <cell r="M849" t="str">
            <v>No Bid Received</v>
          </cell>
          <cell r="N849" t="str">
            <v>No Bid Received</v>
          </cell>
          <cell r="O849" t="str">
            <v>No Bid Received</v>
          </cell>
          <cell r="P849" t="str">
            <v>No Bid Received</v>
          </cell>
          <cell r="Q849" t="str">
            <v>No Bid Received</v>
          </cell>
          <cell r="R849" t="str">
            <v>No Bid Received</v>
          </cell>
        </row>
        <row r="850">
          <cell r="A850">
            <v>833</v>
          </cell>
          <cell r="B850" t="str">
            <v>Non-Comp</v>
          </cell>
          <cell r="C850">
            <v>43160</v>
          </cell>
          <cell r="D850">
            <v>43524</v>
          </cell>
          <cell r="E850">
            <v>3</v>
          </cell>
          <cell r="F850">
            <v>13</v>
          </cell>
          <cell r="G850" t="str">
            <v>Bid Rejected</v>
          </cell>
          <cell r="H850">
            <v>0</v>
          </cell>
          <cell r="I850">
            <v>0</v>
          </cell>
          <cell r="J850" t="str">
            <v>Bid Rejected</v>
          </cell>
          <cell r="K850">
            <v>0</v>
          </cell>
          <cell r="L850" t="str">
            <v>Bid Rejected</v>
          </cell>
          <cell r="M850" t="str">
            <v>Bid Rejected</v>
          </cell>
          <cell r="N850" t="str">
            <v>Bid Rejected</v>
          </cell>
          <cell r="O850" t="str">
            <v>Bid Rejected</v>
          </cell>
          <cell r="P850" t="str">
            <v>Bid Rejected</v>
          </cell>
          <cell r="Q850" t="str">
            <v>Bid Rejected</v>
          </cell>
          <cell r="R850" t="str">
            <v>Bid Rejected</v>
          </cell>
        </row>
        <row r="851">
          <cell r="A851">
            <v>834</v>
          </cell>
          <cell r="B851" t="str">
            <v>509th</v>
          </cell>
          <cell r="C851">
            <v>43174</v>
          </cell>
          <cell r="D851">
            <v>43538</v>
          </cell>
          <cell r="E851">
            <v>1</v>
          </cell>
          <cell r="F851">
            <v>5250</v>
          </cell>
          <cell r="G851">
            <v>4908.75</v>
          </cell>
          <cell r="H851" t="str">
            <v>Bid Rejected</v>
          </cell>
          <cell r="I851" t="str">
            <v>Bid Rejected</v>
          </cell>
          <cell r="J851" t="str">
            <v>Bid Rejected</v>
          </cell>
          <cell r="K851">
            <v>0</v>
          </cell>
          <cell r="L851" t="str">
            <v>Bid Rejected</v>
          </cell>
          <cell r="M851" t="str">
            <v>Bid Rejected</v>
          </cell>
          <cell r="N851" t="str">
            <v>Bid Rejected</v>
          </cell>
          <cell r="O851" t="str">
            <v>Bid Rejected</v>
          </cell>
          <cell r="P851" t="str">
            <v>Bid Rejected</v>
          </cell>
          <cell r="Q851" t="str">
            <v>Bid Rejected</v>
          </cell>
          <cell r="R851" t="str">
            <v>Bid Rejected</v>
          </cell>
        </row>
        <row r="852">
          <cell r="A852">
            <v>835</v>
          </cell>
          <cell r="B852" t="str">
            <v>Non-Comp</v>
          </cell>
          <cell r="C852">
            <v>43174</v>
          </cell>
          <cell r="D852">
            <v>43538</v>
          </cell>
          <cell r="E852">
            <v>0</v>
          </cell>
          <cell r="F852" t="str">
            <v>No Bid Received</v>
          </cell>
          <cell r="G852" t="str">
            <v>No Bid Received</v>
          </cell>
          <cell r="H852">
            <v>0</v>
          </cell>
          <cell r="I852">
            <v>0</v>
          </cell>
          <cell r="J852" t="str">
            <v>No Bid Received</v>
          </cell>
          <cell r="K852">
            <v>0</v>
          </cell>
          <cell r="L852" t="str">
            <v>No Bid Received</v>
          </cell>
          <cell r="M852" t="str">
            <v>No Bid Received</v>
          </cell>
          <cell r="N852" t="str">
            <v>No Bid Received</v>
          </cell>
          <cell r="O852" t="str">
            <v>No Bid Received</v>
          </cell>
          <cell r="P852" t="str">
            <v>No Bid Received</v>
          </cell>
          <cell r="Q852" t="str">
            <v>No Bid Received</v>
          </cell>
          <cell r="R852" t="str">
            <v>No Bid Received</v>
          </cell>
        </row>
        <row r="853">
          <cell r="A853">
            <v>836</v>
          </cell>
          <cell r="B853" t="str">
            <v>510th</v>
          </cell>
          <cell r="C853">
            <v>43188</v>
          </cell>
          <cell r="D853">
            <v>43552</v>
          </cell>
          <cell r="E853">
            <v>0</v>
          </cell>
          <cell r="F853" t="str">
            <v>No Bid Received</v>
          </cell>
          <cell r="G853" t="str">
            <v>No Bid Received</v>
          </cell>
          <cell r="H853">
            <v>0</v>
          </cell>
          <cell r="I853" t="str">
            <v>No Bid Received</v>
          </cell>
          <cell r="J853" t="str">
            <v>No Bid Received</v>
          </cell>
          <cell r="K853">
            <v>0</v>
          </cell>
          <cell r="L853" t="str">
            <v>No Bid Received</v>
          </cell>
          <cell r="M853" t="str">
            <v>No Bid Received</v>
          </cell>
          <cell r="N853" t="str">
            <v>No Bid Received</v>
          </cell>
          <cell r="O853" t="str">
            <v>No Bid Received</v>
          </cell>
          <cell r="P853" t="str">
            <v>No Bid Received</v>
          </cell>
          <cell r="Q853" t="str">
            <v>No Bid Received</v>
          </cell>
          <cell r="R853" t="str">
            <v>No Bid Received</v>
          </cell>
        </row>
        <row r="854">
          <cell r="A854">
            <v>837</v>
          </cell>
          <cell r="B854" t="str">
            <v>Non-Comp</v>
          </cell>
          <cell r="C854">
            <v>43188</v>
          </cell>
          <cell r="D854">
            <v>43552</v>
          </cell>
          <cell r="E854">
            <v>0</v>
          </cell>
          <cell r="F854" t="str">
            <v>No Bid Received</v>
          </cell>
          <cell r="G854" t="str">
            <v>No Bid Received</v>
          </cell>
          <cell r="H854">
            <v>0</v>
          </cell>
          <cell r="I854">
            <v>0</v>
          </cell>
          <cell r="J854" t="str">
            <v>No Bid Received</v>
          </cell>
          <cell r="K854">
            <v>0</v>
          </cell>
          <cell r="L854" t="str">
            <v>No Bid Received</v>
          </cell>
          <cell r="M854" t="str">
            <v>No Bid Received</v>
          </cell>
          <cell r="N854" t="str">
            <v>No Bid Received</v>
          </cell>
          <cell r="O854" t="str">
            <v>No Bid Received</v>
          </cell>
          <cell r="P854" t="str">
            <v>No Bid Received</v>
          </cell>
          <cell r="Q854" t="str">
            <v>No Bid Received</v>
          </cell>
          <cell r="R854" t="str">
            <v>No Bid Received</v>
          </cell>
        </row>
        <row r="855">
          <cell r="A855">
            <v>838</v>
          </cell>
          <cell r="B855" t="str">
            <v>511th</v>
          </cell>
          <cell r="C855">
            <v>43202</v>
          </cell>
          <cell r="D855">
            <v>43566</v>
          </cell>
          <cell r="E855">
            <v>0</v>
          </cell>
          <cell r="F855" t="str">
            <v>No Bid Received</v>
          </cell>
          <cell r="G855" t="str">
            <v>No Bid Received</v>
          </cell>
          <cell r="H855">
            <v>0</v>
          </cell>
          <cell r="I855" t="str">
            <v>No Bid Received</v>
          </cell>
          <cell r="J855" t="str">
            <v>No Bid Received</v>
          </cell>
          <cell r="K855">
            <v>0</v>
          </cell>
          <cell r="L855" t="str">
            <v>No Bid Received</v>
          </cell>
          <cell r="M855" t="str">
            <v>No Bid Received</v>
          </cell>
          <cell r="N855" t="str">
            <v>No Bid Received</v>
          </cell>
          <cell r="O855" t="str">
            <v>No Bid Received</v>
          </cell>
          <cell r="P855" t="str">
            <v>No Bid Received</v>
          </cell>
          <cell r="Q855" t="str">
            <v>No Bid Received</v>
          </cell>
          <cell r="R855" t="str">
            <v>No Bid Received</v>
          </cell>
        </row>
        <row r="856">
          <cell r="A856">
            <v>839</v>
          </cell>
          <cell r="B856" t="str">
            <v>Non-Comp</v>
          </cell>
          <cell r="C856">
            <v>43202</v>
          </cell>
          <cell r="D856">
            <v>43566</v>
          </cell>
          <cell r="E856">
            <v>1</v>
          </cell>
          <cell r="F856">
            <v>60</v>
          </cell>
          <cell r="G856" t="str">
            <v>Bid Rejected</v>
          </cell>
          <cell r="H856">
            <v>0</v>
          </cell>
          <cell r="I856">
            <v>0</v>
          </cell>
          <cell r="J856" t="str">
            <v>Bid Rejected</v>
          </cell>
          <cell r="K856">
            <v>0</v>
          </cell>
          <cell r="L856" t="str">
            <v>Bid Rejected</v>
          </cell>
          <cell r="M856" t="str">
            <v>Bid Rejected</v>
          </cell>
          <cell r="N856" t="str">
            <v>Bid Rejected</v>
          </cell>
          <cell r="O856" t="str">
            <v>Bid Rejected</v>
          </cell>
          <cell r="P856" t="str">
            <v>Bid Rejected</v>
          </cell>
          <cell r="Q856" t="str">
            <v>Bid Rejected</v>
          </cell>
          <cell r="R856" t="str">
            <v>Bid Rejected</v>
          </cell>
        </row>
        <row r="857">
          <cell r="A857">
            <v>840</v>
          </cell>
          <cell r="B857" t="str">
            <v>512th</v>
          </cell>
          <cell r="C857">
            <v>43216</v>
          </cell>
          <cell r="D857">
            <v>43580</v>
          </cell>
          <cell r="E857">
            <v>0</v>
          </cell>
          <cell r="F857" t="str">
            <v>No Bid Received</v>
          </cell>
          <cell r="G857" t="str">
            <v>No Bid Received</v>
          </cell>
          <cell r="H857">
            <v>0</v>
          </cell>
          <cell r="I857" t="str">
            <v>No Bid Received</v>
          </cell>
          <cell r="J857" t="str">
            <v>No Bid Received</v>
          </cell>
          <cell r="K857">
            <v>0</v>
          </cell>
          <cell r="L857" t="str">
            <v>No Bid Received</v>
          </cell>
          <cell r="M857" t="str">
            <v>No Bid Received</v>
          </cell>
          <cell r="N857" t="str">
            <v>No Bid Received</v>
          </cell>
          <cell r="O857" t="str">
            <v>No Bid Received</v>
          </cell>
          <cell r="P857" t="str">
            <v>No Bid Received</v>
          </cell>
          <cell r="Q857" t="str">
            <v>No Bid Received</v>
          </cell>
          <cell r="R857" t="str">
            <v>No Bid Received</v>
          </cell>
        </row>
        <row r="858">
          <cell r="A858">
            <v>841</v>
          </cell>
          <cell r="B858" t="str">
            <v>Non-Comp</v>
          </cell>
          <cell r="C858">
            <v>43216</v>
          </cell>
          <cell r="D858">
            <v>43580</v>
          </cell>
          <cell r="E858">
            <v>1</v>
          </cell>
          <cell r="F858">
            <v>150</v>
          </cell>
          <cell r="G858" t="str">
            <v>Bid Rejected</v>
          </cell>
          <cell r="H858">
            <v>0</v>
          </cell>
          <cell r="I858">
            <v>0</v>
          </cell>
          <cell r="J858" t="str">
            <v>Bid Rejected</v>
          </cell>
          <cell r="K858">
            <v>0</v>
          </cell>
          <cell r="L858" t="str">
            <v>Bid Rejected</v>
          </cell>
          <cell r="M858" t="str">
            <v>Bid Rejected</v>
          </cell>
          <cell r="N858" t="str">
            <v>Bid Rejected</v>
          </cell>
          <cell r="O858" t="str">
            <v>Bid Rejected</v>
          </cell>
          <cell r="P858" t="str">
            <v>Bid Rejected</v>
          </cell>
          <cell r="Q858" t="str">
            <v>Bid Rejected</v>
          </cell>
          <cell r="R858" t="str">
            <v>Bid Rejected</v>
          </cell>
        </row>
        <row r="859">
          <cell r="A859">
            <v>842</v>
          </cell>
          <cell r="B859" t="str">
            <v>513th</v>
          </cell>
          <cell r="C859">
            <v>43230</v>
          </cell>
          <cell r="D859">
            <v>43594</v>
          </cell>
          <cell r="E859">
            <v>0</v>
          </cell>
          <cell r="F859" t="str">
            <v>No Bid Received</v>
          </cell>
          <cell r="G859" t="str">
            <v>No Bid Received</v>
          </cell>
          <cell r="H859">
            <v>0</v>
          </cell>
          <cell r="I859" t="str">
            <v>No Bid Received</v>
          </cell>
          <cell r="J859" t="str">
            <v>No Bid Received</v>
          </cell>
          <cell r="K859">
            <v>0</v>
          </cell>
          <cell r="L859" t="str">
            <v>No Bid Received</v>
          </cell>
          <cell r="M859" t="str">
            <v>No Bid Received</v>
          </cell>
          <cell r="N859" t="str">
            <v>No Bid Received</v>
          </cell>
          <cell r="O859" t="str">
            <v>No Bid Received</v>
          </cell>
          <cell r="P859" t="str">
            <v>No Bid Received</v>
          </cell>
          <cell r="Q859" t="str">
            <v>No Bid Received</v>
          </cell>
          <cell r="R859" t="str">
            <v>No Bid Received</v>
          </cell>
        </row>
        <row r="860">
          <cell r="A860">
            <v>843</v>
          </cell>
          <cell r="B860" t="str">
            <v>Non-Comp</v>
          </cell>
          <cell r="C860">
            <v>43230</v>
          </cell>
          <cell r="D860">
            <v>43594</v>
          </cell>
          <cell r="E860">
            <v>1</v>
          </cell>
          <cell r="F860">
            <v>2</v>
          </cell>
          <cell r="G860" t="str">
            <v>Bid Rejected</v>
          </cell>
          <cell r="H860">
            <v>0</v>
          </cell>
          <cell r="I860">
            <v>0</v>
          </cell>
          <cell r="J860" t="str">
            <v>Bid Rejected</v>
          </cell>
          <cell r="K860">
            <v>0</v>
          </cell>
          <cell r="L860" t="str">
            <v>Bid Rejected</v>
          </cell>
          <cell r="M860" t="str">
            <v>Bid Rejected</v>
          </cell>
          <cell r="N860" t="str">
            <v>Bid Rejected</v>
          </cell>
          <cell r="O860" t="str">
            <v>Bid Rejected</v>
          </cell>
          <cell r="P860" t="str">
            <v>Bid Rejected</v>
          </cell>
          <cell r="Q860" t="str">
            <v>Bid Rejected</v>
          </cell>
          <cell r="R860" t="str">
            <v>Bid Rejected</v>
          </cell>
        </row>
        <row r="861">
          <cell r="A861">
            <v>844</v>
          </cell>
          <cell r="B861" t="str">
            <v>514th</v>
          </cell>
          <cell r="C861">
            <v>43244</v>
          </cell>
          <cell r="D861">
            <v>43608</v>
          </cell>
          <cell r="E861">
            <v>0</v>
          </cell>
          <cell r="F861" t="str">
            <v>No Bid Received</v>
          </cell>
          <cell r="G861" t="str">
            <v>No Bid Received</v>
          </cell>
          <cell r="H861">
            <v>0</v>
          </cell>
          <cell r="I861" t="str">
            <v>No Bid Received</v>
          </cell>
          <cell r="J861" t="str">
            <v>No Bid Received</v>
          </cell>
          <cell r="K861">
            <v>0</v>
          </cell>
          <cell r="L861" t="str">
            <v>No Bid Received</v>
          </cell>
          <cell r="M861" t="str">
            <v>No Bid Received</v>
          </cell>
          <cell r="N861" t="str">
            <v>No Bid Received</v>
          </cell>
          <cell r="O861" t="str">
            <v>No Bid Received</v>
          </cell>
          <cell r="P861" t="str">
            <v>No Bid Received</v>
          </cell>
          <cell r="Q861" t="str">
            <v>No Bid Received</v>
          </cell>
          <cell r="R861" t="str">
            <v>No Bid Received</v>
          </cell>
        </row>
        <row r="862">
          <cell r="A862">
            <v>845</v>
          </cell>
          <cell r="B862" t="str">
            <v>Non-Comp</v>
          </cell>
          <cell r="C862">
            <v>43244</v>
          </cell>
          <cell r="D862">
            <v>43608</v>
          </cell>
          <cell r="E862">
            <v>0</v>
          </cell>
          <cell r="F862" t="str">
            <v>No Bid Received</v>
          </cell>
          <cell r="G862" t="str">
            <v>No Bid Received</v>
          </cell>
          <cell r="H862">
            <v>0</v>
          </cell>
          <cell r="I862">
            <v>0</v>
          </cell>
          <cell r="J862" t="str">
            <v>No Bid Received</v>
          </cell>
          <cell r="K862">
            <v>0</v>
          </cell>
          <cell r="L862" t="str">
            <v>No Bid Received</v>
          </cell>
          <cell r="M862" t="str">
            <v>No Bid Received</v>
          </cell>
          <cell r="N862" t="str">
            <v>No Bid Received</v>
          </cell>
          <cell r="O862" t="str">
            <v>No Bid Received</v>
          </cell>
          <cell r="P862" t="str">
            <v>No Bid Received</v>
          </cell>
          <cell r="Q862" t="str">
            <v>No Bid Received</v>
          </cell>
          <cell r="R862" t="str">
            <v>No Bid Received</v>
          </cell>
        </row>
        <row r="863">
          <cell r="A863">
            <v>846</v>
          </cell>
          <cell r="B863" t="str">
            <v>515th</v>
          </cell>
          <cell r="C863">
            <v>43258</v>
          </cell>
          <cell r="D863">
            <v>43622</v>
          </cell>
          <cell r="E863">
            <v>0</v>
          </cell>
          <cell r="F863" t="str">
            <v>No Bid Received</v>
          </cell>
          <cell r="G863" t="str">
            <v>No Bid Received</v>
          </cell>
          <cell r="H863">
            <v>0</v>
          </cell>
          <cell r="I863" t="str">
            <v>No Bid Received</v>
          </cell>
          <cell r="J863" t="str">
            <v>No Bid Received</v>
          </cell>
          <cell r="K863">
            <v>0</v>
          </cell>
          <cell r="L863" t="str">
            <v>No Bid Received</v>
          </cell>
          <cell r="M863" t="str">
            <v>No Bid Received</v>
          </cell>
          <cell r="N863" t="str">
            <v>No Bid Received</v>
          </cell>
          <cell r="O863" t="str">
            <v>No Bid Received</v>
          </cell>
          <cell r="P863" t="str">
            <v>No Bid Received</v>
          </cell>
          <cell r="Q863" t="str">
            <v>No Bid Received</v>
          </cell>
          <cell r="R863" t="str">
            <v>No Bid Received</v>
          </cell>
        </row>
        <row r="864">
          <cell r="A864">
            <v>847</v>
          </cell>
          <cell r="B864" t="str">
            <v>Non-Comp</v>
          </cell>
          <cell r="C864">
            <v>43258</v>
          </cell>
          <cell r="D864">
            <v>43622</v>
          </cell>
          <cell r="E864">
            <v>1</v>
          </cell>
          <cell r="F864">
            <v>140</v>
          </cell>
          <cell r="G864" t="str">
            <v>Bid Rejected</v>
          </cell>
          <cell r="H864">
            <v>0</v>
          </cell>
          <cell r="I864">
            <v>0</v>
          </cell>
          <cell r="J864" t="str">
            <v>Bid Rejected</v>
          </cell>
          <cell r="K864">
            <v>0</v>
          </cell>
          <cell r="L864" t="str">
            <v>Bid Rejected</v>
          </cell>
          <cell r="M864" t="str">
            <v>Bid Rejected</v>
          </cell>
          <cell r="N864" t="str">
            <v>Bid Rejected</v>
          </cell>
          <cell r="O864" t="str">
            <v>Bid Rejected</v>
          </cell>
          <cell r="P864" t="str">
            <v>Bid Rejected</v>
          </cell>
          <cell r="Q864" t="str">
            <v>Bid Rejected</v>
          </cell>
          <cell r="R864" t="str">
            <v>Bid Rejected</v>
          </cell>
        </row>
        <row r="865">
          <cell r="A865">
            <v>848</v>
          </cell>
          <cell r="B865" t="str">
            <v>516th</v>
          </cell>
          <cell r="C865">
            <v>43272</v>
          </cell>
          <cell r="D865">
            <v>43636</v>
          </cell>
          <cell r="E865">
            <v>0</v>
          </cell>
          <cell r="F865" t="str">
            <v>No Bid Received</v>
          </cell>
          <cell r="G865" t="str">
            <v>No Bid Received</v>
          </cell>
          <cell r="H865">
            <v>0</v>
          </cell>
          <cell r="I865">
            <v>0</v>
          </cell>
          <cell r="J865" t="str">
            <v>No Bid Received</v>
          </cell>
          <cell r="K865">
            <v>0</v>
          </cell>
          <cell r="L865" t="str">
            <v>No Bid Received</v>
          </cell>
          <cell r="M865" t="str">
            <v>No Bid Received</v>
          </cell>
          <cell r="N865" t="str">
            <v>No Bid Received</v>
          </cell>
          <cell r="O865" t="str">
            <v>No Bid Received</v>
          </cell>
          <cell r="P865" t="str">
            <v>No Bid Received</v>
          </cell>
          <cell r="Q865" t="str">
            <v>No Bid Received</v>
          </cell>
          <cell r="R865" t="str">
            <v>No Bid Received</v>
          </cell>
        </row>
        <row r="866">
          <cell r="A866">
            <v>849</v>
          </cell>
          <cell r="B866" t="str">
            <v>Non-Comp</v>
          </cell>
          <cell r="C866">
            <v>43272</v>
          </cell>
          <cell r="D866">
            <v>43636</v>
          </cell>
          <cell r="E866">
            <v>0</v>
          </cell>
          <cell r="F866" t="str">
            <v>No Bid Received</v>
          </cell>
          <cell r="G866" t="str">
            <v>No Bid Received</v>
          </cell>
          <cell r="H866">
            <v>0</v>
          </cell>
          <cell r="I866">
            <v>0</v>
          </cell>
          <cell r="J866" t="str">
            <v>No Bid Received</v>
          </cell>
          <cell r="K866">
            <v>0</v>
          </cell>
          <cell r="L866" t="str">
            <v>No Bid Received</v>
          </cell>
          <cell r="M866" t="str">
            <v>No Bid Received</v>
          </cell>
          <cell r="N866" t="str">
            <v>No Bid Received</v>
          </cell>
          <cell r="O866" t="str">
            <v>No Bid Received</v>
          </cell>
          <cell r="P866" t="str">
            <v>No Bid Received</v>
          </cell>
          <cell r="Q866" t="str">
            <v>No Bid Received</v>
          </cell>
          <cell r="R866" t="str">
            <v>No Bid Received</v>
          </cell>
        </row>
        <row r="867">
          <cell r="A867">
            <v>850</v>
          </cell>
          <cell r="B867" t="str">
            <v>517th</v>
          </cell>
          <cell r="C867">
            <v>43286</v>
          </cell>
          <cell r="D867">
            <v>43650</v>
          </cell>
          <cell r="E867">
            <v>0</v>
          </cell>
          <cell r="F867" t="str">
            <v>No Bid Received</v>
          </cell>
          <cell r="G867" t="str">
            <v>No Bid Received</v>
          </cell>
          <cell r="H867">
            <v>0</v>
          </cell>
          <cell r="I867" t="str">
            <v>No Bid Received</v>
          </cell>
          <cell r="J867" t="str">
            <v>No Bid Received</v>
          </cell>
          <cell r="K867">
            <v>0</v>
          </cell>
          <cell r="L867" t="str">
            <v>No Bid Received</v>
          </cell>
          <cell r="M867" t="str">
            <v>No Bid Received</v>
          </cell>
          <cell r="N867" t="str">
            <v>No Bid Received</v>
          </cell>
          <cell r="O867" t="str">
            <v>No Bid Received</v>
          </cell>
          <cell r="P867" t="str">
            <v>No Bid Received</v>
          </cell>
          <cell r="Q867" t="str">
            <v>No Bid Received</v>
          </cell>
          <cell r="R867" t="str">
            <v>No Bid Received</v>
          </cell>
        </row>
        <row r="868">
          <cell r="A868">
            <v>851</v>
          </cell>
          <cell r="B868" t="str">
            <v>Non-Comp</v>
          </cell>
          <cell r="C868">
            <v>43286</v>
          </cell>
          <cell r="D868">
            <v>43650</v>
          </cell>
          <cell r="E868">
            <v>2</v>
          </cell>
          <cell r="F868">
            <v>26.6</v>
          </cell>
          <cell r="G868" t="str">
            <v>Bids Rejected</v>
          </cell>
          <cell r="H868">
            <v>0</v>
          </cell>
          <cell r="I868">
            <v>0</v>
          </cell>
          <cell r="J868" t="str">
            <v>Bids Rejected</v>
          </cell>
          <cell r="K868">
            <v>0</v>
          </cell>
          <cell r="L868" t="str">
            <v>Bids Rejected</v>
          </cell>
          <cell r="M868" t="str">
            <v>Bids Rejected</v>
          </cell>
          <cell r="N868" t="str">
            <v>Bids Rejected</v>
          </cell>
          <cell r="O868" t="str">
            <v>Bids Rejected</v>
          </cell>
          <cell r="P868" t="str">
            <v>Bids Rejected</v>
          </cell>
          <cell r="Q868" t="str">
            <v>Bids Rejected</v>
          </cell>
          <cell r="R868" t="str">
            <v>Bids Rejected</v>
          </cell>
        </row>
        <row r="869">
          <cell r="A869">
            <v>852</v>
          </cell>
          <cell r="B869" t="str">
            <v>518th</v>
          </cell>
          <cell r="C869">
            <v>43300</v>
          </cell>
          <cell r="D869">
            <v>43664</v>
          </cell>
          <cell r="E869">
            <v>0</v>
          </cell>
          <cell r="F869" t="str">
            <v>No Bid Received</v>
          </cell>
          <cell r="G869" t="str">
            <v>No Bid Received</v>
          </cell>
          <cell r="H869">
            <v>0</v>
          </cell>
          <cell r="I869" t="str">
            <v>No Bid Received</v>
          </cell>
          <cell r="J869" t="str">
            <v>No Bid Received</v>
          </cell>
          <cell r="K869">
            <v>0</v>
          </cell>
          <cell r="L869" t="str">
            <v>No Bid Received</v>
          </cell>
          <cell r="M869" t="str">
            <v>No Bid Received</v>
          </cell>
          <cell r="N869" t="str">
            <v>No Bid Received</v>
          </cell>
          <cell r="O869" t="str">
            <v>No Bid Received</v>
          </cell>
          <cell r="P869" t="str">
            <v>No Bid Received</v>
          </cell>
          <cell r="Q869" t="str">
            <v>No Bid Received</v>
          </cell>
          <cell r="R869" t="str">
            <v>No Bid Received</v>
          </cell>
        </row>
        <row r="870">
          <cell r="A870">
            <v>853</v>
          </cell>
          <cell r="B870" t="str">
            <v>Non-Comp</v>
          </cell>
          <cell r="C870">
            <v>43300</v>
          </cell>
          <cell r="D870">
            <v>43664</v>
          </cell>
          <cell r="E870">
            <v>1</v>
          </cell>
          <cell r="F870">
            <v>7.4999999999999997E-2</v>
          </cell>
          <cell r="G870">
            <v>0</v>
          </cell>
          <cell r="H870">
            <v>1</v>
          </cell>
          <cell r="I870">
            <v>0</v>
          </cell>
          <cell r="J870">
            <v>0</v>
          </cell>
          <cell r="K870">
            <v>0</v>
          </cell>
          <cell r="L870" t="str">
            <v>Bid Rejected</v>
          </cell>
          <cell r="M870" t="str">
            <v>Bid Rejected</v>
          </cell>
          <cell r="N870" t="str">
            <v>Bid Rejected</v>
          </cell>
          <cell r="O870" t="str">
            <v>Bid Rejected</v>
          </cell>
          <cell r="P870" t="str">
            <v>Bid Rejected</v>
          </cell>
          <cell r="Q870" t="str">
            <v>Bid Rejected</v>
          </cell>
          <cell r="R870" t="str">
            <v>Bid Rejected</v>
          </cell>
        </row>
        <row r="871">
          <cell r="A871">
            <v>854</v>
          </cell>
          <cell r="B871" t="str">
            <v>519th</v>
          </cell>
          <cell r="C871">
            <v>43314</v>
          </cell>
          <cell r="D871">
            <v>43678</v>
          </cell>
          <cell r="E871">
            <v>0</v>
          </cell>
          <cell r="F871" t="str">
            <v>No Bid Received</v>
          </cell>
          <cell r="G871" t="str">
            <v>No Bid Received</v>
          </cell>
          <cell r="H871">
            <v>0</v>
          </cell>
          <cell r="I871" t="str">
            <v>No Bid Received</v>
          </cell>
          <cell r="J871" t="str">
            <v>No Bid Received</v>
          </cell>
          <cell r="K871">
            <v>0</v>
          </cell>
          <cell r="L871" t="str">
            <v>No Bid Received</v>
          </cell>
          <cell r="M871" t="str">
            <v>No Bid Received</v>
          </cell>
          <cell r="N871" t="str">
            <v>No Bid Received</v>
          </cell>
          <cell r="O871" t="str">
            <v>No Bid Received</v>
          </cell>
          <cell r="P871" t="str">
            <v>No Bid Received</v>
          </cell>
          <cell r="Q871" t="str">
            <v>No Bid Received</v>
          </cell>
          <cell r="R871" t="str">
            <v>No Bid Received</v>
          </cell>
        </row>
        <row r="872">
          <cell r="A872">
            <v>855</v>
          </cell>
          <cell r="B872" t="str">
            <v>Non-Comp</v>
          </cell>
          <cell r="C872">
            <v>43314</v>
          </cell>
          <cell r="D872">
            <v>43678</v>
          </cell>
          <cell r="E872">
            <v>1</v>
          </cell>
          <cell r="F872">
            <v>4.8099999999999996</v>
          </cell>
          <cell r="G872" t="str">
            <v>Bid Rejected</v>
          </cell>
          <cell r="H872">
            <v>0</v>
          </cell>
          <cell r="I872">
            <v>0</v>
          </cell>
          <cell r="J872" t="str">
            <v>Bid Rejected</v>
          </cell>
          <cell r="K872">
            <v>0</v>
          </cell>
          <cell r="L872" t="str">
            <v>Bid Rejected</v>
          </cell>
          <cell r="M872" t="str">
            <v>Bid Rejected</v>
          </cell>
          <cell r="N872" t="str">
            <v>Bid Rejected</v>
          </cell>
          <cell r="O872" t="str">
            <v>Bid Rejected</v>
          </cell>
          <cell r="P872" t="str">
            <v>Bid Rejected</v>
          </cell>
          <cell r="Q872" t="str">
            <v>Bid Rejected</v>
          </cell>
          <cell r="R872" t="str">
            <v>Bid Rejected</v>
          </cell>
        </row>
        <row r="873">
          <cell r="A873">
            <v>856</v>
          </cell>
          <cell r="B873" t="str">
            <v>520th</v>
          </cell>
          <cell r="C873">
            <v>43328</v>
          </cell>
          <cell r="D873">
            <v>43692</v>
          </cell>
          <cell r="E873" t="str">
            <v>0</v>
          </cell>
          <cell r="F873" t="str">
            <v>No Bid Received</v>
          </cell>
          <cell r="G873" t="str">
            <v>No Bid Received</v>
          </cell>
          <cell r="H873">
            <v>0</v>
          </cell>
          <cell r="I873" t="str">
            <v>No Bid Received</v>
          </cell>
          <cell r="J873" t="str">
            <v>No Bid Received</v>
          </cell>
          <cell r="K873" t="str">
            <v>No Bid Received</v>
          </cell>
          <cell r="L873" t="str">
            <v>No Bid Received</v>
          </cell>
          <cell r="M873" t="str">
            <v>No Bid Received</v>
          </cell>
          <cell r="N873" t="str">
            <v>No Bid Received</v>
          </cell>
          <cell r="O873" t="str">
            <v>No Bid Received</v>
          </cell>
          <cell r="P873" t="str">
            <v>No Bid Received</v>
          </cell>
          <cell r="Q873" t="str">
            <v>No Bid Received</v>
          </cell>
          <cell r="R873" t="str">
            <v>No Bid Received</v>
          </cell>
        </row>
        <row r="874">
          <cell r="A874">
            <v>857</v>
          </cell>
          <cell r="B874" t="str">
            <v>Non-Comp</v>
          </cell>
          <cell r="C874">
            <v>43328</v>
          </cell>
          <cell r="D874">
            <v>43692</v>
          </cell>
          <cell r="E874">
            <v>4</v>
          </cell>
          <cell r="F874">
            <v>209.5</v>
          </cell>
          <cell r="G874" t="str">
            <v>Bid Rejected</v>
          </cell>
          <cell r="H874">
            <v>0</v>
          </cell>
          <cell r="I874">
            <v>0</v>
          </cell>
          <cell r="J874" t="str">
            <v>Bid Rejected</v>
          </cell>
          <cell r="K874">
            <v>0</v>
          </cell>
          <cell r="L874" t="str">
            <v>Bid Rejected</v>
          </cell>
          <cell r="M874" t="str">
            <v>Bid Rejected</v>
          </cell>
          <cell r="N874" t="str">
            <v>Bid Rejected</v>
          </cell>
          <cell r="O874" t="str">
            <v>Bid Rejected</v>
          </cell>
          <cell r="P874" t="str">
            <v>Bid Rejected</v>
          </cell>
          <cell r="Q874" t="str">
            <v>Bid Rejected</v>
          </cell>
          <cell r="R874" t="str">
            <v>Bid Rejected</v>
          </cell>
        </row>
        <row r="875">
          <cell r="A875">
            <v>858</v>
          </cell>
          <cell r="B875" t="str">
            <v>521st</v>
          </cell>
          <cell r="C875">
            <v>43342</v>
          </cell>
          <cell r="D875">
            <v>43706</v>
          </cell>
          <cell r="E875" t="str">
            <v>0</v>
          </cell>
          <cell r="F875" t="str">
            <v>No Bid Received</v>
          </cell>
          <cell r="G875" t="str">
            <v>No Bid Received</v>
          </cell>
          <cell r="H875">
            <v>0</v>
          </cell>
          <cell r="I875" t="str">
            <v>No Bid Received</v>
          </cell>
          <cell r="J875" t="str">
            <v>No Bid Received</v>
          </cell>
          <cell r="K875" t="str">
            <v>No Bid Received</v>
          </cell>
          <cell r="L875" t="str">
            <v>No Bid Received</v>
          </cell>
          <cell r="M875" t="str">
            <v>No Bid Received</v>
          </cell>
          <cell r="N875" t="str">
            <v>No Bid Received</v>
          </cell>
          <cell r="O875" t="str">
            <v>No Bid Received</v>
          </cell>
          <cell r="P875" t="str">
            <v>No Bid Received</v>
          </cell>
          <cell r="Q875" t="str">
            <v>No Bid Received</v>
          </cell>
          <cell r="R875" t="str">
            <v>No Bid Received</v>
          </cell>
        </row>
        <row r="876">
          <cell r="A876">
            <v>859</v>
          </cell>
          <cell r="B876" t="str">
            <v>Non-Comp</v>
          </cell>
          <cell r="C876">
            <v>43342</v>
          </cell>
          <cell r="D876">
            <v>43706</v>
          </cell>
          <cell r="E876">
            <v>6</v>
          </cell>
          <cell r="F876">
            <v>409.15</v>
          </cell>
          <cell r="G876" t="str">
            <v>Bid Rejected</v>
          </cell>
          <cell r="H876">
            <v>0</v>
          </cell>
          <cell r="I876">
            <v>0</v>
          </cell>
          <cell r="J876" t="str">
            <v>Bid Rejected</v>
          </cell>
          <cell r="K876">
            <v>0</v>
          </cell>
          <cell r="L876" t="str">
            <v>Bid Rejected</v>
          </cell>
          <cell r="M876" t="str">
            <v>Bid Rejected</v>
          </cell>
          <cell r="N876" t="str">
            <v>Bid Rejected</v>
          </cell>
          <cell r="O876" t="str">
            <v>Bid Rejected</v>
          </cell>
          <cell r="P876" t="str">
            <v>Bid Rejected</v>
          </cell>
          <cell r="Q876" t="str">
            <v>Bid Rejected</v>
          </cell>
          <cell r="R876" t="str">
            <v>Bid Rejected</v>
          </cell>
        </row>
        <row r="877">
          <cell r="A877">
            <v>860</v>
          </cell>
          <cell r="B877" t="str">
            <v>522nd</v>
          </cell>
          <cell r="C877">
            <v>43356</v>
          </cell>
          <cell r="D877">
            <v>43720</v>
          </cell>
          <cell r="E877" t="str">
            <v>0</v>
          </cell>
          <cell r="F877" t="str">
            <v>No Bid Received</v>
          </cell>
          <cell r="G877" t="str">
            <v>No Bid Received</v>
          </cell>
          <cell r="H877" t="str">
            <v>0</v>
          </cell>
          <cell r="I877" t="str">
            <v>No Bid Received</v>
          </cell>
          <cell r="J877" t="str">
            <v>No Bid Received</v>
          </cell>
          <cell r="K877" t="str">
            <v>No Bid Received</v>
          </cell>
          <cell r="L877" t="str">
            <v>No Bid Received</v>
          </cell>
          <cell r="M877" t="str">
            <v>No Bid Received</v>
          </cell>
          <cell r="N877" t="str">
            <v>No Bid Received</v>
          </cell>
          <cell r="O877" t="str">
            <v>No Bid Received</v>
          </cell>
          <cell r="P877" t="str">
            <v>No Bid Received</v>
          </cell>
          <cell r="Q877" t="str">
            <v>No Bid Received</v>
          </cell>
          <cell r="R877" t="str">
            <v>No Bid Received</v>
          </cell>
        </row>
        <row r="878">
          <cell r="A878">
            <v>861</v>
          </cell>
          <cell r="B878" t="str">
            <v>Non-Comp</v>
          </cell>
          <cell r="C878">
            <v>43356</v>
          </cell>
          <cell r="D878">
            <v>43720</v>
          </cell>
          <cell r="E878">
            <v>4</v>
          </cell>
          <cell r="F878">
            <v>209.5</v>
          </cell>
          <cell r="G878" t="str">
            <v>Bid Rejected</v>
          </cell>
          <cell r="H878">
            <v>0</v>
          </cell>
          <cell r="I878">
            <v>0</v>
          </cell>
          <cell r="J878" t="str">
            <v>Bid Rejected</v>
          </cell>
          <cell r="K878">
            <v>0</v>
          </cell>
          <cell r="L878" t="str">
            <v>Bid Rejected</v>
          </cell>
          <cell r="M878" t="str">
            <v>Bid Rejected</v>
          </cell>
          <cell r="N878" t="str">
            <v>Bid Rejected</v>
          </cell>
          <cell r="O878" t="str">
            <v>Bid Rejected</v>
          </cell>
          <cell r="P878" t="str">
            <v>Bid Rejected</v>
          </cell>
          <cell r="Q878" t="str">
            <v>Bid Rejected</v>
          </cell>
          <cell r="R878" t="str">
            <v>Bid Rejected</v>
          </cell>
        </row>
        <row r="879">
          <cell r="A879">
            <v>862</v>
          </cell>
          <cell r="B879" t="str">
            <v>523rd</v>
          </cell>
          <cell r="C879">
            <v>43370</v>
          </cell>
          <cell r="D879">
            <v>43734</v>
          </cell>
          <cell r="E879" t="str">
            <v>0</v>
          </cell>
          <cell r="F879" t="str">
            <v>No Bid Received</v>
          </cell>
          <cell r="G879" t="str">
            <v>No Bid Received</v>
          </cell>
          <cell r="H879" t="str">
            <v>0</v>
          </cell>
          <cell r="I879" t="str">
            <v>No Bid Received</v>
          </cell>
          <cell r="J879" t="str">
            <v>No Bid Received</v>
          </cell>
          <cell r="K879" t="str">
            <v>No Bid Received</v>
          </cell>
          <cell r="L879" t="str">
            <v>No Bid Received</v>
          </cell>
          <cell r="M879" t="str">
            <v>No Bid Received</v>
          </cell>
          <cell r="N879" t="str">
            <v>No Bid Received</v>
          </cell>
          <cell r="O879" t="str">
            <v>No Bid Received</v>
          </cell>
          <cell r="P879" t="str">
            <v>No Bid Received</v>
          </cell>
          <cell r="Q879" t="str">
            <v>No Bid Received</v>
          </cell>
          <cell r="R879" t="str">
            <v>No Bid Received</v>
          </cell>
        </row>
        <row r="880">
          <cell r="A880">
            <v>863</v>
          </cell>
          <cell r="B880" t="str">
            <v>Non-Comp</v>
          </cell>
          <cell r="C880">
            <v>43370</v>
          </cell>
          <cell r="D880">
            <v>43734</v>
          </cell>
          <cell r="E880">
            <v>4</v>
          </cell>
          <cell r="F880">
            <v>209.5</v>
          </cell>
          <cell r="G880" t="str">
            <v>Bid Rejected</v>
          </cell>
          <cell r="H880">
            <v>0</v>
          </cell>
          <cell r="I880">
            <v>0</v>
          </cell>
          <cell r="J880" t="str">
            <v>Bid Rejected</v>
          </cell>
          <cell r="K880">
            <v>0</v>
          </cell>
          <cell r="L880" t="str">
            <v>Bid Rejected</v>
          </cell>
          <cell r="M880" t="str">
            <v>Bid Rejected</v>
          </cell>
          <cell r="N880" t="str">
            <v>Bid Rejected</v>
          </cell>
          <cell r="O880" t="str">
            <v>Bid Rejected</v>
          </cell>
          <cell r="P880" t="str">
            <v>Bid Rejected</v>
          </cell>
          <cell r="Q880" t="str">
            <v>Bid Rejected</v>
          </cell>
          <cell r="R880" t="str">
            <v>Bid Rejected</v>
          </cell>
        </row>
        <row r="881">
          <cell r="A881">
            <v>864</v>
          </cell>
          <cell r="B881" t="str">
            <v>524th</v>
          </cell>
          <cell r="C881">
            <v>43384</v>
          </cell>
          <cell r="D881">
            <v>43748</v>
          </cell>
          <cell r="E881" t="str">
            <v>0</v>
          </cell>
          <cell r="F881" t="str">
            <v>No Bid Received</v>
          </cell>
          <cell r="G881" t="str">
            <v>No Bid Received</v>
          </cell>
          <cell r="H881" t="str">
            <v>0</v>
          </cell>
          <cell r="I881" t="str">
            <v>No Bid Received</v>
          </cell>
          <cell r="J881" t="str">
            <v>No Bid Received</v>
          </cell>
          <cell r="K881" t="str">
            <v>No Bid Received</v>
          </cell>
          <cell r="L881" t="str">
            <v>No Bid Received</v>
          </cell>
          <cell r="M881" t="str">
            <v>No Bid Received</v>
          </cell>
          <cell r="N881" t="str">
            <v>No Bid Received</v>
          </cell>
          <cell r="O881" t="str">
            <v>No Bid Received</v>
          </cell>
          <cell r="P881" t="str">
            <v>No Bid Received</v>
          </cell>
          <cell r="Q881" t="str">
            <v>No Bid Received</v>
          </cell>
          <cell r="R881" t="str">
            <v>No Bid Received</v>
          </cell>
        </row>
        <row r="882">
          <cell r="A882">
            <v>865</v>
          </cell>
          <cell r="B882" t="str">
            <v>Non-Comp</v>
          </cell>
          <cell r="C882">
            <v>43384</v>
          </cell>
          <cell r="D882">
            <v>43748</v>
          </cell>
          <cell r="E882">
            <v>10</v>
          </cell>
          <cell r="F882">
            <v>1626.0650000000001</v>
          </cell>
          <cell r="G882" t="str">
            <v>Bid Rejected</v>
          </cell>
          <cell r="H882">
            <v>0</v>
          </cell>
          <cell r="I882">
            <v>0</v>
          </cell>
          <cell r="J882" t="str">
            <v>Bid Rejected</v>
          </cell>
          <cell r="K882">
            <v>0</v>
          </cell>
          <cell r="L882" t="str">
            <v>Bid Rejected</v>
          </cell>
          <cell r="M882" t="str">
            <v>Bid Rejected</v>
          </cell>
          <cell r="N882" t="str">
            <v>Bid Rejected</v>
          </cell>
          <cell r="O882" t="str">
            <v>Bid Rejected</v>
          </cell>
          <cell r="P882" t="str">
            <v>Bid Rejected</v>
          </cell>
          <cell r="Q882" t="str">
            <v>Bid Rejected</v>
          </cell>
          <cell r="R882" t="str">
            <v>Bid Rejected</v>
          </cell>
        </row>
        <row r="883">
          <cell r="A883">
            <v>866</v>
          </cell>
          <cell r="B883" t="str">
            <v>525th</v>
          </cell>
          <cell r="C883">
            <v>43398</v>
          </cell>
          <cell r="D883">
            <v>43762</v>
          </cell>
          <cell r="E883" t="str">
            <v>0</v>
          </cell>
          <cell r="F883" t="str">
            <v>No Bid Received</v>
          </cell>
          <cell r="G883" t="str">
            <v>No Bid Received</v>
          </cell>
          <cell r="H883" t="str">
            <v>0</v>
          </cell>
          <cell r="I883" t="str">
            <v>No Bid Received</v>
          </cell>
          <cell r="J883" t="str">
            <v>No Bid Received</v>
          </cell>
          <cell r="K883" t="str">
            <v>No Bid Received</v>
          </cell>
          <cell r="L883" t="str">
            <v>No Bid Received</v>
          </cell>
          <cell r="M883" t="str">
            <v>No Bid Received</v>
          </cell>
          <cell r="N883" t="str">
            <v>No Bid Received</v>
          </cell>
          <cell r="O883" t="str">
            <v>No Bid Received</v>
          </cell>
          <cell r="P883" t="str">
            <v>No Bid Received</v>
          </cell>
          <cell r="Q883" t="str">
            <v>No Bid Received</v>
          </cell>
          <cell r="R883" t="str">
            <v>No Bid Received</v>
          </cell>
        </row>
        <row r="884">
          <cell r="A884">
            <v>867</v>
          </cell>
          <cell r="B884" t="str">
            <v>Non-Comp</v>
          </cell>
          <cell r="C884">
            <v>43398</v>
          </cell>
          <cell r="D884">
            <v>43762</v>
          </cell>
          <cell r="E884">
            <v>8</v>
          </cell>
          <cell r="F884">
            <v>1184.7650000000001</v>
          </cell>
          <cell r="G884" t="str">
            <v>Bid Rejected</v>
          </cell>
          <cell r="H884">
            <v>0</v>
          </cell>
          <cell r="I884">
            <v>0</v>
          </cell>
          <cell r="J884" t="str">
            <v>Bid Rejected</v>
          </cell>
          <cell r="K884">
            <v>0</v>
          </cell>
          <cell r="L884" t="str">
            <v>Bid Rejected</v>
          </cell>
          <cell r="M884" t="str">
            <v>Bid Rejected</v>
          </cell>
          <cell r="N884" t="str">
            <v>Bid Rejected</v>
          </cell>
          <cell r="O884" t="str">
            <v>Bid Rejected</v>
          </cell>
          <cell r="P884" t="str">
            <v>Bid Rejected</v>
          </cell>
          <cell r="Q884" t="str">
            <v>Bid Rejected</v>
          </cell>
          <cell r="R884" t="str">
            <v>Bid Rejected</v>
          </cell>
        </row>
        <row r="885">
          <cell r="A885">
            <v>868</v>
          </cell>
          <cell r="B885" t="str">
            <v>526th</v>
          </cell>
          <cell r="C885">
            <v>43412</v>
          </cell>
          <cell r="D885">
            <v>43776</v>
          </cell>
          <cell r="E885" t="str">
            <v>0</v>
          </cell>
          <cell r="F885" t="str">
            <v>No Bid Received</v>
          </cell>
          <cell r="G885" t="str">
            <v>No Bid Received</v>
          </cell>
          <cell r="H885" t="str">
            <v>0</v>
          </cell>
          <cell r="I885" t="str">
            <v>No Bid Received</v>
          </cell>
          <cell r="J885" t="str">
            <v>No Bid Received</v>
          </cell>
          <cell r="K885" t="str">
            <v>No Bid Received</v>
          </cell>
          <cell r="L885" t="str">
            <v>No Bid Received</v>
          </cell>
          <cell r="M885" t="str">
            <v>No Bid Received</v>
          </cell>
          <cell r="N885" t="str">
            <v>No Bid Received</v>
          </cell>
          <cell r="O885" t="str">
            <v>No Bid Received</v>
          </cell>
          <cell r="P885" t="str">
            <v>No Bid Received</v>
          </cell>
          <cell r="Q885" t="str">
            <v>No Bid Received</v>
          </cell>
          <cell r="R885" t="str">
            <v>No Bid Received</v>
          </cell>
        </row>
        <row r="886">
          <cell r="A886">
            <v>869</v>
          </cell>
          <cell r="B886" t="str">
            <v>Non-Comp</v>
          </cell>
          <cell r="C886">
            <v>43412</v>
          </cell>
          <cell r="D886">
            <v>43776</v>
          </cell>
          <cell r="E886">
            <v>5</v>
          </cell>
          <cell r="F886">
            <v>404.57</v>
          </cell>
          <cell r="G886" t="str">
            <v>Bid Rejected</v>
          </cell>
          <cell r="H886">
            <v>0</v>
          </cell>
          <cell r="I886">
            <v>0</v>
          </cell>
          <cell r="J886" t="str">
            <v>Bid Rejected</v>
          </cell>
          <cell r="K886">
            <v>0</v>
          </cell>
          <cell r="L886" t="str">
            <v>Bid Rejected</v>
          </cell>
          <cell r="M886" t="str">
            <v>Bid Rejected</v>
          </cell>
          <cell r="N886" t="str">
            <v>Bid Rejected</v>
          </cell>
          <cell r="O886" t="str">
            <v>Bid Rejected</v>
          </cell>
          <cell r="P886" t="str">
            <v>Bid Rejected</v>
          </cell>
          <cell r="Q886" t="str">
            <v>Bid Rejected</v>
          </cell>
          <cell r="R886" t="str">
            <v>Bid Rejected</v>
          </cell>
        </row>
        <row r="887">
          <cell r="A887">
            <v>870</v>
          </cell>
          <cell r="B887" t="str">
            <v>527th</v>
          </cell>
          <cell r="C887">
            <v>43426</v>
          </cell>
          <cell r="D887">
            <v>43790</v>
          </cell>
          <cell r="E887" t="str">
            <v>0</v>
          </cell>
          <cell r="F887" t="str">
            <v>No Bid Received</v>
          </cell>
          <cell r="G887" t="str">
            <v>No Bid Received</v>
          </cell>
          <cell r="H887" t="str">
            <v>0</v>
          </cell>
          <cell r="I887" t="str">
            <v>No Bid Received</v>
          </cell>
          <cell r="J887" t="str">
            <v>No Bid Received</v>
          </cell>
          <cell r="K887" t="str">
            <v>No Bid Received</v>
          </cell>
          <cell r="L887" t="str">
            <v>No Bid Received</v>
          </cell>
          <cell r="M887" t="str">
            <v>No Bid Received</v>
          </cell>
          <cell r="N887" t="str">
            <v>No Bid Received</v>
          </cell>
          <cell r="O887" t="str">
            <v>No Bid Received</v>
          </cell>
          <cell r="P887" t="str">
            <v>No Bid Received</v>
          </cell>
          <cell r="Q887" t="str">
            <v>No Bid Received</v>
          </cell>
          <cell r="R887" t="str">
            <v>No Bid Received</v>
          </cell>
        </row>
        <row r="888">
          <cell r="A888">
            <v>871</v>
          </cell>
          <cell r="B888" t="str">
            <v>Non-Comp</v>
          </cell>
          <cell r="C888">
            <v>43426</v>
          </cell>
          <cell r="D888">
            <v>43790</v>
          </cell>
          <cell r="E888">
            <v>0</v>
          </cell>
          <cell r="F888" t="str">
            <v>No Bid Received</v>
          </cell>
          <cell r="G888" t="str">
            <v>No Bid Received</v>
          </cell>
          <cell r="H888">
            <v>0</v>
          </cell>
          <cell r="I888">
            <v>0</v>
          </cell>
          <cell r="J888" t="str">
            <v>No Bid Received</v>
          </cell>
          <cell r="K888">
            <v>0</v>
          </cell>
          <cell r="L888" t="str">
            <v>No Bid Received</v>
          </cell>
          <cell r="M888" t="str">
            <v>No Bid Received</v>
          </cell>
          <cell r="N888" t="str">
            <v>No Bid Received</v>
          </cell>
          <cell r="O888" t="str">
            <v>No Bid Received</v>
          </cell>
          <cell r="P888" t="str">
            <v>No Bid Received</v>
          </cell>
          <cell r="Q888" t="str">
            <v>No Bid Received</v>
          </cell>
          <cell r="R888" t="str">
            <v>No Bid Received</v>
          </cell>
        </row>
        <row r="889">
          <cell r="A889">
            <v>872</v>
          </cell>
          <cell r="B889" t="str">
            <v>528th</v>
          </cell>
          <cell r="C889">
            <v>43440</v>
          </cell>
          <cell r="D889">
            <v>43804</v>
          </cell>
          <cell r="E889" t="str">
            <v>0</v>
          </cell>
          <cell r="F889" t="str">
            <v>No Bid Received</v>
          </cell>
          <cell r="G889" t="str">
            <v>No Bid Received</v>
          </cell>
          <cell r="H889" t="str">
            <v>0</v>
          </cell>
          <cell r="I889" t="str">
            <v>No Bid Received</v>
          </cell>
          <cell r="J889" t="str">
            <v>No Bid Received</v>
          </cell>
          <cell r="K889" t="str">
            <v>No Bid Received</v>
          </cell>
          <cell r="L889" t="str">
            <v>No Bid Received</v>
          </cell>
          <cell r="M889" t="str">
            <v>No Bid Received</v>
          </cell>
          <cell r="N889" t="str">
            <v>No Bid Received</v>
          </cell>
          <cell r="O889" t="str">
            <v>No Bid Received</v>
          </cell>
          <cell r="P889" t="str">
            <v>No Bid Received</v>
          </cell>
          <cell r="Q889" t="str">
            <v>No Bid Received</v>
          </cell>
          <cell r="R889" t="str">
            <v>No Bid Received</v>
          </cell>
        </row>
        <row r="890">
          <cell r="A890">
            <v>873</v>
          </cell>
          <cell r="B890" t="str">
            <v>Non-Comp</v>
          </cell>
          <cell r="C890">
            <v>43440</v>
          </cell>
          <cell r="D890">
            <v>43804</v>
          </cell>
          <cell r="E890">
            <v>0</v>
          </cell>
          <cell r="F890" t="str">
            <v>No Bid Received</v>
          </cell>
          <cell r="G890" t="str">
            <v>No Bid Received</v>
          </cell>
          <cell r="H890">
            <v>0</v>
          </cell>
          <cell r="I890">
            <v>0</v>
          </cell>
          <cell r="J890" t="str">
            <v>No Bid Received</v>
          </cell>
          <cell r="K890">
            <v>0</v>
          </cell>
          <cell r="L890" t="str">
            <v>No Bid Received</v>
          </cell>
          <cell r="M890" t="str">
            <v>No Bid Received</v>
          </cell>
          <cell r="N890" t="str">
            <v>No Bid Received</v>
          </cell>
          <cell r="O890" t="str">
            <v>No Bid Received</v>
          </cell>
          <cell r="P890" t="str">
            <v>No Bid Received</v>
          </cell>
          <cell r="Q890" t="str">
            <v>No Bid Received</v>
          </cell>
          <cell r="R890" t="str">
            <v>No Bid Received</v>
          </cell>
        </row>
        <row r="891">
          <cell r="A891">
            <v>874</v>
          </cell>
          <cell r="B891" t="str">
            <v>529th</v>
          </cell>
          <cell r="C891">
            <v>43454</v>
          </cell>
          <cell r="D891">
            <v>43818</v>
          </cell>
          <cell r="E891">
            <v>0</v>
          </cell>
          <cell r="F891" t="str">
            <v>No Bid Received</v>
          </cell>
          <cell r="G891" t="str">
            <v>No Bid Received</v>
          </cell>
          <cell r="I891" t="str">
            <v>No Bid Received</v>
          </cell>
          <cell r="J891" t="str">
            <v>No Bid Received</v>
          </cell>
          <cell r="K891" t="str">
            <v>No Bid Received</v>
          </cell>
          <cell r="L891" t="str">
            <v>No Bid Received</v>
          </cell>
          <cell r="M891" t="str">
            <v>No Bid Received</v>
          </cell>
          <cell r="N891" t="str">
            <v>No Bid Received</v>
          </cell>
          <cell r="O891" t="str">
            <v>No Bid Received</v>
          </cell>
          <cell r="P891" t="str">
            <v>No Bid Received</v>
          </cell>
          <cell r="Q891" t="str">
            <v>No Bid Received</v>
          </cell>
          <cell r="R891" t="str">
            <v>No Bid Received</v>
          </cell>
        </row>
        <row r="892">
          <cell r="A892">
            <v>875</v>
          </cell>
          <cell r="B892" t="str">
            <v>Non-Comp</v>
          </cell>
          <cell r="C892">
            <v>43454</v>
          </cell>
          <cell r="D892">
            <v>43818</v>
          </cell>
          <cell r="E892">
            <v>1</v>
          </cell>
          <cell r="F892">
            <v>250</v>
          </cell>
          <cell r="G892" t="str">
            <v>Bid Rejected</v>
          </cell>
          <cell r="H892">
            <v>0</v>
          </cell>
          <cell r="I892">
            <v>0</v>
          </cell>
          <cell r="J892" t="str">
            <v>Bid Rejected</v>
          </cell>
          <cell r="K892">
            <v>0</v>
          </cell>
          <cell r="L892" t="str">
            <v>Bid Rejected</v>
          </cell>
          <cell r="M892" t="str">
            <v>Bid Rejected</v>
          </cell>
          <cell r="N892" t="str">
            <v>Bid Rejected</v>
          </cell>
          <cell r="O892" t="str">
            <v>Bid Rejected</v>
          </cell>
          <cell r="P892" t="str">
            <v>Bid Rejected</v>
          </cell>
          <cell r="Q892" t="str">
            <v>Bid Rejected</v>
          </cell>
          <cell r="R892" t="str">
            <v>Bid Rejected</v>
          </cell>
        </row>
        <row r="893">
          <cell r="A893">
            <v>876</v>
          </cell>
          <cell r="B893" t="str">
            <v>530th</v>
          </cell>
          <cell r="C893">
            <v>43468</v>
          </cell>
          <cell r="D893">
            <v>43832</v>
          </cell>
          <cell r="E893" t="str">
            <v>0</v>
          </cell>
          <cell r="F893" t="str">
            <v>No Bid Received</v>
          </cell>
          <cell r="G893" t="str">
            <v>No Bid Received</v>
          </cell>
          <cell r="H893" t="str">
            <v>0</v>
          </cell>
          <cell r="I893" t="str">
            <v>No Bid Received</v>
          </cell>
          <cell r="J893" t="str">
            <v>No Bid Received</v>
          </cell>
          <cell r="K893" t="str">
            <v>No Bid Received</v>
          </cell>
          <cell r="L893" t="str">
            <v>No Bid Received</v>
          </cell>
          <cell r="M893" t="str">
            <v>No Bid Received</v>
          </cell>
          <cell r="N893" t="str">
            <v>No Bid Received</v>
          </cell>
          <cell r="O893" t="str">
            <v>No Bid Received</v>
          </cell>
          <cell r="P893" t="str">
            <v>No Bid Received</v>
          </cell>
          <cell r="Q893" t="str">
            <v>No Bid Received</v>
          </cell>
          <cell r="R893" t="str">
            <v>No Bid Received</v>
          </cell>
        </row>
        <row r="894">
          <cell r="A894">
            <v>877</v>
          </cell>
          <cell r="B894" t="str">
            <v>Non-Comp</v>
          </cell>
          <cell r="C894">
            <v>43468</v>
          </cell>
          <cell r="D894">
            <v>43832</v>
          </cell>
          <cell r="E894">
            <v>0</v>
          </cell>
          <cell r="F894" t="str">
            <v>No Bid Received</v>
          </cell>
          <cell r="G894" t="str">
            <v>No Bid Received</v>
          </cell>
          <cell r="H894">
            <v>0</v>
          </cell>
          <cell r="I894">
            <v>0</v>
          </cell>
          <cell r="J894" t="str">
            <v>No Bid Received</v>
          </cell>
          <cell r="K894">
            <v>0</v>
          </cell>
          <cell r="L894" t="str">
            <v>No Bid Received</v>
          </cell>
          <cell r="M894" t="str">
            <v>No Bid Received</v>
          </cell>
          <cell r="N894" t="str">
            <v>No Bid Received</v>
          </cell>
          <cell r="O894" t="str">
            <v>No Bid Received</v>
          </cell>
          <cell r="P894" t="str">
            <v>No Bid Received</v>
          </cell>
          <cell r="Q894" t="str">
            <v>No Bid Received</v>
          </cell>
          <cell r="R894" t="str">
            <v>No Bid Received</v>
          </cell>
        </row>
        <row r="895">
          <cell r="A895">
            <v>878</v>
          </cell>
          <cell r="B895" t="str">
            <v>531st</v>
          </cell>
          <cell r="C895">
            <v>43482</v>
          </cell>
          <cell r="D895">
            <v>43846</v>
          </cell>
          <cell r="E895" t="str">
            <v>0</v>
          </cell>
          <cell r="F895" t="str">
            <v>No Bid Received</v>
          </cell>
          <cell r="G895" t="str">
            <v>No Bid Received</v>
          </cell>
          <cell r="H895" t="str">
            <v>0</v>
          </cell>
          <cell r="I895" t="str">
            <v>No Bid Received</v>
          </cell>
          <cell r="J895" t="str">
            <v>No Bid Received</v>
          </cell>
          <cell r="K895" t="str">
            <v>No Bid Received</v>
          </cell>
          <cell r="L895" t="str">
            <v>No Bid Received</v>
          </cell>
          <cell r="M895" t="str">
            <v>No Bid Received</v>
          </cell>
          <cell r="N895" t="str">
            <v>No Bid Received</v>
          </cell>
          <cell r="O895" t="str">
            <v>No Bid Received</v>
          </cell>
          <cell r="P895" t="str">
            <v>No Bid Received</v>
          </cell>
          <cell r="Q895" t="str">
            <v>No Bid Received</v>
          </cell>
          <cell r="R895" t="str">
            <v>No Bid Received</v>
          </cell>
        </row>
        <row r="896">
          <cell r="A896">
            <v>879</v>
          </cell>
          <cell r="B896" t="str">
            <v>Non-Comp</v>
          </cell>
          <cell r="C896">
            <v>43482</v>
          </cell>
          <cell r="D896">
            <v>43846</v>
          </cell>
          <cell r="E896">
            <v>8</v>
          </cell>
          <cell r="F896">
            <v>1429.5</v>
          </cell>
          <cell r="G896" t="str">
            <v>Bid Rejected</v>
          </cell>
          <cell r="H896">
            <v>0</v>
          </cell>
          <cell r="I896">
            <v>0</v>
          </cell>
          <cell r="J896" t="str">
            <v>Bid Rejected</v>
          </cell>
          <cell r="K896">
            <v>0</v>
          </cell>
          <cell r="L896" t="str">
            <v>Bid Rejected</v>
          </cell>
          <cell r="M896" t="str">
            <v>Bid Rejected</v>
          </cell>
          <cell r="N896" t="str">
            <v>Bid Rejected</v>
          </cell>
          <cell r="O896" t="str">
            <v>Bid Rejected</v>
          </cell>
          <cell r="P896" t="str">
            <v>Bid Rejected</v>
          </cell>
          <cell r="Q896" t="str">
            <v>Bid Rejected</v>
          </cell>
          <cell r="R896" t="str">
            <v>Bid Rejected</v>
          </cell>
        </row>
        <row r="897">
          <cell r="A897">
            <v>880</v>
          </cell>
          <cell r="B897" t="str">
            <v>532nd</v>
          </cell>
          <cell r="C897">
            <v>43496</v>
          </cell>
          <cell r="D897">
            <v>43860</v>
          </cell>
          <cell r="E897" t="str">
            <v>0</v>
          </cell>
          <cell r="F897" t="str">
            <v>No Bid Received</v>
          </cell>
          <cell r="G897" t="str">
            <v>No Bid Received</v>
          </cell>
          <cell r="H897" t="str">
            <v>0</v>
          </cell>
          <cell r="I897" t="str">
            <v>No Bid Received</v>
          </cell>
          <cell r="J897" t="str">
            <v>No Bid Received</v>
          </cell>
          <cell r="K897" t="str">
            <v>No Bid Received</v>
          </cell>
          <cell r="L897" t="str">
            <v>No Bid Received</v>
          </cell>
          <cell r="M897" t="str">
            <v>No Bid Received</v>
          </cell>
          <cell r="N897" t="str">
            <v>No Bid Received</v>
          </cell>
          <cell r="O897" t="str">
            <v>No Bid Received</v>
          </cell>
          <cell r="P897" t="str">
            <v>No Bid Received</v>
          </cell>
          <cell r="Q897" t="str">
            <v>No Bid Received</v>
          </cell>
          <cell r="R897" t="str">
            <v>No Bid Received</v>
          </cell>
        </row>
        <row r="898">
          <cell r="A898">
            <v>881</v>
          </cell>
          <cell r="B898" t="str">
            <v>Non-Comp</v>
          </cell>
          <cell r="C898">
            <v>43496</v>
          </cell>
          <cell r="D898">
            <v>43860</v>
          </cell>
          <cell r="E898">
            <v>2</v>
          </cell>
          <cell r="F898">
            <v>500</v>
          </cell>
          <cell r="G898" t="str">
            <v>Bid Rejected</v>
          </cell>
          <cell r="H898">
            <v>0</v>
          </cell>
          <cell r="I898">
            <v>0</v>
          </cell>
          <cell r="J898" t="str">
            <v>Bid Rejected</v>
          </cell>
          <cell r="K898">
            <v>0</v>
          </cell>
          <cell r="L898" t="str">
            <v>Bid Rejected</v>
          </cell>
          <cell r="M898" t="str">
            <v>Bid Rejected</v>
          </cell>
          <cell r="N898" t="str">
            <v>Bid Rejected</v>
          </cell>
          <cell r="O898" t="str">
            <v>Bid Rejected</v>
          </cell>
          <cell r="P898" t="str">
            <v>Bid Rejected</v>
          </cell>
          <cell r="Q898" t="str">
            <v>Bid Rejected</v>
          </cell>
          <cell r="R898" t="str">
            <v>Bid Rejected</v>
          </cell>
        </row>
        <row r="899">
          <cell r="A899">
            <v>882</v>
          </cell>
          <cell r="B899" t="str">
            <v>533rd</v>
          </cell>
          <cell r="C899">
            <v>43510</v>
          </cell>
          <cell r="D899">
            <v>43874</v>
          </cell>
          <cell r="E899" t="str">
            <v>0</v>
          </cell>
          <cell r="F899" t="str">
            <v>No Bid Received</v>
          </cell>
          <cell r="G899" t="str">
            <v>No Bid Received</v>
          </cell>
          <cell r="H899" t="str">
            <v>0</v>
          </cell>
          <cell r="I899" t="str">
            <v>No Bid Received</v>
          </cell>
          <cell r="J899" t="str">
            <v>No Bid Received</v>
          </cell>
          <cell r="K899" t="str">
            <v>No Bid Received</v>
          </cell>
          <cell r="L899" t="str">
            <v>No Bid Received</v>
          </cell>
          <cell r="M899" t="str">
            <v>No Bid Received</v>
          </cell>
          <cell r="N899" t="str">
            <v>No Bid Received</v>
          </cell>
          <cell r="O899" t="str">
            <v>No Bid Received</v>
          </cell>
          <cell r="P899" t="str">
            <v>No Bid Received</v>
          </cell>
          <cell r="Q899" t="str">
            <v>No Bid Received</v>
          </cell>
          <cell r="R899" t="str">
            <v>No Bid Received</v>
          </cell>
        </row>
        <row r="900">
          <cell r="A900">
            <v>883</v>
          </cell>
          <cell r="B900" t="str">
            <v>Non-Comp</v>
          </cell>
          <cell r="C900">
            <v>43510</v>
          </cell>
          <cell r="D900">
            <v>43874</v>
          </cell>
          <cell r="E900">
            <v>4</v>
          </cell>
          <cell r="F900">
            <v>429.05</v>
          </cell>
          <cell r="G900" t="str">
            <v>Bid Rejected</v>
          </cell>
          <cell r="H900">
            <v>0</v>
          </cell>
          <cell r="I900">
            <v>0</v>
          </cell>
          <cell r="J900" t="str">
            <v>Bid Rejected</v>
          </cell>
          <cell r="K900">
            <v>0</v>
          </cell>
          <cell r="L900" t="str">
            <v>Bid Rejected</v>
          </cell>
          <cell r="M900" t="str">
            <v>Bid Rejected</v>
          </cell>
          <cell r="N900" t="str">
            <v>Bid Rejected</v>
          </cell>
          <cell r="O900" t="str">
            <v>Bid Rejected</v>
          </cell>
          <cell r="P900" t="str">
            <v>Bid Rejected</v>
          </cell>
          <cell r="Q900" t="str">
            <v>Bid Rejected</v>
          </cell>
          <cell r="R900" t="str">
            <v>Bid Rejected</v>
          </cell>
        </row>
        <row r="901">
          <cell r="A901">
            <v>884</v>
          </cell>
          <cell r="B901" t="str">
            <v>534th</v>
          </cell>
          <cell r="C901">
            <v>43524</v>
          </cell>
          <cell r="D901">
            <v>43888</v>
          </cell>
          <cell r="E901" t="str">
            <v>0</v>
          </cell>
          <cell r="F901" t="str">
            <v>No Bid Received</v>
          </cell>
          <cell r="G901" t="str">
            <v>No Bid Received</v>
          </cell>
          <cell r="H901" t="str">
            <v>0</v>
          </cell>
          <cell r="I901" t="str">
            <v>No Bid Received</v>
          </cell>
          <cell r="J901" t="str">
            <v>No Bid Received</v>
          </cell>
          <cell r="K901" t="str">
            <v>No Bid Received</v>
          </cell>
          <cell r="L901" t="str">
            <v>No Bid Received</v>
          </cell>
          <cell r="M901" t="str">
            <v>No Bid Received</v>
          </cell>
          <cell r="N901" t="str">
            <v>No Bid Received</v>
          </cell>
          <cell r="O901" t="str">
            <v>No Bid Received</v>
          </cell>
          <cell r="P901" t="str">
            <v>No Bid Received</v>
          </cell>
          <cell r="Q901" t="str">
            <v>No Bid Received</v>
          </cell>
          <cell r="R901" t="str">
            <v>No Bid Received</v>
          </cell>
        </row>
        <row r="902">
          <cell r="A902">
            <v>885</v>
          </cell>
          <cell r="B902" t="str">
            <v>Non-Comp</v>
          </cell>
          <cell r="C902">
            <v>43524</v>
          </cell>
          <cell r="D902">
            <v>43888</v>
          </cell>
          <cell r="E902">
            <v>0</v>
          </cell>
          <cell r="F902" t="str">
            <v>No Bid Received</v>
          </cell>
          <cell r="G902" t="str">
            <v>No Bid Received</v>
          </cell>
          <cell r="H902">
            <v>0</v>
          </cell>
          <cell r="I902">
            <v>0</v>
          </cell>
          <cell r="J902" t="str">
            <v>No Bid Received</v>
          </cell>
          <cell r="K902">
            <v>0</v>
          </cell>
          <cell r="L902" t="str">
            <v>No Bid Received</v>
          </cell>
          <cell r="M902" t="str">
            <v>No Bid Received</v>
          </cell>
          <cell r="N902" t="str">
            <v>No Bid Received</v>
          </cell>
          <cell r="O902" t="str">
            <v>No Bid Received</v>
          </cell>
          <cell r="P902" t="str">
            <v>No Bid Received</v>
          </cell>
          <cell r="Q902" t="str">
            <v>No Bid Received</v>
          </cell>
          <cell r="R902" t="str">
            <v>No Bid Received</v>
          </cell>
        </row>
        <row r="903">
          <cell r="A903">
            <v>886</v>
          </cell>
          <cell r="B903" t="str">
            <v>535th</v>
          </cell>
          <cell r="C903">
            <v>43538</v>
          </cell>
          <cell r="D903">
            <v>43902</v>
          </cell>
          <cell r="E903" t="str">
            <v>0</v>
          </cell>
          <cell r="F903" t="str">
            <v>No Bid Received</v>
          </cell>
          <cell r="G903" t="str">
            <v>No Bid Received</v>
          </cell>
          <cell r="H903" t="str">
            <v>0</v>
          </cell>
          <cell r="I903" t="str">
            <v>No Bid Received</v>
          </cell>
          <cell r="J903" t="str">
            <v>No Bid Received</v>
          </cell>
          <cell r="K903" t="str">
            <v>No Bid Received</v>
          </cell>
          <cell r="L903" t="str">
            <v>No Bid Received</v>
          </cell>
          <cell r="M903" t="str">
            <v>No Bid Received</v>
          </cell>
          <cell r="N903" t="str">
            <v>No Bid Received</v>
          </cell>
          <cell r="O903" t="str">
            <v>No Bid Received</v>
          </cell>
          <cell r="P903" t="str">
            <v>No Bid Received</v>
          </cell>
          <cell r="Q903" t="str">
            <v>No Bid Received</v>
          </cell>
          <cell r="R903" t="str">
            <v>No Bid Received</v>
          </cell>
        </row>
        <row r="904">
          <cell r="A904">
            <v>887</v>
          </cell>
          <cell r="B904" t="str">
            <v>Non-Comp</v>
          </cell>
          <cell r="C904">
            <v>43538</v>
          </cell>
          <cell r="D904">
            <v>43902</v>
          </cell>
          <cell r="E904">
            <v>3</v>
          </cell>
          <cell r="F904">
            <v>421.02</v>
          </cell>
          <cell r="G904" t="str">
            <v>Bid Rejected</v>
          </cell>
          <cell r="H904">
            <v>0</v>
          </cell>
          <cell r="I904">
            <v>0</v>
          </cell>
          <cell r="J904" t="str">
            <v>Bid Rejected</v>
          </cell>
          <cell r="K904">
            <v>0</v>
          </cell>
          <cell r="L904" t="str">
            <v>Bid Rejected</v>
          </cell>
          <cell r="M904" t="str">
            <v>Bid Rejected</v>
          </cell>
          <cell r="N904" t="str">
            <v>Bid Rejected</v>
          </cell>
          <cell r="O904" t="str">
            <v>Bid Rejected</v>
          </cell>
          <cell r="P904" t="str">
            <v>Bid Rejected</v>
          </cell>
          <cell r="Q904" t="str">
            <v>Bid Rejected</v>
          </cell>
          <cell r="R904" t="str">
            <v>Bid Rejected</v>
          </cell>
        </row>
        <row r="905">
          <cell r="A905">
            <v>888</v>
          </cell>
          <cell r="B905" t="str">
            <v>536th</v>
          </cell>
          <cell r="C905">
            <v>43552</v>
          </cell>
          <cell r="D905">
            <v>43916</v>
          </cell>
          <cell r="E905" t="str">
            <v>0</v>
          </cell>
          <cell r="F905" t="str">
            <v>No Bid Received</v>
          </cell>
          <cell r="G905" t="str">
            <v>No Bid Received</v>
          </cell>
          <cell r="H905" t="str">
            <v>0</v>
          </cell>
          <cell r="I905" t="str">
            <v>No Bid Received</v>
          </cell>
          <cell r="J905" t="str">
            <v>No Bid Received</v>
          </cell>
          <cell r="K905" t="str">
            <v>No Bid Received</v>
          </cell>
          <cell r="L905" t="str">
            <v>No Bid Received</v>
          </cell>
          <cell r="M905" t="str">
            <v>No Bid Received</v>
          </cell>
          <cell r="N905" t="str">
            <v>No Bid Received</v>
          </cell>
          <cell r="O905" t="str">
            <v>No Bid Received</v>
          </cell>
          <cell r="P905" t="str">
            <v>No Bid Received</v>
          </cell>
          <cell r="Q905" t="str">
            <v>No Bid Received</v>
          </cell>
          <cell r="R905" t="str">
            <v>No Bid Received</v>
          </cell>
        </row>
        <row r="906">
          <cell r="A906">
            <v>889</v>
          </cell>
          <cell r="B906" t="str">
            <v>Non-Comp</v>
          </cell>
          <cell r="C906">
            <v>43552</v>
          </cell>
          <cell r="D906">
            <v>43916</v>
          </cell>
          <cell r="E906">
            <v>3</v>
          </cell>
          <cell r="F906">
            <v>979.7</v>
          </cell>
          <cell r="G906" t="str">
            <v>Bid Rejected</v>
          </cell>
          <cell r="H906">
            <v>0</v>
          </cell>
          <cell r="I906">
            <v>0</v>
          </cell>
          <cell r="J906" t="str">
            <v>Bid Rejected</v>
          </cell>
          <cell r="K906">
            <v>0</v>
          </cell>
          <cell r="L906" t="str">
            <v>Bid Rejected</v>
          </cell>
          <cell r="M906" t="str">
            <v>Bid Rejected</v>
          </cell>
          <cell r="N906" t="str">
            <v>Bid Rejected</v>
          </cell>
          <cell r="O906" t="str">
            <v>Bid Rejected</v>
          </cell>
          <cell r="P906" t="str">
            <v>Bid Rejected</v>
          </cell>
          <cell r="Q906" t="str">
            <v>Bid Rejected</v>
          </cell>
          <cell r="R906" t="str">
            <v>Bid Rejected</v>
          </cell>
        </row>
        <row r="907">
          <cell r="A907">
            <v>890</v>
          </cell>
          <cell r="B907" t="str">
            <v>537th</v>
          </cell>
          <cell r="C907">
            <v>43566</v>
          </cell>
          <cell r="D907">
            <v>43930</v>
          </cell>
          <cell r="E907" t="str">
            <v>0</v>
          </cell>
          <cell r="F907" t="str">
            <v>No Bid Received</v>
          </cell>
          <cell r="G907" t="str">
            <v>No Bid Received</v>
          </cell>
          <cell r="H907" t="str">
            <v>0</v>
          </cell>
          <cell r="I907" t="str">
            <v>No Bid Received</v>
          </cell>
          <cell r="J907" t="str">
            <v>No Bid Received</v>
          </cell>
          <cell r="K907" t="str">
            <v>No Bid Received</v>
          </cell>
          <cell r="L907" t="str">
            <v>No Bid Received</v>
          </cell>
          <cell r="M907" t="str">
            <v>No Bid Received</v>
          </cell>
          <cell r="N907" t="str">
            <v>No Bid Received</v>
          </cell>
          <cell r="O907" t="str">
            <v>No Bid Received</v>
          </cell>
          <cell r="P907" t="str">
            <v>No Bid Received</v>
          </cell>
          <cell r="Q907" t="str">
            <v>No Bid Received</v>
          </cell>
          <cell r="R907" t="str">
            <v>No Bid Received</v>
          </cell>
        </row>
        <row r="908">
          <cell r="A908">
            <v>891</v>
          </cell>
          <cell r="B908" t="str">
            <v>Non-Comp</v>
          </cell>
          <cell r="C908">
            <v>43566</v>
          </cell>
          <cell r="D908">
            <v>43930</v>
          </cell>
          <cell r="E908">
            <v>5</v>
          </cell>
          <cell r="F908">
            <v>1845</v>
          </cell>
          <cell r="G908" t="str">
            <v>Bid Rejected</v>
          </cell>
          <cell r="H908">
            <v>0</v>
          </cell>
          <cell r="I908">
            <v>0</v>
          </cell>
          <cell r="J908" t="str">
            <v>Bid Rejected</v>
          </cell>
          <cell r="K908">
            <v>0</v>
          </cell>
          <cell r="L908" t="str">
            <v>Bid Rejected</v>
          </cell>
          <cell r="M908" t="str">
            <v>Bid Rejected</v>
          </cell>
          <cell r="N908" t="str">
            <v>Bid Rejected</v>
          </cell>
          <cell r="O908" t="str">
            <v>Bid Rejected</v>
          </cell>
          <cell r="P908" t="str">
            <v>Bid Rejected</v>
          </cell>
          <cell r="Q908" t="str">
            <v>Bid Rejected</v>
          </cell>
          <cell r="R908" t="str">
            <v>Bid Rejected</v>
          </cell>
        </row>
        <row r="909">
          <cell r="A909">
            <v>892</v>
          </cell>
          <cell r="B909" t="str">
            <v>538th</v>
          </cell>
          <cell r="C909">
            <v>43580</v>
          </cell>
          <cell r="D909">
            <v>43944</v>
          </cell>
          <cell r="E909" t="str">
            <v>0</v>
          </cell>
          <cell r="F909" t="str">
            <v>No Bid Received</v>
          </cell>
          <cell r="G909" t="str">
            <v>No Bid Received</v>
          </cell>
          <cell r="H909" t="str">
            <v>0</v>
          </cell>
          <cell r="I909" t="str">
            <v>No Bid Received</v>
          </cell>
          <cell r="J909" t="str">
            <v>No Bid Received</v>
          </cell>
          <cell r="K909" t="str">
            <v>No Bid Received</v>
          </cell>
          <cell r="L909" t="str">
            <v>No Bid Received</v>
          </cell>
          <cell r="M909" t="str">
            <v>No Bid Received</v>
          </cell>
          <cell r="N909" t="str">
            <v>No Bid Received</v>
          </cell>
          <cell r="O909" t="str">
            <v>No Bid Received</v>
          </cell>
          <cell r="P909" t="str">
            <v>No Bid Received</v>
          </cell>
          <cell r="Q909" t="str">
            <v>No Bid Received</v>
          </cell>
          <cell r="R909" t="str">
            <v>No Bid Received</v>
          </cell>
        </row>
        <row r="910">
          <cell r="A910">
            <v>893</v>
          </cell>
          <cell r="B910" t="str">
            <v>Non-Comp</v>
          </cell>
          <cell r="C910">
            <v>43580</v>
          </cell>
          <cell r="D910">
            <v>43944</v>
          </cell>
          <cell r="E910">
            <v>3</v>
          </cell>
          <cell r="F910">
            <v>880</v>
          </cell>
          <cell r="G910" t="str">
            <v>Bid Rejected</v>
          </cell>
          <cell r="H910">
            <v>0</v>
          </cell>
          <cell r="I910">
            <v>0</v>
          </cell>
          <cell r="J910" t="str">
            <v>Bid Rejected</v>
          </cell>
          <cell r="K910">
            <v>0</v>
          </cell>
          <cell r="L910" t="str">
            <v>Bid Rejected</v>
          </cell>
          <cell r="M910" t="str">
            <v>Bid Rejected</v>
          </cell>
          <cell r="N910" t="str">
            <v>Bid Rejected</v>
          </cell>
          <cell r="O910" t="str">
            <v>Bid Rejected</v>
          </cell>
          <cell r="P910" t="str">
            <v>Bid Rejected</v>
          </cell>
          <cell r="Q910" t="str">
            <v>Bid Rejected</v>
          </cell>
          <cell r="R910" t="str">
            <v>Bid Rejected</v>
          </cell>
        </row>
        <row r="911">
          <cell r="A911">
            <v>894</v>
          </cell>
          <cell r="B911" t="str">
            <v>539th</v>
          </cell>
          <cell r="C911">
            <v>43594</v>
          </cell>
          <cell r="D911">
            <v>43958</v>
          </cell>
          <cell r="E911" t="str">
            <v>0</v>
          </cell>
          <cell r="F911" t="str">
            <v>No Bid Received</v>
          </cell>
          <cell r="G911" t="str">
            <v>No Bid Received</v>
          </cell>
          <cell r="H911" t="str">
            <v>0</v>
          </cell>
          <cell r="I911" t="str">
            <v>No Bid Received</v>
          </cell>
          <cell r="J911" t="str">
            <v>No Bid Received</v>
          </cell>
          <cell r="K911" t="str">
            <v>No Bid Received</v>
          </cell>
          <cell r="L911" t="str">
            <v>No Bid Received</v>
          </cell>
          <cell r="M911" t="str">
            <v>No Bid Received</v>
          </cell>
          <cell r="N911" t="str">
            <v>No Bid Received</v>
          </cell>
          <cell r="O911" t="str">
            <v>No Bid Received</v>
          </cell>
          <cell r="P911" t="str">
            <v>No Bid Received</v>
          </cell>
          <cell r="Q911" t="str">
            <v>No Bid Received</v>
          </cell>
          <cell r="R911" t="str">
            <v>No Bid Received</v>
          </cell>
        </row>
        <row r="912">
          <cell r="A912">
            <v>895</v>
          </cell>
          <cell r="B912" t="str">
            <v>Non-Comp</v>
          </cell>
          <cell r="C912">
            <v>43594</v>
          </cell>
          <cell r="D912">
            <v>43958</v>
          </cell>
          <cell r="E912">
            <v>5</v>
          </cell>
          <cell r="F912">
            <v>1682</v>
          </cell>
          <cell r="G912" t="str">
            <v>Bid Rejected</v>
          </cell>
          <cell r="H912">
            <v>0</v>
          </cell>
          <cell r="I912">
            <v>0</v>
          </cell>
          <cell r="J912" t="str">
            <v>Bid Rejected</v>
          </cell>
          <cell r="K912">
            <v>0</v>
          </cell>
          <cell r="L912" t="str">
            <v>Bid Rejected</v>
          </cell>
          <cell r="M912" t="str">
            <v>Bid Rejected</v>
          </cell>
          <cell r="N912" t="str">
            <v>Bid Rejected</v>
          </cell>
          <cell r="O912" t="str">
            <v>Bid Rejected</v>
          </cell>
          <cell r="P912" t="str">
            <v>Bid Rejected</v>
          </cell>
          <cell r="Q912" t="str">
            <v>Bid Rejected</v>
          </cell>
          <cell r="R912" t="str">
            <v>Bid Rejected</v>
          </cell>
        </row>
        <row r="913">
          <cell r="A913">
            <v>896</v>
          </cell>
          <cell r="B913" t="str">
            <v>540th</v>
          </cell>
          <cell r="C913">
            <v>43608</v>
          </cell>
          <cell r="D913">
            <v>43972</v>
          </cell>
          <cell r="E913" t="str">
            <v>0</v>
          </cell>
          <cell r="F913" t="str">
            <v>No Bid Received</v>
          </cell>
          <cell r="G913" t="str">
            <v>No Bid Received</v>
          </cell>
          <cell r="H913" t="str">
            <v>0</v>
          </cell>
          <cell r="I913" t="str">
            <v>No Bid Received</v>
          </cell>
          <cell r="J913" t="str">
            <v>No Bid Received</v>
          </cell>
          <cell r="K913" t="str">
            <v>0</v>
          </cell>
          <cell r="L913" t="str">
            <v>No Bid Received</v>
          </cell>
          <cell r="M913" t="str">
            <v>No Bid Received</v>
          </cell>
          <cell r="N913" t="str">
            <v>No Bid Received</v>
          </cell>
          <cell r="O913" t="str">
            <v>No Bid Received</v>
          </cell>
          <cell r="P913" t="str">
            <v>No Bid Received</v>
          </cell>
          <cell r="Q913" t="str">
            <v>No Bid Received</v>
          </cell>
          <cell r="R913" t="str">
            <v>No Bid Received</v>
          </cell>
        </row>
        <row r="914">
          <cell r="A914">
            <v>897</v>
          </cell>
          <cell r="B914" t="str">
            <v>Non-Comp</v>
          </cell>
          <cell r="C914">
            <v>43608</v>
          </cell>
          <cell r="D914">
            <v>43972</v>
          </cell>
          <cell r="E914">
            <v>0</v>
          </cell>
          <cell r="F914" t="str">
            <v>No Bid Received</v>
          </cell>
          <cell r="G914" t="str">
            <v>No Bid Received</v>
          </cell>
          <cell r="H914">
            <v>0</v>
          </cell>
          <cell r="I914">
            <v>0</v>
          </cell>
          <cell r="J914" t="str">
            <v>No Bid Received</v>
          </cell>
          <cell r="K914">
            <v>0</v>
          </cell>
          <cell r="L914" t="str">
            <v>No Bid Received</v>
          </cell>
          <cell r="M914" t="str">
            <v>No Bid Received</v>
          </cell>
          <cell r="N914" t="str">
            <v>No Bid Received</v>
          </cell>
          <cell r="O914" t="str">
            <v>No Bid Received</v>
          </cell>
          <cell r="P914" t="str">
            <v>No Bid Received</v>
          </cell>
          <cell r="Q914" t="str">
            <v>No Bid Received</v>
          </cell>
          <cell r="R914" t="str">
            <v>No Bid Received</v>
          </cell>
        </row>
        <row r="915">
          <cell r="A915">
            <v>898</v>
          </cell>
          <cell r="B915" t="str">
            <v>541st</v>
          </cell>
          <cell r="C915">
            <v>43626</v>
          </cell>
          <cell r="D915">
            <v>43986</v>
          </cell>
          <cell r="E915">
            <v>4</v>
          </cell>
          <cell r="F915">
            <v>2500</v>
          </cell>
          <cell r="G915">
            <v>2209.1280000000002</v>
          </cell>
          <cell r="H915">
            <v>1</v>
          </cell>
          <cell r="I915">
            <v>0</v>
          </cell>
          <cell r="J915">
            <v>500</v>
          </cell>
          <cell r="K915">
            <v>500</v>
          </cell>
          <cell r="L915">
            <v>442596000</v>
          </cell>
          <cell r="M915">
            <v>57404000.000000007</v>
          </cell>
          <cell r="N915">
            <v>0.13149978259581602</v>
          </cell>
          <cell r="O915">
            <v>0.13500021403961374</v>
          </cell>
          <cell r="P915">
            <v>88.519199999999998</v>
          </cell>
          <cell r="Q915">
            <v>0.13149978259581602</v>
          </cell>
          <cell r="R915">
            <v>0.13149978259581602</v>
          </cell>
        </row>
        <row r="916">
          <cell r="A916">
            <v>899</v>
          </cell>
          <cell r="B916" t="str">
            <v>Non-Comp</v>
          </cell>
          <cell r="C916">
            <v>43626</v>
          </cell>
          <cell r="D916">
            <v>43986</v>
          </cell>
          <cell r="E916">
            <v>0</v>
          </cell>
          <cell r="F916" t="str">
            <v>No Bid Received</v>
          </cell>
          <cell r="G916" t="str">
            <v>No Bid Received</v>
          </cell>
          <cell r="H916">
            <v>0</v>
          </cell>
          <cell r="I916">
            <v>0</v>
          </cell>
          <cell r="J916" t="str">
            <v>No Bid Received</v>
          </cell>
          <cell r="K916">
            <v>0</v>
          </cell>
          <cell r="L916" t="str">
            <v>No Bid Received</v>
          </cell>
          <cell r="M916" t="str">
            <v>No Bid Received</v>
          </cell>
          <cell r="N916" t="str">
            <v>No Bid Received</v>
          </cell>
          <cell r="O916" t="str">
            <v>No Bid Received</v>
          </cell>
          <cell r="P916" t="str">
            <v>No Bid Received</v>
          </cell>
          <cell r="Q916" t="str">
            <v>No Bid Received</v>
          </cell>
          <cell r="R916" t="str">
            <v>No Bid Received</v>
          </cell>
        </row>
        <row r="917">
          <cell r="A917">
            <v>900</v>
          </cell>
          <cell r="B917" t="str">
            <v>542nd</v>
          </cell>
          <cell r="C917">
            <v>43636</v>
          </cell>
          <cell r="D917">
            <v>44000</v>
          </cell>
          <cell r="E917">
            <v>1</v>
          </cell>
          <cell r="F917">
            <v>15000</v>
          </cell>
          <cell r="G917">
            <v>13222.11</v>
          </cell>
          <cell r="H917" t="str">
            <v>Bid Rejected</v>
          </cell>
          <cell r="I917" t="str">
            <v>No Bid Received</v>
          </cell>
          <cell r="J917" t="str">
            <v>Bid Rejected</v>
          </cell>
          <cell r="K917" t="str">
            <v>Bid Rejected</v>
          </cell>
          <cell r="L917" t="str">
            <v>Bid Rejected</v>
          </cell>
          <cell r="M917" t="str">
            <v>Bid Rejected</v>
          </cell>
          <cell r="N917">
            <v>0.13449995246618265</v>
          </cell>
          <cell r="O917">
            <v>0.13499931953403632</v>
          </cell>
          <cell r="P917" t="str">
            <v>Bid Rejected</v>
          </cell>
          <cell r="Q917" t="str">
            <v>Bid Rejected</v>
          </cell>
          <cell r="R917" t="str">
            <v>Bid Rejected</v>
          </cell>
        </row>
        <row r="918">
          <cell r="A918">
            <v>901</v>
          </cell>
          <cell r="B918" t="str">
            <v>Non-Comp</v>
          </cell>
          <cell r="C918">
            <v>43636</v>
          </cell>
          <cell r="D918">
            <v>44000</v>
          </cell>
          <cell r="E918">
            <v>3</v>
          </cell>
          <cell r="F918">
            <v>468.3</v>
          </cell>
          <cell r="G918" t="str">
            <v>Bid Rejected</v>
          </cell>
          <cell r="H918">
            <v>0</v>
          </cell>
          <cell r="I918">
            <v>0</v>
          </cell>
          <cell r="J918" t="str">
            <v>Bid Rejected</v>
          </cell>
          <cell r="K918">
            <v>0</v>
          </cell>
          <cell r="L918" t="str">
            <v>Bid Rejected</v>
          </cell>
          <cell r="M918" t="str">
            <v>Bid Rejected</v>
          </cell>
          <cell r="N918" t="str">
            <v>Bid Rejected</v>
          </cell>
          <cell r="O918" t="str">
            <v>Bid Rejected</v>
          </cell>
          <cell r="P918" t="str">
            <v>Bid Rejected</v>
          </cell>
          <cell r="Q918" t="str">
            <v>Bid Rejected</v>
          </cell>
          <cell r="R918" t="str">
            <v>Bid Rejected</v>
          </cell>
        </row>
        <row r="919">
          <cell r="A919">
            <v>902</v>
          </cell>
          <cell r="B919" t="str">
            <v>543rd</v>
          </cell>
          <cell r="C919">
            <v>43650</v>
          </cell>
          <cell r="D919">
            <v>44014</v>
          </cell>
          <cell r="E919">
            <v>1</v>
          </cell>
          <cell r="F919">
            <v>1000</v>
          </cell>
          <cell r="G919">
            <v>881.4</v>
          </cell>
          <cell r="H919" t="str">
            <v>Bid Rejected</v>
          </cell>
          <cell r="I919" t="str">
            <v>No Bid Received</v>
          </cell>
          <cell r="J919" t="str">
            <v>Bid Rejected</v>
          </cell>
          <cell r="K919" t="str">
            <v>Bid Rejected</v>
          </cell>
          <cell r="L919" t="str">
            <v>Bid Rejected</v>
          </cell>
          <cell r="M919" t="str">
            <v>Bid Rejected</v>
          </cell>
          <cell r="N919">
            <v>0.13492832332178825</v>
          </cell>
          <cell r="O919">
            <v>0.13492832332178825</v>
          </cell>
          <cell r="P919" t="str">
            <v>Bid Rejected</v>
          </cell>
          <cell r="Q919" t="str">
            <v>Bid Rejected</v>
          </cell>
          <cell r="R919" t="str">
            <v>Bid Rejected</v>
          </cell>
          <cell r="S919">
            <v>1</v>
          </cell>
        </row>
        <row r="920">
          <cell r="A920">
            <v>903</v>
          </cell>
          <cell r="B920" t="str">
            <v>Non-Comp</v>
          </cell>
          <cell r="C920">
            <v>43650</v>
          </cell>
          <cell r="D920">
            <v>44014</v>
          </cell>
          <cell r="E920">
            <v>1</v>
          </cell>
          <cell r="F920">
            <v>0.04</v>
          </cell>
          <cell r="G920" t="str">
            <v>Bid Rejected</v>
          </cell>
          <cell r="H920">
            <v>0</v>
          </cell>
          <cell r="I920">
            <v>0</v>
          </cell>
          <cell r="J920" t="str">
            <v>Bid Rejected</v>
          </cell>
          <cell r="K920">
            <v>0</v>
          </cell>
          <cell r="L920" t="str">
            <v>Bid Rejected</v>
          </cell>
          <cell r="M920" t="str">
            <v>Bid Rejected</v>
          </cell>
          <cell r="N920" t="str">
            <v>Bid Rejected</v>
          </cell>
          <cell r="O920" t="str">
            <v>Bid Rejected</v>
          </cell>
          <cell r="P920" t="str">
            <v>Bid Rejected</v>
          </cell>
          <cell r="Q920" t="str">
            <v>Bid Rejected</v>
          </cell>
          <cell r="R920" t="str">
            <v>Bid Rejected</v>
          </cell>
          <cell r="S920">
            <v>1</v>
          </cell>
        </row>
        <row r="921">
          <cell r="A921">
            <v>904</v>
          </cell>
          <cell r="B921" t="str">
            <v>544th</v>
          </cell>
          <cell r="C921">
            <v>43664</v>
          </cell>
          <cell r="D921">
            <v>44028</v>
          </cell>
          <cell r="E921">
            <v>34</v>
          </cell>
          <cell r="F921">
            <v>125178</v>
          </cell>
          <cell r="G921">
            <v>109809.15594</v>
          </cell>
          <cell r="H921">
            <v>27</v>
          </cell>
          <cell r="I921">
            <v>112728</v>
          </cell>
          <cell r="J921">
            <v>0</v>
          </cell>
          <cell r="K921">
            <v>112728</v>
          </cell>
          <cell r="L921">
            <v>98903097440.000015</v>
          </cell>
          <cell r="M921">
            <v>13824902560.000004</v>
          </cell>
          <cell r="N921">
            <v>0.13748848502481861</v>
          </cell>
          <cell r="O921">
            <v>0.14287646152553019</v>
          </cell>
          <cell r="P921">
            <v>87.6721</v>
          </cell>
          <cell r="Q921">
            <v>0.14100002004221249</v>
          </cell>
          <cell r="R921">
            <v>0.14016678952759223</v>
          </cell>
        </row>
        <row r="922">
          <cell r="A922">
            <v>905</v>
          </cell>
          <cell r="B922" t="str">
            <v>Non-Comp</v>
          </cell>
          <cell r="C922">
            <v>43664</v>
          </cell>
          <cell r="D922">
            <v>44028</v>
          </cell>
          <cell r="E922">
            <v>0</v>
          </cell>
          <cell r="F922" t="str">
            <v>No Bid Received</v>
          </cell>
          <cell r="G922" t="str">
            <v>No Bid Received</v>
          </cell>
          <cell r="H922">
            <v>0</v>
          </cell>
          <cell r="I922">
            <v>0</v>
          </cell>
          <cell r="J922" t="str">
            <v>No Bid Received</v>
          </cell>
          <cell r="K922">
            <v>0</v>
          </cell>
          <cell r="L922" t="str">
            <v>No Bid Received</v>
          </cell>
          <cell r="M922" t="str">
            <v>No Bid Received</v>
          </cell>
          <cell r="N922" t="str">
            <v>No Bid Received</v>
          </cell>
          <cell r="O922" t="str">
            <v>No Bid Received</v>
          </cell>
          <cell r="P922" t="str">
            <v>No Bid Received</v>
          </cell>
          <cell r="Q922" t="str">
            <v>No Bid Received</v>
          </cell>
          <cell r="R922" t="str">
            <v>No Bid Received</v>
          </cell>
        </row>
        <row r="923">
          <cell r="A923">
            <v>906</v>
          </cell>
          <cell r="B923" t="str">
            <v>545th</v>
          </cell>
          <cell r="C923">
            <v>43678</v>
          </cell>
          <cell r="D923">
            <v>44042</v>
          </cell>
          <cell r="E923">
            <v>27</v>
          </cell>
          <cell r="F923">
            <v>54500</v>
          </cell>
          <cell r="G923">
            <v>47755.558750000004</v>
          </cell>
          <cell r="H923">
            <v>23</v>
          </cell>
          <cell r="I923">
            <v>48200</v>
          </cell>
          <cell r="J923">
            <v>3500</v>
          </cell>
          <cell r="K923">
            <v>51700</v>
          </cell>
          <cell r="L923">
            <v>45304413349.999992</v>
          </cell>
          <cell r="M923">
            <v>6395586650.0000019</v>
          </cell>
          <cell r="N923">
            <v>0.14080045507308722</v>
          </cell>
          <cell r="O923">
            <v>0.14370032521168519</v>
          </cell>
          <cell r="P923">
            <v>87.564899999999994</v>
          </cell>
          <cell r="Q923">
            <v>0.14240023528419912</v>
          </cell>
          <cell r="R923">
            <v>0.14155720104453104</v>
          </cell>
        </row>
        <row r="924">
          <cell r="A924">
            <v>907</v>
          </cell>
          <cell r="B924" t="str">
            <v>Non-Comp</v>
          </cell>
          <cell r="C924">
            <v>43678</v>
          </cell>
          <cell r="D924">
            <v>44042</v>
          </cell>
          <cell r="E924">
            <v>15</v>
          </cell>
          <cell r="F924">
            <v>735.04</v>
          </cell>
          <cell r="G924">
            <v>644.11114199999997</v>
          </cell>
          <cell r="H924">
            <v>15</v>
          </cell>
          <cell r="I924">
            <v>0</v>
          </cell>
          <cell r="J924">
            <v>735.04</v>
          </cell>
          <cell r="K924">
            <v>735.04</v>
          </cell>
          <cell r="L924">
            <v>644111142</v>
          </cell>
          <cell r="M924">
            <v>90928858</v>
          </cell>
          <cell r="N924">
            <v>0.14155734450806648</v>
          </cell>
          <cell r="O924">
            <v>0.14155734450806648</v>
          </cell>
          <cell r="P924">
            <v>87.629400000000004</v>
          </cell>
          <cell r="Q924">
            <v>0.14155734450806648</v>
          </cell>
          <cell r="R924">
            <v>0.14155734408169118</v>
          </cell>
        </row>
        <row r="925">
          <cell r="A925">
            <v>908</v>
          </cell>
          <cell r="B925" t="str">
            <v>546th</v>
          </cell>
          <cell r="C925">
            <v>43693</v>
          </cell>
          <cell r="D925">
            <v>44056</v>
          </cell>
          <cell r="E925">
            <v>62</v>
          </cell>
          <cell r="F925">
            <v>186275.88</v>
          </cell>
          <cell r="G925">
            <v>163073.64529752004</v>
          </cell>
          <cell r="H925">
            <v>27</v>
          </cell>
          <cell r="I925">
            <v>94400.88</v>
          </cell>
          <cell r="J925">
            <v>0</v>
          </cell>
          <cell r="K925">
            <v>94400.88</v>
          </cell>
          <cell r="L925">
            <v>82707079247.519989</v>
          </cell>
          <cell r="M925">
            <v>11693800752.48</v>
          </cell>
          <cell r="N925">
            <v>0.13340055087681879</v>
          </cell>
          <cell r="O925">
            <v>0.14597220184651444</v>
          </cell>
          <cell r="P925">
            <v>87.587299999999999</v>
          </cell>
          <cell r="Q925">
            <v>0.14249885008078159</v>
          </cell>
          <cell r="R925">
            <v>0.14216899854933224</v>
          </cell>
        </row>
        <row r="926">
          <cell r="A926">
            <v>909</v>
          </cell>
          <cell r="B926" t="str">
            <v>Non-Comp</v>
          </cell>
          <cell r="C926">
            <v>43693</v>
          </cell>
          <cell r="D926">
            <v>44056</v>
          </cell>
          <cell r="E926">
            <v>17</v>
          </cell>
          <cell r="F926">
            <v>2217.4899999999998</v>
          </cell>
          <cell r="G926">
            <v>1942.798425</v>
          </cell>
          <cell r="H926">
            <v>17</v>
          </cell>
          <cell r="I926">
            <v>0</v>
          </cell>
          <cell r="J926">
            <v>2217.4899999999998</v>
          </cell>
          <cell r="K926">
            <v>2217.4899999999998</v>
          </cell>
          <cell r="L926">
            <v>1942798425</v>
          </cell>
          <cell r="M926">
            <v>274691575</v>
          </cell>
          <cell r="N926">
            <v>0.14216864818039934</v>
          </cell>
          <cell r="O926">
            <v>0.14216864818039934</v>
          </cell>
          <cell r="P926">
            <v>87.612499999999997</v>
          </cell>
          <cell r="Q926">
            <v>0.14216864818039934</v>
          </cell>
          <cell r="R926">
            <v>0.14216864891881759</v>
          </cell>
        </row>
        <row r="927">
          <cell r="A927">
            <v>910</v>
          </cell>
          <cell r="B927" t="str">
            <v>547th</v>
          </cell>
          <cell r="C927">
            <v>43706</v>
          </cell>
          <cell r="D927">
            <v>44070</v>
          </cell>
          <cell r="E927">
            <v>98</v>
          </cell>
          <cell r="F927">
            <v>703192.27499999991</v>
          </cell>
          <cell r="G927">
            <v>615940.66557947511</v>
          </cell>
          <cell r="H927">
            <v>58</v>
          </cell>
          <cell r="I927">
            <v>574266.69999999995</v>
          </cell>
          <cell r="J927">
            <v>22850</v>
          </cell>
          <cell r="K927">
            <v>597116.69999999995</v>
          </cell>
          <cell r="L927">
            <v>523102247074.99982</v>
          </cell>
          <cell r="M927">
            <v>74014452925.000015</v>
          </cell>
          <cell r="N927">
            <v>0.14100002004221249</v>
          </cell>
          <cell r="O927">
            <v>0.1449114172895351</v>
          </cell>
          <cell r="P927">
            <v>87.564899999999994</v>
          </cell>
          <cell r="Q927">
            <v>0.14240023528419912</v>
          </cell>
          <cell r="R927">
            <v>0.14188031761599754</v>
          </cell>
        </row>
        <row r="928">
          <cell r="A928">
            <v>911</v>
          </cell>
          <cell r="B928" t="str">
            <v>Non-Comp</v>
          </cell>
          <cell r="C928">
            <v>43706</v>
          </cell>
          <cell r="D928">
            <v>44070</v>
          </cell>
          <cell r="E928">
            <v>60</v>
          </cell>
          <cell r="F928">
            <v>7451.02</v>
          </cell>
          <cell r="G928">
            <v>6527.4437170000001</v>
          </cell>
          <cell r="H928">
            <v>60</v>
          </cell>
          <cell r="I928">
            <v>0</v>
          </cell>
          <cell r="J928">
            <v>7451.02</v>
          </cell>
          <cell r="K928">
            <v>7451.02</v>
          </cell>
          <cell r="L928">
            <v>6527443717</v>
          </cell>
          <cell r="M928">
            <v>923576283</v>
          </cell>
          <cell r="N928">
            <v>0.14187997929309762</v>
          </cell>
          <cell r="O928">
            <v>0.14187997929309762</v>
          </cell>
          <cell r="P928">
            <v>87.604699999999994</v>
          </cell>
          <cell r="Q928">
            <v>0.14187997929309762</v>
          </cell>
          <cell r="R928">
            <v>0.14187997945793229</v>
          </cell>
        </row>
        <row r="929">
          <cell r="A929">
            <v>912</v>
          </cell>
          <cell r="B929" t="str">
            <v>548th</v>
          </cell>
          <cell r="C929">
            <v>43720</v>
          </cell>
          <cell r="D929">
            <v>44084</v>
          </cell>
          <cell r="E929">
            <v>320</v>
          </cell>
          <cell r="F929">
            <v>1455843.605</v>
          </cell>
          <cell r="G929">
            <v>1277051.2103914605</v>
          </cell>
          <cell r="H929">
            <v>61</v>
          </cell>
          <cell r="I929">
            <v>257525</v>
          </cell>
          <cell r="J929">
            <v>92500</v>
          </cell>
          <cell r="K929">
            <v>350025</v>
          </cell>
          <cell r="L929">
            <v>307597266600</v>
          </cell>
          <cell r="M929">
            <v>42427733400.000023</v>
          </cell>
          <cell r="N929">
            <v>0.13739902833297871</v>
          </cell>
          <cell r="O929">
            <v>0.14489959580443953</v>
          </cell>
          <cell r="P929">
            <v>87.802599999999998</v>
          </cell>
          <cell r="Q929">
            <v>0.1393000815540695</v>
          </cell>
          <cell r="R929">
            <v>0.13831209237513165</v>
          </cell>
        </row>
        <row r="930">
          <cell r="A930">
            <v>913</v>
          </cell>
          <cell r="B930" t="str">
            <v>Non-Comp</v>
          </cell>
          <cell r="C930">
            <v>43720</v>
          </cell>
          <cell r="D930">
            <v>44084</v>
          </cell>
          <cell r="E930">
            <v>108</v>
          </cell>
          <cell r="F930">
            <v>17331.705000000002</v>
          </cell>
          <cell r="G930">
            <v>15230.859710000001</v>
          </cell>
          <cell r="H930">
            <v>108</v>
          </cell>
          <cell r="I930">
            <v>0</v>
          </cell>
          <cell r="J930">
            <v>17331.705000000002</v>
          </cell>
          <cell r="K930">
            <v>17331.705000000002</v>
          </cell>
          <cell r="L930">
            <v>15230859710</v>
          </cell>
          <cell r="M930">
            <v>2100845290</v>
          </cell>
          <cell r="N930">
            <v>0.13831240540302808</v>
          </cell>
          <cell r="O930">
            <v>0.13831240540302808</v>
          </cell>
          <cell r="P930">
            <v>87.878600000000006</v>
          </cell>
          <cell r="Q930">
            <v>0.13831240540302808</v>
          </cell>
          <cell r="R930">
            <v>0.13831240541276743</v>
          </cell>
        </row>
        <row r="931">
          <cell r="A931">
            <v>914</v>
          </cell>
          <cell r="B931" t="str">
            <v>549th</v>
          </cell>
          <cell r="C931">
            <v>43734</v>
          </cell>
          <cell r="D931">
            <v>44098</v>
          </cell>
          <cell r="E931">
            <v>250</v>
          </cell>
          <cell r="F931">
            <v>988394.81499999994</v>
          </cell>
          <cell r="G931">
            <v>867938.44122436992</v>
          </cell>
          <cell r="H931">
            <v>104</v>
          </cell>
          <cell r="I931">
            <v>369107.815</v>
          </cell>
          <cell r="J931">
            <v>34660</v>
          </cell>
          <cell r="K931">
            <v>403767.815</v>
          </cell>
          <cell r="L931">
            <v>355031252034.36975</v>
          </cell>
          <cell r="M931">
            <v>48736562965.629997</v>
          </cell>
          <cell r="N931">
            <v>0.13669941696543064</v>
          </cell>
          <cell r="O931">
            <v>0.14240023528419912</v>
          </cell>
          <cell r="P931">
            <v>87.864199999999997</v>
          </cell>
          <cell r="Q931">
            <v>0.13849941284266076</v>
          </cell>
          <cell r="R931">
            <v>0.13765143889520534</v>
          </cell>
        </row>
        <row r="932">
          <cell r="A932">
            <v>915</v>
          </cell>
          <cell r="B932" t="str">
            <v>Non-Comp</v>
          </cell>
          <cell r="C932">
            <v>43734</v>
          </cell>
          <cell r="D932">
            <v>44098</v>
          </cell>
          <cell r="E932">
            <v>54</v>
          </cell>
          <cell r="F932">
            <v>6327.03</v>
          </cell>
          <cell r="G932">
            <v>5563.3321699999997</v>
          </cell>
          <cell r="H932">
            <v>54</v>
          </cell>
          <cell r="I932">
            <v>0</v>
          </cell>
          <cell r="J932">
            <v>6327.03</v>
          </cell>
          <cell r="K932">
            <v>6327.03</v>
          </cell>
          <cell r="L932">
            <v>5563332170</v>
          </cell>
          <cell r="M932">
            <v>763697830</v>
          </cell>
          <cell r="N932">
            <v>0.1376505800044632</v>
          </cell>
          <cell r="O932">
            <v>0.1376505800044632</v>
          </cell>
          <cell r="P932">
            <v>87.929599999999994</v>
          </cell>
          <cell r="Q932">
            <v>0.1376505800044632</v>
          </cell>
          <cell r="R932">
            <v>0.13765058018484963</v>
          </cell>
          <cell r="S932" t="str">
            <v>Target</v>
          </cell>
        </row>
        <row r="933">
          <cell r="A933">
            <v>916</v>
          </cell>
          <cell r="B933" t="str">
            <v>550th</v>
          </cell>
          <cell r="C933">
            <v>43748</v>
          </cell>
          <cell r="D933">
            <v>44112</v>
          </cell>
          <cell r="E933">
            <v>408</v>
          </cell>
          <cell r="F933">
            <v>1941910.6950000001</v>
          </cell>
          <cell r="G933">
            <v>1710017.1242224751</v>
          </cell>
          <cell r="H933">
            <v>31</v>
          </cell>
          <cell r="I933">
            <v>490400</v>
          </cell>
          <cell r="J933">
            <v>500</v>
          </cell>
          <cell r="K933">
            <v>490900</v>
          </cell>
          <cell r="L933">
            <v>432929227100.00006</v>
          </cell>
          <cell r="M933">
            <v>57970772900</v>
          </cell>
          <cell r="N933">
            <v>0.13349738215462112</v>
          </cell>
          <cell r="O933">
            <v>0.14050058644542301</v>
          </cell>
          <cell r="P933">
            <v>88.157799999999995</v>
          </cell>
          <cell r="Q933">
            <v>0.13469861448996598</v>
          </cell>
          <cell r="R933">
            <v>0.13427159897313828</v>
          </cell>
          <cell r="S933">
            <v>400</v>
          </cell>
        </row>
        <row r="934">
          <cell r="A934">
            <v>917</v>
          </cell>
          <cell r="B934" t="str">
            <v>Non-Comp</v>
          </cell>
          <cell r="C934">
            <v>43748</v>
          </cell>
          <cell r="D934">
            <v>44112</v>
          </cell>
          <cell r="E934">
            <v>162</v>
          </cell>
          <cell r="F934">
            <v>25928.064999999999</v>
          </cell>
          <cell r="G934">
            <v>22866.193867999998</v>
          </cell>
          <cell r="H934">
            <v>162</v>
          </cell>
          <cell r="I934">
            <v>0</v>
          </cell>
          <cell r="J934">
            <v>25928.064999999999</v>
          </cell>
          <cell r="K934">
            <v>25928.064999999999</v>
          </cell>
          <cell r="L934">
            <v>22866193868</v>
          </cell>
          <cell r="M934">
            <v>3061871132</v>
          </cell>
          <cell r="N934">
            <v>0.13427170583833006</v>
          </cell>
          <cell r="O934">
            <v>0.13427170583833006</v>
          </cell>
          <cell r="P934">
            <v>88.190899999999999</v>
          </cell>
          <cell r="Q934">
            <v>0.13427170583833006</v>
          </cell>
          <cell r="R934">
            <v>0.13427170624035581</v>
          </cell>
        </row>
        <row r="935">
          <cell r="A935">
            <v>918</v>
          </cell>
          <cell r="B935" t="str">
            <v>551st</v>
          </cell>
          <cell r="C935">
            <v>43762</v>
          </cell>
          <cell r="D935">
            <v>44126</v>
          </cell>
          <cell r="E935">
            <v>152</v>
          </cell>
          <cell r="F935">
            <v>825683</v>
          </cell>
          <cell r="G935">
            <v>730708.16753400047</v>
          </cell>
          <cell r="H935">
            <v>4</v>
          </cell>
          <cell r="I935">
            <v>210000</v>
          </cell>
          <cell r="J935">
            <v>0</v>
          </cell>
          <cell r="K935">
            <v>210000</v>
          </cell>
          <cell r="L935">
            <v>186326180000</v>
          </cell>
          <cell r="M935">
            <v>23673820000.000008</v>
          </cell>
          <cell r="N935">
            <v>0.12690006059118691</v>
          </cell>
          <cell r="O935">
            <v>0.13599937046342839</v>
          </cell>
          <cell r="P935">
            <v>88.687899999999999</v>
          </cell>
          <cell r="Q935">
            <v>0.12789994122988818</v>
          </cell>
          <cell r="R935">
            <v>0.12740495009291061</v>
          </cell>
          <cell r="S935" t="str">
            <v>TARGET</v>
          </cell>
        </row>
        <row r="936">
          <cell r="A936">
            <v>919</v>
          </cell>
          <cell r="B936" t="str">
            <v>Non-Comp</v>
          </cell>
          <cell r="C936">
            <v>43762</v>
          </cell>
          <cell r="D936">
            <v>44126</v>
          </cell>
          <cell r="E936">
            <v>162</v>
          </cell>
          <cell r="F936">
            <v>56720.01</v>
          </cell>
          <cell r="G936">
            <v>50325.793110999999</v>
          </cell>
          <cell r="H936">
            <v>162</v>
          </cell>
          <cell r="I936">
            <v>0</v>
          </cell>
          <cell r="J936">
            <v>56720.01</v>
          </cell>
          <cell r="K936">
            <v>56720.01</v>
          </cell>
          <cell r="L936">
            <v>50325793111</v>
          </cell>
          <cell r="M936">
            <v>6394216889</v>
          </cell>
          <cell r="N936">
            <v>0.12740551158101915</v>
          </cell>
          <cell r="O936">
            <v>0.12740551158101915</v>
          </cell>
          <cell r="P936">
            <v>88.726699999999994</v>
          </cell>
          <cell r="Q936">
            <v>0.12740551158101915</v>
          </cell>
          <cell r="R936">
            <v>0.12740551161852179</v>
          </cell>
        </row>
        <row r="937">
          <cell r="A937">
            <v>920</v>
          </cell>
          <cell r="B937" t="str">
            <v>552 nd</v>
          </cell>
          <cell r="C937">
            <v>43776</v>
          </cell>
          <cell r="D937">
            <v>44140</v>
          </cell>
          <cell r="E937">
            <v>80</v>
          </cell>
          <cell r="F937">
            <v>292374.59999999998</v>
          </cell>
          <cell r="G937">
            <v>258812.15472059994</v>
          </cell>
          <cell r="H937">
            <v>37</v>
          </cell>
          <cell r="I937">
            <v>55664.6</v>
          </cell>
          <cell r="J937">
            <v>41000</v>
          </cell>
          <cell r="K937">
            <v>96664.6</v>
          </cell>
          <cell r="L937">
            <v>85788544915.600006</v>
          </cell>
          <cell r="M937">
            <v>10876055084.400003</v>
          </cell>
          <cell r="N937">
            <v>0.12499944385094419</v>
          </cell>
          <cell r="O937">
            <v>0.13492832332178825</v>
          </cell>
          <cell r="P937">
            <v>88.687899999999999</v>
          </cell>
          <cell r="Q937">
            <v>0.12789994122988818</v>
          </cell>
          <cell r="R937">
            <v>0.12712653996449846</v>
          </cell>
          <cell r="S937">
            <v>200000</v>
          </cell>
        </row>
        <row r="938">
          <cell r="A938">
            <v>921</v>
          </cell>
          <cell r="B938" t="str">
            <v>Non-Comp</v>
          </cell>
          <cell r="C938">
            <v>43776</v>
          </cell>
          <cell r="D938">
            <v>44140</v>
          </cell>
          <cell r="E938">
            <v>84</v>
          </cell>
          <cell r="F938">
            <v>21123.98</v>
          </cell>
          <cell r="G938">
            <v>18747.236516000001</v>
          </cell>
          <cell r="H938">
            <v>84</v>
          </cell>
          <cell r="I938">
            <v>0</v>
          </cell>
          <cell r="J938">
            <v>21123.98</v>
          </cell>
          <cell r="K938">
            <v>21123.98</v>
          </cell>
          <cell r="L938">
            <v>18747236516</v>
          </cell>
          <cell r="M938">
            <v>2376743484</v>
          </cell>
          <cell r="N938">
            <v>0.12712663004892974</v>
          </cell>
          <cell r="O938">
            <v>0.12712663004892974</v>
          </cell>
          <cell r="P938">
            <v>88.748599999999996</v>
          </cell>
          <cell r="Q938">
            <v>0.12712663004892974</v>
          </cell>
          <cell r="R938">
            <v>0.1271266299452673</v>
          </cell>
        </row>
        <row r="939">
          <cell r="A939">
            <v>922</v>
          </cell>
          <cell r="B939" t="str">
            <v>553rd</v>
          </cell>
          <cell r="C939">
            <v>43790</v>
          </cell>
          <cell r="D939">
            <v>44154</v>
          </cell>
          <cell r="E939">
            <v>36</v>
          </cell>
          <cell r="F939">
            <v>187275</v>
          </cell>
          <cell r="G939">
            <v>165041.82775999999</v>
          </cell>
          <cell r="H939">
            <v>18</v>
          </cell>
          <cell r="I939">
            <v>33275</v>
          </cell>
          <cell r="J939">
            <v>12000</v>
          </cell>
          <cell r="K939">
            <v>45275</v>
          </cell>
          <cell r="L939">
            <v>40066196760.000008</v>
          </cell>
          <cell r="M939">
            <v>5208803240.000001</v>
          </cell>
          <cell r="N939">
            <v>0.12720047568508511</v>
          </cell>
          <cell r="O939">
            <v>0.14000028653220487</v>
          </cell>
          <cell r="P939">
            <v>88.328599999999994</v>
          </cell>
          <cell r="Q939">
            <v>0.13249914847189126</v>
          </cell>
          <cell r="R939">
            <v>0.13036478542847738</v>
          </cell>
          <cell r="S939">
            <v>100000</v>
          </cell>
        </row>
        <row r="940">
          <cell r="A940">
            <v>923</v>
          </cell>
          <cell r="B940" t="str">
            <v>Non-Comp</v>
          </cell>
          <cell r="C940">
            <v>43790</v>
          </cell>
          <cell r="D940">
            <v>44154</v>
          </cell>
          <cell r="E940">
            <v>23</v>
          </cell>
          <cell r="F940">
            <v>1330.8050000000001</v>
          </cell>
          <cell r="G940">
            <v>1177.6958850000001</v>
          </cell>
          <cell r="H940">
            <v>23</v>
          </cell>
          <cell r="I940">
            <v>0</v>
          </cell>
          <cell r="J940">
            <v>1330.8050000000001</v>
          </cell>
          <cell r="K940">
            <v>1330.8050000000001</v>
          </cell>
          <cell r="L940">
            <v>1177695885</v>
          </cell>
          <cell r="M940">
            <v>153109115</v>
          </cell>
          <cell r="N940">
            <v>0.13036450808358821</v>
          </cell>
          <cell r="O940">
            <v>0.13036450808358821</v>
          </cell>
          <cell r="P940">
            <v>88.495000000000005</v>
          </cell>
          <cell r="Q940">
            <v>0.13036450808358821</v>
          </cell>
          <cell r="R940">
            <v>0.13036450784305251</v>
          </cell>
        </row>
        <row r="941">
          <cell r="A941">
            <v>924</v>
          </cell>
          <cell r="B941" t="str">
            <v>554th</v>
          </cell>
          <cell r="C941">
            <v>43804</v>
          </cell>
          <cell r="D941">
            <v>44168</v>
          </cell>
          <cell r="E941">
            <v>141</v>
          </cell>
          <cell r="F941">
            <v>622194.4</v>
          </cell>
          <cell r="G941">
            <v>549458.00139080035</v>
          </cell>
          <cell r="H941">
            <v>24</v>
          </cell>
          <cell r="I941">
            <v>163600</v>
          </cell>
          <cell r="J941">
            <v>20250</v>
          </cell>
          <cell r="K941">
            <v>183850</v>
          </cell>
          <cell r="L941">
            <v>162657848500.00003</v>
          </cell>
          <cell r="M941">
            <v>21192151500</v>
          </cell>
          <cell r="N941">
            <v>0.12985001110627978</v>
          </cell>
          <cell r="O941">
            <v>0.13939894321749779</v>
          </cell>
          <cell r="P941">
            <v>88.414199999999994</v>
          </cell>
          <cell r="Q941">
            <v>0.13140003665564048</v>
          </cell>
          <cell r="R941">
            <v>0.13064478222907638</v>
          </cell>
          <cell r="S941">
            <v>100000</v>
          </cell>
        </row>
        <row r="942">
          <cell r="A942">
            <v>925</v>
          </cell>
          <cell r="B942" t="str">
            <v>Non-Comp</v>
          </cell>
          <cell r="C942">
            <v>43804</v>
          </cell>
          <cell r="D942">
            <v>44168</v>
          </cell>
          <cell r="E942">
            <v>25</v>
          </cell>
          <cell r="F942">
            <v>1717.99</v>
          </cell>
          <cell r="G942">
            <v>1519.9590089999999</v>
          </cell>
          <cell r="H942">
            <v>25</v>
          </cell>
          <cell r="I942">
            <v>0</v>
          </cell>
          <cell r="J942">
            <v>1717.99</v>
          </cell>
          <cell r="K942">
            <v>1717.99</v>
          </cell>
          <cell r="L942">
            <v>1519959009</v>
          </cell>
          <cell r="M942">
            <v>198030991</v>
          </cell>
          <cell r="N942">
            <v>0.13064499048515657</v>
          </cell>
          <cell r="O942">
            <v>0.13064499048515657</v>
          </cell>
          <cell r="P942">
            <v>88.473100000000002</v>
          </cell>
          <cell r="Q942">
            <v>0.13064499048515657</v>
          </cell>
          <cell r="R942">
            <v>0.1306449917453438</v>
          </cell>
        </row>
        <row r="943">
          <cell r="A943">
            <v>926</v>
          </cell>
          <cell r="B943" t="str">
            <v>555th</v>
          </cell>
          <cell r="C943">
            <v>43818</v>
          </cell>
          <cell r="D943">
            <v>44182</v>
          </cell>
          <cell r="E943">
            <v>91</v>
          </cell>
          <cell r="F943">
            <v>318548.09999999998</v>
          </cell>
          <cell r="G943">
            <v>281749.21862369997</v>
          </cell>
          <cell r="H943">
            <v>57</v>
          </cell>
          <cell r="I943">
            <v>186798.1</v>
          </cell>
          <cell r="J943">
            <v>44300</v>
          </cell>
          <cell r="K943">
            <v>231098.1</v>
          </cell>
          <cell r="L943">
            <v>204536339073.69995</v>
          </cell>
          <cell r="M943">
            <v>26561760926.299995</v>
          </cell>
          <cell r="N943">
            <v>0.12899994030576181</v>
          </cell>
          <cell r="O943">
            <v>0.13449737289636851</v>
          </cell>
          <cell r="P943">
            <v>88.418899999999994</v>
          </cell>
          <cell r="Q943">
            <v>0.13133974985881089</v>
          </cell>
          <cell r="R943">
            <v>0.13022042979680351</v>
          </cell>
          <cell r="S943">
            <v>100000</v>
          </cell>
        </row>
        <row r="944">
          <cell r="A944">
            <v>927</v>
          </cell>
          <cell r="B944" t="str">
            <v>Non-Comp</v>
          </cell>
          <cell r="C944">
            <v>43818</v>
          </cell>
          <cell r="D944">
            <v>44182</v>
          </cell>
          <cell r="E944">
            <v>40</v>
          </cell>
          <cell r="F944">
            <v>3712.4850000000001</v>
          </cell>
          <cell r="G944">
            <v>3285.7831099999999</v>
          </cell>
          <cell r="H944">
            <v>40</v>
          </cell>
          <cell r="I944">
            <v>0</v>
          </cell>
          <cell r="J944">
            <v>3712.4850000000001</v>
          </cell>
          <cell r="K944">
            <v>3712.4850000000001</v>
          </cell>
          <cell r="L944">
            <v>3285783110</v>
          </cell>
          <cell r="M944">
            <v>426701890</v>
          </cell>
          <cell r="N944">
            <v>0.13021983857534553</v>
          </cell>
          <cell r="O944">
            <v>0.13021983857534553</v>
          </cell>
          <cell r="P944">
            <v>88.506299999999996</v>
          </cell>
          <cell r="Q944">
            <v>0.13021983857534553</v>
          </cell>
          <cell r="R944">
            <v>0.13021983911152321</v>
          </cell>
        </row>
        <row r="945">
          <cell r="A945">
            <v>928</v>
          </cell>
          <cell r="B945" t="str">
            <v>556th</v>
          </cell>
          <cell r="C945">
            <v>43832</v>
          </cell>
          <cell r="D945">
            <v>44196</v>
          </cell>
          <cell r="E945">
            <v>69</v>
          </cell>
          <cell r="F945">
            <v>226980.5</v>
          </cell>
          <cell r="G945">
            <v>200564.72906399998</v>
          </cell>
          <cell r="H945">
            <v>35</v>
          </cell>
          <cell r="I945">
            <v>78380.5</v>
          </cell>
          <cell r="J945">
            <v>6550</v>
          </cell>
          <cell r="K945">
            <v>84930.5</v>
          </cell>
          <cell r="L945">
            <v>75112604964</v>
          </cell>
          <cell r="M945">
            <v>9817895036</v>
          </cell>
          <cell r="N945">
            <v>0.13049896862174726</v>
          </cell>
          <cell r="O945">
            <v>0.13449866267981278</v>
          </cell>
          <cell r="P945">
            <v>88.418899999999994</v>
          </cell>
          <cell r="Q945">
            <v>0.13133974985881089</v>
          </cell>
          <cell r="R945">
            <v>0.13106815321571505</v>
          </cell>
          <cell r="S945">
            <v>200000</v>
          </cell>
        </row>
        <row r="946">
          <cell r="A946">
            <v>929</v>
          </cell>
          <cell r="B946" t="str">
            <v>Non-Comp</v>
          </cell>
          <cell r="C946">
            <v>43832</v>
          </cell>
          <cell r="D946">
            <v>44196</v>
          </cell>
          <cell r="E946">
            <v>37</v>
          </cell>
          <cell r="F946">
            <v>6016.98</v>
          </cell>
          <cell r="G946">
            <v>5321.4231289999998</v>
          </cell>
          <cell r="H946">
            <v>37</v>
          </cell>
          <cell r="I946">
            <v>0</v>
          </cell>
          <cell r="J946">
            <v>6016.98</v>
          </cell>
          <cell r="K946">
            <v>6016.98</v>
          </cell>
          <cell r="L946">
            <v>5321423129</v>
          </cell>
          <cell r="M946">
            <v>695556871</v>
          </cell>
          <cell r="N946">
            <v>0.13106789756041623</v>
          </cell>
          <cell r="O946">
            <v>0.13106789756041623</v>
          </cell>
          <cell r="P946">
            <v>88.440100000000001</v>
          </cell>
          <cell r="Q946">
            <v>0.13106789756041623</v>
          </cell>
          <cell r="R946">
            <v>0.13106789755615492</v>
          </cell>
        </row>
        <row r="947">
          <cell r="A947">
            <v>930</v>
          </cell>
          <cell r="B947" t="str">
            <v>557th</v>
          </cell>
          <cell r="C947">
            <v>43846</v>
          </cell>
          <cell r="D947">
            <v>44210</v>
          </cell>
          <cell r="E947">
            <v>70</v>
          </cell>
          <cell r="F947">
            <v>269434.23</v>
          </cell>
          <cell r="G947">
            <v>237919.85896359</v>
          </cell>
          <cell r="H947">
            <v>27</v>
          </cell>
          <cell r="I947">
            <v>79532.23000000001</v>
          </cell>
          <cell r="J947">
            <v>2500</v>
          </cell>
          <cell r="K947">
            <v>82032.23000000001</v>
          </cell>
          <cell r="L947">
            <v>72566872646.589996</v>
          </cell>
          <cell r="M947">
            <v>9465357353.4099998</v>
          </cell>
          <cell r="N947">
            <v>0.12740041662011398</v>
          </cell>
          <cell r="O947">
            <v>0.13599937046342839</v>
          </cell>
          <cell r="P947">
            <v>88.418899999999994</v>
          </cell>
          <cell r="Q947">
            <v>0.13133974985881089</v>
          </cell>
          <cell r="R947">
            <v>0.1307950263191611</v>
          </cell>
        </row>
        <row r="948">
          <cell r="A948">
            <v>931</v>
          </cell>
          <cell r="B948" t="str">
            <v>Non-Comp</v>
          </cell>
          <cell r="C948">
            <v>43846</v>
          </cell>
          <cell r="D948">
            <v>44210</v>
          </cell>
          <cell r="E948">
            <v>42</v>
          </cell>
          <cell r="F948">
            <v>6696.65</v>
          </cell>
          <cell r="G948">
            <v>5923.9503420000001</v>
          </cell>
          <cell r="H948">
            <v>42</v>
          </cell>
          <cell r="I948">
            <v>0</v>
          </cell>
          <cell r="J948">
            <v>6696.65</v>
          </cell>
          <cell r="K948">
            <v>6696.65</v>
          </cell>
          <cell r="L948">
            <v>5923950342</v>
          </cell>
          <cell r="M948">
            <v>772699658</v>
          </cell>
          <cell r="N948">
            <v>0.13079489416343684</v>
          </cell>
          <cell r="O948">
            <v>0.13079489416343684</v>
          </cell>
          <cell r="P948">
            <v>88.461399999999998</v>
          </cell>
          <cell r="Q948">
            <v>0.13079489416343684</v>
          </cell>
          <cell r="R948">
            <v>0.13079489437392075</v>
          </cell>
        </row>
        <row r="949">
          <cell r="A949">
            <v>932</v>
          </cell>
          <cell r="B949" t="str">
            <v>558th</v>
          </cell>
          <cell r="C949">
            <v>43860</v>
          </cell>
          <cell r="D949">
            <v>44224</v>
          </cell>
          <cell r="E949">
            <v>56</v>
          </cell>
          <cell r="F949">
            <v>172366.9</v>
          </cell>
          <cell r="G949">
            <v>152253.886</v>
          </cell>
          <cell r="H949">
            <v>41</v>
          </cell>
          <cell r="I949">
            <v>66366.899999999994</v>
          </cell>
          <cell r="J949">
            <v>32500</v>
          </cell>
          <cell r="K949">
            <v>98866.9</v>
          </cell>
          <cell r="L949">
            <v>87431074387.200027</v>
          </cell>
          <cell r="M949">
            <v>11435825612.799997</v>
          </cell>
          <cell r="N949">
            <v>0.13030049046998199</v>
          </cell>
          <cell r="O949">
            <v>0.1374988577233143</v>
          </cell>
          <cell r="P949">
            <v>88.418899999999994</v>
          </cell>
          <cell r="Q949">
            <v>0.13133974985881089</v>
          </cell>
          <cell r="R949">
            <v>0.13115754781457997</v>
          </cell>
        </row>
        <row r="950">
          <cell r="A950">
            <v>933</v>
          </cell>
          <cell r="B950" t="str">
            <v>Non-Comp</v>
          </cell>
          <cell r="C950">
            <v>43860</v>
          </cell>
          <cell r="D950">
            <v>44224</v>
          </cell>
          <cell r="E950">
            <v>50</v>
          </cell>
          <cell r="F950">
            <v>10425.02</v>
          </cell>
          <cell r="G950">
            <v>9219.1683580000008</v>
          </cell>
          <cell r="H950">
            <v>50</v>
          </cell>
          <cell r="I950">
            <v>0</v>
          </cell>
          <cell r="J950">
            <v>10425.02</v>
          </cell>
          <cell r="K950">
            <v>10425.02</v>
          </cell>
          <cell r="L950">
            <v>9219168358</v>
          </cell>
          <cell r="M950">
            <v>1205851642</v>
          </cell>
          <cell r="N950">
            <v>0.13115764569829852</v>
          </cell>
          <cell r="O950">
            <v>0.13115764569829852</v>
          </cell>
          <cell r="P950">
            <v>88.433099999999996</v>
          </cell>
          <cell r="Q950">
            <v>0.13115764569829852</v>
          </cell>
          <cell r="R950">
            <v>0.13115764569829852</v>
          </cell>
        </row>
        <row r="951">
          <cell r="A951">
            <v>934</v>
          </cell>
          <cell r="B951" t="str">
            <v>559th</v>
          </cell>
          <cell r="C951">
            <v>43874</v>
          </cell>
          <cell r="D951">
            <v>44238</v>
          </cell>
          <cell r="E951">
            <v>42</v>
          </cell>
          <cell r="F951">
            <v>152357.29999999999</v>
          </cell>
          <cell r="G951">
            <v>134370.03930800001</v>
          </cell>
          <cell r="H951">
            <v>38</v>
          </cell>
          <cell r="I951">
            <v>93257.3</v>
          </cell>
          <cell r="J951">
            <v>37000</v>
          </cell>
          <cell r="K951">
            <v>130257.29999999999</v>
          </cell>
          <cell r="L951">
            <v>114907679307.99998</v>
          </cell>
          <cell r="M951">
            <v>15349620691.999998</v>
          </cell>
          <cell r="N951">
            <v>0.13129998973454227</v>
          </cell>
          <cell r="O951">
            <v>0.13739902833297871</v>
          </cell>
          <cell r="P951">
            <v>88.119</v>
          </cell>
          <cell r="Q951">
            <v>0.13519944745049434</v>
          </cell>
          <cell r="R951">
            <v>0.13394975738352285</v>
          </cell>
        </row>
        <row r="952">
          <cell r="A952">
            <v>935</v>
          </cell>
          <cell r="B952" t="str">
            <v>Non-Comp</v>
          </cell>
          <cell r="C952">
            <v>43874</v>
          </cell>
          <cell r="D952">
            <v>44238</v>
          </cell>
          <cell r="E952">
            <v>25</v>
          </cell>
          <cell r="F952">
            <v>1262.8050000000001</v>
          </cell>
          <cell r="G952">
            <v>1113.9947950000001</v>
          </cell>
          <cell r="H952">
            <v>25</v>
          </cell>
          <cell r="I952">
            <v>0</v>
          </cell>
          <cell r="J952">
            <v>1262.8050000000001</v>
          </cell>
          <cell r="K952">
            <v>1262.8050000000001</v>
          </cell>
          <cell r="L952">
            <v>1113994795</v>
          </cell>
          <cell r="M952">
            <v>148810205</v>
          </cell>
          <cell r="N952">
            <v>0.13394947964141266</v>
          </cell>
          <cell r="O952">
            <v>0.13394947964141266</v>
          </cell>
          <cell r="P952">
            <v>88.215900000000005</v>
          </cell>
          <cell r="Q952">
            <v>0.13394947964141266</v>
          </cell>
          <cell r="R952">
            <v>0.13394947964141266</v>
          </cell>
        </row>
        <row r="953">
          <cell r="A953">
            <v>936</v>
          </cell>
          <cell r="B953" t="str">
            <v>560th</v>
          </cell>
          <cell r="C953">
            <v>43888</v>
          </cell>
          <cell r="D953">
            <v>44252</v>
          </cell>
          <cell r="E953">
            <v>227</v>
          </cell>
          <cell r="F953">
            <v>1126000.7149999999</v>
          </cell>
          <cell r="G953">
            <v>993353.24620070437</v>
          </cell>
          <cell r="H953">
            <v>32</v>
          </cell>
          <cell r="I953">
            <v>224309.97</v>
          </cell>
          <cell r="J953">
            <v>30700</v>
          </cell>
          <cell r="K953">
            <v>255009.97</v>
          </cell>
          <cell r="L953">
            <v>225167584270.42999</v>
          </cell>
          <cell r="M953">
            <v>29842385729.57</v>
          </cell>
          <cell r="N953">
            <v>0.12999970455476623</v>
          </cell>
          <cell r="O953">
            <v>0.13748978160181008</v>
          </cell>
          <cell r="P953">
            <v>88.266300000000001</v>
          </cell>
          <cell r="Q953">
            <v>0.13330042654513036</v>
          </cell>
          <cell r="R953">
            <v>0.13289839571294054</v>
          </cell>
        </row>
        <row r="954">
          <cell r="A954">
            <v>937</v>
          </cell>
          <cell r="B954" t="str">
            <v>Non-Comp</v>
          </cell>
          <cell r="C954">
            <v>43888</v>
          </cell>
          <cell r="D954">
            <v>44252</v>
          </cell>
          <cell r="E954">
            <v>62</v>
          </cell>
          <cell r="F954">
            <v>3895.1</v>
          </cell>
          <cell r="G954">
            <v>3439.2798189999999</v>
          </cell>
          <cell r="H954">
            <v>62</v>
          </cell>
          <cell r="I954">
            <v>0</v>
          </cell>
          <cell r="J954">
            <v>3895.1</v>
          </cell>
          <cell r="K954">
            <v>3895.1</v>
          </cell>
          <cell r="L954">
            <v>3439279819</v>
          </cell>
          <cell r="M954">
            <v>455820181</v>
          </cell>
          <cell r="N954">
            <v>0.13289771693171101</v>
          </cell>
          <cell r="O954">
            <v>0.13289771693171101</v>
          </cell>
          <cell r="P954">
            <v>88.297600000000003</v>
          </cell>
          <cell r="Q954">
            <v>0.13289771693171101</v>
          </cell>
          <cell r="R954">
            <v>0.13289771693171101</v>
          </cell>
        </row>
        <row r="955">
          <cell r="A955">
            <v>938</v>
          </cell>
          <cell r="B955" t="str">
            <v>561st</v>
          </cell>
          <cell r="C955">
            <v>43902</v>
          </cell>
          <cell r="D955">
            <v>44266</v>
          </cell>
          <cell r="E955">
            <v>176</v>
          </cell>
          <cell r="F955">
            <v>820268.72500000009</v>
          </cell>
          <cell r="G955">
            <v>730646.77735779947</v>
          </cell>
          <cell r="H955">
            <v>14</v>
          </cell>
          <cell r="I955">
            <v>62500</v>
          </cell>
          <cell r="J955">
            <v>30000</v>
          </cell>
          <cell r="K955">
            <v>92500</v>
          </cell>
          <cell r="L955">
            <v>82629270000</v>
          </cell>
          <cell r="M955">
            <v>9870730000</v>
          </cell>
          <cell r="N955">
            <v>0.11939981438396267</v>
          </cell>
          <cell r="O955">
            <v>0.1330006187429939</v>
          </cell>
          <cell r="P955">
            <v>89.311899999999994</v>
          </cell>
          <cell r="Q955">
            <v>0.12000039090074133</v>
          </cell>
          <cell r="R955">
            <v>0.11978626920739952</v>
          </cell>
        </row>
        <row r="956">
          <cell r="A956">
            <v>939</v>
          </cell>
          <cell r="B956" t="str">
            <v>Non-Comp</v>
          </cell>
          <cell r="C956">
            <v>43902</v>
          </cell>
          <cell r="D956">
            <v>44266</v>
          </cell>
          <cell r="E956">
            <v>147</v>
          </cell>
          <cell r="F956">
            <v>12953.56</v>
          </cell>
          <cell r="G956">
            <v>11571.285612</v>
          </cell>
          <cell r="H956">
            <v>147</v>
          </cell>
          <cell r="I956">
            <v>0</v>
          </cell>
          <cell r="J956">
            <v>12953.56</v>
          </cell>
          <cell r="K956">
            <v>12953.56</v>
          </cell>
          <cell r="L956">
            <v>11571285612</v>
          </cell>
          <cell r="M956">
            <v>1382274388</v>
          </cell>
          <cell r="N956">
            <v>0.11978546646739516</v>
          </cell>
          <cell r="O956">
            <v>0.11978546646739516</v>
          </cell>
          <cell r="P956">
            <v>89.328999999999994</v>
          </cell>
          <cell r="Q956">
            <v>0.11978546646739516</v>
          </cell>
          <cell r="R956">
            <v>0.11978546646739532</v>
          </cell>
        </row>
        <row r="957">
          <cell r="A957">
            <v>940</v>
          </cell>
          <cell r="B957" t="str">
            <v>562nd</v>
          </cell>
          <cell r="C957">
            <v>43916</v>
          </cell>
          <cell r="D957">
            <v>44280</v>
          </cell>
          <cell r="E957">
            <v>175</v>
          </cell>
          <cell r="F957">
            <v>799442.2</v>
          </cell>
          <cell r="G957">
            <v>719677.28026200016</v>
          </cell>
          <cell r="H957">
            <v>31</v>
          </cell>
          <cell r="I957">
            <v>157500</v>
          </cell>
          <cell r="J957">
            <v>0</v>
          </cell>
          <cell r="K957">
            <v>157500</v>
          </cell>
          <cell r="L957">
            <v>142351940500</v>
          </cell>
          <cell r="M957">
            <v>15148059500.000002</v>
          </cell>
          <cell r="N957">
            <v>0.10480060885638241</v>
          </cell>
          <cell r="O957">
            <v>0.11989983121416313</v>
          </cell>
          <cell r="P957">
            <v>90.22</v>
          </cell>
          <cell r="Q957">
            <v>0.1086994915968536</v>
          </cell>
          <cell r="R957">
            <v>0.10670627898291248</v>
          </cell>
        </row>
        <row r="958">
          <cell r="A958">
            <v>941</v>
          </cell>
          <cell r="B958" t="str">
            <v>Non-Comp</v>
          </cell>
          <cell r="C958">
            <v>43916</v>
          </cell>
          <cell r="D958">
            <v>44280</v>
          </cell>
          <cell r="E958">
            <v>110</v>
          </cell>
          <cell r="F958">
            <v>11977.24</v>
          </cell>
          <cell r="G958">
            <v>10825.281027000001</v>
          </cell>
          <cell r="H958">
            <v>110</v>
          </cell>
          <cell r="I958">
            <v>0</v>
          </cell>
          <cell r="J958">
            <v>11977.24</v>
          </cell>
          <cell r="K958">
            <v>11977.24</v>
          </cell>
          <cell r="L958">
            <v>10825281027</v>
          </cell>
          <cell r="M958">
            <v>1151958973</v>
          </cell>
          <cell r="N958">
            <v>0.10670611550514769</v>
          </cell>
          <cell r="O958">
            <v>0.10670611550514769</v>
          </cell>
          <cell r="P958">
            <v>90.382099999999994</v>
          </cell>
          <cell r="Q958">
            <v>0.10670611550514769</v>
          </cell>
          <cell r="R958">
            <v>0.10670611550514769</v>
          </cell>
        </row>
        <row r="959">
          <cell r="A959">
            <v>942</v>
          </cell>
          <cell r="B959" t="str">
            <v>563rd</v>
          </cell>
          <cell r="C959">
            <v>43930</v>
          </cell>
          <cell r="D959">
            <v>44294</v>
          </cell>
          <cell r="E959">
            <v>183</v>
          </cell>
          <cell r="F959">
            <v>860233.5</v>
          </cell>
          <cell r="G959">
            <v>782797.90775850019</v>
          </cell>
          <cell r="H959">
            <v>10</v>
          </cell>
          <cell r="I959">
            <v>145000</v>
          </cell>
          <cell r="J959">
            <v>15000</v>
          </cell>
          <cell r="K959">
            <v>160000</v>
          </cell>
          <cell r="L959">
            <v>146063760000</v>
          </cell>
          <cell r="M959">
            <v>13936240000.000002</v>
          </cell>
          <cell r="N959">
            <v>9.4990544838486804E-2</v>
          </cell>
          <cell r="O959">
            <v>0.10849995485596278</v>
          </cell>
          <cell r="P959">
            <v>91.222099999999998</v>
          </cell>
          <cell r="Q959">
            <v>9.6489941690556483E-2</v>
          </cell>
          <cell r="R959">
            <v>9.5674399318338099E-2</v>
          </cell>
        </row>
        <row r="960">
          <cell r="A960">
            <v>943</v>
          </cell>
          <cell r="B960" t="str">
            <v>Non-Comp</v>
          </cell>
          <cell r="C960">
            <v>43930</v>
          </cell>
          <cell r="D960">
            <v>44294</v>
          </cell>
          <cell r="E960">
            <v>106</v>
          </cell>
          <cell r="F960">
            <v>16145.48</v>
          </cell>
          <cell r="G960">
            <v>14739.192539</v>
          </cell>
          <cell r="H960">
            <v>106</v>
          </cell>
          <cell r="I960">
            <v>0</v>
          </cell>
          <cell r="J960">
            <v>16145.48</v>
          </cell>
          <cell r="K960">
            <v>16145.48</v>
          </cell>
          <cell r="L960">
            <v>14739192539</v>
          </cell>
          <cell r="M960">
            <v>1406287461</v>
          </cell>
          <cell r="N960">
            <v>9.5673550372536748E-2</v>
          </cell>
          <cell r="O960">
            <v>9.5673550372536748E-2</v>
          </cell>
          <cell r="P960">
            <v>91.289900000000003</v>
          </cell>
          <cell r="Q960">
            <v>9.5673550372536748E-2</v>
          </cell>
          <cell r="R960">
            <v>9.5673550372536775E-2</v>
          </cell>
        </row>
        <row r="961">
          <cell r="A961">
            <v>944</v>
          </cell>
          <cell r="B961" t="str">
            <v>564th</v>
          </cell>
          <cell r="C961">
            <v>43944</v>
          </cell>
          <cell r="D961">
            <v>44308</v>
          </cell>
          <cell r="E961">
            <v>142</v>
          </cell>
          <cell r="F961">
            <v>576658.4</v>
          </cell>
          <cell r="G961">
            <v>535763.99068360007</v>
          </cell>
          <cell r="H961">
            <v>20</v>
          </cell>
          <cell r="I961">
            <v>145000</v>
          </cell>
          <cell r="J961">
            <v>0</v>
          </cell>
          <cell r="K961">
            <v>145000</v>
          </cell>
          <cell r="L961">
            <v>135133231000.00003</v>
          </cell>
          <cell r="M961">
            <v>9866769000.0000019</v>
          </cell>
          <cell r="N961">
            <v>7.1399616548990533E-2</v>
          </cell>
          <cell r="O961">
            <v>8.3064607293085971E-2</v>
          </cell>
          <cell r="P961">
            <v>93.062600000000003</v>
          </cell>
          <cell r="Q961">
            <v>7.4750316359190355E-2</v>
          </cell>
          <cell r="R961">
            <v>7.3216429494201901E-2</v>
          </cell>
        </row>
        <row r="962">
          <cell r="A962">
            <v>945</v>
          </cell>
          <cell r="B962" t="str">
            <v>Non-Comp</v>
          </cell>
          <cell r="C962">
            <v>43944</v>
          </cell>
          <cell r="D962">
            <v>44308</v>
          </cell>
          <cell r="E962">
            <v>115</v>
          </cell>
          <cell r="F962">
            <v>17587.75</v>
          </cell>
          <cell r="G962">
            <v>16390.956366999999</v>
          </cell>
          <cell r="H962">
            <v>115</v>
          </cell>
          <cell r="I962">
            <v>0</v>
          </cell>
          <cell r="J962">
            <v>17587.75</v>
          </cell>
          <cell r="K962">
            <v>17587.75</v>
          </cell>
          <cell r="L962">
            <v>16390956367</v>
          </cell>
          <cell r="M962">
            <v>1196793633</v>
          </cell>
          <cell r="N962">
            <v>7.3216076677356343E-2</v>
          </cell>
          <cell r="O962">
            <v>7.3216076677356343E-2</v>
          </cell>
          <cell r="P962">
            <v>93.195300000000003</v>
          </cell>
          <cell r="Q962">
            <v>7.3216076677356343E-2</v>
          </cell>
          <cell r="R962">
            <v>7.3216076677356343E-2</v>
          </cell>
        </row>
        <row r="963">
          <cell r="A963">
            <v>946</v>
          </cell>
          <cell r="B963" t="str">
            <v>565th</v>
          </cell>
          <cell r="C963">
            <v>43958</v>
          </cell>
          <cell r="D963">
            <v>44322</v>
          </cell>
          <cell r="E963">
            <v>48</v>
          </cell>
          <cell r="F963">
            <v>166014.06</v>
          </cell>
          <cell r="G963">
            <v>154259.33853840001</v>
          </cell>
          <cell r="H963">
            <v>41</v>
          </cell>
          <cell r="I963">
            <v>100014.06</v>
          </cell>
          <cell r="J963">
            <v>6000</v>
          </cell>
          <cell r="K963">
            <v>106014.06</v>
          </cell>
          <cell r="L963">
            <v>98701683538.400009</v>
          </cell>
          <cell r="M963">
            <v>7312376461.6000023</v>
          </cell>
          <cell r="N963">
            <v>7.2189529484326123E-2</v>
          </cell>
          <cell r="O963">
            <v>8.1894814657314394E-2</v>
          </cell>
          <cell r="P963">
            <v>92.825699999999998</v>
          </cell>
          <cell r="Q963">
            <v>7.7500192461620196E-2</v>
          </cell>
          <cell r="R963">
            <v>7.4291574579198438E-2</v>
          </cell>
        </row>
        <row r="964">
          <cell r="A964">
            <v>947</v>
          </cell>
          <cell r="B964" t="str">
            <v>Non-Comp</v>
          </cell>
          <cell r="C964">
            <v>43958</v>
          </cell>
          <cell r="D964">
            <v>44322</v>
          </cell>
          <cell r="E964">
            <v>37</v>
          </cell>
          <cell r="F964">
            <v>3262.1849999999999</v>
          </cell>
          <cell r="G964">
            <v>3037.1660029999998</v>
          </cell>
          <cell r="H964">
            <v>37</v>
          </cell>
          <cell r="I964">
            <v>0</v>
          </cell>
          <cell r="J964">
            <v>3262.1849999999999</v>
          </cell>
          <cell r="K964">
            <v>3262.1849999999999</v>
          </cell>
          <cell r="L964">
            <v>3037166003</v>
          </cell>
          <cell r="M964">
            <v>225018997</v>
          </cell>
          <cell r="N964">
            <v>7.4292014581825175E-2</v>
          </cell>
          <cell r="O964">
            <v>7.4292014581825175E-2</v>
          </cell>
          <cell r="P964">
            <v>93.102199999999996</v>
          </cell>
          <cell r="Q964">
            <v>7.4292014581825175E-2</v>
          </cell>
          <cell r="R964">
            <v>7.4292014581825175E-2</v>
          </cell>
        </row>
        <row r="965">
          <cell r="A965">
            <v>948</v>
          </cell>
          <cell r="B965" t="str">
            <v>566th</v>
          </cell>
          <cell r="C965">
            <v>43972</v>
          </cell>
          <cell r="D965">
            <v>44336</v>
          </cell>
          <cell r="E965">
            <v>134</v>
          </cell>
          <cell r="F965">
            <v>508898</v>
          </cell>
          <cell r="G965">
            <v>471816.11043299991</v>
          </cell>
          <cell r="H965">
            <v>16</v>
          </cell>
          <cell r="I965">
            <v>90507</v>
          </cell>
          <cell r="J965">
            <v>0</v>
          </cell>
          <cell r="K965">
            <v>90507</v>
          </cell>
          <cell r="L965">
            <v>84068659038</v>
          </cell>
          <cell r="M965">
            <v>6438340962</v>
          </cell>
          <cell r="N965">
            <v>7.5000463579154728E-2</v>
          </cell>
          <cell r="O965">
            <v>8.3900037261582183E-2</v>
          </cell>
          <cell r="P965">
            <v>92.825800000000001</v>
          </cell>
          <cell r="Q965">
            <v>7.7499028725411895E-2</v>
          </cell>
          <cell r="R965">
            <v>7.6795309650762547E-2</v>
          </cell>
        </row>
        <row r="966">
          <cell r="A966">
            <v>949</v>
          </cell>
          <cell r="B966" t="str">
            <v>Non-Comp</v>
          </cell>
          <cell r="C966">
            <v>43972</v>
          </cell>
          <cell r="D966">
            <v>44336</v>
          </cell>
          <cell r="E966">
            <v>24</v>
          </cell>
          <cell r="F966">
            <v>1568.48</v>
          </cell>
          <cell r="G966">
            <v>1456.9030379999999</v>
          </cell>
          <cell r="H966">
            <v>24</v>
          </cell>
          <cell r="I966">
            <v>0</v>
          </cell>
          <cell r="J966">
            <v>1568.48</v>
          </cell>
          <cell r="K966">
            <v>1568.48</v>
          </cell>
          <cell r="L966">
            <v>1456903038</v>
          </cell>
          <cell r="M966">
            <v>111576962</v>
          </cell>
          <cell r="N966">
            <v>7.6795427655834345E-2</v>
          </cell>
          <cell r="O966">
            <v>7.6795427655834345E-2</v>
          </cell>
          <cell r="P966">
            <v>92.886300000000006</v>
          </cell>
          <cell r="Q966">
            <v>7.6795427655834345E-2</v>
          </cell>
          <cell r="R966">
            <v>7.6795427655834345E-2</v>
          </cell>
        </row>
        <row r="967">
          <cell r="A967">
            <v>950</v>
          </cell>
          <cell r="B967" t="str">
            <v>567th</v>
          </cell>
          <cell r="C967">
            <v>43986</v>
          </cell>
          <cell r="D967">
            <v>44350</v>
          </cell>
          <cell r="E967">
            <v>88</v>
          </cell>
          <cell r="F967">
            <v>389354</v>
          </cell>
          <cell r="G967">
            <v>361084.0701559998</v>
          </cell>
          <cell r="H967">
            <v>15</v>
          </cell>
          <cell r="I967">
            <v>86250</v>
          </cell>
          <cell r="J967">
            <v>6000</v>
          </cell>
          <cell r="K967">
            <v>92250</v>
          </cell>
          <cell r="L967">
            <v>85679504000</v>
          </cell>
          <cell r="M967">
            <v>6570495999.9999971</v>
          </cell>
          <cell r="N967">
            <v>7.5000463579154728E-2</v>
          </cell>
          <cell r="O967">
            <v>8.2900026222099701E-2</v>
          </cell>
          <cell r="P967">
            <v>92.86</v>
          </cell>
          <cell r="Q967">
            <v>7.7101177951921021E-2</v>
          </cell>
          <cell r="R967">
            <v>7.6897695716760431E-2</v>
          </cell>
        </row>
        <row r="968">
          <cell r="A968">
            <v>951</v>
          </cell>
          <cell r="B968" t="str">
            <v>Non-Comp</v>
          </cell>
          <cell r="C968">
            <v>43986</v>
          </cell>
          <cell r="D968">
            <v>44350</v>
          </cell>
          <cell r="E968">
            <v>11</v>
          </cell>
          <cell r="F968">
            <v>902.27</v>
          </cell>
          <cell r="G968">
            <v>838.00581699999998</v>
          </cell>
          <cell r="H968">
            <v>11</v>
          </cell>
          <cell r="I968">
            <v>0</v>
          </cell>
          <cell r="J968">
            <v>902.27</v>
          </cell>
          <cell r="K968">
            <v>902.27</v>
          </cell>
          <cell r="L968">
            <v>838005817</v>
          </cell>
          <cell r="M968">
            <v>64264183</v>
          </cell>
          <cell r="N968">
            <v>7.6897712661218379E-2</v>
          </cell>
          <cell r="O968">
            <v>7.6897712661218379E-2</v>
          </cell>
          <cell r="P968">
            <v>92.877499999999998</v>
          </cell>
          <cell r="Q968">
            <v>7.6897712661218379E-2</v>
          </cell>
          <cell r="R968">
            <v>7.6897712661218365E-2</v>
          </cell>
        </row>
        <row r="969">
          <cell r="A969">
            <v>952</v>
          </cell>
          <cell r="B969" t="str">
            <v>568th</v>
          </cell>
          <cell r="C969">
            <v>44000</v>
          </cell>
          <cell r="D969">
            <v>44364</v>
          </cell>
          <cell r="E969">
            <v>81</v>
          </cell>
          <cell r="F969">
            <v>201052.5</v>
          </cell>
          <cell r="G969">
            <v>186997.00809499994</v>
          </cell>
          <cell r="H969">
            <v>18</v>
          </cell>
          <cell r="I969">
            <v>43850</v>
          </cell>
          <cell r="J969">
            <v>4000</v>
          </cell>
          <cell r="K969">
            <v>47850</v>
          </cell>
          <cell r="L969">
            <v>44607385249.999992</v>
          </cell>
          <cell r="M969">
            <v>3242614750.000001</v>
          </cell>
          <cell r="N969">
            <v>7.1999429754132871E-2</v>
          </cell>
          <cell r="O969">
            <v>8.1000381966111645E-2</v>
          </cell>
          <cell r="P969">
            <v>93.162099999999995</v>
          </cell>
          <cell r="Q969">
            <v>7.3599515678161448E-2</v>
          </cell>
          <cell r="R969">
            <v>7.2892301299390019E-2</v>
          </cell>
        </row>
        <row r="970">
          <cell r="A970">
            <v>953</v>
          </cell>
          <cell r="B970" t="str">
            <v>Non-Comp</v>
          </cell>
          <cell r="C970">
            <v>44000</v>
          </cell>
          <cell r="D970">
            <v>44364</v>
          </cell>
          <cell r="E970">
            <v>30</v>
          </cell>
          <cell r="F970">
            <v>2210.39</v>
          </cell>
          <cell r="G970">
            <v>2060.600711</v>
          </cell>
          <cell r="H970">
            <v>30</v>
          </cell>
          <cell r="I970">
            <v>0</v>
          </cell>
          <cell r="J970">
            <v>2210.39</v>
          </cell>
          <cell r="K970">
            <v>2210.39</v>
          </cell>
          <cell r="L970">
            <v>2060600711</v>
          </cell>
          <cell r="M970">
            <v>149789289</v>
          </cell>
          <cell r="N970">
            <v>7.2891752853543573E-2</v>
          </cell>
          <cell r="O970">
            <v>7.2891752853543573E-2</v>
          </cell>
          <cell r="P970">
            <v>93.223399999999998</v>
          </cell>
          <cell r="Q970">
            <v>7.2891752853543573E-2</v>
          </cell>
          <cell r="R970">
            <v>7.2891752853543573E-2</v>
          </cell>
        </row>
        <row r="971">
          <cell r="A971">
            <v>954</v>
          </cell>
          <cell r="B971" t="str">
            <v>569th</v>
          </cell>
          <cell r="C971">
            <v>44014</v>
          </cell>
          <cell r="D971">
            <v>44379</v>
          </cell>
          <cell r="E971">
            <v>33</v>
          </cell>
          <cell r="F971">
            <v>169775</v>
          </cell>
          <cell r="G971">
            <v>158381.02799999999</v>
          </cell>
          <cell r="H971">
            <v>1</v>
          </cell>
          <cell r="I971">
            <v>15000</v>
          </cell>
          <cell r="J971">
            <v>0</v>
          </cell>
          <cell r="K971">
            <v>15000</v>
          </cell>
          <cell r="L971">
            <v>14038365000</v>
          </cell>
          <cell r="M971">
            <v>961634999.99999952</v>
          </cell>
          <cell r="N971">
            <v>6.8500498455482506E-2</v>
          </cell>
          <cell r="O971">
            <v>7.5500107550010714E-2</v>
          </cell>
          <cell r="P971">
            <v>93.589100000000002</v>
          </cell>
          <cell r="Q971">
            <v>6.8500498455482506E-2</v>
          </cell>
          <cell r="R971">
            <v>6.8500498455482506E-2</v>
          </cell>
        </row>
        <row r="972">
          <cell r="A972">
            <v>955</v>
          </cell>
          <cell r="B972" t="str">
            <v>Non-Comp</v>
          </cell>
          <cell r="C972">
            <v>44014</v>
          </cell>
          <cell r="D972">
            <v>44379</v>
          </cell>
          <cell r="E972">
            <v>13</v>
          </cell>
          <cell r="F972">
            <v>1150.21</v>
          </cell>
          <cell r="G972">
            <v>1076.4711870000001</v>
          </cell>
          <cell r="H972">
            <v>13</v>
          </cell>
          <cell r="I972">
            <v>0</v>
          </cell>
          <cell r="J972">
            <v>1150.21</v>
          </cell>
          <cell r="K972">
            <v>1150.21</v>
          </cell>
          <cell r="L972">
            <v>1076471187</v>
          </cell>
          <cell r="M972">
            <v>73738813</v>
          </cell>
          <cell r="N972">
            <v>6.8500498455482506E-2</v>
          </cell>
          <cell r="O972">
            <v>6.8500498455482506E-2</v>
          </cell>
          <cell r="P972">
            <v>93.589100000000002</v>
          </cell>
          <cell r="Q972">
            <v>6.8500498455482506E-2</v>
          </cell>
          <cell r="R972">
            <v>6.850049845548252E-2</v>
          </cell>
        </row>
        <row r="973">
          <cell r="A973">
            <v>956</v>
          </cell>
          <cell r="B973" t="str">
            <v>570th</v>
          </cell>
          <cell r="C973">
            <v>44028</v>
          </cell>
          <cell r="D973">
            <v>44392</v>
          </cell>
          <cell r="E973">
            <v>24</v>
          </cell>
          <cell r="F973">
            <v>146650</v>
          </cell>
          <cell r="G973">
            <v>137318.80580000003</v>
          </cell>
          <cell r="H973">
            <v>17</v>
          </cell>
          <cell r="I973">
            <v>83600</v>
          </cell>
          <cell r="J973">
            <v>250</v>
          </cell>
          <cell r="K973">
            <v>83850</v>
          </cell>
          <cell r="L973">
            <v>78710621500.000015</v>
          </cell>
          <cell r="M973">
            <v>5139378499.999999</v>
          </cell>
          <cell r="N973">
            <v>6.3500377626934737E-2</v>
          </cell>
          <cell r="O973">
            <v>7.2499593880738927E-2</v>
          </cell>
          <cell r="P973">
            <v>93.8245</v>
          </cell>
          <cell r="Q973">
            <v>6.6000518620836335E-2</v>
          </cell>
          <cell r="R973">
            <v>6.5474515559748148E-2</v>
          </cell>
        </row>
        <row r="974">
          <cell r="A974">
            <v>957</v>
          </cell>
          <cell r="B974" t="str">
            <v>Non-Comp</v>
          </cell>
          <cell r="C974">
            <v>44028</v>
          </cell>
          <cell r="D974">
            <v>44392</v>
          </cell>
          <cell r="E974">
            <v>44</v>
          </cell>
          <cell r="F974">
            <v>3360.27</v>
          </cell>
          <cell r="G974">
            <v>3154.30897</v>
          </cell>
          <cell r="H974">
            <v>44</v>
          </cell>
          <cell r="I974">
            <v>0</v>
          </cell>
          <cell r="J974">
            <v>3360.27</v>
          </cell>
          <cell r="K974">
            <v>3360.27</v>
          </cell>
          <cell r="L974">
            <v>3154308970</v>
          </cell>
          <cell r="M974">
            <v>205961030</v>
          </cell>
          <cell r="N974">
            <v>6.5474516928751336E-2</v>
          </cell>
          <cell r="O974">
            <v>6.5474516928751336E-2</v>
          </cell>
          <cell r="P974">
            <v>93.870699999999999</v>
          </cell>
          <cell r="Q974">
            <v>6.5474516928751336E-2</v>
          </cell>
          <cell r="R974">
            <v>6.5474516928751364E-2</v>
          </cell>
        </row>
        <row r="975">
          <cell r="A975">
            <v>958</v>
          </cell>
          <cell r="B975" t="str">
            <v>571ST</v>
          </cell>
          <cell r="C975">
            <v>44042</v>
          </cell>
          <cell r="D975">
            <v>44406</v>
          </cell>
          <cell r="E975">
            <v>20</v>
          </cell>
          <cell r="F975">
            <v>221000</v>
          </cell>
          <cell r="G975">
            <v>206098.67250000002</v>
          </cell>
          <cell r="H975">
            <v>8</v>
          </cell>
          <cell r="I975">
            <v>54000</v>
          </cell>
          <cell r="J975">
            <v>0</v>
          </cell>
          <cell r="K975">
            <v>54000</v>
          </cell>
          <cell r="L975">
            <v>50426807000</v>
          </cell>
          <cell r="M975">
            <v>3573192999.9999981</v>
          </cell>
          <cell r="N975">
            <v>6.949983979747143E-2</v>
          </cell>
          <cell r="O975">
            <v>7.4500285231537205E-2</v>
          </cell>
          <cell r="P975">
            <v>93.352900000000005</v>
          </cell>
          <cell r="Q975">
            <v>7.1399616548990533E-2</v>
          </cell>
          <cell r="R975">
            <v>7.1054059509782025E-2</v>
          </cell>
        </row>
        <row r="976">
          <cell r="A976">
            <v>959</v>
          </cell>
          <cell r="B976" t="str">
            <v>Non-Comp</v>
          </cell>
          <cell r="C976">
            <v>44042</v>
          </cell>
          <cell r="D976">
            <v>44406</v>
          </cell>
          <cell r="E976">
            <v>10</v>
          </cell>
          <cell r="F976">
            <v>1463.36</v>
          </cell>
          <cell r="G976">
            <v>1366.5280049999999</v>
          </cell>
          <cell r="H976">
            <v>10</v>
          </cell>
          <cell r="I976">
            <v>0</v>
          </cell>
          <cell r="J976">
            <v>1463.36</v>
          </cell>
          <cell r="K976">
            <v>1463.36</v>
          </cell>
          <cell r="L976">
            <v>1366528005</v>
          </cell>
          <cell r="M976">
            <v>96831995</v>
          </cell>
          <cell r="N976">
            <v>7.1054538316478066E-2</v>
          </cell>
          <cell r="O976">
            <v>7.1054538316478066E-2</v>
          </cell>
          <cell r="P976">
            <v>93.382900000000006</v>
          </cell>
          <cell r="Q976">
            <v>7.1054538316478066E-2</v>
          </cell>
          <cell r="R976">
            <v>7.105453831647808E-2</v>
          </cell>
        </row>
        <row r="977">
          <cell r="A977">
            <v>960</v>
          </cell>
          <cell r="B977" t="str">
            <v>572nd</v>
          </cell>
          <cell r="C977">
            <v>44056</v>
          </cell>
          <cell r="D977">
            <v>44420</v>
          </cell>
          <cell r="E977">
            <v>22</v>
          </cell>
          <cell r="F977">
            <v>152425</v>
          </cell>
          <cell r="G977">
            <v>141869.84744999997</v>
          </cell>
          <cell r="H977">
            <v>2</v>
          </cell>
          <cell r="I977">
            <v>225</v>
          </cell>
          <cell r="J977">
            <v>0</v>
          </cell>
          <cell r="K977">
            <v>225</v>
          </cell>
          <cell r="L977">
            <v>210024450</v>
          </cell>
          <cell r="M977">
            <v>14975550.000000002</v>
          </cell>
          <cell r="N977">
            <v>7.1499730726013663E-2</v>
          </cell>
          <cell r="O977">
            <v>7.5389812418801466E-2</v>
          </cell>
          <cell r="P977">
            <v>93.344200000000001</v>
          </cell>
          <cell r="Q977">
            <v>7.1499730726013663E-2</v>
          </cell>
          <cell r="R977">
            <v>7.1499730726013663E-2</v>
          </cell>
        </row>
        <row r="978">
          <cell r="A978">
            <v>961</v>
          </cell>
          <cell r="B978" t="str">
            <v>Non-Comp</v>
          </cell>
          <cell r="C978">
            <v>44056</v>
          </cell>
          <cell r="D978">
            <v>44420</v>
          </cell>
          <cell r="E978">
            <v>5</v>
          </cell>
          <cell r="F978">
            <v>322.5</v>
          </cell>
          <cell r="G978">
            <v>301.03504500000003</v>
          </cell>
          <cell r="H978">
            <v>5</v>
          </cell>
          <cell r="I978">
            <v>0</v>
          </cell>
          <cell r="J978">
            <v>322.5</v>
          </cell>
          <cell r="K978">
            <v>322.5</v>
          </cell>
          <cell r="L978">
            <v>301035045</v>
          </cell>
          <cell r="M978">
            <v>21464955</v>
          </cell>
          <cell r="N978">
            <v>7.1499730726013663E-2</v>
          </cell>
          <cell r="O978">
            <v>7.1499730726013663E-2</v>
          </cell>
          <cell r="P978">
            <v>93.344200000000001</v>
          </cell>
          <cell r="Q978">
            <v>7.1499730726013663E-2</v>
          </cell>
          <cell r="R978">
            <v>7.1499730726013663E-2</v>
          </cell>
        </row>
        <row r="979">
          <cell r="A979">
            <v>962</v>
          </cell>
          <cell r="B979" t="str">
            <v>573rd</v>
          </cell>
          <cell r="C979">
            <v>44070</v>
          </cell>
          <cell r="D979">
            <v>44434</v>
          </cell>
          <cell r="E979">
            <v>21</v>
          </cell>
          <cell r="F979">
            <v>280510</v>
          </cell>
          <cell r="G979">
            <v>261168.59233999997</v>
          </cell>
          <cell r="H979">
            <v>7</v>
          </cell>
          <cell r="I979">
            <v>64000</v>
          </cell>
          <cell r="J979">
            <v>510</v>
          </cell>
          <cell r="K979">
            <v>64510</v>
          </cell>
          <cell r="L979">
            <v>60156870339.999992</v>
          </cell>
          <cell r="M979">
            <v>4353129660</v>
          </cell>
          <cell r="N979">
            <v>6.9900139995472385E-2</v>
          </cell>
          <cell r="O979">
            <v>7.5400245274125033E-2</v>
          </cell>
          <cell r="P979">
            <v>93.213999999999999</v>
          </cell>
          <cell r="Q979">
            <v>7.300022375547513E-2</v>
          </cell>
          <cell r="R979">
            <v>7.256201282194881E-2</v>
          </cell>
        </row>
        <row r="980">
          <cell r="A980">
            <v>963</v>
          </cell>
          <cell r="B980" t="str">
            <v>Non-Comp</v>
          </cell>
          <cell r="C980">
            <v>44070</v>
          </cell>
          <cell r="D980">
            <v>44434</v>
          </cell>
          <cell r="E980">
            <v>9</v>
          </cell>
          <cell r="F980">
            <v>544.25</v>
          </cell>
          <cell r="G980">
            <v>507.52400999999998</v>
          </cell>
          <cell r="H980">
            <v>9</v>
          </cell>
          <cell r="I980">
            <v>0</v>
          </cell>
          <cell r="J980">
            <v>544.25</v>
          </cell>
          <cell r="K980">
            <v>544.25</v>
          </cell>
          <cell r="L980">
            <v>507524010</v>
          </cell>
          <cell r="M980">
            <v>36725990</v>
          </cell>
          <cell r="N980">
            <v>7.2561858850624827E-2</v>
          </cell>
          <cell r="O980">
            <v>7.2561858850624827E-2</v>
          </cell>
          <cell r="P980">
            <v>93.251999999999995</v>
          </cell>
          <cell r="Q980">
            <v>7.2561858850624827E-2</v>
          </cell>
          <cell r="R980">
            <v>7.2561858850624827E-2</v>
          </cell>
        </row>
        <row r="981">
          <cell r="A981">
            <v>964</v>
          </cell>
          <cell r="B981" t="str">
            <v>574th</v>
          </cell>
          <cell r="C981">
            <v>44084</v>
          </cell>
          <cell r="D981">
            <v>44448</v>
          </cell>
          <cell r="E981">
            <v>25</v>
          </cell>
          <cell r="F981">
            <v>125543</v>
          </cell>
          <cell r="G981">
            <v>116948.363942</v>
          </cell>
          <cell r="H981">
            <v>12</v>
          </cell>
          <cell r="I981">
            <v>29543</v>
          </cell>
          <cell r="J981">
            <v>2500</v>
          </cell>
          <cell r="K981">
            <v>32043</v>
          </cell>
          <cell r="L981">
            <v>29870133941.999992</v>
          </cell>
          <cell r="M981">
            <v>2172866058</v>
          </cell>
          <cell r="N981">
            <v>7.1499730726013663E-2</v>
          </cell>
          <cell r="O981">
            <v>7.4399611027807164E-2</v>
          </cell>
          <cell r="P981">
            <v>93.213999999999999</v>
          </cell>
          <cell r="Q981">
            <v>7.300022375547513E-2</v>
          </cell>
          <cell r="R981">
            <v>7.2943624002206886E-2</v>
          </cell>
        </row>
        <row r="982">
          <cell r="A982">
            <v>965</v>
          </cell>
          <cell r="B982" t="str">
            <v>Non-Comp</v>
          </cell>
          <cell r="C982">
            <v>44084</v>
          </cell>
          <cell r="D982">
            <v>44448</v>
          </cell>
          <cell r="E982">
            <v>11</v>
          </cell>
          <cell r="F982">
            <v>1050.5350000000001</v>
          </cell>
          <cell r="G982">
            <v>979.29717100000005</v>
          </cell>
          <cell r="H982">
            <v>11</v>
          </cell>
          <cell r="I982">
            <v>0</v>
          </cell>
          <cell r="J982">
            <v>1050.5350000000001</v>
          </cell>
          <cell r="K982">
            <v>1050.5350000000001</v>
          </cell>
          <cell r="L982">
            <v>979297171</v>
          </cell>
          <cell r="M982">
            <v>71237829</v>
          </cell>
          <cell r="N982">
            <v>7.2943677683435335E-2</v>
          </cell>
          <cell r="O982">
            <v>7.2943677683435335E-2</v>
          </cell>
          <cell r="P982">
            <v>93.218900000000005</v>
          </cell>
          <cell r="Q982">
            <v>7.2943677683435335E-2</v>
          </cell>
          <cell r="R982">
            <v>7.2943677683435321E-2</v>
          </cell>
        </row>
        <row r="983">
          <cell r="A983">
            <v>966</v>
          </cell>
          <cell r="B983" t="str">
            <v>575th</v>
          </cell>
          <cell r="C983">
            <v>44098</v>
          </cell>
          <cell r="D983">
            <v>44462</v>
          </cell>
          <cell r="E983">
            <v>21</v>
          </cell>
          <cell r="F983">
            <v>188000</v>
          </cell>
          <cell r="G983">
            <v>175230.59800000003</v>
          </cell>
          <cell r="H983">
            <v>13</v>
          </cell>
          <cell r="I983">
            <v>169000</v>
          </cell>
          <cell r="J983">
            <v>0</v>
          </cell>
          <cell r="K983">
            <v>169000</v>
          </cell>
          <cell r="L983">
            <v>157535110000</v>
          </cell>
          <cell r="M983">
            <v>11464889999.999996</v>
          </cell>
          <cell r="N983">
            <v>7.2889445199675593E-2</v>
          </cell>
          <cell r="O983">
            <v>7.4890430819469347E-2</v>
          </cell>
          <cell r="P983">
            <v>93.206199999999995</v>
          </cell>
          <cell r="Q983">
            <v>7.309024813493406E-2</v>
          </cell>
          <cell r="R983">
            <v>7.2976668271277939E-2</v>
          </cell>
        </row>
        <row r="984">
          <cell r="A984">
            <v>967</v>
          </cell>
          <cell r="B984" t="str">
            <v>Non-Comp</v>
          </cell>
          <cell r="C984">
            <v>44098</v>
          </cell>
          <cell r="D984">
            <v>44462</v>
          </cell>
          <cell r="E984">
            <v>9</v>
          </cell>
          <cell r="F984">
            <v>788.81</v>
          </cell>
          <cell r="G984">
            <v>735.29712900000004</v>
          </cell>
          <cell r="H984">
            <v>9</v>
          </cell>
          <cell r="I984">
            <v>0</v>
          </cell>
          <cell r="J984">
            <v>788.81</v>
          </cell>
          <cell r="K984">
            <v>788.81</v>
          </cell>
          <cell r="L984">
            <v>735297129</v>
          </cell>
          <cell r="M984">
            <v>53512871</v>
          </cell>
          <cell r="N984">
            <v>7.297714300803905E-2</v>
          </cell>
          <cell r="O984">
            <v>7.297714300803905E-2</v>
          </cell>
          <cell r="P984">
            <v>93.215999999999994</v>
          </cell>
          <cell r="Q984">
            <v>7.297714300803905E-2</v>
          </cell>
          <cell r="R984">
            <v>7.297714300803905E-2</v>
          </cell>
        </row>
        <row r="985">
          <cell r="A985">
            <v>968</v>
          </cell>
          <cell r="B985" t="str">
            <v>576th</v>
          </cell>
          <cell r="C985">
            <v>44112</v>
          </cell>
          <cell r="D985">
            <v>44476</v>
          </cell>
          <cell r="E985">
            <v>18</v>
          </cell>
          <cell r="F985">
            <v>65500</v>
          </cell>
          <cell r="G985">
            <v>61031.521500000017</v>
          </cell>
          <cell r="H985">
            <v>2</v>
          </cell>
          <cell r="I985">
            <v>29000</v>
          </cell>
          <cell r="J985">
            <v>0</v>
          </cell>
          <cell r="K985">
            <v>29000</v>
          </cell>
          <cell r="L985">
            <v>27038285000</v>
          </cell>
          <cell r="M985">
            <v>1961715000.0000007</v>
          </cell>
          <cell r="N985">
            <v>7.2498440893744312E-2</v>
          </cell>
          <cell r="O985">
            <v>7.5000463579154728E-2</v>
          </cell>
          <cell r="P985">
            <v>93.2149</v>
          </cell>
          <cell r="Q985">
            <v>7.2989837296562929E-2</v>
          </cell>
          <cell r="R985">
            <v>7.2752611446926352E-2</v>
          </cell>
        </row>
        <row r="986">
          <cell r="A986">
            <v>969</v>
          </cell>
          <cell r="B986" t="str">
            <v>Non-Comp</v>
          </cell>
          <cell r="C986">
            <v>44112</v>
          </cell>
          <cell r="D986">
            <v>44476</v>
          </cell>
          <cell r="E986">
            <v>10</v>
          </cell>
          <cell r="F986">
            <v>1832.78</v>
          </cell>
          <cell r="G986">
            <v>1708.799765</v>
          </cell>
          <cell r="H986">
            <v>10</v>
          </cell>
          <cell r="I986">
            <v>0</v>
          </cell>
          <cell r="J986">
            <v>1832.78</v>
          </cell>
          <cell r="K986">
            <v>1832.78</v>
          </cell>
          <cell r="L986">
            <v>1708799765</v>
          </cell>
          <cell r="M986">
            <v>123980235</v>
          </cell>
          <cell r="N986">
            <v>7.2753311145059368E-2</v>
          </cell>
          <cell r="O986">
            <v>7.2753311145059368E-2</v>
          </cell>
          <cell r="P986">
            <v>93.235399999999998</v>
          </cell>
          <cell r="Q986">
            <v>7.2753311145059368E-2</v>
          </cell>
          <cell r="R986">
            <v>7.2753311145059354E-2</v>
          </cell>
        </row>
        <row r="987">
          <cell r="A987">
            <v>970</v>
          </cell>
          <cell r="B987" t="str">
            <v>577th</v>
          </cell>
          <cell r="C987">
            <v>44126</v>
          </cell>
          <cell r="D987">
            <v>44490</v>
          </cell>
          <cell r="E987">
            <v>3</v>
          </cell>
          <cell r="F987">
            <v>15</v>
          </cell>
          <cell r="G987">
            <v>13.957450000000001</v>
          </cell>
          <cell r="H987">
            <v>0</v>
          </cell>
          <cell r="I987" t="str">
            <v>No Bid Received</v>
          </cell>
          <cell r="J987" t="str">
            <v>Bid Rejected</v>
          </cell>
          <cell r="K987">
            <v>0</v>
          </cell>
          <cell r="L987" t="str">
            <v>Bid Rejected</v>
          </cell>
          <cell r="M987" t="str">
            <v>Bid Rejected</v>
          </cell>
          <cell r="N987">
            <v>7.5000463579154728E-2</v>
          </cell>
          <cell r="O987">
            <v>7.5000463579154728E-2</v>
          </cell>
          <cell r="P987" t="str">
            <v>Bid Rejected</v>
          </cell>
          <cell r="Q987" t="str">
            <v>Bid Rejected</v>
          </cell>
          <cell r="R987" t="str">
            <v>Bid Rejected</v>
          </cell>
        </row>
        <row r="988">
          <cell r="A988">
            <v>971</v>
          </cell>
          <cell r="B988" t="str">
            <v>Non-Comp</v>
          </cell>
          <cell r="C988">
            <v>44126</v>
          </cell>
          <cell r="D988">
            <v>44490</v>
          </cell>
          <cell r="E988">
            <v>8</v>
          </cell>
          <cell r="F988">
            <v>643.21500000000003</v>
          </cell>
          <cell r="G988">
            <v>0</v>
          </cell>
          <cell r="H988">
            <v>0</v>
          </cell>
          <cell r="I988">
            <v>0</v>
          </cell>
          <cell r="J988">
            <v>0</v>
          </cell>
          <cell r="K988">
            <v>0</v>
          </cell>
          <cell r="L988">
            <v>0</v>
          </cell>
          <cell r="M988">
            <v>0</v>
          </cell>
          <cell r="N988">
            <v>0</v>
          </cell>
          <cell r="O988">
            <v>0</v>
          </cell>
          <cell r="P988">
            <v>0</v>
          </cell>
          <cell r="Q988">
            <v>0</v>
          </cell>
          <cell r="R988">
            <v>0</v>
          </cell>
        </row>
        <row r="989">
          <cell r="A989">
            <v>972</v>
          </cell>
          <cell r="B989" t="str">
            <v>578th</v>
          </cell>
          <cell r="C989">
            <v>44140</v>
          </cell>
          <cell r="D989">
            <v>44504</v>
          </cell>
          <cell r="E989">
            <v>6</v>
          </cell>
          <cell r="F989">
            <v>20000</v>
          </cell>
          <cell r="G989">
            <v>18623.548999999999</v>
          </cell>
          <cell r="H989">
            <v>1</v>
          </cell>
          <cell r="I989">
            <v>2000</v>
          </cell>
          <cell r="J989">
            <v>0</v>
          </cell>
          <cell r="K989">
            <v>2000</v>
          </cell>
          <cell r="L989">
            <v>1864454000.0000002</v>
          </cell>
          <cell r="M989">
            <v>135545999.99999994</v>
          </cell>
          <cell r="N989">
            <v>7.2899829720056944E-2</v>
          </cell>
          <cell r="O989">
            <v>7.4949498244470364E-2</v>
          </cell>
          <cell r="P989">
            <v>93.222700000000003</v>
          </cell>
          <cell r="Q989">
            <v>7.2899829720056944E-2</v>
          </cell>
          <cell r="R989">
            <v>7.2899829720056944E-2</v>
          </cell>
        </row>
        <row r="990">
          <cell r="A990">
            <v>973</v>
          </cell>
          <cell r="B990" t="str">
            <v>Non-Comp</v>
          </cell>
          <cell r="C990">
            <v>44140</v>
          </cell>
          <cell r="D990">
            <v>44504</v>
          </cell>
          <cell r="E990">
            <v>6</v>
          </cell>
          <cell r="F990">
            <v>257.26499999999999</v>
          </cell>
          <cell r="G990">
            <v>239.82937799999999</v>
          </cell>
          <cell r="H990">
            <v>6</v>
          </cell>
          <cell r="I990">
            <v>0</v>
          </cell>
          <cell r="J990">
            <v>257.26499999999999</v>
          </cell>
          <cell r="K990">
            <v>257.26499999999999</v>
          </cell>
          <cell r="L990">
            <v>239829378</v>
          </cell>
          <cell r="M990">
            <v>17435622</v>
          </cell>
          <cell r="N990">
            <v>7.2899829720056944E-2</v>
          </cell>
          <cell r="O990">
            <v>7.2899829720056944E-2</v>
          </cell>
          <cell r="P990">
            <v>93.222700000000003</v>
          </cell>
          <cell r="Q990">
            <v>7.2899829720056944E-2</v>
          </cell>
          <cell r="R990">
            <v>7.2899829720056958E-2</v>
          </cell>
        </row>
        <row r="991">
          <cell r="A991">
            <v>974</v>
          </cell>
          <cell r="B991" t="str">
            <v>579th</v>
          </cell>
          <cell r="C991">
            <v>44154</v>
          </cell>
          <cell r="D991">
            <v>44518</v>
          </cell>
          <cell r="E991">
            <v>1</v>
          </cell>
          <cell r="F991">
            <v>9200</v>
          </cell>
          <cell r="G991">
            <v>8579.6899999999987</v>
          </cell>
          <cell r="H991">
            <v>1</v>
          </cell>
          <cell r="I991">
            <v>9200</v>
          </cell>
          <cell r="J991">
            <v>0</v>
          </cell>
          <cell r="K991">
            <v>9200</v>
          </cell>
          <cell r="L991">
            <v>8579689999.999999</v>
          </cell>
          <cell r="M991">
            <v>620310000.0000006</v>
          </cell>
          <cell r="N991">
            <v>7.2498440893744312E-2</v>
          </cell>
          <cell r="O991">
            <v>7.2498440893744312E-2</v>
          </cell>
          <cell r="P991">
            <v>93.257499999999993</v>
          </cell>
          <cell r="Q991">
            <v>7.2498440893744312E-2</v>
          </cell>
          <cell r="R991">
            <v>7.2498440893744312E-2</v>
          </cell>
        </row>
        <row r="992">
          <cell r="A992">
            <v>975</v>
          </cell>
          <cell r="B992" t="str">
            <v>Non-Comp</v>
          </cell>
          <cell r="C992">
            <v>44154</v>
          </cell>
          <cell r="D992">
            <v>44518</v>
          </cell>
          <cell r="E992">
            <v>5</v>
          </cell>
          <cell r="F992">
            <v>251.65</v>
          </cell>
          <cell r="G992">
            <v>234.68249800000001</v>
          </cell>
          <cell r="H992">
            <v>5</v>
          </cell>
          <cell r="I992">
            <v>0</v>
          </cell>
          <cell r="J992">
            <v>251.65</v>
          </cell>
          <cell r="K992">
            <v>251.65</v>
          </cell>
          <cell r="L992">
            <v>234682498</v>
          </cell>
          <cell r="M992">
            <v>16967502</v>
          </cell>
          <cell r="N992">
            <v>7.2498440893744312E-2</v>
          </cell>
          <cell r="O992">
            <v>7.2498440893744312E-2</v>
          </cell>
          <cell r="P992">
            <v>93.257499999999993</v>
          </cell>
          <cell r="Q992">
            <v>7.2498440893744312E-2</v>
          </cell>
          <cell r="R992">
            <v>7.2498440893744298E-2</v>
          </cell>
        </row>
        <row r="993">
          <cell r="A993">
            <v>976</v>
          </cell>
          <cell r="B993" t="str">
            <v>580th</v>
          </cell>
          <cell r="C993">
            <v>44168</v>
          </cell>
          <cell r="D993">
            <v>44532</v>
          </cell>
          <cell r="E993">
            <v>3</v>
          </cell>
          <cell r="F993">
            <v>30000</v>
          </cell>
          <cell r="G993">
            <v>27947.07</v>
          </cell>
          <cell r="H993">
            <v>1</v>
          </cell>
          <cell r="I993">
            <v>10000</v>
          </cell>
          <cell r="J993">
            <v>0</v>
          </cell>
          <cell r="K993">
            <v>10000</v>
          </cell>
          <cell r="L993">
            <v>9321500000</v>
          </cell>
          <cell r="M993">
            <v>678499999.99999964</v>
          </cell>
          <cell r="N993">
            <v>7.2988683257953185E-2</v>
          </cell>
          <cell r="O993">
            <v>7.449449884807148E-2</v>
          </cell>
          <cell r="P993">
            <v>93.215000000000003</v>
          </cell>
          <cell r="Q993">
            <v>7.2988683257953185E-2</v>
          </cell>
          <cell r="R993">
            <v>7.2988683257953185E-2</v>
          </cell>
        </row>
        <row r="994">
          <cell r="A994">
            <v>977</v>
          </cell>
          <cell r="B994" t="str">
            <v>Non-Comp</v>
          </cell>
          <cell r="C994">
            <v>44168</v>
          </cell>
          <cell r="D994">
            <v>44532</v>
          </cell>
          <cell r="E994">
            <v>4</v>
          </cell>
          <cell r="F994">
            <v>500.73</v>
          </cell>
          <cell r="G994">
            <v>466.75546900000001</v>
          </cell>
          <cell r="H994">
            <v>4</v>
          </cell>
          <cell r="I994">
            <v>0</v>
          </cell>
          <cell r="J994">
            <v>500.73</v>
          </cell>
          <cell r="K994">
            <v>500.73</v>
          </cell>
          <cell r="L994">
            <v>466755469</v>
          </cell>
          <cell r="M994">
            <v>33974531</v>
          </cell>
          <cell r="N994">
            <v>7.2988683257953185E-2</v>
          </cell>
          <cell r="O994">
            <v>7.2988683257953185E-2</v>
          </cell>
          <cell r="P994">
            <v>93.215000000000003</v>
          </cell>
          <cell r="Q994">
            <v>7.2988683257953185E-2</v>
          </cell>
          <cell r="R994">
            <v>7.2988683257953185E-2</v>
          </cell>
        </row>
        <row r="995">
          <cell r="A995">
            <v>978</v>
          </cell>
          <cell r="B995" t="str">
            <v>581th</v>
          </cell>
          <cell r="C995">
            <v>44182</v>
          </cell>
          <cell r="D995">
            <v>44546</v>
          </cell>
          <cell r="E995">
            <v>2</v>
          </cell>
          <cell r="F995">
            <v>23309.895</v>
          </cell>
          <cell r="G995">
            <v>21717.706670700001</v>
          </cell>
          <cell r="H995">
            <v>1</v>
          </cell>
          <cell r="I995">
            <v>13309.895</v>
          </cell>
          <cell r="J995">
            <v>0</v>
          </cell>
          <cell r="K995">
            <v>13309.895</v>
          </cell>
          <cell r="L995">
            <v>12413606670.700001</v>
          </cell>
          <cell r="M995">
            <v>896288329.29999948</v>
          </cell>
          <cell r="N995">
            <v>7.2400446036068808E-2</v>
          </cell>
          <cell r="O995">
            <v>7.5000463579154728E-2</v>
          </cell>
          <cell r="P995">
            <v>93.266000000000005</v>
          </cell>
          <cell r="Q995">
            <v>7.2400446036068808E-2</v>
          </cell>
          <cell r="R995">
            <v>7.2400446036068808E-2</v>
          </cell>
        </row>
        <row r="996">
          <cell r="A996">
            <v>979</v>
          </cell>
          <cell r="B996" t="str">
            <v>Non-Comp</v>
          </cell>
          <cell r="C996">
            <v>44182</v>
          </cell>
          <cell r="D996">
            <v>44546</v>
          </cell>
          <cell r="E996">
            <v>11</v>
          </cell>
          <cell r="F996">
            <v>220.29</v>
          </cell>
          <cell r="G996">
            <v>205.455671</v>
          </cell>
          <cell r="H996">
            <v>11</v>
          </cell>
          <cell r="I996">
            <v>0</v>
          </cell>
          <cell r="J996">
            <v>220.29</v>
          </cell>
          <cell r="K996">
            <v>220.29</v>
          </cell>
          <cell r="L996">
            <v>205455671</v>
          </cell>
          <cell r="M996">
            <v>14834329</v>
          </cell>
          <cell r="N996">
            <v>7.2400446036068808E-2</v>
          </cell>
          <cell r="O996">
            <v>7.2400446036068808E-2</v>
          </cell>
          <cell r="P996">
            <v>93.266000000000005</v>
          </cell>
          <cell r="Q996">
            <v>7.2400446036068808E-2</v>
          </cell>
          <cell r="R996">
            <v>7.2400446036068794E-2</v>
          </cell>
        </row>
        <row r="997">
          <cell r="A997">
            <v>980</v>
          </cell>
          <cell r="B997" t="str">
            <v>582nd</v>
          </cell>
          <cell r="C997">
            <v>44196</v>
          </cell>
          <cell r="D997">
            <v>44560</v>
          </cell>
          <cell r="E997">
            <v>2</v>
          </cell>
          <cell r="F997">
            <v>20961.005000000001</v>
          </cell>
          <cell r="G997">
            <v>19540.8309233</v>
          </cell>
          <cell r="H997">
            <v>2</v>
          </cell>
          <cell r="I997">
            <v>20961.005000000001</v>
          </cell>
          <cell r="J997">
            <v>0</v>
          </cell>
          <cell r="K997">
            <v>20961.005000000001</v>
          </cell>
          <cell r="L997">
            <v>19540830923.299999</v>
          </cell>
          <cell r="M997">
            <v>1420174076.6999991</v>
          </cell>
          <cell r="N997">
            <v>7.2400446036068808E-2</v>
          </cell>
          <cell r="O997">
            <v>7.2899829720056944E-2</v>
          </cell>
          <cell r="P997">
            <v>93.222700000000003</v>
          </cell>
          <cell r="Q997">
            <v>7.2899829720056944E-2</v>
          </cell>
          <cell r="R997">
            <v>7.2876934338025834E-2</v>
          </cell>
        </row>
        <row r="998">
          <cell r="A998">
            <v>981</v>
          </cell>
          <cell r="B998" t="str">
            <v>Non-Comp</v>
          </cell>
          <cell r="C998">
            <v>44196</v>
          </cell>
          <cell r="D998">
            <v>44560</v>
          </cell>
          <cell r="E998">
            <v>6</v>
          </cell>
          <cell r="F998">
            <v>72.599999999999994</v>
          </cell>
          <cell r="G998">
            <v>67.681132000000005</v>
          </cell>
          <cell r="H998">
            <v>6</v>
          </cell>
          <cell r="I998">
            <v>0</v>
          </cell>
          <cell r="J998">
            <v>72.599999999999994</v>
          </cell>
          <cell r="K998">
            <v>72.599999999999994</v>
          </cell>
          <cell r="L998">
            <v>67681132</v>
          </cell>
          <cell r="M998">
            <v>4918868</v>
          </cell>
          <cell r="N998">
            <v>7.2876753280390963E-2</v>
          </cell>
          <cell r="O998">
            <v>7.2876753280390963E-2</v>
          </cell>
          <cell r="P998">
            <v>93.224699999999999</v>
          </cell>
          <cell r="Q998">
            <v>7.2876753280390963E-2</v>
          </cell>
          <cell r="R998">
            <v>7.2876753280390963E-2</v>
          </cell>
        </row>
        <row r="999">
          <cell r="A999">
            <v>982</v>
          </cell>
          <cell r="B999" t="str">
            <v>583rd</v>
          </cell>
          <cell r="C999">
            <v>44210</v>
          </cell>
          <cell r="D999">
            <v>44574</v>
          </cell>
          <cell r="E999">
            <v>1</v>
          </cell>
          <cell r="F999">
            <v>2000</v>
          </cell>
          <cell r="G999">
            <v>1852.2280000000001</v>
          </cell>
          <cell r="H999">
            <v>0</v>
          </cell>
          <cell r="I999" t="str">
            <v>Bid Rejected</v>
          </cell>
          <cell r="J999" t="str">
            <v>Bid Rejected</v>
          </cell>
          <cell r="K999" t="str">
            <v>0</v>
          </cell>
          <cell r="L999" t="str">
            <v>Bid Rejected</v>
          </cell>
          <cell r="M999" t="str">
            <v>Bid Rejected</v>
          </cell>
          <cell r="N999">
            <v>7.9999852627736415E-2</v>
          </cell>
          <cell r="O999">
            <v>7.9999852627736415E-2</v>
          </cell>
          <cell r="P999" t="str">
            <v>Bid Rejected</v>
          </cell>
          <cell r="Q999" t="str">
            <v>Bid Rejected</v>
          </cell>
          <cell r="R999" t="str">
            <v>Bid Rejected</v>
          </cell>
        </row>
        <row r="1000">
          <cell r="A1000">
            <v>983</v>
          </cell>
          <cell r="B1000" t="str">
            <v>Non-Comp</v>
          </cell>
          <cell r="C1000">
            <v>44210</v>
          </cell>
          <cell r="D1000">
            <v>44574</v>
          </cell>
          <cell r="E1000">
            <v>5</v>
          </cell>
          <cell r="F1000">
            <v>237.45</v>
          </cell>
          <cell r="G1000">
            <v>0</v>
          </cell>
          <cell r="H1000">
            <v>0</v>
          </cell>
          <cell r="I1000">
            <v>0</v>
          </cell>
          <cell r="J1000">
            <v>0</v>
          </cell>
          <cell r="K1000">
            <v>0</v>
          </cell>
          <cell r="L1000">
            <v>0</v>
          </cell>
          <cell r="M1000">
            <v>0</v>
          </cell>
          <cell r="N1000">
            <v>0</v>
          </cell>
          <cell r="O1000">
            <v>0</v>
          </cell>
          <cell r="P1000">
            <v>0</v>
          </cell>
          <cell r="Q1000">
            <v>0</v>
          </cell>
          <cell r="R1000">
            <v>0</v>
          </cell>
        </row>
        <row r="1001">
          <cell r="A1001">
            <v>984</v>
          </cell>
          <cell r="B1001" t="str">
            <v>584th</v>
          </cell>
          <cell r="C1001">
            <v>44224</v>
          </cell>
          <cell r="D1001">
            <v>44588</v>
          </cell>
          <cell r="E1001">
            <v>10</v>
          </cell>
          <cell r="F1001">
            <v>22500</v>
          </cell>
          <cell r="G1001">
            <v>20862.353500000001</v>
          </cell>
          <cell r="H1001">
            <v>2</v>
          </cell>
          <cell r="I1001">
            <v>5000</v>
          </cell>
          <cell r="J1001">
            <v>1000</v>
          </cell>
          <cell r="K1001">
            <v>6000</v>
          </cell>
          <cell r="L1001">
            <v>5571325000</v>
          </cell>
          <cell r="M1001">
            <v>428675000.00000048</v>
          </cell>
          <cell r="N1001">
            <v>7.300022375547513E-2</v>
          </cell>
          <cell r="O1001">
            <v>8.2500536974659838E-2</v>
          </cell>
          <cell r="P1001">
            <v>92.783699999999996</v>
          </cell>
          <cell r="Q1001">
            <v>7.7989183444937021E-2</v>
          </cell>
          <cell r="R1001">
            <v>7.7157690163360035E-2</v>
          </cell>
        </row>
        <row r="1002">
          <cell r="A1002">
            <v>985</v>
          </cell>
          <cell r="B1002" t="str">
            <v>Non-Comp</v>
          </cell>
          <cell r="C1002">
            <v>44224</v>
          </cell>
          <cell r="D1002">
            <v>44588</v>
          </cell>
          <cell r="E1002">
            <v>6</v>
          </cell>
          <cell r="F1002">
            <v>301.39</v>
          </cell>
          <cell r="G1002">
            <v>279.85598700000003</v>
          </cell>
          <cell r="H1002">
            <v>6</v>
          </cell>
          <cell r="I1002">
            <v>0</v>
          </cell>
          <cell r="J1002">
            <v>301.39</v>
          </cell>
          <cell r="K1002">
            <v>301.39</v>
          </cell>
          <cell r="L1002">
            <v>279855987</v>
          </cell>
          <cell r="M1002">
            <v>21534013</v>
          </cell>
          <cell r="N1002">
            <v>7.715816197660498E-2</v>
          </cell>
          <cell r="O1002">
            <v>7.715816197660498E-2</v>
          </cell>
          <cell r="P1002">
            <v>92.855099999999993</v>
          </cell>
          <cell r="Q1002">
            <v>7.715816197660498E-2</v>
          </cell>
          <cell r="R1002">
            <v>7.715816197660498E-2</v>
          </cell>
        </row>
        <row r="1003">
          <cell r="A1003">
            <v>986</v>
          </cell>
          <cell r="B1003" t="str">
            <v>585th</v>
          </cell>
          <cell r="C1003">
            <v>44238</v>
          </cell>
          <cell r="D1003">
            <v>44602</v>
          </cell>
          <cell r="E1003">
            <v>28</v>
          </cell>
          <cell r="F1003">
            <v>102800</v>
          </cell>
          <cell r="G1003">
            <v>95101.790399999998</v>
          </cell>
          <cell r="H1003">
            <v>3</v>
          </cell>
          <cell r="I1003">
            <v>5200</v>
          </cell>
          <cell r="J1003">
            <v>0</v>
          </cell>
          <cell r="K1003">
            <v>5200</v>
          </cell>
          <cell r="L1003">
            <v>4825114900</v>
          </cell>
          <cell r="M1003">
            <v>374885100.00000042</v>
          </cell>
          <cell r="N1003">
            <v>7.7000017051132172E-2</v>
          </cell>
          <cell r="O1003">
            <v>8.4999819463787332E-2</v>
          </cell>
          <cell r="P1003">
            <v>92.783699999999996</v>
          </cell>
          <cell r="Q1003">
            <v>7.7989183444937021E-2</v>
          </cell>
          <cell r="R1003">
            <v>7.7908022485019823E-2</v>
          </cell>
        </row>
        <row r="1004">
          <cell r="A1004">
            <v>987</v>
          </cell>
          <cell r="B1004" t="str">
            <v>Non-Comp</v>
          </cell>
          <cell r="C1004">
            <v>44238</v>
          </cell>
          <cell r="D1004">
            <v>44602</v>
          </cell>
          <cell r="E1004">
            <v>6</v>
          </cell>
          <cell r="F1004">
            <v>809.8</v>
          </cell>
          <cell r="G1004">
            <v>751.41908899999999</v>
          </cell>
          <cell r="H1004">
            <v>6</v>
          </cell>
          <cell r="I1004">
            <v>0</v>
          </cell>
          <cell r="J1004">
            <v>809.8</v>
          </cell>
          <cell r="K1004">
            <v>809.8</v>
          </cell>
          <cell r="L1004">
            <v>751419089</v>
          </cell>
          <cell r="M1004">
            <v>58380911</v>
          </cell>
          <cell r="N1004">
            <v>7.7907654207057059E-2</v>
          </cell>
          <cell r="O1004">
            <v>7.7907654207057059E-2</v>
          </cell>
          <cell r="P1004">
            <v>92.790700000000001</v>
          </cell>
          <cell r="Q1004">
            <v>7.7907654207057059E-2</v>
          </cell>
          <cell r="R1004">
            <v>7.7907654207057059E-2</v>
          </cell>
        </row>
        <row r="1005">
          <cell r="A1005">
            <v>988</v>
          </cell>
          <cell r="B1005" t="str">
            <v>586th</v>
          </cell>
          <cell r="C1005">
            <v>44252</v>
          </cell>
          <cell r="D1005">
            <v>44616</v>
          </cell>
          <cell r="E1005">
            <v>8</v>
          </cell>
          <cell r="F1005">
            <v>73500</v>
          </cell>
          <cell r="G1005">
            <v>67950.238499999992</v>
          </cell>
          <cell r="H1005" t="str">
            <v>Bid Rejected</v>
          </cell>
          <cell r="I1005" t="str">
            <v>No Bid Received</v>
          </cell>
          <cell r="J1005" t="str">
            <v>Bid Rejected</v>
          </cell>
          <cell r="K1005" t="str">
            <v>0</v>
          </cell>
          <cell r="L1005" t="str">
            <v>Bid Rejected</v>
          </cell>
          <cell r="M1005" t="str">
            <v>Bid Rejected</v>
          </cell>
          <cell r="N1005">
            <v>7.900000201530992E-2</v>
          </cell>
          <cell r="O1005">
            <v>8.2399536277830712E-2</v>
          </cell>
          <cell r="P1005" t="str">
            <v>Bid Rejected</v>
          </cell>
          <cell r="Q1005" t="str">
            <v>Bid Rejected</v>
          </cell>
          <cell r="R1005" t="str">
            <v>Bid Rejected</v>
          </cell>
        </row>
        <row r="1006">
          <cell r="A1006">
            <v>989</v>
          </cell>
          <cell r="B1006" t="str">
            <v>Non-Comp</v>
          </cell>
          <cell r="C1006">
            <v>44252</v>
          </cell>
          <cell r="D1006">
            <v>44616</v>
          </cell>
          <cell r="E1006">
            <v>3</v>
          </cell>
          <cell r="F1006">
            <v>1250</v>
          </cell>
          <cell r="G1006">
            <v>1159.88375</v>
          </cell>
          <cell r="H1006" t="str">
            <v>Bid Rejected</v>
          </cell>
          <cell r="I1006" t="str">
            <v>No Bid Received</v>
          </cell>
          <cell r="J1006" t="str">
            <v>Bid Rejected</v>
          </cell>
          <cell r="K1006">
            <v>0</v>
          </cell>
          <cell r="L1006" t="str">
            <v>Bid Rejected</v>
          </cell>
          <cell r="M1006" t="str">
            <v>Bid Rejected</v>
          </cell>
          <cell r="N1006">
            <v>0</v>
          </cell>
          <cell r="O1006">
            <v>0</v>
          </cell>
          <cell r="P1006" t="str">
            <v>Bid Rejected</v>
          </cell>
          <cell r="Q1006" t="str">
            <v>Bid Rejected</v>
          </cell>
          <cell r="R1006" t="str">
            <v>Bid Rejected</v>
          </cell>
        </row>
        <row r="1007">
          <cell r="A1007">
            <v>990</v>
          </cell>
          <cell r="B1007" t="str">
            <v>587th</v>
          </cell>
          <cell r="C1007">
            <v>44266</v>
          </cell>
          <cell r="D1007">
            <v>44630</v>
          </cell>
          <cell r="E1007">
            <v>8</v>
          </cell>
          <cell r="F1007">
            <v>56500</v>
          </cell>
          <cell r="G1007">
            <v>52181.119500000008</v>
          </cell>
          <cell r="H1007">
            <v>1</v>
          </cell>
          <cell r="I1007">
            <v>500</v>
          </cell>
          <cell r="J1007">
            <v>0</v>
          </cell>
          <cell r="K1007">
            <v>500</v>
          </cell>
          <cell r="L1007">
            <v>463956999.99999994</v>
          </cell>
          <cell r="M1007">
            <v>36043000.000000052</v>
          </cell>
          <cell r="N1007">
            <v>7.7899501959813627E-2</v>
          </cell>
          <cell r="O1007">
            <v>8.4990379929172535E-2</v>
          </cell>
          <cell r="P1007">
            <v>92.791399999999996</v>
          </cell>
          <cell r="Q1007">
            <v>7.7899501959813627E-2</v>
          </cell>
          <cell r="R1007">
            <v>7.7899501959813627E-2</v>
          </cell>
        </row>
        <row r="1008">
          <cell r="A1008">
            <v>991</v>
          </cell>
          <cell r="B1008" t="str">
            <v>Non-Comp</v>
          </cell>
          <cell r="C1008">
            <v>44266</v>
          </cell>
          <cell r="D1008">
            <v>44630</v>
          </cell>
          <cell r="E1008">
            <v>2</v>
          </cell>
          <cell r="F1008">
            <v>500.6</v>
          </cell>
          <cell r="G1008">
            <v>464.51374800000002</v>
          </cell>
          <cell r="H1008">
            <v>2</v>
          </cell>
          <cell r="I1008">
            <v>0</v>
          </cell>
          <cell r="J1008">
            <v>500.6</v>
          </cell>
          <cell r="K1008">
            <v>500.6</v>
          </cell>
          <cell r="L1008">
            <v>464513748</v>
          </cell>
          <cell r="M1008">
            <v>36086252</v>
          </cell>
          <cell r="N1008">
            <v>7.7899501959813627E-2</v>
          </cell>
          <cell r="O1008">
            <v>7.7899501959813627E-2</v>
          </cell>
          <cell r="P1008">
            <v>92.791399999999996</v>
          </cell>
          <cell r="Q1008">
            <v>7.7899501959813627E-2</v>
          </cell>
          <cell r="R1008">
            <v>7.7899501959813627E-2</v>
          </cell>
        </row>
        <row r="1009">
          <cell r="A1009">
            <v>992</v>
          </cell>
          <cell r="B1009" t="str">
            <v>588th</v>
          </cell>
          <cell r="C1009">
            <v>44280</v>
          </cell>
          <cell r="D1009">
            <v>44644</v>
          </cell>
          <cell r="E1009">
            <v>8</v>
          </cell>
          <cell r="F1009">
            <v>68000</v>
          </cell>
          <cell r="G1009">
            <v>62837.326500000003</v>
          </cell>
          <cell r="H1009" t="str">
            <v>Bid Rejected</v>
          </cell>
          <cell r="I1009" t="str">
            <v>Bid Rejected</v>
          </cell>
          <cell r="J1009" t="str">
            <v>No Bid Received</v>
          </cell>
          <cell r="K1009" t="str">
            <v>0</v>
          </cell>
          <cell r="L1009" t="str">
            <v>Bid Rejected</v>
          </cell>
          <cell r="M1009" t="str">
            <v>Bid Rejected</v>
          </cell>
          <cell r="N1009">
            <v>7.9999852627736415E-2</v>
          </cell>
          <cell r="O1009">
            <v>8.4499749790209022E-2</v>
          </cell>
          <cell r="P1009" t="str">
            <v>Bid Rejected</v>
          </cell>
          <cell r="Q1009" t="str">
            <v>Bid Rejected</v>
          </cell>
          <cell r="R1009" t="str">
            <v>Bid Rejected</v>
          </cell>
        </row>
        <row r="1010">
          <cell r="A1010">
            <v>993</v>
          </cell>
          <cell r="B1010" t="str">
            <v>Non-Comp</v>
          </cell>
          <cell r="C1010">
            <v>44280</v>
          </cell>
          <cell r="D1010">
            <v>44644</v>
          </cell>
          <cell r="E1010">
            <v>7</v>
          </cell>
          <cell r="F1010">
            <v>1318.85</v>
          </cell>
          <cell r="G1010">
            <v>0</v>
          </cell>
          <cell r="H1010" t="str">
            <v>Bid Rejected</v>
          </cell>
          <cell r="I1010">
            <v>0</v>
          </cell>
          <cell r="J1010" t="str">
            <v>Bid Rejected</v>
          </cell>
          <cell r="K1010">
            <v>0</v>
          </cell>
          <cell r="L1010" t="str">
            <v>Bid Rejected</v>
          </cell>
          <cell r="M1010" t="str">
            <v>Bid Rejected</v>
          </cell>
          <cell r="N1010">
            <v>0</v>
          </cell>
          <cell r="O1010">
            <v>0</v>
          </cell>
          <cell r="P1010" t="str">
            <v>Bid Rejected</v>
          </cell>
          <cell r="Q1010" t="str">
            <v>Bid Rejected</v>
          </cell>
          <cell r="R1010" t="str">
            <v>Bid Rejected</v>
          </cell>
        </row>
        <row r="1011">
          <cell r="A1011">
            <v>994</v>
          </cell>
          <cell r="B1011" t="str">
            <v>589th</v>
          </cell>
          <cell r="C1011">
            <v>44294</v>
          </cell>
          <cell r="D1011">
            <v>44658</v>
          </cell>
          <cell r="E1011">
            <v>10</v>
          </cell>
          <cell r="F1011">
            <v>150000</v>
          </cell>
          <cell r="G1011">
            <v>138626.56</v>
          </cell>
          <cell r="H1011" t="str">
            <v>Bid Rejected</v>
          </cell>
          <cell r="I1011" t="str">
            <v>No Bid Received</v>
          </cell>
          <cell r="J1011" t="str">
            <v>Bid Rejected</v>
          </cell>
          <cell r="K1011" t="str">
            <v>0</v>
          </cell>
          <cell r="L1011" t="str">
            <v>Bid Rejected</v>
          </cell>
          <cell r="M1011" t="str">
            <v>Bid Rejected</v>
          </cell>
          <cell r="N1011">
            <v>7.9782438224627633E-2</v>
          </cell>
          <cell r="O1011">
            <v>8.3490398337690938E-2</v>
          </cell>
          <cell r="P1011" t="str">
            <v>Bid Rejected</v>
          </cell>
          <cell r="Q1011" t="str">
            <v>Bid Rejected</v>
          </cell>
          <cell r="R1011" t="str">
            <v>Bid Rejected</v>
          </cell>
        </row>
        <row r="1012">
          <cell r="A1012">
            <v>995</v>
          </cell>
          <cell r="B1012" t="str">
            <v>Non-Comp</v>
          </cell>
          <cell r="C1012">
            <v>44294</v>
          </cell>
          <cell r="D1012">
            <v>44658</v>
          </cell>
          <cell r="E1012">
            <v>2</v>
          </cell>
          <cell r="F1012">
            <v>500.05</v>
          </cell>
          <cell r="G1012">
            <v>463.74587000000002</v>
          </cell>
          <cell r="H1012" t="str">
            <v>Bid Rejected</v>
          </cell>
          <cell r="I1012">
            <v>0</v>
          </cell>
          <cell r="J1012" t="str">
            <v>Bid Rejected</v>
          </cell>
          <cell r="K1012" t="str">
            <v>0</v>
          </cell>
          <cell r="L1012" t="str">
            <v>Bid Rejected</v>
          </cell>
          <cell r="M1012" t="str">
            <v>Bid Rejected</v>
          </cell>
          <cell r="N1012">
            <v>0</v>
          </cell>
          <cell r="O1012">
            <v>0</v>
          </cell>
          <cell r="P1012" t="str">
            <v>Bid Rejected</v>
          </cell>
          <cell r="Q1012" t="str">
            <v>Bid Rejected</v>
          </cell>
          <cell r="R1012" t="str">
            <v>Bid Rejected</v>
          </cell>
        </row>
        <row r="1013">
          <cell r="A1013">
            <v>996</v>
          </cell>
          <cell r="B1013" t="str">
            <v>590th</v>
          </cell>
          <cell r="C1013">
            <v>44308</v>
          </cell>
          <cell r="D1013">
            <v>44672</v>
          </cell>
          <cell r="E1013">
            <v>22</v>
          </cell>
          <cell r="F1013">
            <v>91000</v>
          </cell>
          <cell r="G1013">
            <v>84340.284999999989</v>
          </cell>
          <cell r="H1013" t="str">
            <v>Bid Rejected</v>
          </cell>
          <cell r="I1013" t="str">
            <v>Bid Rejected</v>
          </cell>
          <cell r="J1013" t="str">
            <v>Bid Rejected</v>
          </cell>
          <cell r="K1013" t="str">
            <v>0</v>
          </cell>
          <cell r="L1013" t="str">
            <v>Bid Rejected</v>
          </cell>
          <cell r="M1013" t="str">
            <v>Bid Rejected</v>
          </cell>
          <cell r="N1013">
            <v>7.7489718926009823E-2</v>
          </cell>
          <cell r="O1013">
            <v>8.0899660293021758E-2</v>
          </cell>
          <cell r="P1013" t="str">
            <v>Bid Rejected</v>
          </cell>
          <cell r="Q1013" t="str">
            <v>Bid Rejected</v>
          </cell>
          <cell r="R1013" t="str">
            <v>Bid Rejected</v>
          </cell>
        </row>
        <row r="1014">
          <cell r="A1014">
            <v>997</v>
          </cell>
          <cell r="B1014" t="str">
            <v>Non-Comp</v>
          </cell>
          <cell r="C1014">
            <v>44308</v>
          </cell>
          <cell r="D1014">
            <v>44672</v>
          </cell>
          <cell r="E1014">
            <v>6</v>
          </cell>
          <cell r="F1014">
            <v>1144.175</v>
          </cell>
          <cell r="G1014">
            <v>1061.634215</v>
          </cell>
          <cell r="H1014" t="str">
            <v>Bid Rejected</v>
          </cell>
          <cell r="I1014">
            <v>0</v>
          </cell>
          <cell r="J1014" t="str">
            <v>Bid Rejected</v>
          </cell>
          <cell r="K1014" t="str">
            <v>0</v>
          </cell>
          <cell r="L1014">
            <v>0</v>
          </cell>
          <cell r="M1014">
            <v>0</v>
          </cell>
          <cell r="N1014">
            <v>0</v>
          </cell>
          <cell r="O1014">
            <v>0</v>
          </cell>
          <cell r="P1014">
            <v>0</v>
          </cell>
          <cell r="Q1014">
            <v>0</v>
          </cell>
          <cell r="R1014">
            <v>0</v>
          </cell>
        </row>
        <row r="1015">
          <cell r="A1015">
            <v>998</v>
          </cell>
          <cell r="B1015" t="str">
            <v>591th</v>
          </cell>
          <cell r="C1015">
            <v>44322</v>
          </cell>
          <cell r="D1015">
            <v>44679</v>
          </cell>
          <cell r="E1015">
            <v>22</v>
          </cell>
          <cell r="F1015">
            <v>154000</v>
          </cell>
          <cell r="G1015">
            <v>142944.14099999997</v>
          </cell>
          <cell r="H1015">
            <v>1</v>
          </cell>
          <cell r="I1015">
            <v>25000</v>
          </cell>
          <cell r="J1015">
            <v>0</v>
          </cell>
          <cell r="K1015">
            <v>25000</v>
          </cell>
          <cell r="L1015">
            <v>23251175000</v>
          </cell>
          <cell r="M1015">
            <v>1748825000.0000012</v>
          </cell>
          <cell r="N1015">
            <v>7.689995691582456E-2</v>
          </cell>
          <cell r="O1015">
            <v>8.2000169298355671E-2</v>
          </cell>
          <cell r="P1015">
            <v>93.0047</v>
          </cell>
          <cell r="Q1015">
            <v>7.689995691582456E-2</v>
          </cell>
          <cell r="R1015">
            <v>7.689995691582456E-2</v>
          </cell>
        </row>
        <row r="1016">
          <cell r="A1016">
            <v>999</v>
          </cell>
          <cell r="B1016" t="str">
            <v>Non-Comp</v>
          </cell>
          <cell r="C1016">
            <v>44322</v>
          </cell>
          <cell r="D1016">
            <v>44679</v>
          </cell>
          <cell r="E1016">
            <v>11</v>
          </cell>
          <cell r="F1016">
            <v>2034</v>
          </cell>
          <cell r="G1016">
            <v>1891.715598</v>
          </cell>
          <cell r="H1016">
            <v>11</v>
          </cell>
          <cell r="I1016">
            <v>0</v>
          </cell>
          <cell r="J1016">
            <v>2034</v>
          </cell>
          <cell r="K1016">
            <v>2034</v>
          </cell>
          <cell r="L1016">
            <v>1891715598</v>
          </cell>
          <cell r="M1016">
            <v>142284402</v>
          </cell>
          <cell r="N1016">
            <v>7.689995691582456E-2</v>
          </cell>
          <cell r="O1016">
            <v>7.689995691582456E-2</v>
          </cell>
          <cell r="P1016">
            <v>93.0047</v>
          </cell>
          <cell r="Q1016">
            <v>7.689995691582456E-2</v>
          </cell>
          <cell r="R1016">
            <v>7.6899956915824547E-2</v>
          </cell>
        </row>
        <row r="1017">
          <cell r="A1017">
            <v>1000</v>
          </cell>
          <cell r="B1017" t="str">
            <v>592th</v>
          </cell>
          <cell r="C1017">
            <v>44336</v>
          </cell>
          <cell r="D1017">
            <v>44700</v>
          </cell>
          <cell r="E1017">
            <v>7</v>
          </cell>
          <cell r="F1017">
            <v>91614.434999999998</v>
          </cell>
          <cell r="G1017">
            <v>84951.659003895009</v>
          </cell>
          <cell r="H1017">
            <v>4</v>
          </cell>
          <cell r="I1017">
            <v>21614.434999999998</v>
          </cell>
          <cell r="J1017">
            <v>0</v>
          </cell>
          <cell r="K1017">
            <v>21614.434999999998</v>
          </cell>
          <cell r="L1017">
            <v>20079939003.895</v>
          </cell>
          <cell r="M1017">
            <v>1534495996.1050003</v>
          </cell>
          <cell r="N1017">
            <v>7.6400417618913502E-2</v>
          </cell>
          <cell r="O1017">
            <v>7.9798799710900231E-2</v>
          </cell>
          <cell r="P1017">
            <v>92.877499999999998</v>
          </cell>
          <cell r="Q1017">
            <v>7.6897712661218379E-2</v>
          </cell>
          <cell r="R1017">
            <v>7.6629326550278459E-2</v>
          </cell>
        </row>
        <row r="1018">
          <cell r="A1018">
            <v>1001</v>
          </cell>
          <cell r="B1018" t="str">
            <v>Non-Comp</v>
          </cell>
          <cell r="C1018">
            <v>44336</v>
          </cell>
          <cell r="D1018">
            <v>44700</v>
          </cell>
          <cell r="E1018">
            <v>20</v>
          </cell>
          <cell r="F1018">
            <v>2489.5</v>
          </cell>
          <cell r="G1018">
            <v>2312.7604369999999</v>
          </cell>
          <cell r="H1018">
            <v>20</v>
          </cell>
          <cell r="I1018">
            <v>0</v>
          </cell>
          <cell r="J1018">
            <v>2489.5</v>
          </cell>
          <cell r="K1018">
            <v>2489.5</v>
          </cell>
          <cell r="L1018">
            <v>2312760437</v>
          </cell>
          <cell r="M1018">
            <v>176739563</v>
          </cell>
          <cell r="N1018">
            <v>7.6629255851456815E-2</v>
          </cell>
          <cell r="O1018">
            <v>7.6629255851456815E-2</v>
          </cell>
          <cell r="P1018">
            <v>92.900599999999997</v>
          </cell>
          <cell r="Q1018">
            <v>7.6629255851456815E-2</v>
          </cell>
          <cell r="R1018">
            <v>7.6629255851456787E-2</v>
          </cell>
        </row>
        <row r="1019">
          <cell r="A1019">
            <v>1002</v>
          </cell>
          <cell r="B1019" t="str">
            <v>593rd</v>
          </cell>
          <cell r="C1019">
            <v>44350</v>
          </cell>
          <cell r="D1019">
            <v>44714</v>
          </cell>
          <cell r="E1019">
            <v>12</v>
          </cell>
          <cell r="F1019">
            <v>130005</v>
          </cell>
          <cell r="G1019">
            <v>120377.69472500001</v>
          </cell>
          <cell r="H1019">
            <v>1</v>
          </cell>
          <cell r="I1019">
            <v>0</v>
          </cell>
          <cell r="J1019">
            <v>5</v>
          </cell>
          <cell r="K1019">
            <v>5</v>
          </cell>
          <cell r="L1019">
            <v>4644724.9999999991</v>
          </cell>
          <cell r="M1019">
            <v>355275.00000000047</v>
          </cell>
          <cell r="N1019">
            <v>7.6700134070322917E-2</v>
          </cell>
          <cell r="O1019">
            <v>8.2000415211688146E-2</v>
          </cell>
          <cell r="P1019">
            <v>92.894499999999994</v>
          </cell>
          <cell r="Q1019">
            <v>7.6700134070322917E-2</v>
          </cell>
          <cell r="R1019">
            <v>7.6700134070322917E-2</v>
          </cell>
        </row>
        <row r="1020">
          <cell r="A1020">
            <v>1003</v>
          </cell>
          <cell r="B1020" t="str">
            <v>Non-Comp</v>
          </cell>
          <cell r="C1020">
            <v>44350</v>
          </cell>
          <cell r="D1020">
            <v>44714</v>
          </cell>
          <cell r="E1020">
            <v>4</v>
          </cell>
          <cell r="F1020">
            <v>1015.7</v>
          </cell>
          <cell r="G1020">
            <v>943.52943600000003</v>
          </cell>
          <cell r="H1020">
            <v>4</v>
          </cell>
          <cell r="I1020">
            <v>0</v>
          </cell>
          <cell r="J1020">
            <v>1015.7</v>
          </cell>
          <cell r="K1020">
            <v>1015.7</v>
          </cell>
          <cell r="L1020">
            <v>943529436</v>
          </cell>
          <cell r="M1020">
            <v>72170564</v>
          </cell>
          <cell r="N1020">
            <v>7.6700134070322917E-2</v>
          </cell>
          <cell r="O1020">
            <v>7.6700134070322917E-2</v>
          </cell>
          <cell r="P1020">
            <v>92.894499999999994</v>
          </cell>
          <cell r="Q1020">
            <v>7.6700134070322917E-2</v>
          </cell>
          <cell r="R1020">
            <v>7.6700134070322903E-2</v>
          </cell>
        </row>
        <row r="1021">
          <cell r="A1021">
            <v>1004</v>
          </cell>
          <cell r="B1021" t="str">
            <v>594th</v>
          </cell>
          <cell r="C1021">
            <v>44364</v>
          </cell>
          <cell r="D1021">
            <v>44728</v>
          </cell>
          <cell r="E1021">
            <v>7</v>
          </cell>
          <cell r="F1021">
            <v>43025</v>
          </cell>
          <cell r="G1021">
            <v>39748.667625000002</v>
          </cell>
          <cell r="H1021">
            <v>1</v>
          </cell>
          <cell r="I1021">
            <v>0</v>
          </cell>
          <cell r="J1021">
            <v>25</v>
          </cell>
          <cell r="K1021">
            <v>25</v>
          </cell>
          <cell r="L1021">
            <v>23223625</v>
          </cell>
          <cell r="M1021">
            <v>1776375.0000000023</v>
          </cell>
          <cell r="N1021">
            <v>7.6700134070322917E-2</v>
          </cell>
          <cell r="O1021">
            <v>8.4887735568031294E-2</v>
          </cell>
          <cell r="P1021">
            <v>92.894499999999994</v>
          </cell>
          <cell r="Q1021">
            <v>7.6700134070322917E-2</v>
          </cell>
          <cell r="R1021">
            <v>7.6700134070322917E-2</v>
          </cell>
        </row>
        <row r="1022">
          <cell r="A1022">
            <v>1005</v>
          </cell>
          <cell r="B1022" t="str">
            <v>Non-Comp</v>
          </cell>
          <cell r="C1022">
            <v>44364</v>
          </cell>
          <cell r="D1022">
            <v>44728</v>
          </cell>
          <cell r="E1022">
            <v>2</v>
          </cell>
          <cell r="F1022">
            <v>508.5</v>
          </cell>
          <cell r="G1022">
            <v>472.36853200000002</v>
          </cell>
          <cell r="H1022">
            <v>2</v>
          </cell>
          <cell r="I1022">
            <v>0</v>
          </cell>
          <cell r="J1022">
            <v>508.5</v>
          </cell>
          <cell r="K1022">
            <v>508.5</v>
          </cell>
          <cell r="L1022">
            <v>472368532</v>
          </cell>
          <cell r="M1022">
            <v>36131468</v>
          </cell>
          <cell r="N1022">
            <v>7.6700134070322917E-2</v>
          </cell>
          <cell r="O1022">
            <v>7.6700134070322917E-2</v>
          </cell>
          <cell r="P1022">
            <v>92.894499999999994</v>
          </cell>
          <cell r="Q1022">
            <v>7.6700134070322917E-2</v>
          </cell>
          <cell r="R1022">
            <v>7.6700134070322917E-2</v>
          </cell>
        </row>
        <row r="1023">
          <cell r="A1023">
            <v>1006</v>
          </cell>
          <cell r="B1023" t="str">
            <v>595th</v>
          </cell>
          <cell r="C1023">
            <v>44379</v>
          </cell>
          <cell r="D1023">
            <v>44742</v>
          </cell>
          <cell r="E1023">
            <v>5</v>
          </cell>
          <cell r="F1023">
            <v>50000</v>
          </cell>
          <cell r="G1023">
            <v>46234.287500000006</v>
          </cell>
          <cell r="H1023" t="str">
            <v>Bid Rejected</v>
          </cell>
          <cell r="I1023" t="str">
            <v>Bid Rejected</v>
          </cell>
          <cell r="J1023" t="str">
            <v>No Bid Received</v>
          </cell>
          <cell r="K1023" t="str">
            <v>0</v>
          </cell>
          <cell r="L1023" t="str">
            <v>Bid Rejected</v>
          </cell>
          <cell r="M1023" t="str">
            <v>Bid Rejected</v>
          </cell>
          <cell r="N1023">
            <v>8.1989849124819547E-2</v>
          </cell>
          <cell r="O1023">
            <v>8.2990517663567798E-2</v>
          </cell>
          <cell r="P1023" t="str">
            <v>Bid Rejected</v>
          </cell>
          <cell r="Q1023" t="str">
            <v>Bid Rejected</v>
          </cell>
          <cell r="R1023" t="str">
            <v>Bid Rejected</v>
          </cell>
        </row>
        <row r="1024">
          <cell r="A1024">
            <v>1007</v>
          </cell>
          <cell r="B1024" t="str">
            <v>Non-Comp</v>
          </cell>
          <cell r="C1024">
            <v>44379</v>
          </cell>
          <cell r="D1024">
            <v>44742</v>
          </cell>
          <cell r="E1024">
            <v>4</v>
          </cell>
          <cell r="F1024">
            <v>500.1</v>
          </cell>
          <cell r="G1024">
            <v>463.97027500000002</v>
          </cell>
          <cell r="H1024" t="str">
            <v>Bid Rejected</v>
          </cell>
          <cell r="I1024">
            <v>0</v>
          </cell>
          <cell r="J1024" t="str">
            <v>Bid Rejected</v>
          </cell>
          <cell r="K1024" t="str">
            <v>0</v>
          </cell>
          <cell r="L1024" t="str">
            <v>Bid Rejected</v>
          </cell>
          <cell r="M1024" t="str">
            <v>Bid Rejected</v>
          </cell>
          <cell r="N1024">
            <v>0</v>
          </cell>
          <cell r="O1024">
            <v>0</v>
          </cell>
          <cell r="P1024" t="str">
            <v>Bid Rejected</v>
          </cell>
          <cell r="Q1024" t="str">
            <v>Bid Rejected</v>
          </cell>
          <cell r="R1024" t="str">
            <v>Bid Rejected</v>
          </cell>
        </row>
        <row r="1025">
          <cell r="A1025">
            <v>1008</v>
          </cell>
          <cell r="B1025" t="str">
            <v>596th</v>
          </cell>
          <cell r="C1025">
            <v>44392</v>
          </cell>
          <cell r="D1025">
            <v>44756</v>
          </cell>
          <cell r="E1025">
            <v>12</v>
          </cell>
          <cell r="F1025">
            <v>138500</v>
          </cell>
          <cell r="G1025">
            <v>128032.64600000001</v>
          </cell>
          <cell r="H1025" t="str">
            <v>Bid Rejected</v>
          </cell>
          <cell r="I1025" t="str">
            <v>Bid Rejected</v>
          </cell>
          <cell r="J1025" t="str">
            <v>Bid Rejected</v>
          </cell>
          <cell r="K1025" t="str">
            <v>0</v>
          </cell>
          <cell r="L1025" t="str">
            <v>Bid Rejected</v>
          </cell>
          <cell r="M1025" t="str">
            <v>Bid Rejected</v>
          </cell>
          <cell r="N1025">
            <v>7.9950751419704813E-2</v>
          </cell>
          <cell r="O1025">
            <v>8.5994247388198622E-2</v>
          </cell>
          <cell r="P1025" t="str">
            <v>Bid Rejected</v>
          </cell>
          <cell r="Q1025" t="str">
            <v>Bid Rejected</v>
          </cell>
          <cell r="R1025" t="str">
            <v>Bid Rejected</v>
          </cell>
        </row>
        <row r="1026">
          <cell r="A1026">
            <v>1009</v>
          </cell>
          <cell r="B1026" t="str">
            <v>Non-Comp</v>
          </cell>
          <cell r="C1026">
            <v>44392</v>
          </cell>
          <cell r="D1026">
            <v>44756</v>
          </cell>
          <cell r="E1026">
            <v>5</v>
          </cell>
          <cell r="F1026">
            <v>1109.5</v>
          </cell>
          <cell r="G1026">
            <v>1027.59671</v>
          </cell>
          <cell r="H1026" t="str">
            <v>Bid Rejected</v>
          </cell>
          <cell r="I1026">
            <v>0</v>
          </cell>
          <cell r="J1026" t="str">
            <v>Bid Rejected</v>
          </cell>
          <cell r="K1026">
            <v>0</v>
          </cell>
          <cell r="L1026" t="str">
            <v>Bid Rejected</v>
          </cell>
          <cell r="M1026" t="str">
            <v>Bid Rejected</v>
          </cell>
          <cell r="N1026">
            <v>0</v>
          </cell>
          <cell r="O1026">
            <v>0</v>
          </cell>
          <cell r="P1026" t="str">
            <v>Bid Rejected</v>
          </cell>
          <cell r="Q1026" t="str">
            <v>Bid Rejected</v>
          </cell>
          <cell r="R1026" t="str">
            <v>Bid Rejected</v>
          </cell>
        </row>
        <row r="1027">
          <cell r="A1027">
            <v>1010</v>
          </cell>
          <cell r="B1027" t="str">
            <v>597th</v>
          </cell>
          <cell r="C1027">
            <v>44406</v>
          </cell>
          <cell r="D1027">
            <v>44770</v>
          </cell>
          <cell r="E1027">
            <v>11</v>
          </cell>
          <cell r="F1027">
            <v>116500</v>
          </cell>
          <cell r="G1027">
            <v>107748.6525</v>
          </cell>
          <cell r="H1027" t="str">
            <v>Bid Rejected</v>
          </cell>
          <cell r="I1027" t="str">
            <v>Bid Rejected</v>
          </cell>
          <cell r="J1027" t="str">
            <v>Bid Rejected</v>
          </cell>
          <cell r="K1027" t="str">
            <v>0</v>
          </cell>
          <cell r="L1027" t="str">
            <v>Bid Rejected</v>
          </cell>
          <cell r="M1027" t="str">
            <v>Bid Rejected</v>
          </cell>
          <cell r="N1027">
            <v>7.7000017051132172E-2</v>
          </cell>
          <cell r="O1027">
            <v>8.4999819463787332E-2</v>
          </cell>
          <cell r="P1027" t="str">
            <v>Bid Rejected</v>
          </cell>
          <cell r="Q1027" t="str">
            <v>Bid Rejected</v>
          </cell>
          <cell r="R1027" t="str">
            <v>Bid Rejected</v>
          </cell>
        </row>
        <row r="1028">
          <cell r="A1028">
            <v>1011</v>
          </cell>
          <cell r="B1028" t="str">
            <v>Non-Comp</v>
          </cell>
          <cell r="C1028">
            <v>44406</v>
          </cell>
          <cell r="D1028">
            <v>44770</v>
          </cell>
          <cell r="E1028">
            <v>5</v>
          </cell>
          <cell r="F1028">
            <v>690.5</v>
          </cell>
          <cell r="G1028">
            <v>639.59288700000002</v>
          </cell>
          <cell r="H1028" t="str">
            <v>Bid Rejected</v>
          </cell>
          <cell r="I1028">
            <v>0</v>
          </cell>
          <cell r="J1028" t="str">
            <v>Bid Rejected</v>
          </cell>
          <cell r="K1028">
            <v>0</v>
          </cell>
          <cell r="L1028" t="str">
            <v>Bid Rejected</v>
          </cell>
          <cell r="M1028" t="str">
            <v>Bid Rejected</v>
          </cell>
          <cell r="N1028">
            <v>0</v>
          </cell>
          <cell r="O1028">
            <v>0</v>
          </cell>
          <cell r="P1028" t="str">
            <v>Bid Rejected</v>
          </cell>
          <cell r="Q1028" t="str">
            <v>Bid Rejected</v>
          </cell>
          <cell r="R1028" t="str">
            <v>Bid Rejected</v>
          </cell>
        </row>
        <row r="1029">
          <cell r="A1029">
            <v>1012</v>
          </cell>
          <cell r="B1029" t="str">
            <v>598th</v>
          </cell>
          <cell r="C1029">
            <v>44420</v>
          </cell>
          <cell r="D1029">
            <v>44784</v>
          </cell>
          <cell r="E1029">
            <v>17</v>
          </cell>
          <cell r="F1029">
            <v>157500</v>
          </cell>
          <cell r="G1029">
            <v>145584.10449999999</v>
          </cell>
          <cell r="H1029" t="str">
            <v>Bid Rejected</v>
          </cell>
          <cell r="I1029" t="str">
            <v>Bid Rejected</v>
          </cell>
          <cell r="J1029" t="str">
            <v>No Bid Received</v>
          </cell>
          <cell r="K1029" t="str">
            <v>0</v>
          </cell>
          <cell r="L1029" t="str">
            <v>Bid Rejected</v>
          </cell>
          <cell r="M1029" t="str">
            <v>Bid Rejected</v>
          </cell>
          <cell r="N1029">
            <v>7.6700134070322917E-2</v>
          </cell>
          <cell r="O1029">
            <v>8.5000999417133891E-2</v>
          </cell>
          <cell r="P1029" t="str">
            <v>Bid Rejected</v>
          </cell>
          <cell r="Q1029" t="str">
            <v>Bid Rejected</v>
          </cell>
          <cell r="R1029" t="str">
            <v>Bid Rejected</v>
          </cell>
        </row>
        <row r="1030">
          <cell r="A1030">
            <v>1013</v>
          </cell>
          <cell r="B1030" t="str">
            <v>Non-Comp</v>
          </cell>
          <cell r="C1030">
            <v>44420</v>
          </cell>
          <cell r="D1030">
            <v>44784</v>
          </cell>
          <cell r="E1030">
            <v>0</v>
          </cell>
          <cell r="F1030">
            <v>0</v>
          </cell>
          <cell r="G1030">
            <v>0</v>
          </cell>
          <cell r="H1030">
            <v>0</v>
          </cell>
          <cell r="I1030">
            <v>0</v>
          </cell>
          <cell r="J1030">
            <v>0</v>
          </cell>
          <cell r="K1030">
            <v>0</v>
          </cell>
          <cell r="L1030" t="str">
            <v>No Bid Received</v>
          </cell>
          <cell r="M1030" t="str">
            <v>No Bid Received</v>
          </cell>
          <cell r="N1030">
            <v>0</v>
          </cell>
          <cell r="O1030">
            <v>0</v>
          </cell>
          <cell r="P1030" t="str">
            <v>No Bid Received</v>
          </cell>
          <cell r="Q1030" t="str">
            <v>No Bid Received</v>
          </cell>
          <cell r="R1030" t="str">
            <v>No Bid Received</v>
          </cell>
        </row>
        <row r="1031">
          <cell r="A1031">
            <v>1014</v>
          </cell>
          <cell r="B1031" t="str">
            <v>599th</v>
          </cell>
          <cell r="C1031">
            <v>44434</v>
          </cell>
          <cell r="D1031">
            <v>44798</v>
          </cell>
          <cell r="E1031">
            <v>18</v>
          </cell>
          <cell r="F1031">
            <v>179500</v>
          </cell>
          <cell r="G1031">
            <v>166164.41099999999</v>
          </cell>
          <cell r="H1031" t="str">
            <v>Bid Rejected</v>
          </cell>
          <cell r="I1031" t="str">
            <v>Bid Rejected</v>
          </cell>
          <cell r="J1031" t="str">
            <v>Bid Rejected</v>
          </cell>
          <cell r="K1031" t="str">
            <v>0</v>
          </cell>
          <cell r="L1031" t="str">
            <v>Bid Rejected</v>
          </cell>
          <cell r="M1031" t="str">
            <v>Bid Rejected</v>
          </cell>
          <cell r="N1031">
            <v>7.6989553212127596E-2</v>
          </cell>
          <cell r="O1031">
            <v>8.5002179373040249E-2</v>
          </cell>
          <cell r="P1031" t="str">
            <v>Bid Rejected</v>
          </cell>
          <cell r="Q1031" t="str">
            <v>Bid Rejected</v>
          </cell>
          <cell r="R1031" t="str">
            <v>Bid Rejected</v>
          </cell>
        </row>
        <row r="1032">
          <cell r="A1032">
            <v>1015</v>
          </cell>
          <cell r="B1032" t="str">
            <v>Non-Comp</v>
          </cell>
          <cell r="C1032">
            <v>44434</v>
          </cell>
          <cell r="D1032">
            <v>44798</v>
          </cell>
          <cell r="E1032">
            <v>5</v>
          </cell>
          <cell r="F1032">
            <v>520.54999999999995</v>
          </cell>
          <cell r="G1032">
            <v>482.91267299999998</v>
          </cell>
          <cell r="H1032" t="str">
            <v>Bid Rejected</v>
          </cell>
          <cell r="I1032">
            <v>0</v>
          </cell>
          <cell r="J1032" t="str">
            <v>Bid Rejected</v>
          </cell>
          <cell r="K1032" t="str">
            <v>0</v>
          </cell>
          <cell r="L1032" t="str">
            <v>Bid Rejected</v>
          </cell>
          <cell r="M1032" t="str">
            <v>Bid Rejected</v>
          </cell>
          <cell r="N1032">
            <v>0</v>
          </cell>
          <cell r="O1032">
            <v>0</v>
          </cell>
          <cell r="P1032" t="str">
            <v>Bid Rejected</v>
          </cell>
          <cell r="Q1032" t="str">
            <v>Bid Rejected</v>
          </cell>
          <cell r="R1032" t="str">
            <v>Bid Rejected</v>
          </cell>
        </row>
        <row r="1033">
          <cell r="A1033">
            <v>1016</v>
          </cell>
          <cell r="B1033" t="str">
            <v>600th</v>
          </cell>
          <cell r="C1033">
            <v>44448</v>
          </cell>
          <cell r="D1033">
            <v>44812</v>
          </cell>
          <cell r="E1033">
            <v>12</v>
          </cell>
          <cell r="F1033">
            <v>111000</v>
          </cell>
          <cell r="G1033">
            <v>102569.57800000001</v>
          </cell>
          <cell r="H1033">
            <v>1</v>
          </cell>
          <cell r="I1033">
            <v>1000</v>
          </cell>
          <cell r="J1033">
            <v>0</v>
          </cell>
          <cell r="K1033">
            <v>1000</v>
          </cell>
          <cell r="L1033">
            <v>929548000</v>
          </cell>
          <cell r="M1033">
            <v>70451999.999999955</v>
          </cell>
          <cell r="N1033">
            <v>7.599989398132144E-2</v>
          </cell>
          <cell r="O1033">
            <v>8.7499971474353455E-2</v>
          </cell>
          <cell r="P1033">
            <v>92.954800000000006</v>
          </cell>
          <cell r="Q1033">
            <v>7.599989398132144E-2</v>
          </cell>
          <cell r="R1033">
            <v>7.599989398132144E-2</v>
          </cell>
        </row>
        <row r="1034">
          <cell r="A1034">
            <v>1017</v>
          </cell>
          <cell r="B1034" t="str">
            <v>Non-Comp</v>
          </cell>
          <cell r="C1034">
            <v>44448</v>
          </cell>
          <cell r="D1034">
            <v>44812</v>
          </cell>
          <cell r="E1034">
            <v>4</v>
          </cell>
          <cell r="F1034">
            <v>203.92500000000001</v>
          </cell>
          <cell r="G1034">
            <v>189.558076</v>
          </cell>
          <cell r="H1034">
            <v>4</v>
          </cell>
          <cell r="I1034">
            <v>0</v>
          </cell>
          <cell r="J1034">
            <v>203.92500000000001</v>
          </cell>
          <cell r="K1034">
            <v>203.92500000000001</v>
          </cell>
          <cell r="L1034">
            <v>189558076</v>
          </cell>
          <cell r="M1034">
            <v>14366924</v>
          </cell>
          <cell r="N1034">
            <v>7.599989398132144E-2</v>
          </cell>
          <cell r="O1034">
            <v>7.599989398132144E-2</v>
          </cell>
          <cell r="P1034">
            <v>92.954800000000006</v>
          </cell>
          <cell r="Q1034">
            <v>7.599989398132144E-2</v>
          </cell>
          <cell r="R1034">
            <v>7.599989398132144E-2</v>
          </cell>
        </row>
        <row r="1035">
          <cell r="A1035">
            <v>1018</v>
          </cell>
          <cell r="B1035" t="str">
            <v>601st</v>
          </cell>
          <cell r="C1035">
            <v>44462</v>
          </cell>
          <cell r="D1035">
            <v>44826</v>
          </cell>
          <cell r="E1035">
            <v>6</v>
          </cell>
          <cell r="F1035">
            <v>97500</v>
          </cell>
          <cell r="G1035">
            <v>89617.627500000002</v>
          </cell>
          <cell r="H1035" t="str">
            <v>Bid Rejected</v>
          </cell>
          <cell r="I1035" t="str">
            <v>Bid Rejected</v>
          </cell>
          <cell r="J1035" t="str">
            <v>Bid Rejected</v>
          </cell>
          <cell r="K1035" t="str">
            <v>0</v>
          </cell>
          <cell r="L1035" t="str">
            <v>Bid Rejected</v>
          </cell>
          <cell r="M1035" t="str">
            <v>Bid Rejected</v>
          </cell>
          <cell r="N1035">
            <v>8.6999969487077847E-2</v>
          </cell>
          <cell r="O1035">
            <v>8.9899714526371993E-2</v>
          </cell>
          <cell r="P1035" t="str">
            <v>Bid Rejected</v>
          </cell>
          <cell r="Q1035" t="str">
            <v>Bid Rejected</v>
          </cell>
          <cell r="R1035" t="str">
            <v>Bid Rejected</v>
          </cell>
        </row>
        <row r="1036">
          <cell r="A1036">
            <v>1019</v>
          </cell>
          <cell r="B1036" t="str">
            <v>Non-Comp</v>
          </cell>
          <cell r="C1036">
            <v>44462</v>
          </cell>
          <cell r="D1036">
            <v>44826</v>
          </cell>
          <cell r="E1036">
            <v>2</v>
          </cell>
          <cell r="F1036">
            <v>202.5</v>
          </cell>
          <cell r="G1036">
            <v>186.95103700000001</v>
          </cell>
          <cell r="H1036" t="str">
            <v>Bid Rejected</v>
          </cell>
          <cell r="I1036">
            <v>0</v>
          </cell>
          <cell r="J1036" t="str">
            <v>Bid Rejected</v>
          </cell>
          <cell r="K1036" t="str">
            <v>0</v>
          </cell>
          <cell r="L1036" t="str">
            <v>Bid Rejected</v>
          </cell>
          <cell r="M1036" t="str">
            <v>Bid Rejected</v>
          </cell>
          <cell r="N1036">
            <v>0</v>
          </cell>
          <cell r="O1036">
            <v>0</v>
          </cell>
          <cell r="P1036" t="str">
            <v>Bid Rejected</v>
          </cell>
          <cell r="Q1036" t="str">
            <v>Bid Rejected</v>
          </cell>
          <cell r="R1036" t="str">
            <v>Bid Rejected</v>
          </cell>
        </row>
        <row r="1037">
          <cell r="A1037">
            <v>1020</v>
          </cell>
          <cell r="B1037" t="str">
            <v>602nd</v>
          </cell>
          <cell r="C1037">
            <v>44476</v>
          </cell>
          <cell r="D1037">
            <v>44840</v>
          </cell>
          <cell r="E1037">
            <v>8</v>
          </cell>
          <cell r="F1037">
            <v>120000</v>
          </cell>
          <cell r="G1037">
            <v>109916.18999999999</v>
          </cell>
          <cell r="H1037" t="str">
            <v>Bid Rejected</v>
          </cell>
          <cell r="I1037" t="str">
            <v>Bid Rejected</v>
          </cell>
          <cell r="J1037" t="str">
            <v>No Bid Received</v>
          </cell>
          <cell r="K1037" t="str">
            <v>0</v>
          </cell>
          <cell r="L1037" t="str">
            <v>Bid Rejected</v>
          </cell>
          <cell r="M1037" t="str">
            <v>Bid Rejected</v>
          </cell>
          <cell r="N1037">
            <v>8.9499817154848102E-2</v>
          </cell>
          <cell r="O1037">
            <v>9.7699899028999282E-2</v>
          </cell>
          <cell r="P1037" t="str">
            <v>Bid Rejected</v>
          </cell>
          <cell r="Q1037" t="str">
            <v>Bid Rejected</v>
          </cell>
          <cell r="R1037" t="str">
            <v>Bid Rejected</v>
          </cell>
        </row>
        <row r="1038">
          <cell r="A1038">
            <v>1021</v>
          </cell>
          <cell r="B1038" t="str">
            <v>Non-Comp</v>
          </cell>
          <cell r="C1038">
            <v>44476</v>
          </cell>
          <cell r="D1038">
            <v>44840</v>
          </cell>
          <cell r="E1038">
            <v>1</v>
          </cell>
          <cell r="F1038">
            <v>87</v>
          </cell>
          <cell r="G1038">
            <v>80.002938</v>
          </cell>
          <cell r="H1038" t="str">
            <v>Bid Rejected</v>
          </cell>
          <cell r="I1038">
            <v>0</v>
          </cell>
          <cell r="J1038" t="str">
            <v>Bid Rejected</v>
          </cell>
          <cell r="K1038" t="str">
            <v>0</v>
          </cell>
          <cell r="L1038" t="str">
            <v>Bid Rejected</v>
          </cell>
          <cell r="M1038" t="str">
            <v>Bid Rejected</v>
          </cell>
          <cell r="N1038">
            <v>0</v>
          </cell>
          <cell r="O1038">
            <v>0</v>
          </cell>
          <cell r="P1038" t="str">
            <v>Bid Rejected</v>
          </cell>
          <cell r="Q1038" t="str">
            <v>Bid Rejected</v>
          </cell>
          <cell r="R1038" t="str">
            <v>Bid Rejected</v>
          </cell>
        </row>
        <row r="1039">
          <cell r="A1039">
            <v>1022</v>
          </cell>
          <cell r="B1039" t="str">
            <v>603rd</v>
          </cell>
          <cell r="C1039">
            <v>44490</v>
          </cell>
          <cell r="D1039">
            <v>44854</v>
          </cell>
          <cell r="E1039">
            <v>24</v>
          </cell>
          <cell r="F1039">
            <v>223500</v>
          </cell>
          <cell r="G1039">
            <v>203878.34699999998</v>
          </cell>
          <cell r="H1039" t="str">
            <v>Bid Rejected</v>
          </cell>
          <cell r="I1039" t="str">
            <v>Bid Rejected</v>
          </cell>
          <cell r="J1039" t="str">
            <v>Bid Rejected</v>
          </cell>
          <cell r="K1039" t="str">
            <v>0</v>
          </cell>
          <cell r="L1039" t="str">
            <v>Bid Rejected</v>
          </cell>
          <cell r="M1039" t="str">
            <v>Bid Rejected</v>
          </cell>
          <cell r="N1039">
            <v>9.2500220609847236E-2</v>
          </cell>
          <cell r="O1039">
            <v>0.10089983098295</v>
          </cell>
          <cell r="P1039" t="str">
            <v>Bid Rejected</v>
          </cell>
          <cell r="Q1039" t="str">
            <v>Bid Rejected</v>
          </cell>
          <cell r="R1039" t="str">
            <v>Bid Rejected</v>
          </cell>
        </row>
        <row r="1040">
          <cell r="A1040">
            <v>1023</v>
          </cell>
          <cell r="B1040" t="str">
            <v>Non-Comp</v>
          </cell>
          <cell r="C1040">
            <v>44490</v>
          </cell>
          <cell r="D1040">
            <v>44854</v>
          </cell>
          <cell r="E1040">
            <v>2</v>
          </cell>
          <cell r="F1040">
            <v>5.9</v>
          </cell>
          <cell r="G1040">
            <v>5.4017099999999996</v>
          </cell>
          <cell r="H1040" t="str">
            <v>Bid Rejected</v>
          </cell>
          <cell r="I1040">
            <v>0</v>
          </cell>
          <cell r="J1040" t="str">
            <v>Bid Rejected</v>
          </cell>
          <cell r="K1040" t="str">
            <v>0</v>
          </cell>
          <cell r="L1040" t="str">
            <v>Bid Rejected</v>
          </cell>
          <cell r="M1040" t="str">
            <v>Bid Rejected</v>
          </cell>
          <cell r="N1040">
            <v>0</v>
          </cell>
          <cell r="O1040">
            <v>0</v>
          </cell>
          <cell r="P1040" t="str">
            <v>Bid Rejected</v>
          </cell>
          <cell r="Q1040" t="str">
            <v>Bid Rejected</v>
          </cell>
          <cell r="R1040" t="str">
            <v>Bid Rejected</v>
          </cell>
        </row>
        <row r="1041">
          <cell r="A1041">
            <v>1024</v>
          </cell>
          <cell r="B1041" t="str">
            <v>604th</v>
          </cell>
          <cell r="C1041">
            <v>44504</v>
          </cell>
          <cell r="D1041">
            <v>44868</v>
          </cell>
          <cell r="E1041">
            <v>32</v>
          </cell>
          <cell r="F1041">
            <v>232000</v>
          </cell>
          <cell r="G1041">
            <v>211066.9785</v>
          </cell>
          <cell r="H1041" t="str">
            <v>Bid Rejected</v>
          </cell>
          <cell r="I1041" t="str">
            <v>Bid Rejected</v>
          </cell>
          <cell r="J1041" t="str">
            <v>Bid Rejected</v>
          </cell>
          <cell r="K1041" t="str">
            <v>0</v>
          </cell>
          <cell r="L1041" t="str">
            <v>Bid Rejected</v>
          </cell>
          <cell r="M1041" t="str">
            <v>Bid Rejected</v>
          </cell>
          <cell r="N1041">
            <v>9.2792190874786726E-2</v>
          </cell>
          <cell r="O1041">
            <v>0.12999970455476623</v>
          </cell>
          <cell r="P1041" t="str">
            <v>Bid Rejected</v>
          </cell>
          <cell r="Q1041" t="str">
            <v>Bid Rejected</v>
          </cell>
          <cell r="R1041" t="str">
            <v>Bid Rejected</v>
          </cell>
        </row>
        <row r="1042">
          <cell r="A1042">
            <v>1025</v>
          </cell>
          <cell r="B1042" t="str">
            <v>Non-Comp</v>
          </cell>
          <cell r="C1042">
            <v>44504</v>
          </cell>
          <cell r="D1042">
            <v>44868</v>
          </cell>
          <cell r="E1042">
            <v>1</v>
          </cell>
          <cell r="F1042">
            <v>0.27</v>
          </cell>
          <cell r="G1042">
            <v>0.24751300000000001</v>
          </cell>
          <cell r="H1042" t="str">
            <v>Bid Rejected</v>
          </cell>
          <cell r="I1042">
            <v>0</v>
          </cell>
          <cell r="J1042" t="str">
            <v>Bid Rejected</v>
          </cell>
          <cell r="K1042" t="str">
            <v>0</v>
          </cell>
          <cell r="L1042" t="str">
            <v>Bid Rejected</v>
          </cell>
          <cell r="M1042" t="str">
            <v>Bid Rejected</v>
          </cell>
          <cell r="N1042">
            <v>0</v>
          </cell>
          <cell r="O1042">
            <v>0</v>
          </cell>
          <cell r="P1042" t="str">
            <v>Bid Rejected</v>
          </cell>
          <cell r="Q1042" t="str">
            <v>Bid Rejected</v>
          </cell>
          <cell r="R1042" t="str">
            <v>Bid Rejected</v>
          </cell>
        </row>
        <row r="1043">
          <cell r="A1043">
            <v>1026</v>
          </cell>
          <cell r="B1043" t="str">
            <v>605th</v>
          </cell>
          <cell r="C1043">
            <v>44518</v>
          </cell>
          <cell r="D1043">
            <v>44882</v>
          </cell>
          <cell r="E1043">
            <v>28</v>
          </cell>
          <cell r="F1043">
            <v>148000</v>
          </cell>
          <cell r="G1043">
            <v>133536.019</v>
          </cell>
          <cell r="H1043" t="str">
            <v>Bid Rejected</v>
          </cell>
          <cell r="I1043" t="str">
            <v>Bid Rejected</v>
          </cell>
          <cell r="J1043" t="str">
            <v>Bid Rejected</v>
          </cell>
          <cell r="K1043" t="str">
            <v>0</v>
          </cell>
          <cell r="L1043" t="str">
            <v>Bid Rejected</v>
          </cell>
          <cell r="M1043" t="str">
            <v>Bid Rejected</v>
          </cell>
          <cell r="N1043">
            <v>9.8999673556913387E-2</v>
          </cell>
          <cell r="O1043">
            <v>0.12999970455476623</v>
          </cell>
          <cell r="P1043" t="str">
            <v>Bid Rejected</v>
          </cell>
          <cell r="Q1043" t="str">
            <v>Bid Rejected</v>
          </cell>
          <cell r="R1043" t="str">
            <v>Bid Rejected</v>
          </cell>
        </row>
        <row r="1044">
          <cell r="A1044">
            <v>1027</v>
          </cell>
          <cell r="B1044" t="str">
            <v>Non-Comp</v>
          </cell>
          <cell r="C1044">
            <v>44518</v>
          </cell>
          <cell r="D1044">
            <v>44882</v>
          </cell>
          <cell r="E1044">
            <v>2</v>
          </cell>
          <cell r="F1044">
            <v>2.0950000000000002</v>
          </cell>
          <cell r="G1044">
            <v>1.9110860000000001</v>
          </cell>
          <cell r="H1044" t="str">
            <v>Bid Rejected</v>
          </cell>
          <cell r="I1044">
            <v>0</v>
          </cell>
          <cell r="J1044" t="str">
            <v>Bid Rejected</v>
          </cell>
          <cell r="K1044" t="str">
            <v>0</v>
          </cell>
          <cell r="L1044" t="str">
            <v>Bid Rejected</v>
          </cell>
          <cell r="M1044" t="str">
            <v>Bid Rejected</v>
          </cell>
          <cell r="N1044">
            <v>0</v>
          </cell>
          <cell r="O1044">
            <v>0</v>
          </cell>
          <cell r="P1044" t="str">
            <v>Bid Rejected</v>
          </cell>
          <cell r="Q1044" t="str">
            <v>Bid Rejected</v>
          </cell>
          <cell r="R1044" t="str">
            <v>Bid Rejected</v>
          </cell>
        </row>
        <row r="1045">
          <cell r="A1045">
            <v>1028</v>
          </cell>
          <cell r="B1045" t="str">
            <v>606th</v>
          </cell>
          <cell r="C1045">
            <v>44532</v>
          </cell>
          <cell r="D1045">
            <v>44896</v>
          </cell>
          <cell r="E1045">
            <v>22</v>
          </cell>
          <cell r="F1045">
            <v>125000</v>
          </cell>
          <cell r="G1045">
            <v>111793.22999999998</v>
          </cell>
          <cell r="H1045">
            <v>11</v>
          </cell>
          <cell r="I1045">
            <v>55000</v>
          </cell>
          <cell r="J1045">
            <v>0</v>
          </cell>
          <cell r="K1045">
            <v>55000</v>
          </cell>
          <cell r="L1045">
            <v>49407174999.999992</v>
          </cell>
          <cell r="M1045">
            <v>5592825000.0000019</v>
          </cell>
          <cell r="N1045">
            <v>0.11000069874474097</v>
          </cell>
          <cell r="O1045">
            <v>0.12999714535998036</v>
          </cell>
          <cell r="P1045">
            <v>89.7</v>
          </cell>
          <cell r="Q1045">
            <v>0.11514266112928319</v>
          </cell>
          <cell r="R1045">
            <v>0.11351113429325663</v>
          </cell>
        </row>
        <row r="1046">
          <cell r="A1046">
            <v>1029</v>
          </cell>
          <cell r="B1046" t="str">
            <v>Non-Comp</v>
          </cell>
          <cell r="C1046">
            <v>44532</v>
          </cell>
          <cell r="D1046">
            <v>44896</v>
          </cell>
          <cell r="E1046">
            <v>2</v>
          </cell>
          <cell r="F1046">
            <v>503</v>
          </cell>
          <cell r="G1046">
            <v>451.85043300000001</v>
          </cell>
          <cell r="H1046">
            <v>2</v>
          </cell>
          <cell r="I1046">
            <v>0</v>
          </cell>
          <cell r="J1046">
            <v>503</v>
          </cell>
          <cell r="K1046">
            <v>503</v>
          </cell>
          <cell r="L1046">
            <v>451850433</v>
          </cell>
          <cell r="M1046">
            <v>51149567</v>
          </cell>
          <cell r="N1046">
            <v>0.11351120645813678</v>
          </cell>
          <cell r="O1046">
            <v>0.11351120645813678</v>
          </cell>
          <cell r="P1046">
            <v>89.831100000000006</v>
          </cell>
          <cell r="Q1046">
            <v>0.11351120645813678</v>
          </cell>
          <cell r="R1046">
            <v>0.11351120645813678</v>
          </cell>
        </row>
        <row r="1047">
          <cell r="A1047">
            <v>1030</v>
          </cell>
          <cell r="B1047" t="str">
            <v>607th</v>
          </cell>
          <cell r="C1047">
            <v>44546</v>
          </cell>
          <cell r="D1047">
            <v>44910</v>
          </cell>
          <cell r="E1047">
            <v>50</v>
          </cell>
          <cell r="F1047">
            <v>207550</v>
          </cell>
          <cell r="G1047">
            <v>185662.25815000001</v>
          </cell>
          <cell r="H1047">
            <v>17</v>
          </cell>
          <cell r="I1047">
            <v>88200</v>
          </cell>
          <cell r="J1047">
            <v>7000</v>
          </cell>
          <cell r="K1047">
            <v>95200</v>
          </cell>
          <cell r="L1047">
            <v>85454642100.000015</v>
          </cell>
          <cell r="M1047">
            <v>9745357900</v>
          </cell>
          <cell r="N1047">
            <v>0.11148940581953409</v>
          </cell>
          <cell r="O1047">
            <v>0.14000028653220487</v>
          </cell>
          <cell r="P1047">
            <v>89.7</v>
          </cell>
          <cell r="Q1047">
            <v>0.11514266112928319</v>
          </cell>
          <cell r="R1047">
            <v>0.11435559869747117</v>
          </cell>
        </row>
        <row r="1048">
          <cell r="A1048">
            <v>1031</v>
          </cell>
          <cell r="B1048" t="str">
            <v>Non-Comp</v>
          </cell>
          <cell r="C1048">
            <v>44546</v>
          </cell>
          <cell r="D1048">
            <v>44910</v>
          </cell>
          <cell r="E1048">
            <v>8</v>
          </cell>
          <cell r="F1048">
            <v>574.02499999999998</v>
          </cell>
          <cell r="G1048">
            <v>515.26320799999996</v>
          </cell>
          <cell r="H1048">
            <v>8</v>
          </cell>
          <cell r="I1048">
            <v>0</v>
          </cell>
          <cell r="J1048">
            <v>574.02499999999998</v>
          </cell>
          <cell r="K1048">
            <v>574.02499999999998</v>
          </cell>
          <cell r="L1048">
            <v>515263208</v>
          </cell>
          <cell r="M1048">
            <v>58761792</v>
          </cell>
          <cell r="N1048">
            <v>0.11435558310001291</v>
          </cell>
          <cell r="O1048">
            <v>0.11435558310001291</v>
          </cell>
          <cell r="P1048">
            <v>89.763199999999998</v>
          </cell>
          <cell r="Q1048">
            <v>0.11435558310001291</v>
          </cell>
          <cell r="R1048">
            <v>0.1143555831000129</v>
          </cell>
        </row>
        <row r="1049">
          <cell r="A1049">
            <v>1032</v>
          </cell>
          <cell r="B1049" t="str">
            <v>608th</v>
          </cell>
          <cell r="C1049">
            <v>44560</v>
          </cell>
          <cell r="D1049">
            <v>44924</v>
          </cell>
          <cell r="E1049">
            <v>45</v>
          </cell>
          <cell r="F1049">
            <v>276029.80499999999</v>
          </cell>
          <cell r="G1049">
            <v>247084.59798276995</v>
          </cell>
          <cell r="H1049">
            <v>21</v>
          </cell>
          <cell r="I1049">
            <v>104529.80499999999</v>
          </cell>
          <cell r="J1049">
            <v>5000</v>
          </cell>
          <cell r="K1049">
            <v>109529.80499999999</v>
          </cell>
          <cell r="L1049">
            <v>98278755482.769974</v>
          </cell>
          <cell r="M1049">
            <v>11251049517.230003</v>
          </cell>
          <cell r="N1049">
            <v>0.11340062430890566</v>
          </cell>
          <cell r="O1049">
            <v>0.12899994030576181</v>
          </cell>
          <cell r="P1049">
            <v>89.703400000000002</v>
          </cell>
          <cell r="Q1049">
            <v>0.11510029009644406</v>
          </cell>
          <cell r="R1049">
            <v>0.11479566599232356</v>
          </cell>
        </row>
        <row r="1050">
          <cell r="A1050">
            <v>1033</v>
          </cell>
          <cell r="B1050" t="str">
            <v>Non-Comp</v>
          </cell>
          <cell r="C1050">
            <v>44560</v>
          </cell>
          <cell r="D1050">
            <v>44924</v>
          </cell>
          <cell r="E1050">
            <v>39</v>
          </cell>
          <cell r="F1050">
            <v>12483.41</v>
          </cell>
          <cell r="G1050">
            <v>11201.089158000001</v>
          </cell>
          <cell r="H1050">
            <v>39</v>
          </cell>
          <cell r="I1050">
            <v>0</v>
          </cell>
          <cell r="J1050">
            <v>12483.41</v>
          </cell>
          <cell r="K1050">
            <v>12483.41</v>
          </cell>
          <cell r="L1050">
            <v>11201089158</v>
          </cell>
          <cell r="M1050">
            <v>1282320842</v>
          </cell>
          <cell r="N1050">
            <v>0.11479630983563988</v>
          </cell>
          <cell r="O1050">
            <v>0.11479630983563988</v>
          </cell>
          <cell r="P1050">
            <v>89.727800000000002</v>
          </cell>
          <cell r="Q1050">
            <v>0.11479630983563988</v>
          </cell>
          <cell r="R1050">
            <v>0.11479630983563986</v>
          </cell>
        </row>
        <row r="1051">
          <cell r="A1051">
            <v>1034</v>
          </cell>
          <cell r="B1051" t="str">
            <v>609th</v>
          </cell>
          <cell r="C1051">
            <v>44574</v>
          </cell>
          <cell r="D1051">
            <v>44938</v>
          </cell>
          <cell r="E1051">
            <v>21</v>
          </cell>
          <cell r="F1051">
            <v>128571.215</v>
          </cell>
          <cell r="G1051">
            <v>114962.98947351</v>
          </cell>
          <cell r="H1051">
            <v>3</v>
          </cell>
          <cell r="I1051">
            <v>20000</v>
          </cell>
          <cell r="J1051">
            <v>0</v>
          </cell>
          <cell r="K1051">
            <v>20000</v>
          </cell>
          <cell r="L1051">
            <v>17945504999.999996</v>
          </cell>
          <cell r="M1051">
            <v>2054495000.0000007</v>
          </cell>
          <cell r="N1051">
            <v>0.11449996373384931</v>
          </cell>
          <cell r="O1051">
            <v>0.12250004732204396</v>
          </cell>
          <cell r="P1051">
            <v>89.719499999999996</v>
          </cell>
          <cell r="Q1051">
            <v>0.11489969440164219</v>
          </cell>
          <cell r="R1051">
            <v>0.11479976173469394</v>
          </cell>
        </row>
        <row r="1052">
          <cell r="A1052">
            <v>1035</v>
          </cell>
          <cell r="B1052" t="str">
            <v>Non-Comp</v>
          </cell>
          <cell r="C1052">
            <v>44574</v>
          </cell>
          <cell r="D1052">
            <v>44938</v>
          </cell>
          <cell r="E1052">
            <v>6</v>
          </cell>
          <cell r="F1052">
            <v>541.01</v>
          </cell>
          <cell r="G1052">
            <v>485.43474700000002</v>
          </cell>
          <cell r="H1052">
            <v>6</v>
          </cell>
          <cell r="I1052">
            <v>0</v>
          </cell>
          <cell r="J1052">
            <v>541.01</v>
          </cell>
          <cell r="K1052">
            <v>541.01</v>
          </cell>
          <cell r="L1052">
            <v>485434747</v>
          </cell>
          <cell r="M1052">
            <v>55575253</v>
          </cell>
          <cell r="N1052">
            <v>0.11480004629401407</v>
          </cell>
          <cell r="O1052">
            <v>0.11480004629401407</v>
          </cell>
          <cell r="P1052">
            <v>89.727500000000006</v>
          </cell>
          <cell r="Q1052">
            <v>0.11480004629401407</v>
          </cell>
          <cell r="R1052">
            <v>0.11480004629401407</v>
          </cell>
        </row>
        <row r="1053">
          <cell r="A1053">
            <v>1036</v>
          </cell>
          <cell r="B1053" t="str">
            <v>610th</v>
          </cell>
          <cell r="C1053">
            <v>44588</v>
          </cell>
          <cell r="D1053">
            <v>44952</v>
          </cell>
          <cell r="E1053">
            <v>93</v>
          </cell>
          <cell r="F1053">
            <v>619762</v>
          </cell>
          <cell r="G1053">
            <v>557285.76429400011</v>
          </cell>
          <cell r="H1053">
            <v>2</v>
          </cell>
          <cell r="I1053">
            <v>110000</v>
          </cell>
          <cell r="J1053">
            <v>0</v>
          </cell>
          <cell r="K1053">
            <v>110000</v>
          </cell>
          <cell r="L1053">
            <v>99209079999.999985</v>
          </cell>
          <cell r="M1053">
            <v>10790920000.000002</v>
          </cell>
          <cell r="N1053">
            <v>0.10884980731546098</v>
          </cell>
          <cell r="O1053">
            <v>0.11989983121416313</v>
          </cell>
          <cell r="P1053">
            <v>90.175299999999993</v>
          </cell>
          <cell r="Q1053">
            <v>0.10925043702727845</v>
          </cell>
          <cell r="R1053">
            <v>0.10906833261281597</v>
          </cell>
        </row>
        <row r="1054">
          <cell r="A1054">
            <v>1037</v>
          </cell>
          <cell r="B1054" t="str">
            <v>Non-Comp</v>
          </cell>
          <cell r="C1054">
            <v>44588</v>
          </cell>
          <cell r="D1054">
            <v>44952</v>
          </cell>
          <cell r="E1054">
            <v>29</v>
          </cell>
          <cell r="F1054">
            <v>3285.95</v>
          </cell>
          <cell r="G1054">
            <v>2963.6015889999999</v>
          </cell>
          <cell r="H1054">
            <v>29</v>
          </cell>
          <cell r="I1054">
            <v>0</v>
          </cell>
          <cell r="J1054">
            <v>3285.95</v>
          </cell>
          <cell r="K1054">
            <v>3285.95</v>
          </cell>
          <cell r="L1054">
            <v>2963601589</v>
          </cell>
          <cell r="M1054">
            <v>322348411</v>
          </cell>
          <cell r="N1054">
            <v>0.10906796061569145</v>
          </cell>
          <cell r="O1054">
            <v>0.10906796061569145</v>
          </cell>
          <cell r="P1054">
            <v>90.190100000000001</v>
          </cell>
          <cell r="Q1054">
            <v>0.10906796061569145</v>
          </cell>
          <cell r="R1054">
            <v>0.10906796061569146</v>
          </cell>
        </row>
        <row r="1055">
          <cell r="A1055">
            <v>1038</v>
          </cell>
          <cell r="B1055" t="str">
            <v>611th</v>
          </cell>
          <cell r="C1055">
            <v>44602</v>
          </cell>
          <cell r="D1055">
            <v>44966</v>
          </cell>
          <cell r="E1055">
            <v>68</v>
          </cell>
          <cell r="F1055">
            <v>236150</v>
          </cell>
          <cell r="G1055">
            <v>212759.12034000005</v>
          </cell>
          <cell r="H1055">
            <v>15</v>
          </cell>
          <cell r="I1055">
            <v>81130</v>
          </cell>
          <cell r="J1055">
            <v>250</v>
          </cell>
          <cell r="K1055">
            <v>81380</v>
          </cell>
          <cell r="L1055">
            <v>73432484349.999985</v>
          </cell>
          <cell r="M1055">
            <v>7947515650.0000019</v>
          </cell>
          <cell r="N1055">
            <v>0.10779476051754795</v>
          </cell>
          <cell r="O1055">
            <v>0.11750055171437074</v>
          </cell>
          <cell r="P1055">
            <v>90.2119</v>
          </cell>
          <cell r="Q1055">
            <v>0.10879928684148525</v>
          </cell>
          <cell r="R1055">
            <v>0.10852633965726055</v>
          </cell>
        </row>
        <row r="1056">
          <cell r="A1056">
            <v>1039</v>
          </cell>
          <cell r="B1056" t="str">
            <v>Non-Comp</v>
          </cell>
          <cell r="C1056">
            <v>44602</v>
          </cell>
          <cell r="D1056">
            <v>44966</v>
          </cell>
          <cell r="E1056">
            <v>26</v>
          </cell>
          <cell r="F1056">
            <v>3986.9749999999999</v>
          </cell>
          <cell r="G1056">
            <v>3597.6110079999999</v>
          </cell>
          <cell r="H1056">
            <v>26</v>
          </cell>
          <cell r="I1056">
            <v>0</v>
          </cell>
          <cell r="J1056">
            <v>3986.9749999999999</v>
          </cell>
          <cell r="K1056">
            <v>3986.9749999999999</v>
          </cell>
          <cell r="L1056">
            <v>3597611008</v>
          </cell>
          <cell r="M1056">
            <v>389363992</v>
          </cell>
          <cell r="N1056">
            <v>0.10852581668797492</v>
          </cell>
          <cell r="O1056">
            <v>0.10852581668797492</v>
          </cell>
          <cell r="P1056">
            <v>90.234099999999998</v>
          </cell>
          <cell r="Q1056">
            <v>0.10852581668797492</v>
          </cell>
          <cell r="R1056">
            <v>0.10852581668797497</v>
          </cell>
        </row>
        <row r="1057">
          <cell r="A1057">
            <v>1040</v>
          </cell>
          <cell r="B1057" t="str">
            <v>612th</v>
          </cell>
          <cell r="C1057">
            <v>44616</v>
          </cell>
          <cell r="D1057">
            <v>44980</v>
          </cell>
          <cell r="E1057">
            <v>38</v>
          </cell>
          <cell r="F1057">
            <v>156500</v>
          </cell>
          <cell r="G1057">
            <v>140647.7175</v>
          </cell>
          <cell r="H1057">
            <v>15</v>
          </cell>
          <cell r="I1057">
            <v>30500</v>
          </cell>
          <cell r="J1057">
            <v>0</v>
          </cell>
          <cell r="K1057">
            <v>30500</v>
          </cell>
          <cell r="L1057">
            <v>27506202500</v>
          </cell>
          <cell r="M1057">
            <v>2993797500.0000005</v>
          </cell>
          <cell r="N1057">
            <v>0.10800019592976372</v>
          </cell>
          <cell r="O1057">
            <v>0.12000039090074133</v>
          </cell>
          <cell r="P1057">
            <v>90.114599999999996</v>
          </cell>
          <cell r="Q1057">
            <v>0.10999946393045852</v>
          </cell>
          <cell r="R1057">
            <v>0.10914040939009904</v>
          </cell>
        </row>
        <row r="1058">
          <cell r="A1058">
            <v>1041</v>
          </cell>
          <cell r="B1058" t="str">
            <v>Non-Comp</v>
          </cell>
          <cell r="C1058">
            <v>44616</v>
          </cell>
          <cell r="D1058">
            <v>44980</v>
          </cell>
          <cell r="E1058">
            <v>18</v>
          </cell>
          <cell r="F1058">
            <v>3254.75</v>
          </cell>
          <cell r="G1058">
            <v>2935.2735039999998</v>
          </cell>
          <cell r="H1058">
            <v>18</v>
          </cell>
          <cell r="I1058">
            <v>0</v>
          </cell>
          <cell r="J1058">
            <v>3254.75</v>
          </cell>
          <cell r="K1058">
            <v>3254.75</v>
          </cell>
          <cell r="L1058">
            <v>2935273504</v>
          </cell>
          <cell r="M1058">
            <v>319476496</v>
          </cell>
          <cell r="N1058">
            <v>0.1091394645053653</v>
          </cell>
          <cell r="O1058">
            <v>0.1091394645053653</v>
          </cell>
          <cell r="P1058">
            <v>90.184299999999993</v>
          </cell>
          <cell r="Q1058">
            <v>0.1091394645053653</v>
          </cell>
          <cell r="R1058">
            <v>0.1091394645053653</v>
          </cell>
        </row>
        <row r="1059">
          <cell r="A1059">
            <v>1042</v>
          </cell>
          <cell r="B1059" t="str">
            <v>613th</v>
          </cell>
          <cell r="C1059">
            <v>44630</v>
          </cell>
          <cell r="D1059">
            <v>44994</v>
          </cell>
          <cell r="E1059">
            <v>34</v>
          </cell>
          <cell r="F1059">
            <v>173000</v>
          </cell>
          <cell r="G1059">
            <v>154447.41700000002</v>
          </cell>
          <cell r="H1059">
            <v>29</v>
          </cell>
          <cell r="I1059">
            <v>138000</v>
          </cell>
          <cell r="J1059">
            <v>5000</v>
          </cell>
          <cell r="K1059">
            <v>143000</v>
          </cell>
          <cell r="L1059">
            <v>127754854500.00002</v>
          </cell>
          <cell r="M1059">
            <v>15245145499.999998</v>
          </cell>
          <cell r="N1059">
            <v>0.11359943939210061</v>
          </cell>
          <cell r="O1059">
            <v>0.12499944385094419</v>
          </cell>
          <cell r="P1059">
            <v>89.077299999999994</v>
          </cell>
          <cell r="Q1059">
            <v>0.12295733500658892</v>
          </cell>
          <cell r="R1059">
            <v>0.11966807991500084</v>
          </cell>
        </row>
        <row r="1060">
          <cell r="A1060">
            <v>1043</v>
          </cell>
          <cell r="B1060" t="str">
            <v>Non-Comp</v>
          </cell>
          <cell r="C1060">
            <v>44630</v>
          </cell>
          <cell r="D1060">
            <v>44994</v>
          </cell>
          <cell r="E1060">
            <v>15</v>
          </cell>
          <cell r="F1060">
            <v>2564.915</v>
          </cell>
          <cell r="G1060">
            <v>2291.4514570000001</v>
          </cell>
          <cell r="H1060">
            <v>15</v>
          </cell>
          <cell r="I1060">
            <v>0</v>
          </cell>
          <cell r="J1060">
            <v>2564.915</v>
          </cell>
          <cell r="K1060">
            <v>2564.915</v>
          </cell>
          <cell r="L1060">
            <v>2291451457</v>
          </cell>
          <cell r="M1060">
            <v>273463543</v>
          </cell>
          <cell r="N1060">
            <v>0.11966861228180277</v>
          </cell>
          <cell r="O1060">
            <v>0.11966861228180277</v>
          </cell>
          <cell r="P1060">
            <v>89.338300000000004</v>
          </cell>
          <cell r="Q1060">
            <v>0.11966861228180277</v>
          </cell>
          <cell r="R1060">
            <v>0.11966861228180278</v>
          </cell>
        </row>
        <row r="1061">
          <cell r="A1061">
            <v>1044</v>
          </cell>
          <cell r="B1061" t="str">
            <v>614th</v>
          </cell>
          <cell r="C1061">
            <v>44644</v>
          </cell>
          <cell r="D1061">
            <v>45009</v>
          </cell>
          <cell r="E1061">
            <v>88</v>
          </cell>
          <cell r="F1061">
            <v>294100</v>
          </cell>
          <cell r="G1061">
            <v>260950.09500000006</v>
          </cell>
          <cell r="H1061">
            <v>54</v>
          </cell>
          <cell r="I1061">
            <v>147300</v>
          </cell>
          <cell r="J1061">
            <v>21500</v>
          </cell>
          <cell r="K1061">
            <v>168800</v>
          </cell>
          <cell r="L1061">
            <v>150094626700.00003</v>
          </cell>
          <cell r="M1061">
            <v>18705373300</v>
          </cell>
          <cell r="N1061">
            <v>0.12099957289916265</v>
          </cell>
          <cell r="O1061">
            <v>0.13740022156556322</v>
          </cell>
          <cell r="P1061">
            <v>88.731099999999998</v>
          </cell>
          <cell r="Q1061">
            <v>0.12700056688128517</v>
          </cell>
          <cell r="R1061">
            <v>0.12462568485164098</v>
          </cell>
        </row>
        <row r="1062">
          <cell r="A1062">
            <v>1045</v>
          </cell>
          <cell r="B1062" t="str">
            <v>Non-Comp</v>
          </cell>
          <cell r="C1062">
            <v>44644</v>
          </cell>
          <cell r="D1062">
            <v>45009</v>
          </cell>
          <cell r="E1062">
            <v>42</v>
          </cell>
          <cell r="F1062">
            <v>6007.3249999999998</v>
          </cell>
          <cell r="G1062">
            <v>5341.6172720000004</v>
          </cell>
          <cell r="H1062">
            <v>42</v>
          </cell>
          <cell r="I1062">
            <v>0</v>
          </cell>
          <cell r="J1062">
            <v>6007.3249999999998</v>
          </cell>
          <cell r="K1062">
            <v>6007.3249999999998</v>
          </cell>
          <cell r="L1062">
            <v>5341617272</v>
          </cell>
          <cell r="M1062">
            <v>665707728</v>
          </cell>
          <cell r="N1062">
            <v>0.12462662396084492</v>
          </cell>
          <cell r="O1062">
            <v>0.12462662396084492</v>
          </cell>
          <cell r="P1062">
            <v>88.918400000000005</v>
          </cell>
          <cell r="Q1062">
            <v>0.12462662396084492</v>
          </cell>
          <cell r="R1062">
            <v>0.12462662396084494</v>
          </cell>
        </row>
        <row r="1063">
          <cell r="A1063">
            <v>1046</v>
          </cell>
          <cell r="B1063" t="str">
            <v>615th</v>
          </cell>
          <cell r="C1063">
            <v>44658</v>
          </cell>
          <cell r="D1063">
            <v>45022</v>
          </cell>
          <cell r="E1063">
            <v>60</v>
          </cell>
          <cell r="F1063">
            <v>215432.45</v>
          </cell>
          <cell r="G1063">
            <v>189941.51092530001</v>
          </cell>
          <cell r="H1063">
            <v>36</v>
          </cell>
          <cell r="I1063">
            <v>123463.7</v>
          </cell>
          <cell r="J1063">
            <v>0</v>
          </cell>
          <cell r="K1063">
            <v>123463.7</v>
          </cell>
          <cell r="L1063">
            <v>109144337956.55</v>
          </cell>
          <cell r="M1063">
            <v>14319362043.449993</v>
          </cell>
          <cell r="N1063">
            <v>0.12700060548294803</v>
          </cell>
          <cell r="O1063">
            <v>0.15000009600964218</v>
          </cell>
          <cell r="P1063">
            <v>88.289699999999996</v>
          </cell>
          <cell r="Q1063">
            <v>0.13299933235525954</v>
          </cell>
          <cell r="R1063">
            <v>0.13155954256821611</v>
          </cell>
        </row>
        <row r="1064">
          <cell r="A1064">
            <v>1047</v>
          </cell>
          <cell r="B1064" t="str">
            <v>Non-Comp</v>
          </cell>
          <cell r="C1064">
            <v>44658</v>
          </cell>
          <cell r="D1064">
            <v>45022</v>
          </cell>
          <cell r="E1064">
            <v>40</v>
          </cell>
          <cell r="F1064">
            <v>5689.9750000000004</v>
          </cell>
          <cell r="G1064">
            <v>5030.0346289999998</v>
          </cell>
          <cell r="H1064">
            <v>40</v>
          </cell>
          <cell r="I1064">
            <v>0</v>
          </cell>
          <cell r="J1064">
            <v>5689.9750000000004</v>
          </cell>
          <cell r="K1064">
            <v>5689.9750000000004</v>
          </cell>
          <cell r="L1064">
            <v>5030034629</v>
          </cell>
          <cell r="M1064">
            <v>659940371</v>
          </cell>
          <cell r="N1064">
            <v>0.1315604050774867</v>
          </cell>
          <cell r="O1064">
            <v>0.1315604050774867</v>
          </cell>
          <cell r="P1064">
            <v>88.401700000000005</v>
          </cell>
          <cell r="Q1064">
            <v>0.1315604050774867</v>
          </cell>
          <cell r="R1064">
            <v>0.1315604050774867</v>
          </cell>
        </row>
        <row r="1065">
          <cell r="A1065">
            <v>1048</v>
          </cell>
          <cell r="B1065" t="str">
            <v>616th</v>
          </cell>
          <cell r="C1065">
            <v>44672</v>
          </cell>
          <cell r="D1065">
            <v>45036</v>
          </cell>
          <cell r="E1065">
            <v>111</v>
          </cell>
          <cell r="F1065">
            <v>259112.4</v>
          </cell>
          <cell r="G1065">
            <v>227334.58718280005</v>
          </cell>
          <cell r="H1065">
            <v>65</v>
          </cell>
          <cell r="I1065">
            <v>111082.4</v>
          </cell>
          <cell r="J1065">
            <v>0</v>
          </cell>
          <cell r="K1065">
            <v>111082.4</v>
          </cell>
          <cell r="L1065">
            <v>97777464682.800018</v>
          </cell>
          <cell r="M1065">
            <v>13304935317.200001</v>
          </cell>
          <cell r="N1065">
            <v>0.13199940495750598</v>
          </cell>
          <cell r="O1065">
            <v>0.14999744564407663</v>
          </cell>
          <cell r="P1065">
            <v>87.864500000000007</v>
          </cell>
          <cell r="Q1065">
            <v>0.1384955162291287</v>
          </cell>
          <cell r="R1065">
            <v>0.13644914796412341</v>
          </cell>
        </row>
        <row r="1066">
          <cell r="A1066">
            <v>1049</v>
          </cell>
          <cell r="B1066" t="str">
            <v>Non-Comp</v>
          </cell>
          <cell r="C1066">
            <v>44672</v>
          </cell>
          <cell r="D1066">
            <v>45036</v>
          </cell>
          <cell r="E1066">
            <v>38</v>
          </cell>
          <cell r="F1066">
            <v>7152.45</v>
          </cell>
          <cell r="G1066">
            <v>6295.7509950000003</v>
          </cell>
          <cell r="H1066">
            <v>38</v>
          </cell>
          <cell r="I1066">
            <v>0</v>
          </cell>
          <cell r="J1066">
            <v>7152.45</v>
          </cell>
          <cell r="K1066">
            <v>7152.45</v>
          </cell>
          <cell r="L1066">
            <v>6295750995</v>
          </cell>
          <cell r="M1066">
            <v>856699005</v>
          </cell>
          <cell r="N1066">
            <v>0.13644957890478626</v>
          </cell>
          <cell r="O1066">
            <v>0.13644957890478626</v>
          </cell>
          <cell r="P1066">
            <v>88.022300000000001</v>
          </cell>
          <cell r="Q1066">
            <v>0.13644957890478626</v>
          </cell>
          <cell r="R1066">
            <v>0.13644957890478626</v>
          </cell>
        </row>
        <row r="1067">
          <cell r="A1067">
            <v>1050</v>
          </cell>
          <cell r="B1067" t="str">
            <v>617th</v>
          </cell>
          <cell r="C1067">
            <v>44679</v>
          </cell>
          <cell r="D1067">
            <v>45050</v>
          </cell>
          <cell r="E1067">
            <v>86</v>
          </cell>
          <cell r="F1067">
            <v>216257</v>
          </cell>
          <cell r="G1067">
            <v>188245.33317079989</v>
          </cell>
          <cell r="H1067">
            <v>66</v>
          </cell>
          <cell r="I1067">
            <v>159207</v>
          </cell>
          <cell r="J1067">
            <v>550</v>
          </cell>
          <cell r="K1067">
            <v>159757</v>
          </cell>
          <cell r="L1067">
            <v>139269654170.79999</v>
          </cell>
          <cell r="M1067">
            <v>20487345829.200005</v>
          </cell>
          <cell r="N1067">
            <v>0.13900049021439254</v>
          </cell>
          <cell r="O1067">
            <v>0.15870057646989355</v>
          </cell>
          <cell r="P1067">
            <v>86.92</v>
          </cell>
          <cell r="Q1067">
            <v>0.14804951233156738</v>
          </cell>
          <cell r="R1067">
            <v>0.14472996199972812</v>
          </cell>
        </row>
        <row r="1068">
          <cell r="A1068">
            <v>1051</v>
          </cell>
          <cell r="B1068" t="str">
            <v>Non-Comp</v>
          </cell>
          <cell r="C1068">
            <v>44679</v>
          </cell>
          <cell r="D1068">
            <v>45050</v>
          </cell>
          <cell r="E1068">
            <v>31</v>
          </cell>
          <cell r="F1068">
            <v>2642.17</v>
          </cell>
          <cell r="G1068">
            <v>2303.3301919999999</v>
          </cell>
          <cell r="H1068">
            <v>31</v>
          </cell>
          <cell r="I1068">
            <v>0</v>
          </cell>
          <cell r="J1068">
            <v>2642.17</v>
          </cell>
          <cell r="K1068">
            <v>2642.17</v>
          </cell>
          <cell r="L1068">
            <v>2303330192</v>
          </cell>
          <cell r="M1068">
            <v>338839808</v>
          </cell>
          <cell r="N1068">
            <v>0.14472953956013979</v>
          </cell>
          <cell r="O1068">
            <v>0.14472953956013979</v>
          </cell>
          <cell r="P1068">
            <v>87.175700000000006</v>
          </cell>
          <cell r="Q1068">
            <v>0.14472953956013979</v>
          </cell>
          <cell r="R1068">
            <v>0.14472953956013976</v>
          </cell>
        </row>
        <row r="1069">
          <cell r="A1069">
            <v>1052</v>
          </cell>
          <cell r="B1069" t="str">
            <v>618th</v>
          </cell>
          <cell r="C1069">
            <v>44700</v>
          </cell>
          <cell r="D1069">
            <v>45064</v>
          </cell>
          <cell r="E1069">
            <v>75</v>
          </cell>
          <cell r="F1069">
            <v>234260.30000000002</v>
          </cell>
          <cell r="G1069">
            <v>202978.61999640014</v>
          </cell>
          <cell r="H1069">
            <v>2</v>
          </cell>
          <cell r="I1069">
            <v>50093</v>
          </cell>
          <cell r="J1069">
            <v>0</v>
          </cell>
          <cell r="K1069">
            <v>50093</v>
          </cell>
          <cell r="L1069">
            <v>43669459764</v>
          </cell>
          <cell r="M1069">
            <v>6423540236.0000029</v>
          </cell>
          <cell r="N1069">
            <v>0.14699711718451661</v>
          </cell>
          <cell r="O1069">
            <v>0.17999992793343211</v>
          </cell>
          <cell r="P1069">
            <v>87.176699999999997</v>
          </cell>
          <cell r="Q1069">
            <v>0.14749960535503007</v>
          </cell>
          <cell r="R1069">
            <v>0.14749867246221354</v>
          </cell>
        </row>
        <row r="1070">
          <cell r="A1070">
            <v>1053</v>
          </cell>
          <cell r="B1070" t="str">
            <v>Non-Comp</v>
          </cell>
          <cell r="C1070">
            <v>44700</v>
          </cell>
          <cell r="D1070">
            <v>45064</v>
          </cell>
          <cell r="E1070">
            <v>53</v>
          </cell>
          <cell r="F1070">
            <v>6053.16</v>
          </cell>
          <cell r="G1070">
            <v>5276.9451310000004</v>
          </cell>
          <cell r="H1070">
            <v>53</v>
          </cell>
          <cell r="I1070">
            <v>0</v>
          </cell>
          <cell r="J1070">
            <v>6053.16</v>
          </cell>
          <cell r="K1070">
            <v>6053.16</v>
          </cell>
          <cell r="L1070">
            <v>5276945131</v>
          </cell>
          <cell r="M1070">
            <v>776214869</v>
          </cell>
          <cell r="N1070">
            <v>0.14749960535503007</v>
          </cell>
          <cell r="O1070">
            <v>0.14749960535503007</v>
          </cell>
          <cell r="P1070">
            <v>87.176699999999997</v>
          </cell>
          <cell r="Q1070">
            <v>0.14749960535503007</v>
          </cell>
          <cell r="R1070">
            <v>0.14749960535503004</v>
          </cell>
        </row>
        <row r="1071">
          <cell r="A1071">
            <v>1054</v>
          </cell>
          <cell r="B1071" t="str">
            <v>619th</v>
          </cell>
          <cell r="C1071">
            <v>44714</v>
          </cell>
          <cell r="D1071">
            <v>45078</v>
          </cell>
          <cell r="E1071">
            <v>53</v>
          </cell>
          <cell r="F1071">
            <v>227030.8</v>
          </cell>
          <cell r="G1071">
            <v>196594.2334958</v>
          </cell>
          <cell r="H1071">
            <v>32</v>
          </cell>
          <cell r="I1071">
            <v>102030.8</v>
          </cell>
          <cell r="J1071">
            <v>13000</v>
          </cell>
          <cell r="K1071">
            <v>115030.8</v>
          </cell>
          <cell r="L1071">
            <v>99933136495.799988</v>
          </cell>
          <cell r="M1071">
            <v>15097663504.199995</v>
          </cell>
          <cell r="N1071">
            <v>0.14499023341433487</v>
          </cell>
          <cell r="O1071">
            <v>0.16941631726451009</v>
          </cell>
          <cell r="P1071">
            <v>86.611900000000006</v>
          </cell>
          <cell r="Q1071">
            <v>0.15500041558383418</v>
          </cell>
          <cell r="R1071">
            <v>0.1515026507280644</v>
          </cell>
        </row>
        <row r="1072">
          <cell r="A1072">
            <v>1055</v>
          </cell>
          <cell r="B1072" t="str">
            <v>Non-Comp</v>
          </cell>
          <cell r="C1072">
            <v>44714</v>
          </cell>
          <cell r="D1072">
            <v>45078</v>
          </cell>
          <cell r="E1072">
            <v>45</v>
          </cell>
          <cell r="F1072">
            <v>4957.3950000000004</v>
          </cell>
          <cell r="G1072">
            <v>4306.7022010000001</v>
          </cell>
          <cell r="H1072">
            <v>45</v>
          </cell>
          <cell r="I1072">
            <v>0</v>
          </cell>
          <cell r="J1072">
            <v>4957.3950000000004</v>
          </cell>
          <cell r="K1072">
            <v>4957.3950000000004</v>
          </cell>
          <cell r="L1072">
            <v>4306702201</v>
          </cell>
          <cell r="M1072">
            <v>650692799</v>
          </cell>
          <cell r="N1072">
            <v>0.15150348970161034</v>
          </cell>
          <cell r="O1072">
            <v>0.15150348970161034</v>
          </cell>
          <cell r="P1072">
            <v>86.874300000000005</v>
          </cell>
          <cell r="Q1072">
            <v>0.15150348970161034</v>
          </cell>
          <cell r="R1072">
            <v>0.15150348970161034</v>
          </cell>
        </row>
        <row r="1073">
          <cell r="A1073">
            <v>1056</v>
          </cell>
          <cell r="B1073" t="str">
            <v>620th</v>
          </cell>
          <cell r="C1073">
            <v>44728</v>
          </cell>
          <cell r="D1073">
            <v>45092</v>
          </cell>
          <cell r="E1073">
            <v>54</v>
          </cell>
          <cell r="F1073">
            <v>140800</v>
          </cell>
          <cell r="G1073">
            <v>120743.35299999997</v>
          </cell>
          <cell r="H1073">
            <v>1</v>
          </cell>
          <cell r="I1073">
            <v>12500</v>
          </cell>
          <cell r="J1073">
            <v>0</v>
          </cell>
          <cell r="K1073">
            <v>12500</v>
          </cell>
          <cell r="L1073">
            <v>10878175000.000002</v>
          </cell>
          <cell r="M1073">
            <v>1621824999.9999988</v>
          </cell>
          <cell r="N1073">
            <v>0.1494993933437192</v>
          </cell>
          <cell r="O1073">
            <v>0.17848404981754021</v>
          </cell>
          <cell r="P1073">
            <v>87.025400000000005</v>
          </cell>
          <cell r="Q1073">
            <v>0.1494993933437192</v>
          </cell>
          <cell r="R1073">
            <v>0.1494993933437192</v>
          </cell>
        </row>
        <row r="1074">
          <cell r="A1074">
            <v>1057</v>
          </cell>
          <cell r="B1074" t="str">
            <v>Non-Comp</v>
          </cell>
          <cell r="C1074">
            <v>44728</v>
          </cell>
          <cell r="D1074">
            <v>45092</v>
          </cell>
          <cell r="E1074">
            <v>23</v>
          </cell>
          <cell r="F1074">
            <v>40576.904999999999</v>
          </cell>
          <cell r="G1074">
            <v>35312.213883999997</v>
          </cell>
          <cell r="H1074">
            <v>23</v>
          </cell>
          <cell r="I1074">
            <v>0</v>
          </cell>
          <cell r="J1074">
            <v>40576.904999999999</v>
          </cell>
          <cell r="K1074">
            <v>40576.904999999999</v>
          </cell>
          <cell r="L1074">
            <v>35312213884</v>
          </cell>
          <cell r="M1074">
            <v>5264691116</v>
          </cell>
          <cell r="N1074">
            <v>0.1494993933437192</v>
          </cell>
          <cell r="O1074">
            <v>0.1494993933437192</v>
          </cell>
          <cell r="P1074">
            <v>87.025400000000005</v>
          </cell>
          <cell r="Q1074">
            <v>0.1494993933437192</v>
          </cell>
          <cell r="R1074">
            <v>0.1494993933437192</v>
          </cell>
        </row>
        <row r="1075">
          <cell r="A1075">
            <v>1058</v>
          </cell>
          <cell r="B1075" t="str">
            <v>621th</v>
          </cell>
          <cell r="C1075">
            <v>44742</v>
          </cell>
          <cell r="D1075">
            <v>45106</v>
          </cell>
          <cell r="E1075">
            <v>35</v>
          </cell>
          <cell r="F1075">
            <v>189910.29499999998</v>
          </cell>
          <cell r="G1075">
            <v>163445.80315823</v>
          </cell>
          <cell r="H1075">
            <v>1</v>
          </cell>
          <cell r="I1075">
            <v>4500</v>
          </cell>
          <cell r="J1075">
            <v>0</v>
          </cell>
          <cell r="K1075">
            <v>4500</v>
          </cell>
          <cell r="L1075">
            <v>3916143000.0000005</v>
          </cell>
          <cell r="M1075">
            <v>583856999.99999964</v>
          </cell>
          <cell r="N1075">
            <v>0.1494993933437192</v>
          </cell>
          <cell r="O1075">
            <v>0.17499895325789255</v>
          </cell>
          <cell r="P1075">
            <v>87.025400000000005</v>
          </cell>
          <cell r="Q1075">
            <v>0.1494993933437192</v>
          </cell>
          <cell r="R1075">
            <v>0.1494993933437192</v>
          </cell>
        </row>
        <row r="1076">
          <cell r="A1076">
            <v>1059</v>
          </cell>
          <cell r="B1076" t="str">
            <v>Non-Comp</v>
          </cell>
          <cell r="C1076">
            <v>44742</v>
          </cell>
          <cell r="D1076">
            <v>45106</v>
          </cell>
          <cell r="E1076">
            <v>17</v>
          </cell>
          <cell r="F1076">
            <v>1211.835</v>
          </cell>
          <cell r="G1076">
            <v>1054.6042560000001</v>
          </cell>
          <cell r="H1076">
            <v>17</v>
          </cell>
          <cell r="I1076">
            <v>0</v>
          </cell>
          <cell r="J1076">
            <v>1211.835</v>
          </cell>
          <cell r="K1076">
            <v>1211.835</v>
          </cell>
          <cell r="L1076">
            <v>1054604256</v>
          </cell>
          <cell r="M1076">
            <v>157230744</v>
          </cell>
          <cell r="N1076">
            <v>0.1494993933437192</v>
          </cell>
          <cell r="O1076">
            <v>0.1494993933437192</v>
          </cell>
          <cell r="P1076">
            <v>87.025400000000005</v>
          </cell>
          <cell r="Q1076">
            <v>0.1494993933437192</v>
          </cell>
          <cell r="R1076">
            <v>0.14949939334371923</v>
          </cell>
        </row>
        <row r="1077">
          <cell r="A1077">
            <v>1060</v>
          </cell>
          <cell r="B1077" t="str">
            <v>622nd</v>
          </cell>
          <cell r="C1077">
            <v>44756</v>
          </cell>
          <cell r="D1077">
            <v>45120</v>
          </cell>
          <cell r="E1077">
            <v>45</v>
          </cell>
          <cell r="F1077">
            <v>200030.435</v>
          </cell>
          <cell r="G1077">
            <v>172060.68858707495</v>
          </cell>
          <cell r="H1077">
            <v>9</v>
          </cell>
          <cell r="I1077">
            <v>74015</v>
          </cell>
          <cell r="J1077">
            <v>0</v>
          </cell>
          <cell r="K1077">
            <v>74015</v>
          </cell>
          <cell r="L1077">
            <v>63921235470</v>
          </cell>
          <cell r="M1077">
            <v>10093764530</v>
          </cell>
          <cell r="N1077">
            <v>0.15500041558383418</v>
          </cell>
          <cell r="O1077">
            <v>0.17500033654540711</v>
          </cell>
          <cell r="P1077">
            <v>86.284099999999995</v>
          </cell>
          <cell r="Q1077">
            <v>0.1593987889304756</v>
          </cell>
          <cell r="R1077">
            <v>0.15834495270694354</v>
          </cell>
        </row>
        <row r="1078">
          <cell r="A1078">
            <v>1061</v>
          </cell>
          <cell r="B1078" t="str">
            <v>Non-Comp</v>
          </cell>
          <cell r="C1078">
            <v>44756</v>
          </cell>
          <cell r="D1078">
            <v>45120</v>
          </cell>
          <cell r="E1078">
            <v>15</v>
          </cell>
          <cell r="F1078">
            <v>2895.7750000000001</v>
          </cell>
          <cell r="G1078">
            <v>2500.8607900000002</v>
          </cell>
          <cell r="H1078">
            <v>15</v>
          </cell>
          <cell r="I1078">
            <v>0</v>
          </cell>
          <cell r="J1078">
            <v>2895.7750000000001</v>
          </cell>
          <cell r="K1078">
            <v>2895.7750000000001</v>
          </cell>
          <cell r="L1078">
            <v>2500860790</v>
          </cell>
          <cell r="M1078">
            <v>394914210</v>
          </cell>
          <cell r="N1078">
            <v>0.15834513554586188</v>
          </cell>
          <cell r="O1078">
            <v>0.15834513554586188</v>
          </cell>
          <cell r="P1078">
            <v>86.362399999999994</v>
          </cell>
          <cell r="Q1078">
            <v>0.15834513554586188</v>
          </cell>
          <cell r="R1078">
            <v>0.15834513554586188</v>
          </cell>
        </row>
        <row r="1079">
          <cell r="A1079">
            <v>1062</v>
          </cell>
          <cell r="B1079" t="str">
            <v>623rd</v>
          </cell>
          <cell r="C1079">
            <v>44770</v>
          </cell>
          <cell r="D1079">
            <v>45134</v>
          </cell>
          <cell r="E1079">
            <v>53</v>
          </cell>
          <cell r="F1079">
            <v>164494.81</v>
          </cell>
          <cell r="G1079">
            <v>141138.30478094998</v>
          </cell>
          <cell r="H1079">
            <v>13</v>
          </cell>
          <cell r="I1079">
            <v>35808.61</v>
          </cell>
          <cell r="J1079">
            <v>16.2</v>
          </cell>
          <cell r="K1079">
            <v>35824.81</v>
          </cell>
          <cell r="L1079">
            <v>30926079760.950005</v>
          </cell>
          <cell r="M1079">
            <v>4898730239.0500011</v>
          </cell>
          <cell r="N1079">
            <v>0.15750009698396347</v>
          </cell>
          <cell r="O1079">
            <v>0.17500033654540711</v>
          </cell>
          <cell r="P1079">
            <v>86.284800000000004</v>
          </cell>
          <cell r="Q1079">
            <v>0.15938936082460778</v>
          </cell>
          <cell r="R1079">
            <v>0.15883658520629854</v>
          </cell>
        </row>
        <row r="1080">
          <cell r="A1080">
            <v>1063</v>
          </cell>
          <cell r="B1080" t="str">
            <v>Non-Comp</v>
          </cell>
          <cell r="C1080">
            <v>44770</v>
          </cell>
          <cell r="D1080">
            <v>45134</v>
          </cell>
          <cell r="E1080">
            <v>50</v>
          </cell>
          <cell r="F1080">
            <v>8172.335</v>
          </cell>
          <cell r="G1080">
            <v>7054.8335639999996</v>
          </cell>
          <cell r="H1080">
            <v>50</v>
          </cell>
          <cell r="I1080">
            <v>0</v>
          </cell>
          <cell r="J1080">
            <v>8172.335</v>
          </cell>
          <cell r="K1080">
            <v>8172.335</v>
          </cell>
          <cell r="L1080">
            <v>7054833564</v>
          </cell>
          <cell r="M1080">
            <v>1117501436</v>
          </cell>
          <cell r="N1080">
            <v>0.15883740994600087</v>
          </cell>
          <cell r="O1080">
            <v>0.15883740994600087</v>
          </cell>
          <cell r="P1080">
            <v>86.325800000000001</v>
          </cell>
          <cell r="Q1080">
            <v>0.15883740994600087</v>
          </cell>
          <cell r="R1080">
            <v>0.15883740994600087</v>
          </cell>
        </row>
        <row r="1081">
          <cell r="A1081">
            <v>1064</v>
          </cell>
          <cell r="B1081" t="str">
            <v>624th</v>
          </cell>
          <cell r="C1081">
            <v>44784</v>
          </cell>
          <cell r="D1081">
            <v>45148</v>
          </cell>
          <cell r="E1081">
            <v>47</v>
          </cell>
          <cell r="F1081">
            <v>264397</v>
          </cell>
          <cell r="G1081">
            <v>227363.26746399995</v>
          </cell>
          <cell r="H1081">
            <v>18</v>
          </cell>
          <cell r="I1081">
            <v>64702</v>
          </cell>
          <cell r="J1081">
            <v>0</v>
          </cell>
          <cell r="K1081">
            <v>64702</v>
          </cell>
          <cell r="L1081">
            <v>55853041414.000008</v>
          </cell>
          <cell r="M1081">
            <v>8848958586.0000038</v>
          </cell>
          <cell r="N1081">
            <v>0.15449936724925356</v>
          </cell>
          <cell r="O1081">
            <v>0.17500033654540711</v>
          </cell>
          <cell r="P1081">
            <v>86.287700000000001</v>
          </cell>
          <cell r="Q1081">
            <v>0.15935030315845888</v>
          </cell>
          <cell r="R1081">
            <v>0.15886891776639553</v>
          </cell>
        </row>
        <row r="1082">
          <cell r="A1082">
            <v>1065</v>
          </cell>
          <cell r="B1082" t="str">
            <v>Non-Comp</v>
          </cell>
          <cell r="C1082">
            <v>44784</v>
          </cell>
          <cell r="D1082">
            <v>45148</v>
          </cell>
          <cell r="E1082">
            <v>35</v>
          </cell>
          <cell r="F1082">
            <v>6219.29</v>
          </cell>
          <cell r="G1082">
            <v>5368.7088020000001</v>
          </cell>
          <cell r="H1082">
            <v>35</v>
          </cell>
          <cell r="I1082">
            <v>0</v>
          </cell>
          <cell r="J1082">
            <v>6219.29</v>
          </cell>
          <cell r="K1082">
            <v>6219.29</v>
          </cell>
          <cell r="L1082">
            <v>5368708802</v>
          </cell>
          <cell r="M1082">
            <v>850581198</v>
          </cell>
          <cell r="N1082">
            <v>0.15886835916289083</v>
          </cell>
          <cell r="O1082">
            <v>0.15886835916289083</v>
          </cell>
          <cell r="P1082">
            <v>86.323499999999996</v>
          </cell>
          <cell r="Q1082">
            <v>0.15886835916289083</v>
          </cell>
          <cell r="R1082">
            <v>0.15886835916289085</v>
          </cell>
        </row>
        <row r="1083">
          <cell r="A1083">
            <v>1066</v>
          </cell>
          <cell r="B1083" t="str">
            <v>625th</v>
          </cell>
          <cell r="C1083">
            <v>44798</v>
          </cell>
          <cell r="D1083">
            <v>45162</v>
          </cell>
          <cell r="E1083">
            <v>65</v>
          </cell>
          <cell r="F1083">
            <v>495751</v>
          </cell>
          <cell r="G1083">
            <v>426656.39924399997</v>
          </cell>
          <cell r="H1083">
            <v>24</v>
          </cell>
          <cell r="I1083">
            <v>170251</v>
          </cell>
          <cell r="J1083">
            <v>0</v>
          </cell>
          <cell r="K1083">
            <v>170251</v>
          </cell>
          <cell r="L1083">
            <v>146950734744.00003</v>
          </cell>
          <cell r="M1083">
            <v>23300265256.000011</v>
          </cell>
          <cell r="N1083">
            <v>0.15748935719725787</v>
          </cell>
          <cell r="O1083">
            <v>0.17500033654540711</v>
          </cell>
          <cell r="P1083">
            <v>86.287700000000001</v>
          </cell>
          <cell r="Q1083">
            <v>0.15935030315845888</v>
          </cell>
          <cell r="R1083">
            <v>0.15899412764587043</v>
          </cell>
        </row>
        <row r="1084">
          <cell r="A1084">
            <v>1067</v>
          </cell>
          <cell r="B1084" t="str">
            <v>Non-Comp</v>
          </cell>
          <cell r="C1084">
            <v>44798</v>
          </cell>
          <cell r="D1084">
            <v>45162</v>
          </cell>
          <cell r="E1084">
            <v>84</v>
          </cell>
          <cell r="F1084">
            <v>8980.6650000000009</v>
          </cell>
          <cell r="G1084">
            <v>7751.5891469999997</v>
          </cell>
          <cell r="H1084">
            <v>84</v>
          </cell>
          <cell r="I1084">
            <v>0</v>
          </cell>
          <cell r="J1084">
            <v>8980.6650000000009</v>
          </cell>
          <cell r="K1084">
            <v>8980.6650000000009</v>
          </cell>
          <cell r="L1084">
            <v>7751589147</v>
          </cell>
          <cell r="M1084">
            <v>1229075853</v>
          </cell>
          <cell r="N1084">
            <v>0.15899351846681486</v>
          </cell>
          <cell r="O1084">
            <v>0.15899351846681486</v>
          </cell>
          <cell r="P1084">
            <v>86.3142</v>
          </cell>
          <cell r="Q1084">
            <v>0.15899351846681486</v>
          </cell>
          <cell r="R1084">
            <v>0.15899351846681492</v>
          </cell>
        </row>
        <row r="1085">
          <cell r="A1085">
            <v>1068</v>
          </cell>
          <cell r="B1085" t="str">
            <v>626th</v>
          </cell>
          <cell r="C1085">
            <v>44812</v>
          </cell>
          <cell r="D1085">
            <v>45176</v>
          </cell>
          <cell r="E1085">
            <v>52</v>
          </cell>
          <cell r="F1085">
            <v>260281</v>
          </cell>
          <cell r="G1085">
            <v>223357.979131</v>
          </cell>
          <cell r="H1085">
            <v>8</v>
          </cell>
          <cell r="I1085">
            <v>25281</v>
          </cell>
          <cell r="J1085">
            <v>0</v>
          </cell>
          <cell r="K1085">
            <v>25281</v>
          </cell>
          <cell r="L1085">
            <v>21813829131.000004</v>
          </cell>
          <cell r="M1085">
            <v>3467170869.0000005</v>
          </cell>
          <cell r="N1085">
            <v>0.15890065575629128</v>
          </cell>
          <cell r="O1085">
            <v>0.17500033654540711</v>
          </cell>
          <cell r="P1085">
            <v>86.255099999999999</v>
          </cell>
          <cell r="Q1085">
            <v>0.1597895163797354</v>
          </cell>
          <cell r="R1085">
            <v>0.15938042384035916</v>
          </cell>
        </row>
        <row r="1086">
          <cell r="A1086">
            <v>1069</v>
          </cell>
          <cell r="B1086" t="str">
            <v>Non-Comp</v>
          </cell>
          <cell r="C1086">
            <v>44812</v>
          </cell>
          <cell r="D1086">
            <v>45176</v>
          </cell>
          <cell r="E1086">
            <v>49</v>
          </cell>
          <cell r="F1086">
            <v>12487.61</v>
          </cell>
          <cell r="G1086">
            <v>10774.996725999999</v>
          </cell>
          <cell r="H1086">
            <v>49</v>
          </cell>
          <cell r="I1086">
            <v>0</v>
          </cell>
          <cell r="J1086">
            <v>12487.61</v>
          </cell>
          <cell r="K1086">
            <v>12487.61</v>
          </cell>
          <cell r="L1086">
            <v>10774996726</v>
          </cell>
          <cell r="M1086">
            <v>1712613274</v>
          </cell>
          <cell r="N1086">
            <v>0.15937993287171309</v>
          </cell>
          <cell r="O1086">
            <v>0.15937993287171309</v>
          </cell>
          <cell r="P1086">
            <v>86.285499999999999</v>
          </cell>
          <cell r="Q1086">
            <v>0.15937993287171309</v>
          </cell>
          <cell r="R1086">
            <v>0.15937993287171306</v>
          </cell>
        </row>
        <row r="1087">
          <cell r="A1087">
            <v>1070</v>
          </cell>
          <cell r="B1087" t="str">
            <v>627th</v>
          </cell>
          <cell r="C1087">
            <v>44826</v>
          </cell>
          <cell r="D1087">
            <v>45190</v>
          </cell>
          <cell r="E1087">
            <v>52</v>
          </cell>
          <cell r="F1087">
            <v>338800.9</v>
          </cell>
          <cell r="G1087">
            <v>290395.91539739998</v>
          </cell>
          <cell r="H1087">
            <v>4</v>
          </cell>
          <cell r="I1087">
            <v>26390.9</v>
          </cell>
          <cell r="J1087">
            <v>0</v>
          </cell>
          <cell r="K1087">
            <v>26390.9</v>
          </cell>
          <cell r="L1087">
            <v>22761642757.399998</v>
          </cell>
          <cell r="M1087">
            <v>3629257242.6000018</v>
          </cell>
          <cell r="N1087">
            <v>0.1594998139513106</v>
          </cell>
          <cell r="O1087">
            <v>0.17500033654540711</v>
          </cell>
          <cell r="P1087">
            <v>86.246899999999997</v>
          </cell>
          <cell r="Q1087">
            <v>0.15990004558724133</v>
          </cell>
          <cell r="R1087">
            <v>0.1598842343341598</v>
          </cell>
        </row>
        <row r="1088">
          <cell r="A1088">
            <v>1071</v>
          </cell>
          <cell r="B1088" t="str">
            <v>Non-Comp</v>
          </cell>
          <cell r="C1088">
            <v>44826</v>
          </cell>
          <cell r="D1088">
            <v>45190</v>
          </cell>
          <cell r="E1088">
            <v>52</v>
          </cell>
          <cell r="F1088">
            <v>19603.169999999998</v>
          </cell>
          <cell r="G1088">
            <v>16907.361663</v>
          </cell>
          <cell r="H1088">
            <v>52</v>
          </cell>
          <cell r="I1088">
            <v>0</v>
          </cell>
          <cell r="J1088">
            <v>19603.169999999998</v>
          </cell>
          <cell r="K1088">
            <v>19603.169999999998</v>
          </cell>
          <cell r="L1088">
            <v>16907361663</v>
          </cell>
          <cell r="M1088">
            <v>2695808337</v>
          </cell>
          <cell r="N1088">
            <v>0.15988386926848189</v>
          </cell>
          <cell r="O1088">
            <v>0.15988386926848189</v>
          </cell>
          <cell r="P1088">
            <v>86.248099999999994</v>
          </cell>
          <cell r="Q1088">
            <v>0.15988386926848189</v>
          </cell>
          <cell r="R1088">
            <v>0.15988386926848189</v>
          </cell>
        </row>
        <row r="1089">
          <cell r="A1089">
            <v>1072</v>
          </cell>
          <cell r="B1089" t="str">
            <v>628th</v>
          </cell>
          <cell r="C1089">
            <v>44840</v>
          </cell>
          <cell r="D1089">
            <v>45204</v>
          </cell>
          <cell r="E1089">
            <v>132</v>
          </cell>
          <cell r="F1089">
            <v>542268.30499999993</v>
          </cell>
          <cell r="G1089">
            <v>468156.11993152992</v>
          </cell>
          <cell r="H1089">
            <v>35</v>
          </cell>
          <cell r="I1089">
            <v>211763.82500000001</v>
          </cell>
          <cell r="J1089">
            <v>0</v>
          </cell>
          <cell r="K1089">
            <v>211763.82500000001</v>
          </cell>
          <cell r="L1089">
            <v>183116494114.74997</v>
          </cell>
          <cell r="M1089">
            <v>28647330885.250004</v>
          </cell>
          <cell r="N1089">
            <v>0.15449936724925356</v>
          </cell>
          <cell r="O1089">
            <v>0.17749969966756998</v>
          </cell>
          <cell r="P1089">
            <v>86.425299999999993</v>
          </cell>
          <cell r="Q1089">
            <v>0.15750009698396347</v>
          </cell>
          <cell r="R1089">
            <v>0.15687350851345608</v>
          </cell>
        </row>
        <row r="1090">
          <cell r="A1090">
            <v>1073</v>
          </cell>
          <cell r="B1090" t="str">
            <v>Non-Comp</v>
          </cell>
          <cell r="C1090">
            <v>44840</v>
          </cell>
          <cell r="D1090">
            <v>45204</v>
          </cell>
          <cell r="E1090">
            <v>148</v>
          </cell>
          <cell r="F1090">
            <v>29497.9</v>
          </cell>
          <cell r="G1090">
            <v>25507.424089</v>
          </cell>
          <cell r="H1090">
            <v>148</v>
          </cell>
          <cell r="I1090">
            <v>0</v>
          </cell>
          <cell r="J1090">
            <v>29497.9</v>
          </cell>
          <cell r="K1090">
            <v>29497.9</v>
          </cell>
          <cell r="L1090">
            <v>25507424089</v>
          </cell>
          <cell r="M1090">
            <v>3990475911</v>
          </cell>
          <cell r="N1090">
            <v>0.15687349471695858</v>
          </cell>
          <cell r="O1090">
            <v>0.15687349471695858</v>
          </cell>
          <cell r="P1090">
            <v>86.471999999999994</v>
          </cell>
          <cell r="Q1090">
            <v>0.15687349471695858</v>
          </cell>
          <cell r="R1090">
            <v>0.15687349471695872</v>
          </cell>
        </row>
        <row r="1091">
          <cell r="A1091">
            <v>1074</v>
          </cell>
          <cell r="B1091" t="str">
            <v>629th</v>
          </cell>
          <cell r="C1091">
            <v>44854</v>
          </cell>
          <cell r="D1091">
            <v>45218</v>
          </cell>
          <cell r="E1091">
            <v>133</v>
          </cell>
          <cell r="F1091">
            <v>376104.20999999996</v>
          </cell>
          <cell r="G1091">
            <v>324197.0884576001</v>
          </cell>
          <cell r="H1091">
            <v>70</v>
          </cell>
          <cell r="I1091">
            <v>161487</v>
          </cell>
          <cell r="J1091">
            <v>12750</v>
          </cell>
          <cell r="K1091">
            <v>174237</v>
          </cell>
          <cell r="L1091">
            <v>150694638262</v>
          </cell>
          <cell r="M1091">
            <v>23542361737.999996</v>
          </cell>
          <cell r="N1091">
            <v>0.15550056011594915</v>
          </cell>
          <cell r="O1091">
            <v>0.20249953985988897</v>
          </cell>
          <cell r="P1091">
            <v>86.426100000000005</v>
          </cell>
          <cell r="Q1091">
            <v>0.15748935719725787</v>
          </cell>
          <cell r="R1091">
            <v>0.15665508587474708</v>
          </cell>
        </row>
        <row r="1092">
          <cell r="A1092">
            <v>1075</v>
          </cell>
          <cell r="B1092" t="str">
            <v>Non-Comp</v>
          </cell>
          <cell r="C1092">
            <v>44854</v>
          </cell>
          <cell r="D1092">
            <v>45218</v>
          </cell>
          <cell r="E1092">
            <v>81</v>
          </cell>
          <cell r="F1092">
            <v>13611.67</v>
          </cell>
          <cell r="G1092">
            <v>11772.501984</v>
          </cell>
          <cell r="H1092">
            <v>81</v>
          </cell>
          <cell r="I1092">
            <v>0</v>
          </cell>
          <cell r="J1092">
            <v>13611.67</v>
          </cell>
          <cell r="K1092">
            <v>13611.67</v>
          </cell>
          <cell r="L1092">
            <v>11772501984</v>
          </cell>
          <cell r="M1092">
            <v>1839168016</v>
          </cell>
          <cell r="N1092">
            <v>0.15665494702688179</v>
          </cell>
          <cell r="O1092">
            <v>0.15665494702688179</v>
          </cell>
          <cell r="P1092">
            <v>86.488299999999995</v>
          </cell>
          <cell r="Q1092">
            <v>0.15665494702688179</v>
          </cell>
          <cell r="R1092">
            <v>0.15665494702688176</v>
          </cell>
        </row>
        <row r="1093">
          <cell r="A1093">
            <v>1076</v>
          </cell>
          <cell r="B1093" t="str">
            <v>630th</v>
          </cell>
          <cell r="C1093">
            <v>44868</v>
          </cell>
          <cell r="D1093">
            <v>45232</v>
          </cell>
          <cell r="E1093">
            <v>45</v>
          </cell>
          <cell r="F1093">
            <v>169443.5</v>
          </cell>
          <cell r="G1093">
            <v>146003.73045279997</v>
          </cell>
          <cell r="H1093">
            <v>20</v>
          </cell>
          <cell r="I1093">
            <v>37843.5</v>
          </cell>
          <cell r="J1093">
            <v>0</v>
          </cell>
          <cell r="K1093">
            <v>37843.5</v>
          </cell>
          <cell r="L1093">
            <v>32712943852.799999</v>
          </cell>
          <cell r="M1093">
            <v>5130556147.1999998</v>
          </cell>
          <cell r="N1093">
            <v>0.15550056011594915</v>
          </cell>
          <cell r="O1093">
            <v>0.17000031461764883</v>
          </cell>
          <cell r="P1093">
            <v>86.4328</v>
          </cell>
          <cell r="Q1093">
            <v>0.15739941928842438</v>
          </cell>
          <cell r="R1093">
            <v>0.15726654172368792</v>
          </cell>
        </row>
        <row r="1094">
          <cell r="A1094">
            <v>1077</v>
          </cell>
          <cell r="B1094" t="str">
            <v>Non-Comp</v>
          </cell>
          <cell r="C1094">
            <v>44868</v>
          </cell>
          <cell r="D1094">
            <v>45232</v>
          </cell>
          <cell r="E1094">
            <v>67</v>
          </cell>
          <cell r="F1094">
            <v>14316.055</v>
          </cell>
          <cell r="G1094">
            <v>12375.184472999999</v>
          </cell>
          <cell r="H1094">
            <v>67</v>
          </cell>
          <cell r="I1094">
            <v>0</v>
          </cell>
          <cell r="J1094">
            <v>14316.055</v>
          </cell>
          <cell r="K1094">
            <v>14316.055</v>
          </cell>
          <cell r="L1094">
            <v>12375184473</v>
          </cell>
          <cell r="M1094">
            <v>1940870527</v>
          </cell>
          <cell r="N1094">
            <v>0.15726655148057991</v>
          </cell>
          <cell r="O1094">
            <v>0.15726655148057991</v>
          </cell>
          <cell r="P1094">
            <v>86.442700000000002</v>
          </cell>
          <cell r="Q1094">
            <v>0.15726655148057991</v>
          </cell>
          <cell r="R1094">
            <v>0.15726655148057989</v>
          </cell>
        </row>
        <row r="1095">
          <cell r="A1095">
            <v>1078</v>
          </cell>
          <cell r="B1095" t="str">
            <v>631st</v>
          </cell>
          <cell r="C1095">
            <v>44882</v>
          </cell>
          <cell r="D1095">
            <v>45246</v>
          </cell>
          <cell r="E1095">
            <v>23</v>
          </cell>
          <cell r="F1095">
            <v>122256.5</v>
          </cell>
          <cell r="G1095">
            <v>105157.85105949998</v>
          </cell>
          <cell r="H1095">
            <v>2</v>
          </cell>
          <cell r="I1095">
            <v>2256.5</v>
          </cell>
          <cell r="J1095">
            <v>0</v>
          </cell>
          <cell r="K1095">
            <v>2256.5</v>
          </cell>
          <cell r="L1095">
            <v>1951044559.5</v>
          </cell>
          <cell r="M1095">
            <v>305455440.5</v>
          </cell>
          <cell r="N1095">
            <v>0.15694993881437613</v>
          </cell>
          <cell r="O1095">
            <v>0.17500033654540711</v>
          </cell>
          <cell r="P1095">
            <v>86.463300000000004</v>
          </cell>
          <cell r="Q1095">
            <v>0.15699017659820677</v>
          </cell>
          <cell r="R1095">
            <v>0.15699006069056443</v>
          </cell>
        </row>
        <row r="1096">
          <cell r="A1096">
            <v>1079</v>
          </cell>
          <cell r="B1096" t="str">
            <v>Non-Comp</v>
          </cell>
          <cell r="C1096">
            <v>44882</v>
          </cell>
          <cell r="D1096">
            <v>45246</v>
          </cell>
          <cell r="E1096">
            <v>48</v>
          </cell>
          <cell r="F1096">
            <v>2278.1</v>
          </cell>
          <cell r="G1096">
            <v>1969.7204340000001</v>
          </cell>
          <cell r="H1096">
            <v>48</v>
          </cell>
          <cell r="I1096">
            <v>0</v>
          </cell>
          <cell r="J1096">
            <v>2278.1</v>
          </cell>
          <cell r="K1096">
            <v>2278.1</v>
          </cell>
          <cell r="L1096">
            <v>1969720434</v>
          </cell>
          <cell r="M1096">
            <v>308379566</v>
          </cell>
          <cell r="N1096">
            <v>0.15699017659820677</v>
          </cell>
          <cell r="O1096">
            <v>0.15699017659820677</v>
          </cell>
          <cell r="P1096">
            <v>86.463300000000004</v>
          </cell>
          <cell r="Q1096">
            <v>0.15699017659820677</v>
          </cell>
          <cell r="R1096">
            <v>0.15699017659820677</v>
          </cell>
        </row>
        <row r="1097">
          <cell r="A1097">
            <v>1080</v>
          </cell>
          <cell r="B1097" t="str">
            <v>632nd</v>
          </cell>
          <cell r="C1097">
            <v>44896</v>
          </cell>
          <cell r="D1097">
            <v>45260</v>
          </cell>
          <cell r="E1097">
            <v>23</v>
          </cell>
          <cell r="F1097">
            <v>165019.29999999999</v>
          </cell>
          <cell r="G1097">
            <v>139774.16186620004</v>
          </cell>
          <cell r="H1097">
            <v>2</v>
          </cell>
          <cell r="I1097">
            <v>19.3</v>
          </cell>
          <cell r="J1097">
            <v>0</v>
          </cell>
          <cell r="K1097">
            <v>19.3</v>
          </cell>
          <cell r="L1097">
            <v>16534366.200000001</v>
          </cell>
          <cell r="M1097">
            <v>2765633.8</v>
          </cell>
          <cell r="N1097">
            <v>0.16700015898309481</v>
          </cell>
          <cell r="O1097">
            <v>0.18990053696467074</v>
          </cell>
          <cell r="P1097">
            <v>85.620900000000006</v>
          </cell>
          <cell r="Q1097">
            <v>0.16840050760945069</v>
          </cell>
          <cell r="R1097">
            <v>0.16772572821954865</v>
          </cell>
        </row>
        <row r="1098">
          <cell r="A1098">
            <v>1081</v>
          </cell>
          <cell r="B1098" t="str">
            <v>Non-Comp</v>
          </cell>
          <cell r="C1098">
            <v>44896</v>
          </cell>
          <cell r="D1098">
            <v>45260</v>
          </cell>
          <cell r="E1098">
            <v>32</v>
          </cell>
          <cell r="F1098">
            <v>2579.4349999999999</v>
          </cell>
          <cell r="G1098">
            <v>2209.8071249999998</v>
          </cell>
          <cell r="H1098">
            <v>32</v>
          </cell>
          <cell r="I1098">
            <v>0</v>
          </cell>
          <cell r="J1098">
            <v>2579.4349999999999</v>
          </cell>
          <cell r="K1098">
            <v>2579.4349999999999</v>
          </cell>
          <cell r="L1098">
            <v>2209807125</v>
          </cell>
          <cell r="M1098">
            <v>369627875</v>
          </cell>
          <cell r="N1098">
            <v>0.16772655582008197</v>
          </cell>
          <cell r="O1098">
            <v>0.16772655582008197</v>
          </cell>
          <cell r="P1098">
            <v>85.670199999999994</v>
          </cell>
          <cell r="Q1098">
            <v>0.16772655582008197</v>
          </cell>
          <cell r="R1098">
            <v>0.16772655582008197</v>
          </cell>
        </row>
        <row r="1099">
          <cell r="A1099">
            <v>1082</v>
          </cell>
          <cell r="B1099" t="str">
            <v>633rd</v>
          </cell>
          <cell r="C1099">
            <v>44910</v>
          </cell>
          <cell r="D1099">
            <v>45274</v>
          </cell>
          <cell r="E1099">
            <v>50</v>
          </cell>
          <cell r="F1099">
            <v>275115.39</v>
          </cell>
          <cell r="G1099">
            <v>232630.83403304004</v>
          </cell>
          <cell r="H1099">
            <v>2</v>
          </cell>
          <cell r="I1099">
            <v>10500</v>
          </cell>
          <cell r="J1099">
            <v>0</v>
          </cell>
          <cell r="K1099">
            <v>10500</v>
          </cell>
          <cell r="L1099">
            <v>8993637000</v>
          </cell>
          <cell r="M1099">
            <v>1506363000.0000002</v>
          </cell>
          <cell r="N1099">
            <v>0.16700015898309481</v>
          </cell>
          <cell r="O1099">
            <v>0.19997551124647281</v>
          </cell>
          <cell r="P1099">
            <v>85.650199999999998</v>
          </cell>
          <cell r="Q1099">
            <v>0.16799987072385739</v>
          </cell>
          <cell r="R1099">
            <v>0.1679522654028687</v>
          </cell>
        </row>
        <row r="1100">
          <cell r="A1100">
            <v>1083</v>
          </cell>
          <cell r="B1100" t="str">
            <v>Non-Comp</v>
          </cell>
          <cell r="C1100">
            <v>44910</v>
          </cell>
          <cell r="D1100">
            <v>45274</v>
          </cell>
          <cell r="E1100">
            <v>63</v>
          </cell>
          <cell r="F1100">
            <v>7987.26</v>
          </cell>
          <cell r="G1100">
            <v>6841.3837160000003</v>
          </cell>
          <cell r="H1100">
            <v>63</v>
          </cell>
          <cell r="I1100">
            <v>0</v>
          </cell>
          <cell r="J1100">
            <v>7987.26</v>
          </cell>
          <cell r="K1100">
            <v>7987.26</v>
          </cell>
          <cell r="L1100">
            <v>6841383716</v>
          </cell>
          <cell r="M1100">
            <v>1145876284</v>
          </cell>
          <cell r="N1100">
            <v>0.16795203140188822</v>
          </cell>
          <cell r="O1100">
            <v>0.16795203140188822</v>
          </cell>
          <cell r="P1100">
            <v>85.653700000000001</v>
          </cell>
          <cell r="Q1100">
            <v>0.16795203140188822</v>
          </cell>
          <cell r="R1100">
            <v>0.16795203140188816</v>
          </cell>
        </row>
        <row r="1101">
          <cell r="A1101">
            <v>1084</v>
          </cell>
          <cell r="B1101" t="str">
            <v>634th</v>
          </cell>
          <cell r="C1101">
            <v>44924</v>
          </cell>
          <cell r="D1101">
            <v>45288</v>
          </cell>
          <cell r="E1101">
            <v>28</v>
          </cell>
          <cell r="F1101">
            <v>117249</v>
          </cell>
          <cell r="G1101">
            <v>99160.035600000003</v>
          </cell>
          <cell r="H1101">
            <v>5</v>
          </cell>
          <cell r="I1101">
            <v>2649</v>
          </cell>
          <cell r="J1101">
            <v>0</v>
          </cell>
          <cell r="K1101">
            <v>2649</v>
          </cell>
          <cell r="L1101">
            <v>2268612600</v>
          </cell>
          <cell r="M1101">
            <v>380387399.99999994</v>
          </cell>
          <cell r="N1101">
            <v>0.1678659304739156</v>
          </cell>
          <cell r="O1101">
            <v>0.18999842230791261</v>
          </cell>
          <cell r="P1101">
            <v>85.613600000000005</v>
          </cell>
          <cell r="Q1101">
            <v>0.16850036766265022</v>
          </cell>
          <cell r="R1101">
            <v>0.16813471441990457</v>
          </cell>
        </row>
        <row r="1102">
          <cell r="A1102">
            <v>1085</v>
          </cell>
          <cell r="B1102" t="str">
            <v>Non-Comp</v>
          </cell>
          <cell r="C1102">
            <v>44924</v>
          </cell>
          <cell r="D1102">
            <v>45288</v>
          </cell>
          <cell r="E1102">
            <v>36</v>
          </cell>
          <cell r="F1102">
            <v>7169</v>
          </cell>
          <cell r="G1102">
            <v>6139.5531069999997</v>
          </cell>
          <cell r="H1102">
            <v>36</v>
          </cell>
          <cell r="I1102">
            <v>0</v>
          </cell>
          <cell r="J1102">
            <v>7169</v>
          </cell>
          <cell r="K1102">
            <v>7169</v>
          </cell>
          <cell r="L1102">
            <v>6139553107</v>
          </cell>
          <cell r="M1102">
            <v>1029446893</v>
          </cell>
          <cell r="N1102">
            <v>0.16813520883596542</v>
          </cell>
          <cell r="O1102">
            <v>0.16813520883596542</v>
          </cell>
          <cell r="P1102">
            <v>85.640299999999996</v>
          </cell>
          <cell r="Q1102">
            <v>0.16813520883596542</v>
          </cell>
          <cell r="R1102">
            <v>0.16813520883596544</v>
          </cell>
        </row>
        <row r="1103">
          <cell r="A1103">
            <v>1086</v>
          </cell>
          <cell r="B1103" t="str">
            <v>635th</v>
          </cell>
          <cell r="C1103">
            <v>44930</v>
          </cell>
          <cell r="D1103">
            <v>45294</v>
          </cell>
          <cell r="E1103">
            <v>17</v>
          </cell>
          <cell r="F1103">
            <v>59411</v>
          </cell>
          <cell r="G1103">
            <v>50140.496785999989</v>
          </cell>
          <cell r="H1103" t="str">
            <v>BR</v>
          </cell>
          <cell r="I1103" t="str">
            <v>BR</v>
          </cell>
          <cell r="J1103" t="str">
            <v>BR</v>
          </cell>
          <cell r="K1103" t="str">
            <v>BR</v>
          </cell>
          <cell r="L1103" t="str">
            <v>BR</v>
          </cell>
          <cell r="M1103" t="str">
            <v>BR</v>
          </cell>
          <cell r="N1103">
            <v>0.17199934893934099</v>
          </cell>
          <cell r="O1103">
            <v>0.18999984105419543</v>
          </cell>
          <cell r="P1103" t="str">
            <v>BR</v>
          </cell>
          <cell r="Q1103" t="str">
            <v>BR</v>
          </cell>
          <cell r="R1103" t="str">
            <v>BR</v>
          </cell>
        </row>
        <row r="1104">
          <cell r="A1104">
            <v>1087</v>
          </cell>
          <cell r="B1104" t="str">
            <v>Non-Comp</v>
          </cell>
          <cell r="C1104">
            <v>44930</v>
          </cell>
          <cell r="D1104">
            <v>45294</v>
          </cell>
          <cell r="E1104">
            <v>6</v>
          </cell>
          <cell r="F1104">
            <v>156.15</v>
          </cell>
          <cell r="G1104">
            <v>133.51465099999999</v>
          </cell>
          <cell r="H1104" t="str">
            <v>BR</v>
          </cell>
          <cell r="I1104" t="str">
            <v>BR</v>
          </cell>
          <cell r="J1104" t="str">
            <v>BR</v>
          </cell>
          <cell r="K1104" t="str">
            <v>BR</v>
          </cell>
          <cell r="L1104" t="str">
            <v>BR</v>
          </cell>
          <cell r="M1104" t="str">
            <v>BR</v>
          </cell>
          <cell r="N1104">
            <v>0.17000031461764883</v>
          </cell>
          <cell r="O1104">
            <v>0.17000031461764883</v>
          </cell>
          <cell r="P1104" t="str">
            <v>BR</v>
          </cell>
          <cell r="Q1104" t="str">
            <v>BR</v>
          </cell>
          <cell r="R1104" t="str">
            <v>BR</v>
          </cell>
        </row>
        <row r="1105">
          <cell r="A1105">
            <v>1088</v>
          </cell>
          <cell r="B1105" t="str">
            <v>636th</v>
          </cell>
          <cell r="C1105">
            <v>44938</v>
          </cell>
          <cell r="D1105">
            <v>45302</v>
          </cell>
          <cell r="E1105">
            <v>23</v>
          </cell>
          <cell r="F1105">
            <v>115250</v>
          </cell>
          <cell r="G1105">
            <v>97165.946257000003</v>
          </cell>
          <cell r="H1105" t="str">
            <v>BR</v>
          </cell>
          <cell r="I1105" t="str">
            <v>BR</v>
          </cell>
          <cell r="J1105" t="str">
            <v>BR</v>
          </cell>
          <cell r="K1105" t="str">
            <v>BR</v>
          </cell>
          <cell r="L1105" t="str">
            <v>BR</v>
          </cell>
          <cell r="M1105" t="str">
            <v>BR</v>
          </cell>
          <cell r="N1105">
            <v>0.17000031461764883</v>
          </cell>
          <cell r="O1105">
            <v>0.19757265717284864</v>
          </cell>
          <cell r="P1105" t="str">
            <v>BR</v>
          </cell>
          <cell r="Q1105" t="str">
            <v>BR</v>
          </cell>
          <cell r="R1105" t="str">
            <v>BR</v>
          </cell>
        </row>
        <row r="1106">
          <cell r="A1106">
            <v>1089</v>
          </cell>
          <cell r="B1106" t="str">
            <v>Non-Comp</v>
          </cell>
          <cell r="C1106">
            <v>44938</v>
          </cell>
          <cell r="D1106">
            <v>45302</v>
          </cell>
          <cell r="E1106">
            <v>17</v>
          </cell>
          <cell r="F1106">
            <v>2003.38</v>
          </cell>
          <cell r="G1106">
            <v>1712.242808</v>
          </cell>
          <cell r="H1106" t="str">
            <v>BR</v>
          </cell>
          <cell r="I1106" t="str">
            <v>BR</v>
          </cell>
          <cell r="J1106" t="str">
            <v>BR</v>
          </cell>
          <cell r="K1106" t="str">
            <v>BR</v>
          </cell>
          <cell r="L1106" t="str">
            <v>BR</v>
          </cell>
          <cell r="M1106" t="str">
            <v>BR</v>
          </cell>
          <cell r="N1106">
            <v>0.17049977829166935</v>
          </cell>
          <cell r="O1106">
            <v>0.17049977829166935</v>
          </cell>
          <cell r="P1106" t="str">
            <v>BR</v>
          </cell>
          <cell r="Q1106" t="str">
            <v>BR</v>
          </cell>
          <cell r="R1106" t="str">
            <v>BR</v>
          </cell>
        </row>
        <row r="1107">
          <cell r="A1107">
            <v>1090</v>
          </cell>
          <cell r="B1107" t="str">
            <v>637th</v>
          </cell>
          <cell r="C1107">
            <v>44952</v>
          </cell>
          <cell r="D1107">
            <v>45316</v>
          </cell>
          <cell r="E1107">
            <v>29</v>
          </cell>
          <cell r="F1107">
            <v>125172.5</v>
          </cell>
          <cell r="G1107">
            <v>104991.92600500002</v>
          </cell>
          <cell r="H1107" t="str">
            <v>BR</v>
          </cell>
          <cell r="I1107" t="str">
            <v>BR</v>
          </cell>
          <cell r="J1107" t="str">
            <v>BR</v>
          </cell>
          <cell r="K1107" t="str">
            <v>BR</v>
          </cell>
          <cell r="L1107" t="str">
            <v>BR</v>
          </cell>
          <cell r="M1107" t="str">
            <v>BR</v>
          </cell>
          <cell r="N1107">
            <v>0.17795830273311139</v>
          </cell>
          <cell r="O1107">
            <v>0.19999859295212027</v>
          </cell>
          <cell r="P1107" t="str">
            <v>BR</v>
          </cell>
          <cell r="Q1107" t="str">
            <v>BR</v>
          </cell>
          <cell r="R1107" t="str">
            <v>BR</v>
          </cell>
        </row>
        <row r="1108">
          <cell r="A1108">
            <v>1091</v>
          </cell>
          <cell r="B1108" t="str">
            <v>Non-Comp</v>
          </cell>
          <cell r="C1108">
            <v>44952</v>
          </cell>
          <cell r="D1108">
            <v>45316</v>
          </cell>
          <cell r="E1108">
            <v>47</v>
          </cell>
          <cell r="F1108">
            <v>6859.6149999999998</v>
          </cell>
          <cell r="G1108">
            <v>5819.2926479999996</v>
          </cell>
          <cell r="H1108" t="str">
            <v>BR</v>
          </cell>
          <cell r="I1108" t="str">
            <v>BR</v>
          </cell>
          <cell r="J1108" t="str">
            <v>BR</v>
          </cell>
          <cell r="K1108" t="str">
            <v>BR</v>
          </cell>
          <cell r="L1108" t="str">
            <v>BR</v>
          </cell>
          <cell r="M1108" t="str">
            <v>BR</v>
          </cell>
          <cell r="N1108">
            <v>0.17926240227030821</v>
          </cell>
          <cell r="O1108">
            <v>0.17926240227030821</v>
          </cell>
          <cell r="P1108" t="str">
            <v>BR</v>
          </cell>
          <cell r="Q1108" t="str">
            <v>BR</v>
          </cell>
          <cell r="R1108" t="str">
            <v>BR</v>
          </cell>
        </row>
        <row r="1109">
          <cell r="A1109">
            <v>1092</v>
          </cell>
          <cell r="B1109" t="str">
            <v>638th</v>
          </cell>
          <cell r="C1109">
            <v>44966</v>
          </cell>
          <cell r="D1109">
            <v>45330</v>
          </cell>
          <cell r="E1109">
            <v>24</v>
          </cell>
          <cell r="F1109">
            <v>167386.9</v>
          </cell>
          <cell r="G1109">
            <v>140190.8120114</v>
          </cell>
          <cell r="H1109">
            <v>3</v>
          </cell>
          <cell r="I1109">
            <v>593</v>
          </cell>
          <cell r="J1109">
            <v>76</v>
          </cell>
          <cell r="K1109">
            <v>669</v>
          </cell>
          <cell r="L1109">
            <v>567426399</v>
          </cell>
          <cell r="M1109">
            <v>101573600.99999999</v>
          </cell>
          <cell r="N1109">
            <v>0.17949931397956623</v>
          </cell>
          <cell r="O1109">
            <v>0.19999859295212027</v>
          </cell>
          <cell r="P1109">
            <v>84.817099999999996</v>
          </cell>
          <cell r="Q1109">
            <v>0.17949931397956623</v>
          </cell>
          <cell r="R1109">
            <v>0.17949931397956623</v>
          </cell>
        </row>
        <row r="1110">
          <cell r="A1110">
            <v>1093</v>
          </cell>
          <cell r="B1110" t="str">
            <v>Non-Comp</v>
          </cell>
          <cell r="C1110">
            <v>44966</v>
          </cell>
          <cell r="D1110">
            <v>45330</v>
          </cell>
          <cell r="E1110">
            <v>7</v>
          </cell>
          <cell r="F1110">
            <v>500.78</v>
          </cell>
          <cell r="G1110">
            <v>424.747073</v>
          </cell>
          <cell r="H1110">
            <v>7</v>
          </cell>
          <cell r="I1110">
            <v>0</v>
          </cell>
          <cell r="J1110">
            <v>500.78</v>
          </cell>
          <cell r="K1110">
            <v>500.78</v>
          </cell>
          <cell r="L1110">
            <v>424747073</v>
          </cell>
          <cell r="M1110">
            <v>76032927</v>
          </cell>
          <cell r="N1110">
            <v>0.17949931397956623</v>
          </cell>
          <cell r="O1110">
            <v>0.17949931397956623</v>
          </cell>
          <cell r="P1110">
            <v>84.817099999999996</v>
          </cell>
          <cell r="Q1110">
            <v>0.17949931397956623</v>
          </cell>
          <cell r="R1110">
            <v>0.17949931397956623</v>
          </cell>
        </row>
        <row r="1111">
          <cell r="A1111">
            <v>1094</v>
          </cell>
          <cell r="B1111" t="str">
            <v>639th</v>
          </cell>
          <cell r="C1111">
            <v>44980</v>
          </cell>
          <cell r="D1111">
            <v>45344</v>
          </cell>
          <cell r="E1111">
            <v>17</v>
          </cell>
          <cell r="F1111">
            <v>50000</v>
          </cell>
          <cell r="G1111">
            <v>41359.875000000015</v>
          </cell>
          <cell r="H1111">
            <v>2</v>
          </cell>
          <cell r="I1111">
            <v>10000</v>
          </cell>
          <cell r="J1111">
            <v>0</v>
          </cell>
          <cell r="K1111">
            <v>10000</v>
          </cell>
          <cell r="L1111">
            <v>8353135000.0000019</v>
          </cell>
          <cell r="M1111">
            <v>1646864999.9999995</v>
          </cell>
          <cell r="N1111">
            <v>0.19749363724353394</v>
          </cell>
          <cell r="O1111">
            <v>0.24500020415199492</v>
          </cell>
          <cell r="P1111">
            <v>83.517200000000003</v>
          </cell>
          <cell r="Q1111">
            <v>0.19790034169706858</v>
          </cell>
          <cell r="R1111">
            <v>0.19769698947030126</v>
          </cell>
        </row>
        <row r="1112">
          <cell r="A1112">
            <v>1095</v>
          </cell>
          <cell r="B1112" t="str">
            <v>Non-Comp</v>
          </cell>
          <cell r="C1112">
            <v>44980</v>
          </cell>
          <cell r="D1112">
            <v>45344</v>
          </cell>
          <cell r="E1112">
            <v>15</v>
          </cell>
          <cell r="F1112">
            <v>782.73</v>
          </cell>
          <cell r="G1112">
            <v>653.82454399999995</v>
          </cell>
          <cell r="H1112">
            <v>15</v>
          </cell>
          <cell r="I1112">
            <v>0</v>
          </cell>
          <cell r="J1112">
            <v>782.73</v>
          </cell>
          <cell r="K1112">
            <v>782.73</v>
          </cell>
          <cell r="L1112">
            <v>653824544</v>
          </cell>
          <cell r="M1112">
            <v>128905456</v>
          </cell>
          <cell r="N1112">
            <v>0.19769767358246165</v>
          </cell>
          <cell r="O1112">
            <v>0.19769767358246165</v>
          </cell>
          <cell r="P1112">
            <v>83.531300000000002</v>
          </cell>
          <cell r="Q1112">
            <v>0.19769767358246165</v>
          </cell>
          <cell r="R1112">
            <v>0.19769767358246162</v>
          </cell>
        </row>
        <row r="1113">
          <cell r="A1113">
            <v>1096</v>
          </cell>
          <cell r="B1113" t="str">
            <v>640th</v>
          </cell>
          <cell r="C1113">
            <v>44994</v>
          </cell>
          <cell r="D1113">
            <v>45358</v>
          </cell>
          <cell r="E1113">
            <v>47</v>
          </cell>
          <cell r="F1113">
            <v>289414.2</v>
          </cell>
          <cell r="G1113">
            <v>233137.92005660007</v>
          </cell>
          <cell r="H1113">
            <v>8</v>
          </cell>
          <cell r="I1113">
            <v>2024.1999999999998</v>
          </cell>
          <cell r="J1113">
            <v>0</v>
          </cell>
          <cell r="K1113">
            <v>2024.1999999999998</v>
          </cell>
          <cell r="L1113">
            <v>1675558666.5999997</v>
          </cell>
          <cell r="M1113">
            <v>348641333.40000004</v>
          </cell>
          <cell r="N1113">
            <v>0.20800039155247113</v>
          </cell>
          <cell r="O1113">
            <v>0.26480096256430741</v>
          </cell>
          <cell r="P1113">
            <v>82.690799999999996</v>
          </cell>
          <cell r="Q1113">
            <v>0.20989944162171306</v>
          </cell>
          <cell r="R1113">
            <v>0.20864671648505217</v>
          </cell>
        </row>
        <row r="1114">
          <cell r="A1114">
            <v>1097</v>
          </cell>
          <cell r="B1114" t="str">
            <v>Non-Comp</v>
          </cell>
          <cell r="C1114">
            <v>44994</v>
          </cell>
          <cell r="D1114">
            <v>45358</v>
          </cell>
          <cell r="E1114">
            <v>37</v>
          </cell>
          <cell r="F1114">
            <v>1422.9849999999999</v>
          </cell>
          <cell r="G1114">
            <v>1177.8943280000001</v>
          </cell>
          <cell r="H1114">
            <v>37</v>
          </cell>
          <cell r="I1114">
            <v>0</v>
          </cell>
          <cell r="J1114">
            <v>1422.9849999999999</v>
          </cell>
          <cell r="K1114">
            <v>1422.9849999999999</v>
          </cell>
          <cell r="L1114">
            <v>1177894328</v>
          </cell>
          <cell r="M1114">
            <v>245090672</v>
          </cell>
          <cell r="N1114">
            <v>0.20864689358116817</v>
          </cell>
          <cell r="O1114">
            <v>0.20864689358116817</v>
          </cell>
          <cell r="P1114">
            <v>82.776300000000006</v>
          </cell>
          <cell r="Q1114">
            <v>0.20864689358116817</v>
          </cell>
          <cell r="R1114">
            <v>0.20864689358116809</v>
          </cell>
        </row>
        <row r="1115">
          <cell r="A1115">
            <v>1098</v>
          </cell>
          <cell r="B1115" t="str">
            <v>641st</v>
          </cell>
          <cell r="C1115">
            <v>45012</v>
          </cell>
          <cell r="D1115">
            <v>45372</v>
          </cell>
          <cell r="E1115">
            <v>34</v>
          </cell>
          <cell r="F1115">
            <v>286268.59999999998</v>
          </cell>
          <cell r="G1115">
            <v>233966.54266479998</v>
          </cell>
          <cell r="H1115">
            <v>4</v>
          </cell>
          <cell r="I1115">
            <v>151000</v>
          </cell>
          <cell r="J1115">
            <v>0</v>
          </cell>
          <cell r="K1115">
            <v>151000</v>
          </cell>
          <cell r="L1115">
            <v>124595559000.00002</v>
          </cell>
          <cell r="M1115">
            <v>26404440999.999985</v>
          </cell>
          <cell r="N1115">
            <v>0.20949464271972171</v>
          </cell>
          <cell r="O1115">
            <v>0.25250026854389246</v>
          </cell>
          <cell r="P1115">
            <v>82.511300000000006</v>
          </cell>
          <cell r="Q1115">
            <v>0.21489903335798979</v>
          </cell>
          <cell r="R1115">
            <v>0.21486469977034722</v>
          </cell>
        </row>
        <row r="1116">
          <cell r="A1116">
            <v>1099</v>
          </cell>
          <cell r="B1116" t="str">
            <v>Non-Comp</v>
          </cell>
          <cell r="C1116">
            <v>45012</v>
          </cell>
          <cell r="D1116">
            <v>45372</v>
          </cell>
          <cell r="E1116">
            <v>17</v>
          </cell>
          <cell r="F1116">
            <v>1577.125</v>
          </cell>
          <cell r="G1116">
            <v>1301.3426139999999</v>
          </cell>
          <cell r="H1116">
            <v>17</v>
          </cell>
          <cell r="I1116">
            <v>0</v>
          </cell>
          <cell r="J1116">
            <v>1577.125</v>
          </cell>
          <cell r="K1116">
            <v>1577.125</v>
          </cell>
          <cell r="L1116">
            <v>1301342614</v>
          </cell>
          <cell r="M1116">
            <v>275782386</v>
          </cell>
          <cell r="N1116">
            <v>0.21486478188646074</v>
          </cell>
          <cell r="O1116">
            <v>0.21486478188646074</v>
          </cell>
          <cell r="P1116">
            <v>82.513599999999997</v>
          </cell>
          <cell r="Q1116">
            <v>0.21486478188646074</v>
          </cell>
          <cell r="R1116">
            <v>0.21486478188646074</v>
          </cell>
        </row>
        <row r="1117">
          <cell r="A1117">
            <v>1100</v>
          </cell>
          <cell r="B1117" t="str">
            <v>642nd</v>
          </cell>
          <cell r="C1117">
            <v>45022</v>
          </cell>
          <cell r="D1117">
            <v>45386</v>
          </cell>
          <cell r="E1117">
            <v>37</v>
          </cell>
          <cell r="F1117">
            <v>219571.03</v>
          </cell>
          <cell r="G1117">
            <v>178645.07416310001</v>
          </cell>
          <cell r="H1117">
            <v>8</v>
          </cell>
          <cell r="I1117">
            <v>83812</v>
          </cell>
          <cell r="J1117">
            <v>0</v>
          </cell>
          <cell r="K1117">
            <v>83812</v>
          </cell>
          <cell r="L1117">
            <v>68801193404</v>
          </cell>
          <cell r="M1117">
            <v>15010806595.999998</v>
          </cell>
          <cell r="N1117">
            <v>0.21444934886117825</v>
          </cell>
          <cell r="O1117">
            <v>0.25250064640108255</v>
          </cell>
          <cell r="P1117">
            <v>82.081699999999998</v>
          </cell>
          <cell r="Q1117">
            <v>0.21889807470972336</v>
          </cell>
          <cell r="R1117">
            <v>0.21877629921781355</v>
          </cell>
        </row>
        <row r="1118">
          <cell r="A1118">
            <v>1101</v>
          </cell>
          <cell r="B1118" t="str">
            <v>Non-Comp</v>
          </cell>
          <cell r="C1118">
            <v>45022</v>
          </cell>
          <cell r="D1118">
            <v>45386</v>
          </cell>
          <cell r="E1118">
            <v>31</v>
          </cell>
          <cell r="F1118">
            <v>1457.155</v>
          </cell>
          <cell r="G1118">
            <v>1196.1770779999999</v>
          </cell>
          <cell r="H1118">
            <v>31</v>
          </cell>
          <cell r="I1118">
            <v>0</v>
          </cell>
          <cell r="J1118">
            <v>1457.155</v>
          </cell>
          <cell r="K1118">
            <v>1457.155</v>
          </cell>
          <cell r="L1118">
            <v>1196177078</v>
          </cell>
          <cell r="M1118">
            <v>260977922</v>
          </cell>
          <cell r="N1118">
            <v>0.21877604396434364</v>
          </cell>
          <cell r="O1118">
            <v>0.21877604396434364</v>
          </cell>
          <cell r="P1118">
            <v>82.0899</v>
          </cell>
          <cell r="Q1118">
            <v>0.21877604396434364</v>
          </cell>
          <cell r="R1118">
            <v>0.21877604396434366</v>
          </cell>
        </row>
        <row r="1119">
          <cell r="A1119">
            <v>1102</v>
          </cell>
          <cell r="B1119" t="str">
            <v>643rd</v>
          </cell>
          <cell r="C1119">
            <v>45036</v>
          </cell>
          <cell r="D1119">
            <v>45400</v>
          </cell>
          <cell r="E1119">
            <v>43</v>
          </cell>
          <cell r="F1119">
            <v>217560</v>
          </cell>
          <cell r="G1119">
            <v>176702.68467800002</v>
          </cell>
          <cell r="H1119">
            <v>22</v>
          </cell>
          <cell r="I1119">
            <v>56660</v>
          </cell>
          <cell r="J1119">
            <v>0</v>
          </cell>
          <cell r="K1119">
            <v>56660</v>
          </cell>
          <cell r="L1119">
            <v>46515278527.999985</v>
          </cell>
          <cell r="M1119">
            <v>10144721471.999996</v>
          </cell>
          <cell r="N1119">
            <v>0.21590051272150734</v>
          </cell>
          <cell r="O1119">
            <v>0.25250064640108255</v>
          </cell>
          <cell r="P1119">
            <v>82.014399999999995</v>
          </cell>
          <cell r="Q1119">
            <v>0.21990054172207557</v>
          </cell>
          <cell r="R1119">
            <v>0.21869402810680272</v>
          </cell>
        </row>
        <row r="1120">
          <cell r="A1120">
            <v>1103</v>
          </cell>
          <cell r="B1120" t="str">
            <v>Non-Comp</v>
          </cell>
          <cell r="C1120">
            <v>45036</v>
          </cell>
          <cell r="D1120">
            <v>45400</v>
          </cell>
          <cell r="E1120">
            <v>76</v>
          </cell>
          <cell r="F1120">
            <v>8260.18</v>
          </cell>
          <cell r="G1120">
            <v>6781.2278109999997</v>
          </cell>
          <cell r="H1120">
            <v>76</v>
          </cell>
          <cell r="I1120">
            <v>0</v>
          </cell>
          <cell r="J1120">
            <v>8260.18</v>
          </cell>
          <cell r="K1120">
            <v>8260.18</v>
          </cell>
          <cell r="L1120">
            <v>6781227811</v>
          </cell>
          <cell r="M1120">
            <v>1478952189</v>
          </cell>
          <cell r="N1120">
            <v>0.21869420773317949</v>
          </cell>
          <cell r="O1120">
            <v>0.21869420773317949</v>
          </cell>
          <cell r="P1120">
            <v>82.095399999999998</v>
          </cell>
          <cell r="Q1120">
            <v>0.21869420773317949</v>
          </cell>
          <cell r="R1120">
            <v>0.21869420773317957</v>
          </cell>
        </row>
        <row r="1121">
          <cell r="A1121">
            <v>1104</v>
          </cell>
          <cell r="B1121" t="str">
            <v>644th</v>
          </cell>
          <cell r="C1121">
            <v>45050</v>
          </cell>
          <cell r="D1121">
            <v>45414</v>
          </cell>
          <cell r="E1121">
            <v>37</v>
          </cell>
          <cell r="F1121">
            <v>153301.15</v>
          </cell>
          <cell r="G1121">
            <v>124180.68770200001</v>
          </cell>
          <cell r="H1121">
            <v>12</v>
          </cell>
          <cell r="I1121">
            <v>39301.15</v>
          </cell>
          <cell r="J1121">
            <v>0</v>
          </cell>
          <cell r="K1121">
            <v>39301.15</v>
          </cell>
          <cell r="L1121">
            <v>32235578352.000004</v>
          </cell>
          <cell r="M1121">
            <v>7065571647.999999</v>
          </cell>
          <cell r="N1121">
            <v>0.21899928943221106</v>
          </cell>
          <cell r="O1121">
            <v>0.25499931171972928</v>
          </cell>
          <cell r="P1121">
            <v>82.007900000000006</v>
          </cell>
          <cell r="Q1121">
            <v>0.21999744958904982</v>
          </cell>
          <cell r="R1121">
            <v>0.21978771000082889</v>
          </cell>
        </row>
        <row r="1122">
          <cell r="A1122">
            <v>1105</v>
          </cell>
          <cell r="B1122" t="str">
            <v>Non-Comp</v>
          </cell>
          <cell r="C1122">
            <v>45050</v>
          </cell>
          <cell r="D1122">
            <v>45414</v>
          </cell>
          <cell r="E1122">
            <v>57</v>
          </cell>
          <cell r="F1122">
            <v>5831.71</v>
          </cell>
          <cell r="G1122">
            <v>4783.2793419999998</v>
          </cell>
          <cell r="H1122">
            <v>57</v>
          </cell>
          <cell r="I1122">
            <v>0</v>
          </cell>
          <cell r="J1122">
            <v>5831.71</v>
          </cell>
          <cell r="K1122">
            <v>5831.71</v>
          </cell>
          <cell r="L1122">
            <v>4783279342</v>
          </cell>
          <cell r="M1122">
            <v>1048430658</v>
          </cell>
          <cell r="N1122">
            <v>0.21978874403806037</v>
          </cell>
          <cell r="O1122">
            <v>0.21978874403806037</v>
          </cell>
          <cell r="P1122">
            <v>82.021900000000002</v>
          </cell>
          <cell r="Q1122">
            <v>0.21978874403806037</v>
          </cell>
          <cell r="R1122">
            <v>0.21978874403806042</v>
          </cell>
        </row>
        <row r="1123">
          <cell r="A1123">
            <v>1106</v>
          </cell>
          <cell r="B1123" t="str">
            <v>645th</v>
          </cell>
          <cell r="C1123">
            <v>45064</v>
          </cell>
          <cell r="D1123">
            <v>45428</v>
          </cell>
          <cell r="E1123">
            <v>38</v>
          </cell>
          <cell r="F1123">
            <v>84832.7</v>
          </cell>
          <cell r="G1123">
            <v>68507.963933300009</v>
          </cell>
          <cell r="H1123">
            <v>10</v>
          </cell>
          <cell r="I1123">
            <v>7232.6999999999989</v>
          </cell>
          <cell r="J1123">
            <v>0</v>
          </cell>
          <cell r="K1123">
            <v>7232.6999999999989</v>
          </cell>
          <cell r="L1123">
            <v>5931502683.3000011</v>
          </cell>
          <cell r="M1123">
            <v>1301197316.6999991</v>
          </cell>
          <cell r="N1123">
            <v>0.21949965551389458</v>
          </cell>
          <cell r="O1123">
            <v>0.25250064640108255</v>
          </cell>
          <cell r="P1123">
            <v>82.007900000000006</v>
          </cell>
          <cell r="Q1123">
            <v>0.21999744958904982</v>
          </cell>
          <cell r="R1123">
            <v>0.2199732782105952</v>
          </cell>
        </row>
        <row r="1124">
          <cell r="A1124">
            <v>1107</v>
          </cell>
          <cell r="B1124" t="str">
            <v>Non-Comp</v>
          </cell>
          <cell r="C1124">
            <v>45064</v>
          </cell>
          <cell r="D1124">
            <v>45428</v>
          </cell>
          <cell r="E1124">
            <v>34</v>
          </cell>
          <cell r="F1124">
            <v>3696.7</v>
          </cell>
          <cell r="G1124">
            <v>3031.6451809999999</v>
          </cell>
          <cell r="H1124">
            <v>34</v>
          </cell>
          <cell r="I1124">
            <v>0</v>
          </cell>
          <cell r="J1124">
            <v>3696.7</v>
          </cell>
          <cell r="K1124">
            <v>3696.7</v>
          </cell>
          <cell r="L1124">
            <v>3031645181</v>
          </cell>
          <cell r="M1124">
            <v>665054819</v>
          </cell>
          <cell r="N1124">
            <v>0.21997359391960014</v>
          </cell>
          <cell r="O1124">
            <v>0.21997359391960014</v>
          </cell>
          <cell r="P1124">
            <v>82.009500000000003</v>
          </cell>
          <cell r="Q1124">
            <v>0.21997359391960014</v>
          </cell>
          <cell r="R1124">
            <v>0.21997359391960009</v>
          </cell>
        </row>
        <row r="1125">
          <cell r="A1125">
            <v>1108</v>
          </cell>
          <cell r="B1125" t="str">
            <v>646th</v>
          </cell>
          <cell r="C1125">
            <v>45078</v>
          </cell>
          <cell r="D1125">
            <v>45442</v>
          </cell>
          <cell r="E1125">
            <v>56</v>
          </cell>
          <cell r="F1125">
            <v>320800</v>
          </cell>
          <cell r="G1125">
            <v>258301.69990000007</v>
          </cell>
          <cell r="H1125">
            <v>2</v>
          </cell>
          <cell r="I1125">
            <v>400</v>
          </cell>
          <cell r="J1125">
            <v>0</v>
          </cell>
          <cell r="K1125">
            <v>400</v>
          </cell>
          <cell r="L1125">
            <v>328032000.00000006</v>
          </cell>
          <cell r="M1125">
            <v>71967999.999999985</v>
          </cell>
          <cell r="N1125">
            <v>0.21999446757946226</v>
          </cell>
          <cell r="O1125">
            <v>0.25989939881829821</v>
          </cell>
          <cell r="P1125">
            <v>82.007900000000006</v>
          </cell>
          <cell r="Q1125">
            <v>0.21999744958904982</v>
          </cell>
          <cell r="R1125">
            <v>0.21999595858425602</v>
          </cell>
        </row>
        <row r="1126">
          <cell r="A1126">
            <v>1109</v>
          </cell>
          <cell r="B1126" t="str">
            <v>Non-Comp</v>
          </cell>
          <cell r="C1126">
            <v>45078</v>
          </cell>
          <cell r="D1126">
            <v>45442</v>
          </cell>
          <cell r="E1126">
            <v>44</v>
          </cell>
          <cell r="F1126">
            <v>5631.5550000000003</v>
          </cell>
          <cell r="G1126">
            <v>4618.3256240000001</v>
          </cell>
          <cell r="H1126">
            <v>44</v>
          </cell>
          <cell r="I1126">
            <v>0</v>
          </cell>
          <cell r="J1126">
            <v>5631.5550000000003</v>
          </cell>
          <cell r="K1126">
            <v>5631.5550000000003</v>
          </cell>
          <cell r="L1126">
            <v>4618325624</v>
          </cell>
          <cell r="M1126">
            <v>1013229376</v>
          </cell>
          <cell r="N1126">
            <v>0.21999595858243803</v>
          </cell>
          <cell r="O1126">
            <v>0.21999595858243803</v>
          </cell>
          <cell r="P1126">
            <v>82.007999999999996</v>
          </cell>
          <cell r="Q1126">
            <v>0.21999595858243803</v>
          </cell>
          <cell r="R1126">
            <v>0.21999595858243803</v>
          </cell>
        </row>
        <row r="1127">
          <cell r="A1127">
            <v>1110</v>
          </cell>
          <cell r="B1127" t="str">
            <v>647th</v>
          </cell>
          <cell r="C1127">
            <v>45092</v>
          </cell>
          <cell r="D1127">
            <v>45456</v>
          </cell>
          <cell r="E1127">
            <v>54</v>
          </cell>
          <cell r="F1127">
            <v>350656</v>
          </cell>
          <cell r="G1127">
            <v>285780.44307799998</v>
          </cell>
          <cell r="H1127">
            <v>33</v>
          </cell>
          <cell r="I1127">
            <v>191156</v>
          </cell>
          <cell r="J1127">
            <v>0</v>
          </cell>
          <cell r="K1127">
            <v>191156</v>
          </cell>
          <cell r="L1127">
            <v>156776263078</v>
          </cell>
          <cell r="M1127">
            <v>34379736922</v>
          </cell>
          <cell r="N1127">
            <v>0.21889063311259596</v>
          </cell>
          <cell r="O1127">
            <v>0.2499007765484301</v>
          </cell>
          <cell r="P1127">
            <v>82.007900000000006</v>
          </cell>
          <cell r="Q1127">
            <v>0.21999744958904982</v>
          </cell>
          <cell r="R1127">
            <v>0.21989418099537691</v>
          </cell>
        </row>
        <row r="1128">
          <cell r="A1128">
            <v>1111</v>
          </cell>
          <cell r="B1128" t="str">
            <v>Non-Comp</v>
          </cell>
          <cell r="C1128">
            <v>45092</v>
          </cell>
          <cell r="D1128">
            <v>45456</v>
          </cell>
          <cell r="E1128">
            <v>67</v>
          </cell>
          <cell r="F1128">
            <v>10058.764999999999</v>
          </cell>
          <cell r="G1128">
            <v>8249.6759970000003</v>
          </cell>
          <cell r="H1128">
            <v>67</v>
          </cell>
          <cell r="I1128">
            <v>0</v>
          </cell>
          <cell r="J1128">
            <v>10058.764999999999</v>
          </cell>
          <cell r="K1128">
            <v>10058.764999999999</v>
          </cell>
          <cell r="L1128">
            <v>8249675997</v>
          </cell>
          <cell r="M1128">
            <v>1809089003</v>
          </cell>
          <cell r="N1128">
            <v>0.21989457866275233</v>
          </cell>
          <cell r="O1128">
            <v>0.21989457866275233</v>
          </cell>
          <cell r="P1128">
            <v>82.014799999999994</v>
          </cell>
          <cell r="Q1128">
            <v>0.21989457866275233</v>
          </cell>
          <cell r="R1128">
            <v>0.21989457866275217</v>
          </cell>
        </row>
        <row r="1129">
          <cell r="A1129">
            <v>1112</v>
          </cell>
          <cell r="B1129" t="str">
            <v>648th</v>
          </cell>
          <cell r="C1129">
            <v>45099</v>
          </cell>
          <cell r="D1129">
            <v>45470</v>
          </cell>
          <cell r="E1129">
            <v>50</v>
          </cell>
          <cell r="F1129">
            <v>433863.98</v>
          </cell>
          <cell r="G1129">
            <v>349353.20694712002</v>
          </cell>
          <cell r="H1129">
            <v>23</v>
          </cell>
          <cell r="I1129">
            <v>49163.98</v>
          </cell>
          <cell r="J1129">
            <v>700</v>
          </cell>
          <cell r="K1129">
            <v>49863.98</v>
          </cell>
          <cell r="L1129">
            <v>40758960697.119995</v>
          </cell>
          <cell r="M1129">
            <v>9105019302.8799973</v>
          </cell>
          <cell r="N1129">
            <v>0.21850021713873755</v>
          </cell>
          <cell r="O1129">
            <v>0.252500137300111</v>
          </cell>
          <cell r="P1129">
            <v>81.725200000000001</v>
          </cell>
          <cell r="Q1129">
            <v>0.21999641082376606</v>
          </cell>
          <cell r="R1129">
            <v>0.21977433891537562</v>
          </cell>
        </row>
        <row r="1130">
          <cell r="A1130">
            <v>1113</v>
          </cell>
          <cell r="B1130" t="str">
            <v>Non-Comp</v>
          </cell>
          <cell r="C1130">
            <v>45099</v>
          </cell>
          <cell r="D1130">
            <v>45470</v>
          </cell>
          <cell r="E1130">
            <v>56</v>
          </cell>
          <cell r="F1130">
            <v>6816.835</v>
          </cell>
          <cell r="G1130">
            <v>5572.1013750000002</v>
          </cell>
          <cell r="H1130">
            <v>56</v>
          </cell>
          <cell r="I1130">
            <v>0</v>
          </cell>
          <cell r="J1130">
            <v>6816.835</v>
          </cell>
          <cell r="K1130">
            <v>6816.835</v>
          </cell>
          <cell r="L1130">
            <v>5572101375</v>
          </cell>
          <cell r="M1130">
            <v>1244733625</v>
          </cell>
          <cell r="N1130">
            <v>0.21977402674942706</v>
          </cell>
          <cell r="O1130">
            <v>0.21977402674942706</v>
          </cell>
          <cell r="P1130">
            <v>81.740300000000005</v>
          </cell>
          <cell r="Q1130">
            <v>0.21977402674942706</v>
          </cell>
          <cell r="R1130">
            <v>0.21977402674942695</v>
          </cell>
        </row>
        <row r="1131">
          <cell r="A1131">
            <v>1114</v>
          </cell>
          <cell r="B1131" t="str">
            <v>649th</v>
          </cell>
          <cell r="C1131">
            <v>45120</v>
          </cell>
          <cell r="D1131">
            <v>45484</v>
          </cell>
          <cell r="E1131">
            <v>71</v>
          </cell>
          <cell r="F1131">
            <v>335407.72000000003</v>
          </cell>
          <cell r="G1131">
            <v>272177.27159398008</v>
          </cell>
          <cell r="H1131">
            <v>48</v>
          </cell>
          <cell r="I1131">
            <v>222905.87000000002</v>
          </cell>
          <cell r="J1131">
            <v>1850</v>
          </cell>
          <cell r="K1131">
            <v>224755.87000000002</v>
          </cell>
          <cell r="L1131">
            <v>183015093104.03009</v>
          </cell>
          <cell r="M1131">
            <v>41740776895.970032</v>
          </cell>
          <cell r="N1131">
            <v>0.22799953459563133</v>
          </cell>
          <cell r="O1131">
            <v>0.25140010949909092</v>
          </cell>
          <cell r="P1131">
            <v>81.349299999999999</v>
          </cell>
          <cell r="Q1131">
            <v>0.22989673158605162</v>
          </cell>
          <cell r="R1131">
            <v>0.22869970856304106</v>
          </cell>
        </row>
        <row r="1132">
          <cell r="A1132">
            <v>1115</v>
          </cell>
          <cell r="B1132" t="str">
            <v>Non-Comp</v>
          </cell>
          <cell r="C1132">
            <v>45120</v>
          </cell>
          <cell r="D1132">
            <v>45484</v>
          </cell>
          <cell r="E1132">
            <v>103</v>
          </cell>
          <cell r="F1132">
            <v>15760.275</v>
          </cell>
          <cell r="G1132">
            <v>12833.339766999999</v>
          </cell>
          <cell r="H1132">
            <v>103</v>
          </cell>
          <cell r="I1132">
            <v>0</v>
          </cell>
          <cell r="J1132">
            <v>15760.275</v>
          </cell>
          <cell r="K1132">
            <v>15760.275</v>
          </cell>
          <cell r="L1132">
            <v>12833339767</v>
          </cell>
          <cell r="M1132">
            <v>2926935233</v>
          </cell>
          <cell r="N1132">
            <v>0.22869933437376741</v>
          </cell>
          <cell r="O1132">
            <v>0.22869933437376741</v>
          </cell>
          <cell r="P1132">
            <v>81.428399999999996</v>
          </cell>
          <cell r="Q1132">
            <v>0.22869933437376741</v>
          </cell>
          <cell r="R1132">
            <v>0.22869933437376741</v>
          </cell>
        </row>
        <row r="1133">
          <cell r="A1133">
            <v>1116</v>
          </cell>
          <cell r="B1133" t="str">
            <v>650th</v>
          </cell>
          <cell r="C1133">
            <v>45132</v>
          </cell>
          <cell r="D1133">
            <v>45498</v>
          </cell>
          <cell r="E1133">
            <v>41</v>
          </cell>
          <cell r="F1133">
            <v>194615</v>
          </cell>
          <cell r="G1133">
            <v>156190.16076</v>
          </cell>
          <cell r="H1133">
            <v>16</v>
          </cell>
          <cell r="I1133">
            <v>36015</v>
          </cell>
          <cell r="J1133">
            <v>0</v>
          </cell>
          <cell r="K1133">
            <v>36015</v>
          </cell>
          <cell r="L1133">
            <v>29273908010</v>
          </cell>
          <cell r="M1133">
            <v>6741091990</v>
          </cell>
          <cell r="N1133">
            <v>0.22940195704163668</v>
          </cell>
          <cell r="O1133">
            <v>0.25799867637828811</v>
          </cell>
          <cell r="P1133">
            <v>81.259799999999998</v>
          </cell>
          <cell r="Q1133">
            <v>0.22999068749565671</v>
          </cell>
          <cell r="R1133">
            <v>0.22964731944532635</v>
          </cell>
        </row>
        <row r="1134">
          <cell r="A1134">
            <v>1117</v>
          </cell>
          <cell r="B1134" t="str">
            <v>Non-Comp</v>
          </cell>
          <cell r="C1134">
            <v>45132</v>
          </cell>
          <cell r="D1134">
            <v>45498</v>
          </cell>
          <cell r="E1134">
            <v>34</v>
          </cell>
          <cell r="F1134">
            <v>3375.6149999999998</v>
          </cell>
          <cell r="G1134">
            <v>2743.7876390000001</v>
          </cell>
          <cell r="H1134">
            <v>34</v>
          </cell>
          <cell r="I1134">
            <v>0</v>
          </cell>
          <cell r="J1134">
            <v>3375.6149999999998</v>
          </cell>
          <cell r="K1134">
            <v>3375.6149999999998</v>
          </cell>
          <cell r="L1134">
            <v>2743787639</v>
          </cell>
          <cell r="M1134">
            <v>631827361</v>
          </cell>
          <cell r="N1134">
            <v>0.22964643801799556</v>
          </cell>
          <cell r="O1134">
            <v>0.22964643801799556</v>
          </cell>
          <cell r="P1134">
            <v>81.282600000000002</v>
          </cell>
          <cell r="Q1134">
            <v>0.22964643801799556</v>
          </cell>
          <cell r="R1134">
            <v>0.22964643801799561</v>
          </cell>
        </row>
        <row r="1135">
          <cell r="A1135">
            <v>1118</v>
          </cell>
          <cell r="B1135" t="str">
            <v>651st</v>
          </cell>
          <cell r="C1135">
            <v>45148</v>
          </cell>
          <cell r="D1135">
            <v>45512</v>
          </cell>
          <cell r="E1135">
            <v>28</v>
          </cell>
          <cell r="F1135">
            <v>97352.8</v>
          </cell>
          <cell r="G1135">
            <v>78176.0588842</v>
          </cell>
          <cell r="H1135">
            <v>10</v>
          </cell>
          <cell r="I1135">
            <v>1152.8</v>
          </cell>
          <cell r="J1135">
            <v>200</v>
          </cell>
          <cell r="K1135">
            <v>1352.8</v>
          </cell>
          <cell r="L1135">
            <v>1100932884.2</v>
          </cell>
          <cell r="M1135">
            <v>251867115.79999995</v>
          </cell>
          <cell r="N1135">
            <v>0.22849974233542347</v>
          </cell>
          <cell r="O1135">
            <v>0.25250064640108255</v>
          </cell>
          <cell r="P1135">
            <v>81.355699999999999</v>
          </cell>
          <cell r="Q1135">
            <v>0.22979976331585375</v>
          </cell>
          <cell r="R1135">
            <v>0.2294046076264448</v>
          </cell>
        </row>
        <row r="1136">
          <cell r="A1136">
            <v>1119</v>
          </cell>
          <cell r="B1136" t="str">
            <v>Non-Comp</v>
          </cell>
          <cell r="C1136">
            <v>45148</v>
          </cell>
          <cell r="D1136">
            <v>45512</v>
          </cell>
          <cell r="E1136">
            <v>70</v>
          </cell>
          <cell r="F1136">
            <v>7633.625</v>
          </cell>
          <cell r="G1136">
            <v>6212.381429</v>
          </cell>
          <cell r="H1136">
            <v>70</v>
          </cell>
          <cell r="I1136">
            <v>0</v>
          </cell>
          <cell r="J1136">
            <v>7633.625</v>
          </cell>
          <cell r="K1136">
            <v>7633.625</v>
          </cell>
          <cell r="L1136">
            <v>6212381429</v>
          </cell>
          <cell r="M1136">
            <v>1421243571</v>
          </cell>
          <cell r="N1136">
            <v>0.22940447251226814</v>
          </cell>
          <cell r="O1136">
            <v>0.22940447251226814</v>
          </cell>
          <cell r="P1136">
            <v>81.381799999999998</v>
          </cell>
          <cell r="Q1136">
            <v>0.22940447251226814</v>
          </cell>
          <cell r="R1136">
            <v>0.22940447251226809</v>
          </cell>
        </row>
        <row r="1137">
          <cell r="A1137">
            <v>1120</v>
          </cell>
          <cell r="B1137" t="str">
            <v>652nd</v>
          </cell>
          <cell r="C1137">
            <v>45162</v>
          </cell>
          <cell r="D1137">
            <v>45526</v>
          </cell>
          <cell r="E1137">
            <v>29</v>
          </cell>
          <cell r="F1137">
            <v>374646</v>
          </cell>
          <cell r="G1137">
            <v>300014.87456000003</v>
          </cell>
          <cell r="H1137">
            <v>3</v>
          </cell>
          <cell r="I1137">
            <v>3486</v>
          </cell>
          <cell r="J1137">
            <v>0</v>
          </cell>
          <cell r="K1137">
            <v>3486</v>
          </cell>
          <cell r="L1137">
            <v>2836989510</v>
          </cell>
          <cell r="M1137">
            <v>649010490.00000036</v>
          </cell>
          <cell r="N1137">
            <v>0.22900035683559514</v>
          </cell>
          <cell r="O1137">
            <v>0.25989939881829821</v>
          </cell>
          <cell r="P1137">
            <v>81.382099999999994</v>
          </cell>
          <cell r="Q1137">
            <v>0.22939993041372839</v>
          </cell>
          <cell r="R1137">
            <v>0.22939580400844647</v>
          </cell>
        </row>
        <row r="1138">
          <cell r="A1138">
            <v>1121</v>
          </cell>
          <cell r="B1138" t="str">
            <v>Non-Comp</v>
          </cell>
          <cell r="C1138">
            <v>45162</v>
          </cell>
          <cell r="D1138">
            <v>45526</v>
          </cell>
          <cell r="E1138">
            <v>54</v>
          </cell>
          <cell r="F1138">
            <v>7610.7849999999999</v>
          </cell>
          <cell r="G1138">
            <v>6193.8394930000004</v>
          </cell>
          <cell r="H1138">
            <v>54</v>
          </cell>
          <cell r="I1138">
            <v>0</v>
          </cell>
          <cell r="J1138">
            <v>7610.7849999999999</v>
          </cell>
          <cell r="K1138">
            <v>7610.7849999999999</v>
          </cell>
          <cell r="L1138">
            <v>6193839493</v>
          </cell>
          <cell r="M1138">
            <v>1416945507</v>
          </cell>
          <cell r="N1138">
            <v>0.22939538834867548</v>
          </cell>
          <cell r="O1138">
            <v>0.22939538834867548</v>
          </cell>
          <cell r="P1138">
            <v>81.382400000000004</v>
          </cell>
          <cell r="Q1138">
            <v>0.22939538834867548</v>
          </cell>
          <cell r="R1138">
            <v>0.22939538834867554</v>
          </cell>
        </row>
        <row r="1139">
          <cell r="A1139">
            <v>1122</v>
          </cell>
          <cell r="B1139" t="str">
            <v>653rd</v>
          </cell>
          <cell r="C1139">
            <v>45176</v>
          </cell>
          <cell r="D1139">
            <v>45540</v>
          </cell>
          <cell r="E1139">
            <v>16</v>
          </cell>
          <cell r="F1139">
            <v>316200</v>
          </cell>
          <cell r="G1139">
            <v>251327.18949999998</v>
          </cell>
          <cell r="H1139">
            <v>2</v>
          </cell>
          <cell r="I1139">
            <v>35200</v>
          </cell>
          <cell r="J1139">
            <v>0</v>
          </cell>
          <cell r="K1139">
            <v>35200</v>
          </cell>
          <cell r="L1139">
            <v>28162685000</v>
          </cell>
          <cell r="M1139">
            <v>7037314999.9999981</v>
          </cell>
          <cell r="N1139">
            <v>0.22999977709231786</v>
          </cell>
          <cell r="O1139">
            <v>0.26750012504106374</v>
          </cell>
          <cell r="P1139">
            <v>80</v>
          </cell>
          <cell r="Q1139">
            <v>0.25068681318681318</v>
          </cell>
          <cell r="R1139">
            <v>0.25056927320900352</v>
          </cell>
        </row>
        <row r="1140">
          <cell r="A1140">
            <v>1123</v>
          </cell>
          <cell r="B1140" t="str">
            <v>Non-Comp</v>
          </cell>
          <cell r="C1140">
            <v>45176</v>
          </cell>
          <cell r="D1140">
            <v>45540</v>
          </cell>
          <cell r="E1140">
            <v>23</v>
          </cell>
          <cell r="F1140">
            <v>1973.63</v>
          </cell>
          <cell r="G1140">
            <v>1579.052019</v>
          </cell>
          <cell r="H1140">
            <v>23</v>
          </cell>
          <cell r="I1140">
            <v>0</v>
          </cell>
          <cell r="J1140">
            <v>1973.63</v>
          </cell>
          <cell r="K1140">
            <v>1973.63</v>
          </cell>
          <cell r="L1140">
            <v>1579052019</v>
          </cell>
          <cell r="M1140">
            <v>394577981</v>
          </cell>
          <cell r="N1140">
            <v>0.25056931475860961</v>
          </cell>
          <cell r="O1140">
            <v>0.25056931475860961</v>
          </cell>
          <cell r="P1140">
            <v>80.007499999999993</v>
          </cell>
          <cell r="Q1140">
            <v>0.25056931475860961</v>
          </cell>
          <cell r="R1140">
            <v>0.25056931475860961</v>
          </cell>
        </row>
        <row r="1141">
          <cell r="A1141">
            <v>1124</v>
          </cell>
          <cell r="B1141" t="str">
            <v>654th</v>
          </cell>
          <cell r="C1141">
            <v>45190</v>
          </cell>
          <cell r="D1141">
            <v>45554</v>
          </cell>
          <cell r="E1141">
            <v>49</v>
          </cell>
          <cell r="F1141">
            <v>357982.08</v>
          </cell>
          <cell r="G1141">
            <v>286674.67499999999</v>
          </cell>
          <cell r="H1141">
            <v>7</v>
          </cell>
          <cell r="I1141">
            <v>1502.68</v>
          </cell>
          <cell r="J1141">
            <v>0</v>
          </cell>
          <cell r="K1141">
            <v>1502.68</v>
          </cell>
          <cell r="L1141">
            <v>1223785197.8000002</v>
          </cell>
          <cell r="M1141">
            <v>278894802.19999993</v>
          </cell>
          <cell r="N1141">
            <v>0.22794515584160183</v>
          </cell>
          <cell r="O1141">
            <v>0.2649996760125109</v>
          </cell>
          <cell r="P1141">
            <v>81.408500000000004</v>
          </cell>
          <cell r="Q1141">
            <v>0.22900035683559514</v>
          </cell>
          <cell r="R1141">
            <v>0.22852142361047348</v>
          </cell>
        </row>
        <row r="1142">
          <cell r="A1142">
            <v>1125</v>
          </cell>
          <cell r="B1142" t="str">
            <v>Non-Comp</v>
          </cell>
          <cell r="C1142">
            <v>45190</v>
          </cell>
          <cell r="D1142">
            <v>45554</v>
          </cell>
          <cell r="E1142">
            <v>66</v>
          </cell>
          <cell r="F1142">
            <v>6572.23</v>
          </cell>
          <cell r="G1142">
            <v>5352.4372579999999</v>
          </cell>
          <cell r="H1142">
            <v>66</v>
          </cell>
          <cell r="I1142">
            <v>0</v>
          </cell>
          <cell r="J1142">
            <v>6572.23</v>
          </cell>
          <cell r="K1142">
            <v>6572.23</v>
          </cell>
          <cell r="L1142">
            <v>5352437258</v>
          </cell>
          <cell r="M1142">
            <v>1219792742</v>
          </cell>
          <cell r="N1142">
            <v>0.22852090812078624</v>
          </cell>
          <cell r="O1142">
            <v>0.22852090812078624</v>
          </cell>
          <cell r="P1142">
            <v>81.440200000000004</v>
          </cell>
          <cell r="Q1142">
            <v>0.22852090812078624</v>
          </cell>
          <cell r="R1142">
            <v>0.22852090812078624</v>
          </cell>
        </row>
        <row r="1143">
          <cell r="A1143">
            <v>1126</v>
          </cell>
          <cell r="B1143" t="str">
            <v>655th</v>
          </cell>
          <cell r="C1143">
            <v>45204</v>
          </cell>
          <cell r="D1143">
            <v>45568</v>
          </cell>
          <cell r="E1143">
            <v>54</v>
          </cell>
          <cell r="F1143">
            <v>443655.60000000003</v>
          </cell>
          <cell r="G1143">
            <v>361005.27407044993</v>
          </cell>
          <cell r="H1143">
            <v>20</v>
          </cell>
          <cell r="I1143">
            <v>61881.2</v>
          </cell>
          <cell r="J1143">
            <v>18</v>
          </cell>
          <cell r="K1143">
            <v>61899.199999999997</v>
          </cell>
          <cell r="L1143">
            <v>50451411220.049995</v>
          </cell>
          <cell r="M1143">
            <v>11447788779.950003</v>
          </cell>
          <cell r="N1143">
            <v>0.22689477696442928</v>
          </cell>
          <cell r="O1143">
            <v>0.24500020415199492</v>
          </cell>
          <cell r="P1143">
            <v>81.4482</v>
          </cell>
          <cell r="Q1143">
            <v>0.22839997057659328</v>
          </cell>
          <cell r="R1143">
            <v>0.22753074013770763</v>
          </cell>
        </row>
        <row r="1144">
          <cell r="A1144">
            <v>1127</v>
          </cell>
          <cell r="B1144" t="str">
            <v>Non-Comp</v>
          </cell>
          <cell r="C1144">
            <v>45204</v>
          </cell>
          <cell r="D1144">
            <v>45568</v>
          </cell>
          <cell r="E1144">
            <v>78</v>
          </cell>
          <cell r="F1144">
            <v>5632.02</v>
          </cell>
          <cell r="G1144">
            <v>4590.4173229999997</v>
          </cell>
          <cell r="H1144">
            <v>78</v>
          </cell>
          <cell r="I1144">
            <v>0</v>
          </cell>
          <cell r="J1144">
            <v>5632.02</v>
          </cell>
          <cell r="K1144">
            <v>5632.02</v>
          </cell>
          <cell r="L1144">
            <v>4590417323</v>
          </cell>
          <cell r="M1144">
            <v>1041602677</v>
          </cell>
          <cell r="N1144">
            <v>0.22753143051938096</v>
          </cell>
          <cell r="O1144">
            <v>0.22753143051938096</v>
          </cell>
          <cell r="P1144">
            <v>81.505700000000004</v>
          </cell>
          <cell r="Q1144">
            <v>0.22753143051938096</v>
          </cell>
          <cell r="R1144">
            <v>0.22753143051938085</v>
          </cell>
        </row>
        <row r="1145">
          <cell r="A1145">
            <v>1128</v>
          </cell>
          <cell r="B1145" t="str">
            <v>656th</v>
          </cell>
          <cell r="C1145">
            <v>45218</v>
          </cell>
          <cell r="D1145">
            <v>45582</v>
          </cell>
          <cell r="E1145">
            <v>233</v>
          </cell>
          <cell r="F1145">
            <v>2154945.2400000002</v>
          </cell>
          <cell r="G1145">
            <v>1761268.389566819</v>
          </cell>
          <cell r="H1145">
            <v>34</v>
          </cell>
          <cell r="I1145">
            <v>881598.38</v>
          </cell>
          <cell r="J1145">
            <v>0</v>
          </cell>
          <cell r="K1145">
            <v>881598.38</v>
          </cell>
          <cell r="L1145">
            <v>722562148407.13989</v>
          </cell>
          <cell r="M1145">
            <v>159036231592.86002</v>
          </cell>
          <cell r="N1145">
            <v>0.21959947990854467</v>
          </cell>
          <cell r="O1145">
            <v>0.23249782935288865</v>
          </cell>
          <cell r="P1145">
            <v>81.740300000000005</v>
          </cell>
          <cell r="Q1145">
            <v>0.22400045034076219</v>
          </cell>
          <cell r="R1145">
            <v>0.22070697383576801</v>
          </cell>
        </row>
        <row r="1146">
          <cell r="A1146">
            <v>1129</v>
          </cell>
          <cell r="B1146" t="str">
            <v>Non-Comp</v>
          </cell>
          <cell r="C1146">
            <v>45218</v>
          </cell>
          <cell r="D1146">
            <v>45582</v>
          </cell>
          <cell r="E1146">
            <v>237</v>
          </cell>
          <cell r="F1146">
            <v>49700.105000000003</v>
          </cell>
          <cell r="G1146">
            <v>40734.355148000002</v>
          </cell>
          <cell r="H1146">
            <v>237</v>
          </cell>
          <cell r="I1146">
            <v>0</v>
          </cell>
          <cell r="J1146">
            <v>49700.105000000003</v>
          </cell>
          <cell r="K1146">
            <v>49700.105000000003</v>
          </cell>
          <cell r="L1146">
            <v>40734355148</v>
          </cell>
          <cell r="M1146">
            <v>8965749852</v>
          </cell>
          <cell r="N1146">
            <v>0.22070758178513999</v>
          </cell>
          <cell r="O1146">
            <v>0.22070758178513999</v>
          </cell>
          <cell r="P1146">
            <v>81.960300000000004</v>
          </cell>
          <cell r="Q1146">
            <v>0.22070758178513999</v>
          </cell>
          <cell r="R1146">
            <v>0.22070758178513974</v>
          </cell>
        </row>
        <row r="1147">
          <cell r="A1147">
            <v>1130</v>
          </cell>
          <cell r="B1147" t="str">
            <v>657th</v>
          </cell>
          <cell r="C1147">
            <v>45232</v>
          </cell>
          <cell r="D1147">
            <v>45596</v>
          </cell>
          <cell r="E1147">
            <v>262</v>
          </cell>
          <cell r="F1147">
            <v>2465110</v>
          </cell>
          <cell r="G1147">
            <v>2018731.3645584993</v>
          </cell>
          <cell r="H1147">
            <v>69</v>
          </cell>
          <cell r="I1147">
            <v>747901.5</v>
          </cell>
          <cell r="J1147">
            <v>0</v>
          </cell>
          <cell r="K1147">
            <v>747901.5</v>
          </cell>
          <cell r="L1147">
            <v>613787400751.5</v>
          </cell>
          <cell r="M1147">
            <v>134114099248.49992</v>
          </cell>
          <cell r="N1147">
            <v>0.21348972550324441</v>
          </cell>
          <cell r="O1147">
            <v>0.22949835004676988</v>
          </cell>
          <cell r="P1147">
            <v>82.007800000000003</v>
          </cell>
          <cell r="Q1147">
            <v>0.21999894059929806</v>
          </cell>
          <cell r="R1147">
            <v>0.21910417409145055</v>
          </cell>
        </row>
        <row r="1148">
          <cell r="A1148">
            <v>1131</v>
          </cell>
          <cell r="B1148" t="str">
            <v>Non-Comp</v>
          </cell>
          <cell r="C1148">
            <v>45232</v>
          </cell>
          <cell r="D1148">
            <v>45596</v>
          </cell>
          <cell r="E1148">
            <v>306</v>
          </cell>
          <cell r="F1148">
            <v>59322.485000000001</v>
          </cell>
          <cell r="G1148">
            <v>48684.717658000001</v>
          </cell>
          <cell r="H1148">
            <v>306</v>
          </cell>
          <cell r="I1148">
            <v>0</v>
          </cell>
          <cell r="J1148">
            <v>59322.485000000001</v>
          </cell>
          <cell r="K1148">
            <v>59322.485000000001</v>
          </cell>
          <cell r="L1148">
            <v>48684717658</v>
          </cell>
          <cell r="M1148">
            <v>10637767342</v>
          </cell>
          <cell r="N1148">
            <v>0.21910349857848221</v>
          </cell>
          <cell r="O1148">
            <v>0.21910349857848221</v>
          </cell>
          <cell r="P1148">
            <v>82.067899999999995</v>
          </cell>
          <cell r="Q1148">
            <v>0.21910349857848221</v>
          </cell>
          <cell r="R1148">
            <v>0.21910349857848255</v>
          </cell>
        </row>
        <row r="1149">
          <cell r="A1149">
            <v>1132</v>
          </cell>
          <cell r="B1149" t="str">
            <v>658th</v>
          </cell>
          <cell r="C1149">
            <v>45246</v>
          </cell>
          <cell r="D1149">
            <v>45610</v>
          </cell>
          <cell r="E1149">
            <v>225</v>
          </cell>
          <cell r="F1149">
            <v>2604377.4799999995</v>
          </cell>
          <cell r="G1149">
            <v>2140197.0548044406</v>
          </cell>
          <cell r="H1149">
            <v>34</v>
          </cell>
          <cell r="I1149">
            <v>522082.63</v>
          </cell>
          <cell r="J1149">
            <v>7000</v>
          </cell>
          <cell r="K1149">
            <v>529082.63</v>
          </cell>
          <cell r="L1149">
            <v>435908678756.37006</v>
          </cell>
          <cell r="M1149">
            <v>93173951243.62999</v>
          </cell>
          <cell r="N1149">
            <v>0.21240054398138561</v>
          </cell>
          <cell r="O1149">
            <v>0.22799953459563133</v>
          </cell>
          <cell r="P1149">
            <v>82.344399999999993</v>
          </cell>
          <cell r="Q1149">
            <v>0.21500070916303238</v>
          </cell>
          <cell r="R1149">
            <v>0.21433387829126133</v>
          </cell>
        </row>
        <row r="1150">
          <cell r="A1150">
            <v>1133</v>
          </cell>
          <cell r="B1150" t="str">
            <v>Non-Comp</v>
          </cell>
          <cell r="C1150">
            <v>45246</v>
          </cell>
          <cell r="D1150">
            <v>45610</v>
          </cell>
          <cell r="E1150">
            <v>375</v>
          </cell>
          <cell r="F1150">
            <v>66985.145000000004</v>
          </cell>
          <cell r="G1150">
            <v>55188.726006999997</v>
          </cell>
          <cell r="H1150">
            <v>375</v>
          </cell>
          <cell r="I1150">
            <v>0</v>
          </cell>
          <cell r="J1150">
            <v>66985.145000000004</v>
          </cell>
          <cell r="K1150">
            <v>66985.145000000004</v>
          </cell>
          <cell r="L1150">
            <v>55188726007</v>
          </cell>
          <cell r="M1150">
            <v>11796418993</v>
          </cell>
          <cell r="N1150">
            <v>0.21433411411048128</v>
          </cell>
          <cell r="O1150">
            <v>0.21433411411048128</v>
          </cell>
          <cell r="P1150">
            <v>82.389499999999998</v>
          </cell>
          <cell r="Q1150">
            <v>0.21433411411048128</v>
          </cell>
          <cell r="R1150">
            <v>0.21433411411048156</v>
          </cell>
        </row>
        <row r="1151">
          <cell r="A1151">
            <v>1134</v>
          </cell>
          <cell r="B1151" t="str">
            <v>659th</v>
          </cell>
          <cell r="C1151">
            <v>45260</v>
          </cell>
          <cell r="D1151">
            <v>45624</v>
          </cell>
          <cell r="E1151">
            <v>190</v>
          </cell>
          <cell r="F1151">
            <v>1294576.115</v>
          </cell>
          <cell r="G1151">
            <v>1066229.1891166696</v>
          </cell>
          <cell r="H1151">
            <v>128</v>
          </cell>
          <cell r="I1151">
            <v>562426.11499999999</v>
          </cell>
          <cell r="J1151">
            <v>88500</v>
          </cell>
          <cell r="K1151">
            <v>650926.11499999999</v>
          </cell>
          <cell r="L1151">
            <v>537074065066.66992</v>
          </cell>
          <cell r="M1151">
            <v>113852049933.32997</v>
          </cell>
          <cell r="N1151">
            <v>0.20989944162171306</v>
          </cell>
          <cell r="O1151">
            <v>0.22250000013427362</v>
          </cell>
          <cell r="P1151">
            <v>82.391800000000003</v>
          </cell>
          <cell r="Q1151">
            <v>0.21430013879808635</v>
          </cell>
          <cell r="R1151">
            <v>0.2125691637960927</v>
          </cell>
        </row>
        <row r="1152">
          <cell r="A1152">
            <v>1135</v>
          </cell>
          <cell r="B1152" t="str">
            <v>Non-Comp</v>
          </cell>
          <cell r="C1152">
            <v>45260</v>
          </cell>
          <cell r="D1152">
            <v>45624</v>
          </cell>
          <cell r="E1152">
            <v>284</v>
          </cell>
          <cell r="F1152">
            <v>64382.53</v>
          </cell>
          <cell r="G1152">
            <v>53121.510445</v>
          </cell>
          <cell r="H1152">
            <v>284</v>
          </cell>
          <cell r="I1152">
            <v>0</v>
          </cell>
          <cell r="J1152">
            <v>64382.53</v>
          </cell>
          <cell r="K1152">
            <v>64382.53</v>
          </cell>
          <cell r="L1152">
            <v>53121510445</v>
          </cell>
          <cell r="M1152">
            <v>11261019555</v>
          </cell>
          <cell r="N1152">
            <v>0.21256843659072736</v>
          </cell>
          <cell r="O1152">
            <v>0.21256843659072736</v>
          </cell>
          <cell r="P1152">
            <v>82.509200000000007</v>
          </cell>
          <cell r="Q1152">
            <v>0.21256843659072736</v>
          </cell>
          <cell r="R1152">
            <v>0.21256843659072749</v>
          </cell>
        </row>
        <row r="1153">
          <cell r="A1153">
            <v>1136</v>
          </cell>
          <cell r="B1153" t="str">
            <v>660th</v>
          </cell>
          <cell r="C1153">
            <v>45274</v>
          </cell>
          <cell r="D1153">
            <v>45638</v>
          </cell>
          <cell r="E1153">
            <v>154</v>
          </cell>
          <cell r="F1153">
            <v>3269421.6150000002</v>
          </cell>
          <cell r="G1153">
            <v>2690202.4845952303</v>
          </cell>
          <cell r="H1153">
            <v>37</v>
          </cell>
          <cell r="I1153">
            <v>1638091.7949999999</v>
          </cell>
          <cell r="J1153">
            <v>181263.62</v>
          </cell>
          <cell r="K1153">
            <v>1819355.415</v>
          </cell>
          <cell r="L1153">
            <v>1499233770340.9304</v>
          </cell>
          <cell r="M1153">
            <v>320121644659.07001</v>
          </cell>
          <cell r="N1153">
            <v>0.21250068486712531</v>
          </cell>
          <cell r="O1153">
            <v>0.22749973312066751</v>
          </cell>
          <cell r="P1153">
            <v>82.391800000000003</v>
          </cell>
          <cell r="Q1153">
            <v>0.21430013879808635</v>
          </cell>
          <cell r="R1153">
            <v>0.21411012087296744</v>
          </cell>
        </row>
        <row r="1154">
          <cell r="A1154">
            <v>1137</v>
          </cell>
          <cell r="B1154" t="str">
            <v>Non-Comp</v>
          </cell>
          <cell r="C1154">
            <v>45274</v>
          </cell>
          <cell r="D1154">
            <v>45638</v>
          </cell>
          <cell r="E1154">
            <v>342</v>
          </cell>
          <cell r="F1154">
            <v>92994.524999999994</v>
          </cell>
          <cell r="G1154">
            <v>76631.859339999995</v>
          </cell>
          <cell r="H1154">
            <v>342</v>
          </cell>
          <cell r="I1154">
            <v>0</v>
          </cell>
          <cell r="J1154">
            <v>92994.524999999994</v>
          </cell>
          <cell r="K1154">
            <v>92994.524999999994</v>
          </cell>
          <cell r="L1154">
            <v>76631859340</v>
          </cell>
          <cell r="M1154">
            <v>16362665660</v>
          </cell>
          <cell r="N1154">
            <v>0.21410961676049703</v>
          </cell>
          <cell r="O1154">
            <v>0.21410961676049703</v>
          </cell>
          <cell r="P1154">
            <v>82.404700000000005</v>
          </cell>
          <cell r="Q1154">
            <v>0.21410961676049703</v>
          </cell>
          <cell r="R1154">
            <v>0.21410961676049697</v>
          </cell>
        </row>
        <row r="1155">
          <cell r="A1155">
            <v>1138</v>
          </cell>
          <cell r="B1155" t="str">
            <v>661st</v>
          </cell>
          <cell r="C1155">
            <v>45288</v>
          </cell>
          <cell r="D1155">
            <v>45652</v>
          </cell>
          <cell r="E1155">
            <v>149</v>
          </cell>
          <cell r="F1155">
            <v>1964329.4100000001</v>
          </cell>
          <cell r="G1155">
            <v>1618460.7549720299</v>
          </cell>
          <cell r="H1155">
            <v>119</v>
          </cell>
          <cell r="I1155">
            <v>1613604.4100000001</v>
          </cell>
          <cell r="J1155">
            <v>86000</v>
          </cell>
          <cell r="K1155">
            <v>1699604.4100000001</v>
          </cell>
          <cell r="L1155">
            <v>1401404938472.0303</v>
          </cell>
          <cell r="M1155">
            <v>298199471527.97003</v>
          </cell>
          <cell r="N1155">
            <v>0.20950068935392563</v>
          </cell>
          <cell r="O1155">
            <v>0.22999826159240777</v>
          </cell>
          <cell r="P1155">
            <v>82.391800000000003</v>
          </cell>
          <cell r="Q1155">
            <v>0.21430013879808635</v>
          </cell>
          <cell r="R1155">
            <v>0.21337134398032873</v>
          </cell>
        </row>
        <row r="1156">
          <cell r="A1156">
            <v>1139</v>
          </cell>
          <cell r="B1156" t="str">
            <v>Non-Comp</v>
          </cell>
          <cell r="C1156">
            <v>45288</v>
          </cell>
          <cell r="D1156">
            <v>45652</v>
          </cell>
          <cell r="E1156">
            <v>269</v>
          </cell>
          <cell r="F1156">
            <v>31786.05</v>
          </cell>
          <cell r="G1156">
            <v>26209.092163000001</v>
          </cell>
          <cell r="H1156">
            <v>269</v>
          </cell>
          <cell r="I1156">
            <v>0</v>
          </cell>
          <cell r="J1156">
            <v>31786.05</v>
          </cell>
          <cell r="K1156">
            <v>31786.05</v>
          </cell>
          <cell r="L1156">
            <v>26209092163</v>
          </cell>
          <cell r="M1156">
            <v>5576957837</v>
          </cell>
          <cell r="N1156">
            <v>0.21337172257768652</v>
          </cell>
          <cell r="O1156">
            <v>0.21337172257768652</v>
          </cell>
          <cell r="P1156">
            <v>82.454700000000003</v>
          </cell>
          <cell r="Q1156">
            <v>0.21337172257768652</v>
          </cell>
          <cell r="R1156">
            <v>0.21337172257768633</v>
          </cell>
        </row>
        <row r="1157">
          <cell r="A1157">
            <v>1140</v>
          </cell>
          <cell r="B1157" t="str">
            <v>662nd</v>
          </cell>
          <cell r="C1157">
            <v>45302</v>
          </cell>
          <cell r="D1157">
            <v>45666</v>
          </cell>
          <cell r="E1157">
            <v>259</v>
          </cell>
          <cell r="F1157">
            <v>2109689.4699999997</v>
          </cell>
          <cell r="G1157">
            <v>1743107.425589059</v>
          </cell>
          <cell r="H1157">
            <v>7</v>
          </cell>
          <cell r="I1157">
            <v>211080.36</v>
          </cell>
          <cell r="J1157">
            <v>0</v>
          </cell>
          <cell r="K1157">
            <v>211080.36</v>
          </cell>
          <cell r="L1157">
            <v>174828667107.95999</v>
          </cell>
          <cell r="M1157">
            <v>36251692892.040009</v>
          </cell>
          <cell r="N1157">
            <v>0.20750063029046609</v>
          </cell>
          <cell r="O1157">
            <v>0.22000043161318261</v>
          </cell>
          <cell r="P1157">
            <v>82.7898</v>
          </cell>
          <cell r="Q1157">
            <v>0.20844935933207676</v>
          </cell>
          <cell r="R1157">
            <v>0.207925300035493</v>
          </cell>
        </row>
        <row r="1158">
          <cell r="A1158">
            <v>1141</v>
          </cell>
          <cell r="B1158" t="str">
            <v>Non-Comp</v>
          </cell>
          <cell r="C1158">
            <v>45302</v>
          </cell>
          <cell r="D1158">
            <v>45666</v>
          </cell>
          <cell r="E1158">
            <v>316</v>
          </cell>
          <cell r="F1158">
            <v>34812.21</v>
          </cell>
          <cell r="G1158">
            <v>28833.456604999999</v>
          </cell>
          <cell r="H1158">
            <v>316</v>
          </cell>
          <cell r="I1158">
            <v>0</v>
          </cell>
          <cell r="J1158">
            <v>34812.21</v>
          </cell>
          <cell r="K1158">
            <v>34812.21</v>
          </cell>
          <cell r="L1158">
            <v>28833456605</v>
          </cell>
          <cell r="M1158">
            <v>5978753395</v>
          </cell>
          <cell r="N1158">
            <v>0.20792437785442375</v>
          </cell>
          <cell r="O1158">
            <v>0.20792437785442375</v>
          </cell>
          <cell r="P1158">
            <v>82.825699999999998</v>
          </cell>
          <cell r="Q1158">
            <v>0.20792437785442375</v>
          </cell>
          <cell r="R1158">
            <v>0.20792437785442361</v>
          </cell>
        </row>
        <row r="1159">
          <cell r="A1159">
            <v>1142</v>
          </cell>
          <cell r="B1159" t="str">
            <v>663rd</v>
          </cell>
          <cell r="C1159">
            <v>45316</v>
          </cell>
          <cell r="D1159">
            <v>45680</v>
          </cell>
          <cell r="E1159">
            <v>217</v>
          </cell>
          <cell r="F1159">
            <v>611974.48</v>
          </cell>
          <cell r="G1159">
            <v>506693.71810610971</v>
          </cell>
          <cell r="H1159">
            <v>12</v>
          </cell>
          <cell r="I1159">
            <v>91500</v>
          </cell>
          <cell r="J1159">
            <v>0</v>
          </cell>
          <cell r="K1159">
            <v>91500</v>
          </cell>
          <cell r="L1159">
            <v>76195565000</v>
          </cell>
          <cell r="M1159">
            <v>15304435000.000002</v>
          </cell>
          <cell r="N1159">
            <v>0.19749938379666507</v>
          </cell>
          <cell r="O1159">
            <v>0.21999595858243803</v>
          </cell>
          <cell r="P1159">
            <v>83.212400000000002</v>
          </cell>
          <cell r="Q1159">
            <v>0.20229821252865895</v>
          </cell>
          <cell r="R1159">
            <v>0.20141073335567894</v>
          </cell>
        </row>
        <row r="1160">
          <cell r="A1160">
            <v>1143</v>
          </cell>
          <cell r="B1160" t="str">
            <v>Non-Comp</v>
          </cell>
          <cell r="C1160">
            <v>45316</v>
          </cell>
          <cell r="D1160">
            <v>45680</v>
          </cell>
          <cell r="E1160">
            <v>227</v>
          </cell>
          <cell r="F1160">
            <v>24588.845000000001</v>
          </cell>
          <cell r="G1160">
            <v>20476.041012999998</v>
          </cell>
          <cell r="H1160">
            <v>227</v>
          </cell>
          <cell r="I1160">
            <v>0</v>
          </cell>
          <cell r="J1160">
            <v>24588.845000000001</v>
          </cell>
          <cell r="K1160">
            <v>24588.845000000001</v>
          </cell>
          <cell r="L1160">
            <v>20476041013</v>
          </cell>
          <cell r="M1160">
            <v>4112803987</v>
          </cell>
          <cell r="N1160">
            <v>0.20141114629980855</v>
          </cell>
          <cell r="O1160">
            <v>0.20141114629980855</v>
          </cell>
          <cell r="P1160">
            <v>83.273700000000005</v>
          </cell>
          <cell r="Q1160">
            <v>0.20141114629980855</v>
          </cell>
          <cell r="R1160">
            <v>0.20141114629980864</v>
          </cell>
        </row>
        <row r="1161">
          <cell r="A1161">
            <v>1144</v>
          </cell>
          <cell r="B1161" t="str">
            <v>664th</v>
          </cell>
          <cell r="C1161">
            <v>45329</v>
          </cell>
          <cell r="D1161">
            <v>45694</v>
          </cell>
          <cell r="E1161">
            <v>76</v>
          </cell>
          <cell r="F1161">
            <v>589880.83499999996</v>
          </cell>
          <cell r="G1161">
            <v>487812.90666555002</v>
          </cell>
          <cell r="H1161">
            <v>4</v>
          </cell>
          <cell r="I1161">
            <v>5002.835</v>
          </cell>
          <cell r="J1161">
            <v>0</v>
          </cell>
          <cell r="K1161">
            <v>5002.835</v>
          </cell>
          <cell r="L1161">
            <v>4169203591.5500002</v>
          </cell>
          <cell r="M1161">
            <v>833631408.44999993</v>
          </cell>
          <cell r="N1161">
            <v>0.19667324836953273</v>
          </cell>
          <cell r="O1161">
            <v>0.21990048051879929</v>
          </cell>
          <cell r="P1161">
            <v>83.277799999999999</v>
          </cell>
          <cell r="Q1161">
            <v>0.20080021326211789</v>
          </cell>
          <cell r="R1161">
            <v>0.19994979765174514</v>
          </cell>
        </row>
        <row r="1162">
          <cell r="A1162">
            <v>1145</v>
          </cell>
          <cell r="B1162" t="str">
            <v>Non-Comp</v>
          </cell>
          <cell r="C1162">
            <v>45329</v>
          </cell>
          <cell r="D1162">
            <v>45694</v>
          </cell>
          <cell r="E1162">
            <v>123</v>
          </cell>
          <cell r="F1162">
            <v>14488.575000000001</v>
          </cell>
          <cell r="G1162">
            <v>12074.314770000001</v>
          </cell>
          <cell r="H1162">
            <v>123</v>
          </cell>
          <cell r="I1162">
            <v>0</v>
          </cell>
          <cell r="J1162">
            <v>14488.575000000001</v>
          </cell>
          <cell r="K1162">
            <v>14488.575000000001</v>
          </cell>
          <cell r="L1162">
            <v>12074314770</v>
          </cell>
          <cell r="M1162">
            <v>2414260230</v>
          </cell>
          <cell r="N1162">
            <v>0.19995008207658566</v>
          </cell>
          <cell r="O1162">
            <v>0.19995008207658566</v>
          </cell>
          <cell r="P1162">
            <v>83.336799999999997</v>
          </cell>
          <cell r="Q1162">
            <v>0.19995008207658566</v>
          </cell>
          <cell r="R1162">
            <v>0.19995008207658566</v>
          </cell>
        </row>
        <row r="1163">
          <cell r="A1163">
            <v>1146</v>
          </cell>
          <cell r="B1163" t="str">
            <v>665th</v>
          </cell>
          <cell r="C1163">
            <v>45344</v>
          </cell>
          <cell r="D1163">
            <v>45708</v>
          </cell>
          <cell r="E1163">
            <v>87</v>
          </cell>
          <cell r="F1163">
            <v>576687.01</v>
          </cell>
          <cell r="G1163">
            <v>475115.16551368998</v>
          </cell>
          <cell r="H1163">
            <v>16</v>
          </cell>
          <cell r="I1163">
            <v>16487</v>
          </cell>
          <cell r="J1163">
            <v>0</v>
          </cell>
          <cell r="K1163">
            <v>16487</v>
          </cell>
          <cell r="L1163">
            <v>13735531847.000002</v>
          </cell>
          <cell r="M1163">
            <v>2751468153</v>
          </cell>
          <cell r="N1163">
            <v>0.19919990428153858</v>
          </cell>
          <cell r="O1163">
            <v>0.22749822376146933</v>
          </cell>
          <cell r="P1163">
            <v>83.144000000000005</v>
          </cell>
          <cell r="Q1163">
            <v>0.20328956620210339</v>
          </cell>
          <cell r="R1163">
            <v>0.20086799328109342</v>
          </cell>
        </row>
        <row r="1164">
          <cell r="A1164">
            <v>1147</v>
          </cell>
          <cell r="B1164" t="str">
            <v>Non-Comp</v>
          </cell>
          <cell r="C1164">
            <v>45344</v>
          </cell>
          <cell r="D1164">
            <v>45708</v>
          </cell>
          <cell r="E1164">
            <v>93</v>
          </cell>
          <cell r="F1164">
            <v>7713.335</v>
          </cell>
          <cell r="G1164">
            <v>6426.079659</v>
          </cell>
          <cell r="H1164">
            <v>93</v>
          </cell>
          <cell r="I1164">
            <v>0</v>
          </cell>
          <cell r="J1164">
            <v>7713.335</v>
          </cell>
          <cell r="K1164">
            <v>7713.335</v>
          </cell>
          <cell r="L1164">
            <v>6426079659</v>
          </cell>
          <cell r="M1164">
            <v>1287255341</v>
          </cell>
          <cell r="N1164">
            <v>0.20086768633934501</v>
          </cell>
          <cell r="O1164">
            <v>0.20086768633934501</v>
          </cell>
          <cell r="P1164">
            <v>83.311300000000003</v>
          </cell>
          <cell r="Q1164">
            <v>0.20086768633934501</v>
          </cell>
          <cell r="R1164">
            <v>0.20086768633934496</v>
          </cell>
        </row>
        <row r="1165">
          <cell r="A1165">
            <v>1148</v>
          </cell>
          <cell r="B1165" t="str">
            <v>666th</v>
          </cell>
          <cell r="C1165">
            <v>45358</v>
          </cell>
          <cell r="D1165">
            <v>45722</v>
          </cell>
          <cell r="E1165">
            <v>89</v>
          </cell>
          <cell r="F1165">
            <v>630145.76500000001</v>
          </cell>
          <cell r="G1165">
            <v>522623.33895614499</v>
          </cell>
          <cell r="H1165">
            <v>23</v>
          </cell>
          <cell r="I1165">
            <v>301325.64500000002</v>
          </cell>
          <cell r="J1165">
            <v>0</v>
          </cell>
          <cell r="K1165">
            <v>301325.64500000002</v>
          </cell>
          <cell r="L1165">
            <v>250679092274.58496</v>
          </cell>
          <cell r="M1165">
            <v>50646552725.415001</v>
          </cell>
          <cell r="N1165">
            <v>0.20070012216078897</v>
          </cell>
          <cell r="O1165">
            <v>0.21999894059929806</v>
          </cell>
          <cell r="P1165">
            <v>83.164100000000005</v>
          </cell>
          <cell r="Q1165">
            <v>0.20299807816747209</v>
          </cell>
          <cell r="R1165">
            <v>0.20259258131299807</v>
          </cell>
        </row>
        <row r="1166">
          <cell r="A1166">
            <v>1149</v>
          </cell>
          <cell r="B1166" t="str">
            <v>Non-Comp</v>
          </cell>
          <cell r="C1166">
            <v>45358</v>
          </cell>
          <cell r="D1166">
            <v>45722</v>
          </cell>
          <cell r="E1166">
            <v>111</v>
          </cell>
          <cell r="F1166">
            <v>7905.5749999999998</v>
          </cell>
          <cell r="G1166">
            <v>6576.8059540000004</v>
          </cell>
          <cell r="H1166">
            <v>111</v>
          </cell>
          <cell r="I1166">
            <v>0</v>
          </cell>
          <cell r="J1166">
            <v>7905.5749999999998</v>
          </cell>
          <cell r="K1166">
            <v>7905.5749999999998</v>
          </cell>
          <cell r="L1166">
            <v>6576805954</v>
          </cell>
          <cell r="M1166">
            <v>1328769046</v>
          </cell>
          <cell r="N1166">
            <v>0.2025937088202692</v>
          </cell>
          <cell r="O1166">
            <v>0.2025937088202692</v>
          </cell>
          <cell r="P1166">
            <v>83.191999999999993</v>
          </cell>
          <cell r="Q1166">
            <v>0.2025937088202692</v>
          </cell>
          <cell r="R1166">
            <v>0.20259370882026928</v>
          </cell>
        </row>
        <row r="1167">
          <cell r="A1167">
            <v>1150</v>
          </cell>
          <cell r="B1167" t="str">
            <v>667th</v>
          </cell>
          <cell r="C1167">
            <v>45372</v>
          </cell>
          <cell r="D1167">
            <v>45736</v>
          </cell>
          <cell r="E1167">
            <v>46</v>
          </cell>
          <cell r="F1167">
            <v>169451.39</v>
          </cell>
          <cell r="G1167">
            <v>140088.79825194995</v>
          </cell>
          <cell r="H1167">
            <v>33</v>
          </cell>
          <cell r="I1167">
            <v>102451.39</v>
          </cell>
          <cell r="J1167">
            <v>0</v>
          </cell>
          <cell r="K1167">
            <v>102451.39</v>
          </cell>
          <cell r="L1167">
            <v>84907832251.949982</v>
          </cell>
          <cell r="M1167">
            <v>17543557748.049999</v>
          </cell>
          <cell r="N1167">
            <v>0.20049939548888396</v>
          </cell>
          <cell r="O1167">
            <v>0.22249850301823337</v>
          </cell>
          <cell r="P1167">
            <v>82.752300000000005</v>
          </cell>
          <cell r="Q1167">
            <v>0.20899822471651888</v>
          </cell>
          <cell r="R1167">
            <v>0.20719142747638805</v>
          </cell>
        </row>
        <row r="1168">
          <cell r="A1168">
            <v>1151</v>
          </cell>
          <cell r="B1168" t="str">
            <v>Non-Comp</v>
          </cell>
          <cell r="C1168">
            <v>45372</v>
          </cell>
          <cell r="D1168">
            <v>45736</v>
          </cell>
          <cell r="E1168">
            <v>97</v>
          </cell>
          <cell r="F1168">
            <v>9430.5300000000007</v>
          </cell>
          <cell r="G1168">
            <v>7815.6366040000003</v>
          </cell>
          <cell r="H1168">
            <v>97</v>
          </cell>
          <cell r="I1168">
            <v>0</v>
          </cell>
          <cell r="J1168">
            <v>9430.5300000000007</v>
          </cell>
          <cell r="K1168">
            <v>9430.5300000000007</v>
          </cell>
          <cell r="L1168">
            <v>7815636604</v>
          </cell>
          <cell r="M1168">
            <v>1614893396</v>
          </cell>
          <cell r="N1168">
            <v>0.20719104384711637</v>
          </cell>
          <cell r="O1168">
            <v>0.20719104384711637</v>
          </cell>
          <cell r="P1168">
            <v>82.875900000000001</v>
          </cell>
          <cell r="Q1168">
            <v>0.20719104384711637</v>
          </cell>
          <cell r="R1168">
            <v>0.20719104384711634</v>
          </cell>
        </row>
        <row r="1169">
          <cell r="A1169">
            <v>1152</v>
          </cell>
          <cell r="B1169" t="str">
            <v>668th</v>
          </cell>
          <cell r="C1169">
            <v>45386</v>
          </cell>
          <cell r="D1169">
            <v>45750</v>
          </cell>
          <cell r="E1169">
            <v>77</v>
          </cell>
          <cell r="F1169">
            <v>375417</v>
          </cell>
          <cell r="G1169">
            <v>310100.97275599989</v>
          </cell>
          <cell r="H1169">
            <v>36</v>
          </cell>
          <cell r="I1169">
            <v>210007</v>
          </cell>
          <cell r="J1169">
            <v>500</v>
          </cell>
          <cell r="K1169">
            <v>210507</v>
          </cell>
          <cell r="L1169">
            <v>174286622366</v>
          </cell>
          <cell r="M1169">
            <v>36220377634.000008</v>
          </cell>
          <cell r="N1169">
            <v>0.2050007265017707</v>
          </cell>
          <cell r="O1169">
            <v>0.22999826159240777</v>
          </cell>
          <cell r="P1169">
            <v>82.752300000000005</v>
          </cell>
          <cell r="Q1169">
            <v>0.20899822471651888</v>
          </cell>
          <cell r="R1169">
            <v>0.20839225948907247</v>
          </cell>
        </row>
        <row r="1170">
          <cell r="A1170">
            <v>1153</v>
          </cell>
          <cell r="B1170" t="str">
            <v>Non-Comp</v>
          </cell>
          <cell r="C1170">
            <v>45386</v>
          </cell>
          <cell r="D1170">
            <v>45750</v>
          </cell>
          <cell r="E1170">
            <v>140</v>
          </cell>
          <cell r="F1170">
            <v>12274.385</v>
          </cell>
          <cell r="G1170">
            <v>1.0162417481E-2</v>
          </cell>
          <cell r="H1170">
            <v>140</v>
          </cell>
          <cell r="I1170">
            <v>0</v>
          </cell>
          <cell r="J1170">
            <v>12274.385</v>
          </cell>
          <cell r="K1170">
            <v>12274.385</v>
          </cell>
          <cell r="L1170">
            <v>10162417481</v>
          </cell>
          <cell r="M1170">
            <v>2111967519</v>
          </cell>
          <cell r="N1170">
            <v>0.20839230587526653</v>
          </cell>
          <cell r="O1170">
            <v>0.20839230587526653</v>
          </cell>
          <cell r="P1170">
            <v>82.793700000000001</v>
          </cell>
          <cell r="Q1170">
            <v>0.20839230587526653</v>
          </cell>
          <cell r="R1170">
            <v>0.20839230587526655</v>
          </cell>
        </row>
        <row r="1171">
          <cell r="A1171">
            <v>1154</v>
          </cell>
          <cell r="B1171" t="str">
            <v>669th</v>
          </cell>
          <cell r="C1171">
            <v>45400</v>
          </cell>
          <cell r="D1171">
            <v>45764</v>
          </cell>
          <cell r="E1171">
            <v>81</v>
          </cell>
          <cell r="F1171">
            <v>626614.69999999995</v>
          </cell>
          <cell r="G1171">
            <v>517643.34059849987</v>
          </cell>
          <cell r="H1171">
            <v>33</v>
          </cell>
          <cell r="I1171">
            <v>426014.7</v>
          </cell>
          <cell r="J1171">
            <v>0</v>
          </cell>
          <cell r="K1171">
            <v>426014.7</v>
          </cell>
          <cell r="L1171">
            <v>352688101198.49994</v>
          </cell>
          <cell r="M1171">
            <v>73326598801.5</v>
          </cell>
          <cell r="N1171">
            <v>0.20699982195174566</v>
          </cell>
          <cell r="O1171">
            <v>0.22490008094265654</v>
          </cell>
          <cell r="P1171">
            <v>82.752899999999997</v>
          </cell>
          <cell r="Q1171">
            <v>0.2089894389544916</v>
          </cell>
          <cell r="R1171">
            <v>0.20847897052044251</v>
          </cell>
        </row>
        <row r="1172">
          <cell r="A1172">
            <v>1155</v>
          </cell>
          <cell r="B1172" t="str">
            <v>Non-Comp</v>
          </cell>
          <cell r="C1172">
            <v>45400</v>
          </cell>
          <cell r="D1172">
            <v>45764</v>
          </cell>
          <cell r="E1172">
            <v>150</v>
          </cell>
          <cell r="F1172">
            <v>16239.69</v>
          </cell>
          <cell r="G1172">
            <v>13444.482076</v>
          </cell>
          <cell r="H1172">
            <v>150</v>
          </cell>
          <cell r="I1172">
            <v>0</v>
          </cell>
          <cell r="J1172">
            <v>16239.69</v>
          </cell>
          <cell r="K1172">
            <v>16239.69</v>
          </cell>
          <cell r="L1172">
            <v>13444482076</v>
          </cell>
          <cell r="M1172">
            <v>2795207924</v>
          </cell>
          <cell r="N1172">
            <v>0.20847861960018577</v>
          </cell>
          <cell r="O1172">
            <v>0.20847861960018577</v>
          </cell>
          <cell r="P1172">
            <v>82.787800000000004</v>
          </cell>
          <cell r="Q1172">
            <v>0.20847861960018577</v>
          </cell>
          <cell r="R1172">
            <v>0.20847861960018588</v>
          </cell>
        </row>
        <row r="1173">
          <cell r="A1173">
            <v>1156</v>
          </cell>
          <cell r="B1173" t="str">
            <v>670th</v>
          </cell>
          <cell r="C1173">
            <v>45414</v>
          </cell>
          <cell r="D1173">
            <v>45779</v>
          </cell>
          <cell r="E1173">
            <v>120</v>
          </cell>
          <cell r="F1173">
            <v>356420.75</v>
          </cell>
          <cell r="G1173">
            <v>293071.85407650011</v>
          </cell>
          <cell r="H1173">
            <v>51</v>
          </cell>
          <cell r="I1173">
            <v>137459.25</v>
          </cell>
          <cell r="J1173">
            <v>15.5</v>
          </cell>
          <cell r="K1173">
            <v>137474.75</v>
          </cell>
          <cell r="L1173">
            <v>113769893500.5</v>
          </cell>
          <cell r="M1173">
            <v>23704856499.5</v>
          </cell>
          <cell r="N1173">
            <v>0.20499930110040535</v>
          </cell>
          <cell r="O1173">
            <v>0.25</v>
          </cell>
          <cell r="P1173">
            <v>82.713700000000003</v>
          </cell>
          <cell r="Q1173">
            <v>0.20898956279310438</v>
          </cell>
          <cell r="R1173">
            <v>0.20835820992847187</v>
          </cell>
        </row>
        <row r="1174">
          <cell r="A1174">
            <v>1157</v>
          </cell>
          <cell r="B1174" t="str">
            <v>Non-Comp</v>
          </cell>
          <cell r="C1174">
            <v>45414</v>
          </cell>
          <cell r="D1174">
            <v>45779</v>
          </cell>
          <cell r="E1174">
            <v>152</v>
          </cell>
          <cell r="F1174">
            <v>20281.395</v>
          </cell>
          <cell r="G1174">
            <v>16784.253773</v>
          </cell>
          <cell r="H1174">
            <v>152</v>
          </cell>
          <cell r="I1174">
            <v>0</v>
          </cell>
          <cell r="J1174">
            <v>20281.395</v>
          </cell>
          <cell r="K1174">
            <v>20281.395</v>
          </cell>
          <cell r="L1174">
            <v>16784253773</v>
          </cell>
          <cell r="M1174">
            <v>3497141227</v>
          </cell>
          <cell r="N1174">
            <v>0.20835845711958759</v>
          </cell>
          <cell r="O1174">
            <v>0.20835845711958759</v>
          </cell>
          <cell r="P1174">
            <v>82.756900000000002</v>
          </cell>
          <cell r="Q1174">
            <v>0.20835845711958759</v>
          </cell>
          <cell r="R1174">
            <v>0.20835845711958775</v>
          </cell>
        </row>
        <row r="1175">
          <cell r="A1175">
            <v>1158</v>
          </cell>
          <cell r="B1175" t="str">
            <v>671st</v>
          </cell>
          <cell r="C1175">
            <v>45428</v>
          </cell>
          <cell r="D1175">
            <v>45792</v>
          </cell>
          <cell r="E1175">
            <v>244</v>
          </cell>
          <cell r="F1175">
            <v>1130458.2250000001</v>
          </cell>
          <cell r="G1175">
            <v>936690.62203660025</v>
          </cell>
          <cell r="H1175">
            <v>9</v>
          </cell>
          <cell r="I1175">
            <v>77000.05</v>
          </cell>
          <cell r="J1175">
            <v>0</v>
          </cell>
          <cell r="K1175">
            <v>77000.05</v>
          </cell>
          <cell r="L1175">
            <v>64003795616.5</v>
          </cell>
          <cell r="M1175">
            <v>12996254383.5</v>
          </cell>
          <cell r="N1175">
            <v>0.20199996620106428</v>
          </cell>
          <cell r="O1175">
            <v>0.2279798972690131</v>
          </cell>
          <cell r="P1175">
            <v>83.091499999999996</v>
          </cell>
          <cell r="Q1175">
            <v>0.20405158076430116</v>
          </cell>
          <cell r="R1175">
            <v>0.20361236336150931</v>
          </cell>
        </row>
        <row r="1176">
          <cell r="A1176">
            <v>1159</v>
          </cell>
          <cell r="B1176" t="str">
            <v>Non-Comp</v>
          </cell>
          <cell r="C1176">
            <v>45428</v>
          </cell>
          <cell r="D1176">
            <v>45792</v>
          </cell>
          <cell r="E1176">
            <v>279</v>
          </cell>
          <cell r="F1176">
            <v>43280.425000000003</v>
          </cell>
          <cell r="G1176">
            <v>35975.468305000002</v>
          </cell>
          <cell r="H1176">
            <v>279</v>
          </cell>
          <cell r="I1176">
            <v>0</v>
          </cell>
          <cell r="J1176">
            <v>43280.425000000003</v>
          </cell>
          <cell r="K1176">
            <v>43280.425000000003</v>
          </cell>
          <cell r="L1176">
            <v>35975468305</v>
          </cell>
          <cell r="M1176">
            <v>7304956695</v>
          </cell>
          <cell r="N1176">
            <v>0.20361167204414113</v>
          </cell>
          <cell r="O1176">
            <v>0.20361167204414113</v>
          </cell>
          <cell r="P1176">
            <v>83.121799999999993</v>
          </cell>
          <cell r="Q1176">
            <v>0.20361167204414113</v>
          </cell>
          <cell r="R1176">
            <v>0.2036116720441413</v>
          </cell>
        </row>
        <row r="1177">
          <cell r="A1177">
            <v>1160</v>
          </cell>
          <cell r="B1177" t="str">
            <v>672nd</v>
          </cell>
          <cell r="C1177">
            <v>45442</v>
          </cell>
          <cell r="D1177">
            <v>45806</v>
          </cell>
          <cell r="E1177">
            <v>166</v>
          </cell>
          <cell r="F1177">
            <v>539177.17500000005</v>
          </cell>
          <cell r="G1177">
            <v>448798.42504742503</v>
          </cell>
          <cell r="H1177">
            <v>85</v>
          </cell>
          <cell r="I1177">
            <v>162777.67499999999</v>
          </cell>
          <cell r="J1177">
            <v>20198</v>
          </cell>
          <cell r="K1177">
            <v>182975.67499999999</v>
          </cell>
          <cell r="L1177">
            <v>152576885987.42496</v>
          </cell>
          <cell r="M1177">
            <v>30398789012.575001</v>
          </cell>
          <cell r="N1177">
            <v>0.19699820399748613</v>
          </cell>
          <cell r="O1177">
            <v>0.20999917068080198</v>
          </cell>
          <cell r="P1177">
            <v>83.302099999999996</v>
          </cell>
          <cell r="Q1177">
            <v>0.2010006152503761</v>
          </cell>
          <cell r="R1177">
            <v>0.19978393198839159</v>
          </cell>
        </row>
        <row r="1178">
          <cell r="A1178">
            <v>1161</v>
          </cell>
          <cell r="B1178" t="str">
            <v>Non-Comp</v>
          </cell>
          <cell r="C1178">
            <v>45442</v>
          </cell>
          <cell r="D1178">
            <v>45806</v>
          </cell>
          <cell r="E1178">
            <v>243</v>
          </cell>
          <cell r="F1178">
            <v>50149.03</v>
          </cell>
          <cell r="G1178">
            <v>41817.470752000001</v>
          </cell>
          <cell r="H1178">
            <v>243</v>
          </cell>
          <cell r="I1178">
            <v>0</v>
          </cell>
          <cell r="J1178">
            <v>50149.03</v>
          </cell>
          <cell r="K1178">
            <v>50149.03</v>
          </cell>
          <cell r="L1178">
            <v>41817470752</v>
          </cell>
          <cell r="M1178">
            <v>8331559248</v>
          </cell>
          <cell r="N1178">
            <v>0.1997836788522081</v>
          </cell>
          <cell r="O1178">
            <v>0.1997836788522081</v>
          </cell>
          <cell r="P1178">
            <v>83.386399999999995</v>
          </cell>
          <cell r="Q1178">
            <v>0.1997836788522081</v>
          </cell>
          <cell r="R1178">
            <v>0.19978367885220774</v>
          </cell>
        </row>
        <row r="1179">
          <cell r="A1179">
            <v>1162</v>
          </cell>
          <cell r="B1179" t="str">
            <v>673rd</v>
          </cell>
          <cell r="C1179">
            <v>45456</v>
          </cell>
          <cell r="D1179">
            <v>45820</v>
          </cell>
          <cell r="E1179">
            <v>185</v>
          </cell>
          <cell r="F1179">
            <v>917695.4</v>
          </cell>
          <cell r="G1179">
            <v>768853.25632000028</v>
          </cell>
          <cell r="H1179">
            <v>6</v>
          </cell>
          <cell r="I1179">
            <v>315000</v>
          </cell>
          <cell r="J1179">
            <v>0</v>
          </cell>
          <cell r="K1179">
            <v>315000</v>
          </cell>
          <cell r="L1179">
            <v>265157654999.99997</v>
          </cell>
          <cell r="M1179">
            <v>49842345000.000015</v>
          </cell>
          <cell r="N1179">
            <v>0.18748969466763549</v>
          </cell>
          <cell r="O1179">
            <v>0.2050007265017707</v>
          </cell>
          <cell r="P1179">
            <v>84.106399999999994</v>
          </cell>
          <cell r="Q1179">
            <v>0.18948931040044212</v>
          </cell>
          <cell r="R1179">
            <v>0.1884894586796684</v>
          </cell>
        </row>
        <row r="1180">
          <cell r="A1180">
            <v>1163</v>
          </cell>
          <cell r="B1180" t="str">
            <v>Non-Comp</v>
          </cell>
          <cell r="C1180">
            <v>45456</v>
          </cell>
          <cell r="D1180">
            <v>45820</v>
          </cell>
          <cell r="E1180">
            <v>218</v>
          </cell>
          <cell r="F1180">
            <v>34144.224999999999</v>
          </cell>
          <cell r="G1180">
            <v>28741.584272</v>
          </cell>
          <cell r="H1180">
            <v>218</v>
          </cell>
          <cell r="I1180">
            <v>0</v>
          </cell>
          <cell r="J1180">
            <v>34144.224999999999</v>
          </cell>
          <cell r="K1180">
            <v>34144.224999999999</v>
          </cell>
          <cell r="L1180">
            <v>28741584272</v>
          </cell>
          <cell r="M1180">
            <v>5402640728</v>
          </cell>
          <cell r="N1180">
            <v>0.18848937097092761</v>
          </cell>
          <cell r="O1180">
            <v>0.18848937097092761</v>
          </cell>
          <cell r="P1180">
            <v>84.177000000000007</v>
          </cell>
          <cell r="Q1180">
            <v>0.18848937097092761</v>
          </cell>
          <cell r="R1180">
            <v>0.18848937097092774</v>
          </cell>
        </row>
        <row r="1181">
          <cell r="A1181">
            <v>1164</v>
          </cell>
          <cell r="B1181" t="str">
            <v>674th</v>
          </cell>
          <cell r="C1181">
            <v>45470</v>
          </cell>
          <cell r="D1181">
            <v>45834</v>
          </cell>
          <cell r="E1181">
            <v>67</v>
          </cell>
          <cell r="F1181">
            <v>448944.45999999996</v>
          </cell>
          <cell r="G1181">
            <v>377728.03960363998</v>
          </cell>
          <cell r="H1181">
            <v>2</v>
          </cell>
          <cell r="I1181">
            <v>200000</v>
          </cell>
          <cell r="J1181">
            <v>0</v>
          </cell>
          <cell r="K1181">
            <v>200000</v>
          </cell>
          <cell r="L1181">
            <v>168862900000</v>
          </cell>
          <cell r="M1181">
            <v>31137099999.999996</v>
          </cell>
          <cell r="N1181">
            <v>0.18439950604286975</v>
          </cell>
          <cell r="O1181">
            <v>0.20599944767230224</v>
          </cell>
          <cell r="P1181">
            <v>84.395899999999997</v>
          </cell>
          <cell r="Q1181">
            <v>0.18539962731120124</v>
          </cell>
          <cell r="R1181">
            <v>0.1848995666770355</v>
          </cell>
        </row>
        <row r="1182">
          <cell r="A1182">
            <v>1165</v>
          </cell>
          <cell r="B1182" t="str">
            <v>Non-Comp</v>
          </cell>
          <cell r="C1182">
            <v>45470</v>
          </cell>
          <cell r="D1182">
            <v>45834</v>
          </cell>
          <cell r="E1182">
            <v>104</v>
          </cell>
          <cell r="F1182">
            <v>21929.735000000001</v>
          </cell>
          <cell r="G1182">
            <v>18515.582274</v>
          </cell>
          <cell r="H1182">
            <v>104</v>
          </cell>
          <cell r="I1182">
            <v>0</v>
          </cell>
          <cell r="J1182">
            <v>21929.735000000001</v>
          </cell>
          <cell r="K1182">
            <v>21929.735000000001</v>
          </cell>
          <cell r="L1182">
            <v>18515582274</v>
          </cell>
          <cell r="M1182">
            <v>3414152726</v>
          </cell>
          <cell r="N1182">
            <v>0.18490005944614069</v>
          </cell>
          <cell r="O1182">
            <v>0.18490005944614069</v>
          </cell>
          <cell r="P1182">
            <v>84.431399999999996</v>
          </cell>
          <cell r="Q1182">
            <v>0.18490005944614069</v>
          </cell>
          <cell r="R1182">
            <v>0.18490005944614069</v>
          </cell>
        </row>
        <row r="1183">
          <cell r="A1183">
            <v>1166</v>
          </cell>
          <cell r="B1183" t="str">
            <v>675th</v>
          </cell>
          <cell r="C1183">
            <v>45484</v>
          </cell>
          <cell r="D1183">
            <v>45848</v>
          </cell>
          <cell r="E1183">
            <v>77</v>
          </cell>
          <cell r="F1183">
            <v>206434.36000000002</v>
          </cell>
          <cell r="G1183">
            <v>174031.75859808002</v>
          </cell>
          <cell r="H1183">
            <v>45</v>
          </cell>
          <cell r="I1183">
            <v>114399.36000000002</v>
          </cell>
          <cell r="J1183">
            <v>7000</v>
          </cell>
          <cell r="K1183">
            <v>121399.36000000002</v>
          </cell>
          <cell r="L1183">
            <v>102556580033.08</v>
          </cell>
          <cell r="M1183">
            <v>18842779966.919998</v>
          </cell>
          <cell r="N1183">
            <v>0.18000132299339322</v>
          </cell>
          <cell r="O1183">
            <v>0.20599944767230224</v>
          </cell>
          <cell r="P1183">
            <v>84.395899999999997</v>
          </cell>
          <cell r="Q1183">
            <v>0.18539962731120124</v>
          </cell>
          <cell r="R1183">
            <v>0.18423632714883564</v>
          </cell>
        </row>
        <row r="1184">
          <cell r="A1184">
            <v>1167</v>
          </cell>
          <cell r="B1184" t="str">
            <v>Non-Comp</v>
          </cell>
          <cell r="C1184">
            <v>45484</v>
          </cell>
          <cell r="D1184">
            <v>45848</v>
          </cell>
          <cell r="E1184">
            <v>190</v>
          </cell>
          <cell r="F1184">
            <v>17967.310000000001</v>
          </cell>
          <cell r="G1184">
            <v>15178.531949</v>
          </cell>
          <cell r="H1184">
            <v>190</v>
          </cell>
          <cell r="I1184">
            <v>0</v>
          </cell>
          <cell r="J1184">
            <v>17967.310000000001</v>
          </cell>
          <cell r="K1184">
            <v>17967.310000000001</v>
          </cell>
          <cell r="L1184">
            <v>15178531949</v>
          </cell>
          <cell r="M1184">
            <v>2788778051</v>
          </cell>
          <cell r="N1184">
            <v>0.18423649550053159</v>
          </cell>
          <cell r="O1184">
            <v>0.18423649550053159</v>
          </cell>
          <cell r="P1184">
            <v>84.4786</v>
          </cell>
          <cell r="Q1184">
            <v>0.18423649550053159</v>
          </cell>
          <cell r="R1184">
            <v>0.18423649550053162</v>
          </cell>
        </row>
        <row r="1185">
          <cell r="A1185">
            <v>1168</v>
          </cell>
          <cell r="B1185" t="str">
            <v>676th</v>
          </cell>
          <cell r="C1185">
            <v>45498</v>
          </cell>
          <cell r="D1185">
            <v>45862</v>
          </cell>
          <cell r="E1185">
            <v>189</v>
          </cell>
          <cell r="F1185">
            <v>507243.09</v>
          </cell>
          <cell r="G1185">
            <v>428864.46585770004</v>
          </cell>
          <cell r="H1185">
            <v>53</v>
          </cell>
          <cell r="I1185">
            <v>113362.5</v>
          </cell>
          <cell r="J1185">
            <v>29000</v>
          </cell>
          <cell r="K1185">
            <v>142362.5</v>
          </cell>
          <cell r="L1185">
            <v>120566909467.49997</v>
          </cell>
          <cell r="M1185">
            <v>21795590532.500008</v>
          </cell>
          <cell r="N1185">
            <v>0.17989949226415544</v>
          </cell>
          <cell r="O1185">
            <v>0.18838890330508104</v>
          </cell>
          <cell r="P1185">
            <v>84.610299999999995</v>
          </cell>
          <cell r="Q1185">
            <v>0.1823888982263909</v>
          </cell>
          <cell r="R1185">
            <v>0.18127307882026919</v>
          </cell>
        </row>
        <row r="1186">
          <cell r="A1186">
            <v>1169</v>
          </cell>
          <cell r="B1186" t="str">
            <v>Non-Comp</v>
          </cell>
          <cell r="C1186">
            <v>45498</v>
          </cell>
          <cell r="D1186">
            <v>45862</v>
          </cell>
          <cell r="E1186">
            <v>161</v>
          </cell>
          <cell r="F1186">
            <v>19828.404999999999</v>
          </cell>
          <cell r="G1186">
            <v>16792.676190999999</v>
          </cell>
          <cell r="H1186">
            <v>161</v>
          </cell>
          <cell r="I1186">
            <v>0</v>
          </cell>
          <cell r="J1186">
            <v>19828.404999999999</v>
          </cell>
          <cell r="K1186">
            <v>19828.404999999999</v>
          </cell>
          <cell r="L1186">
            <v>16792676191</v>
          </cell>
          <cell r="M1186">
            <v>3035728809</v>
          </cell>
          <cell r="N1186">
            <v>0.18127359120982928</v>
          </cell>
          <cell r="O1186">
            <v>0.18127359120982928</v>
          </cell>
          <cell r="P1186">
            <v>84.69</v>
          </cell>
          <cell r="Q1186">
            <v>0.18127359120982928</v>
          </cell>
          <cell r="R1186">
            <v>0.18127359120982936</v>
          </cell>
        </row>
        <row r="1187">
          <cell r="A1187">
            <v>1170</v>
          </cell>
          <cell r="B1187" t="str">
            <v>677th</v>
          </cell>
          <cell r="C1187">
            <v>45512</v>
          </cell>
          <cell r="D1187">
            <v>45876</v>
          </cell>
          <cell r="E1187">
            <v>169</v>
          </cell>
          <cell r="F1187">
            <v>736541.1</v>
          </cell>
          <cell r="G1187">
            <v>624702.3617889001</v>
          </cell>
          <cell r="H1187">
            <v>5</v>
          </cell>
          <cell r="I1187">
            <v>133600</v>
          </cell>
          <cell r="J1187">
            <v>0</v>
          </cell>
          <cell r="K1187">
            <v>133600</v>
          </cell>
          <cell r="L1187">
            <v>113655434800</v>
          </cell>
          <cell r="M1187">
            <v>19944565200.000004</v>
          </cell>
          <cell r="N1187">
            <v>0.17500033654540711</v>
          </cell>
          <cell r="O1187">
            <v>0.18484660946572576</v>
          </cell>
          <cell r="P1187">
            <v>84.968500000000006</v>
          </cell>
          <cell r="Q1187">
            <v>0.17739274354225767</v>
          </cell>
          <cell r="R1187">
            <v>0.17596552696717144</v>
          </cell>
        </row>
        <row r="1188">
          <cell r="A1188">
            <v>1171</v>
          </cell>
          <cell r="B1188" t="str">
            <v>Non-Comp</v>
          </cell>
          <cell r="C1188">
            <v>45512</v>
          </cell>
          <cell r="D1188">
            <v>45876</v>
          </cell>
          <cell r="E1188">
            <v>199</v>
          </cell>
          <cell r="F1188">
            <v>46766.934999999998</v>
          </cell>
          <cell r="G1188">
            <v>39785.239565999997</v>
          </cell>
          <cell r="H1188">
            <v>199</v>
          </cell>
          <cell r="I1188">
            <v>0</v>
          </cell>
          <cell r="J1188">
            <v>46766.934999999998</v>
          </cell>
          <cell r="K1188">
            <v>46766.934999999998</v>
          </cell>
          <cell r="L1188">
            <v>39785239566</v>
          </cell>
          <cell r="M1188">
            <v>6981695434</v>
          </cell>
          <cell r="N1188">
            <v>0.17596666457533763</v>
          </cell>
          <cell r="O1188">
            <v>0.17596666457533763</v>
          </cell>
          <cell r="P1188">
            <v>85.071299999999994</v>
          </cell>
          <cell r="Q1188">
            <v>0.17596666457533763</v>
          </cell>
          <cell r="R1188">
            <v>0.17596666457533741</v>
          </cell>
        </row>
        <row r="1189">
          <cell r="A1189">
            <v>1172</v>
          </cell>
          <cell r="B1189" t="str">
            <v>678th</v>
          </cell>
          <cell r="C1189">
            <v>45526</v>
          </cell>
          <cell r="D1189">
            <v>45890</v>
          </cell>
          <cell r="E1189">
            <v>122</v>
          </cell>
          <cell r="F1189">
            <v>524324.32999999996</v>
          </cell>
          <cell r="G1189">
            <v>447615.23007506004</v>
          </cell>
          <cell r="H1189">
            <v>39</v>
          </cell>
          <cell r="I1189">
            <v>125124.32999999999</v>
          </cell>
          <cell r="J1189">
            <v>0</v>
          </cell>
          <cell r="K1189">
            <v>125124.32999999999</v>
          </cell>
          <cell r="L1189">
            <v>107111577825.06</v>
          </cell>
          <cell r="M1189">
            <v>18012752174.940006</v>
          </cell>
          <cell r="N1189">
            <v>0.16494465594632926</v>
          </cell>
          <cell r="O1189">
            <v>0.17729969359385941</v>
          </cell>
          <cell r="P1189">
            <v>85.504199999999997</v>
          </cell>
          <cell r="Q1189">
            <v>0.1699989430504423</v>
          </cell>
          <cell r="R1189">
            <v>0.16863118901600144</v>
          </cell>
        </row>
        <row r="1190">
          <cell r="A1190">
            <v>1173</v>
          </cell>
          <cell r="B1190" t="str">
            <v>Non-Comp</v>
          </cell>
          <cell r="C1190">
            <v>45526</v>
          </cell>
          <cell r="D1190">
            <v>45890</v>
          </cell>
          <cell r="E1190">
            <v>173</v>
          </cell>
          <cell r="F1190">
            <v>22077.21</v>
          </cell>
          <cell r="G1190">
            <v>18898.996917</v>
          </cell>
          <cell r="H1190">
            <v>173</v>
          </cell>
          <cell r="I1190">
            <v>0</v>
          </cell>
          <cell r="J1190">
            <v>22077.21</v>
          </cell>
          <cell r="K1190">
            <v>22077.21</v>
          </cell>
          <cell r="L1190">
            <v>18898996917</v>
          </cell>
          <cell r="M1190">
            <v>3178213083</v>
          </cell>
          <cell r="N1190">
            <v>0.16863034803034169</v>
          </cell>
          <cell r="O1190">
            <v>0.16863034803034169</v>
          </cell>
          <cell r="P1190">
            <v>85.604100000000003</v>
          </cell>
          <cell r="Q1190">
            <v>0.16863034803034169</v>
          </cell>
          <cell r="R1190">
            <v>0.16863034803034194</v>
          </cell>
        </row>
        <row r="1191">
          <cell r="A1191">
            <v>1174</v>
          </cell>
          <cell r="B1191" t="str">
            <v>679th</v>
          </cell>
          <cell r="C1191">
            <v>45540</v>
          </cell>
          <cell r="D1191">
            <v>45904</v>
          </cell>
          <cell r="E1191">
            <v>172</v>
          </cell>
          <cell r="F1191">
            <v>875690.6</v>
          </cell>
          <cell r="G1191">
            <v>748351.50692839955</v>
          </cell>
          <cell r="H1191">
            <v>116</v>
          </cell>
          <cell r="I1191">
            <v>405920.6</v>
          </cell>
          <cell r="J1191">
            <v>36000</v>
          </cell>
          <cell r="K1191">
            <v>441920.6</v>
          </cell>
          <cell r="L1191">
            <v>378416735358.39996</v>
          </cell>
          <cell r="M1191">
            <v>63503864641.600021</v>
          </cell>
          <cell r="N1191">
            <v>0.16500040912759181</v>
          </cell>
          <cell r="O1191">
            <v>0.17999574277329458</v>
          </cell>
          <cell r="P1191">
            <v>85.504900000000006</v>
          </cell>
          <cell r="Q1191">
            <v>0.16998934216982531</v>
          </cell>
          <cell r="R1191">
            <v>0.16827786020244748</v>
          </cell>
        </row>
        <row r="1192">
          <cell r="A1192">
            <v>1175</v>
          </cell>
          <cell r="B1192" t="str">
            <v>Non-Comp</v>
          </cell>
          <cell r="C1192">
            <v>45540</v>
          </cell>
          <cell r="D1192">
            <v>45904</v>
          </cell>
          <cell r="E1192">
            <v>167</v>
          </cell>
          <cell r="F1192">
            <v>26500.400000000001</v>
          </cell>
          <cell r="G1192">
            <v>22692.266014000001</v>
          </cell>
          <cell r="H1192">
            <v>167</v>
          </cell>
          <cell r="I1192">
            <v>0</v>
          </cell>
          <cell r="J1192">
            <v>26500.400000000001</v>
          </cell>
          <cell r="K1192">
            <v>26500.400000000001</v>
          </cell>
          <cell r="L1192">
            <v>22692266014</v>
          </cell>
          <cell r="M1192">
            <v>3808133986</v>
          </cell>
          <cell r="N1192">
            <v>0.16827741591083592</v>
          </cell>
          <cell r="O1192">
            <v>0.16827741591083592</v>
          </cell>
          <cell r="P1192">
            <v>85.629900000000006</v>
          </cell>
          <cell r="Q1192">
            <v>0.16827741591083592</v>
          </cell>
          <cell r="R1192">
            <v>0.16827741591083589</v>
          </cell>
        </row>
        <row r="1193">
          <cell r="A1193">
            <v>1176</v>
          </cell>
          <cell r="B1193" t="str">
            <v>680th</v>
          </cell>
          <cell r="C1193">
            <v>45554</v>
          </cell>
          <cell r="D1193">
            <v>45918</v>
          </cell>
          <cell r="E1193">
            <v>142</v>
          </cell>
          <cell r="F1193">
            <v>925125</v>
          </cell>
          <cell r="G1193">
            <v>795932.99817500042</v>
          </cell>
          <cell r="H1193" t="str">
            <v>BR</v>
          </cell>
          <cell r="I1193" t="str">
            <v>BR</v>
          </cell>
          <cell r="J1193" t="str">
            <v>BR</v>
          </cell>
          <cell r="K1193" t="str">
            <v>BR</v>
          </cell>
          <cell r="L1193" t="str">
            <v>BR</v>
          </cell>
          <cell r="M1193" t="str">
            <v>BR</v>
          </cell>
          <cell r="N1193">
            <v>0.15980029879192009</v>
          </cell>
          <cell r="O1193">
            <v>0.17499480341484544</v>
          </cell>
          <cell r="P1193" t="str">
            <v>BR</v>
          </cell>
          <cell r="Q1193" t="str">
            <v>BR</v>
          </cell>
          <cell r="R1193" t="str">
            <v>BR</v>
          </cell>
        </row>
        <row r="1194">
          <cell r="A1194">
            <v>1177</v>
          </cell>
          <cell r="B1194" t="str">
            <v>Non-Comp</v>
          </cell>
          <cell r="C1194">
            <v>45554</v>
          </cell>
          <cell r="D1194">
            <v>45918</v>
          </cell>
          <cell r="E1194">
            <v>152</v>
          </cell>
          <cell r="F1194">
            <v>30133.474999999999</v>
          </cell>
          <cell r="G1194">
            <v>25891.193983000001</v>
          </cell>
          <cell r="H1194" t="str">
            <v>BR</v>
          </cell>
          <cell r="I1194" t="str">
            <v>BR</v>
          </cell>
          <cell r="J1194" t="str">
            <v>BR</v>
          </cell>
          <cell r="K1194" t="str">
            <v>BR</v>
          </cell>
          <cell r="L1194" t="str">
            <v>BR</v>
          </cell>
          <cell r="M1194" t="str">
            <v>BR</v>
          </cell>
          <cell r="N1194" t="str">
            <v>BR</v>
          </cell>
          <cell r="O1194" t="str">
            <v>BR</v>
          </cell>
          <cell r="P1194" t="str">
            <v>BR</v>
          </cell>
          <cell r="Q1194" t="str">
            <v>BR</v>
          </cell>
          <cell r="R1194" t="str">
            <v>BR</v>
          </cell>
        </row>
        <row r="1195">
          <cell r="A1195">
            <v>1178</v>
          </cell>
          <cell r="B1195" t="str">
            <v>681st</v>
          </cell>
          <cell r="C1195">
            <v>45568</v>
          </cell>
          <cell r="D1195">
            <v>45932</v>
          </cell>
          <cell r="E1195">
            <v>87</v>
          </cell>
          <cell r="F1195">
            <v>484521.1</v>
          </cell>
          <cell r="G1195">
            <v>424979.82626379997</v>
          </cell>
          <cell r="H1195">
            <v>42</v>
          </cell>
          <cell r="I1195">
            <v>120271.1</v>
          </cell>
          <cell r="J1195">
            <v>0</v>
          </cell>
          <cell r="K1195">
            <v>120271.1</v>
          </cell>
          <cell r="L1195">
            <v>106003264763.79999</v>
          </cell>
          <cell r="M1195">
            <v>14267835236.200005</v>
          </cell>
          <cell r="N1195">
            <v>0.12749977664460754</v>
          </cell>
          <cell r="O1195">
            <v>0.15999980950061821</v>
          </cell>
          <cell r="P1195">
            <v>87.952799999999996</v>
          </cell>
          <cell r="Q1195">
            <v>0.13734976832229001</v>
          </cell>
          <cell r="R1195">
            <v>0.13497570156042557</v>
          </cell>
        </row>
        <row r="1196">
          <cell r="A1196">
            <v>1179</v>
          </cell>
          <cell r="B1196" t="str">
            <v>Non-Comp</v>
          </cell>
          <cell r="C1196">
            <v>45568</v>
          </cell>
          <cell r="D1196">
            <v>45932</v>
          </cell>
          <cell r="E1196">
            <v>181</v>
          </cell>
          <cell r="F1196">
            <v>33902.294999999998</v>
          </cell>
          <cell r="G1196">
            <v>29880.228427999999</v>
          </cell>
          <cell r="H1196">
            <v>181</v>
          </cell>
          <cell r="I1196">
            <v>0</v>
          </cell>
          <cell r="J1196">
            <v>33902.294999999998</v>
          </cell>
          <cell r="K1196">
            <v>33902.294999999998</v>
          </cell>
          <cell r="L1196">
            <v>29880228428</v>
          </cell>
          <cell r="M1196">
            <v>4022066572</v>
          </cell>
          <cell r="N1196">
            <v>0.13497608343460726</v>
          </cell>
          <cell r="O1196">
            <v>0.13497608343460726</v>
          </cell>
          <cell r="P1196">
            <v>88.136300000000006</v>
          </cell>
          <cell r="Q1196">
            <v>0.13497608343460726</v>
          </cell>
          <cell r="R1196">
            <v>0.13497608343460737</v>
          </cell>
        </row>
        <row r="1197">
          <cell r="A1197">
            <v>1180</v>
          </cell>
          <cell r="B1197" t="str">
            <v>682nd</v>
          </cell>
          <cell r="C1197">
            <v>45582</v>
          </cell>
          <cell r="D1197">
            <v>45946</v>
          </cell>
          <cell r="E1197">
            <v>133</v>
          </cell>
          <cell r="F1197">
            <v>692580</v>
          </cell>
          <cell r="G1197">
            <v>606805.94367999991</v>
          </cell>
          <cell r="H1197">
            <v>76</v>
          </cell>
          <cell r="I1197">
            <v>227780</v>
          </cell>
          <cell r="J1197">
            <v>11000</v>
          </cell>
          <cell r="K1197">
            <v>238780</v>
          </cell>
          <cell r="L1197">
            <v>210187185779.99994</v>
          </cell>
          <cell r="M1197">
            <v>28592814220.000004</v>
          </cell>
          <cell r="N1197">
            <v>0.13394947964141266</v>
          </cell>
          <cell r="O1197">
            <v>0.14999744564407663</v>
          </cell>
          <cell r="P1197">
            <v>87.952799999999996</v>
          </cell>
          <cell r="Q1197">
            <v>0.13734976832229001</v>
          </cell>
          <cell r="R1197">
            <v>0.13640941742581408</v>
          </cell>
        </row>
        <row r="1198">
          <cell r="A1198">
            <v>1181</v>
          </cell>
          <cell r="B1198" t="str">
            <v>Non-Comp</v>
          </cell>
          <cell r="C1198">
            <v>45582</v>
          </cell>
          <cell r="D1198">
            <v>45946</v>
          </cell>
          <cell r="E1198">
            <v>151</v>
          </cell>
          <cell r="F1198">
            <v>29786.025000000001</v>
          </cell>
          <cell r="G1198">
            <v>26219.267649000001</v>
          </cell>
          <cell r="H1198">
            <v>151</v>
          </cell>
          <cell r="I1198">
            <v>0</v>
          </cell>
          <cell r="J1198">
            <v>29786.025000000001</v>
          </cell>
          <cell r="K1198">
            <v>29786.025000000001</v>
          </cell>
          <cell r="L1198">
            <v>26219267649</v>
          </cell>
          <cell r="M1198">
            <v>3566757351</v>
          </cell>
          <cell r="N1198">
            <v>0.13640945968717266</v>
          </cell>
          <cell r="O1198">
            <v>0.13640945968717266</v>
          </cell>
          <cell r="P1198">
            <v>88.025400000000005</v>
          </cell>
          <cell r="Q1198">
            <v>0.13640945968717266</v>
          </cell>
          <cell r="R1198">
            <v>0.13640945968717269</v>
          </cell>
        </row>
        <row r="1199">
          <cell r="A1199">
            <v>1182</v>
          </cell>
          <cell r="B1199" t="str">
            <v>683rd</v>
          </cell>
          <cell r="C1199">
            <v>45596</v>
          </cell>
          <cell r="D1199">
            <v>45960</v>
          </cell>
          <cell r="E1199">
            <v>199</v>
          </cell>
          <cell r="F1199">
            <v>1084428.5</v>
          </cell>
          <cell r="G1199">
            <v>958078.25674850051</v>
          </cell>
          <cell r="H1199">
            <v>30</v>
          </cell>
          <cell r="I1199">
            <v>442800</v>
          </cell>
          <cell r="J1199">
            <v>17112.5</v>
          </cell>
          <cell r="K1199">
            <v>459912.5</v>
          </cell>
          <cell r="L1199">
            <v>407366845857.50012</v>
          </cell>
          <cell r="M1199">
            <v>52545654142.499992</v>
          </cell>
          <cell r="N1199">
            <v>0.12748321542727795</v>
          </cell>
          <cell r="O1199">
            <v>0.14249963443091831</v>
          </cell>
          <cell r="P1199">
            <v>88.445599999999999</v>
          </cell>
          <cell r="Q1199">
            <v>0.13099739113243461</v>
          </cell>
          <cell r="R1199">
            <v>0.12934422208092008</v>
          </cell>
        </row>
        <row r="1200">
          <cell r="A1200">
            <v>1183</v>
          </cell>
          <cell r="B1200" t="str">
            <v>Non-Comp</v>
          </cell>
          <cell r="C1200">
            <v>45596</v>
          </cell>
          <cell r="D1200">
            <v>45960</v>
          </cell>
          <cell r="E1200">
            <v>194</v>
          </cell>
          <cell r="F1200">
            <v>44139.99</v>
          </cell>
          <cell r="G1200">
            <v>39096.907864000001</v>
          </cell>
          <cell r="H1200">
            <v>194</v>
          </cell>
          <cell r="I1200">
            <v>0</v>
          </cell>
          <cell r="J1200">
            <v>44139.99</v>
          </cell>
          <cell r="K1200">
            <v>44139.99</v>
          </cell>
          <cell r="L1200">
            <v>39096907864</v>
          </cell>
          <cell r="M1200">
            <v>5043082136</v>
          </cell>
          <cell r="N1200">
            <v>0.1293436497975487</v>
          </cell>
          <cell r="O1200">
            <v>0.1293436497975487</v>
          </cell>
          <cell r="P1200">
            <v>88.574799999999996</v>
          </cell>
          <cell r="Q1200">
            <v>0.1293436497975487</v>
          </cell>
          <cell r="R1200">
            <v>0.12934364979754856</v>
          </cell>
        </row>
        <row r="1201">
          <cell r="A1201">
            <v>1184</v>
          </cell>
          <cell r="B1201" t="str">
            <v>684th</v>
          </cell>
          <cell r="C1201">
            <v>45610</v>
          </cell>
          <cell r="D1201">
            <v>45974</v>
          </cell>
          <cell r="E1201">
            <v>124</v>
          </cell>
          <cell r="F1201">
            <v>644030.81499999994</v>
          </cell>
          <cell r="G1201">
            <v>567763.30317767488</v>
          </cell>
          <cell r="H1201">
            <v>70</v>
          </cell>
          <cell r="I1201">
            <v>239695.815</v>
          </cell>
          <cell r="J1201">
            <v>30335</v>
          </cell>
          <cell r="K1201">
            <v>270030.815</v>
          </cell>
          <cell r="L1201">
            <v>239003236427.67496</v>
          </cell>
          <cell r="M1201">
            <v>31027578572.325005</v>
          </cell>
          <cell r="N1201">
            <v>0.12000039090074133</v>
          </cell>
          <cell r="O1201">
            <v>0.1449941745047448</v>
          </cell>
          <cell r="P1201">
            <v>88.367500000000007</v>
          </cell>
          <cell r="Q1201">
            <v>0.13199940495750598</v>
          </cell>
          <cell r="R1201">
            <v>0.13017826623376319</v>
          </cell>
        </row>
        <row r="1202">
          <cell r="A1202">
            <v>1185</v>
          </cell>
          <cell r="B1202" t="str">
            <v>Non-Comp</v>
          </cell>
          <cell r="C1202">
            <v>45610</v>
          </cell>
          <cell r="D1202">
            <v>45974</v>
          </cell>
          <cell r="E1202">
            <v>157</v>
          </cell>
          <cell r="F1202">
            <v>21814.994999999999</v>
          </cell>
          <cell r="G1202">
            <v>19308.364817000001</v>
          </cell>
          <cell r="H1202">
            <v>157</v>
          </cell>
          <cell r="I1202">
            <v>0</v>
          </cell>
          <cell r="J1202">
            <v>21814.994999999999</v>
          </cell>
          <cell r="K1202">
            <v>21814.994999999999</v>
          </cell>
          <cell r="L1202">
            <v>19308364817</v>
          </cell>
          <cell r="M1202">
            <v>2506630183</v>
          </cell>
          <cell r="N1202">
            <v>0.13017759692696643</v>
          </cell>
          <cell r="O1202">
            <v>0.13017759692696643</v>
          </cell>
          <cell r="P1202">
            <v>88.509600000000006</v>
          </cell>
          <cell r="Q1202">
            <v>0.13017759692696643</v>
          </cell>
          <cell r="R1202">
            <v>0.13017759692696651</v>
          </cell>
        </row>
        <row r="1203">
          <cell r="A1203">
            <v>1186</v>
          </cell>
          <cell r="B1203" t="str">
            <v>685th</v>
          </cell>
          <cell r="C1203">
            <v>45624</v>
          </cell>
          <cell r="D1203">
            <v>45988</v>
          </cell>
          <cell r="E1203">
            <v>222</v>
          </cell>
          <cell r="F1203">
            <v>1276208.5499999998</v>
          </cell>
          <cell r="G1203">
            <v>1132677.6614594506</v>
          </cell>
          <cell r="H1203">
            <v>6</v>
          </cell>
          <cell r="I1203">
            <v>305000</v>
          </cell>
          <cell r="J1203">
            <v>0</v>
          </cell>
          <cell r="K1203">
            <v>305000</v>
          </cell>
          <cell r="L1203">
            <v>272153569999.99994</v>
          </cell>
          <cell r="M1203">
            <v>32846429999.999985</v>
          </cell>
          <cell r="N1203">
            <v>0.11939981438396267</v>
          </cell>
          <cell r="O1203">
            <v>0.13999768194972706</v>
          </cell>
          <cell r="P1203">
            <v>89.034400000000005</v>
          </cell>
          <cell r="Q1203">
            <v>0.12349974026584408</v>
          </cell>
          <cell r="R1203">
            <v>0.12102451388046487</v>
          </cell>
        </row>
        <row r="1204">
          <cell r="A1204">
            <v>1187</v>
          </cell>
          <cell r="B1204" t="str">
            <v>Non-Comp</v>
          </cell>
          <cell r="C1204">
            <v>45624</v>
          </cell>
          <cell r="D1204">
            <v>45988</v>
          </cell>
          <cell r="E1204">
            <v>206</v>
          </cell>
          <cell r="F1204">
            <v>37102.54</v>
          </cell>
          <cell r="G1204">
            <v>33106.781946000003</v>
          </cell>
          <cell r="H1204">
            <v>206</v>
          </cell>
          <cell r="I1204">
            <v>0</v>
          </cell>
          <cell r="J1204">
            <v>37102.54</v>
          </cell>
          <cell r="K1204">
            <v>37102.54</v>
          </cell>
          <cell r="L1204">
            <v>33106781946</v>
          </cell>
          <cell r="M1204">
            <v>3995758054</v>
          </cell>
          <cell r="N1204">
            <v>0.12102461085011885</v>
          </cell>
          <cell r="O1204">
            <v>0.12102461085011885</v>
          </cell>
          <cell r="P1204">
            <v>89.230500000000006</v>
          </cell>
          <cell r="Q1204">
            <v>0.12102461085011885</v>
          </cell>
          <cell r="R1204">
            <v>0.12102461085011873</v>
          </cell>
        </row>
        <row r="1205">
          <cell r="A1205">
            <v>1188</v>
          </cell>
          <cell r="B1205" t="str">
            <v>686th</v>
          </cell>
          <cell r="C1205">
            <v>45638</v>
          </cell>
          <cell r="D1205">
            <v>46002</v>
          </cell>
          <cell r="E1205">
            <v>160</v>
          </cell>
          <cell r="F1205">
            <v>763876.81499999994</v>
          </cell>
          <cell r="G1205">
            <v>681971.60702298512</v>
          </cell>
          <cell r="H1205">
            <v>130</v>
          </cell>
          <cell r="I1205">
            <v>566676.81499999994</v>
          </cell>
          <cell r="J1205">
            <v>99000</v>
          </cell>
          <cell r="K1205">
            <v>665676.81499999994</v>
          </cell>
          <cell r="L1205">
            <v>594660462222.98486</v>
          </cell>
          <cell r="M1205">
            <v>71016352777.014999</v>
          </cell>
          <cell r="N1205">
            <v>0.11390028182103439</v>
          </cell>
          <cell r="O1205">
            <v>0.12999970455476623</v>
          </cell>
          <cell r="P1205">
            <v>89.073999999999998</v>
          </cell>
          <cell r="Q1205">
            <v>0.12299903993888774</v>
          </cell>
          <cell r="R1205">
            <v>0.11975732803318861</v>
          </cell>
        </row>
        <row r="1206">
          <cell r="A1206">
            <v>1189</v>
          </cell>
          <cell r="B1206" t="str">
            <v>Non-Comp</v>
          </cell>
          <cell r="C1206">
            <v>45638</v>
          </cell>
          <cell r="D1206">
            <v>46002</v>
          </cell>
          <cell r="E1206">
            <v>248</v>
          </cell>
          <cell r="F1206">
            <v>68103.145000000004</v>
          </cell>
          <cell r="G1206">
            <v>60837.424763000003</v>
          </cell>
          <cell r="H1206">
            <v>248</v>
          </cell>
          <cell r="I1206">
            <v>0</v>
          </cell>
          <cell r="J1206">
            <v>68103.145000000004</v>
          </cell>
          <cell r="K1206">
            <v>68103.145000000004</v>
          </cell>
          <cell r="L1206">
            <v>60837424763</v>
          </cell>
          <cell r="M1206">
            <v>7265720237</v>
          </cell>
          <cell r="N1206">
            <v>0.11975656478059334</v>
          </cell>
          <cell r="O1206">
            <v>0.11975656478059334</v>
          </cell>
          <cell r="P1206">
            <v>89.331299999999999</v>
          </cell>
          <cell r="Q1206">
            <v>0.11975656478059334</v>
          </cell>
          <cell r="R1206">
            <v>0.11975656478059334</v>
          </cell>
        </row>
        <row r="1207">
          <cell r="A1207">
            <v>1190</v>
          </cell>
          <cell r="B1207" t="str">
            <v>687th</v>
          </cell>
          <cell r="C1207">
            <v>45652</v>
          </cell>
          <cell r="D1207">
            <v>46017</v>
          </cell>
          <cell r="E1207">
            <v>161</v>
          </cell>
          <cell r="F1207">
            <v>788576.1</v>
          </cell>
          <cell r="G1207">
            <v>700477.92869600013</v>
          </cell>
          <cell r="H1207">
            <v>82</v>
          </cell>
          <cell r="I1207">
            <v>258746.1</v>
          </cell>
          <cell r="J1207">
            <v>0</v>
          </cell>
          <cell r="K1207">
            <v>258746.1</v>
          </cell>
          <cell r="L1207">
            <v>230626182936</v>
          </cell>
          <cell r="M1207">
            <v>28119917063.999989</v>
          </cell>
          <cell r="N1207">
            <v>0.11859951340921177</v>
          </cell>
          <cell r="O1207">
            <v>0.13230022261022381</v>
          </cell>
          <cell r="P1207">
            <v>89.049000000000007</v>
          </cell>
          <cell r="Q1207">
            <v>0.12297723725140083</v>
          </cell>
          <cell r="R1207">
            <v>0.1219295442426138</v>
          </cell>
        </row>
        <row r="1208">
          <cell r="A1208">
            <v>1191</v>
          </cell>
          <cell r="B1208" t="str">
            <v>Non-Comp</v>
          </cell>
          <cell r="C1208">
            <v>45652</v>
          </cell>
          <cell r="D1208">
            <v>46017</v>
          </cell>
          <cell r="E1208">
            <v>184</v>
          </cell>
          <cell r="F1208">
            <v>27363.075000000001</v>
          </cell>
          <cell r="G1208">
            <v>24389.283360000001</v>
          </cell>
          <cell r="H1208">
            <v>184</v>
          </cell>
          <cell r="I1208">
            <v>0</v>
          </cell>
          <cell r="J1208">
            <v>27363.075000000001</v>
          </cell>
          <cell r="K1208">
            <v>27363.075000000001</v>
          </cell>
          <cell r="L1208">
            <v>24389283360</v>
          </cell>
          <cell r="M1208">
            <v>2973791640</v>
          </cell>
          <cell r="N1208">
            <v>0.12193025857126677</v>
          </cell>
          <cell r="O1208">
            <v>0.12193025857126677</v>
          </cell>
          <cell r="P1208">
            <v>89.132099999999994</v>
          </cell>
          <cell r="Q1208">
            <v>0.12193025857126677</v>
          </cell>
          <cell r="R1208">
            <v>0.12193025857126676</v>
          </cell>
        </row>
        <row r="1209">
          <cell r="A1209">
            <v>1192</v>
          </cell>
          <cell r="B1209" t="str">
            <v>688th</v>
          </cell>
          <cell r="C1209">
            <v>45666</v>
          </cell>
          <cell r="D1209">
            <v>46030</v>
          </cell>
          <cell r="E1209">
            <v>242</v>
          </cell>
          <cell r="F1209">
            <v>1200754</v>
          </cell>
          <cell r="G1209">
            <v>1072300.4740259997</v>
          </cell>
          <cell r="H1209">
            <v>54</v>
          </cell>
          <cell r="I1209">
            <v>165450</v>
          </cell>
          <cell r="J1209">
            <v>6000</v>
          </cell>
          <cell r="K1209">
            <v>171450</v>
          </cell>
          <cell r="L1209">
            <v>153504610400</v>
          </cell>
          <cell r="M1209">
            <v>17945389599.999996</v>
          </cell>
          <cell r="N1209">
            <v>0.11499562249017731</v>
          </cell>
          <cell r="O1209">
            <v>0.12389960864053823</v>
          </cell>
          <cell r="P1209">
            <v>89.471000000000004</v>
          </cell>
          <cell r="Q1209">
            <v>0.11800388756329783</v>
          </cell>
          <cell r="R1209">
            <v>0.11722607363886425</v>
          </cell>
        </row>
        <row r="1210">
          <cell r="A1210">
            <v>1193</v>
          </cell>
          <cell r="B1210" t="str">
            <v>Non-Comp</v>
          </cell>
          <cell r="C1210">
            <v>45666</v>
          </cell>
          <cell r="D1210">
            <v>46030</v>
          </cell>
          <cell r="E1210">
            <v>230</v>
          </cell>
          <cell r="F1210">
            <v>41258.095000000001</v>
          </cell>
          <cell r="G1210">
            <v>36939.651452999999</v>
          </cell>
          <cell r="H1210">
            <v>230</v>
          </cell>
          <cell r="I1210">
            <v>0</v>
          </cell>
          <cell r="J1210">
            <v>41258.095000000001</v>
          </cell>
          <cell r="K1210">
            <v>41258.095000000001</v>
          </cell>
          <cell r="L1210">
            <v>36939651453</v>
          </cell>
          <cell r="M1210">
            <v>4318443547.0000029</v>
          </cell>
          <cell r="N1210">
            <v>0.11722607363886425</v>
          </cell>
          <cell r="O1210">
            <v>0.11722607363886425</v>
          </cell>
          <cell r="P1210">
            <v>89.533100000000005</v>
          </cell>
          <cell r="Q1210">
            <v>0.11722607363886425</v>
          </cell>
          <cell r="R1210">
            <v>0.11722607363886425</v>
          </cell>
        </row>
        <row r="1211">
          <cell r="A1211">
            <v>1194</v>
          </cell>
          <cell r="B1211" t="str">
            <v>689th</v>
          </cell>
          <cell r="C1211">
            <v>45680</v>
          </cell>
          <cell r="D1211">
            <v>46044</v>
          </cell>
          <cell r="E1211">
            <v>176</v>
          </cell>
          <cell r="F1211">
            <v>864042.82</v>
          </cell>
          <cell r="G1211">
            <v>774821.93763135979</v>
          </cell>
          <cell r="H1211">
            <v>44</v>
          </cell>
          <cell r="I1211">
            <v>206400</v>
          </cell>
          <cell r="J1211">
            <v>5565.94</v>
          </cell>
          <cell r="K1211">
            <v>211965.94</v>
          </cell>
          <cell r="L1211">
            <v>190420214120.79999</v>
          </cell>
          <cell r="M1211">
            <v>21545725879.200008</v>
          </cell>
          <cell r="N1211">
            <v>0.11009949276750232</v>
          </cell>
          <cell r="O1211">
            <v>0.12249373379498832</v>
          </cell>
          <cell r="P1211">
            <v>89.8</v>
          </cell>
          <cell r="Q1211">
            <v>0.11389779485547863</v>
          </cell>
          <cell r="R1211">
            <v>0.11345943343730636</v>
          </cell>
        </row>
        <row r="1212">
          <cell r="A1212">
            <v>1195</v>
          </cell>
          <cell r="B1212" t="str">
            <v>Non-Comp</v>
          </cell>
          <cell r="C1212">
            <v>45680</v>
          </cell>
          <cell r="D1212">
            <v>46044</v>
          </cell>
          <cell r="E1212">
            <v>185</v>
          </cell>
          <cell r="F1212">
            <v>39533.514999999999</v>
          </cell>
          <cell r="G1212">
            <v>35515.051796</v>
          </cell>
          <cell r="H1212">
            <v>185</v>
          </cell>
          <cell r="I1212">
            <v>0</v>
          </cell>
          <cell r="J1212">
            <v>39533.514999999999</v>
          </cell>
          <cell r="K1212">
            <v>39533.514999999999</v>
          </cell>
          <cell r="L1212">
            <v>35515051796</v>
          </cell>
          <cell r="M1212">
            <v>4018463204</v>
          </cell>
          <cell r="N1212">
            <v>0.11345901889346388</v>
          </cell>
          <cell r="O1212">
            <v>0.11345901889346388</v>
          </cell>
          <cell r="P1212">
            <v>89.835300000000004</v>
          </cell>
          <cell r="Q1212">
            <v>0.11345901889346388</v>
          </cell>
          <cell r="R1212">
            <v>0.11345901889346398</v>
          </cell>
        </row>
        <row r="1213">
          <cell r="A1213">
            <v>1196</v>
          </cell>
          <cell r="B1213" t="str">
            <v>690th</v>
          </cell>
          <cell r="C1213">
            <v>45694</v>
          </cell>
          <cell r="D1213">
            <v>46059</v>
          </cell>
          <cell r="E1213">
            <v>92</v>
          </cell>
          <cell r="F1213">
            <v>360425.94500000001</v>
          </cell>
          <cell r="G1213">
            <v>323025.74797540501</v>
          </cell>
          <cell r="H1213">
            <v>40</v>
          </cell>
          <cell r="I1213">
            <v>201453.45500000002</v>
          </cell>
          <cell r="J1213">
            <v>11122.49</v>
          </cell>
          <cell r="K1213">
            <v>212575.94500000001</v>
          </cell>
          <cell r="L1213">
            <v>190858906875.40503</v>
          </cell>
          <cell r="M1213">
            <v>21717038124.594997</v>
          </cell>
          <cell r="N1213">
            <v>0.11050033592635167</v>
          </cell>
          <cell r="O1213">
            <v>0.12499479689906427</v>
          </cell>
          <cell r="P1213">
            <v>89.613900000000001</v>
          </cell>
          <cell r="Q1213">
            <v>0.11589831488195469</v>
          </cell>
          <cell r="R1213">
            <v>0.1137871809189606</v>
          </cell>
        </row>
        <row r="1214">
          <cell r="A1214">
            <v>1197</v>
          </cell>
          <cell r="B1214" t="str">
            <v>Non-Comp</v>
          </cell>
          <cell r="C1214">
            <v>45694</v>
          </cell>
          <cell r="D1214">
            <v>46059</v>
          </cell>
          <cell r="E1214">
            <v>137</v>
          </cell>
          <cell r="F1214">
            <v>25523.325000000001</v>
          </cell>
          <cell r="G1214">
            <v>22915.811071</v>
          </cell>
          <cell r="H1214">
            <v>137</v>
          </cell>
          <cell r="I1214">
            <v>0</v>
          </cell>
          <cell r="J1214">
            <v>25523.325000000001</v>
          </cell>
          <cell r="K1214">
            <v>25523.325000000001</v>
          </cell>
          <cell r="L1214">
            <v>22915811071</v>
          </cell>
          <cell r="M1214">
            <v>2607513929</v>
          </cell>
          <cell r="N1214">
            <v>0.11378667421071507</v>
          </cell>
          <cell r="O1214">
            <v>0.11378667421071507</v>
          </cell>
          <cell r="P1214">
            <v>89.783799999999999</v>
          </cell>
          <cell r="Q1214">
            <v>0.11378667421071507</v>
          </cell>
          <cell r="R1214">
            <v>0.11378667421071516</v>
          </cell>
        </row>
        <row r="1215">
          <cell r="A1215">
            <v>1198</v>
          </cell>
          <cell r="B1215" t="str">
            <v>691st</v>
          </cell>
          <cell r="C1215">
            <v>45708</v>
          </cell>
          <cell r="D1215">
            <v>46072</v>
          </cell>
          <cell r="E1215">
            <v>111</v>
          </cell>
          <cell r="F1215">
            <v>331256.8</v>
          </cell>
          <cell r="G1215">
            <v>296265.46724320005</v>
          </cell>
          <cell r="H1215">
            <v>47</v>
          </cell>
          <cell r="I1215">
            <v>70106.8</v>
          </cell>
          <cell r="J1215">
            <v>0</v>
          </cell>
          <cell r="K1215">
            <v>70106.8</v>
          </cell>
          <cell r="L1215">
            <v>62850173443.200005</v>
          </cell>
          <cell r="M1215">
            <v>7256626556.800004</v>
          </cell>
          <cell r="N1215">
            <v>0.1139997695278913</v>
          </cell>
          <cell r="O1215">
            <v>0.12499944385094419</v>
          </cell>
          <cell r="P1215">
            <v>89.591399999999993</v>
          </cell>
          <cell r="Q1215">
            <v>0.11649773365462603</v>
          </cell>
          <cell r="R1215">
            <v>0.11577665268282601</v>
          </cell>
        </row>
        <row r="1216">
          <cell r="A1216">
            <v>1199</v>
          </cell>
          <cell r="B1216" t="str">
            <v>Non-Comp</v>
          </cell>
          <cell r="C1216">
            <v>45708</v>
          </cell>
          <cell r="D1216">
            <v>46072</v>
          </cell>
          <cell r="E1216">
            <v>107</v>
          </cell>
          <cell r="F1216">
            <v>17588.18</v>
          </cell>
          <cell r="G1216">
            <v>15767.645073</v>
          </cell>
          <cell r="H1216">
            <v>107</v>
          </cell>
          <cell r="I1216">
            <v>0</v>
          </cell>
          <cell r="J1216">
            <v>17588.18</v>
          </cell>
          <cell r="K1216">
            <v>17588.18</v>
          </cell>
          <cell r="L1216">
            <v>15767645073</v>
          </cell>
          <cell r="M1216">
            <v>1820534927</v>
          </cell>
          <cell r="N1216">
            <v>0.11577736461895918</v>
          </cell>
          <cell r="O1216">
            <v>0.11577736461895918</v>
          </cell>
          <cell r="P1216">
            <v>89.649100000000004</v>
          </cell>
          <cell r="Q1216">
            <v>0.11577736461895918</v>
          </cell>
          <cell r="R1216">
            <v>0.11577736461895924</v>
          </cell>
        </row>
        <row r="1217">
          <cell r="A1217">
            <v>1200</v>
          </cell>
          <cell r="B1217" t="str">
            <v>692nd</v>
          </cell>
          <cell r="C1217">
            <v>45722</v>
          </cell>
          <cell r="D1217">
            <v>46086</v>
          </cell>
          <cell r="E1217">
            <v>90</v>
          </cell>
          <cell r="F1217">
            <v>430966.22</v>
          </cell>
          <cell r="G1217">
            <v>384979.10274024005</v>
          </cell>
          <cell r="H1217">
            <v>24</v>
          </cell>
          <cell r="I1217">
            <v>61606.22</v>
          </cell>
          <cell r="J1217">
            <v>4500</v>
          </cell>
          <cell r="K1217">
            <v>66106.22</v>
          </cell>
          <cell r="L1217">
            <v>59277298720.23999</v>
          </cell>
          <cell r="M1217">
            <v>6828921279.7600012</v>
          </cell>
          <cell r="N1217">
            <v>0.11489844869061897</v>
          </cell>
          <cell r="O1217">
            <v>0.12899994030576181</v>
          </cell>
          <cell r="P1217">
            <v>89.599199999999996</v>
          </cell>
          <cell r="Q1217">
            <v>0.11640029851129954</v>
          </cell>
          <cell r="R1217">
            <v>0.11551984512921493</v>
          </cell>
        </row>
        <row r="1218">
          <cell r="A1218">
            <v>1201</v>
          </cell>
          <cell r="B1218" t="str">
            <v>Non-Comp</v>
          </cell>
          <cell r="C1218">
            <v>45722</v>
          </cell>
          <cell r="D1218">
            <v>46086</v>
          </cell>
          <cell r="E1218">
            <v>126</v>
          </cell>
          <cell r="F1218">
            <v>18582.63</v>
          </cell>
          <cell r="G1218">
            <v>16662.988567</v>
          </cell>
          <cell r="H1218">
            <v>126</v>
          </cell>
          <cell r="I1218">
            <v>0</v>
          </cell>
          <cell r="J1218">
            <v>18582.63</v>
          </cell>
          <cell r="K1218">
            <v>18582.63</v>
          </cell>
          <cell r="L1218">
            <v>16662988567</v>
          </cell>
          <cell r="M1218">
            <v>1919641433</v>
          </cell>
          <cell r="N1218">
            <v>0.11552040371557995</v>
          </cell>
          <cell r="O1218">
            <v>0.11552040371557995</v>
          </cell>
          <cell r="P1218">
            <v>89.669700000000006</v>
          </cell>
          <cell r="Q1218">
            <v>0.11552040371557995</v>
          </cell>
          <cell r="R1218">
            <v>0.11552040371557999</v>
          </cell>
        </row>
        <row r="1219">
          <cell r="A1219">
            <v>1202</v>
          </cell>
          <cell r="B1219" t="str">
            <v>693rd</v>
          </cell>
          <cell r="C1219">
            <v>45736</v>
          </cell>
          <cell r="D1219">
            <v>46098</v>
          </cell>
          <cell r="E1219">
            <v>79</v>
          </cell>
          <cell r="F1219">
            <v>501865.39</v>
          </cell>
          <cell r="G1219">
            <v>447798.78164349002</v>
          </cell>
          <cell r="H1219">
            <v>27</v>
          </cell>
          <cell r="I1219">
            <v>98465.67</v>
          </cell>
          <cell r="J1219">
            <v>0</v>
          </cell>
          <cell r="K1219">
            <v>98465.67</v>
          </cell>
          <cell r="L1219">
            <v>88098891183.974991</v>
          </cell>
          <cell r="M1219">
            <v>10366778816.025002</v>
          </cell>
          <cell r="N1219">
            <v>0.11599940425742052</v>
          </cell>
          <cell r="O1219">
            <v>0.12749752468923914</v>
          </cell>
          <cell r="P1219">
            <v>89.443799999999996</v>
          </cell>
          <cell r="Q1219">
            <v>0.11899854791994519</v>
          </cell>
          <cell r="R1219">
            <v>0.11864774193367598</v>
          </cell>
        </row>
        <row r="1220">
          <cell r="A1220">
            <v>1203</v>
          </cell>
          <cell r="B1220" t="str">
            <v>Non-Comp</v>
          </cell>
          <cell r="C1220">
            <v>45736</v>
          </cell>
          <cell r="D1220">
            <v>46098</v>
          </cell>
          <cell r="E1220">
            <v>105</v>
          </cell>
          <cell r="F1220">
            <v>14767.385</v>
          </cell>
          <cell r="G1220">
            <v>13212.615637999999</v>
          </cell>
          <cell r="H1220">
            <v>105</v>
          </cell>
          <cell r="I1220">
            <v>0</v>
          </cell>
          <cell r="J1220">
            <v>14767.385</v>
          </cell>
          <cell r="K1220">
            <v>14767.385</v>
          </cell>
          <cell r="L1220">
            <v>13212615638</v>
          </cell>
          <cell r="M1220">
            <v>1554769362</v>
          </cell>
          <cell r="N1220">
            <v>0.11864828541907893</v>
          </cell>
          <cell r="O1220">
            <v>0.11864828541907893</v>
          </cell>
          <cell r="P1220">
            <v>89.471599999999995</v>
          </cell>
          <cell r="Q1220">
            <v>0.11864828541907893</v>
          </cell>
          <cell r="R1220">
            <v>0.11864828541907892</v>
          </cell>
        </row>
        <row r="1221">
          <cell r="A1221">
            <v>1204</v>
          </cell>
          <cell r="B1221" t="str">
            <v>694th</v>
          </cell>
          <cell r="C1221">
            <v>45750</v>
          </cell>
          <cell r="D1221">
            <v>46114</v>
          </cell>
          <cell r="E1221">
            <v>64</v>
          </cell>
          <cell r="F1221">
            <v>374733.24</v>
          </cell>
          <cell r="G1221">
            <v>334482.77886944008</v>
          </cell>
          <cell r="H1221">
            <v>36</v>
          </cell>
          <cell r="I1221">
            <v>209733.24</v>
          </cell>
          <cell r="J1221">
            <v>0</v>
          </cell>
          <cell r="K1221">
            <v>209733.24</v>
          </cell>
          <cell r="L1221">
            <v>187489082369.44006</v>
          </cell>
          <cell r="M1221">
            <v>22244157630.559994</v>
          </cell>
          <cell r="N1221">
            <v>0.11700016855726669</v>
          </cell>
          <cell r="O1221">
            <v>0.12499817552417698</v>
          </cell>
          <cell r="P1221">
            <v>89.304000000000002</v>
          </cell>
          <cell r="Q1221">
            <v>0.12009971127143927</v>
          </cell>
          <cell r="R1221">
            <v>0.11896857664725673</v>
          </cell>
        </row>
        <row r="1222">
          <cell r="A1222">
            <v>1205</v>
          </cell>
          <cell r="B1222" t="str">
            <v>Non-Comp</v>
          </cell>
          <cell r="C1222">
            <v>45750</v>
          </cell>
          <cell r="D1222">
            <v>46114</v>
          </cell>
          <cell r="E1222">
            <v>85</v>
          </cell>
          <cell r="F1222">
            <v>8645.1949999999997</v>
          </cell>
          <cell r="G1222">
            <v>7728.2856169999995</v>
          </cell>
          <cell r="H1222">
            <v>85</v>
          </cell>
          <cell r="I1222">
            <v>0</v>
          </cell>
          <cell r="J1222">
            <v>8645.1949999999997</v>
          </cell>
          <cell r="K1222">
            <v>8645.1949999999997</v>
          </cell>
          <cell r="L1222">
            <v>7728285617</v>
          </cell>
          <cell r="M1222">
            <v>916909383</v>
          </cell>
          <cell r="N1222">
            <v>0.11896925255204327</v>
          </cell>
          <cell r="O1222">
            <v>0.11896925255204327</v>
          </cell>
          <cell r="P1222">
            <v>89.394000000000005</v>
          </cell>
          <cell r="Q1222">
            <v>0.11896925255204327</v>
          </cell>
          <cell r="R1222">
            <v>0.11896925255204317</v>
          </cell>
        </row>
        <row r="1223">
          <cell r="A1223">
            <v>1206</v>
          </cell>
          <cell r="B1223" t="str">
            <v>695th</v>
          </cell>
          <cell r="C1223">
            <v>45764</v>
          </cell>
          <cell r="D1223">
            <v>46128</v>
          </cell>
          <cell r="E1223">
            <v>125</v>
          </cell>
          <cell r="F1223">
            <v>581547</v>
          </cell>
          <cell r="G1223">
            <v>519230.36242299987</v>
          </cell>
          <cell r="H1223">
            <v>82</v>
          </cell>
          <cell r="I1223">
            <v>435047</v>
          </cell>
          <cell r="J1223">
            <v>10000</v>
          </cell>
          <cell r="K1223">
            <v>445047</v>
          </cell>
          <cell r="L1223">
            <v>397732518422.99988</v>
          </cell>
          <cell r="M1223">
            <v>47314481577.000008</v>
          </cell>
          <cell r="N1223">
            <v>0.11750055171437074</v>
          </cell>
          <cell r="O1223">
            <v>0.12989862515285128</v>
          </cell>
          <cell r="P1223">
            <v>89.304000000000002</v>
          </cell>
          <cell r="Q1223">
            <v>0.12009971127143927</v>
          </cell>
          <cell r="R1223">
            <v>0.11928773929733358</v>
          </cell>
        </row>
        <row r="1224">
          <cell r="A1224">
            <v>1207</v>
          </cell>
          <cell r="B1224" t="str">
            <v>Non-Comp</v>
          </cell>
          <cell r="C1224">
            <v>45764</v>
          </cell>
          <cell r="D1224">
            <v>46128</v>
          </cell>
          <cell r="E1224">
            <v>175</v>
          </cell>
          <cell r="F1224">
            <v>23950.29</v>
          </cell>
          <cell r="G1224">
            <v>21404.038864999999</v>
          </cell>
          <cell r="H1224">
            <v>175</v>
          </cell>
          <cell r="I1224">
            <v>0</v>
          </cell>
          <cell r="J1224">
            <v>23950.29</v>
          </cell>
          <cell r="K1224">
            <v>23950.29</v>
          </cell>
          <cell r="L1224">
            <v>21404038865</v>
          </cell>
          <cell r="M1224">
            <v>2546251135</v>
          </cell>
          <cell r="N1224">
            <v>0.1192880625058146</v>
          </cell>
          <cell r="O1224">
            <v>0.1192880625058146</v>
          </cell>
          <cell r="P1224">
            <v>89.368600000000001</v>
          </cell>
          <cell r="Q1224">
            <v>0.1192880625058146</v>
          </cell>
          <cell r="R1224">
            <v>0.1192880625058146</v>
          </cell>
        </row>
        <row r="1225">
          <cell r="A1225">
            <v>1208</v>
          </cell>
          <cell r="B1225" t="str">
            <v>696th</v>
          </cell>
          <cell r="C1225">
            <v>45779</v>
          </cell>
          <cell r="D1225">
            <v>46142</v>
          </cell>
          <cell r="E1225">
            <v>90</v>
          </cell>
          <cell r="F1225">
            <v>298718</v>
          </cell>
          <cell r="G1225">
            <v>266808.51106200006</v>
          </cell>
          <cell r="H1225">
            <v>54</v>
          </cell>
          <cell r="I1225">
            <v>218718</v>
          </cell>
          <cell r="J1225">
            <v>6000</v>
          </cell>
          <cell r="K1225">
            <v>224718</v>
          </cell>
          <cell r="L1225">
            <v>200813510062</v>
          </cell>
          <cell r="M1225">
            <v>23904489937.999996</v>
          </cell>
          <cell r="N1225">
            <v>0.11839805648338234</v>
          </cell>
          <cell r="O1225">
            <v>0.12427647259107934</v>
          </cell>
          <cell r="P1225">
            <v>89.330200000000005</v>
          </cell>
          <cell r="Q1225">
            <v>0.12010033311085723</v>
          </cell>
          <cell r="R1225">
            <v>0.11969427458439336</v>
          </cell>
        </row>
        <row r="1226">
          <cell r="A1226">
            <v>1209</v>
          </cell>
          <cell r="B1226" t="str">
            <v>Non-Comp</v>
          </cell>
          <cell r="C1226">
            <v>45779</v>
          </cell>
          <cell r="D1226">
            <v>46142</v>
          </cell>
          <cell r="E1226">
            <v>163</v>
          </cell>
          <cell r="F1226">
            <v>21026.985000000001</v>
          </cell>
          <cell r="G1226">
            <v>18790.239460000001</v>
          </cell>
          <cell r="H1226">
            <v>163</v>
          </cell>
          <cell r="I1226">
            <v>0</v>
          </cell>
          <cell r="J1226">
            <v>21026.985000000001</v>
          </cell>
          <cell r="K1226">
            <v>21026.985000000001</v>
          </cell>
          <cell r="L1226">
            <v>18790239460</v>
          </cell>
          <cell r="M1226">
            <v>2236745540</v>
          </cell>
          <cell r="N1226">
            <v>0.11969348233797174</v>
          </cell>
          <cell r="O1226">
            <v>0.11969348233797174</v>
          </cell>
          <cell r="P1226">
            <v>89.362499999999997</v>
          </cell>
          <cell r="Q1226">
            <v>0.11969348233797174</v>
          </cell>
          <cell r="R1226">
            <v>0.11969348233797174</v>
          </cell>
        </row>
        <row r="1227">
          <cell r="A1227">
            <v>1210</v>
          </cell>
          <cell r="B1227" t="str">
            <v>697th</v>
          </cell>
          <cell r="C1227">
            <v>45792</v>
          </cell>
          <cell r="D1227">
            <v>46156</v>
          </cell>
          <cell r="E1227">
            <v>162</v>
          </cell>
          <cell r="F1227">
            <v>641602</v>
          </cell>
          <cell r="G1227">
            <v>575798.70573399949</v>
          </cell>
          <cell r="H1227">
            <v>40</v>
          </cell>
          <cell r="I1227">
            <v>130647</v>
          </cell>
          <cell r="J1227">
            <v>5500</v>
          </cell>
          <cell r="K1227">
            <v>136147</v>
          </cell>
          <cell r="L1227">
            <v>122339847954.00002</v>
          </cell>
          <cell r="M1227">
            <v>13807152046</v>
          </cell>
          <cell r="N1227">
            <v>0.11154512409101834</v>
          </cell>
          <cell r="O1227">
            <v>0.11988851937665644</v>
          </cell>
          <cell r="P1227">
            <v>89.832800000000006</v>
          </cell>
          <cell r="Q1227">
            <v>0.11349008233219784</v>
          </cell>
          <cell r="R1227">
            <v>0.11316913061135662</v>
          </cell>
        </row>
        <row r="1228">
          <cell r="A1228">
            <v>1211</v>
          </cell>
          <cell r="B1228" t="str">
            <v>Non-Comp</v>
          </cell>
          <cell r="C1228">
            <v>45792</v>
          </cell>
          <cell r="D1228">
            <v>46156</v>
          </cell>
          <cell r="E1228">
            <v>168</v>
          </cell>
          <cell r="F1228">
            <v>29618.945</v>
          </cell>
          <cell r="G1228">
            <v>26615.169312999999</v>
          </cell>
          <cell r="H1228">
            <v>168</v>
          </cell>
          <cell r="I1228">
            <v>0</v>
          </cell>
          <cell r="J1228">
            <v>29618.945</v>
          </cell>
          <cell r="K1228">
            <v>29618.945</v>
          </cell>
          <cell r="L1228">
            <v>26615169313</v>
          </cell>
          <cell r="M1228">
            <v>3003775687</v>
          </cell>
          <cell r="N1228">
            <v>0.11316959076828478</v>
          </cell>
          <cell r="O1228">
            <v>0.11316959076828478</v>
          </cell>
          <cell r="P1228">
            <v>89.858599999999996</v>
          </cell>
          <cell r="Q1228">
            <v>0.11316959076828478</v>
          </cell>
          <cell r="R1228">
            <v>0.11316959076828478</v>
          </cell>
        </row>
        <row r="1229">
          <cell r="A1229">
            <v>1212</v>
          </cell>
          <cell r="B1229" t="str">
            <v>698th</v>
          </cell>
          <cell r="C1229">
            <v>45806</v>
          </cell>
          <cell r="D1229">
            <v>46171</v>
          </cell>
          <cell r="E1229">
            <v>191</v>
          </cell>
          <cell r="F1229">
            <v>1086646.5</v>
          </cell>
          <cell r="G1229">
            <v>976542.45538250043</v>
          </cell>
          <cell r="H1229">
            <v>29</v>
          </cell>
          <cell r="I1229">
            <v>358580</v>
          </cell>
          <cell r="J1229">
            <v>16000</v>
          </cell>
          <cell r="K1229">
            <v>374580</v>
          </cell>
          <cell r="L1229">
            <v>336970336880.00006</v>
          </cell>
          <cell r="M1229">
            <v>37609663119.999977</v>
          </cell>
          <cell r="N1229">
            <v>0.1110000111100001</v>
          </cell>
          <cell r="O1229">
            <v>0.11749948315648903</v>
          </cell>
          <cell r="P1229">
            <v>89.928100000000001</v>
          </cell>
          <cell r="Q1229">
            <v>0.11199947513624772</v>
          </cell>
          <cell r="R1229">
            <v>0.11161127343718458</v>
          </cell>
        </row>
        <row r="1230">
          <cell r="A1230">
            <v>1213</v>
          </cell>
          <cell r="B1230" t="str">
            <v>Non-Comp</v>
          </cell>
          <cell r="C1230">
            <v>45806</v>
          </cell>
          <cell r="D1230">
            <v>46171</v>
          </cell>
          <cell r="E1230">
            <v>177</v>
          </cell>
          <cell r="F1230">
            <v>35797</v>
          </cell>
          <cell r="G1230">
            <v>32202.802205</v>
          </cell>
          <cell r="H1230">
            <v>177</v>
          </cell>
          <cell r="I1230">
            <v>0</v>
          </cell>
          <cell r="J1230">
            <v>35797</v>
          </cell>
          <cell r="K1230">
            <v>35797</v>
          </cell>
          <cell r="L1230">
            <v>32202802205</v>
          </cell>
          <cell r="M1230">
            <v>3594197795</v>
          </cell>
          <cell r="N1230">
            <v>0.11161133621240663</v>
          </cell>
          <cell r="O1230">
            <v>0.11161133621240663</v>
          </cell>
          <cell r="P1230">
            <v>89.959500000000006</v>
          </cell>
          <cell r="Q1230">
            <v>0.11161133621240663</v>
          </cell>
          <cell r="R1230">
            <v>0.11161133621240663</v>
          </cell>
        </row>
        <row r="1231">
          <cell r="A1231">
            <v>1214</v>
          </cell>
          <cell r="B1231" t="str">
            <v>699th</v>
          </cell>
          <cell r="C1231">
            <v>45820</v>
          </cell>
          <cell r="D1231">
            <v>46184</v>
          </cell>
          <cell r="E1231">
            <v>171</v>
          </cell>
          <cell r="F1231">
            <v>1200252.6999999997</v>
          </cell>
          <cell r="G1231">
            <v>1080838.3795995601</v>
          </cell>
          <cell r="H1231">
            <v>2</v>
          </cell>
          <cell r="I1231">
            <v>225000</v>
          </cell>
          <cell r="J1231">
            <v>0</v>
          </cell>
          <cell r="K1231">
            <v>225000</v>
          </cell>
          <cell r="L1231">
            <v>202900050000</v>
          </cell>
          <cell r="M1231">
            <v>22099950000</v>
          </cell>
          <cell r="N1231">
            <v>0.10899769851128997</v>
          </cell>
          <cell r="O1231">
            <v>0.11498939289359332</v>
          </cell>
          <cell r="P1231">
            <v>90.155299999999997</v>
          </cell>
          <cell r="Q1231">
            <v>0.10949712195645604</v>
          </cell>
          <cell r="R1231">
            <v>0.10921966448691933</v>
          </cell>
        </row>
        <row r="1232">
          <cell r="A1232">
            <v>1215</v>
          </cell>
          <cell r="B1232" t="str">
            <v>Non-Comp</v>
          </cell>
          <cell r="C1232">
            <v>45820</v>
          </cell>
          <cell r="D1232">
            <v>46184</v>
          </cell>
          <cell r="E1232">
            <v>212</v>
          </cell>
          <cell r="F1232">
            <v>33580.404999999999</v>
          </cell>
          <cell r="G1232">
            <v>30282.070457999998</v>
          </cell>
          <cell r="H1232">
            <v>212</v>
          </cell>
          <cell r="I1232">
            <v>0</v>
          </cell>
          <cell r="J1232">
            <v>33580.404999999999</v>
          </cell>
          <cell r="K1232">
            <v>33580.404999999999</v>
          </cell>
          <cell r="L1232">
            <v>30282070458</v>
          </cell>
          <cell r="M1232">
            <v>3298334542</v>
          </cell>
          <cell r="N1232">
            <v>0.10921960910483579</v>
          </cell>
          <cell r="O1232">
            <v>0.10921960910483579</v>
          </cell>
          <cell r="P1232">
            <v>90.177800000000005</v>
          </cell>
          <cell r="Q1232">
            <v>0.10921960910483579</v>
          </cell>
          <cell r="R1232">
            <v>0.10921960910483579</v>
          </cell>
        </row>
        <row r="1233">
          <cell r="A1233">
            <v>1216</v>
          </cell>
          <cell r="B1233" t="str">
            <v>701th</v>
          </cell>
          <cell r="C1233">
            <v>45834</v>
          </cell>
          <cell r="D1233">
            <v>46197</v>
          </cell>
          <cell r="E1233">
            <v>126</v>
          </cell>
          <cell r="F1233">
            <v>601893.79</v>
          </cell>
          <cell r="G1233">
            <v>542265.41429624986</v>
          </cell>
          <cell r="H1233">
            <v>26</v>
          </cell>
          <cell r="I1233">
            <v>134700</v>
          </cell>
          <cell r="J1233">
            <v>0</v>
          </cell>
          <cell r="K1233">
            <v>134700</v>
          </cell>
          <cell r="L1233">
            <v>121549502000</v>
          </cell>
          <cell r="M1233">
            <v>13150498000</v>
          </cell>
          <cell r="N1233">
            <v>0.1084754082398123</v>
          </cell>
          <cell r="O1233">
            <v>0.11749930288065984</v>
          </cell>
          <cell r="P1233">
            <v>90.197699999999998</v>
          </cell>
          <cell r="Q1233">
            <v>0.10927448441073816</v>
          </cell>
          <cell r="R1233">
            <v>0.10878662988306197</v>
          </cell>
        </row>
        <row r="1234">
          <cell r="A1234">
            <v>1217</v>
          </cell>
          <cell r="B1234" t="str">
            <v>Non-Comp</v>
          </cell>
          <cell r="C1234">
            <v>45834</v>
          </cell>
          <cell r="D1234">
            <v>46197</v>
          </cell>
          <cell r="E1234">
            <v>122</v>
          </cell>
          <cell r="F1234">
            <v>29864.720000000001</v>
          </cell>
          <cell r="G1234">
            <v>26949.087117999999</v>
          </cell>
          <cell r="H1234">
            <v>122</v>
          </cell>
          <cell r="I1234">
            <v>0</v>
          </cell>
          <cell r="J1234">
            <v>29864.720000000001</v>
          </cell>
          <cell r="K1234">
            <v>29864.720000000001</v>
          </cell>
          <cell r="L1234">
            <v>26949087118</v>
          </cell>
          <cell r="M1234">
            <v>2915632882</v>
          </cell>
          <cell r="N1234">
            <v>0.10878650414330719</v>
          </cell>
          <cell r="O1234">
            <v>0.10878650414330719</v>
          </cell>
          <cell r="P1234">
            <v>90.237200000000001</v>
          </cell>
          <cell r="Q1234">
            <v>0.10878650414330719</v>
          </cell>
          <cell r="R1234">
            <v>0.10878650414330719</v>
          </cell>
        </row>
        <row r="1235">
          <cell r="A1235">
            <v>1218</v>
          </cell>
          <cell r="B1235" t="str">
            <v>702th</v>
          </cell>
          <cell r="C1235">
            <v>45848</v>
          </cell>
          <cell r="D1235">
            <v>46212</v>
          </cell>
          <cell r="E1235">
            <v>153</v>
          </cell>
          <cell r="F1235">
            <v>1061875.06</v>
          </cell>
          <cell r="G1235">
            <v>958753.6562305002</v>
          </cell>
          <cell r="H1235">
            <v>60</v>
          </cell>
          <cell r="I1235">
            <v>564395.06000000006</v>
          </cell>
          <cell r="J1235">
            <v>0</v>
          </cell>
          <cell r="K1235">
            <v>564395.06000000006</v>
          </cell>
          <cell r="L1235">
            <v>510095738940.50006</v>
          </cell>
          <cell r="M1235">
            <v>54299321059.500008</v>
          </cell>
          <cell r="N1235">
            <v>0.1059002243027725</v>
          </cell>
          <cell r="O1235">
            <v>0.11199974567887108</v>
          </cell>
          <cell r="P1235">
            <v>90.276799999999994</v>
          </cell>
          <cell r="Q1235">
            <v>0.10800019592976372</v>
          </cell>
          <cell r="R1235">
            <v>0.10674220474594109</v>
          </cell>
        </row>
        <row r="1236">
          <cell r="A1236">
            <v>1219</v>
          </cell>
          <cell r="B1236" t="str">
            <v>Non-Comp</v>
          </cell>
          <cell r="C1236">
            <v>45848</v>
          </cell>
          <cell r="D1236">
            <v>46212</v>
          </cell>
          <cell r="E1236">
            <v>128</v>
          </cell>
          <cell r="F1236">
            <v>37383.22</v>
          </cell>
          <cell r="G1236">
            <v>33786.655174</v>
          </cell>
          <cell r="H1236">
            <v>128</v>
          </cell>
          <cell r="I1236">
            <v>0</v>
          </cell>
          <cell r="J1236">
            <v>37383.22</v>
          </cell>
          <cell r="K1236">
            <v>37383.22</v>
          </cell>
          <cell r="L1236">
            <v>33786655174</v>
          </cell>
          <cell r="M1236">
            <v>3596564826</v>
          </cell>
          <cell r="N1236">
            <v>0.10674171456740901</v>
          </cell>
          <cell r="O1236">
            <v>0.10674171456740901</v>
          </cell>
          <cell r="P1236">
            <v>90.379199999999997</v>
          </cell>
          <cell r="Q1236">
            <v>0.10674171456740901</v>
          </cell>
          <cell r="R1236">
            <v>0.10674171456740901</v>
          </cell>
        </row>
        <row r="1237">
          <cell r="A1237">
            <v>1220</v>
          </cell>
          <cell r="B1237" t="str">
            <v>703th</v>
          </cell>
          <cell r="C1237">
            <v>45862</v>
          </cell>
          <cell r="D1237">
            <v>46226</v>
          </cell>
          <cell r="E1237">
            <v>102</v>
          </cell>
          <cell r="F1237">
            <v>372799.8</v>
          </cell>
          <cell r="G1237">
            <v>336467.91954859998</v>
          </cell>
          <cell r="H1237">
            <v>22</v>
          </cell>
          <cell r="I1237">
            <v>35649.800000000003</v>
          </cell>
          <cell r="J1237">
            <v>0</v>
          </cell>
          <cell r="K1237">
            <v>35649.800000000003</v>
          </cell>
          <cell r="L1237">
            <v>32221096148.600002</v>
          </cell>
          <cell r="M1237">
            <v>3428703851.4000015</v>
          </cell>
          <cell r="N1237">
            <v>0.1064974772857373</v>
          </cell>
          <cell r="O1237">
            <v>0.11199850642392854</v>
          </cell>
          <cell r="P1237">
            <v>90.358199999999997</v>
          </cell>
          <cell r="Q1237">
            <v>0.10699956906554652</v>
          </cell>
          <cell r="R1237">
            <v>0.10670414965738556</v>
          </cell>
        </row>
        <row r="1238">
          <cell r="A1238">
            <v>1221</v>
          </cell>
          <cell r="B1238" t="str">
            <v>Non-Comp</v>
          </cell>
          <cell r="C1238">
            <v>45862</v>
          </cell>
          <cell r="D1238">
            <v>46226</v>
          </cell>
          <cell r="E1238">
            <v>125</v>
          </cell>
          <cell r="F1238">
            <v>17260.259999999998</v>
          </cell>
          <cell r="G1238">
            <v>15600.219969</v>
          </cell>
          <cell r="H1238">
            <v>125</v>
          </cell>
          <cell r="I1238">
            <v>0</v>
          </cell>
          <cell r="J1238">
            <v>17260.259999999998</v>
          </cell>
          <cell r="K1238">
            <v>17260.259999999998</v>
          </cell>
          <cell r="L1238">
            <v>15600219969</v>
          </cell>
          <cell r="M1238">
            <v>1660040031</v>
          </cell>
          <cell r="N1238">
            <v>0.10670366048161257</v>
          </cell>
          <cell r="O1238">
            <v>0.10670366048161257</v>
          </cell>
          <cell r="P1238">
            <v>90.382300000000001</v>
          </cell>
          <cell r="Q1238">
            <v>0.10670366048161257</v>
          </cell>
          <cell r="R1238">
            <v>0.10670366048161257</v>
          </cell>
        </row>
        <row r="1239">
          <cell r="A1239">
            <v>1222</v>
          </cell>
          <cell r="B1239" t="str">
            <v>704th</v>
          </cell>
          <cell r="C1239">
            <v>45876</v>
          </cell>
          <cell r="D1239">
            <v>46240</v>
          </cell>
          <cell r="E1239">
            <v>68</v>
          </cell>
          <cell r="F1239">
            <v>241180.495</v>
          </cell>
          <cell r="G1239">
            <v>217091.86422772997</v>
          </cell>
          <cell r="H1239">
            <v>36</v>
          </cell>
          <cell r="I1239">
            <v>65180.495000000003</v>
          </cell>
          <cell r="J1239">
            <v>0</v>
          </cell>
          <cell r="K1239">
            <v>65180.495000000003</v>
          </cell>
          <cell r="L1239">
            <v>58791049227.729988</v>
          </cell>
          <cell r="M1239">
            <v>6389445772.2700014</v>
          </cell>
          <cell r="N1239">
            <v>0.10649993139686049</v>
          </cell>
          <cell r="O1239">
            <v>0.11799887701851902</v>
          </cell>
          <cell r="P1239">
            <v>90.114599999999996</v>
          </cell>
          <cell r="Q1239">
            <v>0.10999946393045852</v>
          </cell>
          <cell r="R1239">
            <v>0.10897982902697208</v>
          </cell>
        </row>
        <row r="1240">
          <cell r="A1240">
            <v>1223</v>
          </cell>
          <cell r="B1240" t="str">
            <v>Non-Comp</v>
          </cell>
          <cell r="C1240">
            <v>45876</v>
          </cell>
          <cell r="D1240">
            <v>46240</v>
          </cell>
          <cell r="E1240">
            <v>133</v>
          </cell>
          <cell r="F1240">
            <v>25242.22</v>
          </cell>
          <cell r="G1240">
            <v>22767.775658999999</v>
          </cell>
          <cell r="H1240">
            <v>133</v>
          </cell>
          <cell r="J1240">
            <v>25242.22</v>
          </cell>
          <cell r="K1240">
            <v>25242.22</v>
          </cell>
          <cell r="L1240">
            <v>22767775659</v>
          </cell>
          <cell r="M1240">
            <v>2474444341</v>
          </cell>
          <cell r="N1240">
            <v>0.10898044251075172</v>
          </cell>
          <cell r="O1240">
            <v>0.10898044251075172</v>
          </cell>
          <cell r="P1240">
            <v>90.197199999999995</v>
          </cell>
          <cell r="Q1240">
            <v>0.10898044251075172</v>
          </cell>
          <cell r="R1240">
            <v>0.10898044251075172</v>
          </cell>
        </row>
        <row r="1241">
          <cell r="A1241">
            <v>1224</v>
          </cell>
          <cell r="B1241" t="str">
            <v>705th</v>
          </cell>
          <cell r="C1241">
            <v>45890</v>
          </cell>
          <cell r="D1241">
            <v>46254</v>
          </cell>
          <cell r="E1241">
            <v>77</v>
          </cell>
          <cell r="F1241">
            <v>556491.80000000005</v>
          </cell>
          <cell r="G1241">
            <v>501254.13576020004</v>
          </cell>
          <cell r="H1241">
            <v>35</v>
          </cell>
          <cell r="I1241">
            <v>275741.8</v>
          </cell>
          <cell r="J1241">
            <v>0</v>
          </cell>
          <cell r="K1241">
            <v>275741.8</v>
          </cell>
          <cell r="L1241">
            <v>248612883260.19995</v>
          </cell>
          <cell r="M1241">
            <v>27128916739.800003</v>
          </cell>
          <cell r="N1241">
            <v>0.10790054411274579</v>
          </cell>
          <cell r="O1241">
            <v>0.11999913379347278</v>
          </cell>
          <cell r="P1241">
            <v>90.115399999999994</v>
          </cell>
          <cell r="Q1241">
            <v>0.10998958551485652</v>
          </cell>
          <cell r="R1241">
            <v>0.10942118082588351</v>
          </cell>
        </row>
        <row r="1242">
          <cell r="A1242">
            <v>1225</v>
          </cell>
          <cell r="B1242" t="str">
            <v>Non-Comp</v>
          </cell>
          <cell r="C1242">
            <v>45820</v>
          </cell>
          <cell r="D1242">
            <v>46184</v>
          </cell>
          <cell r="E1242">
            <v>100</v>
          </cell>
          <cell r="F1242">
            <v>19703.330000000002</v>
          </cell>
          <cell r="G1242">
            <v>17764.817873</v>
          </cell>
          <cell r="H1242">
            <v>100</v>
          </cell>
          <cell r="I1242">
            <v>0</v>
          </cell>
          <cell r="J1242">
            <v>19703.330000000002</v>
          </cell>
          <cell r="K1242">
            <v>19703.330000000002</v>
          </cell>
          <cell r="L1242">
            <v>17764817873</v>
          </cell>
          <cell r="M1242">
            <v>1938512127</v>
          </cell>
          <cell r="N1242">
            <v>0.10942063792365746</v>
          </cell>
          <cell r="O1242">
            <v>0.10942063792365746</v>
          </cell>
          <cell r="P1242">
            <v>90.161500000000004</v>
          </cell>
          <cell r="Q1242">
            <v>0.10942063792365746</v>
          </cell>
          <cell r="R1242">
            <v>0.10942063792365744</v>
          </cell>
        </row>
        <row r="1243">
          <cell r="A1243">
            <v>1226</v>
          </cell>
          <cell r="B1243" t="str">
            <v>706th</v>
          </cell>
          <cell r="C1243">
            <v>45904</v>
          </cell>
          <cell r="D1243">
            <v>46268</v>
          </cell>
          <cell r="E1243">
            <v>100</v>
          </cell>
          <cell r="F1243">
            <v>409048.1</v>
          </cell>
          <cell r="G1243">
            <v>368207.93273769983</v>
          </cell>
          <cell r="H1243">
            <v>55</v>
          </cell>
          <cell r="I1243">
            <v>144378.1</v>
          </cell>
          <cell r="J1243">
            <v>0</v>
          </cell>
          <cell r="K1243">
            <v>144378.1</v>
          </cell>
          <cell r="L1243">
            <v>130125029127.69997</v>
          </cell>
          <cell r="M1243">
            <v>14253070872.299999</v>
          </cell>
          <cell r="N1243">
            <v>0.10849995485596278</v>
          </cell>
          <cell r="O1243">
            <v>0.11999913379347278</v>
          </cell>
          <cell r="P1243">
            <v>90.114599999999996</v>
          </cell>
          <cell r="Q1243">
            <v>0.10999946393045852</v>
          </cell>
          <cell r="R1243">
            <v>0.10983461453096888</v>
          </cell>
        </row>
        <row r="1244">
          <cell r="A1244">
            <v>1227</v>
          </cell>
          <cell r="B1244" t="str">
            <v>Non-Comp</v>
          </cell>
          <cell r="C1244">
            <v>45820</v>
          </cell>
          <cell r="D1244">
            <v>46184</v>
          </cell>
          <cell r="E1244">
            <v>117</v>
          </cell>
          <cell r="F1244">
            <v>22301.38</v>
          </cell>
          <cell r="G1244">
            <v>20099.765459999999</v>
          </cell>
          <cell r="H1244">
            <v>117</v>
          </cell>
          <cell r="I1244">
            <v>0</v>
          </cell>
          <cell r="J1244">
            <v>22301.38</v>
          </cell>
          <cell r="K1244">
            <v>22301.38</v>
          </cell>
          <cell r="L1244">
            <v>20099765460</v>
          </cell>
          <cell r="M1244">
            <v>2201614540</v>
          </cell>
          <cell r="N1244">
            <v>0.10983525804824207</v>
          </cell>
          <cell r="O1244">
            <v>0.10983525804824207</v>
          </cell>
          <cell r="P1244">
            <v>90.127899999999997</v>
          </cell>
          <cell r="Q1244">
            <v>0.10983525804824207</v>
          </cell>
          <cell r="R1244">
            <v>0.10983525804824211</v>
          </cell>
        </row>
        <row r="1245">
          <cell r="A1245">
            <v>1228</v>
          </cell>
          <cell r="B1245" t="str">
            <v>707th</v>
          </cell>
          <cell r="C1245">
            <v>45918</v>
          </cell>
          <cell r="D1245">
            <v>46282</v>
          </cell>
          <cell r="E1245">
            <v>46</v>
          </cell>
          <cell r="F1245">
            <v>293344</v>
          </cell>
          <cell r="G1245">
            <v>263781.41099599999</v>
          </cell>
          <cell r="H1245">
            <v>7</v>
          </cell>
          <cell r="I1245">
            <v>2844</v>
          </cell>
          <cell r="J1245">
            <v>0</v>
          </cell>
          <cell r="K1245">
            <v>2844</v>
          </cell>
          <cell r="L1245">
            <v>2563150996</v>
          </cell>
          <cell r="M1245">
            <v>280849004.00000018</v>
          </cell>
          <cell r="N1245">
            <v>0.10954523827036074</v>
          </cell>
          <cell r="O1245">
            <v>0.11749053966857168</v>
          </cell>
          <cell r="P1245">
            <v>90.114599999999996</v>
          </cell>
          <cell r="Q1245">
            <v>0.10999946393045852</v>
          </cell>
          <cell r="R1245">
            <v>0.10987281203669248</v>
          </cell>
        </row>
        <row r="1246">
          <cell r="A1246">
            <v>1229</v>
          </cell>
          <cell r="B1246" t="str">
            <v>Non-Comp</v>
          </cell>
          <cell r="C1246">
            <v>45918</v>
          </cell>
          <cell r="D1246">
            <v>46282</v>
          </cell>
          <cell r="E1246">
            <v>59</v>
          </cell>
          <cell r="F1246">
            <v>6792.06</v>
          </cell>
          <cell r="G1246">
            <v>6121.3304879999996</v>
          </cell>
          <cell r="H1246">
            <v>59</v>
          </cell>
          <cell r="J1246">
            <v>6792.06</v>
          </cell>
          <cell r="K1246">
            <v>6792.06</v>
          </cell>
          <cell r="L1246">
            <v>6121330488</v>
          </cell>
          <cell r="M1246">
            <v>670729512</v>
          </cell>
          <cell r="N1246">
            <v>0.10987352726807358</v>
          </cell>
          <cell r="O1246">
            <v>0.10987352726807358</v>
          </cell>
          <cell r="P1246">
            <v>90.124799999999993</v>
          </cell>
          <cell r="Q1246">
            <v>0.10987352726807358</v>
          </cell>
          <cell r="R1246">
            <v>0.10987352726807358</v>
          </cell>
        </row>
        <row r="1251">
          <cell r="C1251" t="str">
            <v>TOTAL</v>
          </cell>
          <cell r="E1251">
            <v>45268</v>
          </cell>
          <cell r="F1251">
            <v>99072552.21944052</v>
          </cell>
          <cell r="G1251">
            <v>86281582.771012321</v>
          </cell>
          <cell r="H1251">
            <v>26042</v>
          </cell>
          <cell r="I1251">
            <v>1689544.5999999999</v>
          </cell>
          <cell r="J1251">
            <v>152455.22200000001</v>
          </cell>
          <cell r="K1251">
            <v>1841999.8219999999</v>
          </cell>
          <cell r="L1251">
            <v>1631362163201.6001</v>
          </cell>
          <cell r="M1251">
            <v>210637653798.40002</v>
          </cell>
        </row>
        <row r="1259">
          <cell r="K1259" t="str">
            <v>Issued</v>
          </cell>
          <cell r="L1259">
            <v>148773101662</v>
          </cell>
          <cell r="M1259">
            <v>10050738337.999996</v>
          </cell>
        </row>
        <row r="1260">
          <cell r="K1260" t="str">
            <v>Discharged</v>
          </cell>
          <cell r="L1260">
            <v>144851621932</v>
          </cell>
          <cell r="M1260">
            <v>20311418068.000008</v>
          </cell>
        </row>
        <row r="1261">
          <cell r="K1261" t="str">
            <v>Outstanding</v>
          </cell>
          <cell r="L1261">
            <v>4137060834948.8096</v>
          </cell>
          <cell r="M1261">
            <v>506343550051.19</v>
          </cell>
          <cell r="N1261">
            <v>4643404.3849999998</v>
          </cell>
        </row>
      </sheetData>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ata "/>
      <sheetName val="Pivot_Table"/>
      <sheetName val="03-Month"/>
      <sheetName val="06-Month"/>
      <sheetName val="12-Month"/>
      <sheetName val="MOF 3M"/>
      <sheetName val="MOF 6M"/>
      <sheetName val="MOF 12M"/>
      <sheetName val="Auction Proposal 1"/>
      <sheetName val="Proposal "/>
      <sheetName val="Decision Sheet"/>
      <sheetName val="Web Result"/>
      <sheetName val="T-Bill Summary"/>
      <sheetName val="Bloomberg"/>
      <sheetName val="Non Competitive Subscription"/>
      <sheetName val="E-Mails"/>
      <sheetName val="E-Mail"/>
      <sheetName val="Press Communiq"/>
      <sheetName val="Pro-rata"/>
    </sheetNames>
    <sheetDataSet>
      <sheetData sheetId="0"/>
      <sheetData sheetId="1"/>
      <sheetData sheetId="2"/>
      <sheetData sheetId="3"/>
      <sheetData sheetId="4"/>
      <sheetData sheetId="5"/>
      <sheetData sheetId="6">
        <row r="6">
          <cell r="A6" t="str">
            <v>Bid No.</v>
          </cell>
          <cell r="B6" t="str">
            <v>Bid Amount Face Value*</v>
          </cell>
          <cell r="C6" t="str">
            <v>Bid Price Per Rs. 100</v>
          </cell>
          <cell r="D6" t="str">
            <v xml:space="preserve">Running Total </v>
          </cell>
          <cell r="E6" t="str">
            <v>Bid Yield Per Annum</v>
          </cell>
          <cell r="F6" t="str">
            <v>Weighted Average Yield Per Annum</v>
          </cell>
          <cell r="G6" t="str">
            <v>Amount of Discount</v>
          </cell>
          <cell r="H6" t="str">
            <v xml:space="preserve">Amount Realized </v>
          </cell>
          <cell r="I6" t="str">
            <v>Discount Amount Cumulative</v>
          </cell>
          <cell r="J6" t="str">
            <v>Amount Realized Cumulative</v>
          </cell>
        </row>
        <row r="7">
          <cell r="A7">
            <v>1</v>
          </cell>
          <cell r="B7">
            <v>0.1</v>
          </cell>
          <cell r="C7">
            <v>95.35</v>
          </cell>
          <cell r="D7">
            <v>0.1</v>
          </cell>
          <cell r="E7">
            <v>0.21190725897070969</v>
          </cell>
          <cell r="F7">
            <v>0.21190725897070969</v>
          </cell>
          <cell r="G7">
            <v>4.65000000000001E-3</v>
          </cell>
          <cell r="H7">
            <v>9.534999999999999E-2</v>
          </cell>
          <cell r="I7">
            <v>4.65000000000001E-3</v>
          </cell>
          <cell r="J7">
            <v>9.534999999999999E-2</v>
          </cell>
        </row>
        <row r="8">
          <cell r="A8">
            <v>2</v>
          </cell>
          <cell r="B8">
            <v>1100</v>
          </cell>
          <cell r="C8">
            <v>95.285300000000007</v>
          </cell>
          <cell r="D8">
            <v>1100.0999999999999</v>
          </cell>
          <cell r="E8">
            <v>0.21500162194608211</v>
          </cell>
          <cell r="F8">
            <v>0.21500134066592802</v>
          </cell>
          <cell r="G8">
            <v>51.861699999999935</v>
          </cell>
          <cell r="H8">
            <v>1048.1383000000001</v>
          </cell>
          <cell r="I8">
            <v>51.866349999999933</v>
          </cell>
          <cell r="J8">
            <v>1048.2336500000001</v>
          </cell>
        </row>
        <row r="9">
          <cell r="A9">
            <v>3</v>
          </cell>
          <cell r="B9">
            <v>500</v>
          </cell>
          <cell r="C9">
            <v>95.268699999999995</v>
          </cell>
          <cell r="D9">
            <v>1600.1</v>
          </cell>
          <cell r="E9">
            <v>0.21579621638586463</v>
          </cell>
          <cell r="F9">
            <v>0.21524972380446203</v>
          </cell>
          <cell r="G9">
            <v>23.656500000000026</v>
          </cell>
          <cell r="H9">
            <v>476.34349999999995</v>
          </cell>
          <cell r="I9">
            <v>75.522849999999963</v>
          </cell>
          <cell r="J9">
            <v>1524.5771500000001</v>
          </cell>
        </row>
        <row r="10">
          <cell r="A10">
            <v>4</v>
          </cell>
          <cell r="B10">
            <v>385</v>
          </cell>
          <cell r="C10">
            <v>95.268199999999993</v>
          </cell>
          <cell r="D10">
            <v>1985.1</v>
          </cell>
          <cell r="E10">
            <v>0.21582015424924214</v>
          </cell>
          <cell r="F10">
            <v>0.21536035587400026</v>
          </cell>
          <cell r="G10">
            <v>18.217430000000032</v>
          </cell>
          <cell r="H10">
            <v>366.78256999999996</v>
          </cell>
          <cell r="I10">
            <v>93.740279999999998</v>
          </cell>
          <cell r="J10">
            <v>1891.3597199999999</v>
          </cell>
        </row>
        <row r="11">
          <cell r="A11">
            <v>5</v>
          </cell>
          <cell r="B11">
            <v>385</v>
          </cell>
          <cell r="C11">
            <v>95.265600000000006</v>
          </cell>
          <cell r="D11">
            <v>2370.1</v>
          </cell>
          <cell r="E11">
            <v>0.215944635189357</v>
          </cell>
          <cell r="F11">
            <v>0.21545526644166085</v>
          </cell>
          <cell r="G11">
            <v>18.227439999999977</v>
          </cell>
          <cell r="H11">
            <v>366.77256</v>
          </cell>
          <cell r="I11">
            <v>111.96771999999997</v>
          </cell>
          <cell r="J11">
            <v>2258.1322799999998</v>
          </cell>
        </row>
        <row r="12">
          <cell r="A12">
            <v>6</v>
          </cell>
          <cell r="B12">
            <v>504.1</v>
          </cell>
          <cell r="C12">
            <v>95.264499999999998</v>
          </cell>
          <cell r="D12">
            <v>2874.2</v>
          </cell>
          <cell r="E12">
            <v>0.21599730224795186</v>
          </cell>
          <cell r="F12">
            <v>0.2155503329818986</v>
          </cell>
          <cell r="G12">
            <v>23.871655500000021</v>
          </cell>
          <cell r="H12">
            <v>480.22834449999999</v>
          </cell>
          <cell r="I12">
            <v>135.83937549999999</v>
          </cell>
          <cell r="J12">
            <v>2738.3606244999996</v>
          </cell>
        </row>
        <row r="13">
          <cell r="A13">
            <v>7</v>
          </cell>
          <cell r="B13">
            <v>6.5</v>
          </cell>
          <cell r="C13">
            <v>95.264399999999995</v>
          </cell>
          <cell r="D13">
            <v>2880.7</v>
          </cell>
          <cell r="E13">
            <v>0.21600209022268077</v>
          </cell>
          <cell r="F13">
            <v>0.21555135232513636</v>
          </cell>
          <cell r="G13">
            <v>0.30781400000000042</v>
          </cell>
          <cell r="H13">
            <v>6.1921859999999995</v>
          </cell>
          <cell r="I13">
            <v>136.1471895</v>
          </cell>
          <cell r="J13">
            <v>2744.5528104999999</v>
          </cell>
        </row>
        <row r="14">
          <cell r="A14">
            <v>8</v>
          </cell>
          <cell r="B14">
            <v>385</v>
          </cell>
          <cell r="C14">
            <v>95.262900000000002</v>
          </cell>
          <cell r="D14">
            <v>3265.7</v>
          </cell>
          <cell r="E14">
            <v>0.21607391104986698</v>
          </cell>
          <cell r="F14">
            <v>0.21561295783360968</v>
          </cell>
          <cell r="G14">
            <v>18.237834999999976</v>
          </cell>
          <cell r="H14">
            <v>366.76216500000004</v>
          </cell>
          <cell r="I14">
            <v>154.38502449999999</v>
          </cell>
          <cell r="J14">
            <v>3111.3149754999999</v>
          </cell>
        </row>
        <row r="15">
          <cell r="A15">
            <v>9</v>
          </cell>
          <cell r="B15">
            <v>1000</v>
          </cell>
          <cell r="C15">
            <v>95.261300000000006</v>
          </cell>
          <cell r="D15">
            <v>4265.7</v>
          </cell>
          <cell r="E15">
            <v>0.21615052242521082</v>
          </cell>
          <cell r="F15">
            <v>0.21573897808622969</v>
          </cell>
          <cell r="G15">
            <v>47.386999999999958</v>
          </cell>
          <cell r="H15">
            <v>952.61300000000006</v>
          </cell>
          <cell r="I15">
            <v>201.77202449999993</v>
          </cell>
          <cell r="J15">
            <v>4063.9279754999998</v>
          </cell>
        </row>
        <row r="16">
          <cell r="A16">
            <v>10</v>
          </cell>
          <cell r="B16">
            <v>1385</v>
          </cell>
          <cell r="C16">
            <v>95.260300000000001</v>
          </cell>
          <cell r="D16">
            <v>5650.7</v>
          </cell>
          <cell r="E16">
            <v>0.21619840584167799</v>
          </cell>
          <cell r="F16">
            <v>0.2158515849210105</v>
          </cell>
          <cell r="G16">
            <v>65.644845000000032</v>
          </cell>
          <cell r="H16">
            <v>1319.355155</v>
          </cell>
          <cell r="I16">
            <v>267.41686949999996</v>
          </cell>
          <cell r="J16">
            <v>5383.2831305</v>
          </cell>
        </row>
        <row r="17">
          <cell r="A17">
            <v>11</v>
          </cell>
          <cell r="B17">
            <v>1000</v>
          </cell>
          <cell r="C17">
            <v>95.259200000000007</v>
          </cell>
          <cell r="D17">
            <v>6650.7</v>
          </cell>
          <cell r="E17">
            <v>0.21625107876094621</v>
          </cell>
          <cell r="F17">
            <v>0.21591165285971406</v>
          </cell>
          <cell r="G17">
            <v>47.407999999999895</v>
          </cell>
          <cell r="H17">
            <v>952.5920000000001</v>
          </cell>
          <cell r="I17">
            <v>314.82486949999986</v>
          </cell>
          <cell r="J17">
            <v>6335.8751305000005</v>
          </cell>
        </row>
        <row r="18">
          <cell r="A18">
            <v>12</v>
          </cell>
          <cell r="B18">
            <v>150</v>
          </cell>
          <cell r="C18">
            <v>95.258200000000002</v>
          </cell>
          <cell r="D18">
            <v>6800.7</v>
          </cell>
          <cell r="E18">
            <v>0.21629896428863854</v>
          </cell>
          <cell r="F18">
            <v>0.21592019561477435</v>
          </cell>
          <cell r="G18">
            <v>7.112699999999994</v>
          </cell>
          <cell r="H18">
            <v>142.88730000000001</v>
          </cell>
          <cell r="I18">
            <v>321.93756949999988</v>
          </cell>
          <cell r="J18">
            <v>6478.7624305000008</v>
          </cell>
        </row>
        <row r="19">
          <cell r="A19">
            <v>13</v>
          </cell>
          <cell r="B19">
            <v>385</v>
          </cell>
          <cell r="C19">
            <v>95.2577</v>
          </cell>
          <cell r="D19">
            <v>7185.7</v>
          </cell>
          <cell r="E19">
            <v>0.21632290742950566</v>
          </cell>
          <cell r="F19">
            <v>0.21594177236424505</v>
          </cell>
          <cell r="G19">
            <v>18.257854999999996</v>
          </cell>
          <cell r="H19">
            <v>366.74214499999999</v>
          </cell>
          <cell r="I19">
            <v>340.19542449999989</v>
          </cell>
          <cell r="J19">
            <v>6845.504575500001</v>
          </cell>
        </row>
        <row r="20">
          <cell r="A20">
            <v>14</v>
          </cell>
          <cell r="B20">
            <v>1500</v>
          </cell>
          <cell r="C20">
            <v>95.257199999999997</v>
          </cell>
          <cell r="D20">
            <v>8685.7000000000007</v>
          </cell>
          <cell r="E20">
            <v>0.21634685082172528</v>
          </cell>
          <cell r="F20">
            <v>0.2160117284629153</v>
          </cell>
          <cell r="G20">
            <v>71.142000000000039</v>
          </cell>
          <cell r="H20">
            <v>1428.8579999999999</v>
          </cell>
          <cell r="I20">
            <v>411.33742449999994</v>
          </cell>
          <cell r="J20">
            <v>8274.3625755000012</v>
          </cell>
        </row>
        <row r="21">
          <cell r="A21">
            <v>15</v>
          </cell>
          <cell r="B21">
            <v>500</v>
          </cell>
          <cell r="C21">
            <v>95.256100000000004</v>
          </cell>
          <cell r="D21">
            <v>9185.7000000000007</v>
          </cell>
          <cell r="E21">
            <v>0.21639952716938846</v>
          </cell>
          <cell r="F21">
            <v>0.216032837290031</v>
          </cell>
          <cell r="G21">
            <v>23.719500000000004</v>
          </cell>
          <cell r="H21">
            <v>476.28050000000002</v>
          </cell>
          <cell r="I21">
            <v>435.05692449999992</v>
          </cell>
          <cell r="J21">
            <v>8750.6430755000019</v>
          </cell>
        </row>
        <row r="22">
          <cell r="A22">
            <v>16</v>
          </cell>
          <cell r="B22">
            <v>1885</v>
          </cell>
          <cell r="C22">
            <v>95.255099999999999</v>
          </cell>
          <cell r="D22">
            <v>11070.7</v>
          </cell>
          <cell r="E22">
            <v>0.21644741581390647</v>
          </cell>
          <cell r="F22">
            <v>0.21610342727237225</v>
          </cell>
          <cell r="G22">
            <v>89.441364999999934</v>
          </cell>
          <cell r="H22">
            <v>1795.5586350000001</v>
          </cell>
          <cell r="I22">
            <v>524.49828949999983</v>
          </cell>
          <cell r="J22">
            <v>10546.201710500001</v>
          </cell>
        </row>
        <row r="23">
          <cell r="A23">
            <v>17</v>
          </cell>
          <cell r="B23">
            <v>2000</v>
          </cell>
          <cell r="C23">
            <v>95.254099999999994</v>
          </cell>
          <cell r="D23">
            <v>13070.7</v>
          </cell>
          <cell r="E23">
            <v>0.21649530546391707</v>
          </cell>
          <cell r="F23">
            <v>0.21616339011928093</v>
          </cell>
          <cell r="G23">
            <v>94.918000000000063</v>
          </cell>
          <cell r="H23">
            <v>1905.0819999999999</v>
          </cell>
          <cell r="I23">
            <v>619.41628949999995</v>
          </cell>
          <cell r="J23">
            <v>12451.283710500002</v>
          </cell>
        </row>
        <row r="24">
          <cell r="A24">
            <v>18</v>
          </cell>
          <cell r="B24">
            <v>13200</v>
          </cell>
          <cell r="C24">
            <v>95.254000000000005</v>
          </cell>
          <cell r="D24">
            <v>26270.7</v>
          </cell>
          <cell r="E24">
            <v>0.21650009448422092</v>
          </cell>
          <cell r="F24">
            <v>0.2163325709030898</v>
          </cell>
          <cell r="G24">
            <v>626.4719999999993</v>
          </cell>
          <cell r="H24">
            <v>12573.528</v>
          </cell>
          <cell r="I24">
            <v>1245.8882894999992</v>
          </cell>
          <cell r="J24">
            <v>25024.811710500002</v>
          </cell>
        </row>
        <row r="25">
          <cell r="A25">
            <v>19</v>
          </cell>
          <cell r="B25">
            <v>1500</v>
          </cell>
          <cell r="C25">
            <v>95.253</v>
          </cell>
          <cell r="D25">
            <v>27770.7</v>
          </cell>
          <cell r="E25">
            <v>0.21654798524030988</v>
          </cell>
          <cell r="F25">
            <v>0.21634420624198406</v>
          </cell>
          <cell r="G25">
            <v>71.205000000000013</v>
          </cell>
          <cell r="H25">
            <v>1428.7950000000001</v>
          </cell>
          <cell r="I25">
            <v>1317.0932894999992</v>
          </cell>
          <cell r="J25">
            <v>26453.606710500004</v>
          </cell>
        </row>
        <row r="26">
          <cell r="A26">
            <v>20</v>
          </cell>
          <cell r="B26">
            <v>500</v>
          </cell>
          <cell r="C26">
            <v>95.252700000000004</v>
          </cell>
          <cell r="D26">
            <v>28270.7</v>
          </cell>
          <cell r="E26">
            <v>0.21656235266321891</v>
          </cell>
          <cell r="F26">
            <v>0.21634806441354038</v>
          </cell>
          <cell r="G26">
            <v>23.736499999999992</v>
          </cell>
          <cell r="H26">
            <v>476.26350000000002</v>
          </cell>
          <cell r="I26">
            <v>1340.8297894999992</v>
          </cell>
          <cell r="J26">
            <v>26929.870210500005</v>
          </cell>
        </row>
        <row r="27">
          <cell r="A27">
            <v>21</v>
          </cell>
          <cell r="B27">
            <v>385</v>
          </cell>
          <cell r="C27">
            <v>95.252499999999998</v>
          </cell>
          <cell r="D27">
            <v>28655.7</v>
          </cell>
          <cell r="E27">
            <v>0.21657193099543703</v>
          </cell>
          <cell r="F27">
            <v>0.21635107214442917</v>
          </cell>
          <cell r="G27">
            <v>18.277875000000016</v>
          </cell>
          <cell r="H27">
            <v>366.72212500000001</v>
          </cell>
          <cell r="I27">
            <v>1359.1076644999991</v>
          </cell>
          <cell r="J27">
            <v>27296.592335500005</v>
          </cell>
        </row>
        <row r="28">
          <cell r="A28">
            <v>22</v>
          </cell>
          <cell r="B28">
            <v>1500</v>
          </cell>
          <cell r="C28">
            <v>95.251900000000006</v>
          </cell>
          <cell r="D28">
            <v>30155.7</v>
          </cell>
          <cell r="E28">
            <v>0.21660066623342916</v>
          </cell>
          <cell r="F28">
            <v>0.21636348741363204</v>
          </cell>
          <cell r="G28">
            <v>71.221499999999821</v>
          </cell>
          <cell r="H28">
            <v>1428.7785000000001</v>
          </cell>
          <cell r="I28">
            <v>1430.329164499999</v>
          </cell>
          <cell r="J28">
            <v>28725.370835500005</v>
          </cell>
        </row>
        <row r="29">
          <cell r="A29">
            <v>23</v>
          </cell>
          <cell r="B29">
            <v>385</v>
          </cell>
          <cell r="C29">
            <v>95.249899999999997</v>
          </cell>
          <cell r="D29">
            <v>30540.7</v>
          </cell>
          <cell r="E29">
            <v>0.21669645297465395</v>
          </cell>
          <cell r="F29">
            <v>0.21636768482040375</v>
          </cell>
          <cell r="G29">
            <v>18.287885000000006</v>
          </cell>
          <cell r="H29">
            <v>366.71211499999998</v>
          </cell>
          <cell r="I29">
            <v>1448.617049499999</v>
          </cell>
          <cell r="J29">
            <v>29092.082950500004</v>
          </cell>
        </row>
        <row r="30">
          <cell r="A30">
            <v>24</v>
          </cell>
          <cell r="B30">
            <v>250</v>
          </cell>
          <cell r="C30">
            <v>95.248800000000003</v>
          </cell>
          <cell r="D30">
            <v>30790.7</v>
          </cell>
          <cell r="E30">
            <v>0.21674913739695645</v>
          </cell>
          <cell r="F30">
            <v>0.21637078196155801</v>
          </cell>
          <cell r="G30">
            <v>11.878</v>
          </cell>
          <cell r="H30">
            <v>238.12200000000001</v>
          </cell>
          <cell r="I30">
            <v>1460.4950494999989</v>
          </cell>
          <cell r="J30">
            <v>29330.204950500003</v>
          </cell>
        </row>
        <row r="31">
          <cell r="A31">
            <v>25</v>
          </cell>
          <cell r="B31">
            <v>385</v>
          </cell>
          <cell r="C31">
            <v>95.247299999999996</v>
          </cell>
          <cell r="D31">
            <v>31175.7</v>
          </cell>
          <cell r="E31">
            <v>0.21682098175211387</v>
          </cell>
          <cell r="F31">
            <v>0.2163763416416731</v>
          </cell>
          <cell r="G31">
            <v>18.297895000000036</v>
          </cell>
          <cell r="H31">
            <v>366.70210499999996</v>
          </cell>
          <cell r="I31">
            <v>1478.7929444999988</v>
          </cell>
          <cell r="J31">
            <v>29696.907055500003</v>
          </cell>
        </row>
        <row r="32">
          <cell r="A32">
            <v>26</v>
          </cell>
          <cell r="B32">
            <v>385</v>
          </cell>
          <cell r="C32">
            <v>95.244699999999995</v>
          </cell>
          <cell r="D32">
            <v>31560.7</v>
          </cell>
          <cell r="E32">
            <v>0.21694551732837353</v>
          </cell>
          <cell r="F32">
            <v>0.21638328485393959</v>
          </cell>
          <cell r="G32">
            <v>18.307905000000027</v>
          </cell>
          <cell r="H32">
            <v>366.69209499999999</v>
          </cell>
          <cell r="I32">
            <v>1497.100849499999</v>
          </cell>
          <cell r="J32">
            <v>30063.599150500002</v>
          </cell>
        </row>
        <row r="33">
          <cell r="A33">
            <v>27</v>
          </cell>
          <cell r="B33">
            <v>250</v>
          </cell>
          <cell r="C33">
            <v>95.243700000000004</v>
          </cell>
          <cell r="D33">
            <v>31810.7</v>
          </cell>
          <cell r="E33">
            <v>0.2169934174373836</v>
          </cell>
          <cell r="F33">
            <v>0.21638807988032574</v>
          </cell>
          <cell r="G33">
            <v>11.890749999999978</v>
          </cell>
          <cell r="H33">
            <v>238.10925000000003</v>
          </cell>
          <cell r="I33">
            <v>1508.991599499999</v>
          </cell>
          <cell r="J33">
            <v>30301.708400500003</v>
          </cell>
        </row>
        <row r="34">
          <cell r="A34">
            <v>28</v>
          </cell>
          <cell r="B34">
            <v>7250</v>
          </cell>
          <cell r="C34">
            <v>95.243600000000001</v>
          </cell>
          <cell r="D34">
            <v>39060.699999999997</v>
          </cell>
          <cell r="E34">
            <v>0.21699820750360624</v>
          </cell>
          <cell r="F34">
            <v>0.21650132478553186</v>
          </cell>
          <cell r="G34">
            <v>344.83899999999954</v>
          </cell>
          <cell r="H34">
            <v>6905.1610000000001</v>
          </cell>
          <cell r="I34">
            <v>1853.8305994999985</v>
          </cell>
          <cell r="J34">
            <v>37206.8694005</v>
          </cell>
        </row>
        <row r="35">
          <cell r="A35">
            <v>29</v>
          </cell>
          <cell r="B35">
            <v>1000</v>
          </cell>
          <cell r="C35">
            <v>95.243499999999997</v>
          </cell>
          <cell r="D35">
            <v>40060.699999999997</v>
          </cell>
          <cell r="E35">
            <v>0.21700299757988747</v>
          </cell>
          <cell r="F35">
            <v>0.21651384760201675</v>
          </cell>
          <cell r="G35">
            <v>47.565000000000083</v>
          </cell>
          <cell r="H35">
            <v>952.43499999999995</v>
          </cell>
          <cell r="I35">
            <v>1901.3955994999985</v>
          </cell>
          <cell r="J35">
            <v>38159.304400499997</v>
          </cell>
        </row>
        <row r="36">
          <cell r="A36">
            <v>30</v>
          </cell>
          <cell r="B36">
            <v>1000</v>
          </cell>
          <cell r="C36">
            <v>95.239400000000003</v>
          </cell>
          <cell r="D36">
            <v>41060.699999999997</v>
          </cell>
          <cell r="E36">
            <v>0.21719939936822852</v>
          </cell>
          <cell r="F36">
            <v>0.21653054365849439</v>
          </cell>
          <cell r="G36">
            <v>47.605999999999923</v>
          </cell>
          <cell r="H36">
            <v>952.39400000000012</v>
          </cell>
          <cell r="I36">
            <v>1949.0015994999985</v>
          </cell>
          <cell r="J36">
            <v>39111.698400499998</v>
          </cell>
        </row>
        <row r="37">
          <cell r="A37">
            <v>31</v>
          </cell>
          <cell r="B37">
            <v>635</v>
          </cell>
          <cell r="C37">
            <v>95.238399999999999</v>
          </cell>
          <cell r="D37">
            <v>41695.699999999997</v>
          </cell>
          <cell r="E37">
            <v>0.21724730480862467</v>
          </cell>
          <cell r="F37">
            <v>0.21654145949226938</v>
          </cell>
          <cell r="G37">
            <v>30.236159999999995</v>
          </cell>
          <cell r="H37">
            <v>604.76383999999996</v>
          </cell>
          <cell r="I37">
            <v>1979.2377594999984</v>
          </cell>
          <cell r="J37">
            <v>39716.462240499997</v>
          </cell>
        </row>
        <row r="38">
          <cell r="A38">
            <v>32</v>
          </cell>
          <cell r="B38">
            <v>1000</v>
          </cell>
          <cell r="C38">
            <v>95.235299999999995</v>
          </cell>
          <cell r="D38">
            <v>42695.7</v>
          </cell>
          <cell r="E38">
            <v>0.21739581806726052</v>
          </cell>
          <cell r="F38">
            <v>0.21656146990491024</v>
          </cell>
          <cell r="G38">
            <v>47.646999999999991</v>
          </cell>
          <cell r="H38">
            <v>952.35300000000007</v>
          </cell>
          <cell r="I38">
            <v>2026.8847594999984</v>
          </cell>
          <cell r="J38">
            <v>40668.8152405</v>
          </cell>
        </row>
        <row r="39">
          <cell r="A39">
            <v>33</v>
          </cell>
          <cell r="B39">
            <v>1000</v>
          </cell>
          <cell r="C39">
            <v>95.235200000000006</v>
          </cell>
          <cell r="D39">
            <v>43695.7</v>
          </cell>
          <cell r="E39">
            <v>0.21740060897851268</v>
          </cell>
          <cell r="F39">
            <v>0.21658067406169459</v>
          </cell>
          <cell r="G39">
            <v>47.647999999999911</v>
          </cell>
          <cell r="H39">
            <v>952.35200000000009</v>
          </cell>
          <cell r="I39">
            <v>2074.5327594999981</v>
          </cell>
          <cell r="J39">
            <v>41621.167240499999</v>
          </cell>
        </row>
        <row r="40">
          <cell r="A40">
            <v>34</v>
          </cell>
          <cell r="B40">
            <v>900</v>
          </cell>
          <cell r="C40">
            <v>95.2333</v>
          </cell>
          <cell r="D40">
            <v>44595.7</v>
          </cell>
          <cell r="E40">
            <v>0.21749163820398359</v>
          </cell>
          <cell r="F40">
            <v>0.21659905851867275</v>
          </cell>
          <cell r="G40">
            <v>42.900300000000016</v>
          </cell>
          <cell r="H40">
            <v>857.09969999999998</v>
          </cell>
          <cell r="I40">
            <v>2117.4330594999983</v>
          </cell>
          <cell r="J40">
            <v>42478.266940499998</v>
          </cell>
        </row>
        <row r="41">
          <cell r="A41">
            <v>35</v>
          </cell>
          <cell r="B41">
            <v>1250</v>
          </cell>
          <cell r="C41">
            <v>95.233199999999997</v>
          </cell>
          <cell r="D41">
            <v>45845.7</v>
          </cell>
          <cell r="E41">
            <v>0.21749642931646701</v>
          </cell>
          <cell r="F41">
            <v>0.21662352566602228</v>
          </cell>
          <cell r="G41">
            <v>59.585000000000058</v>
          </cell>
          <cell r="H41">
            <v>1190.415</v>
          </cell>
          <cell r="I41">
            <v>2177.0180594999983</v>
          </cell>
          <cell r="J41">
            <v>43668.681940499999</v>
          </cell>
        </row>
        <row r="42">
          <cell r="A42">
            <v>36</v>
          </cell>
          <cell r="B42">
            <v>15000</v>
          </cell>
          <cell r="C42">
            <v>95.233099999999993</v>
          </cell>
          <cell r="D42">
            <v>60845.7</v>
          </cell>
          <cell r="E42">
            <v>0.21750122043901238</v>
          </cell>
          <cell r="F42">
            <v>0.21683989956910585</v>
          </cell>
          <cell r="G42">
            <v>715.03500000000111</v>
          </cell>
          <cell r="H42">
            <v>14284.964999999998</v>
          </cell>
          <cell r="I42">
            <v>2892.0530594999996</v>
          </cell>
          <cell r="J42">
            <v>57953.646940499995</v>
          </cell>
        </row>
        <row r="43">
          <cell r="A43">
            <v>37</v>
          </cell>
          <cell r="B43">
            <v>385</v>
          </cell>
          <cell r="C43">
            <v>95.232100000000003</v>
          </cell>
          <cell r="D43">
            <v>61230.7</v>
          </cell>
          <cell r="E43">
            <v>0.217549132217873</v>
          </cell>
          <cell r="F43">
            <v>0.21684435900807641</v>
          </cell>
          <cell r="G43">
            <v>18.356415000000009</v>
          </cell>
          <cell r="H43">
            <v>366.64358499999997</v>
          </cell>
          <cell r="I43">
            <v>2910.4094744999998</v>
          </cell>
          <cell r="J43">
            <v>58320.290525499993</v>
          </cell>
        </row>
        <row r="44">
          <cell r="A44">
            <v>38</v>
          </cell>
          <cell r="B44">
            <v>2000</v>
          </cell>
          <cell r="C44">
            <v>95.230999999999995</v>
          </cell>
          <cell r="D44">
            <v>63230.7</v>
          </cell>
          <cell r="E44">
            <v>0.21760183633680738</v>
          </cell>
          <cell r="F44">
            <v>0.21686831817122756</v>
          </cell>
          <cell r="G44">
            <v>95.380000000000024</v>
          </cell>
          <cell r="H44">
            <v>1904.62</v>
          </cell>
          <cell r="I44">
            <v>3005.7894744999999</v>
          </cell>
          <cell r="J44">
            <v>60224.910525499996</v>
          </cell>
        </row>
        <row r="45">
          <cell r="A45">
            <v>39</v>
          </cell>
          <cell r="B45">
            <v>500</v>
          </cell>
          <cell r="C45">
            <v>95.229200000000006</v>
          </cell>
          <cell r="D45">
            <v>63730.7</v>
          </cell>
          <cell r="E45">
            <v>0.21768808206686477</v>
          </cell>
          <cell r="F45">
            <v>0.21687474963907302</v>
          </cell>
          <cell r="G45">
            <v>23.853999999999985</v>
          </cell>
          <cell r="H45">
            <v>476.14600000000002</v>
          </cell>
          <cell r="I45">
            <v>3029.6434744999997</v>
          </cell>
          <cell r="J45">
            <v>60701.056525499996</v>
          </cell>
        </row>
        <row r="46">
          <cell r="A46">
            <v>40</v>
          </cell>
          <cell r="B46">
            <v>500</v>
          </cell>
          <cell r="C46">
            <v>95.228999999999999</v>
          </cell>
          <cell r="D46">
            <v>64230.7</v>
          </cell>
          <cell r="E46">
            <v>0.21769766512701966</v>
          </cell>
          <cell r="F46">
            <v>0.21688115557492571</v>
          </cell>
          <cell r="G46">
            <v>23.855000000000015</v>
          </cell>
          <cell r="H46">
            <v>476.14499999999998</v>
          </cell>
          <cell r="I46">
            <v>3053.4984744999997</v>
          </cell>
          <cell r="J46">
            <v>61177.201525499993</v>
          </cell>
        </row>
        <row r="47">
          <cell r="A47">
            <v>41</v>
          </cell>
          <cell r="B47">
            <v>500</v>
          </cell>
          <cell r="C47">
            <v>95.228800000000007</v>
          </cell>
          <cell r="D47">
            <v>64730.7</v>
          </cell>
          <cell r="E47">
            <v>0.21770724822742668</v>
          </cell>
          <cell r="F47">
            <v>0.21688753657074764</v>
          </cell>
          <cell r="G47">
            <v>23.855999999999987</v>
          </cell>
          <cell r="H47">
            <v>476.14400000000001</v>
          </cell>
          <cell r="I47">
            <v>3077.3544744999995</v>
          </cell>
          <cell r="J47">
            <v>61653.345525499994</v>
          </cell>
        </row>
        <row r="48">
          <cell r="A48">
            <v>42</v>
          </cell>
          <cell r="B48">
            <v>900</v>
          </cell>
          <cell r="C48">
            <v>95.228099999999998</v>
          </cell>
          <cell r="D48">
            <v>65630.7</v>
          </cell>
          <cell r="E48">
            <v>0.21774078939584718</v>
          </cell>
          <cell r="F48">
            <v>0.21689923730748503</v>
          </cell>
          <cell r="G48">
            <v>42.947100000000063</v>
          </cell>
          <cell r="H48">
            <v>857.05289999999991</v>
          </cell>
          <cell r="I48">
            <v>3120.3015744999993</v>
          </cell>
          <cell r="J48">
            <v>62510.398425499996</v>
          </cell>
        </row>
        <row r="49">
          <cell r="A49">
            <v>43</v>
          </cell>
          <cell r="B49">
            <v>250</v>
          </cell>
          <cell r="C49">
            <v>95.227900000000005</v>
          </cell>
          <cell r="D49">
            <v>65880.7</v>
          </cell>
          <cell r="E49">
            <v>0.21775037267739486</v>
          </cell>
          <cell r="F49">
            <v>0.21690246714327119</v>
          </cell>
          <cell r="G49">
            <v>11.930249999999976</v>
          </cell>
          <cell r="H49">
            <v>238.06975000000003</v>
          </cell>
          <cell r="I49">
            <v>3132.2318244999992</v>
          </cell>
          <cell r="J49">
            <v>62748.468175499998</v>
          </cell>
        </row>
        <row r="50">
          <cell r="A50">
            <v>44</v>
          </cell>
          <cell r="B50">
            <v>500</v>
          </cell>
          <cell r="C50">
            <v>95.227199999999996</v>
          </cell>
          <cell r="D50">
            <v>66380.7</v>
          </cell>
          <cell r="E50">
            <v>0.21778391447981665</v>
          </cell>
          <cell r="F50">
            <v>0.21690910647772038</v>
          </cell>
          <cell r="G50">
            <v>23.863999999999997</v>
          </cell>
          <cell r="H50">
            <v>476.13600000000002</v>
          </cell>
          <cell r="I50">
            <v>3156.0958244999993</v>
          </cell>
          <cell r="J50">
            <v>63224.604175499997</v>
          </cell>
        </row>
        <row r="51">
          <cell r="A51">
            <v>45</v>
          </cell>
          <cell r="B51">
            <v>500</v>
          </cell>
          <cell r="C51">
            <v>95.226900000000001</v>
          </cell>
          <cell r="D51">
            <v>66880.7</v>
          </cell>
          <cell r="E51">
            <v>0.2177982896889529</v>
          </cell>
          <cell r="F51">
            <v>0.21691575400990257</v>
          </cell>
          <cell r="G51">
            <v>23.865499999999983</v>
          </cell>
          <cell r="H51">
            <v>476.1345</v>
          </cell>
          <cell r="I51">
            <v>3179.9613244999991</v>
          </cell>
          <cell r="J51">
            <v>63700.738675499997</v>
          </cell>
        </row>
        <row r="52">
          <cell r="A52">
            <v>46</v>
          </cell>
          <cell r="B52">
            <v>462</v>
          </cell>
          <cell r="C52">
            <v>95.225899999999996</v>
          </cell>
          <cell r="D52">
            <v>67342.7</v>
          </cell>
          <cell r="E52">
            <v>0.21784620770689708</v>
          </cell>
          <cell r="F52">
            <v>0.21692213732402588</v>
          </cell>
          <cell r="G52">
            <v>22.056342000000015</v>
          </cell>
          <cell r="H52">
            <v>439.94365799999997</v>
          </cell>
          <cell r="I52">
            <v>3202.017666499999</v>
          </cell>
          <cell r="J52">
            <v>64140.682333499994</v>
          </cell>
        </row>
        <row r="53">
          <cell r="A53">
            <v>47</v>
          </cell>
          <cell r="B53">
            <v>1000</v>
          </cell>
          <cell r="C53">
            <v>95.224800000000002</v>
          </cell>
          <cell r="D53">
            <v>68342.7</v>
          </cell>
          <cell r="E53">
            <v>0.2178989186890489</v>
          </cell>
          <cell r="F53">
            <v>0.21693642972636032</v>
          </cell>
          <cell r="G53">
            <v>47.752000000000017</v>
          </cell>
          <cell r="H53">
            <v>952.24799999999993</v>
          </cell>
          <cell r="I53">
            <v>3249.7696664999989</v>
          </cell>
          <cell r="J53">
            <v>65092.930333499993</v>
          </cell>
        </row>
        <row r="54">
          <cell r="A54">
            <v>48</v>
          </cell>
          <cell r="B54">
            <v>500</v>
          </cell>
          <cell r="C54">
            <v>95.224699999999999</v>
          </cell>
          <cell r="D54">
            <v>68842.7</v>
          </cell>
          <cell r="E54">
            <v>0.21790371065690398</v>
          </cell>
          <cell r="F54">
            <v>0.21694345502410825</v>
          </cell>
          <cell r="G54">
            <v>23.876500000000021</v>
          </cell>
          <cell r="H54">
            <v>476.12349999999998</v>
          </cell>
          <cell r="I54">
            <v>3273.6461664999988</v>
          </cell>
          <cell r="J54">
            <v>65569.053833499987</v>
          </cell>
        </row>
        <row r="55">
          <cell r="A55">
            <v>49</v>
          </cell>
          <cell r="B55">
            <v>500</v>
          </cell>
          <cell r="C55">
            <v>95.223799999999997</v>
          </cell>
          <cell r="D55">
            <v>69342.7</v>
          </cell>
          <cell r="E55">
            <v>0.21794683882050711</v>
          </cell>
          <cell r="F55">
            <v>0.21695068998753195</v>
          </cell>
          <cell r="G55">
            <v>23.881000000000043</v>
          </cell>
          <cell r="H55">
            <v>476.11899999999997</v>
          </cell>
          <cell r="I55">
            <v>3297.5271664999987</v>
          </cell>
          <cell r="J55">
            <v>66045.172833499993</v>
          </cell>
        </row>
        <row r="56">
          <cell r="A56">
            <v>50</v>
          </cell>
          <cell r="B56">
            <v>500</v>
          </cell>
          <cell r="C56">
            <v>95.223200000000006</v>
          </cell>
          <cell r="D56">
            <v>69842.7</v>
          </cell>
          <cell r="E56">
            <v>0.21797559138249195</v>
          </cell>
          <cell r="F56">
            <v>0.21695802719954521</v>
          </cell>
          <cell r="G56">
            <v>23.883999999999961</v>
          </cell>
          <cell r="H56">
            <v>476.11600000000004</v>
          </cell>
          <cell r="I56">
            <v>3321.4111664999987</v>
          </cell>
          <cell r="J56">
            <v>66521.288833499988</v>
          </cell>
        </row>
        <row r="57">
          <cell r="A57">
            <v>51</v>
          </cell>
          <cell r="B57">
            <v>900</v>
          </cell>
          <cell r="C57">
            <v>95.222899999999996</v>
          </cell>
          <cell r="D57">
            <v>70742.7</v>
          </cell>
          <cell r="E57">
            <v>0.21798996779936258</v>
          </cell>
          <cell r="F57">
            <v>0.21697115571372175</v>
          </cell>
          <cell r="G57">
            <v>42.993900000000011</v>
          </cell>
          <cell r="H57">
            <v>857.00609999999995</v>
          </cell>
          <cell r="I57">
            <v>3364.4050664999986</v>
          </cell>
          <cell r="J57">
            <v>67378.294933499987</v>
          </cell>
        </row>
        <row r="58">
          <cell r="A58">
            <v>52</v>
          </cell>
          <cell r="B58">
            <v>1250</v>
          </cell>
          <cell r="C58">
            <v>95.222800000000007</v>
          </cell>
          <cell r="D58">
            <v>71992.7</v>
          </cell>
          <cell r="E58">
            <v>0.217994759958449</v>
          </cell>
          <cell r="F58">
            <v>0.21698892842270348</v>
          </cell>
          <cell r="G58">
            <v>59.714999999999904</v>
          </cell>
          <cell r="H58">
            <v>1190.2850000000001</v>
          </cell>
          <cell r="I58">
            <v>3424.1200664999983</v>
          </cell>
          <cell r="J58">
            <v>68568.57993349999</v>
          </cell>
        </row>
        <row r="59">
          <cell r="A59">
            <v>53</v>
          </cell>
          <cell r="B59">
            <v>950</v>
          </cell>
          <cell r="C59">
            <v>95.222700000000003</v>
          </cell>
          <cell r="D59">
            <v>72942.7</v>
          </cell>
          <cell r="E59">
            <v>0.21799955212760125</v>
          </cell>
          <cell r="F59">
            <v>0.21700209070651874</v>
          </cell>
          <cell r="G59">
            <v>45.384349999999955</v>
          </cell>
          <cell r="H59">
            <v>904.61565000000007</v>
          </cell>
          <cell r="I59">
            <v>3469.5044164999981</v>
          </cell>
          <cell r="J59">
            <v>69473.195583499997</v>
          </cell>
        </row>
        <row r="60">
          <cell r="A60">
            <v>54</v>
          </cell>
          <cell r="B60">
            <v>962</v>
          </cell>
          <cell r="C60">
            <v>95.2196</v>
          </cell>
          <cell r="D60">
            <v>73904.7</v>
          </cell>
          <cell r="E60">
            <v>0.21814811436380949</v>
          </cell>
          <cell r="F60">
            <v>0.21701700822540881</v>
          </cell>
          <cell r="G60">
            <v>45.987447999999958</v>
          </cell>
          <cell r="H60">
            <v>916.01255200000003</v>
          </cell>
          <cell r="I60">
            <v>3515.491864499998</v>
          </cell>
          <cell r="J60">
            <v>70389.208135499997</v>
          </cell>
        </row>
        <row r="61">
          <cell r="A61">
            <v>55</v>
          </cell>
          <cell r="B61">
            <v>500</v>
          </cell>
          <cell r="C61">
            <v>95.218599999999995</v>
          </cell>
          <cell r="D61">
            <v>74404.7</v>
          </cell>
          <cell r="E61">
            <v>0.2181960397293328</v>
          </cell>
          <cell r="F61">
            <v>0.2170249313237072</v>
          </cell>
          <cell r="G61">
            <v>23.907000000000011</v>
          </cell>
          <cell r="H61">
            <v>476.09299999999996</v>
          </cell>
          <cell r="I61">
            <v>3539.3988644999981</v>
          </cell>
          <cell r="J61">
            <v>70865.301135499991</v>
          </cell>
        </row>
        <row r="62">
          <cell r="A62">
            <v>56</v>
          </cell>
          <cell r="B62">
            <v>900</v>
          </cell>
          <cell r="C62">
            <v>95.217699999999994</v>
          </cell>
          <cell r="D62">
            <v>75304.7</v>
          </cell>
          <cell r="E62">
            <v>0.21823917341898796</v>
          </cell>
          <cell r="F62">
            <v>0.2170394432716434</v>
          </cell>
          <cell r="G62">
            <v>43.040700000000051</v>
          </cell>
          <cell r="H62">
            <v>856.95929999999998</v>
          </cell>
          <cell r="I62">
            <v>3582.4395644999981</v>
          </cell>
          <cell r="J62">
            <v>71722.260435499993</v>
          </cell>
        </row>
        <row r="63">
          <cell r="A63">
            <v>57</v>
          </cell>
          <cell r="B63">
            <v>250</v>
          </cell>
          <cell r="C63">
            <v>95.217500000000001</v>
          </cell>
          <cell r="D63">
            <v>75554.7</v>
          </cell>
          <cell r="E63">
            <v>0.2182487587940892</v>
          </cell>
          <cell r="F63">
            <v>0.21704344472860918</v>
          </cell>
          <cell r="G63">
            <v>11.956250000000001</v>
          </cell>
          <cell r="H63">
            <v>238.04374999999999</v>
          </cell>
          <cell r="I63">
            <v>3594.3958144999983</v>
          </cell>
          <cell r="J63">
            <v>71960.30418549999</v>
          </cell>
        </row>
        <row r="64">
          <cell r="A64">
            <v>58</v>
          </cell>
          <cell r="B64">
            <v>500</v>
          </cell>
          <cell r="C64">
            <v>95.215400000000002</v>
          </cell>
          <cell r="D64">
            <v>76054.7</v>
          </cell>
          <cell r="E64">
            <v>0.21834940766384617</v>
          </cell>
          <cell r="F64">
            <v>0.21705203041059354</v>
          </cell>
          <cell r="G64">
            <v>23.922999999999973</v>
          </cell>
          <cell r="H64">
            <v>476.077</v>
          </cell>
          <cell r="I64">
            <v>3618.3188144999981</v>
          </cell>
          <cell r="J64">
            <v>72436.381185499995</v>
          </cell>
        </row>
        <row r="65">
          <cell r="A65">
            <v>59</v>
          </cell>
          <cell r="B65">
            <v>500</v>
          </cell>
          <cell r="C65">
            <v>95.215199999999996</v>
          </cell>
          <cell r="D65">
            <v>76554.7</v>
          </cell>
          <cell r="E65">
            <v>0.21835899350203808</v>
          </cell>
          <cell r="F65">
            <v>0.21706056654940306</v>
          </cell>
          <cell r="G65">
            <v>23.923999999999999</v>
          </cell>
          <cell r="H65">
            <v>476.07600000000002</v>
          </cell>
          <cell r="I65">
            <v>3642.2428144999981</v>
          </cell>
          <cell r="J65">
            <v>72912.457185499996</v>
          </cell>
        </row>
        <row r="66">
          <cell r="A66">
            <v>60</v>
          </cell>
          <cell r="B66">
            <v>1500</v>
          </cell>
          <cell r="C66">
            <v>95.214399999999998</v>
          </cell>
          <cell r="D66">
            <v>78054.7</v>
          </cell>
          <cell r="E66">
            <v>0.21839733725750976</v>
          </cell>
          <cell r="F66">
            <v>0.21708625566309078</v>
          </cell>
          <cell r="G66">
            <v>71.78400000000002</v>
          </cell>
          <cell r="H66">
            <v>1428.2159999999999</v>
          </cell>
          <cell r="I66">
            <v>3714.0268144999982</v>
          </cell>
          <cell r="J66">
            <v>74340.673185499996</v>
          </cell>
        </row>
        <row r="67">
          <cell r="A67">
            <v>61</v>
          </cell>
          <cell r="B67">
            <v>462</v>
          </cell>
          <cell r="C67">
            <v>95.213399999999993</v>
          </cell>
          <cell r="D67">
            <v>78516.7</v>
          </cell>
          <cell r="E67">
            <v>0.21844526785795587</v>
          </cell>
          <cell r="F67">
            <v>0.21709425222476531</v>
          </cell>
          <cell r="G67">
            <v>22.114092000000035</v>
          </cell>
          <cell r="H67">
            <v>439.88590799999997</v>
          </cell>
          <cell r="I67">
            <v>3736.1409064999984</v>
          </cell>
          <cell r="J67">
            <v>74780.559093499993</v>
          </cell>
        </row>
        <row r="68">
          <cell r="A68">
            <v>62</v>
          </cell>
          <cell r="B68">
            <v>500</v>
          </cell>
          <cell r="C68">
            <v>95.213200000000001</v>
          </cell>
          <cell r="D68">
            <v>79016.7</v>
          </cell>
          <cell r="E68">
            <v>0.21845485409886142</v>
          </cell>
          <cell r="F68">
            <v>0.21710286180903102</v>
          </cell>
          <cell r="G68">
            <v>23.934000000000012</v>
          </cell>
          <cell r="H68">
            <v>476.06599999999997</v>
          </cell>
          <cell r="I68">
            <v>3760.0749064999986</v>
          </cell>
          <cell r="J68">
            <v>75256.625093499999</v>
          </cell>
        </row>
        <row r="69">
          <cell r="A69">
            <v>63</v>
          </cell>
          <cell r="B69">
            <v>900</v>
          </cell>
          <cell r="C69">
            <v>95.212500000000006</v>
          </cell>
          <cell r="D69">
            <v>79916.7</v>
          </cell>
          <cell r="E69">
            <v>0.21848840625918189</v>
          </cell>
          <cell r="F69">
            <v>0.21711846543136695</v>
          </cell>
          <cell r="G69">
            <v>43.087499999999899</v>
          </cell>
          <cell r="H69">
            <v>856.91250000000014</v>
          </cell>
          <cell r="I69">
            <v>3803.1624064999987</v>
          </cell>
          <cell r="J69">
            <v>76113.537593500005</v>
          </cell>
        </row>
        <row r="70">
          <cell r="A70">
            <v>64</v>
          </cell>
          <cell r="B70">
            <v>250</v>
          </cell>
          <cell r="C70">
            <v>95.212400000000002</v>
          </cell>
          <cell r="D70">
            <v>80166.7</v>
          </cell>
          <cell r="E70">
            <v>0.21849319946521559</v>
          </cell>
          <cell r="F70">
            <v>0.21712275254195604</v>
          </cell>
          <cell r="G70">
            <v>11.969000000000008</v>
          </cell>
          <cell r="H70">
            <v>238.03100000000001</v>
          </cell>
          <cell r="I70">
            <v>3815.1314064999988</v>
          </cell>
          <cell r="J70">
            <v>76351.568593500007</v>
          </cell>
        </row>
        <row r="71">
          <cell r="A71">
            <v>65</v>
          </cell>
          <cell r="B71">
            <v>200</v>
          </cell>
          <cell r="C71">
            <v>95.212299999999999</v>
          </cell>
          <cell r="D71">
            <v>80366.7</v>
          </cell>
          <cell r="E71">
            <v>0.21849799268131781</v>
          </cell>
          <cell r="F71">
            <v>0.21712617495481948</v>
          </cell>
          <cell r="G71">
            <v>9.5754000000000126</v>
          </cell>
          <cell r="H71">
            <v>190.4246</v>
          </cell>
          <cell r="I71">
            <v>3824.7068064999989</v>
          </cell>
          <cell r="J71">
            <v>76541.993193500006</v>
          </cell>
        </row>
        <row r="72">
          <cell r="A72">
            <v>66</v>
          </cell>
          <cell r="B72">
            <v>500</v>
          </cell>
          <cell r="C72">
            <v>95.211200000000005</v>
          </cell>
          <cell r="D72">
            <v>80866.7</v>
          </cell>
          <cell r="E72">
            <v>0.21855071872296711</v>
          </cell>
          <cell r="F72">
            <v>0.21713498292996961</v>
          </cell>
          <cell r="G72">
            <v>23.943999999999967</v>
          </cell>
          <cell r="H72">
            <v>476.05600000000004</v>
          </cell>
          <cell r="I72">
            <v>3848.6508064999989</v>
          </cell>
          <cell r="J72">
            <v>77018.049193500003</v>
          </cell>
        </row>
        <row r="73">
          <cell r="A73">
            <v>67</v>
          </cell>
          <cell r="B73">
            <v>500</v>
          </cell>
          <cell r="C73">
            <v>95.209199999999996</v>
          </cell>
          <cell r="D73">
            <v>81366.7</v>
          </cell>
          <cell r="E73">
            <v>0.21864658737460965</v>
          </cell>
          <cell r="F73">
            <v>0.21714427176953571</v>
          </cell>
          <cell r="G73">
            <v>23.954000000000029</v>
          </cell>
          <cell r="H73">
            <v>476.04599999999999</v>
          </cell>
          <cell r="I73">
            <v>3872.6048064999991</v>
          </cell>
          <cell r="J73">
            <v>77494.095193500005</v>
          </cell>
        </row>
        <row r="74">
          <cell r="A74">
            <v>68</v>
          </cell>
          <cell r="B74">
            <v>900</v>
          </cell>
          <cell r="C74">
            <v>95.207300000000004</v>
          </cell>
          <cell r="D74">
            <v>82266.7</v>
          </cell>
          <cell r="E74">
            <v>0.21873766632440581</v>
          </cell>
          <cell r="F74">
            <v>0.21716170355055261</v>
          </cell>
          <cell r="G74">
            <v>43.134299999999946</v>
          </cell>
          <cell r="H74">
            <v>856.86570000000006</v>
          </cell>
          <cell r="I74">
            <v>3915.7391064999993</v>
          </cell>
          <cell r="J74">
            <v>78350.9608935</v>
          </cell>
        </row>
        <row r="75">
          <cell r="A75">
            <v>69</v>
          </cell>
          <cell r="B75">
            <v>962</v>
          </cell>
          <cell r="C75">
            <v>95.207099999999997</v>
          </cell>
          <cell r="D75">
            <v>83228.7</v>
          </cell>
          <cell r="E75">
            <v>0.21874725379374732</v>
          </cell>
          <cell r="F75">
            <v>0.21718003015344262</v>
          </cell>
          <cell r="G75">
            <v>46.107697999999999</v>
          </cell>
          <cell r="H75">
            <v>915.89230199999997</v>
          </cell>
          <cell r="I75">
            <v>3961.8468044999991</v>
          </cell>
          <cell r="J75">
            <v>79266.853195499993</v>
          </cell>
        </row>
        <row r="76">
          <cell r="A76">
            <v>70</v>
          </cell>
          <cell r="B76">
            <v>500</v>
          </cell>
          <cell r="C76">
            <v>95.206199999999995</v>
          </cell>
          <cell r="D76">
            <v>83728.7</v>
          </cell>
          <cell r="E76">
            <v>0.21879039790425839</v>
          </cell>
          <cell r="F76">
            <v>0.21718964673503779</v>
          </cell>
          <cell r="G76">
            <v>23.969000000000019</v>
          </cell>
          <cell r="H76">
            <v>476.03100000000001</v>
          </cell>
          <cell r="I76">
            <v>3985.8158044999991</v>
          </cell>
          <cell r="J76">
            <v>79742.884195499995</v>
          </cell>
        </row>
        <row r="77">
          <cell r="A77">
            <v>71</v>
          </cell>
          <cell r="B77">
            <v>500</v>
          </cell>
          <cell r="C77">
            <v>95.2042</v>
          </cell>
          <cell r="D77">
            <v>84228.7</v>
          </cell>
          <cell r="E77">
            <v>0.21888627662585114</v>
          </cell>
          <cell r="F77">
            <v>0.21719971830144461</v>
          </cell>
          <cell r="G77">
            <v>23.978999999999971</v>
          </cell>
          <cell r="H77">
            <v>476.02100000000002</v>
          </cell>
          <cell r="I77">
            <v>4009.7948044999989</v>
          </cell>
          <cell r="J77">
            <v>80218.905195499989</v>
          </cell>
        </row>
        <row r="78">
          <cell r="A78">
            <v>72</v>
          </cell>
          <cell r="B78">
            <v>500</v>
          </cell>
          <cell r="C78">
            <v>95.2029</v>
          </cell>
          <cell r="D78">
            <v>84728.7</v>
          </cell>
          <cell r="E78">
            <v>0.21894859995511343</v>
          </cell>
          <cell r="F78">
            <v>0.2172100387811266</v>
          </cell>
          <cell r="G78">
            <v>23.985499999999995</v>
          </cell>
          <cell r="H78">
            <v>476.0145</v>
          </cell>
          <cell r="I78">
            <v>4033.7803044999987</v>
          </cell>
          <cell r="J78">
            <v>80694.919695499993</v>
          </cell>
        </row>
        <row r="79">
          <cell r="A79">
            <v>73</v>
          </cell>
          <cell r="B79">
            <v>500</v>
          </cell>
          <cell r="C79">
            <v>95.202200000000005</v>
          </cell>
          <cell r="D79">
            <v>85228.7</v>
          </cell>
          <cell r="E79">
            <v>0.21898215937586857</v>
          </cell>
          <cell r="F79">
            <v>0.21722043504784627</v>
          </cell>
          <cell r="G79">
            <v>23.988999999999983</v>
          </cell>
          <cell r="H79">
            <v>476.01100000000002</v>
          </cell>
          <cell r="I79">
            <v>4057.7693044999987</v>
          </cell>
          <cell r="J79">
            <v>81170.930695499992</v>
          </cell>
        </row>
        <row r="80">
          <cell r="A80">
            <v>74</v>
          </cell>
          <cell r="B80">
            <v>5000</v>
          </cell>
          <cell r="C80">
            <v>95.202100000000002</v>
          </cell>
          <cell r="D80">
            <v>90228.7</v>
          </cell>
          <cell r="E80">
            <v>0.21898695361912027</v>
          </cell>
          <cell r="F80">
            <v>0.21731832621613717</v>
          </cell>
          <cell r="G80">
            <v>239.89499999999998</v>
          </cell>
          <cell r="H80">
            <v>4760.1049999999996</v>
          </cell>
          <cell r="I80">
            <v>4297.6643044999983</v>
          </cell>
          <cell r="J80">
            <v>85931.035695499988</v>
          </cell>
        </row>
        <row r="81">
          <cell r="A81">
            <v>75</v>
          </cell>
          <cell r="B81">
            <v>900</v>
          </cell>
          <cell r="C81">
            <v>95.201999999999998</v>
          </cell>
          <cell r="D81">
            <v>91128.7</v>
          </cell>
          <cell r="E81">
            <v>0.21899174787244374</v>
          </cell>
          <cell r="F81">
            <v>0.2173348531663809</v>
          </cell>
          <cell r="G81">
            <v>43.182000000000023</v>
          </cell>
          <cell r="H81">
            <v>856.81799999999998</v>
          </cell>
          <cell r="I81">
            <v>4340.846304499998</v>
          </cell>
          <cell r="J81">
            <v>86787.853695499987</v>
          </cell>
        </row>
        <row r="82">
          <cell r="A82">
            <v>76</v>
          </cell>
          <cell r="B82">
            <v>2750</v>
          </cell>
          <cell r="C82">
            <v>95.201899999999995</v>
          </cell>
          <cell r="D82">
            <v>93878.7</v>
          </cell>
          <cell r="E82">
            <v>0.218996542135839</v>
          </cell>
          <cell r="F82">
            <v>0.2173835292203315</v>
          </cell>
          <cell r="G82">
            <v>131.94775000000016</v>
          </cell>
          <cell r="H82">
            <v>2618.0522499999997</v>
          </cell>
          <cell r="I82">
            <v>4472.7940544999983</v>
          </cell>
          <cell r="J82">
            <v>89405.905945499981</v>
          </cell>
        </row>
        <row r="83">
          <cell r="A83">
            <v>77</v>
          </cell>
          <cell r="B83">
            <v>100</v>
          </cell>
          <cell r="C83">
            <v>95.201800000000006</v>
          </cell>
          <cell r="D83">
            <v>93978.7</v>
          </cell>
          <cell r="E83">
            <v>0.2190013364093053</v>
          </cell>
          <cell r="F83">
            <v>0.217385250681885</v>
          </cell>
          <cell r="G83">
            <v>4.7981999999999969</v>
          </cell>
          <cell r="H83">
            <v>95.201800000000006</v>
          </cell>
          <cell r="I83">
            <v>4477.5922544999985</v>
          </cell>
          <cell r="J83">
            <v>89501.107745499976</v>
          </cell>
        </row>
        <row r="84">
          <cell r="A84">
            <v>78</v>
          </cell>
          <cell r="B84">
            <v>308</v>
          </cell>
          <cell r="C84">
            <v>95.200800000000001</v>
          </cell>
          <cell r="D84">
            <v>94286.7</v>
          </cell>
          <cell r="E84">
            <v>0.21904927969792967</v>
          </cell>
          <cell r="F84">
            <v>0.21739068645317558</v>
          </cell>
          <cell r="G84">
            <v>14.78153600000001</v>
          </cell>
          <cell r="H84">
            <v>293.21846399999998</v>
          </cell>
          <cell r="I84">
            <v>4492.3737904999989</v>
          </cell>
          <cell r="J84">
            <v>89794.326209499981</v>
          </cell>
        </row>
        <row r="85">
          <cell r="A85">
            <v>79</v>
          </cell>
          <cell r="B85">
            <v>1000</v>
          </cell>
          <cell r="C85">
            <v>95.2</v>
          </cell>
          <cell r="D85">
            <v>95286.7</v>
          </cell>
          <cell r="E85">
            <v>0.21908763505402146</v>
          </cell>
          <cell r="F85">
            <v>0.21740849532472684</v>
          </cell>
          <cell r="G85">
            <v>47.999999999999929</v>
          </cell>
          <cell r="H85">
            <v>952.00000000000011</v>
          </cell>
          <cell r="I85">
            <v>4540.3737904999989</v>
          </cell>
          <cell r="J85">
            <v>90746.326209499981</v>
          </cell>
        </row>
        <row r="86">
          <cell r="A86">
            <v>80</v>
          </cell>
          <cell r="B86">
            <v>500</v>
          </cell>
          <cell r="C86">
            <v>95.198700000000002</v>
          </cell>
          <cell r="D86">
            <v>95786.7</v>
          </cell>
          <cell r="E86">
            <v>0.21914996388255992</v>
          </cell>
          <cell r="F86">
            <v>0.21741758567107888</v>
          </cell>
          <cell r="G86">
            <v>24.006499999999985</v>
          </cell>
          <cell r="H86">
            <v>475.99350000000004</v>
          </cell>
          <cell r="I86">
            <v>4564.3802904999993</v>
          </cell>
          <cell r="J86">
            <v>91222.319709499978</v>
          </cell>
        </row>
        <row r="87">
          <cell r="A87">
            <v>81</v>
          </cell>
          <cell r="B87">
            <v>500</v>
          </cell>
          <cell r="C87">
            <v>95.1982</v>
          </cell>
          <cell r="D87">
            <v>96286.7</v>
          </cell>
          <cell r="E87">
            <v>0.21917393696219345</v>
          </cell>
          <cell r="F87">
            <v>0.21742670609628356</v>
          </cell>
          <cell r="G87">
            <v>24.009000000000004</v>
          </cell>
          <cell r="H87">
            <v>475.99099999999999</v>
          </cell>
          <cell r="I87">
            <v>4588.3892904999993</v>
          </cell>
          <cell r="J87">
            <v>91698.310709499972</v>
          </cell>
        </row>
        <row r="88">
          <cell r="A88">
            <v>82</v>
          </cell>
          <cell r="B88">
            <v>900</v>
          </cell>
          <cell r="C88">
            <v>95.196799999999996</v>
          </cell>
          <cell r="D88">
            <v>97186.7</v>
          </cell>
          <cell r="E88">
            <v>0.21924106292488443</v>
          </cell>
          <cell r="F88">
            <v>0.21744350799557371</v>
          </cell>
          <cell r="G88">
            <v>43.228800000000064</v>
          </cell>
          <cell r="H88">
            <v>856.77119999999991</v>
          </cell>
          <cell r="I88">
            <v>4631.6180904999992</v>
          </cell>
          <cell r="J88">
            <v>92555.081909499975</v>
          </cell>
        </row>
        <row r="89">
          <cell r="A89">
            <v>83</v>
          </cell>
          <cell r="B89">
            <v>500</v>
          </cell>
          <cell r="C89">
            <v>95.196200000000005</v>
          </cell>
          <cell r="D89">
            <v>97686.7</v>
          </cell>
          <cell r="E89">
            <v>0.21926983179900814</v>
          </cell>
          <cell r="F89">
            <v>0.21745285585870877</v>
          </cell>
          <cell r="G89">
            <v>24.018999999999956</v>
          </cell>
          <cell r="H89">
            <v>475.98100000000005</v>
          </cell>
          <cell r="I89">
            <v>4655.6370904999994</v>
          </cell>
          <cell r="J89">
            <v>93031.062909499975</v>
          </cell>
        </row>
        <row r="90">
          <cell r="A90">
            <v>84</v>
          </cell>
          <cell r="B90">
            <v>1000</v>
          </cell>
          <cell r="C90">
            <v>95.195999999999998</v>
          </cell>
          <cell r="D90">
            <v>98686.7</v>
          </cell>
          <cell r="E90">
            <v>0.21927942150430499</v>
          </cell>
          <cell r="F90">
            <v>0.2174713645903372</v>
          </cell>
          <cell r="G90">
            <v>48.039999999999971</v>
          </cell>
          <cell r="H90">
            <v>951.96</v>
          </cell>
          <cell r="I90">
            <v>4703.6770904999994</v>
          </cell>
          <cell r="J90">
            <v>93983.022909499981</v>
          </cell>
        </row>
        <row r="91">
          <cell r="A91">
            <v>85</v>
          </cell>
          <cell r="B91">
            <v>308</v>
          </cell>
          <cell r="C91">
            <v>95.194599999999994</v>
          </cell>
          <cell r="D91">
            <v>98994.7</v>
          </cell>
          <cell r="E91">
            <v>0.21934655056964544</v>
          </cell>
          <cell r="F91">
            <v>0.21747719881461008</v>
          </cell>
          <cell r="G91">
            <v>14.800632000000013</v>
          </cell>
          <cell r="H91">
            <v>293.19936799999999</v>
          </cell>
          <cell r="I91">
            <v>4718.4777224999998</v>
          </cell>
          <cell r="J91">
            <v>94276.222277499983</v>
          </cell>
        </row>
        <row r="92">
          <cell r="A92">
            <v>86</v>
          </cell>
          <cell r="B92">
            <v>500</v>
          </cell>
          <cell r="C92">
            <v>95.194500000000005</v>
          </cell>
          <cell r="D92">
            <v>99494.7</v>
          </cell>
          <cell r="E92">
            <v>0.2193513455784383</v>
          </cell>
          <cell r="F92">
            <v>0.21748661713922351</v>
          </cell>
          <cell r="G92">
            <v>24.027499999999979</v>
          </cell>
          <cell r="H92">
            <v>475.97250000000003</v>
          </cell>
          <cell r="I92">
            <v>4742.5052224999999</v>
          </cell>
          <cell r="J92">
            <v>94752.194777499986</v>
          </cell>
        </row>
        <row r="93">
          <cell r="A93">
            <v>87</v>
          </cell>
          <cell r="B93">
            <v>500</v>
          </cell>
          <cell r="C93">
            <v>95.194199999999995</v>
          </cell>
          <cell r="D93">
            <v>99994.7</v>
          </cell>
          <cell r="E93">
            <v>0.21936573066526385</v>
          </cell>
          <cell r="F93">
            <v>0.21749601320484518</v>
          </cell>
          <cell r="G93">
            <v>24.029000000000021</v>
          </cell>
          <cell r="H93">
            <v>475.971</v>
          </cell>
          <cell r="I93">
            <v>4766.5342225000004</v>
          </cell>
          <cell r="J93">
            <v>95228.165777499991</v>
          </cell>
        </row>
        <row r="94">
          <cell r="A94">
            <v>88</v>
          </cell>
          <cell r="B94">
            <v>1000</v>
          </cell>
          <cell r="C94">
            <v>95.1935</v>
          </cell>
          <cell r="D94">
            <v>100994.7</v>
          </cell>
          <cell r="E94">
            <v>0.21939929622045518</v>
          </cell>
          <cell r="F94">
            <v>0.21751485858005407</v>
          </cell>
          <cell r="G94">
            <v>48.065000000000026</v>
          </cell>
          <cell r="H94">
            <v>951.93499999999995</v>
          </cell>
          <cell r="I94">
            <v>4814.5992225</v>
          </cell>
          <cell r="J94">
            <v>96180.100777499989</v>
          </cell>
        </row>
        <row r="95">
          <cell r="A95">
            <v>89</v>
          </cell>
          <cell r="B95">
            <v>1000</v>
          </cell>
          <cell r="C95">
            <v>95.1922</v>
          </cell>
          <cell r="D95">
            <v>101994.7</v>
          </cell>
          <cell r="E95">
            <v>0.21946163356121318</v>
          </cell>
          <cell r="F95">
            <v>0.21753394560105768</v>
          </cell>
          <cell r="G95">
            <v>48.077999999999953</v>
          </cell>
          <cell r="H95">
            <v>951.92200000000003</v>
          </cell>
          <cell r="I95">
            <v>4862.6772224999995</v>
          </cell>
          <cell r="J95">
            <v>97132.022777499995</v>
          </cell>
        </row>
        <row r="96">
          <cell r="A96">
            <v>90</v>
          </cell>
          <cell r="B96">
            <v>900</v>
          </cell>
          <cell r="C96">
            <v>95.191599999999994</v>
          </cell>
          <cell r="D96">
            <v>102894.7</v>
          </cell>
          <cell r="E96">
            <v>0.21949040521582663</v>
          </cell>
          <cell r="F96">
            <v>0.21755105837414795</v>
          </cell>
          <cell r="G96">
            <v>43.275600000000011</v>
          </cell>
          <cell r="H96">
            <v>856.72439999999995</v>
          </cell>
          <cell r="I96">
            <v>4905.9528224999995</v>
          </cell>
          <cell r="J96">
            <v>97988.747177500001</v>
          </cell>
        </row>
        <row r="97">
          <cell r="A97">
            <v>91</v>
          </cell>
          <cell r="B97">
            <v>1250</v>
          </cell>
          <cell r="C97">
            <v>95.191500000000005</v>
          </cell>
          <cell r="D97">
            <v>104144.7</v>
          </cell>
          <cell r="E97">
            <v>0.21949520052685756</v>
          </cell>
          <cell r="F97">
            <v>0.21757439300078651</v>
          </cell>
          <cell r="G97">
            <v>60.106249999999918</v>
          </cell>
          <cell r="H97">
            <v>1189.8937500000002</v>
          </cell>
          <cell r="I97">
            <v>4966.0590724999993</v>
          </cell>
          <cell r="J97">
            <v>99178.640927500004</v>
          </cell>
        </row>
        <row r="98">
          <cell r="A98">
            <v>92</v>
          </cell>
          <cell r="B98">
            <v>500</v>
          </cell>
          <cell r="C98">
            <v>95.190399999999997</v>
          </cell>
          <cell r="D98">
            <v>104644.7</v>
          </cell>
          <cell r="E98">
            <v>0.21954794961316643</v>
          </cell>
          <cell r="F98">
            <v>0.21758382279805472</v>
          </cell>
          <cell r="G98">
            <v>24.048000000000012</v>
          </cell>
          <cell r="H98">
            <v>475.952</v>
          </cell>
          <cell r="I98">
            <v>4990.107072499999</v>
          </cell>
          <cell r="J98">
            <v>99654.592927500009</v>
          </cell>
        </row>
        <row r="99">
          <cell r="A99">
            <v>93</v>
          </cell>
          <cell r="B99">
            <v>308</v>
          </cell>
          <cell r="C99">
            <v>95.188299999999998</v>
          </cell>
          <cell r="D99">
            <v>104952.7</v>
          </cell>
          <cell r="E99">
            <v>0.21964865579968493</v>
          </cell>
          <cell r="F99">
            <v>0.21758988237121957</v>
          </cell>
          <cell r="G99">
            <v>14.820035999999989</v>
          </cell>
          <cell r="H99">
            <v>293.17996399999998</v>
          </cell>
          <cell r="I99">
            <v>5004.9271084999991</v>
          </cell>
          <cell r="J99">
            <v>99947.772891500004</v>
          </cell>
        </row>
        <row r="100">
          <cell r="A100">
            <v>94</v>
          </cell>
          <cell r="B100">
            <v>1000</v>
          </cell>
          <cell r="C100">
            <v>95.188000000000002</v>
          </cell>
          <cell r="D100">
            <v>105952.7</v>
          </cell>
          <cell r="E100">
            <v>0.21966304276049192</v>
          </cell>
          <cell r="F100">
            <v>0.217609449219344</v>
          </cell>
          <cell r="G100">
            <v>48.119999999999941</v>
          </cell>
          <cell r="H100">
            <v>951.88000000000011</v>
          </cell>
          <cell r="I100">
            <v>5053.047108499999</v>
          </cell>
          <cell r="J100">
            <v>100899.65289150001</v>
          </cell>
        </row>
        <row r="101">
          <cell r="A101">
            <v>95</v>
          </cell>
          <cell r="B101">
            <v>900</v>
          </cell>
          <cell r="C101">
            <v>95.186400000000006</v>
          </cell>
          <cell r="D101">
            <v>106852.7</v>
          </cell>
          <cell r="E101">
            <v>0.21973977474973386</v>
          </cell>
          <cell r="F101">
            <v>0.21762739254672225</v>
          </cell>
          <cell r="G101">
            <v>43.322399999999959</v>
          </cell>
          <cell r="H101">
            <v>856.67759999999998</v>
          </cell>
          <cell r="I101">
            <v>5096.369508499999</v>
          </cell>
          <cell r="J101">
            <v>101756.3304915</v>
          </cell>
        </row>
        <row r="102">
          <cell r="A102">
            <v>96</v>
          </cell>
          <cell r="B102">
            <v>500</v>
          </cell>
          <cell r="C102">
            <v>95.186199999999999</v>
          </cell>
          <cell r="D102">
            <v>107352.7</v>
          </cell>
          <cell r="E102">
            <v>0.21974936642976761</v>
          </cell>
          <cell r="F102">
            <v>0.2176372757349562</v>
          </cell>
          <cell r="G102">
            <v>24.069000000000006</v>
          </cell>
          <cell r="H102">
            <v>475.93099999999998</v>
          </cell>
          <cell r="I102">
            <v>5120.4385084999994</v>
          </cell>
          <cell r="J102">
            <v>102232.2614915</v>
          </cell>
        </row>
        <row r="103">
          <cell r="A103">
            <v>97</v>
          </cell>
          <cell r="B103">
            <v>3000</v>
          </cell>
          <cell r="C103">
            <v>95.185400000000001</v>
          </cell>
          <cell r="D103">
            <v>110352.7</v>
          </cell>
          <cell r="E103">
            <v>0.21978773355297482</v>
          </cell>
          <cell r="F103">
            <v>0.21769573713602799</v>
          </cell>
          <cell r="G103">
            <v>144.43800000000007</v>
          </cell>
          <cell r="H103">
            <v>2855.5619999999999</v>
          </cell>
          <cell r="I103">
            <v>5264.8765084999995</v>
          </cell>
          <cell r="J103">
            <v>105087.82349150001</v>
          </cell>
        </row>
        <row r="104">
          <cell r="A104">
            <v>98</v>
          </cell>
          <cell r="B104">
            <v>1000</v>
          </cell>
          <cell r="C104">
            <v>95.185199999999995</v>
          </cell>
          <cell r="D104">
            <v>111352.7</v>
          </cell>
          <cell r="E104">
            <v>0.21979732543454658</v>
          </cell>
          <cell r="F104">
            <v>0.21771461039458856</v>
          </cell>
          <cell r="G104">
            <v>48.148000000000081</v>
          </cell>
          <cell r="H104">
            <v>951.85199999999986</v>
          </cell>
          <cell r="I104">
            <v>5313.0245084999997</v>
          </cell>
          <cell r="J104">
            <v>106039.67549150001</v>
          </cell>
        </row>
        <row r="105">
          <cell r="A105">
            <v>99</v>
          </cell>
          <cell r="B105">
            <v>5000</v>
          </cell>
          <cell r="C105">
            <v>95.184399999999997</v>
          </cell>
          <cell r="D105">
            <v>116352.7</v>
          </cell>
          <cell r="E105">
            <v>0.21983569336391873</v>
          </cell>
          <cell r="F105">
            <v>0.21780575924499471</v>
          </cell>
          <cell r="G105">
            <v>240.78000000000043</v>
          </cell>
          <cell r="H105">
            <v>4759.2199999999993</v>
          </cell>
          <cell r="I105">
            <v>5553.8045085000003</v>
          </cell>
          <cell r="J105">
            <v>110798.89549150001</v>
          </cell>
        </row>
        <row r="106">
          <cell r="A106">
            <v>100</v>
          </cell>
          <cell r="B106">
            <v>500</v>
          </cell>
          <cell r="C106">
            <v>95.183199999999999</v>
          </cell>
          <cell r="D106">
            <v>116852.7</v>
          </cell>
          <cell r="E106">
            <v>0.21989324646726377</v>
          </cell>
          <cell r="F106">
            <v>0.21781469137588372</v>
          </cell>
          <cell r="G106">
            <v>24.083999999999996</v>
          </cell>
          <cell r="H106">
            <v>475.916</v>
          </cell>
          <cell r="I106">
            <v>5577.8885085000002</v>
          </cell>
          <cell r="J106">
            <v>111274.8114915</v>
          </cell>
        </row>
        <row r="107">
          <cell r="A107">
            <v>101</v>
          </cell>
          <cell r="B107">
            <v>1000</v>
          </cell>
          <cell r="C107">
            <v>95.183099999999996</v>
          </cell>
          <cell r="D107">
            <v>117852.7</v>
          </cell>
          <cell r="E107">
            <v>0.21989804262471382</v>
          </cell>
          <cell r="F107">
            <v>0.2178323689619622</v>
          </cell>
          <cell r="G107">
            <v>48.169000000000018</v>
          </cell>
          <cell r="H107">
            <v>951.83100000000002</v>
          </cell>
          <cell r="I107">
            <v>5626.0575085</v>
          </cell>
          <cell r="J107">
            <v>112226.64249150001</v>
          </cell>
        </row>
        <row r="108">
          <cell r="A108">
            <v>102</v>
          </cell>
          <cell r="B108">
            <v>1000</v>
          </cell>
          <cell r="C108">
            <v>95.183000000000007</v>
          </cell>
          <cell r="D108">
            <v>118852.7</v>
          </cell>
          <cell r="E108">
            <v>0.21990283879224101</v>
          </cell>
          <cell r="F108">
            <v>0.21784978943141958</v>
          </cell>
          <cell r="G108">
            <v>48.169999999999938</v>
          </cell>
          <cell r="H108">
            <v>951.83</v>
          </cell>
          <cell r="I108">
            <v>5674.2275085000001</v>
          </cell>
          <cell r="J108">
            <v>113178.47249150001</v>
          </cell>
        </row>
        <row r="109">
          <cell r="A109">
            <v>103</v>
          </cell>
          <cell r="B109">
            <v>308</v>
          </cell>
          <cell r="C109">
            <v>95.182100000000005</v>
          </cell>
          <cell r="D109">
            <v>119160.7</v>
          </cell>
          <cell r="E109">
            <v>0.21994600475349455</v>
          </cell>
          <cell r="F109">
            <v>0.21785520761307844</v>
          </cell>
          <cell r="G109">
            <v>14.839131999999992</v>
          </cell>
          <cell r="H109">
            <v>293.16086799999999</v>
          </cell>
          <cell r="I109">
            <v>5689.0666405000002</v>
          </cell>
          <cell r="J109">
            <v>113471.63335950002</v>
          </cell>
        </row>
        <row r="110">
          <cell r="A110">
            <v>104</v>
          </cell>
          <cell r="B110">
            <v>500</v>
          </cell>
          <cell r="C110">
            <v>95.182000000000002</v>
          </cell>
          <cell r="D110">
            <v>119660.7</v>
          </cell>
          <cell r="E110">
            <v>0.21995080102180173</v>
          </cell>
          <cell r="F110">
            <v>0.21786396401099659</v>
          </cell>
          <cell r="G110">
            <v>24.09</v>
          </cell>
          <cell r="H110">
            <v>475.91</v>
          </cell>
          <cell r="I110">
            <v>5713.1566405000003</v>
          </cell>
          <cell r="J110">
            <v>113947.54335950002</v>
          </cell>
        </row>
        <row r="111">
          <cell r="A111">
            <v>105</v>
          </cell>
          <cell r="B111">
            <v>1400</v>
          </cell>
          <cell r="C111">
            <v>95.181200000000004</v>
          </cell>
          <cell r="D111">
            <v>121060.7</v>
          </cell>
          <cell r="E111">
            <v>0.21998917153107247</v>
          </cell>
          <cell r="F111">
            <v>0.2178885408598675</v>
          </cell>
          <cell r="G111">
            <v>67.463200000000015</v>
          </cell>
          <cell r="H111">
            <v>1332.5368000000001</v>
          </cell>
          <cell r="I111">
            <v>5780.6198405000005</v>
          </cell>
          <cell r="J111">
            <v>115280.08015950002</v>
          </cell>
        </row>
        <row r="112">
          <cell r="A112">
            <v>106</v>
          </cell>
          <cell r="B112">
            <v>250</v>
          </cell>
          <cell r="C112">
            <v>95.181100000000001</v>
          </cell>
          <cell r="D112">
            <v>121310.7</v>
          </cell>
          <cell r="E112">
            <v>0.21999396789008377</v>
          </cell>
          <cell r="F112">
            <v>0.21789287977438662</v>
          </cell>
          <cell r="G112">
            <v>12.047250000000009</v>
          </cell>
          <cell r="H112">
            <v>237.95274999999998</v>
          </cell>
          <cell r="I112">
            <v>5792.6670905000001</v>
          </cell>
          <cell r="J112">
            <v>115518.03290950002</v>
          </cell>
        </row>
        <row r="113">
          <cell r="A113">
            <v>107</v>
          </cell>
          <cell r="B113">
            <v>64500</v>
          </cell>
          <cell r="C113">
            <v>95.180999999999997</v>
          </cell>
          <cell r="D113">
            <v>185810.7</v>
          </cell>
          <cell r="E113">
            <v>0.2199987642591735</v>
          </cell>
          <cell r="F113">
            <v>0.21862389014821734</v>
          </cell>
          <cell r="G113">
            <v>3108.2550000000042</v>
          </cell>
          <cell r="H113">
            <v>61391.744999999995</v>
          </cell>
          <cell r="I113">
            <v>8900.9220905000038</v>
          </cell>
          <cell r="J113">
            <v>176909.7779095</v>
          </cell>
        </row>
        <row r="114">
          <cell r="A114">
            <v>108</v>
          </cell>
          <cell r="B114">
            <v>500</v>
          </cell>
          <cell r="C114">
            <v>95.177899999999994</v>
          </cell>
          <cell r="D114">
            <v>186310.7</v>
          </cell>
          <cell r="E114">
            <v>0.22014745670000754</v>
          </cell>
          <cell r="F114">
            <v>0.21862797892720801</v>
          </cell>
          <cell r="G114">
            <v>24.110500000000034</v>
          </cell>
          <cell r="H114">
            <v>475.88949999999994</v>
          </cell>
          <cell r="I114">
            <v>8925.0325905000045</v>
          </cell>
          <cell r="J114">
            <v>177385.66740949999</v>
          </cell>
        </row>
        <row r="115">
          <cell r="A115">
            <v>109</v>
          </cell>
          <cell r="B115">
            <v>500</v>
          </cell>
          <cell r="C115">
            <v>95.173699999999997</v>
          </cell>
          <cell r="D115">
            <v>186810.7</v>
          </cell>
          <cell r="E115">
            <v>0.2203489264266035</v>
          </cell>
          <cell r="F115">
            <v>0.21863258505388974</v>
          </cell>
          <cell r="G115">
            <v>24.131500000000027</v>
          </cell>
          <cell r="H115">
            <v>475.86849999999998</v>
          </cell>
          <cell r="I115">
            <v>8949.164090500004</v>
          </cell>
          <cell r="J115">
            <v>177861.5359095</v>
          </cell>
        </row>
        <row r="116">
          <cell r="A116">
            <v>110</v>
          </cell>
          <cell r="B116">
            <v>1000</v>
          </cell>
          <cell r="C116">
            <v>95.172600000000003</v>
          </cell>
          <cell r="D116">
            <v>187810.7</v>
          </cell>
          <cell r="E116">
            <v>0.22040169524582043</v>
          </cell>
          <cell r="F116">
            <v>0.21864200469926631</v>
          </cell>
          <cell r="G116">
            <v>48.27399999999993</v>
          </cell>
          <cell r="H116">
            <v>951.72600000000011</v>
          </cell>
          <cell r="I116">
            <v>8997.4380905000035</v>
          </cell>
          <cell r="J116">
            <v>178813.2619095</v>
          </cell>
        </row>
        <row r="117">
          <cell r="A117">
            <v>111</v>
          </cell>
          <cell r="B117">
            <v>500</v>
          </cell>
          <cell r="C117">
            <v>95.171199999999999</v>
          </cell>
          <cell r="D117">
            <v>188310.7</v>
          </cell>
          <cell r="E117">
            <v>0.2204688573253854</v>
          </cell>
          <cell r="F117">
            <v>0.21864685533342071</v>
          </cell>
          <cell r="G117">
            <v>24.143999999999998</v>
          </cell>
          <cell r="H117">
            <v>475.85599999999999</v>
          </cell>
          <cell r="I117">
            <v>9021.5820905000037</v>
          </cell>
          <cell r="J117">
            <v>179289.1179095</v>
          </cell>
        </row>
        <row r="118">
          <cell r="A118">
            <v>112</v>
          </cell>
          <cell r="B118">
            <v>250</v>
          </cell>
          <cell r="C118">
            <v>95.170699999999997</v>
          </cell>
          <cell r="D118">
            <v>188560.7</v>
          </cell>
          <cell r="E118">
            <v>0.22049284426124163</v>
          </cell>
          <cell r="F118">
            <v>0.21864930280647291</v>
          </cell>
          <cell r="G118">
            <v>12.073250000000007</v>
          </cell>
          <cell r="H118">
            <v>237.92675</v>
          </cell>
          <cell r="I118">
            <v>9033.6553405000031</v>
          </cell>
          <cell r="J118">
            <v>179527.04465950001</v>
          </cell>
        </row>
        <row r="119">
          <cell r="A119">
            <v>113</v>
          </cell>
          <cell r="B119">
            <v>5000</v>
          </cell>
          <cell r="C119">
            <v>95.170599999999993</v>
          </cell>
          <cell r="D119">
            <v>193560.7</v>
          </cell>
          <cell r="E119">
            <v>0.22049764167865801</v>
          </cell>
          <cell r="F119">
            <v>0.21869704852324767</v>
          </cell>
          <cell r="G119">
            <v>241.47000000000028</v>
          </cell>
          <cell r="H119">
            <v>4758.53</v>
          </cell>
          <cell r="I119">
            <v>9275.1253405000043</v>
          </cell>
          <cell r="J119">
            <v>184285.57465950001</v>
          </cell>
        </row>
        <row r="120">
          <cell r="A120">
            <v>114</v>
          </cell>
          <cell r="B120">
            <v>500</v>
          </cell>
          <cell r="C120">
            <v>95.169499999999999</v>
          </cell>
          <cell r="D120">
            <v>194060.7</v>
          </cell>
          <cell r="E120">
            <v>0.22055041393563718</v>
          </cell>
          <cell r="F120">
            <v>0.21870182374412542</v>
          </cell>
          <cell r="G120">
            <v>24.152500000000021</v>
          </cell>
          <cell r="H120">
            <v>475.84749999999997</v>
          </cell>
          <cell r="I120">
            <v>9299.2778405000045</v>
          </cell>
          <cell r="J120">
            <v>184761.42215950001</v>
          </cell>
        </row>
        <row r="121">
          <cell r="A121">
            <v>115</v>
          </cell>
          <cell r="B121">
            <v>3000</v>
          </cell>
          <cell r="C121">
            <v>95.165400000000005</v>
          </cell>
          <cell r="D121">
            <v>197060.7</v>
          </cell>
          <cell r="E121">
            <v>0.22074712127767099</v>
          </cell>
          <cell r="F121">
            <v>0.21873296081306223</v>
          </cell>
          <cell r="G121">
            <v>145.03800000000001</v>
          </cell>
          <cell r="H121">
            <v>2854.962</v>
          </cell>
          <cell r="I121">
            <v>9444.3158405000049</v>
          </cell>
          <cell r="J121">
            <v>187616.38415950001</v>
          </cell>
        </row>
        <row r="122">
          <cell r="A122">
            <v>116</v>
          </cell>
          <cell r="B122">
            <v>3000</v>
          </cell>
          <cell r="C122">
            <v>95.164500000000004</v>
          </cell>
          <cell r="D122">
            <v>200060.7</v>
          </cell>
          <cell r="E122">
            <v>0.22079030320680287</v>
          </cell>
          <cell r="F122">
            <v>0.21876381158575883</v>
          </cell>
          <cell r="G122">
            <v>145.06499999999977</v>
          </cell>
          <cell r="H122">
            <v>2854.9350000000004</v>
          </cell>
          <cell r="I122">
            <v>9589.3808405000054</v>
          </cell>
          <cell r="J122">
            <v>190471.31915950001</v>
          </cell>
        </row>
        <row r="123">
          <cell r="A123">
            <v>117</v>
          </cell>
          <cell r="B123">
            <v>1000</v>
          </cell>
          <cell r="C123">
            <v>95.164400000000001</v>
          </cell>
          <cell r="D123">
            <v>201060.7</v>
          </cell>
          <cell r="E123">
            <v>0.2207951012493467</v>
          </cell>
          <cell r="F123">
            <v>0.2187739144535176</v>
          </cell>
          <cell r="G123">
            <v>48.355999999999952</v>
          </cell>
          <cell r="H123">
            <v>951.64400000000001</v>
          </cell>
          <cell r="I123">
            <v>9637.7368405000052</v>
          </cell>
          <cell r="J123">
            <v>191422.96315950001</v>
          </cell>
        </row>
        <row r="124">
          <cell r="A124">
            <v>118</v>
          </cell>
          <cell r="B124">
            <v>1000</v>
          </cell>
          <cell r="C124">
            <v>95.163200000000003</v>
          </cell>
          <cell r="D124">
            <v>202060.7</v>
          </cell>
          <cell r="E124">
            <v>0.22085267854640872</v>
          </cell>
          <cell r="F124">
            <v>0.21878420227342957</v>
          </cell>
          <cell r="G124">
            <v>48.367999999999967</v>
          </cell>
          <cell r="H124">
            <v>951.63200000000006</v>
          </cell>
          <cell r="I124">
            <v>9686.1048405000056</v>
          </cell>
          <cell r="J124">
            <v>192374.59515950002</v>
          </cell>
        </row>
        <row r="125">
          <cell r="A125">
            <v>119</v>
          </cell>
          <cell r="B125">
            <v>1000</v>
          </cell>
          <cell r="C125">
            <v>95.162199999999999</v>
          </cell>
          <cell r="D125">
            <v>203060.7</v>
          </cell>
          <cell r="E125">
            <v>0.22090066073654102</v>
          </cell>
          <cell r="F125">
            <v>0.21879462506062136</v>
          </cell>
          <cell r="G125">
            <v>48.378000000000029</v>
          </cell>
          <cell r="H125">
            <v>951.62199999999996</v>
          </cell>
          <cell r="I125">
            <v>9734.4828405000062</v>
          </cell>
          <cell r="J125">
            <v>193326.21715950003</v>
          </cell>
        </row>
        <row r="126">
          <cell r="A126">
            <v>120</v>
          </cell>
          <cell r="B126">
            <v>500</v>
          </cell>
          <cell r="C126">
            <v>95.161199999999994</v>
          </cell>
          <cell r="D126">
            <v>203560.7</v>
          </cell>
          <cell r="E126">
            <v>0.22094864393511349</v>
          </cell>
          <cell r="F126">
            <v>0.21879991591213271</v>
          </cell>
          <cell r="G126">
            <v>24.194000000000049</v>
          </cell>
          <cell r="H126">
            <v>475.80599999999993</v>
          </cell>
          <cell r="I126">
            <v>9758.6768405000057</v>
          </cell>
          <cell r="J126">
            <v>193802.02315950004</v>
          </cell>
        </row>
        <row r="127">
          <cell r="A127">
            <v>121</v>
          </cell>
          <cell r="B127">
            <v>12000</v>
          </cell>
          <cell r="C127">
            <v>95.160200000000003</v>
          </cell>
          <cell r="D127">
            <v>215560.7</v>
          </cell>
          <cell r="E127">
            <v>0.22099662814215731</v>
          </cell>
          <cell r="F127">
            <v>0.21892220418991384</v>
          </cell>
          <cell r="G127">
            <v>580.77599999999927</v>
          </cell>
          <cell r="H127">
            <v>11419.224</v>
          </cell>
          <cell r="I127">
            <v>10339.452840500006</v>
          </cell>
          <cell r="J127">
            <v>205221.24715950002</v>
          </cell>
        </row>
        <row r="128">
          <cell r="A128">
            <v>122</v>
          </cell>
          <cell r="B128">
            <v>500</v>
          </cell>
          <cell r="C128">
            <v>95.156999999999996</v>
          </cell>
          <cell r="D128">
            <v>216060.7</v>
          </cell>
          <cell r="E128">
            <v>0.22115018438200143</v>
          </cell>
          <cell r="F128">
            <v>0.21892736010256267</v>
          </cell>
          <cell r="G128">
            <v>24.215000000000042</v>
          </cell>
          <cell r="H128">
            <v>475.78499999999997</v>
          </cell>
          <cell r="I128">
            <v>10363.667840500006</v>
          </cell>
          <cell r="J128">
            <v>205697.03215950003</v>
          </cell>
        </row>
        <row r="129">
          <cell r="A129">
            <v>123</v>
          </cell>
          <cell r="B129">
            <v>1000</v>
          </cell>
          <cell r="C129">
            <v>95.153899999999993</v>
          </cell>
          <cell r="D129">
            <v>217060.7</v>
          </cell>
          <cell r="E129">
            <v>0.22129895183837303</v>
          </cell>
          <cell r="F129">
            <v>0.21893828604049531</v>
          </cell>
          <cell r="G129">
            <v>48.461000000000084</v>
          </cell>
          <cell r="H129">
            <v>951.53899999999987</v>
          </cell>
          <cell r="I129">
            <v>10412.128840500005</v>
          </cell>
          <cell r="J129">
            <v>206648.57115950002</v>
          </cell>
        </row>
        <row r="130">
          <cell r="A130">
            <v>124</v>
          </cell>
          <cell r="B130">
            <v>1000</v>
          </cell>
          <cell r="C130">
            <v>95.151799999999994</v>
          </cell>
          <cell r="D130">
            <v>218060.7</v>
          </cell>
          <cell r="E130">
            <v>0.22139973530015572</v>
          </cell>
          <cell r="F130">
            <v>0.2189495739491357</v>
          </cell>
          <cell r="G130">
            <v>48.482000000000028</v>
          </cell>
          <cell r="H130">
            <v>951.51800000000003</v>
          </cell>
          <cell r="I130">
            <v>10460.610840500005</v>
          </cell>
          <cell r="J130">
            <v>207600.08915950003</v>
          </cell>
        </row>
        <row r="131">
          <cell r="A131">
            <v>125</v>
          </cell>
          <cell r="B131">
            <v>6000</v>
          </cell>
          <cell r="C131">
            <v>95.149799999999999</v>
          </cell>
          <cell r="D131">
            <v>224060.7</v>
          </cell>
          <cell r="E131">
            <v>0.22149572368542877</v>
          </cell>
          <cell r="F131">
            <v>0.21901775591240619</v>
          </cell>
          <cell r="G131">
            <v>291.01200000000028</v>
          </cell>
          <cell r="H131">
            <v>5708.9879999999994</v>
          </cell>
          <cell r="I131">
            <v>10751.622840500006</v>
          </cell>
          <cell r="J131">
            <v>213309.07715950004</v>
          </cell>
        </row>
        <row r="132">
          <cell r="A132">
            <v>126</v>
          </cell>
          <cell r="B132">
            <v>3000</v>
          </cell>
          <cell r="C132">
            <v>95.145799999999994</v>
          </cell>
          <cell r="D132">
            <v>227060.7</v>
          </cell>
          <cell r="E132">
            <v>0.22168771256224432</v>
          </cell>
          <cell r="F132">
            <v>0.21905303225018508</v>
          </cell>
          <cell r="G132">
            <v>145.62600000000026</v>
          </cell>
          <cell r="H132">
            <v>2854.3739999999998</v>
          </cell>
          <cell r="I132">
            <v>10897.248840500006</v>
          </cell>
          <cell r="J132">
            <v>216163.45115950005</v>
          </cell>
        </row>
        <row r="133">
          <cell r="A133">
            <v>127</v>
          </cell>
          <cell r="B133">
            <v>2000</v>
          </cell>
          <cell r="C133">
            <v>95.143500000000003</v>
          </cell>
          <cell r="D133">
            <v>229060.7</v>
          </cell>
          <cell r="E133">
            <v>0.22179811347621006</v>
          </cell>
          <cell r="F133">
            <v>0.21907700040557815</v>
          </cell>
          <cell r="G133">
            <v>97.129999999999939</v>
          </cell>
          <cell r="H133">
            <v>1902.8700000000001</v>
          </cell>
          <cell r="I133">
            <v>10994.378840500005</v>
          </cell>
          <cell r="J133">
            <v>218066.32115950005</v>
          </cell>
        </row>
        <row r="134">
          <cell r="A134">
            <v>128</v>
          </cell>
          <cell r="B134">
            <v>1000</v>
          </cell>
          <cell r="C134">
            <v>95.141400000000004</v>
          </cell>
          <cell r="D134">
            <v>230060.7</v>
          </cell>
          <cell r="E134">
            <v>0.2218989189724325</v>
          </cell>
          <cell r="F134">
            <v>0.21908926637958787</v>
          </cell>
          <cell r="G134">
            <v>48.585999999999906</v>
          </cell>
          <cell r="H134">
            <v>951.4140000000001</v>
          </cell>
          <cell r="I134">
            <v>11042.964840500004</v>
          </cell>
          <cell r="J134">
            <v>219017.73515950004</v>
          </cell>
        </row>
        <row r="135">
          <cell r="A135">
            <v>129</v>
          </cell>
          <cell r="B135">
            <v>2000</v>
          </cell>
          <cell r="C135">
            <v>95.133099999999999</v>
          </cell>
          <cell r="D135">
            <v>232060.7</v>
          </cell>
          <cell r="E135">
            <v>0.22229738425126785</v>
          </cell>
          <cell r="F135">
            <v>0.21911691533412156</v>
          </cell>
          <cell r="G135">
            <v>97.337999999999923</v>
          </cell>
          <cell r="H135">
            <v>1902.662</v>
          </cell>
          <cell r="I135">
            <v>11140.302840500004</v>
          </cell>
          <cell r="J135">
            <v>220920.39715950005</v>
          </cell>
        </row>
        <row r="136">
          <cell r="A136">
            <v>130</v>
          </cell>
          <cell r="B136">
            <v>1000</v>
          </cell>
          <cell r="C136">
            <v>95.131</v>
          </cell>
          <cell r="D136">
            <v>233060.7</v>
          </cell>
          <cell r="E136">
            <v>0.22239821178915689</v>
          </cell>
          <cell r="F136">
            <v>0.21913099448369519</v>
          </cell>
          <cell r="G136">
            <v>48.690000000000012</v>
          </cell>
          <cell r="H136">
            <v>951.31</v>
          </cell>
          <cell r="I136">
            <v>11188.992840500005</v>
          </cell>
          <cell r="J136">
            <v>221871.70715950005</v>
          </cell>
        </row>
        <row r="137">
          <cell r="A137">
            <v>131</v>
          </cell>
          <cell r="B137">
            <v>25000</v>
          </cell>
          <cell r="C137">
            <v>95.129099999999994</v>
          </cell>
          <cell r="D137">
            <v>258060.7</v>
          </cell>
          <cell r="E137">
            <v>0.22248944054022657</v>
          </cell>
          <cell r="F137">
            <v>0.219456348756598</v>
          </cell>
          <cell r="G137">
            <v>1217.7250000000029</v>
          </cell>
          <cell r="H137">
            <v>23782.274999999998</v>
          </cell>
          <cell r="I137">
            <v>12406.717840500007</v>
          </cell>
          <cell r="J137">
            <v>245653.98215950004</v>
          </cell>
        </row>
        <row r="138">
          <cell r="A138">
            <v>132</v>
          </cell>
          <cell r="B138">
            <v>15000</v>
          </cell>
          <cell r="C138">
            <v>95.128900000000002</v>
          </cell>
          <cell r="D138">
            <v>273060.7</v>
          </cell>
          <cell r="E138">
            <v>0.22249904377864432</v>
          </cell>
          <cell r="F138">
            <v>0.21962349263827227</v>
          </cell>
          <cell r="G138">
            <v>730.66499999999928</v>
          </cell>
          <cell r="H138">
            <v>14269.335000000001</v>
          </cell>
          <cell r="I138">
            <v>13137.382840500006</v>
          </cell>
          <cell r="J138">
            <v>259923.31715950003</v>
          </cell>
        </row>
        <row r="139">
          <cell r="A139">
            <v>133</v>
          </cell>
          <cell r="B139">
            <v>5000</v>
          </cell>
          <cell r="C139">
            <v>95.124899999999997</v>
          </cell>
          <cell r="D139">
            <v>278060.7</v>
          </cell>
          <cell r="E139">
            <v>0.22269111702714275</v>
          </cell>
          <cell r="F139">
            <v>0.21967865369463282</v>
          </cell>
          <cell r="G139">
            <v>243.75499999999994</v>
          </cell>
          <cell r="H139">
            <v>4756.2449999999999</v>
          </cell>
          <cell r="I139">
            <v>13381.137840500005</v>
          </cell>
          <cell r="J139">
            <v>264679.56215950003</v>
          </cell>
        </row>
        <row r="140">
          <cell r="A140">
            <v>134</v>
          </cell>
          <cell r="B140">
            <v>2000</v>
          </cell>
          <cell r="C140">
            <v>95.122699999999995</v>
          </cell>
          <cell r="D140">
            <v>280060.7</v>
          </cell>
          <cell r="E140">
            <v>0.22279676419934238</v>
          </cell>
          <cell r="F140">
            <v>0.21970092108527142</v>
          </cell>
          <cell r="G140">
            <v>97.546000000000134</v>
          </cell>
          <cell r="H140">
            <v>1902.454</v>
          </cell>
          <cell r="I140">
            <v>13478.683840500005</v>
          </cell>
          <cell r="J140">
            <v>266582.01615950005</v>
          </cell>
        </row>
        <row r="141">
          <cell r="A141">
            <v>135</v>
          </cell>
          <cell r="B141">
            <v>2000</v>
          </cell>
          <cell r="C141">
            <v>95.112300000000005</v>
          </cell>
          <cell r="D141">
            <v>282060.7</v>
          </cell>
          <cell r="E141">
            <v>0.22329625335624537</v>
          </cell>
          <cell r="F141">
            <v>0.21972641440831128</v>
          </cell>
          <cell r="G141">
            <v>97.753999999999891</v>
          </cell>
          <cell r="H141">
            <v>1902.2460000000001</v>
          </cell>
          <cell r="I141">
            <v>13576.437840500004</v>
          </cell>
          <cell r="J141">
            <v>268484.26215950004</v>
          </cell>
        </row>
        <row r="142">
          <cell r="A142">
            <v>136</v>
          </cell>
          <cell r="B142">
            <v>3000</v>
          </cell>
          <cell r="C142">
            <v>95.101900000000001</v>
          </cell>
          <cell r="D142">
            <v>285060.7</v>
          </cell>
          <cell r="E142">
            <v>0.22379585175780622</v>
          </cell>
          <cell r="F142">
            <v>0.21976924146952484</v>
          </cell>
          <cell r="G142">
            <v>146.94299999999981</v>
          </cell>
          <cell r="H142">
            <v>2853.0570000000002</v>
          </cell>
          <cell r="I142">
            <v>13723.380840500004</v>
          </cell>
          <cell r="J142">
            <v>271337.31915950001</v>
          </cell>
        </row>
        <row r="143">
          <cell r="A143">
            <v>137</v>
          </cell>
          <cell r="B143">
            <v>25000</v>
          </cell>
          <cell r="C143">
            <v>95.097700000000003</v>
          </cell>
          <cell r="D143">
            <v>310060.7</v>
          </cell>
          <cell r="E143">
            <v>0.22399764362635161</v>
          </cell>
          <cell r="F143">
            <v>0.22011017488649987</v>
          </cell>
          <cell r="G143">
            <v>1225.5749999999982</v>
          </cell>
          <cell r="H143">
            <v>23774.425000000003</v>
          </cell>
          <cell r="I143">
            <v>14948.955840500003</v>
          </cell>
          <cell r="J143">
            <v>295111.7441595</v>
          </cell>
        </row>
        <row r="144">
          <cell r="A144">
            <v>138</v>
          </cell>
          <cell r="B144">
            <v>3000</v>
          </cell>
          <cell r="C144">
            <v>95.091499999999996</v>
          </cell>
          <cell r="D144">
            <v>313060.7</v>
          </cell>
          <cell r="E144">
            <v>0.22429555943986795</v>
          </cell>
          <cell r="F144">
            <v>0.22015028261532082</v>
          </cell>
          <cell r="G144">
            <v>147.25500000000014</v>
          </cell>
          <cell r="H144">
            <v>2852.7449999999999</v>
          </cell>
          <cell r="I144">
            <v>15096.210840500004</v>
          </cell>
          <cell r="J144">
            <v>297964.48915949999</v>
          </cell>
        </row>
        <row r="145">
          <cell r="A145">
            <v>139</v>
          </cell>
          <cell r="B145">
            <v>100000</v>
          </cell>
          <cell r="C145">
            <v>95.087500000000006</v>
          </cell>
          <cell r="D145">
            <v>413060.7</v>
          </cell>
          <cell r="E145">
            <v>0.22448778380814635</v>
          </cell>
          <cell r="F145">
            <v>0.22120037069991119</v>
          </cell>
          <cell r="G145">
            <v>4912.4999999999973</v>
          </cell>
          <cell r="H145">
            <v>95087.5</v>
          </cell>
          <cell r="I145">
            <v>20008.7108405</v>
          </cell>
          <cell r="J145">
            <v>393051.98915949999</v>
          </cell>
        </row>
        <row r="146">
          <cell r="A146">
            <v>140</v>
          </cell>
          <cell r="B146">
            <v>145000</v>
          </cell>
          <cell r="C146">
            <v>95.087299999999999</v>
          </cell>
          <cell r="D146">
            <v>558060.69999999995</v>
          </cell>
          <cell r="E146">
            <v>0.22449739545108752</v>
          </cell>
          <cell r="F146">
            <v>0.22205703125479451</v>
          </cell>
          <cell r="G146">
            <v>7123.4150000000045</v>
          </cell>
          <cell r="H146">
            <v>137876.58499999999</v>
          </cell>
          <cell r="I146">
            <v>27132.125840500004</v>
          </cell>
          <cell r="J146">
            <v>530928.57415949996</v>
          </cell>
        </row>
        <row r="147">
          <cell r="A147">
            <v>141</v>
          </cell>
          <cell r="B147">
            <v>3000</v>
          </cell>
          <cell r="C147">
            <v>95.081100000000006</v>
          </cell>
          <cell r="D147">
            <v>561060.69999999995</v>
          </cell>
          <cell r="E147">
            <v>0.2247953764382894</v>
          </cell>
          <cell r="F147">
            <v>0.22207167322766924</v>
          </cell>
          <cell r="G147">
            <v>147.56699999999978</v>
          </cell>
          <cell r="H147">
            <v>2852.433</v>
          </cell>
          <cell r="I147">
            <v>27279.692840500004</v>
          </cell>
          <cell r="J147">
            <v>533781.00715949992</v>
          </cell>
        </row>
        <row r="148">
          <cell r="A148">
            <v>142</v>
          </cell>
          <cell r="B148">
            <v>10000</v>
          </cell>
          <cell r="C148">
            <v>95.076800000000006</v>
          </cell>
          <cell r="D148">
            <v>571060.69999999995</v>
          </cell>
          <cell r="E148">
            <v>0.22500206349473439</v>
          </cell>
          <cell r="F148">
            <v>0.22212298809257006</v>
          </cell>
          <cell r="G148">
            <v>492.31999999999942</v>
          </cell>
          <cell r="H148">
            <v>9507.68</v>
          </cell>
          <cell r="I148">
            <v>27772.012840500003</v>
          </cell>
          <cell r="J148">
            <v>543288.68715949997</v>
          </cell>
        </row>
        <row r="149">
          <cell r="A149">
            <v>143</v>
          </cell>
          <cell r="B149">
            <v>3000</v>
          </cell>
          <cell r="C149">
            <v>95.070700000000002</v>
          </cell>
          <cell r="D149">
            <v>574060.69999999995</v>
          </cell>
          <cell r="E149">
            <v>0.22529530278894688</v>
          </cell>
          <cell r="F149">
            <v>0.22213956638139756</v>
          </cell>
          <cell r="G149">
            <v>147.8790000000001</v>
          </cell>
          <cell r="H149">
            <v>2852.1210000000001</v>
          </cell>
          <cell r="I149">
            <v>27919.891840500004</v>
          </cell>
          <cell r="J149">
            <v>546140.80815950001</v>
          </cell>
        </row>
        <row r="150">
          <cell r="A150">
            <v>144</v>
          </cell>
          <cell r="B150">
            <v>3022</v>
          </cell>
          <cell r="C150">
            <v>95.055999999999997</v>
          </cell>
          <cell r="D150">
            <v>577082.69999999995</v>
          </cell>
          <cell r="E150">
            <v>0.22600211604587983</v>
          </cell>
          <cell r="F150">
            <v>0.22215979333515318</v>
          </cell>
          <cell r="G150">
            <v>149.40768000000011</v>
          </cell>
          <cell r="H150">
            <v>2872.5923199999997</v>
          </cell>
          <cell r="I150">
            <v>28069.299520500004</v>
          </cell>
          <cell r="J150">
            <v>549013.40047950007</v>
          </cell>
        </row>
        <row r="151">
          <cell r="A151">
            <v>145</v>
          </cell>
          <cell r="B151">
            <v>15000</v>
          </cell>
          <cell r="C151">
            <v>95.024799999999999</v>
          </cell>
          <cell r="D151">
            <v>592082.69999999995</v>
          </cell>
          <cell r="E151">
            <v>0.22750301575408288</v>
          </cell>
          <cell r="F151">
            <v>0.22229516012814332</v>
          </cell>
          <cell r="G151">
            <v>746.28000000000031</v>
          </cell>
          <cell r="H151">
            <v>14253.72</v>
          </cell>
          <cell r="I151">
            <v>28815.579520500003</v>
          </cell>
          <cell r="J151">
            <v>563267.12047950004</v>
          </cell>
        </row>
        <row r="152">
          <cell r="A152">
            <v>146</v>
          </cell>
          <cell r="D152">
            <v>592082.69999999995</v>
          </cell>
          <cell r="E152" t="e">
            <v>#DIV/0!</v>
          </cell>
          <cell r="F152" t="e">
            <v>#DIV/0!</v>
          </cell>
          <cell r="G152">
            <v>0</v>
          </cell>
          <cell r="H152">
            <v>0</v>
          </cell>
          <cell r="I152">
            <v>28815.579520500003</v>
          </cell>
          <cell r="J152">
            <v>563267.12047950004</v>
          </cell>
        </row>
        <row r="153">
          <cell r="A153">
            <v>147</v>
          </cell>
          <cell r="D153">
            <v>592082.69999999995</v>
          </cell>
          <cell r="E153" t="e">
            <v>#DIV/0!</v>
          </cell>
          <cell r="F153" t="e">
            <v>#DIV/0!</v>
          </cell>
          <cell r="G153">
            <v>0</v>
          </cell>
          <cell r="H153">
            <v>0</v>
          </cell>
          <cell r="I153">
            <v>28815.579520500003</v>
          </cell>
          <cell r="J153">
            <v>563267.12047950004</v>
          </cell>
        </row>
        <row r="154">
          <cell r="A154">
            <v>148</v>
          </cell>
          <cell r="D154">
            <v>592082.69999999995</v>
          </cell>
          <cell r="E154" t="e">
            <v>#DIV/0!</v>
          </cell>
          <cell r="F154" t="e">
            <v>#DIV/0!</v>
          </cell>
          <cell r="G154">
            <v>0</v>
          </cell>
          <cell r="H154">
            <v>0</v>
          </cell>
          <cell r="I154">
            <v>28815.579520500003</v>
          </cell>
          <cell r="J154">
            <v>563267.12047950004</v>
          </cell>
        </row>
        <row r="155">
          <cell r="A155">
            <v>149</v>
          </cell>
          <cell r="D155">
            <v>592082.69999999995</v>
          </cell>
          <cell r="E155" t="e">
            <v>#DIV/0!</v>
          </cell>
          <cell r="F155" t="e">
            <v>#DIV/0!</v>
          </cell>
          <cell r="G155">
            <v>0</v>
          </cell>
          <cell r="H155">
            <v>0</v>
          </cell>
          <cell r="I155">
            <v>28815.579520500003</v>
          </cell>
          <cell r="J155">
            <v>563267.12047950004</v>
          </cell>
        </row>
        <row r="156">
          <cell r="A156">
            <v>150</v>
          </cell>
          <cell r="D156">
            <v>592082.69999999995</v>
          </cell>
          <cell r="E156" t="e">
            <v>#DIV/0!</v>
          </cell>
          <cell r="F156" t="e">
            <v>#DIV/0!</v>
          </cell>
          <cell r="G156">
            <v>0</v>
          </cell>
          <cell r="H156">
            <v>0</v>
          </cell>
          <cell r="I156">
            <v>28815.579520500003</v>
          </cell>
          <cell r="J156">
            <v>563267.12047950004</v>
          </cell>
        </row>
        <row r="157">
          <cell r="A157">
            <v>151</v>
          </cell>
          <cell r="D157">
            <v>592082.69999999995</v>
          </cell>
          <cell r="E157" t="e">
            <v>#DIV/0!</v>
          </cell>
          <cell r="F157" t="e">
            <v>#DIV/0!</v>
          </cell>
          <cell r="G157">
            <v>0</v>
          </cell>
          <cell r="H157">
            <v>0</v>
          </cell>
          <cell r="I157">
            <v>28815.579520500003</v>
          </cell>
          <cell r="J157">
            <v>563267.12047950004</v>
          </cell>
        </row>
        <row r="158">
          <cell r="A158">
            <v>152</v>
          </cell>
          <cell r="D158">
            <v>592082.69999999995</v>
          </cell>
          <cell r="E158" t="e">
            <v>#DIV/0!</v>
          </cell>
          <cell r="F158" t="e">
            <v>#DIV/0!</v>
          </cell>
          <cell r="G158">
            <v>0</v>
          </cell>
          <cell r="H158">
            <v>0</v>
          </cell>
          <cell r="I158">
            <v>28815.579520500003</v>
          </cell>
          <cell r="J158">
            <v>563267.12047950004</v>
          </cell>
        </row>
        <row r="159">
          <cell r="A159">
            <v>153</v>
          </cell>
          <cell r="D159">
            <v>592082.69999999995</v>
          </cell>
          <cell r="E159" t="e">
            <v>#DIV/0!</v>
          </cell>
          <cell r="F159" t="e">
            <v>#DIV/0!</v>
          </cell>
          <cell r="G159">
            <v>0</v>
          </cell>
          <cell r="H159">
            <v>0</v>
          </cell>
          <cell r="I159">
            <v>28815.579520500003</v>
          </cell>
          <cell r="J159">
            <v>563267.12047950004</v>
          </cell>
        </row>
        <row r="160">
          <cell r="A160">
            <v>154</v>
          </cell>
          <cell r="D160">
            <v>592082.69999999995</v>
          </cell>
          <cell r="E160" t="e">
            <v>#DIV/0!</v>
          </cell>
          <cell r="F160" t="e">
            <v>#DIV/0!</v>
          </cell>
          <cell r="G160">
            <v>0</v>
          </cell>
          <cell r="H160">
            <v>0</v>
          </cell>
          <cell r="I160">
            <v>28815.579520500003</v>
          </cell>
          <cell r="J160">
            <v>563267.12047950004</v>
          </cell>
        </row>
        <row r="161">
          <cell r="A161">
            <v>155</v>
          </cell>
          <cell r="D161">
            <v>592082.69999999995</v>
          </cell>
          <cell r="E161" t="e">
            <v>#DIV/0!</v>
          </cell>
          <cell r="F161" t="e">
            <v>#DIV/0!</v>
          </cell>
          <cell r="G161">
            <v>0</v>
          </cell>
          <cell r="H161">
            <v>0</v>
          </cell>
          <cell r="I161">
            <v>28815.579520500003</v>
          </cell>
          <cell r="J161">
            <v>563267.12047950004</v>
          </cell>
        </row>
        <row r="162">
          <cell r="A162">
            <v>156</v>
          </cell>
          <cell r="D162">
            <v>592082.69999999995</v>
          </cell>
          <cell r="E162" t="e">
            <v>#DIV/0!</v>
          </cell>
          <cell r="F162" t="e">
            <v>#DIV/0!</v>
          </cell>
          <cell r="G162">
            <v>0</v>
          </cell>
          <cell r="H162">
            <v>0</v>
          </cell>
          <cell r="I162">
            <v>28815.579520500003</v>
          </cell>
          <cell r="J162">
            <v>563267.12047950004</v>
          </cell>
        </row>
        <row r="163">
          <cell r="A163">
            <v>157</v>
          </cell>
          <cell r="D163">
            <v>592082.69999999995</v>
          </cell>
          <cell r="E163" t="e">
            <v>#DIV/0!</v>
          </cell>
          <cell r="F163" t="e">
            <v>#DIV/0!</v>
          </cell>
          <cell r="G163">
            <v>0</v>
          </cell>
          <cell r="H163">
            <v>0</v>
          </cell>
          <cell r="I163">
            <v>28815.579520500003</v>
          </cell>
          <cell r="J163">
            <v>563267.12047950004</v>
          </cell>
        </row>
        <row r="164">
          <cell r="A164">
            <v>158</v>
          </cell>
          <cell r="D164">
            <v>592082.69999999995</v>
          </cell>
          <cell r="E164" t="e">
            <v>#DIV/0!</v>
          </cell>
          <cell r="F164" t="e">
            <v>#DIV/0!</v>
          </cell>
          <cell r="G164">
            <v>0</v>
          </cell>
          <cell r="H164">
            <v>0</v>
          </cell>
          <cell r="I164">
            <v>28815.579520500003</v>
          </cell>
          <cell r="J164">
            <v>563267.12047950004</v>
          </cell>
        </row>
        <row r="165">
          <cell r="A165">
            <v>159</v>
          </cell>
          <cell r="D165">
            <v>592082.69999999995</v>
          </cell>
          <cell r="E165" t="e">
            <v>#DIV/0!</v>
          </cell>
          <cell r="F165" t="e">
            <v>#DIV/0!</v>
          </cell>
          <cell r="G165">
            <v>0</v>
          </cell>
          <cell r="H165">
            <v>0</v>
          </cell>
          <cell r="I165">
            <v>28815.579520500003</v>
          </cell>
          <cell r="J165">
            <v>563267.12047950004</v>
          </cell>
        </row>
        <row r="166">
          <cell r="A166">
            <v>160</v>
          </cell>
          <cell r="D166">
            <v>592082.69999999995</v>
          </cell>
          <cell r="E166" t="e">
            <v>#DIV/0!</v>
          </cell>
          <cell r="F166" t="e">
            <v>#DIV/0!</v>
          </cell>
          <cell r="G166">
            <v>0</v>
          </cell>
          <cell r="H166">
            <v>0</v>
          </cell>
          <cell r="I166">
            <v>28815.579520500003</v>
          </cell>
          <cell r="J166">
            <v>563267.12047950004</v>
          </cell>
        </row>
        <row r="167">
          <cell r="A167">
            <v>161</v>
          </cell>
          <cell r="D167">
            <v>592082.69999999995</v>
          </cell>
          <cell r="E167" t="e">
            <v>#DIV/0!</v>
          </cell>
          <cell r="F167" t="e">
            <v>#DIV/0!</v>
          </cell>
          <cell r="G167">
            <v>0</v>
          </cell>
          <cell r="H167">
            <v>0</v>
          </cell>
          <cell r="I167">
            <v>28815.579520500003</v>
          </cell>
          <cell r="J167">
            <v>563267.12047950004</v>
          </cell>
        </row>
        <row r="168">
          <cell r="A168">
            <v>162</v>
          </cell>
          <cell r="D168">
            <v>592082.69999999995</v>
          </cell>
          <cell r="E168" t="e">
            <v>#DIV/0!</v>
          </cell>
          <cell r="F168" t="e">
            <v>#DIV/0!</v>
          </cell>
          <cell r="G168">
            <v>0</v>
          </cell>
          <cell r="H168">
            <v>0</v>
          </cell>
          <cell r="I168">
            <v>28815.579520500003</v>
          </cell>
          <cell r="J168">
            <v>563267.12047950004</v>
          </cell>
        </row>
        <row r="169">
          <cell r="A169">
            <v>163</v>
          </cell>
          <cell r="D169">
            <v>592082.69999999995</v>
          </cell>
          <cell r="E169" t="e">
            <v>#DIV/0!</v>
          </cell>
          <cell r="F169" t="e">
            <v>#DIV/0!</v>
          </cell>
          <cell r="G169">
            <v>0</v>
          </cell>
          <cell r="H169">
            <v>0</v>
          </cell>
          <cell r="I169">
            <v>28815.579520500003</v>
          </cell>
          <cell r="J169">
            <v>563267.12047950004</v>
          </cell>
        </row>
        <row r="170">
          <cell r="A170">
            <v>164</v>
          </cell>
          <cell r="D170">
            <v>592082.69999999995</v>
          </cell>
          <cell r="E170" t="e">
            <v>#DIV/0!</v>
          </cell>
          <cell r="F170" t="e">
            <v>#DIV/0!</v>
          </cell>
          <cell r="G170">
            <v>0</v>
          </cell>
          <cell r="H170">
            <v>0</v>
          </cell>
          <cell r="I170">
            <v>28815.579520500003</v>
          </cell>
          <cell r="J170">
            <v>563267.12047950004</v>
          </cell>
        </row>
        <row r="171">
          <cell r="A171">
            <v>165</v>
          </cell>
          <cell r="D171">
            <v>592082.69999999995</v>
          </cell>
          <cell r="E171" t="e">
            <v>#DIV/0!</v>
          </cell>
          <cell r="F171" t="e">
            <v>#DIV/0!</v>
          </cell>
          <cell r="G171">
            <v>0</v>
          </cell>
          <cell r="H171">
            <v>0</v>
          </cell>
          <cell r="I171">
            <v>28815.579520500003</v>
          </cell>
          <cell r="J171">
            <v>563267.12047950004</v>
          </cell>
        </row>
        <row r="172">
          <cell r="A172">
            <v>166</v>
          </cell>
          <cell r="D172">
            <v>592082.69999999995</v>
          </cell>
          <cell r="E172" t="e">
            <v>#DIV/0!</v>
          </cell>
          <cell r="F172" t="e">
            <v>#DIV/0!</v>
          </cell>
          <cell r="G172">
            <v>0</v>
          </cell>
          <cell r="H172">
            <v>0</v>
          </cell>
          <cell r="I172">
            <v>28815.579520500003</v>
          </cell>
          <cell r="J172">
            <v>563267.12047950004</v>
          </cell>
        </row>
        <row r="173">
          <cell r="A173">
            <v>167</v>
          </cell>
          <cell r="D173">
            <v>592082.69999999995</v>
          </cell>
          <cell r="E173" t="e">
            <v>#DIV/0!</v>
          </cell>
          <cell r="F173" t="e">
            <v>#DIV/0!</v>
          </cell>
          <cell r="G173">
            <v>0</v>
          </cell>
          <cell r="H173">
            <v>0</v>
          </cell>
          <cell r="I173">
            <v>28815.579520500003</v>
          </cell>
          <cell r="J173">
            <v>563267.12047950004</v>
          </cell>
        </row>
        <row r="174">
          <cell r="A174">
            <v>168</v>
          </cell>
          <cell r="D174">
            <v>592082.69999999995</v>
          </cell>
          <cell r="E174" t="e">
            <v>#DIV/0!</v>
          </cell>
          <cell r="F174" t="e">
            <v>#DIV/0!</v>
          </cell>
          <cell r="G174">
            <v>0</v>
          </cell>
          <cell r="H174">
            <v>0</v>
          </cell>
          <cell r="I174">
            <v>28815.579520500003</v>
          </cell>
          <cell r="J174">
            <v>563267.12047950004</v>
          </cell>
        </row>
        <row r="175">
          <cell r="A175">
            <v>169</v>
          </cell>
          <cell r="D175">
            <v>592082.69999999995</v>
          </cell>
          <cell r="E175" t="e">
            <v>#DIV/0!</v>
          </cell>
          <cell r="F175" t="e">
            <v>#DIV/0!</v>
          </cell>
          <cell r="G175">
            <v>0</v>
          </cell>
          <cell r="H175">
            <v>0</v>
          </cell>
          <cell r="I175">
            <v>28815.579520500003</v>
          </cell>
          <cell r="J175">
            <v>563267.12047950004</v>
          </cell>
        </row>
        <row r="176">
          <cell r="A176">
            <v>170</v>
          </cell>
          <cell r="D176">
            <v>592082.69999999995</v>
          </cell>
          <cell r="E176" t="e">
            <v>#DIV/0!</v>
          </cell>
          <cell r="F176" t="e">
            <v>#DIV/0!</v>
          </cell>
          <cell r="G176">
            <v>0</v>
          </cell>
          <cell r="H176">
            <v>0</v>
          </cell>
          <cell r="I176">
            <v>28815.579520500003</v>
          </cell>
          <cell r="J176">
            <v>563267.12047950004</v>
          </cell>
        </row>
        <row r="177">
          <cell r="A177">
            <v>171</v>
          </cell>
          <cell r="D177">
            <v>592082.69999999995</v>
          </cell>
          <cell r="E177" t="e">
            <v>#DIV/0!</v>
          </cell>
          <cell r="F177" t="e">
            <v>#DIV/0!</v>
          </cell>
          <cell r="G177">
            <v>0</v>
          </cell>
          <cell r="H177">
            <v>0</v>
          </cell>
          <cell r="I177">
            <v>28815.579520500003</v>
          </cell>
          <cell r="J177">
            <v>563267.12047950004</v>
          </cell>
        </row>
        <row r="178">
          <cell r="A178">
            <v>172</v>
          </cell>
          <cell r="D178">
            <v>592082.69999999995</v>
          </cell>
          <cell r="E178" t="e">
            <v>#DIV/0!</v>
          </cell>
          <cell r="F178" t="e">
            <v>#DIV/0!</v>
          </cell>
          <cell r="G178">
            <v>0</v>
          </cell>
          <cell r="H178">
            <v>0</v>
          </cell>
          <cell r="I178">
            <v>28815.579520500003</v>
          </cell>
          <cell r="J178">
            <v>563267.12047950004</v>
          </cell>
        </row>
        <row r="179">
          <cell r="A179">
            <v>173</v>
          </cell>
          <cell r="D179">
            <v>592082.69999999995</v>
          </cell>
          <cell r="E179" t="e">
            <v>#DIV/0!</v>
          </cell>
          <cell r="F179" t="e">
            <v>#DIV/0!</v>
          </cell>
          <cell r="G179">
            <v>0</v>
          </cell>
          <cell r="H179">
            <v>0</v>
          </cell>
          <cell r="I179">
            <v>28815.579520500003</v>
          </cell>
          <cell r="J179">
            <v>563267.12047950004</v>
          </cell>
        </row>
        <row r="180">
          <cell r="A180">
            <v>174</v>
          </cell>
          <cell r="D180">
            <v>592082.69999999995</v>
          </cell>
          <cell r="E180" t="e">
            <v>#DIV/0!</v>
          </cell>
          <cell r="F180" t="e">
            <v>#DIV/0!</v>
          </cell>
          <cell r="G180">
            <v>0</v>
          </cell>
          <cell r="H180">
            <v>0</v>
          </cell>
          <cell r="I180">
            <v>28815.579520500003</v>
          </cell>
          <cell r="J180">
            <v>563267.12047950004</v>
          </cell>
        </row>
        <row r="181">
          <cell r="A181">
            <v>175</v>
          </cell>
          <cell r="D181">
            <v>592082.69999999995</v>
          </cell>
          <cell r="E181" t="e">
            <v>#DIV/0!</v>
          </cell>
          <cell r="F181" t="e">
            <v>#DIV/0!</v>
          </cell>
          <cell r="G181">
            <v>0</v>
          </cell>
          <cell r="H181">
            <v>0</v>
          </cell>
          <cell r="I181">
            <v>28815.579520500003</v>
          </cell>
          <cell r="J181">
            <v>563267.12047950004</v>
          </cell>
        </row>
        <row r="182">
          <cell r="A182">
            <v>176</v>
          </cell>
          <cell r="D182">
            <v>592082.69999999995</v>
          </cell>
          <cell r="E182" t="e">
            <v>#DIV/0!</v>
          </cell>
          <cell r="F182" t="e">
            <v>#DIV/0!</v>
          </cell>
          <cell r="G182">
            <v>0</v>
          </cell>
          <cell r="H182">
            <v>0</v>
          </cell>
          <cell r="I182">
            <v>28815.579520500003</v>
          </cell>
          <cell r="J182">
            <v>563267.12047950004</v>
          </cell>
        </row>
        <row r="183">
          <cell r="A183">
            <v>177</v>
          </cell>
          <cell r="D183">
            <v>592082.69999999995</v>
          </cell>
          <cell r="E183" t="e">
            <v>#DIV/0!</v>
          </cell>
          <cell r="F183" t="e">
            <v>#DIV/0!</v>
          </cell>
          <cell r="G183">
            <v>0</v>
          </cell>
          <cell r="H183">
            <v>0</v>
          </cell>
          <cell r="I183">
            <v>28815.579520500003</v>
          </cell>
          <cell r="J183">
            <v>563267.12047950004</v>
          </cell>
        </row>
        <row r="184">
          <cell r="A184">
            <v>178</v>
          </cell>
          <cell r="D184">
            <v>592082.69999999995</v>
          </cell>
          <cell r="E184" t="e">
            <v>#DIV/0!</v>
          </cell>
          <cell r="F184" t="e">
            <v>#DIV/0!</v>
          </cell>
          <cell r="G184">
            <v>0</v>
          </cell>
          <cell r="H184">
            <v>0</v>
          </cell>
          <cell r="I184">
            <v>28815.579520500003</v>
          </cell>
          <cell r="J184">
            <v>563267.12047950004</v>
          </cell>
        </row>
        <row r="185">
          <cell r="A185">
            <v>179</v>
          </cell>
          <cell r="D185">
            <v>592082.69999999995</v>
          </cell>
          <cell r="E185" t="e">
            <v>#DIV/0!</v>
          </cell>
          <cell r="F185" t="e">
            <v>#DIV/0!</v>
          </cell>
          <cell r="G185">
            <v>0</v>
          </cell>
          <cell r="H185">
            <v>0</v>
          </cell>
          <cell r="I185">
            <v>28815.579520500003</v>
          </cell>
          <cell r="J185">
            <v>563267.12047950004</v>
          </cell>
        </row>
        <row r="186">
          <cell r="A186">
            <v>180</v>
          </cell>
          <cell r="D186">
            <v>592082.69999999995</v>
          </cell>
          <cell r="E186" t="e">
            <v>#DIV/0!</v>
          </cell>
          <cell r="F186" t="e">
            <v>#DIV/0!</v>
          </cell>
          <cell r="G186">
            <v>0</v>
          </cell>
          <cell r="H186">
            <v>0</v>
          </cell>
          <cell r="I186">
            <v>28815.579520500003</v>
          </cell>
          <cell r="J186">
            <v>563267.12047950004</v>
          </cell>
        </row>
        <row r="187">
          <cell r="A187">
            <v>181</v>
          </cell>
          <cell r="D187">
            <v>592082.69999999995</v>
          </cell>
          <cell r="E187" t="e">
            <v>#DIV/0!</v>
          </cell>
          <cell r="F187" t="e">
            <v>#DIV/0!</v>
          </cell>
          <cell r="G187">
            <v>0</v>
          </cell>
          <cell r="H187">
            <v>0</v>
          </cell>
          <cell r="I187">
            <v>28815.579520500003</v>
          </cell>
          <cell r="J187">
            <v>563267.12047950004</v>
          </cell>
        </row>
        <row r="188">
          <cell r="A188">
            <v>182</v>
          </cell>
          <cell r="D188">
            <v>592082.69999999995</v>
          </cell>
          <cell r="E188" t="e">
            <v>#DIV/0!</v>
          </cell>
          <cell r="F188" t="e">
            <v>#DIV/0!</v>
          </cell>
          <cell r="G188">
            <v>0</v>
          </cell>
          <cell r="H188">
            <v>0</v>
          </cell>
          <cell r="I188">
            <v>28815.579520500003</v>
          </cell>
          <cell r="J188">
            <v>563267.12047950004</v>
          </cell>
        </row>
        <row r="189">
          <cell r="A189">
            <v>183</v>
          </cell>
          <cell r="D189">
            <v>592082.69999999995</v>
          </cell>
          <cell r="E189" t="e">
            <v>#DIV/0!</v>
          </cell>
          <cell r="F189" t="e">
            <v>#DIV/0!</v>
          </cell>
          <cell r="G189">
            <v>0</v>
          </cell>
          <cell r="H189">
            <v>0</v>
          </cell>
          <cell r="I189">
            <v>28815.579520500003</v>
          </cell>
          <cell r="J189">
            <v>563267.12047950004</v>
          </cell>
        </row>
        <row r="190">
          <cell r="A190">
            <v>184</v>
          </cell>
          <cell r="D190">
            <v>592082.69999999995</v>
          </cell>
          <cell r="E190" t="e">
            <v>#DIV/0!</v>
          </cell>
          <cell r="F190" t="e">
            <v>#DIV/0!</v>
          </cell>
          <cell r="G190">
            <v>0</v>
          </cell>
          <cell r="H190">
            <v>0</v>
          </cell>
          <cell r="I190">
            <v>28815.579520500003</v>
          </cell>
          <cell r="J190">
            <v>563267.12047950004</v>
          </cell>
        </row>
        <row r="191">
          <cell r="A191">
            <v>185</v>
          </cell>
          <cell r="D191">
            <v>592082.69999999995</v>
          </cell>
          <cell r="E191" t="e">
            <v>#DIV/0!</v>
          </cell>
          <cell r="F191" t="e">
            <v>#DIV/0!</v>
          </cell>
          <cell r="G191">
            <v>0</v>
          </cell>
          <cell r="H191">
            <v>0</v>
          </cell>
          <cell r="I191">
            <v>28815.579520500003</v>
          </cell>
          <cell r="J191">
            <v>563267.12047950004</v>
          </cell>
        </row>
        <row r="192">
          <cell r="A192">
            <v>186</v>
          </cell>
          <cell r="D192">
            <v>592082.69999999995</v>
          </cell>
          <cell r="E192" t="e">
            <v>#DIV/0!</v>
          </cell>
          <cell r="F192" t="e">
            <v>#DIV/0!</v>
          </cell>
          <cell r="G192">
            <v>0</v>
          </cell>
          <cell r="H192">
            <v>0</v>
          </cell>
          <cell r="I192">
            <v>28815.579520500003</v>
          </cell>
          <cell r="J192">
            <v>563267.12047950004</v>
          </cell>
        </row>
        <row r="193">
          <cell r="A193">
            <v>187</v>
          </cell>
          <cell r="D193">
            <v>592082.69999999995</v>
          </cell>
          <cell r="E193" t="e">
            <v>#DIV/0!</v>
          </cell>
          <cell r="F193" t="e">
            <v>#DIV/0!</v>
          </cell>
          <cell r="G193">
            <v>0</v>
          </cell>
          <cell r="H193">
            <v>0</v>
          </cell>
          <cell r="I193">
            <v>28815.579520500003</v>
          </cell>
          <cell r="J193">
            <v>563267.12047950004</v>
          </cell>
        </row>
        <row r="194">
          <cell r="A194">
            <v>188</v>
          </cell>
          <cell r="D194">
            <v>592082.69999999995</v>
          </cell>
          <cell r="E194" t="e">
            <v>#DIV/0!</v>
          </cell>
          <cell r="F194" t="e">
            <v>#DIV/0!</v>
          </cell>
          <cell r="G194">
            <v>0</v>
          </cell>
          <cell r="H194">
            <v>0</v>
          </cell>
          <cell r="I194">
            <v>28815.579520500003</v>
          </cell>
          <cell r="J194">
            <v>563267.12047950004</v>
          </cell>
        </row>
        <row r="195">
          <cell r="A195">
            <v>189</v>
          </cell>
          <cell r="D195">
            <v>592082.69999999995</v>
          </cell>
          <cell r="E195" t="e">
            <v>#DIV/0!</v>
          </cell>
          <cell r="F195" t="e">
            <v>#DIV/0!</v>
          </cell>
          <cell r="G195">
            <v>0</v>
          </cell>
          <cell r="H195">
            <v>0</v>
          </cell>
          <cell r="I195">
            <v>28815.579520500003</v>
          </cell>
          <cell r="J195">
            <v>563267.12047950004</v>
          </cell>
        </row>
        <row r="196">
          <cell r="A196">
            <v>190</v>
          </cell>
          <cell r="D196">
            <v>592082.69999999995</v>
          </cell>
          <cell r="E196" t="e">
            <v>#DIV/0!</v>
          </cell>
          <cell r="F196" t="e">
            <v>#DIV/0!</v>
          </cell>
          <cell r="G196">
            <v>0</v>
          </cell>
          <cell r="H196">
            <v>0</v>
          </cell>
          <cell r="I196">
            <v>28815.579520500003</v>
          </cell>
          <cell r="J196">
            <v>563267.12047950004</v>
          </cell>
        </row>
        <row r="197">
          <cell r="A197">
            <v>191</v>
          </cell>
          <cell r="D197">
            <v>592082.69999999995</v>
          </cell>
          <cell r="E197" t="e">
            <v>#DIV/0!</v>
          </cell>
          <cell r="F197" t="e">
            <v>#DIV/0!</v>
          </cell>
          <cell r="G197">
            <v>0</v>
          </cell>
          <cell r="H197">
            <v>0</v>
          </cell>
          <cell r="I197">
            <v>28815.579520500003</v>
          </cell>
          <cell r="J197">
            <v>563267.12047950004</v>
          </cell>
        </row>
        <row r="198">
          <cell r="A198">
            <v>192</v>
          </cell>
          <cell r="D198">
            <v>592082.69999999995</v>
          </cell>
          <cell r="E198" t="e">
            <v>#DIV/0!</v>
          </cell>
          <cell r="F198" t="e">
            <v>#DIV/0!</v>
          </cell>
          <cell r="G198">
            <v>0</v>
          </cell>
          <cell r="H198">
            <v>0</v>
          </cell>
          <cell r="I198">
            <v>28815.579520500003</v>
          </cell>
          <cell r="J198">
            <v>563267.12047950004</v>
          </cell>
        </row>
        <row r="199">
          <cell r="A199">
            <v>193</v>
          </cell>
          <cell r="D199">
            <v>592082.69999999995</v>
          </cell>
          <cell r="E199" t="e">
            <v>#DIV/0!</v>
          </cell>
          <cell r="F199" t="e">
            <v>#DIV/0!</v>
          </cell>
          <cell r="G199">
            <v>0</v>
          </cell>
          <cell r="H199">
            <v>0</v>
          </cell>
          <cell r="I199">
            <v>28815.579520500003</v>
          </cell>
          <cell r="J199">
            <v>563267.12047950004</v>
          </cell>
        </row>
        <row r="200">
          <cell r="A200">
            <v>194</v>
          </cell>
          <cell r="D200">
            <v>592082.69999999995</v>
          </cell>
          <cell r="E200" t="e">
            <v>#DIV/0!</v>
          </cell>
          <cell r="F200" t="e">
            <v>#DIV/0!</v>
          </cell>
          <cell r="G200">
            <v>0</v>
          </cell>
          <cell r="H200">
            <v>0</v>
          </cell>
          <cell r="I200">
            <v>28815.579520500003</v>
          </cell>
          <cell r="J200">
            <v>563267.12047950004</v>
          </cell>
        </row>
        <row r="201">
          <cell r="A201">
            <v>195</v>
          </cell>
          <cell r="D201">
            <v>592082.69999999995</v>
          </cell>
          <cell r="E201" t="e">
            <v>#DIV/0!</v>
          </cell>
          <cell r="F201" t="e">
            <v>#DIV/0!</v>
          </cell>
          <cell r="G201">
            <v>0</v>
          </cell>
          <cell r="H201">
            <v>0</v>
          </cell>
          <cell r="I201">
            <v>28815.579520500003</v>
          </cell>
          <cell r="J201">
            <v>563267.12047950004</v>
          </cell>
        </row>
        <row r="202">
          <cell r="A202">
            <v>196</v>
          </cell>
          <cell r="D202">
            <v>592082.69999999995</v>
          </cell>
          <cell r="E202" t="e">
            <v>#DIV/0!</v>
          </cell>
          <cell r="F202" t="e">
            <v>#DIV/0!</v>
          </cell>
          <cell r="G202">
            <v>0</v>
          </cell>
          <cell r="H202">
            <v>0</v>
          </cell>
          <cell r="I202">
            <v>28815.579520500003</v>
          </cell>
          <cell r="J202">
            <v>563267.12047950004</v>
          </cell>
        </row>
        <row r="203">
          <cell r="A203">
            <v>197</v>
          </cell>
          <cell r="D203">
            <v>592082.69999999995</v>
          </cell>
          <cell r="E203" t="e">
            <v>#DIV/0!</v>
          </cell>
          <cell r="F203" t="e">
            <v>#DIV/0!</v>
          </cell>
          <cell r="G203">
            <v>0</v>
          </cell>
          <cell r="H203">
            <v>0</v>
          </cell>
          <cell r="I203">
            <v>28815.579520500003</v>
          </cell>
          <cell r="J203">
            <v>563267.12047950004</v>
          </cell>
        </row>
        <row r="204">
          <cell r="A204">
            <v>198</v>
          </cell>
          <cell r="D204">
            <v>592082.69999999995</v>
          </cell>
          <cell r="E204" t="e">
            <v>#DIV/0!</v>
          </cell>
          <cell r="F204" t="e">
            <v>#DIV/0!</v>
          </cell>
          <cell r="G204">
            <v>0</v>
          </cell>
          <cell r="H204">
            <v>0</v>
          </cell>
          <cell r="I204">
            <v>28815.579520500003</v>
          </cell>
          <cell r="J204">
            <v>563267.12047950004</v>
          </cell>
        </row>
        <row r="205">
          <cell r="A205">
            <v>199</v>
          </cell>
          <cell r="D205">
            <v>592082.69999999995</v>
          </cell>
          <cell r="E205" t="e">
            <v>#DIV/0!</v>
          </cell>
          <cell r="F205" t="e">
            <v>#DIV/0!</v>
          </cell>
          <cell r="G205">
            <v>0</v>
          </cell>
          <cell r="H205">
            <v>0</v>
          </cell>
          <cell r="I205">
            <v>28815.579520500003</v>
          </cell>
          <cell r="J205">
            <v>563267.12047950004</v>
          </cell>
        </row>
        <row r="206">
          <cell r="A206">
            <v>200</v>
          </cell>
          <cell r="D206">
            <v>592082.69999999995</v>
          </cell>
          <cell r="E206" t="e">
            <v>#DIV/0!</v>
          </cell>
          <cell r="F206" t="e">
            <v>#DIV/0!</v>
          </cell>
          <cell r="G206">
            <v>0</v>
          </cell>
          <cell r="H206">
            <v>0</v>
          </cell>
          <cell r="I206">
            <v>28815.579520500003</v>
          </cell>
          <cell r="J206">
            <v>563267.12047950004</v>
          </cell>
        </row>
        <row r="207">
          <cell r="A207">
            <v>201</v>
          </cell>
          <cell r="D207">
            <v>592082.69999999995</v>
          </cell>
          <cell r="E207" t="e">
            <v>#DIV/0!</v>
          </cell>
          <cell r="F207" t="e">
            <v>#DIV/0!</v>
          </cell>
          <cell r="G207">
            <v>0</v>
          </cell>
          <cell r="H207">
            <v>0</v>
          </cell>
          <cell r="I207">
            <v>28815.579520500003</v>
          </cell>
          <cell r="J207">
            <v>563267.12047950004</v>
          </cell>
        </row>
        <row r="208">
          <cell r="A208">
            <v>202</v>
          </cell>
          <cell r="D208">
            <v>592082.69999999995</v>
          </cell>
          <cell r="E208" t="e">
            <v>#DIV/0!</v>
          </cell>
          <cell r="F208" t="e">
            <v>#DIV/0!</v>
          </cell>
          <cell r="G208">
            <v>0</v>
          </cell>
          <cell r="H208">
            <v>0</v>
          </cell>
          <cell r="I208">
            <v>28815.579520500003</v>
          </cell>
          <cell r="J208">
            <v>563267.12047950004</v>
          </cell>
        </row>
        <row r="209">
          <cell r="A209">
            <v>203</v>
          </cell>
          <cell r="D209">
            <v>592082.69999999995</v>
          </cell>
          <cell r="E209" t="e">
            <v>#DIV/0!</v>
          </cell>
          <cell r="F209" t="e">
            <v>#DIV/0!</v>
          </cell>
          <cell r="G209">
            <v>0</v>
          </cell>
          <cell r="H209">
            <v>0</v>
          </cell>
          <cell r="I209">
            <v>28815.579520500003</v>
          </cell>
          <cell r="J209">
            <v>563267.12047950004</v>
          </cell>
        </row>
        <row r="210">
          <cell r="A210">
            <v>204</v>
          </cell>
          <cell r="D210">
            <v>592082.69999999995</v>
          </cell>
          <cell r="E210" t="e">
            <v>#DIV/0!</v>
          </cell>
          <cell r="F210" t="e">
            <v>#DIV/0!</v>
          </cell>
          <cell r="G210">
            <v>0</v>
          </cell>
          <cell r="H210">
            <v>0</v>
          </cell>
          <cell r="I210">
            <v>28815.579520500003</v>
          </cell>
          <cell r="J210">
            <v>563267.12047950004</v>
          </cell>
        </row>
        <row r="211">
          <cell r="A211">
            <v>205</v>
          </cell>
          <cell r="D211">
            <v>592082.69999999995</v>
          </cell>
          <cell r="E211" t="e">
            <v>#DIV/0!</v>
          </cell>
          <cell r="F211" t="e">
            <v>#DIV/0!</v>
          </cell>
          <cell r="G211">
            <v>0</v>
          </cell>
          <cell r="H211">
            <v>0</v>
          </cell>
          <cell r="I211">
            <v>28815.579520500003</v>
          </cell>
          <cell r="J211">
            <v>563267.12047950004</v>
          </cell>
        </row>
        <row r="212">
          <cell r="A212">
            <v>206</v>
          </cell>
          <cell r="D212">
            <v>592082.69999999995</v>
          </cell>
          <cell r="E212" t="e">
            <v>#DIV/0!</v>
          </cell>
          <cell r="F212" t="e">
            <v>#DIV/0!</v>
          </cell>
          <cell r="G212">
            <v>0</v>
          </cell>
          <cell r="H212">
            <v>0</v>
          </cell>
          <cell r="I212">
            <v>28815.579520500003</v>
          </cell>
          <cell r="J212">
            <v>563267.12047950004</v>
          </cell>
        </row>
        <row r="213">
          <cell r="A213">
            <v>207</v>
          </cell>
          <cell r="D213">
            <v>592082.69999999995</v>
          </cell>
          <cell r="E213" t="e">
            <v>#DIV/0!</v>
          </cell>
          <cell r="F213" t="e">
            <v>#DIV/0!</v>
          </cell>
          <cell r="G213">
            <v>0</v>
          </cell>
          <cell r="H213">
            <v>0</v>
          </cell>
          <cell r="I213">
            <v>28815.579520500003</v>
          </cell>
          <cell r="J213">
            <v>563267.12047950004</v>
          </cell>
        </row>
        <row r="214">
          <cell r="A214">
            <v>208</v>
          </cell>
          <cell r="D214">
            <v>592082.69999999995</v>
          </cell>
          <cell r="E214" t="e">
            <v>#DIV/0!</v>
          </cell>
          <cell r="F214" t="e">
            <v>#DIV/0!</v>
          </cell>
          <cell r="G214">
            <v>0</v>
          </cell>
          <cell r="H214">
            <v>0</v>
          </cell>
          <cell r="I214">
            <v>28815.579520500003</v>
          </cell>
          <cell r="J214">
            <v>563267.12047950004</v>
          </cell>
        </row>
        <row r="215">
          <cell r="A215">
            <v>209</v>
          </cell>
          <cell r="D215">
            <v>592082.69999999995</v>
          </cell>
          <cell r="E215" t="e">
            <v>#DIV/0!</v>
          </cell>
          <cell r="F215" t="e">
            <v>#DIV/0!</v>
          </cell>
          <cell r="G215">
            <v>0</v>
          </cell>
          <cell r="H215">
            <v>0</v>
          </cell>
          <cell r="I215">
            <v>28815.579520500003</v>
          </cell>
          <cell r="J215">
            <v>563267.12047950004</v>
          </cell>
        </row>
        <row r="216">
          <cell r="A216">
            <v>210</v>
          </cell>
          <cell r="D216">
            <v>592082.69999999995</v>
          </cell>
          <cell r="E216" t="e">
            <v>#DIV/0!</v>
          </cell>
          <cell r="F216" t="e">
            <v>#DIV/0!</v>
          </cell>
          <cell r="G216">
            <v>0</v>
          </cell>
          <cell r="H216">
            <v>0</v>
          </cell>
          <cell r="I216">
            <v>28815.579520500003</v>
          </cell>
          <cell r="J216">
            <v>563267.12047950004</v>
          </cell>
        </row>
        <row r="217">
          <cell r="A217">
            <v>211</v>
          </cell>
          <cell r="D217">
            <v>592082.69999999995</v>
          </cell>
          <cell r="E217" t="e">
            <v>#DIV/0!</v>
          </cell>
          <cell r="F217" t="e">
            <v>#DIV/0!</v>
          </cell>
          <cell r="G217">
            <v>0</v>
          </cell>
          <cell r="H217">
            <v>0</v>
          </cell>
          <cell r="I217">
            <v>28815.579520500003</v>
          </cell>
          <cell r="J217">
            <v>563267.12047950004</v>
          </cell>
        </row>
        <row r="218">
          <cell r="A218">
            <v>212</v>
          </cell>
          <cell r="D218">
            <v>592082.69999999995</v>
          </cell>
          <cell r="E218" t="e">
            <v>#DIV/0!</v>
          </cell>
          <cell r="F218" t="e">
            <v>#DIV/0!</v>
          </cell>
          <cell r="G218">
            <v>0</v>
          </cell>
          <cell r="H218">
            <v>0</v>
          </cell>
          <cell r="I218">
            <v>28815.579520500003</v>
          </cell>
          <cell r="J218">
            <v>563267.12047950004</v>
          </cell>
        </row>
        <row r="219">
          <cell r="A219">
            <v>213</v>
          </cell>
          <cell r="D219">
            <v>592082.69999999995</v>
          </cell>
          <cell r="E219" t="e">
            <v>#DIV/0!</v>
          </cell>
          <cell r="F219" t="e">
            <v>#DIV/0!</v>
          </cell>
          <cell r="G219">
            <v>0</v>
          </cell>
          <cell r="H219">
            <v>0</v>
          </cell>
          <cell r="I219">
            <v>28815.579520500003</v>
          </cell>
          <cell r="J219">
            <v>563267.12047950004</v>
          </cell>
        </row>
        <row r="220">
          <cell r="A220">
            <v>214</v>
          </cell>
          <cell r="D220">
            <v>592082.69999999995</v>
          </cell>
          <cell r="E220" t="e">
            <v>#DIV/0!</v>
          </cell>
          <cell r="F220" t="e">
            <v>#DIV/0!</v>
          </cell>
          <cell r="G220">
            <v>0</v>
          </cell>
          <cell r="H220">
            <v>0</v>
          </cell>
          <cell r="I220">
            <v>28815.579520500003</v>
          </cell>
          <cell r="J220">
            <v>563267.12047950004</v>
          </cell>
        </row>
        <row r="221">
          <cell r="A221">
            <v>215</v>
          </cell>
          <cell r="D221">
            <v>592082.69999999995</v>
          </cell>
          <cell r="E221" t="e">
            <v>#DIV/0!</v>
          </cell>
          <cell r="F221" t="e">
            <v>#DIV/0!</v>
          </cell>
          <cell r="G221">
            <v>0</v>
          </cell>
          <cell r="H221">
            <v>0</v>
          </cell>
          <cell r="I221">
            <v>28815.579520500003</v>
          </cell>
          <cell r="J221">
            <v>563267.12047950004</v>
          </cell>
        </row>
        <row r="222">
          <cell r="A222">
            <v>216</v>
          </cell>
          <cell r="D222">
            <v>592082.69999999995</v>
          </cell>
          <cell r="E222" t="e">
            <v>#DIV/0!</v>
          </cell>
          <cell r="F222" t="e">
            <v>#DIV/0!</v>
          </cell>
          <cell r="G222">
            <v>0</v>
          </cell>
          <cell r="H222">
            <v>0</v>
          </cell>
          <cell r="I222">
            <v>28815.579520500003</v>
          </cell>
          <cell r="J222">
            <v>563267.12047950004</v>
          </cell>
        </row>
        <row r="223">
          <cell r="A223">
            <v>217</v>
          </cell>
          <cell r="D223">
            <v>592082.69999999995</v>
          </cell>
          <cell r="E223" t="e">
            <v>#DIV/0!</v>
          </cell>
          <cell r="F223" t="e">
            <v>#DIV/0!</v>
          </cell>
          <cell r="G223">
            <v>0</v>
          </cell>
          <cell r="H223">
            <v>0</v>
          </cell>
          <cell r="I223">
            <v>28815.579520500003</v>
          </cell>
          <cell r="J223">
            <v>563267.12047950004</v>
          </cell>
        </row>
        <row r="224">
          <cell r="A224">
            <v>218</v>
          </cell>
          <cell r="D224">
            <v>592082.69999999995</v>
          </cell>
          <cell r="E224" t="e">
            <v>#DIV/0!</v>
          </cell>
          <cell r="F224" t="e">
            <v>#DIV/0!</v>
          </cell>
          <cell r="G224">
            <v>0</v>
          </cell>
          <cell r="H224">
            <v>0</v>
          </cell>
          <cell r="I224">
            <v>28815.579520500003</v>
          </cell>
          <cell r="J224">
            <v>563267.12047950004</v>
          </cell>
        </row>
        <row r="225">
          <cell r="A225">
            <v>219</v>
          </cell>
          <cell r="D225">
            <v>592082.69999999995</v>
          </cell>
          <cell r="E225" t="e">
            <v>#DIV/0!</v>
          </cell>
          <cell r="F225" t="e">
            <v>#DIV/0!</v>
          </cell>
          <cell r="G225">
            <v>0</v>
          </cell>
          <cell r="H225">
            <v>0</v>
          </cell>
          <cell r="I225">
            <v>28815.579520500003</v>
          </cell>
          <cell r="J225">
            <v>563267.12047950004</v>
          </cell>
        </row>
        <row r="226">
          <cell r="A226">
            <v>220</v>
          </cell>
          <cell r="D226">
            <v>592082.69999999995</v>
          </cell>
          <cell r="E226" t="e">
            <v>#DIV/0!</v>
          </cell>
          <cell r="F226" t="e">
            <v>#DIV/0!</v>
          </cell>
          <cell r="G226">
            <v>0</v>
          </cell>
          <cell r="H226">
            <v>0</v>
          </cell>
          <cell r="I226">
            <v>28815.579520500003</v>
          </cell>
          <cell r="J226">
            <v>563267.12047950004</v>
          </cell>
        </row>
        <row r="227">
          <cell r="A227">
            <v>221</v>
          </cell>
          <cell r="D227">
            <v>592082.69999999995</v>
          </cell>
          <cell r="E227" t="e">
            <v>#DIV/0!</v>
          </cell>
          <cell r="F227" t="e">
            <v>#DIV/0!</v>
          </cell>
          <cell r="G227">
            <v>0</v>
          </cell>
          <cell r="H227">
            <v>0</v>
          </cell>
          <cell r="I227">
            <v>28815.579520500003</v>
          </cell>
          <cell r="J227">
            <v>563267.12047950004</v>
          </cell>
        </row>
        <row r="228">
          <cell r="A228">
            <v>222</v>
          </cell>
          <cell r="D228">
            <v>592082.69999999995</v>
          </cell>
          <cell r="E228" t="e">
            <v>#DIV/0!</v>
          </cell>
          <cell r="F228" t="e">
            <v>#DIV/0!</v>
          </cell>
          <cell r="G228">
            <v>0</v>
          </cell>
          <cell r="H228">
            <v>0</v>
          </cell>
          <cell r="I228">
            <v>28815.579520500003</v>
          </cell>
          <cell r="J228">
            <v>563267.12047950004</v>
          </cell>
        </row>
        <row r="229">
          <cell r="A229">
            <v>223</v>
          </cell>
          <cell r="D229">
            <v>592082.69999999995</v>
          </cell>
          <cell r="E229" t="e">
            <v>#DIV/0!</v>
          </cell>
          <cell r="F229" t="e">
            <v>#DIV/0!</v>
          </cell>
          <cell r="G229">
            <v>0</v>
          </cell>
          <cell r="H229">
            <v>0</v>
          </cell>
          <cell r="I229">
            <v>28815.579520500003</v>
          </cell>
          <cell r="J229">
            <v>563267.12047950004</v>
          </cell>
        </row>
        <row r="230">
          <cell r="A230">
            <v>224</v>
          </cell>
          <cell r="D230">
            <v>592082.69999999995</v>
          </cell>
          <cell r="E230" t="e">
            <v>#DIV/0!</v>
          </cell>
          <cell r="F230" t="e">
            <v>#DIV/0!</v>
          </cell>
          <cell r="G230">
            <v>0</v>
          </cell>
          <cell r="H230">
            <v>0</v>
          </cell>
          <cell r="I230">
            <v>28815.579520500003</v>
          </cell>
          <cell r="J230">
            <v>563267.12047950004</v>
          </cell>
        </row>
        <row r="231">
          <cell r="A231">
            <v>225</v>
          </cell>
          <cell r="D231">
            <v>592082.69999999995</v>
          </cell>
          <cell r="E231" t="e">
            <v>#DIV/0!</v>
          </cell>
          <cell r="F231" t="e">
            <v>#DIV/0!</v>
          </cell>
          <cell r="G231">
            <v>0</v>
          </cell>
          <cell r="H231">
            <v>0</v>
          </cell>
          <cell r="I231">
            <v>28815.579520500003</v>
          </cell>
          <cell r="J231">
            <v>563267.12047950004</v>
          </cell>
        </row>
        <row r="232">
          <cell r="A232">
            <v>226</v>
          </cell>
          <cell r="D232">
            <v>592082.69999999995</v>
          </cell>
          <cell r="E232" t="e">
            <v>#DIV/0!</v>
          </cell>
          <cell r="F232" t="e">
            <v>#DIV/0!</v>
          </cell>
          <cell r="G232">
            <v>0</v>
          </cell>
          <cell r="H232">
            <v>0</v>
          </cell>
          <cell r="I232">
            <v>28815.579520500003</v>
          </cell>
          <cell r="J232">
            <v>563267.12047950004</v>
          </cell>
        </row>
        <row r="233">
          <cell r="A233">
            <v>227</v>
          </cell>
          <cell r="D233">
            <v>592082.69999999995</v>
          </cell>
          <cell r="E233" t="e">
            <v>#DIV/0!</v>
          </cell>
          <cell r="F233" t="e">
            <v>#DIV/0!</v>
          </cell>
          <cell r="G233">
            <v>0</v>
          </cell>
          <cell r="H233">
            <v>0</v>
          </cell>
          <cell r="I233">
            <v>28815.579520500003</v>
          </cell>
          <cell r="J233">
            <v>563267.12047950004</v>
          </cell>
        </row>
        <row r="234">
          <cell r="A234">
            <v>228</v>
          </cell>
          <cell r="D234">
            <v>592082.69999999995</v>
          </cell>
          <cell r="E234" t="e">
            <v>#DIV/0!</v>
          </cell>
          <cell r="F234" t="e">
            <v>#DIV/0!</v>
          </cell>
          <cell r="G234">
            <v>0</v>
          </cell>
          <cell r="H234">
            <v>0</v>
          </cell>
          <cell r="I234">
            <v>28815.579520500003</v>
          </cell>
          <cell r="J234">
            <v>563267.12047950004</v>
          </cell>
        </row>
        <row r="235">
          <cell r="A235">
            <v>229</v>
          </cell>
          <cell r="D235">
            <v>592082.69999999995</v>
          </cell>
          <cell r="E235" t="e">
            <v>#DIV/0!</v>
          </cell>
          <cell r="F235" t="e">
            <v>#DIV/0!</v>
          </cell>
          <cell r="G235">
            <v>0</v>
          </cell>
          <cell r="H235">
            <v>0</v>
          </cell>
          <cell r="I235">
            <v>28815.579520500003</v>
          </cell>
          <cell r="J235">
            <v>563267.12047950004</v>
          </cell>
        </row>
        <row r="236">
          <cell r="A236">
            <v>230</v>
          </cell>
          <cell r="D236">
            <v>592082.69999999995</v>
          </cell>
          <cell r="E236" t="e">
            <v>#DIV/0!</v>
          </cell>
          <cell r="F236" t="e">
            <v>#DIV/0!</v>
          </cell>
          <cell r="G236">
            <v>0</v>
          </cell>
          <cell r="H236">
            <v>0</v>
          </cell>
          <cell r="I236">
            <v>28815.579520500003</v>
          </cell>
          <cell r="J236">
            <v>563267.12047950004</v>
          </cell>
        </row>
        <row r="237">
          <cell r="A237">
            <v>231</v>
          </cell>
          <cell r="D237">
            <v>592082.69999999995</v>
          </cell>
          <cell r="E237" t="e">
            <v>#DIV/0!</v>
          </cell>
          <cell r="F237" t="e">
            <v>#DIV/0!</v>
          </cell>
          <cell r="G237">
            <v>0</v>
          </cell>
          <cell r="H237">
            <v>0</v>
          </cell>
          <cell r="I237">
            <v>28815.579520500003</v>
          </cell>
          <cell r="J237">
            <v>563267.12047950004</v>
          </cell>
        </row>
        <row r="238">
          <cell r="A238">
            <v>232</v>
          </cell>
          <cell r="D238">
            <v>592082.69999999995</v>
          </cell>
          <cell r="E238" t="e">
            <v>#DIV/0!</v>
          </cell>
          <cell r="F238" t="e">
            <v>#DIV/0!</v>
          </cell>
          <cell r="G238">
            <v>0</v>
          </cell>
          <cell r="H238">
            <v>0</v>
          </cell>
          <cell r="I238">
            <v>28815.579520500003</v>
          </cell>
          <cell r="J238">
            <v>563267.12047950004</v>
          </cell>
        </row>
        <row r="239">
          <cell r="A239">
            <v>233</v>
          </cell>
          <cell r="D239">
            <v>592082.69999999995</v>
          </cell>
          <cell r="E239" t="e">
            <v>#DIV/0!</v>
          </cell>
          <cell r="F239" t="e">
            <v>#DIV/0!</v>
          </cell>
          <cell r="G239">
            <v>0</v>
          </cell>
          <cell r="H239">
            <v>0</v>
          </cell>
          <cell r="I239">
            <v>28815.579520500003</v>
          </cell>
          <cell r="J239">
            <v>563267.12047950004</v>
          </cell>
        </row>
        <row r="240">
          <cell r="A240">
            <v>234</v>
          </cell>
          <cell r="D240">
            <v>592082.69999999995</v>
          </cell>
          <cell r="E240" t="e">
            <v>#DIV/0!</v>
          </cell>
          <cell r="F240" t="e">
            <v>#DIV/0!</v>
          </cell>
          <cell r="G240">
            <v>0</v>
          </cell>
          <cell r="H240">
            <v>0</v>
          </cell>
          <cell r="I240">
            <v>28815.579520500003</v>
          </cell>
          <cell r="J240">
            <v>563267.12047950004</v>
          </cell>
        </row>
        <row r="241">
          <cell r="A241">
            <v>235</v>
          </cell>
          <cell r="D241">
            <v>592082.69999999995</v>
          </cell>
          <cell r="E241" t="e">
            <v>#DIV/0!</v>
          </cell>
          <cell r="F241" t="e">
            <v>#DIV/0!</v>
          </cell>
          <cell r="G241">
            <v>0</v>
          </cell>
          <cell r="H241">
            <v>0</v>
          </cell>
          <cell r="I241">
            <v>28815.579520500003</v>
          </cell>
          <cell r="J241">
            <v>563267.12047950004</v>
          </cell>
        </row>
        <row r="242">
          <cell r="A242">
            <v>236</v>
          </cell>
          <cell r="D242">
            <v>592082.69999999995</v>
          </cell>
          <cell r="E242" t="e">
            <v>#DIV/0!</v>
          </cell>
          <cell r="F242" t="e">
            <v>#DIV/0!</v>
          </cell>
          <cell r="G242">
            <v>0</v>
          </cell>
          <cell r="H242">
            <v>0</v>
          </cell>
          <cell r="I242">
            <v>28815.579520500003</v>
          </cell>
          <cell r="J242">
            <v>563267.12047950004</v>
          </cell>
        </row>
        <row r="243">
          <cell r="A243">
            <v>237</v>
          </cell>
          <cell r="D243">
            <v>592082.69999999995</v>
          </cell>
          <cell r="E243" t="e">
            <v>#DIV/0!</v>
          </cell>
          <cell r="F243" t="e">
            <v>#DIV/0!</v>
          </cell>
          <cell r="G243">
            <v>0</v>
          </cell>
          <cell r="H243">
            <v>0</v>
          </cell>
          <cell r="I243">
            <v>28815.579520500003</v>
          </cell>
          <cell r="J243">
            <v>563267.12047950004</v>
          </cell>
        </row>
        <row r="244">
          <cell r="A244">
            <v>238</v>
          </cell>
          <cell r="D244">
            <v>592082.69999999995</v>
          </cell>
          <cell r="E244" t="e">
            <v>#DIV/0!</v>
          </cell>
          <cell r="F244" t="e">
            <v>#DIV/0!</v>
          </cell>
          <cell r="G244">
            <v>0</v>
          </cell>
          <cell r="H244">
            <v>0</v>
          </cell>
          <cell r="I244">
            <v>28815.579520500003</v>
          </cell>
          <cell r="J244">
            <v>563267.12047950004</v>
          </cell>
        </row>
        <row r="245">
          <cell r="A245">
            <v>239</v>
          </cell>
          <cell r="D245">
            <v>592082.69999999995</v>
          </cell>
          <cell r="E245" t="e">
            <v>#DIV/0!</v>
          </cell>
          <cell r="F245" t="e">
            <v>#DIV/0!</v>
          </cell>
          <cell r="G245">
            <v>0</v>
          </cell>
          <cell r="H245">
            <v>0</v>
          </cell>
          <cell r="I245">
            <v>28815.579520500003</v>
          </cell>
          <cell r="J245">
            <v>563267.12047950004</v>
          </cell>
        </row>
        <row r="246">
          <cell r="A246">
            <v>240</v>
          </cell>
          <cell r="D246">
            <v>592082.69999999995</v>
          </cell>
          <cell r="E246" t="e">
            <v>#DIV/0!</v>
          </cell>
          <cell r="F246" t="e">
            <v>#DIV/0!</v>
          </cell>
          <cell r="G246">
            <v>0</v>
          </cell>
          <cell r="H246">
            <v>0</v>
          </cell>
          <cell r="I246">
            <v>28815.579520500003</v>
          </cell>
          <cell r="J246">
            <v>563267.12047950004</v>
          </cell>
        </row>
        <row r="247">
          <cell r="A247">
            <v>241</v>
          </cell>
          <cell r="D247">
            <v>592082.69999999995</v>
          </cell>
          <cell r="E247" t="e">
            <v>#DIV/0!</v>
          </cell>
          <cell r="F247" t="e">
            <v>#DIV/0!</v>
          </cell>
          <cell r="G247">
            <v>0</v>
          </cell>
          <cell r="H247">
            <v>0</v>
          </cell>
          <cell r="I247">
            <v>28815.579520500003</v>
          </cell>
          <cell r="J247">
            <v>563267.12047950004</v>
          </cell>
        </row>
        <row r="248">
          <cell r="A248">
            <v>242</v>
          </cell>
          <cell r="D248">
            <v>592082.69999999995</v>
          </cell>
          <cell r="E248" t="e">
            <v>#DIV/0!</v>
          </cell>
          <cell r="F248" t="e">
            <v>#DIV/0!</v>
          </cell>
          <cell r="G248">
            <v>0</v>
          </cell>
          <cell r="H248">
            <v>0</v>
          </cell>
          <cell r="I248">
            <v>28815.579520500003</v>
          </cell>
          <cell r="J248">
            <v>563267.12047950004</v>
          </cell>
        </row>
        <row r="249">
          <cell r="A249">
            <v>243</v>
          </cell>
          <cell r="D249">
            <v>592082.69999999995</v>
          </cell>
          <cell r="E249" t="e">
            <v>#DIV/0!</v>
          </cell>
          <cell r="F249" t="e">
            <v>#DIV/0!</v>
          </cell>
          <cell r="G249">
            <v>0</v>
          </cell>
          <cell r="H249">
            <v>0</v>
          </cell>
          <cell r="I249">
            <v>28815.579520500003</v>
          </cell>
          <cell r="J249">
            <v>563267.12047950004</v>
          </cell>
        </row>
        <row r="250">
          <cell r="A250">
            <v>244</v>
          </cell>
          <cell r="D250">
            <v>592082.69999999995</v>
          </cell>
          <cell r="E250" t="e">
            <v>#DIV/0!</v>
          </cell>
          <cell r="F250" t="e">
            <v>#DIV/0!</v>
          </cell>
          <cell r="G250">
            <v>0</v>
          </cell>
          <cell r="H250">
            <v>0</v>
          </cell>
          <cell r="I250">
            <v>28815.579520500003</v>
          </cell>
          <cell r="J250">
            <v>563267.12047950004</v>
          </cell>
        </row>
        <row r="251">
          <cell r="A251">
            <v>245</v>
          </cell>
          <cell r="D251">
            <v>592082.69999999995</v>
          </cell>
          <cell r="E251" t="e">
            <v>#DIV/0!</v>
          </cell>
          <cell r="F251" t="e">
            <v>#DIV/0!</v>
          </cell>
          <cell r="G251">
            <v>0</v>
          </cell>
          <cell r="H251">
            <v>0</v>
          </cell>
          <cell r="I251">
            <v>28815.579520500003</v>
          </cell>
          <cell r="J251">
            <v>563267.12047950004</v>
          </cell>
        </row>
        <row r="252">
          <cell r="A252">
            <v>246</v>
          </cell>
          <cell r="D252">
            <v>592082.69999999995</v>
          </cell>
          <cell r="E252" t="e">
            <v>#DIV/0!</v>
          </cell>
          <cell r="F252" t="e">
            <v>#DIV/0!</v>
          </cell>
          <cell r="G252">
            <v>0</v>
          </cell>
          <cell r="H252">
            <v>0</v>
          </cell>
          <cell r="I252">
            <v>28815.579520500003</v>
          </cell>
          <cell r="J252">
            <v>563267.12047950004</v>
          </cell>
        </row>
        <row r="253">
          <cell r="A253">
            <v>247</v>
          </cell>
          <cell r="D253">
            <v>592082.69999999995</v>
          </cell>
          <cell r="E253" t="e">
            <v>#DIV/0!</v>
          </cell>
          <cell r="F253" t="e">
            <v>#DIV/0!</v>
          </cell>
          <cell r="G253">
            <v>0</v>
          </cell>
          <cell r="H253">
            <v>0</v>
          </cell>
          <cell r="I253">
            <v>28815.579520500003</v>
          </cell>
          <cell r="J253">
            <v>563267.12047950004</v>
          </cell>
        </row>
        <row r="254">
          <cell r="A254">
            <v>248</v>
          </cell>
          <cell r="D254">
            <v>592082.69999999995</v>
          </cell>
          <cell r="E254" t="e">
            <v>#DIV/0!</v>
          </cell>
          <cell r="F254" t="e">
            <v>#DIV/0!</v>
          </cell>
          <cell r="G254">
            <v>0</v>
          </cell>
          <cell r="H254">
            <v>0</v>
          </cell>
          <cell r="I254">
            <v>28815.579520500003</v>
          </cell>
          <cell r="J254">
            <v>563267.12047950004</v>
          </cell>
        </row>
        <row r="255">
          <cell r="A255">
            <v>249</v>
          </cell>
          <cell r="D255">
            <v>592082.69999999995</v>
          </cell>
          <cell r="E255" t="e">
            <v>#DIV/0!</v>
          </cell>
          <cell r="F255" t="e">
            <v>#DIV/0!</v>
          </cell>
          <cell r="G255">
            <v>0</v>
          </cell>
          <cell r="H255">
            <v>0</v>
          </cell>
          <cell r="I255">
            <v>28815.579520500003</v>
          </cell>
          <cell r="J255">
            <v>563267.12047950004</v>
          </cell>
        </row>
        <row r="256">
          <cell r="A256">
            <v>250</v>
          </cell>
          <cell r="D256">
            <v>592082.69999999995</v>
          </cell>
          <cell r="E256" t="e">
            <v>#DIV/0!</v>
          </cell>
          <cell r="F256" t="e">
            <v>#DIV/0!</v>
          </cell>
          <cell r="G256">
            <v>0</v>
          </cell>
          <cell r="H256">
            <v>0</v>
          </cell>
          <cell r="I256">
            <v>28815.579520500003</v>
          </cell>
          <cell r="J256">
            <v>563267.12047950004</v>
          </cell>
        </row>
        <row r="257">
          <cell r="A257">
            <v>251</v>
          </cell>
          <cell r="D257">
            <v>592082.69999999995</v>
          </cell>
          <cell r="E257" t="e">
            <v>#DIV/0!</v>
          </cell>
          <cell r="F257" t="e">
            <v>#DIV/0!</v>
          </cell>
          <cell r="G257">
            <v>0</v>
          </cell>
          <cell r="H257">
            <v>0</v>
          </cell>
          <cell r="I257">
            <v>28815.579520500003</v>
          </cell>
          <cell r="J257">
            <v>563267.12047950004</v>
          </cell>
        </row>
        <row r="258">
          <cell r="A258">
            <v>252</v>
          </cell>
          <cell r="D258">
            <v>592082.69999999995</v>
          </cell>
          <cell r="E258" t="e">
            <v>#DIV/0!</v>
          </cell>
          <cell r="F258" t="e">
            <v>#DIV/0!</v>
          </cell>
          <cell r="G258">
            <v>0</v>
          </cell>
          <cell r="H258">
            <v>0</v>
          </cell>
          <cell r="I258">
            <v>28815.579520500003</v>
          </cell>
          <cell r="J258">
            <v>563267.12047950004</v>
          </cell>
        </row>
        <row r="259">
          <cell r="A259">
            <v>253</v>
          </cell>
          <cell r="D259">
            <v>592082.69999999995</v>
          </cell>
          <cell r="E259" t="e">
            <v>#DIV/0!</v>
          </cell>
          <cell r="F259" t="e">
            <v>#DIV/0!</v>
          </cell>
          <cell r="G259">
            <v>0</v>
          </cell>
          <cell r="H259">
            <v>0</v>
          </cell>
          <cell r="I259">
            <v>28815.579520500003</v>
          </cell>
          <cell r="J259">
            <v>563267.12047950004</v>
          </cell>
        </row>
        <row r="260">
          <cell r="A260">
            <v>254</v>
          </cell>
          <cell r="D260">
            <v>592082.69999999995</v>
          </cell>
          <cell r="E260" t="e">
            <v>#DIV/0!</v>
          </cell>
          <cell r="F260" t="e">
            <v>#DIV/0!</v>
          </cell>
          <cell r="G260">
            <v>0</v>
          </cell>
          <cell r="H260">
            <v>0</v>
          </cell>
          <cell r="I260">
            <v>28815.579520500003</v>
          </cell>
          <cell r="J260">
            <v>563267.12047950004</v>
          </cell>
        </row>
        <row r="261">
          <cell r="A261">
            <v>255</v>
          </cell>
          <cell r="D261">
            <v>592082.69999999995</v>
          </cell>
          <cell r="E261" t="e">
            <v>#DIV/0!</v>
          </cell>
          <cell r="F261" t="e">
            <v>#DIV/0!</v>
          </cell>
          <cell r="G261">
            <v>0</v>
          </cell>
          <cell r="H261">
            <v>0</v>
          </cell>
          <cell r="I261">
            <v>28815.579520500003</v>
          </cell>
          <cell r="J261">
            <v>563267.12047950004</v>
          </cell>
        </row>
        <row r="262">
          <cell r="A262">
            <v>256</v>
          </cell>
          <cell r="D262">
            <v>592082.69999999995</v>
          </cell>
          <cell r="E262" t="e">
            <v>#DIV/0!</v>
          </cell>
          <cell r="F262" t="e">
            <v>#DIV/0!</v>
          </cell>
          <cell r="G262">
            <v>0</v>
          </cell>
          <cell r="H262">
            <v>0</v>
          </cell>
          <cell r="I262">
            <v>28815.579520500003</v>
          </cell>
          <cell r="J262">
            <v>563267.12047950004</v>
          </cell>
        </row>
        <row r="263">
          <cell r="A263">
            <v>257</v>
          </cell>
          <cell r="D263">
            <v>592082.69999999995</v>
          </cell>
          <cell r="E263" t="e">
            <v>#DIV/0!</v>
          </cell>
          <cell r="F263" t="e">
            <v>#DIV/0!</v>
          </cell>
          <cell r="G263">
            <v>0</v>
          </cell>
          <cell r="H263">
            <v>0</v>
          </cell>
          <cell r="I263">
            <v>28815.579520500003</v>
          </cell>
          <cell r="J263">
            <v>563267.12047950004</v>
          </cell>
        </row>
        <row r="264">
          <cell r="A264">
            <v>258</v>
          </cell>
          <cell r="D264">
            <v>592082.69999999995</v>
          </cell>
          <cell r="E264" t="e">
            <v>#DIV/0!</v>
          </cell>
          <cell r="F264" t="e">
            <v>#DIV/0!</v>
          </cell>
          <cell r="G264">
            <v>0</v>
          </cell>
          <cell r="H264">
            <v>0</v>
          </cell>
          <cell r="I264">
            <v>28815.579520500003</v>
          </cell>
          <cell r="J264">
            <v>563267.12047950004</v>
          </cell>
        </row>
        <row r="265">
          <cell r="A265">
            <v>259</v>
          </cell>
          <cell r="D265">
            <v>592082.69999999995</v>
          </cell>
          <cell r="E265" t="e">
            <v>#DIV/0!</v>
          </cell>
          <cell r="F265" t="e">
            <v>#DIV/0!</v>
          </cell>
          <cell r="G265">
            <v>0</v>
          </cell>
          <cell r="H265">
            <v>0</v>
          </cell>
          <cell r="I265">
            <v>28815.579520500003</v>
          </cell>
          <cell r="J265">
            <v>563267.12047950004</v>
          </cell>
        </row>
        <row r="266">
          <cell r="A266">
            <v>260</v>
          </cell>
          <cell r="D266">
            <v>592082.69999999995</v>
          </cell>
          <cell r="E266" t="e">
            <v>#DIV/0!</v>
          </cell>
          <cell r="F266" t="e">
            <v>#DIV/0!</v>
          </cell>
          <cell r="G266">
            <v>0</v>
          </cell>
          <cell r="H266">
            <v>0</v>
          </cell>
          <cell r="I266">
            <v>28815.579520500003</v>
          </cell>
          <cell r="J266">
            <v>563267.12047950004</v>
          </cell>
        </row>
        <row r="267">
          <cell r="A267">
            <v>261</v>
          </cell>
          <cell r="D267">
            <v>592082.69999999995</v>
          </cell>
          <cell r="E267" t="e">
            <v>#DIV/0!</v>
          </cell>
          <cell r="F267" t="e">
            <v>#DIV/0!</v>
          </cell>
          <cell r="G267">
            <v>0</v>
          </cell>
          <cell r="H267">
            <v>0</v>
          </cell>
          <cell r="I267">
            <v>28815.579520500003</v>
          </cell>
          <cell r="J267">
            <v>563267.12047950004</v>
          </cell>
        </row>
        <row r="268">
          <cell r="A268">
            <v>262</v>
          </cell>
          <cell r="D268">
            <v>592082.69999999995</v>
          </cell>
          <cell r="E268" t="e">
            <v>#DIV/0!</v>
          </cell>
          <cell r="F268" t="e">
            <v>#DIV/0!</v>
          </cell>
          <cell r="G268">
            <v>0</v>
          </cell>
          <cell r="H268">
            <v>0</v>
          </cell>
          <cell r="I268">
            <v>28815.579520500003</v>
          </cell>
          <cell r="J268">
            <v>563267.12047950004</v>
          </cell>
        </row>
        <row r="269">
          <cell r="B269">
            <v>592082.69999999995</v>
          </cell>
          <cell r="G269">
            <v>28815.579520500003</v>
          </cell>
          <cell r="H269">
            <v>563267.12047950004</v>
          </cell>
          <cell r="I269" t="str">
            <v xml:space="preserve"> </v>
          </cell>
        </row>
        <row r="271">
          <cell r="G271" t="str">
            <v>Rs. In Million</v>
          </cell>
        </row>
        <row r="272">
          <cell r="B272" t="str">
            <v>Tenor</v>
          </cell>
          <cell r="C272" t="str">
            <v>Amount Offered</v>
          </cell>
          <cell r="D272" t="str">
            <v>Realized Amount</v>
          </cell>
          <cell r="E272" t="str">
            <v>Target</v>
          </cell>
          <cell r="F272" t="str">
            <v>NCBs **</v>
          </cell>
          <cell r="G272" t="str">
            <v>Auction Maturity</v>
          </cell>
          <cell r="H272" t="str">
            <v>PKRV</v>
          </cell>
        </row>
        <row r="274">
          <cell r="B274" t="str">
            <v>03-Month</v>
          </cell>
          <cell r="C274">
            <v>592082.69999999995</v>
          </cell>
          <cell r="D274">
            <v>563267.12047950004</v>
          </cell>
          <cell r="E274">
            <v>175000</v>
          </cell>
          <cell r="F274">
            <v>52547.66</v>
          </cell>
          <cell r="G274">
            <v>57747.144999999997</v>
          </cell>
          <cell r="H274">
            <v>0.2165</v>
          </cell>
        </row>
        <row r="275">
          <cell r="B275" t="str">
            <v>06-Month</v>
          </cell>
          <cell r="C275">
            <v>123100</v>
          </cell>
          <cell r="D275">
            <v>110919.11024999998</v>
          </cell>
          <cell r="E275">
            <v>175000</v>
          </cell>
          <cell r="F275">
            <v>7855.2899999999991</v>
          </cell>
          <cell r="G275">
            <v>50757.635000000002</v>
          </cell>
          <cell r="H275">
            <v>0.21310000000000001</v>
          </cell>
        </row>
        <row r="276">
          <cell r="B276" t="str">
            <v>12-Month</v>
          </cell>
          <cell r="C276">
            <v>626614.69999999995</v>
          </cell>
          <cell r="D276">
            <v>517643.34059849987</v>
          </cell>
          <cell r="E276">
            <v>175000</v>
          </cell>
          <cell r="F276">
            <v>16239.69</v>
          </cell>
          <cell r="G276">
            <v>64920.18</v>
          </cell>
          <cell r="H276">
            <v>0.20799999999999999</v>
          </cell>
        </row>
        <row r="277">
          <cell r="B277" t="str">
            <v>Total</v>
          </cell>
          <cell r="C277">
            <v>1341797.3999999999</v>
          </cell>
          <cell r="D277">
            <v>1191829.5713279999</v>
          </cell>
          <cell r="E277">
            <v>525000</v>
          </cell>
          <cell r="F277">
            <v>76642.64</v>
          </cell>
          <cell r="G277">
            <v>173424.96</v>
          </cell>
        </row>
        <row r="278">
          <cell r="B278" t="str">
            <v xml:space="preserve">** The NCBs includes funds of Supreme Court and SBP, the face value is subject to change after auction result. </v>
          </cell>
        </row>
        <row r="280">
          <cell r="B280" t="str">
            <v>Tenor</v>
          </cell>
          <cell r="C280" t="str">
            <v>Last Cut-Off Rates with Auction Dates</v>
          </cell>
          <cell r="D280" t="e">
            <v>#VALUE!</v>
          </cell>
          <cell r="E280" t="e">
            <v>#VALUE!</v>
          </cell>
        </row>
        <row r="281">
          <cell r="B281" t="e">
            <v>#VALUE!</v>
          </cell>
          <cell r="C281" t="str">
            <v>Cut-off</v>
          </cell>
          <cell r="D281" t="str">
            <v>Wtd. Avg</v>
          </cell>
          <cell r="E281" t="str">
            <v>Auction Date</v>
          </cell>
        </row>
        <row r="282">
          <cell r="B282" t="str">
            <v>03-Month</v>
          </cell>
          <cell r="C282">
            <v>0.21660066623342916</v>
          </cell>
          <cell r="D282">
            <v>0.2160083300062787</v>
          </cell>
          <cell r="E282">
            <v>45385</v>
          </cell>
        </row>
        <row r="283">
          <cell r="B283" t="str">
            <v>06-Month</v>
          </cell>
          <cell r="C283">
            <v>0.21399913813109303</v>
          </cell>
          <cell r="D283">
            <v>0.21303453617591031</v>
          </cell>
          <cell r="E283">
            <v>45385</v>
          </cell>
        </row>
        <row r="284">
          <cell r="B284" t="str">
            <v>12-Month</v>
          </cell>
          <cell r="C284">
            <v>0.20899822471651888</v>
          </cell>
          <cell r="D284">
            <v>0.2083922594890725</v>
          </cell>
          <cell r="E284">
            <v>45385</v>
          </cell>
        </row>
      </sheetData>
      <sheetData sheetId="7">
        <row r="7">
          <cell r="A7">
            <v>1</v>
          </cell>
          <cell r="B7">
            <v>2100</v>
          </cell>
          <cell r="C7">
            <v>90.419300000000007</v>
          </cell>
          <cell r="D7">
            <v>2100</v>
          </cell>
          <cell r="E7">
            <v>0.21249933596910386</v>
          </cell>
          <cell r="F7">
            <v>0.21249933596910386</v>
          </cell>
          <cell r="G7">
            <v>201.19469999999995</v>
          </cell>
          <cell r="H7">
            <v>1898.8053</v>
          </cell>
          <cell r="I7">
            <v>201.19469999999995</v>
          </cell>
          <cell r="J7">
            <v>1898.8053</v>
          </cell>
        </row>
        <row r="8">
          <cell r="A8">
            <v>2</v>
          </cell>
          <cell r="B8">
            <v>550</v>
          </cell>
          <cell r="C8">
            <v>90.398899999999998</v>
          </cell>
          <cell r="D8">
            <v>2650</v>
          </cell>
          <cell r="E8">
            <v>0.21299986279372099</v>
          </cell>
          <cell r="F8">
            <v>0.21260321889496778</v>
          </cell>
          <cell r="G8">
            <v>52.806050000000035</v>
          </cell>
          <cell r="H8">
            <v>497.19394999999997</v>
          </cell>
          <cell r="I8">
            <v>254.00074999999998</v>
          </cell>
          <cell r="J8">
            <v>2395.9992499999998</v>
          </cell>
        </row>
        <row r="9">
          <cell r="A9">
            <v>3</v>
          </cell>
          <cell r="B9">
            <v>550</v>
          </cell>
          <cell r="C9">
            <v>90.378500000000003</v>
          </cell>
          <cell r="D9">
            <v>3200</v>
          </cell>
          <cell r="E9">
            <v>0.21350061557356428</v>
          </cell>
          <cell r="F9">
            <v>0.21275745894910156</v>
          </cell>
          <cell r="G9">
            <v>52.918249999999965</v>
          </cell>
          <cell r="H9">
            <v>497.08175000000006</v>
          </cell>
          <cell r="I9">
            <v>306.91899999999993</v>
          </cell>
          <cell r="J9">
            <v>2893.0810000000001</v>
          </cell>
        </row>
        <row r="10">
          <cell r="A10">
            <v>4</v>
          </cell>
          <cell r="B10">
            <v>1000</v>
          </cell>
          <cell r="C10">
            <v>90.3673</v>
          </cell>
          <cell r="D10">
            <v>4200</v>
          </cell>
          <cell r="E10">
            <v>0.21377563480459105</v>
          </cell>
          <cell r="F10">
            <v>0.21299988177183715</v>
          </cell>
          <cell r="G10">
            <v>96.327000000000055</v>
          </cell>
          <cell r="H10">
            <v>903.673</v>
          </cell>
          <cell r="I10">
            <v>403.24599999999998</v>
          </cell>
          <cell r="J10">
            <v>3796.7539999999999</v>
          </cell>
        </row>
        <row r="11">
          <cell r="A11">
            <v>5</v>
          </cell>
          <cell r="B11">
            <v>1000</v>
          </cell>
          <cell r="C11">
            <v>90.363299999999995</v>
          </cell>
          <cell r="D11">
            <v>5200</v>
          </cell>
          <cell r="E11">
            <v>0.21387387248029802</v>
          </cell>
          <cell r="F11">
            <v>0.2131679569080796</v>
          </cell>
          <cell r="G11">
            <v>96.36700000000009</v>
          </cell>
          <cell r="H11">
            <v>903.63299999999992</v>
          </cell>
          <cell r="I11">
            <v>499.61300000000006</v>
          </cell>
          <cell r="J11">
            <v>4700.3869999999997</v>
          </cell>
        </row>
        <row r="12">
          <cell r="A12">
            <v>6</v>
          </cell>
          <cell r="B12">
            <v>200</v>
          </cell>
          <cell r="C12">
            <v>90.358199999999997</v>
          </cell>
          <cell r="D12">
            <v>5400</v>
          </cell>
          <cell r="E12">
            <v>0.21399913813109303</v>
          </cell>
          <cell r="F12">
            <v>0.21319874139782083</v>
          </cell>
          <cell r="G12">
            <v>19.2836</v>
          </cell>
          <cell r="H12">
            <v>180.71639999999999</v>
          </cell>
          <cell r="I12">
            <v>518.89660000000003</v>
          </cell>
          <cell r="J12">
            <v>4881.1034</v>
          </cell>
        </row>
        <row r="13">
          <cell r="A13">
            <v>7</v>
          </cell>
          <cell r="B13">
            <v>200</v>
          </cell>
          <cell r="C13">
            <v>90.347999999999999</v>
          </cell>
          <cell r="D13">
            <v>5600</v>
          </cell>
          <cell r="E13">
            <v>0.21424971185895614</v>
          </cell>
          <cell r="F13">
            <v>0.21323627605714709</v>
          </cell>
          <cell r="G13">
            <v>19.304000000000009</v>
          </cell>
          <cell r="H13">
            <v>180.696</v>
          </cell>
          <cell r="I13">
            <v>538.20060000000001</v>
          </cell>
          <cell r="J13">
            <v>5061.7993999999999</v>
          </cell>
        </row>
        <row r="14">
          <cell r="A14">
            <v>8</v>
          </cell>
          <cell r="B14">
            <v>500</v>
          </cell>
          <cell r="C14">
            <v>90.3429</v>
          </cell>
          <cell r="D14">
            <v>6100</v>
          </cell>
          <cell r="E14">
            <v>0.21437501994081426</v>
          </cell>
          <cell r="F14">
            <v>0.21332961571974274</v>
          </cell>
          <cell r="G14">
            <v>48.285499999999985</v>
          </cell>
          <cell r="H14">
            <v>451.71450000000004</v>
          </cell>
          <cell r="I14">
            <v>586.48609999999996</v>
          </cell>
          <cell r="J14">
            <v>5513.5138999999999</v>
          </cell>
        </row>
        <row r="15">
          <cell r="A15">
            <v>9</v>
          </cell>
          <cell r="B15">
            <v>200</v>
          </cell>
          <cell r="C15">
            <v>90.337900000000005</v>
          </cell>
          <cell r="D15">
            <v>6300</v>
          </cell>
          <cell r="E15">
            <v>0.21449788473651096</v>
          </cell>
          <cell r="F15">
            <v>0.21336670362503699</v>
          </cell>
          <cell r="G15">
            <v>19.32419999999999</v>
          </cell>
          <cell r="H15">
            <v>180.67580000000001</v>
          </cell>
          <cell r="I15">
            <v>605.81029999999998</v>
          </cell>
          <cell r="J15">
            <v>5694.1896999999999</v>
          </cell>
        </row>
        <row r="16">
          <cell r="A16">
            <v>10</v>
          </cell>
          <cell r="B16">
            <v>150</v>
          </cell>
          <cell r="C16">
            <v>90.327699999999993</v>
          </cell>
          <cell r="D16">
            <v>6450</v>
          </cell>
          <cell r="E16">
            <v>0.21474857109717752</v>
          </cell>
          <cell r="F16">
            <v>0.21339884007787746</v>
          </cell>
          <cell r="G16">
            <v>14.508450000000018</v>
          </cell>
          <cell r="H16">
            <v>135.49154999999999</v>
          </cell>
          <cell r="I16">
            <v>620.31875000000002</v>
          </cell>
          <cell r="J16">
            <v>5829.6812499999996</v>
          </cell>
        </row>
        <row r="17">
          <cell r="A17">
            <v>11</v>
          </cell>
          <cell r="B17">
            <v>500</v>
          </cell>
          <cell r="C17">
            <v>90.322500000000005</v>
          </cell>
          <cell r="D17">
            <v>6950</v>
          </cell>
          <cell r="E17">
            <v>0.2148763937769998</v>
          </cell>
          <cell r="F17">
            <v>0.21350513890515246</v>
          </cell>
          <cell r="G17">
            <v>48.387499999999974</v>
          </cell>
          <cell r="H17">
            <v>451.61250000000001</v>
          </cell>
          <cell r="I17">
            <v>668.70624999999995</v>
          </cell>
          <cell r="J17">
            <v>6281.2937499999998</v>
          </cell>
        </row>
        <row r="18">
          <cell r="A18">
            <v>12</v>
          </cell>
          <cell r="B18">
            <v>150</v>
          </cell>
          <cell r="C18">
            <v>90.319500000000005</v>
          </cell>
          <cell r="D18">
            <v>7100</v>
          </cell>
          <cell r="E18">
            <v>0.2149501443258604</v>
          </cell>
          <cell r="F18">
            <v>0.21353566718868855</v>
          </cell>
          <cell r="G18">
            <v>14.520749999999987</v>
          </cell>
          <cell r="H18">
            <v>135.47925000000001</v>
          </cell>
          <cell r="I18">
            <v>683.22699999999998</v>
          </cell>
          <cell r="J18">
            <v>6416.7730000000001</v>
          </cell>
        </row>
        <row r="19">
          <cell r="A19">
            <v>13</v>
          </cell>
          <cell r="B19">
            <v>8750</v>
          </cell>
          <cell r="C19">
            <v>90.317499999999995</v>
          </cell>
          <cell r="D19">
            <v>15850</v>
          </cell>
          <cell r="E19">
            <v>0.21499931408033393</v>
          </cell>
          <cell r="F19">
            <v>0.21434367414779879</v>
          </cell>
          <cell r="G19">
            <v>847.21875000000045</v>
          </cell>
          <cell r="H19">
            <v>7902.78125</v>
          </cell>
          <cell r="I19">
            <v>1530.4457500000003</v>
          </cell>
          <cell r="J19">
            <v>14319.554250000001</v>
          </cell>
        </row>
        <row r="20">
          <cell r="A20">
            <v>14</v>
          </cell>
          <cell r="B20">
            <v>150</v>
          </cell>
          <cell r="C20">
            <v>90.311400000000006</v>
          </cell>
          <cell r="D20">
            <v>16000</v>
          </cell>
          <cell r="E20">
            <v>0.21514929528203583</v>
          </cell>
          <cell r="F20">
            <v>0.21435122684593225</v>
          </cell>
          <cell r="G20">
            <v>14.532899999999987</v>
          </cell>
          <cell r="H20">
            <v>135.46710000000002</v>
          </cell>
          <cell r="I20">
            <v>1544.9786500000002</v>
          </cell>
          <cell r="J20">
            <v>14455.021350000001</v>
          </cell>
        </row>
        <row r="21">
          <cell r="A21">
            <v>15</v>
          </cell>
          <cell r="B21">
            <v>150</v>
          </cell>
          <cell r="C21">
            <v>90.303299999999993</v>
          </cell>
          <cell r="D21">
            <v>16150</v>
          </cell>
          <cell r="E21">
            <v>0.21534848196498452</v>
          </cell>
          <cell r="F21">
            <v>0.21436048927737855</v>
          </cell>
          <cell r="G21">
            <v>14.545050000000003</v>
          </cell>
          <cell r="H21">
            <v>135.45495</v>
          </cell>
          <cell r="I21">
            <v>1559.5237000000002</v>
          </cell>
          <cell r="J21">
            <v>14590.4763</v>
          </cell>
        </row>
        <row r="22">
          <cell r="A22">
            <v>16</v>
          </cell>
          <cell r="B22">
            <v>500</v>
          </cell>
          <cell r="C22">
            <v>90.302199999999999</v>
          </cell>
          <cell r="D22">
            <v>16650</v>
          </cell>
          <cell r="E22">
            <v>0.2153755347642097</v>
          </cell>
          <cell r="F22">
            <v>0.21439097112382993</v>
          </cell>
          <cell r="G22">
            <v>48.489000000000004</v>
          </cell>
          <cell r="H22">
            <v>451.51099999999997</v>
          </cell>
          <cell r="I22">
            <v>1608.0127000000002</v>
          </cell>
          <cell r="J22">
            <v>15041.987300000001</v>
          </cell>
        </row>
        <row r="23">
          <cell r="A23">
            <v>17</v>
          </cell>
          <cell r="B23">
            <v>200</v>
          </cell>
          <cell r="C23">
            <v>90.295100000000005</v>
          </cell>
          <cell r="D23">
            <v>16850</v>
          </cell>
          <cell r="E23">
            <v>0.21555016414372002</v>
          </cell>
          <cell r="F23">
            <v>0.21440473009142508</v>
          </cell>
          <cell r="G23">
            <v>19.40979999999999</v>
          </cell>
          <cell r="H23">
            <v>180.59020000000001</v>
          </cell>
          <cell r="I23">
            <v>1627.4225000000001</v>
          </cell>
          <cell r="J23">
            <v>15222.577500000001</v>
          </cell>
        </row>
        <row r="24">
          <cell r="A24">
            <v>18</v>
          </cell>
          <cell r="B24">
            <v>500</v>
          </cell>
          <cell r="C24">
            <v>90.281899999999993</v>
          </cell>
          <cell r="D24">
            <v>17350</v>
          </cell>
          <cell r="E24">
            <v>0.21587490021639077</v>
          </cell>
          <cell r="F24">
            <v>0.21444709810655374</v>
          </cell>
          <cell r="G24">
            <v>48.590500000000034</v>
          </cell>
          <cell r="H24">
            <v>451.40949999999998</v>
          </cell>
          <cell r="I24">
            <v>1676.0130000000001</v>
          </cell>
          <cell r="J24">
            <v>15673.987000000001</v>
          </cell>
        </row>
        <row r="25">
          <cell r="A25">
            <v>19</v>
          </cell>
          <cell r="B25">
            <v>1000</v>
          </cell>
          <cell r="C25">
            <v>90.28</v>
          </cell>
          <cell r="D25">
            <v>18350</v>
          </cell>
          <cell r="E25">
            <v>0.21592165034787986</v>
          </cell>
          <cell r="F25">
            <v>0.21452745517692573</v>
          </cell>
          <cell r="G25">
            <v>97.19999999999996</v>
          </cell>
          <cell r="H25">
            <v>902.80000000000007</v>
          </cell>
          <cell r="I25">
            <v>1773.2130000000002</v>
          </cell>
          <cell r="J25">
            <v>16576.787</v>
          </cell>
        </row>
        <row r="26">
          <cell r="A26">
            <v>20</v>
          </cell>
          <cell r="B26">
            <v>500</v>
          </cell>
          <cell r="C26">
            <v>90.261600000000001</v>
          </cell>
          <cell r="D26">
            <v>18850</v>
          </cell>
          <cell r="E26">
            <v>0.2163744902849904</v>
          </cell>
          <cell r="F26">
            <v>0.21457644815061444</v>
          </cell>
          <cell r="G26">
            <v>48.692000000000014</v>
          </cell>
          <cell r="H26">
            <v>451.30799999999999</v>
          </cell>
          <cell r="I26">
            <v>1821.9050000000002</v>
          </cell>
          <cell r="J26">
            <v>17028.095000000001</v>
          </cell>
        </row>
        <row r="27">
          <cell r="A27">
            <v>21</v>
          </cell>
          <cell r="B27">
            <v>500</v>
          </cell>
          <cell r="C27">
            <v>90.241299999999995</v>
          </cell>
          <cell r="D27">
            <v>19350</v>
          </cell>
          <cell r="E27">
            <v>0.21687430512159334</v>
          </cell>
          <cell r="F27">
            <v>0.21463582429973532</v>
          </cell>
          <cell r="G27">
            <v>48.793500000000044</v>
          </cell>
          <cell r="H27">
            <v>451.20649999999995</v>
          </cell>
          <cell r="I27">
            <v>1870.6985000000002</v>
          </cell>
          <cell r="J27">
            <v>17479.301500000001</v>
          </cell>
        </row>
        <row r="28">
          <cell r="A28">
            <v>22</v>
          </cell>
          <cell r="B28">
            <v>500</v>
          </cell>
          <cell r="C28">
            <v>90.221000000000004</v>
          </cell>
          <cell r="D28">
            <v>19850</v>
          </cell>
          <cell r="E28">
            <v>0.21737434487791935</v>
          </cell>
          <cell r="F28">
            <v>0.21470480466694397</v>
          </cell>
          <cell r="G28">
            <v>48.894999999999968</v>
          </cell>
          <cell r="H28">
            <v>451.10500000000002</v>
          </cell>
          <cell r="I28">
            <v>1919.5935000000002</v>
          </cell>
          <cell r="J28">
            <v>17930.406500000001</v>
          </cell>
        </row>
        <row r="29">
          <cell r="A29">
            <v>23</v>
          </cell>
          <cell r="B29">
            <v>5000</v>
          </cell>
          <cell r="C29">
            <v>90.2166</v>
          </cell>
          <cell r="D29">
            <v>24850</v>
          </cell>
          <cell r="E29">
            <v>0.21748275755298854</v>
          </cell>
          <cell r="F29">
            <v>0.21526374890960889</v>
          </cell>
          <cell r="G29">
            <v>489.1699999999999</v>
          </cell>
          <cell r="H29">
            <v>4510.83</v>
          </cell>
          <cell r="I29">
            <v>2408.7635</v>
          </cell>
          <cell r="J29">
            <v>22441.236499999999</v>
          </cell>
        </row>
        <row r="30">
          <cell r="A30">
            <v>24</v>
          </cell>
          <cell r="B30">
            <v>8750</v>
          </cell>
          <cell r="C30">
            <v>90.215900000000005</v>
          </cell>
          <cell r="D30">
            <v>33600</v>
          </cell>
          <cell r="E30">
            <v>0.21750000599903987</v>
          </cell>
          <cell r="F30">
            <v>0.21584610752664821</v>
          </cell>
          <cell r="G30">
            <v>856.10874999999965</v>
          </cell>
          <cell r="H30">
            <v>7893.8912500000006</v>
          </cell>
          <cell r="I30">
            <v>3264.8722499999994</v>
          </cell>
          <cell r="J30">
            <v>30335.12775</v>
          </cell>
        </row>
        <row r="31">
          <cell r="A31">
            <v>25</v>
          </cell>
          <cell r="B31">
            <v>1000</v>
          </cell>
          <cell r="C31">
            <v>90.21</v>
          </cell>
          <cell r="D31">
            <v>34600</v>
          </cell>
          <cell r="E31">
            <v>0.21764539639498084</v>
          </cell>
          <cell r="F31">
            <v>0.2158981100950971</v>
          </cell>
          <cell r="G31">
            <v>97.900000000000091</v>
          </cell>
          <cell r="H31">
            <v>902.09999999999991</v>
          </cell>
          <cell r="I31">
            <v>3362.7722499999995</v>
          </cell>
          <cell r="J31">
            <v>31237.227749999998</v>
          </cell>
        </row>
        <row r="32">
          <cell r="A32">
            <v>26</v>
          </cell>
          <cell r="B32">
            <v>500</v>
          </cell>
          <cell r="C32">
            <v>90.200699999999998</v>
          </cell>
          <cell r="D32">
            <v>35100</v>
          </cell>
          <cell r="E32">
            <v>0.21787460970582614</v>
          </cell>
          <cell r="F32">
            <v>0.2159262653602072</v>
          </cell>
          <cell r="G32">
            <v>48.996499999999997</v>
          </cell>
          <cell r="H32">
            <v>451.00350000000003</v>
          </cell>
          <cell r="I32">
            <v>3411.7687499999997</v>
          </cell>
          <cell r="J32">
            <v>31688.231249999997</v>
          </cell>
        </row>
        <row r="33">
          <cell r="A33">
            <v>27</v>
          </cell>
          <cell r="B33">
            <v>5000</v>
          </cell>
          <cell r="C33">
            <v>90.157600000000002</v>
          </cell>
          <cell r="D33">
            <v>40100</v>
          </cell>
          <cell r="E33">
            <v>0.21893749524032491</v>
          </cell>
          <cell r="F33">
            <v>0.21630173043254111</v>
          </cell>
          <cell r="G33">
            <v>492.11999999999978</v>
          </cell>
          <cell r="H33">
            <v>4507.88</v>
          </cell>
          <cell r="I33">
            <v>3903.8887499999996</v>
          </cell>
          <cell r="J33">
            <v>36196.111249999994</v>
          </cell>
        </row>
        <row r="34">
          <cell r="A34">
            <v>28</v>
          </cell>
          <cell r="B34">
            <v>10000</v>
          </cell>
          <cell r="C34">
            <v>90.114999999999995</v>
          </cell>
          <cell r="D34">
            <v>50100</v>
          </cell>
          <cell r="E34">
            <v>0.21998904940146699</v>
          </cell>
          <cell r="F34">
            <v>0.21703772224270595</v>
          </cell>
          <cell r="G34">
            <v>988.50000000000102</v>
          </cell>
          <cell r="H34">
            <v>9011.4999999999982</v>
          </cell>
          <cell r="I34">
            <v>4892.388750000001</v>
          </cell>
          <cell r="J34">
            <v>45207.611249999994</v>
          </cell>
        </row>
        <row r="35">
          <cell r="A35">
            <v>29</v>
          </cell>
          <cell r="B35">
            <v>1000</v>
          </cell>
          <cell r="C35">
            <v>90.114599999999996</v>
          </cell>
          <cell r="D35">
            <v>51100</v>
          </cell>
          <cell r="E35">
            <v>0.21999892786091704</v>
          </cell>
          <cell r="F35">
            <v>0.21709567147202516</v>
          </cell>
          <cell r="G35">
            <v>98.853999999999999</v>
          </cell>
          <cell r="H35">
            <v>901.14599999999996</v>
          </cell>
          <cell r="I35">
            <v>4991.2427500000013</v>
          </cell>
          <cell r="J35">
            <v>46108.757249999995</v>
          </cell>
        </row>
        <row r="36">
          <cell r="A36">
            <v>30</v>
          </cell>
          <cell r="B36">
            <v>1000</v>
          </cell>
          <cell r="C36">
            <v>90.074100000000001</v>
          </cell>
          <cell r="D36">
            <v>52100</v>
          </cell>
          <cell r="E36">
            <v>0.22099957603892692</v>
          </cell>
          <cell r="F36">
            <v>0.21717060246179293</v>
          </cell>
          <cell r="G36">
            <v>99.258999999999986</v>
          </cell>
          <cell r="H36">
            <v>900.74099999999999</v>
          </cell>
          <cell r="I36">
            <v>5090.5017500000013</v>
          </cell>
          <cell r="J36">
            <v>47009.498249999997</v>
          </cell>
        </row>
        <row r="37">
          <cell r="A37">
            <v>31</v>
          </cell>
          <cell r="B37">
            <v>34000</v>
          </cell>
          <cell r="C37">
            <v>90.053899999999999</v>
          </cell>
          <cell r="D37">
            <v>86100</v>
          </cell>
          <cell r="E37">
            <v>0.22149900116595619</v>
          </cell>
          <cell r="F37">
            <v>0.21887984236819888</v>
          </cell>
          <cell r="G37">
            <v>3381.6740000000009</v>
          </cell>
          <cell r="H37">
            <v>30618.326000000001</v>
          </cell>
          <cell r="I37">
            <v>8472.1757500000022</v>
          </cell>
          <cell r="J37">
            <v>77627.824250000005</v>
          </cell>
        </row>
        <row r="38">
          <cell r="A38">
            <v>32</v>
          </cell>
          <cell r="B38">
            <v>2000</v>
          </cell>
          <cell r="C38">
            <v>90.021500000000003</v>
          </cell>
          <cell r="D38">
            <v>88100</v>
          </cell>
          <cell r="E38">
            <v>0.22230052735265374</v>
          </cell>
          <cell r="F38">
            <v>0.2189574969648948</v>
          </cell>
          <cell r="G38">
            <v>199.57000000000002</v>
          </cell>
          <cell r="H38">
            <v>1800.43</v>
          </cell>
          <cell r="I38">
            <v>8671.7457500000019</v>
          </cell>
          <cell r="J38">
            <v>79428.254249999998</v>
          </cell>
        </row>
        <row r="39">
          <cell r="A39">
            <v>33</v>
          </cell>
          <cell r="B39">
            <v>10000</v>
          </cell>
          <cell r="C39">
            <v>90.013400000000004</v>
          </cell>
          <cell r="D39">
            <v>98100</v>
          </cell>
          <cell r="E39">
            <v>0.22250099905760054</v>
          </cell>
          <cell r="F39">
            <v>0.21931871022612884</v>
          </cell>
          <cell r="G39">
            <v>998.66000000000008</v>
          </cell>
          <cell r="H39">
            <v>9001.34</v>
          </cell>
          <cell r="I39">
            <v>9670.4057500000017</v>
          </cell>
          <cell r="J39">
            <v>88429.594249999995</v>
          </cell>
        </row>
        <row r="40">
          <cell r="A40">
            <v>34</v>
          </cell>
          <cell r="B40">
            <v>10000</v>
          </cell>
          <cell r="C40">
            <v>89.973100000000002</v>
          </cell>
          <cell r="D40">
            <v>108100</v>
          </cell>
          <cell r="E40">
            <v>0.22349894420824504</v>
          </cell>
          <cell r="F40">
            <v>0.21970541087202303</v>
          </cell>
          <cell r="G40">
            <v>1002.6899999999994</v>
          </cell>
          <cell r="H40">
            <v>8997.3100000000013</v>
          </cell>
          <cell r="I40">
            <v>10673.09575</v>
          </cell>
          <cell r="J40">
            <v>97426.904249999992</v>
          </cell>
        </row>
        <row r="41">
          <cell r="A41">
            <v>35</v>
          </cell>
          <cell r="B41">
            <v>3000</v>
          </cell>
          <cell r="C41">
            <v>89.960899999999995</v>
          </cell>
          <cell r="D41">
            <v>111100</v>
          </cell>
          <cell r="E41">
            <v>0.2238012279791543</v>
          </cell>
          <cell r="F41">
            <v>0.21981600899372775</v>
          </cell>
          <cell r="G41">
            <v>301.173</v>
          </cell>
          <cell r="H41">
            <v>2698.8270000000002</v>
          </cell>
          <cell r="I41">
            <v>10974.268750000001</v>
          </cell>
          <cell r="J41">
            <v>100125.73125</v>
          </cell>
        </row>
        <row r="42">
          <cell r="A42">
            <v>36</v>
          </cell>
          <cell r="B42">
            <v>9000</v>
          </cell>
          <cell r="C42">
            <v>89.9529</v>
          </cell>
          <cell r="D42">
            <v>120100</v>
          </cell>
          <cell r="E42">
            <v>0.22399949135774216</v>
          </cell>
          <cell r="F42">
            <v>0.22012950892108935</v>
          </cell>
          <cell r="G42">
            <v>904.23899999999981</v>
          </cell>
          <cell r="H42">
            <v>8095.7610000000004</v>
          </cell>
          <cell r="I42">
            <v>11878.507750000001</v>
          </cell>
          <cell r="J42">
            <v>108221.49225</v>
          </cell>
        </row>
        <row r="43">
          <cell r="A43">
            <v>37</v>
          </cell>
          <cell r="B43">
            <v>3000</v>
          </cell>
          <cell r="C43">
            <v>89.920599999999993</v>
          </cell>
          <cell r="D43">
            <v>123100</v>
          </cell>
          <cell r="E43">
            <v>0.22480033850620809</v>
          </cell>
          <cell r="F43">
            <v>0.22024333904907764</v>
          </cell>
          <cell r="G43">
            <v>302.38200000000018</v>
          </cell>
          <cell r="H43">
            <v>2697.6179999999999</v>
          </cell>
          <cell r="I43">
            <v>12180.88975</v>
          </cell>
          <cell r="J43">
            <v>110919.11025</v>
          </cell>
        </row>
        <row r="44">
          <cell r="A44">
            <v>38</v>
          </cell>
          <cell r="D44">
            <v>123100</v>
          </cell>
          <cell r="E44" t="e">
            <v>#DIV/0!</v>
          </cell>
          <cell r="F44" t="e">
            <v>#DIV/0!</v>
          </cell>
          <cell r="G44">
            <v>0</v>
          </cell>
          <cell r="H44">
            <v>0</v>
          </cell>
          <cell r="I44">
            <v>12180.88975</v>
          </cell>
          <cell r="J44">
            <v>110919.11025</v>
          </cell>
        </row>
        <row r="45">
          <cell r="A45">
            <v>39</v>
          </cell>
          <cell r="D45">
            <v>123100</v>
          </cell>
          <cell r="E45" t="e">
            <v>#DIV/0!</v>
          </cell>
          <cell r="F45" t="e">
            <v>#DIV/0!</v>
          </cell>
          <cell r="G45">
            <v>0</v>
          </cell>
          <cell r="H45">
            <v>0</v>
          </cell>
          <cell r="I45">
            <v>12180.88975</v>
          </cell>
          <cell r="J45">
            <v>110919.11025</v>
          </cell>
        </row>
        <row r="46">
          <cell r="A46">
            <v>40</v>
          </cell>
          <cell r="D46">
            <v>123100</v>
          </cell>
          <cell r="E46" t="e">
            <v>#DIV/0!</v>
          </cell>
          <cell r="F46" t="e">
            <v>#DIV/0!</v>
          </cell>
          <cell r="G46">
            <v>0</v>
          </cell>
          <cell r="H46">
            <v>0</v>
          </cell>
          <cell r="I46">
            <v>12180.88975</v>
          </cell>
          <cell r="J46">
            <v>110919.11025</v>
          </cell>
        </row>
        <row r="47">
          <cell r="A47">
            <v>41</v>
          </cell>
          <cell r="D47">
            <v>123100</v>
          </cell>
          <cell r="E47" t="e">
            <v>#DIV/0!</v>
          </cell>
          <cell r="F47" t="e">
            <v>#DIV/0!</v>
          </cell>
          <cell r="G47">
            <v>0</v>
          </cell>
          <cell r="H47">
            <v>0</v>
          </cell>
          <cell r="I47">
            <v>12180.88975</v>
          </cell>
          <cell r="J47">
            <v>110919.11025</v>
          </cell>
        </row>
        <row r="48">
          <cell r="A48">
            <v>42</v>
          </cell>
          <cell r="D48">
            <v>123100</v>
          </cell>
          <cell r="E48" t="e">
            <v>#DIV/0!</v>
          </cell>
          <cell r="F48" t="e">
            <v>#DIV/0!</v>
          </cell>
          <cell r="G48">
            <v>0</v>
          </cell>
          <cell r="H48">
            <v>0</v>
          </cell>
          <cell r="I48">
            <v>12180.88975</v>
          </cell>
          <cell r="J48">
            <v>110919.11025</v>
          </cell>
        </row>
        <row r="49">
          <cell r="A49">
            <v>43</v>
          </cell>
          <cell r="D49">
            <v>123100</v>
          </cell>
          <cell r="E49" t="e">
            <v>#DIV/0!</v>
          </cell>
          <cell r="F49" t="e">
            <v>#DIV/0!</v>
          </cell>
          <cell r="G49">
            <v>0</v>
          </cell>
          <cell r="H49">
            <v>0</v>
          </cell>
          <cell r="I49">
            <v>12180.88975</v>
          </cell>
          <cell r="J49">
            <v>110919.11025</v>
          </cell>
        </row>
        <row r="50">
          <cell r="A50">
            <v>44</v>
          </cell>
          <cell r="D50">
            <v>123100</v>
          </cell>
          <cell r="E50" t="e">
            <v>#DIV/0!</v>
          </cell>
          <cell r="F50" t="e">
            <v>#DIV/0!</v>
          </cell>
          <cell r="G50">
            <v>0</v>
          </cell>
          <cell r="H50">
            <v>0</v>
          </cell>
          <cell r="I50">
            <v>12180.88975</v>
          </cell>
          <cell r="J50">
            <v>110919.11025</v>
          </cell>
        </row>
        <row r="51">
          <cell r="A51">
            <v>45</v>
          </cell>
          <cell r="D51">
            <v>123100</v>
          </cell>
          <cell r="E51" t="e">
            <v>#DIV/0!</v>
          </cell>
          <cell r="F51" t="e">
            <v>#DIV/0!</v>
          </cell>
          <cell r="G51">
            <v>0</v>
          </cell>
          <cell r="H51">
            <v>0</v>
          </cell>
          <cell r="I51">
            <v>12180.88975</v>
          </cell>
          <cell r="J51">
            <v>110919.11025</v>
          </cell>
        </row>
        <row r="52">
          <cell r="A52">
            <v>46</v>
          </cell>
          <cell r="D52">
            <v>123100</v>
          </cell>
          <cell r="E52" t="e">
            <v>#DIV/0!</v>
          </cell>
          <cell r="F52" t="e">
            <v>#DIV/0!</v>
          </cell>
          <cell r="G52">
            <v>0</v>
          </cell>
          <cell r="H52">
            <v>0</v>
          </cell>
          <cell r="I52">
            <v>12180.88975</v>
          </cell>
          <cell r="J52">
            <v>110919.11025</v>
          </cell>
        </row>
        <row r="53">
          <cell r="A53">
            <v>47</v>
          </cell>
          <cell r="D53">
            <v>123100</v>
          </cell>
          <cell r="E53" t="e">
            <v>#DIV/0!</v>
          </cell>
          <cell r="F53" t="e">
            <v>#DIV/0!</v>
          </cell>
          <cell r="G53">
            <v>0</v>
          </cell>
          <cell r="H53">
            <v>0</v>
          </cell>
          <cell r="I53">
            <v>12180.88975</v>
          </cell>
          <cell r="J53">
            <v>110919.11025</v>
          </cell>
        </row>
        <row r="54">
          <cell r="A54">
            <v>48</v>
          </cell>
          <cell r="D54">
            <v>123100</v>
          </cell>
          <cell r="E54" t="e">
            <v>#DIV/0!</v>
          </cell>
          <cell r="F54" t="e">
            <v>#DIV/0!</v>
          </cell>
          <cell r="G54">
            <v>0</v>
          </cell>
          <cell r="H54">
            <v>0</v>
          </cell>
          <cell r="I54">
            <v>12180.88975</v>
          </cell>
          <cell r="J54">
            <v>110919.11025</v>
          </cell>
        </row>
        <row r="55">
          <cell r="A55">
            <v>49</v>
          </cell>
          <cell r="D55">
            <v>123100</v>
          </cell>
          <cell r="E55" t="e">
            <v>#DIV/0!</v>
          </cell>
          <cell r="F55" t="e">
            <v>#DIV/0!</v>
          </cell>
          <cell r="G55">
            <v>0</v>
          </cell>
          <cell r="H55">
            <v>0</v>
          </cell>
          <cell r="I55">
            <v>12180.88975</v>
          </cell>
          <cell r="J55">
            <v>110919.11025</v>
          </cell>
        </row>
        <row r="56">
          <cell r="A56">
            <v>50</v>
          </cell>
          <cell r="D56">
            <v>123100</v>
          </cell>
          <cell r="E56" t="e">
            <v>#DIV/0!</v>
          </cell>
          <cell r="F56" t="e">
            <v>#DIV/0!</v>
          </cell>
          <cell r="G56">
            <v>0</v>
          </cell>
          <cell r="H56">
            <v>0</v>
          </cell>
          <cell r="I56">
            <v>12180.88975</v>
          </cell>
          <cell r="J56">
            <v>110919.11025</v>
          </cell>
        </row>
        <row r="57">
          <cell r="A57">
            <v>51</v>
          </cell>
          <cell r="D57">
            <v>123100</v>
          </cell>
          <cell r="E57" t="e">
            <v>#DIV/0!</v>
          </cell>
          <cell r="F57" t="e">
            <v>#DIV/0!</v>
          </cell>
          <cell r="G57">
            <v>0</v>
          </cell>
          <cell r="H57">
            <v>0</v>
          </cell>
          <cell r="I57">
            <v>12180.88975</v>
          </cell>
          <cell r="J57">
            <v>110919.11025</v>
          </cell>
        </row>
        <row r="58">
          <cell r="A58">
            <v>52</v>
          </cell>
          <cell r="D58">
            <v>123100</v>
          </cell>
          <cell r="E58" t="e">
            <v>#DIV/0!</v>
          </cell>
          <cell r="F58" t="e">
            <v>#DIV/0!</v>
          </cell>
          <cell r="G58">
            <v>0</v>
          </cell>
          <cell r="H58">
            <v>0</v>
          </cell>
          <cell r="I58">
            <v>12180.88975</v>
          </cell>
          <cell r="J58">
            <v>110919.11025</v>
          </cell>
        </row>
        <row r="59">
          <cell r="A59">
            <v>53</v>
          </cell>
          <cell r="D59">
            <v>123100</v>
          </cell>
          <cell r="E59" t="e">
            <v>#DIV/0!</v>
          </cell>
          <cell r="F59" t="e">
            <v>#DIV/0!</v>
          </cell>
          <cell r="G59">
            <v>0</v>
          </cell>
          <cell r="H59">
            <v>0</v>
          </cell>
          <cell r="I59">
            <v>12180.88975</v>
          </cell>
          <cell r="J59">
            <v>110919.11025</v>
          </cell>
        </row>
        <row r="60">
          <cell r="A60">
            <v>54</v>
          </cell>
          <cell r="D60">
            <v>123100</v>
          </cell>
          <cell r="E60" t="e">
            <v>#DIV/0!</v>
          </cell>
          <cell r="F60" t="e">
            <v>#DIV/0!</v>
          </cell>
          <cell r="G60">
            <v>0</v>
          </cell>
          <cell r="H60">
            <v>0</v>
          </cell>
          <cell r="I60">
            <v>12180.88975</v>
          </cell>
          <cell r="J60">
            <v>110919.11025</v>
          </cell>
        </row>
        <row r="61">
          <cell r="A61">
            <v>55</v>
          </cell>
          <cell r="D61">
            <v>123100</v>
          </cell>
          <cell r="E61" t="e">
            <v>#DIV/0!</v>
          </cell>
          <cell r="F61" t="e">
            <v>#DIV/0!</v>
          </cell>
          <cell r="G61">
            <v>0</v>
          </cell>
          <cell r="H61">
            <v>0</v>
          </cell>
          <cell r="I61">
            <v>12180.88975</v>
          </cell>
          <cell r="J61">
            <v>110919.11025</v>
          </cell>
        </row>
        <row r="62">
          <cell r="A62">
            <v>56</v>
          </cell>
          <cell r="D62">
            <v>123100</v>
          </cell>
          <cell r="E62" t="e">
            <v>#DIV/0!</v>
          </cell>
          <cell r="F62" t="e">
            <v>#DIV/0!</v>
          </cell>
          <cell r="G62">
            <v>0</v>
          </cell>
          <cell r="H62">
            <v>0</v>
          </cell>
          <cell r="I62">
            <v>12180.88975</v>
          </cell>
          <cell r="J62">
            <v>110919.11025</v>
          </cell>
        </row>
        <row r="63">
          <cell r="A63">
            <v>57</v>
          </cell>
          <cell r="D63">
            <v>123100</v>
          </cell>
          <cell r="E63" t="e">
            <v>#DIV/0!</v>
          </cell>
          <cell r="F63" t="e">
            <v>#DIV/0!</v>
          </cell>
          <cell r="G63">
            <v>0</v>
          </cell>
          <cell r="H63">
            <v>0</v>
          </cell>
          <cell r="I63">
            <v>12180.88975</v>
          </cell>
          <cell r="J63">
            <v>110919.11025</v>
          </cell>
        </row>
        <row r="64">
          <cell r="A64">
            <v>58</v>
          </cell>
          <cell r="D64">
            <v>123100</v>
          </cell>
          <cell r="E64" t="e">
            <v>#DIV/0!</v>
          </cell>
          <cell r="F64" t="e">
            <v>#DIV/0!</v>
          </cell>
          <cell r="G64">
            <v>0</v>
          </cell>
          <cell r="H64">
            <v>0</v>
          </cell>
          <cell r="I64">
            <v>12180.88975</v>
          </cell>
          <cell r="J64">
            <v>110919.11025</v>
          </cell>
        </row>
        <row r="65">
          <cell r="A65">
            <v>59</v>
          </cell>
          <cell r="D65">
            <v>123100</v>
          </cell>
          <cell r="E65" t="e">
            <v>#DIV/0!</v>
          </cell>
          <cell r="F65" t="e">
            <v>#DIV/0!</v>
          </cell>
          <cell r="G65">
            <v>0</v>
          </cell>
          <cell r="H65">
            <v>0</v>
          </cell>
          <cell r="I65">
            <v>12180.88975</v>
          </cell>
          <cell r="J65">
            <v>110919.11025</v>
          </cell>
        </row>
        <row r="66">
          <cell r="A66">
            <v>60</v>
          </cell>
          <cell r="D66">
            <v>123100</v>
          </cell>
          <cell r="E66" t="e">
            <v>#DIV/0!</v>
          </cell>
          <cell r="F66" t="e">
            <v>#DIV/0!</v>
          </cell>
          <cell r="G66">
            <v>0</v>
          </cell>
          <cell r="H66">
            <v>0</v>
          </cell>
          <cell r="I66">
            <v>12180.88975</v>
          </cell>
          <cell r="J66">
            <v>110919.11025</v>
          </cell>
        </row>
        <row r="67">
          <cell r="A67">
            <v>61</v>
          </cell>
          <cell r="D67">
            <v>123100</v>
          </cell>
          <cell r="E67" t="e">
            <v>#DIV/0!</v>
          </cell>
          <cell r="F67" t="e">
            <v>#DIV/0!</v>
          </cell>
          <cell r="G67">
            <v>0</v>
          </cell>
          <cell r="H67">
            <v>0</v>
          </cell>
          <cell r="I67">
            <v>12180.88975</v>
          </cell>
          <cell r="J67">
            <v>110919.11025</v>
          </cell>
        </row>
        <row r="68">
          <cell r="A68">
            <v>62</v>
          </cell>
          <cell r="D68">
            <v>123100</v>
          </cell>
          <cell r="E68" t="e">
            <v>#DIV/0!</v>
          </cell>
          <cell r="F68" t="e">
            <v>#DIV/0!</v>
          </cell>
          <cell r="G68">
            <v>0</v>
          </cell>
          <cell r="H68">
            <v>0</v>
          </cell>
          <cell r="I68">
            <v>12180.88975</v>
          </cell>
          <cell r="J68">
            <v>110919.11025</v>
          </cell>
        </row>
        <row r="69">
          <cell r="A69">
            <v>63</v>
          </cell>
          <cell r="D69">
            <v>123100</v>
          </cell>
          <cell r="E69" t="e">
            <v>#DIV/0!</v>
          </cell>
          <cell r="F69" t="e">
            <v>#DIV/0!</v>
          </cell>
          <cell r="G69">
            <v>0</v>
          </cell>
          <cell r="H69">
            <v>0</v>
          </cell>
          <cell r="I69">
            <v>12180.88975</v>
          </cell>
          <cell r="J69">
            <v>110919.11025</v>
          </cell>
        </row>
        <row r="70">
          <cell r="A70">
            <v>64</v>
          </cell>
          <cell r="D70">
            <v>123100</v>
          </cell>
          <cell r="E70" t="e">
            <v>#DIV/0!</v>
          </cell>
          <cell r="F70" t="e">
            <v>#DIV/0!</v>
          </cell>
          <cell r="G70">
            <v>0</v>
          </cell>
          <cell r="H70">
            <v>0</v>
          </cell>
          <cell r="I70">
            <v>12180.88975</v>
          </cell>
          <cell r="J70">
            <v>110919.11025</v>
          </cell>
        </row>
        <row r="71">
          <cell r="A71">
            <v>65</v>
          </cell>
          <cell r="D71">
            <v>123100</v>
          </cell>
          <cell r="E71" t="e">
            <v>#DIV/0!</v>
          </cell>
          <cell r="F71" t="e">
            <v>#DIV/0!</v>
          </cell>
          <cell r="G71">
            <v>0</v>
          </cell>
          <cell r="H71">
            <v>0</v>
          </cell>
          <cell r="I71">
            <v>12180.88975</v>
          </cell>
          <cell r="J71">
            <v>110919.11025</v>
          </cell>
        </row>
        <row r="72">
          <cell r="A72">
            <v>66</v>
          </cell>
          <cell r="D72">
            <v>123100</v>
          </cell>
          <cell r="E72" t="e">
            <v>#DIV/0!</v>
          </cell>
          <cell r="F72" t="e">
            <v>#DIV/0!</v>
          </cell>
          <cell r="G72">
            <v>0</v>
          </cell>
          <cell r="H72">
            <v>0</v>
          </cell>
          <cell r="I72">
            <v>12180.88975</v>
          </cell>
          <cell r="J72">
            <v>110919.11025</v>
          </cell>
        </row>
        <row r="73">
          <cell r="A73">
            <v>67</v>
          </cell>
          <cell r="D73">
            <v>123100</v>
          </cell>
          <cell r="E73" t="e">
            <v>#DIV/0!</v>
          </cell>
          <cell r="F73" t="e">
            <v>#DIV/0!</v>
          </cell>
          <cell r="G73">
            <v>0</v>
          </cell>
          <cell r="H73">
            <v>0</v>
          </cell>
          <cell r="I73">
            <v>12180.88975</v>
          </cell>
          <cell r="J73">
            <v>110919.11025</v>
          </cell>
        </row>
        <row r="74">
          <cell r="A74">
            <v>68</v>
          </cell>
          <cell r="D74">
            <v>123100</v>
          </cell>
          <cell r="E74" t="e">
            <v>#DIV/0!</v>
          </cell>
          <cell r="F74" t="e">
            <v>#DIV/0!</v>
          </cell>
          <cell r="G74">
            <v>0</v>
          </cell>
          <cell r="H74">
            <v>0</v>
          </cell>
          <cell r="I74">
            <v>12180.88975</v>
          </cell>
          <cell r="J74">
            <v>110919.11025</v>
          </cell>
        </row>
        <row r="75">
          <cell r="A75">
            <v>69</v>
          </cell>
          <cell r="D75">
            <v>123100</v>
          </cell>
          <cell r="E75" t="e">
            <v>#DIV/0!</v>
          </cell>
          <cell r="F75" t="e">
            <v>#DIV/0!</v>
          </cell>
          <cell r="G75">
            <v>0</v>
          </cell>
          <cell r="H75">
            <v>0</v>
          </cell>
          <cell r="I75">
            <v>12180.88975</v>
          </cell>
          <cell r="J75">
            <v>110919.11025</v>
          </cell>
        </row>
        <row r="76">
          <cell r="A76">
            <v>70</v>
          </cell>
          <cell r="D76">
            <v>123100</v>
          </cell>
          <cell r="E76" t="e">
            <v>#DIV/0!</v>
          </cell>
          <cell r="F76" t="e">
            <v>#DIV/0!</v>
          </cell>
          <cell r="G76">
            <v>0</v>
          </cell>
          <cell r="H76">
            <v>0</v>
          </cell>
          <cell r="I76">
            <v>12180.88975</v>
          </cell>
          <cell r="J76">
            <v>110919.11025</v>
          </cell>
        </row>
        <row r="77">
          <cell r="A77">
            <v>71</v>
          </cell>
          <cell r="D77">
            <v>123100</v>
          </cell>
          <cell r="E77" t="e">
            <v>#DIV/0!</v>
          </cell>
          <cell r="F77" t="e">
            <v>#DIV/0!</v>
          </cell>
          <cell r="G77">
            <v>0</v>
          </cell>
          <cell r="H77">
            <v>0</v>
          </cell>
          <cell r="I77">
            <v>12180.88975</v>
          </cell>
          <cell r="J77">
            <v>110919.11025</v>
          </cell>
        </row>
        <row r="78">
          <cell r="A78">
            <v>72</v>
          </cell>
          <cell r="D78">
            <v>123100</v>
          </cell>
          <cell r="E78" t="e">
            <v>#DIV/0!</v>
          </cell>
          <cell r="F78" t="e">
            <v>#DIV/0!</v>
          </cell>
          <cell r="G78">
            <v>0</v>
          </cell>
          <cell r="H78">
            <v>0</v>
          </cell>
          <cell r="I78">
            <v>12180.88975</v>
          </cell>
          <cell r="J78">
            <v>110919.11025</v>
          </cell>
        </row>
        <row r="79">
          <cell r="A79">
            <v>73</v>
          </cell>
          <cell r="D79">
            <v>123100</v>
          </cell>
          <cell r="E79" t="e">
            <v>#DIV/0!</v>
          </cell>
          <cell r="F79" t="e">
            <v>#DIV/0!</v>
          </cell>
          <cell r="G79">
            <v>0</v>
          </cell>
          <cell r="H79">
            <v>0</v>
          </cell>
          <cell r="I79">
            <v>12180.88975</v>
          </cell>
          <cell r="J79">
            <v>110919.11025</v>
          </cell>
        </row>
        <row r="80">
          <cell r="A80">
            <v>74</v>
          </cell>
          <cell r="D80">
            <v>123100</v>
          </cell>
          <cell r="E80" t="e">
            <v>#DIV/0!</v>
          </cell>
          <cell r="F80" t="e">
            <v>#DIV/0!</v>
          </cell>
          <cell r="G80">
            <v>0</v>
          </cell>
          <cell r="H80">
            <v>0</v>
          </cell>
          <cell r="I80">
            <v>12180.88975</v>
          </cell>
          <cell r="J80">
            <v>110919.11025</v>
          </cell>
        </row>
        <row r="81">
          <cell r="A81">
            <v>75</v>
          </cell>
          <cell r="D81">
            <v>123100</v>
          </cell>
          <cell r="E81" t="e">
            <v>#DIV/0!</v>
          </cell>
          <cell r="F81" t="e">
            <v>#DIV/0!</v>
          </cell>
          <cell r="G81">
            <v>0</v>
          </cell>
          <cell r="H81">
            <v>0</v>
          </cell>
          <cell r="I81">
            <v>12180.88975</v>
          </cell>
          <cell r="J81">
            <v>110919.11025</v>
          </cell>
        </row>
        <row r="82">
          <cell r="A82">
            <v>76</v>
          </cell>
          <cell r="D82">
            <v>123100</v>
          </cell>
          <cell r="E82" t="e">
            <v>#DIV/0!</v>
          </cell>
          <cell r="F82" t="e">
            <v>#DIV/0!</v>
          </cell>
          <cell r="G82">
            <v>0</v>
          </cell>
          <cell r="H82">
            <v>0</v>
          </cell>
          <cell r="I82">
            <v>12180.88975</v>
          </cell>
          <cell r="J82">
            <v>110919.11025</v>
          </cell>
        </row>
        <row r="83">
          <cell r="A83">
            <v>77</v>
          </cell>
          <cell r="D83">
            <v>123100</v>
          </cell>
          <cell r="E83" t="e">
            <v>#DIV/0!</v>
          </cell>
          <cell r="F83" t="e">
            <v>#DIV/0!</v>
          </cell>
          <cell r="G83">
            <v>0</v>
          </cell>
          <cell r="H83">
            <v>0</v>
          </cell>
          <cell r="I83">
            <v>12180.88975</v>
          </cell>
          <cell r="J83">
            <v>110919.11025</v>
          </cell>
        </row>
        <row r="84">
          <cell r="A84">
            <v>78</v>
          </cell>
          <cell r="D84">
            <v>123100</v>
          </cell>
          <cell r="E84" t="e">
            <v>#DIV/0!</v>
          </cell>
          <cell r="F84" t="e">
            <v>#DIV/0!</v>
          </cell>
          <cell r="G84">
            <v>0</v>
          </cell>
          <cell r="H84">
            <v>0</v>
          </cell>
          <cell r="I84">
            <v>12180.88975</v>
          </cell>
          <cell r="J84">
            <v>110919.11025</v>
          </cell>
        </row>
        <row r="85">
          <cell r="A85">
            <v>79</v>
          </cell>
          <cell r="D85">
            <v>123100</v>
          </cell>
          <cell r="E85" t="e">
            <v>#DIV/0!</v>
          </cell>
          <cell r="F85" t="e">
            <v>#DIV/0!</v>
          </cell>
          <cell r="G85">
            <v>0</v>
          </cell>
          <cell r="H85">
            <v>0</v>
          </cell>
          <cell r="I85">
            <v>12180.88975</v>
          </cell>
          <cell r="J85">
            <v>110919.11025</v>
          </cell>
        </row>
        <row r="86">
          <cell r="A86">
            <v>80</v>
          </cell>
          <cell r="D86">
            <v>123100</v>
          </cell>
          <cell r="E86" t="e">
            <v>#DIV/0!</v>
          </cell>
          <cell r="F86" t="e">
            <v>#DIV/0!</v>
          </cell>
          <cell r="G86">
            <v>0</v>
          </cell>
          <cell r="H86">
            <v>0</v>
          </cell>
          <cell r="I86">
            <v>12180.88975</v>
          </cell>
          <cell r="J86">
            <v>110919.11025</v>
          </cell>
        </row>
        <row r="87">
          <cell r="A87">
            <v>81</v>
          </cell>
          <cell r="D87">
            <v>123100</v>
          </cell>
          <cell r="E87" t="e">
            <v>#DIV/0!</v>
          </cell>
          <cell r="F87" t="e">
            <v>#DIV/0!</v>
          </cell>
          <cell r="G87">
            <v>0</v>
          </cell>
          <cell r="H87">
            <v>0</v>
          </cell>
          <cell r="I87">
            <v>12180.88975</v>
          </cell>
          <cell r="J87">
            <v>110919.11025</v>
          </cell>
        </row>
        <row r="88">
          <cell r="A88">
            <v>82</v>
          </cell>
          <cell r="D88">
            <v>123100</v>
          </cell>
          <cell r="E88" t="e">
            <v>#DIV/0!</v>
          </cell>
          <cell r="F88" t="e">
            <v>#DIV/0!</v>
          </cell>
          <cell r="G88">
            <v>0</v>
          </cell>
          <cell r="H88">
            <v>0</v>
          </cell>
          <cell r="I88">
            <v>12180.88975</v>
          </cell>
          <cell r="J88">
            <v>110919.11025</v>
          </cell>
        </row>
        <row r="89">
          <cell r="A89">
            <v>83</v>
          </cell>
          <cell r="D89">
            <v>123100</v>
          </cell>
          <cell r="E89" t="e">
            <v>#DIV/0!</v>
          </cell>
          <cell r="F89" t="e">
            <v>#DIV/0!</v>
          </cell>
          <cell r="G89">
            <v>0</v>
          </cell>
          <cell r="H89">
            <v>0</v>
          </cell>
          <cell r="I89">
            <v>12180.88975</v>
          </cell>
          <cell r="J89">
            <v>110919.11025</v>
          </cell>
        </row>
        <row r="90">
          <cell r="A90">
            <v>84</v>
          </cell>
          <cell r="D90">
            <v>123100</v>
          </cell>
          <cell r="E90" t="e">
            <v>#DIV/0!</v>
          </cell>
          <cell r="F90" t="e">
            <v>#DIV/0!</v>
          </cell>
          <cell r="G90">
            <v>0</v>
          </cell>
          <cell r="H90">
            <v>0</v>
          </cell>
          <cell r="I90">
            <v>12180.88975</v>
          </cell>
          <cell r="J90">
            <v>110919.11025</v>
          </cell>
        </row>
        <row r="91">
          <cell r="A91">
            <v>85</v>
          </cell>
          <cell r="D91">
            <v>123100</v>
          </cell>
          <cell r="E91" t="e">
            <v>#DIV/0!</v>
          </cell>
          <cell r="F91" t="e">
            <v>#DIV/0!</v>
          </cell>
          <cell r="G91">
            <v>0</v>
          </cell>
          <cell r="H91">
            <v>0</v>
          </cell>
          <cell r="I91">
            <v>12180.88975</v>
          </cell>
          <cell r="J91">
            <v>110919.11025</v>
          </cell>
        </row>
        <row r="92">
          <cell r="A92">
            <v>86</v>
          </cell>
          <cell r="D92">
            <v>123100</v>
          </cell>
          <cell r="E92" t="e">
            <v>#DIV/0!</v>
          </cell>
          <cell r="F92" t="e">
            <v>#DIV/0!</v>
          </cell>
          <cell r="G92">
            <v>0</v>
          </cell>
          <cell r="H92">
            <v>0</v>
          </cell>
          <cell r="I92">
            <v>12180.88975</v>
          </cell>
          <cell r="J92">
            <v>110919.11025</v>
          </cell>
        </row>
        <row r="93">
          <cell r="A93">
            <v>87</v>
          </cell>
          <cell r="D93">
            <v>123100</v>
          </cell>
          <cell r="E93" t="e">
            <v>#DIV/0!</v>
          </cell>
          <cell r="F93" t="e">
            <v>#DIV/0!</v>
          </cell>
          <cell r="G93">
            <v>0</v>
          </cell>
          <cell r="H93">
            <v>0</v>
          </cell>
          <cell r="I93">
            <v>12180.88975</v>
          </cell>
          <cell r="J93">
            <v>110919.11025</v>
          </cell>
        </row>
        <row r="94">
          <cell r="A94">
            <v>88</v>
          </cell>
          <cell r="D94">
            <v>123100</v>
          </cell>
          <cell r="E94" t="e">
            <v>#DIV/0!</v>
          </cell>
          <cell r="F94" t="e">
            <v>#DIV/0!</v>
          </cell>
          <cell r="G94">
            <v>0</v>
          </cell>
          <cell r="H94">
            <v>0</v>
          </cell>
          <cell r="I94">
            <v>12180.88975</v>
          </cell>
          <cell r="J94">
            <v>110919.11025</v>
          </cell>
        </row>
        <row r="95">
          <cell r="A95">
            <v>89</v>
          </cell>
          <cell r="D95">
            <v>123100</v>
          </cell>
          <cell r="E95" t="e">
            <v>#DIV/0!</v>
          </cell>
          <cell r="F95" t="e">
            <v>#DIV/0!</v>
          </cell>
          <cell r="G95">
            <v>0</v>
          </cell>
          <cell r="H95">
            <v>0</v>
          </cell>
          <cell r="I95">
            <v>12180.88975</v>
          </cell>
          <cell r="J95">
            <v>110919.11025</v>
          </cell>
        </row>
        <row r="96">
          <cell r="A96">
            <v>90</v>
          </cell>
          <cell r="D96">
            <v>123100</v>
          </cell>
          <cell r="E96" t="e">
            <v>#DIV/0!</v>
          </cell>
          <cell r="F96" t="e">
            <v>#DIV/0!</v>
          </cell>
          <cell r="G96">
            <v>0</v>
          </cell>
          <cell r="H96">
            <v>0</v>
          </cell>
          <cell r="I96">
            <v>12180.88975</v>
          </cell>
          <cell r="J96">
            <v>110919.11025</v>
          </cell>
        </row>
        <row r="97">
          <cell r="A97">
            <v>91</v>
          </cell>
          <cell r="D97">
            <v>123100</v>
          </cell>
          <cell r="E97" t="e">
            <v>#DIV/0!</v>
          </cell>
          <cell r="F97" t="e">
            <v>#DIV/0!</v>
          </cell>
          <cell r="G97">
            <v>0</v>
          </cell>
          <cell r="H97">
            <v>0</v>
          </cell>
          <cell r="I97">
            <v>12180.88975</v>
          </cell>
          <cell r="J97">
            <v>110919.11025</v>
          </cell>
        </row>
        <row r="98">
          <cell r="A98">
            <v>92</v>
          </cell>
          <cell r="D98">
            <v>123100</v>
          </cell>
          <cell r="E98" t="e">
            <v>#DIV/0!</v>
          </cell>
          <cell r="F98" t="e">
            <v>#DIV/0!</v>
          </cell>
          <cell r="G98">
            <v>0</v>
          </cell>
          <cell r="H98">
            <v>0</v>
          </cell>
          <cell r="I98">
            <v>12180.88975</v>
          </cell>
          <cell r="J98">
            <v>110919.11025</v>
          </cell>
        </row>
        <row r="99">
          <cell r="A99">
            <v>93</v>
          </cell>
          <cell r="D99">
            <v>123100</v>
          </cell>
          <cell r="E99" t="e">
            <v>#DIV/0!</v>
          </cell>
          <cell r="F99" t="e">
            <v>#DIV/0!</v>
          </cell>
          <cell r="G99">
            <v>0</v>
          </cell>
          <cell r="H99">
            <v>0</v>
          </cell>
          <cell r="I99">
            <v>12180.88975</v>
          </cell>
          <cell r="J99">
            <v>110919.11025</v>
          </cell>
        </row>
        <row r="100">
          <cell r="A100">
            <v>94</v>
          </cell>
          <cell r="D100">
            <v>123100</v>
          </cell>
          <cell r="E100" t="e">
            <v>#DIV/0!</v>
          </cell>
          <cell r="F100" t="e">
            <v>#DIV/0!</v>
          </cell>
          <cell r="G100">
            <v>0</v>
          </cell>
          <cell r="H100">
            <v>0</v>
          </cell>
          <cell r="I100">
            <v>12180.88975</v>
          </cell>
          <cell r="J100">
            <v>110919.11025</v>
          </cell>
        </row>
        <row r="101">
          <cell r="A101">
            <v>95</v>
          </cell>
          <cell r="D101">
            <v>123100</v>
          </cell>
          <cell r="E101" t="e">
            <v>#DIV/0!</v>
          </cell>
          <cell r="F101" t="e">
            <v>#DIV/0!</v>
          </cell>
          <cell r="G101">
            <v>0</v>
          </cell>
          <cell r="H101">
            <v>0</v>
          </cell>
          <cell r="I101">
            <v>12180.88975</v>
          </cell>
          <cell r="J101">
            <v>110919.11025</v>
          </cell>
        </row>
        <row r="102">
          <cell r="A102">
            <v>96</v>
          </cell>
          <cell r="D102">
            <v>123100</v>
          </cell>
          <cell r="E102" t="e">
            <v>#DIV/0!</v>
          </cell>
          <cell r="F102" t="e">
            <v>#DIV/0!</v>
          </cell>
          <cell r="G102">
            <v>0</v>
          </cell>
          <cell r="H102">
            <v>0</v>
          </cell>
          <cell r="I102">
            <v>12180.88975</v>
          </cell>
          <cell r="J102">
            <v>110919.11025</v>
          </cell>
        </row>
        <row r="103">
          <cell r="A103">
            <v>97</v>
          </cell>
          <cell r="D103">
            <v>123100</v>
          </cell>
          <cell r="E103" t="e">
            <v>#DIV/0!</v>
          </cell>
          <cell r="F103" t="e">
            <v>#DIV/0!</v>
          </cell>
          <cell r="G103">
            <v>0</v>
          </cell>
          <cell r="H103">
            <v>0</v>
          </cell>
          <cell r="I103">
            <v>12180.88975</v>
          </cell>
          <cell r="J103">
            <v>110919.11025</v>
          </cell>
        </row>
        <row r="104">
          <cell r="A104">
            <v>98</v>
          </cell>
          <cell r="D104">
            <v>123100</v>
          </cell>
          <cell r="E104" t="e">
            <v>#DIV/0!</v>
          </cell>
          <cell r="F104" t="e">
            <v>#DIV/0!</v>
          </cell>
          <cell r="G104">
            <v>0</v>
          </cell>
          <cell r="H104">
            <v>0</v>
          </cell>
          <cell r="I104">
            <v>12180.88975</v>
          </cell>
          <cell r="J104">
            <v>110919.11025</v>
          </cell>
        </row>
        <row r="105">
          <cell r="A105">
            <v>99</v>
          </cell>
          <cell r="D105">
            <v>123100</v>
          </cell>
          <cell r="E105" t="e">
            <v>#DIV/0!</v>
          </cell>
          <cell r="F105" t="e">
            <v>#DIV/0!</v>
          </cell>
          <cell r="G105">
            <v>0</v>
          </cell>
          <cell r="H105">
            <v>0</v>
          </cell>
          <cell r="I105">
            <v>12180.88975</v>
          </cell>
          <cell r="J105">
            <v>110919.11025</v>
          </cell>
        </row>
        <row r="106">
          <cell r="A106">
            <v>100</v>
          </cell>
          <cell r="D106">
            <v>123100</v>
          </cell>
          <cell r="E106" t="e">
            <v>#DIV/0!</v>
          </cell>
          <cell r="F106" t="e">
            <v>#DIV/0!</v>
          </cell>
          <cell r="G106">
            <v>0</v>
          </cell>
          <cell r="H106">
            <v>0</v>
          </cell>
          <cell r="I106">
            <v>12180.88975</v>
          </cell>
          <cell r="J106">
            <v>110919.11025</v>
          </cell>
        </row>
        <row r="107">
          <cell r="A107">
            <v>101</v>
          </cell>
          <cell r="D107">
            <v>123100</v>
          </cell>
          <cell r="E107" t="e">
            <v>#DIV/0!</v>
          </cell>
          <cell r="F107" t="e">
            <v>#DIV/0!</v>
          </cell>
          <cell r="G107">
            <v>0</v>
          </cell>
          <cell r="H107">
            <v>0</v>
          </cell>
          <cell r="I107">
            <v>12180.88975</v>
          </cell>
          <cell r="J107">
            <v>110919.11025</v>
          </cell>
        </row>
        <row r="108">
          <cell r="A108">
            <v>102</v>
          </cell>
          <cell r="D108">
            <v>123100</v>
          </cell>
          <cell r="E108" t="e">
            <v>#DIV/0!</v>
          </cell>
          <cell r="F108" t="e">
            <v>#DIV/0!</v>
          </cell>
          <cell r="G108">
            <v>0</v>
          </cell>
          <cell r="H108">
            <v>0</v>
          </cell>
          <cell r="I108">
            <v>12180.88975</v>
          </cell>
          <cell r="J108">
            <v>110919.11025</v>
          </cell>
        </row>
        <row r="109">
          <cell r="A109">
            <v>103</v>
          </cell>
          <cell r="D109">
            <v>123100</v>
          </cell>
          <cell r="E109" t="e">
            <v>#DIV/0!</v>
          </cell>
          <cell r="F109" t="e">
            <v>#DIV/0!</v>
          </cell>
          <cell r="G109">
            <v>0</v>
          </cell>
          <cell r="H109">
            <v>0</v>
          </cell>
          <cell r="I109">
            <v>12180.88975</v>
          </cell>
          <cell r="J109">
            <v>110919.11025</v>
          </cell>
        </row>
        <row r="110">
          <cell r="A110">
            <v>104</v>
          </cell>
          <cell r="D110">
            <v>123100</v>
          </cell>
          <cell r="E110" t="e">
            <v>#DIV/0!</v>
          </cell>
          <cell r="F110" t="e">
            <v>#DIV/0!</v>
          </cell>
          <cell r="G110">
            <v>0</v>
          </cell>
          <cell r="H110">
            <v>0</v>
          </cell>
          <cell r="I110">
            <v>12180.88975</v>
          </cell>
          <cell r="J110">
            <v>110919.11025</v>
          </cell>
        </row>
        <row r="111">
          <cell r="A111">
            <v>105</v>
          </cell>
          <cell r="D111">
            <v>123100</v>
          </cell>
          <cell r="E111" t="e">
            <v>#DIV/0!</v>
          </cell>
          <cell r="F111" t="e">
            <v>#DIV/0!</v>
          </cell>
          <cell r="G111">
            <v>0</v>
          </cell>
          <cell r="H111">
            <v>0</v>
          </cell>
          <cell r="I111">
            <v>12180.88975</v>
          </cell>
          <cell r="J111">
            <v>110919.11025</v>
          </cell>
        </row>
        <row r="112">
          <cell r="A112">
            <v>106</v>
          </cell>
          <cell r="D112">
            <v>123100</v>
          </cell>
          <cell r="E112" t="e">
            <v>#DIV/0!</v>
          </cell>
          <cell r="F112" t="e">
            <v>#DIV/0!</v>
          </cell>
          <cell r="G112">
            <v>0</v>
          </cell>
          <cell r="H112">
            <v>0</v>
          </cell>
          <cell r="I112">
            <v>12180.88975</v>
          </cell>
          <cell r="J112">
            <v>110919.11025</v>
          </cell>
        </row>
        <row r="113">
          <cell r="A113">
            <v>107</v>
          </cell>
          <cell r="D113">
            <v>123100</v>
          </cell>
          <cell r="E113" t="e">
            <v>#DIV/0!</v>
          </cell>
          <cell r="F113" t="e">
            <v>#DIV/0!</v>
          </cell>
          <cell r="G113">
            <v>0</v>
          </cell>
          <cell r="H113">
            <v>0</v>
          </cell>
          <cell r="I113">
            <v>12180.88975</v>
          </cell>
          <cell r="J113">
            <v>110919.11025</v>
          </cell>
        </row>
        <row r="114">
          <cell r="A114">
            <v>108</v>
          </cell>
          <cell r="D114">
            <v>123100</v>
          </cell>
          <cell r="E114" t="e">
            <v>#DIV/0!</v>
          </cell>
          <cell r="F114" t="e">
            <v>#DIV/0!</v>
          </cell>
          <cell r="G114">
            <v>0</v>
          </cell>
          <cell r="H114">
            <v>0</v>
          </cell>
          <cell r="I114">
            <v>12180.88975</v>
          </cell>
          <cell r="J114">
            <v>110919.11025</v>
          </cell>
        </row>
        <row r="115">
          <cell r="A115">
            <v>109</v>
          </cell>
          <cell r="D115">
            <v>123100</v>
          </cell>
          <cell r="E115" t="e">
            <v>#DIV/0!</v>
          </cell>
          <cell r="F115" t="e">
            <v>#DIV/0!</v>
          </cell>
          <cell r="G115">
            <v>0</v>
          </cell>
          <cell r="H115">
            <v>0</v>
          </cell>
          <cell r="I115">
            <v>12180.88975</v>
          </cell>
          <cell r="J115">
            <v>110919.11025</v>
          </cell>
        </row>
        <row r="116">
          <cell r="A116">
            <v>110</v>
          </cell>
          <cell r="D116">
            <v>123100</v>
          </cell>
          <cell r="E116" t="e">
            <v>#DIV/0!</v>
          </cell>
          <cell r="F116" t="e">
            <v>#DIV/0!</v>
          </cell>
          <cell r="G116">
            <v>0</v>
          </cell>
          <cell r="H116">
            <v>0</v>
          </cell>
          <cell r="I116">
            <v>12180.88975</v>
          </cell>
          <cell r="J116">
            <v>110919.11025</v>
          </cell>
        </row>
        <row r="117">
          <cell r="A117">
            <v>111</v>
          </cell>
          <cell r="D117">
            <v>123100</v>
          </cell>
          <cell r="E117" t="e">
            <v>#DIV/0!</v>
          </cell>
          <cell r="F117" t="e">
            <v>#DIV/0!</v>
          </cell>
          <cell r="G117">
            <v>0</v>
          </cell>
          <cell r="H117">
            <v>0</v>
          </cell>
          <cell r="I117">
            <v>12180.88975</v>
          </cell>
          <cell r="J117">
            <v>110919.11025</v>
          </cell>
        </row>
        <row r="118">
          <cell r="A118">
            <v>112</v>
          </cell>
          <cell r="D118">
            <v>123100</v>
          </cell>
          <cell r="E118" t="e">
            <v>#DIV/0!</v>
          </cell>
          <cell r="F118" t="e">
            <v>#DIV/0!</v>
          </cell>
          <cell r="G118">
            <v>0</v>
          </cell>
          <cell r="H118">
            <v>0</v>
          </cell>
          <cell r="I118">
            <v>12180.88975</v>
          </cell>
          <cell r="J118">
            <v>110919.11025</v>
          </cell>
        </row>
        <row r="119">
          <cell r="A119">
            <v>113</v>
          </cell>
          <cell r="D119">
            <v>123100</v>
          </cell>
          <cell r="E119" t="e">
            <v>#DIV/0!</v>
          </cell>
          <cell r="F119" t="e">
            <v>#DIV/0!</v>
          </cell>
          <cell r="G119">
            <v>0</v>
          </cell>
          <cell r="H119">
            <v>0</v>
          </cell>
          <cell r="I119">
            <v>12180.88975</v>
          </cell>
          <cell r="J119">
            <v>110919.11025</v>
          </cell>
        </row>
        <row r="120">
          <cell r="A120">
            <v>114</v>
          </cell>
          <cell r="D120">
            <v>123100</v>
          </cell>
          <cell r="E120" t="e">
            <v>#DIV/0!</v>
          </cell>
          <cell r="F120" t="e">
            <v>#DIV/0!</v>
          </cell>
          <cell r="G120">
            <v>0</v>
          </cell>
          <cell r="H120">
            <v>0</v>
          </cell>
          <cell r="I120">
            <v>12180.88975</v>
          </cell>
          <cell r="J120">
            <v>110919.11025</v>
          </cell>
        </row>
        <row r="121">
          <cell r="A121">
            <v>115</v>
          </cell>
          <cell r="D121">
            <v>123100</v>
          </cell>
          <cell r="E121" t="e">
            <v>#DIV/0!</v>
          </cell>
          <cell r="F121" t="e">
            <v>#DIV/0!</v>
          </cell>
          <cell r="G121">
            <v>0</v>
          </cell>
          <cell r="H121">
            <v>0</v>
          </cell>
          <cell r="I121">
            <v>12180.88975</v>
          </cell>
          <cell r="J121">
            <v>110919.11025</v>
          </cell>
        </row>
        <row r="122">
          <cell r="A122">
            <v>116</v>
          </cell>
          <cell r="D122">
            <v>123100</v>
          </cell>
          <cell r="E122" t="e">
            <v>#DIV/0!</v>
          </cell>
          <cell r="F122" t="e">
            <v>#DIV/0!</v>
          </cell>
          <cell r="G122">
            <v>0</v>
          </cell>
          <cell r="H122">
            <v>0</v>
          </cell>
          <cell r="I122">
            <v>12180.88975</v>
          </cell>
          <cell r="J122">
            <v>110919.11025</v>
          </cell>
        </row>
        <row r="123">
          <cell r="A123">
            <v>117</v>
          </cell>
          <cell r="D123">
            <v>123100</v>
          </cell>
          <cell r="E123" t="e">
            <v>#DIV/0!</v>
          </cell>
          <cell r="F123" t="e">
            <v>#DIV/0!</v>
          </cell>
          <cell r="G123">
            <v>0</v>
          </cell>
          <cell r="H123">
            <v>0</v>
          </cell>
          <cell r="I123">
            <v>12180.88975</v>
          </cell>
          <cell r="J123">
            <v>110919.11025</v>
          </cell>
        </row>
        <row r="124">
          <cell r="A124">
            <v>118</v>
          </cell>
          <cell r="D124">
            <v>123100</v>
          </cell>
          <cell r="E124" t="e">
            <v>#DIV/0!</v>
          </cell>
          <cell r="F124" t="e">
            <v>#DIV/0!</v>
          </cell>
          <cell r="G124">
            <v>0</v>
          </cell>
          <cell r="H124">
            <v>0</v>
          </cell>
          <cell r="I124">
            <v>12180.88975</v>
          </cell>
          <cell r="J124">
            <v>110919.11025</v>
          </cell>
        </row>
        <row r="125">
          <cell r="A125">
            <v>119</v>
          </cell>
          <cell r="D125">
            <v>123100</v>
          </cell>
          <cell r="E125" t="e">
            <v>#DIV/0!</v>
          </cell>
          <cell r="F125" t="e">
            <v>#DIV/0!</v>
          </cell>
          <cell r="G125">
            <v>0</v>
          </cell>
          <cell r="H125">
            <v>0</v>
          </cell>
          <cell r="I125">
            <v>12180.88975</v>
          </cell>
          <cell r="J125">
            <v>110919.11025</v>
          </cell>
        </row>
        <row r="126">
          <cell r="A126">
            <v>120</v>
          </cell>
          <cell r="D126">
            <v>123100</v>
          </cell>
          <cell r="E126" t="e">
            <v>#DIV/0!</v>
          </cell>
          <cell r="F126" t="e">
            <v>#DIV/0!</v>
          </cell>
          <cell r="G126">
            <v>0</v>
          </cell>
          <cell r="H126">
            <v>0</v>
          </cell>
          <cell r="I126">
            <v>12180.88975</v>
          </cell>
          <cell r="J126">
            <v>110919.11025</v>
          </cell>
        </row>
        <row r="127">
          <cell r="A127">
            <v>121</v>
          </cell>
          <cell r="D127">
            <v>123100</v>
          </cell>
          <cell r="E127" t="e">
            <v>#DIV/0!</v>
          </cell>
          <cell r="F127" t="e">
            <v>#DIV/0!</v>
          </cell>
          <cell r="G127">
            <v>0</v>
          </cell>
          <cell r="H127">
            <v>0</v>
          </cell>
          <cell r="I127">
            <v>12180.88975</v>
          </cell>
          <cell r="J127">
            <v>110919.11025</v>
          </cell>
        </row>
        <row r="128">
          <cell r="A128">
            <v>122</v>
          </cell>
          <cell r="D128">
            <v>123100</v>
          </cell>
          <cell r="E128" t="e">
            <v>#DIV/0!</v>
          </cell>
          <cell r="F128" t="e">
            <v>#DIV/0!</v>
          </cell>
          <cell r="G128">
            <v>0</v>
          </cell>
          <cell r="H128">
            <v>0</v>
          </cell>
          <cell r="I128">
            <v>12180.88975</v>
          </cell>
          <cell r="J128">
            <v>110919.11025</v>
          </cell>
        </row>
        <row r="129">
          <cell r="A129">
            <v>123</v>
          </cell>
          <cell r="D129">
            <v>123100</v>
          </cell>
          <cell r="E129" t="e">
            <v>#DIV/0!</v>
          </cell>
          <cell r="F129" t="e">
            <v>#DIV/0!</v>
          </cell>
          <cell r="G129">
            <v>0</v>
          </cell>
          <cell r="H129">
            <v>0</v>
          </cell>
          <cell r="I129">
            <v>12180.88975</v>
          </cell>
          <cell r="J129">
            <v>110919.11025</v>
          </cell>
        </row>
        <row r="130">
          <cell r="A130">
            <v>124</v>
          </cell>
          <cell r="D130">
            <v>123100</v>
          </cell>
          <cell r="E130" t="e">
            <v>#DIV/0!</v>
          </cell>
          <cell r="F130" t="e">
            <v>#DIV/0!</v>
          </cell>
          <cell r="G130">
            <v>0</v>
          </cell>
          <cell r="H130">
            <v>0</v>
          </cell>
          <cell r="I130">
            <v>12180.88975</v>
          </cell>
          <cell r="J130">
            <v>110919.11025</v>
          </cell>
        </row>
        <row r="131">
          <cell r="A131">
            <v>125</v>
          </cell>
          <cell r="D131">
            <v>123100</v>
          </cell>
          <cell r="E131" t="e">
            <v>#DIV/0!</v>
          </cell>
          <cell r="F131" t="e">
            <v>#DIV/0!</v>
          </cell>
          <cell r="G131">
            <v>0</v>
          </cell>
          <cell r="H131">
            <v>0</v>
          </cell>
          <cell r="I131">
            <v>12180.88975</v>
          </cell>
          <cell r="J131">
            <v>110919.11025</v>
          </cell>
        </row>
        <row r="132">
          <cell r="A132">
            <v>126</v>
          </cell>
          <cell r="D132">
            <v>123100</v>
          </cell>
          <cell r="E132" t="e">
            <v>#DIV/0!</v>
          </cell>
          <cell r="F132" t="e">
            <v>#DIV/0!</v>
          </cell>
          <cell r="G132">
            <v>0</v>
          </cell>
          <cell r="H132">
            <v>0</v>
          </cell>
          <cell r="I132">
            <v>12180.88975</v>
          </cell>
          <cell r="J132">
            <v>110919.11025</v>
          </cell>
        </row>
        <row r="133">
          <cell r="A133">
            <v>127</v>
          </cell>
          <cell r="D133">
            <v>123100</v>
          </cell>
          <cell r="E133" t="e">
            <v>#DIV/0!</v>
          </cell>
          <cell r="F133" t="e">
            <v>#DIV/0!</v>
          </cell>
          <cell r="G133">
            <v>0</v>
          </cell>
          <cell r="H133">
            <v>0</v>
          </cell>
          <cell r="I133">
            <v>12180.88975</v>
          </cell>
          <cell r="J133">
            <v>110919.11025</v>
          </cell>
        </row>
        <row r="134">
          <cell r="A134">
            <v>128</v>
          </cell>
          <cell r="D134">
            <v>123100</v>
          </cell>
          <cell r="E134" t="e">
            <v>#DIV/0!</v>
          </cell>
          <cell r="F134" t="e">
            <v>#DIV/0!</v>
          </cell>
          <cell r="G134">
            <v>0</v>
          </cell>
          <cell r="H134">
            <v>0</v>
          </cell>
          <cell r="I134">
            <v>12180.88975</v>
          </cell>
          <cell r="J134">
            <v>110919.11025</v>
          </cell>
        </row>
        <row r="135">
          <cell r="A135">
            <v>129</v>
          </cell>
          <cell r="D135">
            <v>123100</v>
          </cell>
          <cell r="E135" t="e">
            <v>#DIV/0!</v>
          </cell>
          <cell r="F135" t="e">
            <v>#DIV/0!</v>
          </cell>
          <cell r="G135">
            <v>0</v>
          </cell>
          <cell r="H135">
            <v>0</v>
          </cell>
          <cell r="I135">
            <v>12180.88975</v>
          </cell>
          <cell r="J135">
            <v>110919.11025</v>
          </cell>
        </row>
        <row r="136">
          <cell r="A136">
            <v>130</v>
          </cell>
          <cell r="D136">
            <v>123100</v>
          </cell>
          <cell r="E136" t="e">
            <v>#DIV/0!</v>
          </cell>
          <cell r="F136" t="e">
            <v>#DIV/0!</v>
          </cell>
          <cell r="G136">
            <v>0</v>
          </cell>
          <cell r="H136">
            <v>0</v>
          </cell>
          <cell r="I136">
            <v>12180.88975</v>
          </cell>
          <cell r="J136">
            <v>110919.11025</v>
          </cell>
        </row>
        <row r="137">
          <cell r="A137">
            <v>131</v>
          </cell>
          <cell r="D137">
            <v>123100</v>
          </cell>
          <cell r="E137" t="e">
            <v>#DIV/0!</v>
          </cell>
          <cell r="F137" t="e">
            <v>#DIV/0!</v>
          </cell>
          <cell r="G137">
            <v>0</v>
          </cell>
          <cell r="H137">
            <v>0</v>
          </cell>
          <cell r="I137">
            <v>12180.88975</v>
          </cell>
          <cell r="J137">
            <v>110919.11025</v>
          </cell>
        </row>
        <row r="138">
          <cell r="A138">
            <v>132</v>
          </cell>
          <cell r="D138">
            <v>123100</v>
          </cell>
          <cell r="E138" t="e">
            <v>#DIV/0!</v>
          </cell>
          <cell r="F138" t="e">
            <v>#DIV/0!</v>
          </cell>
          <cell r="G138">
            <v>0</v>
          </cell>
          <cell r="H138">
            <v>0</v>
          </cell>
          <cell r="I138">
            <v>12180.88975</v>
          </cell>
          <cell r="J138">
            <v>110919.11025</v>
          </cell>
        </row>
        <row r="139">
          <cell r="A139">
            <v>133</v>
          </cell>
          <cell r="D139">
            <v>123100</v>
          </cell>
          <cell r="E139" t="e">
            <v>#DIV/0!</v>
          </cell>
          <cell r="F139" t="e">
            <v>#DIV/0!</v>
          </cell>
          <cell r="G139">
            <v>0</v>
          </cell>
          <cell r="H139">
            <v>0</v>
          </cell>
          <cell r="I139">
            <v>12180.88975</v>
          </cell>
          <cell r="J139">
            <v>110919.11025</v>
          </cell>
        </row>
        <row r="140">
          <cell r="A140">
            <v>134</v>
          </cell>
          <cell r="D140">
            <v>123100</v>
          </cell>
          <cell r="E140" t="e">
            <v>#DIV/0!</v>
          </cell>
          <cell r="F140" t="e">
            <v>#DIV/0!</v>
          </cell>
          <cell r="G140">
            <v>0</v>
          </cell>
          <cell r="H140">
            <v>0</v>
          </cell>
          <cell r="I140">
            <v>12180.88975</v>
          </cell>
          <cell r="J140">
            <v>110919.11025</v>
          </cell>
        </row>
        <row r="141">
          <cell r="A141">
            <v>135</v>
          </cell>
          <cell r="D141">
            <v>123100</v>
          </cell>
          <cell r="E141" t="e">
            <v>#DIV/0!</v>
          </cell>
          <cell r="F141" t="e">
            <v>#DIV/0!</v>
          </cell>
          <cell r="G141">
            <v>0</v>
          </cell>
          <cell r="H141">
            <v>0</v>
          </cell>
          <cell r="I141">
            <v>12180.88975</v>
          </cell>
          <cell r="J141">
            <v>110919.11025</v>
          </cell>
        </row>
        <row r="142">
          <cell r="A142">
            <v>136</v>
          </cell>
          <cell r="D142">
            <v>123100</v>
          </cell>
          <cell r="E142" t="e">
            <v>#DIV/0!</v>
          </cell>
          <cell r="F142" t="e">
            <v>#DIV/0!</v>
          </cell>
          <cell r="G142">
            <v>0</v>
          </cell>
          <cell r="H142">
            <v>0</v>
          </cell>
          <cell r="I142">
            <v>12180.88975</v>
          </cell>
          <cell r="J142">
            <v>110919.11025</v>
          </cell>
        </row>
        <row r="143">
          <cell r="A143">
            <v>137</v>
          </cell>
          <cell r="D143">
            <v>123100</v>
          </cell>
          <cell r="E143" t="e">
            <v>#DIV/0!</v>
          </cell>
          <cell r="F143" t="e">
            <v>#DIV/0!</v>
          </cell>
          <cell r="G143">
            <v>0</v>
          </cell>
          <cell r="H143">
            <v>0</v>
          </cell>
          <cell r="I143">
            <v>12180.88975</v>
          </cell>
          <cell r="J143">
            <v>110919.11025</v>
          </cell>
        </row>
        <row r="144">
          <cell r="A144">
            <v>138</v>
          </cell>
          <cell r="D144">
            <v>123100</v>
          </cell>
          <cell r="E144" t="e">
            <v>#DIV/0!</v>
          </cell>
          <cell r="F144" t="e">
            <v>#DIV/0!</v>
          </cell>
          <cell r="G144">
            <v>0</v>
          </cell>
          <cell r="H144">
            <v>0</v>
          </cell>
          <cell r="I144">
            <v>12180.88975</v>
          </cell>
          <cell r="J144">
            <v>110919.11025</v>
          </cell>
        </row>
        <row r="145">
          <cell r="A145">
            <v>139</v>
          </cell>
          <cell r="D145">
            <v>123100</v>
          </cell>
          <cell r="E145" t="e">
            <v>#DIV/0!</v>
          </cell>
          <cell r="F145" t="e">
            <v>#DIV/0!</v>
          </cell>
          <cell r="G145">
            <v>0</v>
          </cell>
          <cell r="H145">
            <v>0</v>
          </cell>
          <cell r="I145">
            <v>12180.88975</v>
          </cell>
          <cell r="J145">
            <v>110919.11025</v>
          </cell>
        </row>
        <row r="146">
          <cell r="A146">
            <v>140</v>
          </cell>
          <cell r="D146">
            <v>123100</v>
          </cell>
          <cell r="E146" t="e">
            <v>#DIV/0!</v>
          </cell>
          <cell r="F146" t="e">
            <v>#DIV/0!</v>
          </cell>
          <cell r="G146">
            <v>0</v>
          </cell>
          <cell r="H146">
            <v>0</v>
          </cell>
          <cell r="I146">
            <v>12180.88975</v>
          </cell>
          <cell r="J146">
            <v>110919.11025</v>
          </cell>
        </row>
        <row r="147">
          <cell r="A147">
            <v>141</v>
          </cell>
          <cell r="D147">
            <v>123100</v>
          </cell>
          <cell r="E147" t="e">
            <v>#DIV/0!</v>
          </cell>
          <cell r="F147" t="e">
            <v>#DIV/0!</v>
          </cell>
          <cell r="G147">
            <v>0</v>
          </cell>
          <cell r="H147">
            <v>0</v>
          </cell>
          <cell r="I147">
            <v>12180.88975</v>
          </cell>
          <cell r="J147">
            <v>110919.11025</v>
          </cell>
        </row>
        <row r="148">
          <cell r="A148">
            <v>142</v>
          </cell>
          <cell r="D148">
            <v>123100</v>
          </cell>
          <cell r="E148" t="e">
            <v>#DIV/0!</v>
          </cell>
          <cell r="F148" t="e">
            <v>#DIV/0!</v>
          </cell>
          <cell r="G148">
            <v>0</v>
          </cell>
          <cell r="H148">
            <v>0</v>
          </cell>
          <cell r="I148">
            <v>12180.88975</v>
          </cell>
          <cell r="J148">
            <v>110919.11025</v>
          </cell>
        </row>
        <row r="149">
          <cell r="A149">
            <v>143</v>
          </cell>
          <cell r="D149">
            <v>123100</v>
          </cell>
          <cell r="E149" t="e">
            <v>#DIV/0!</v>
          </cell>
          <cell r="F149" t="e">
            <v>#DIV/0!</v>
          </cell>
          <cell r="G149">
            <v>0</v>
          </cell>
          <cell r="H149">
            <v>0</v>
          </cell>
          <cell r="I149">
            <v>12180.88975</v>
          </cell>
          <cell r="J149">
            <v>110919.11025</v>
          </cell>
        </row>
        <row r="150">
          <cell r="A150">
            <v>144</v>
          </cell>
          <cell r="D150">
            <v>123100</v>
          </cell>
          <cell r="E150" t="e">
            <v>#DIV/0!</v>
          </cell>
          <cell r="F150" t="e">
            <v>#DIV/0!</v>
          </cell>
          <cell r="G150">
            <v>0</v>
          </cell>
          <cell r="H150">
            <v>0</v>
          </cell>
          <cell r="I150">
            <v>12180.88975</v>
          </cell>
          <cell r="J150">
            <v>110919.11025</v>
          </cell>
        </row>
        <row r="151">
          <cell r="A151">
            <v>145</v>
          </cell>
          <cell r="D151">
            <v>123100</v>
          </cell>
          <cell r="E151" t="e">
            <v>#DIV/0!</v>
          </cell>
          <cell r="F151" t="e">
            <v>#DIV/0!</v>
          </cell>
          <cell r="G151">
            <v>0</v>
          </cell>
          <cell r="H151">
            <v>0</v>
          </cell>
          <cell r="I151">
            <v>12180.88975</v>
          </cell>
          <cell r="J151">
            <v>110919.11025</v>
          </cell>
        </row>
        <row r="152">
          <cell r="A152">
            <v>146</v>
          </cell>
          <cell r="D152">
            <v>123100</v>
          </cell>
          <cell r="E152" t="e">
            <v>#DIV/0!</v>
          </cell>
          <cell r="F152" t="e">
            <v>#DIV/0!</v>
          </cell>
          <cell r="G152">
            <v>0</v>
          </cell>
          <cell r="H152">
            <v>0</v>
          </cell>
          <cell r="I152">
            <v>12180.88975</v>
          </cell>
          <cell r="J152">
            <v>110919.11025</v>
          </cell>
        </row>
        <row r="153">
          <cell r="A153">
            <v>147</v>
          </cell>
          <cell r="D153">
            <v>123100</v>
          </cell>
          <cell r="E153" t="e">
            <v>#DIV/0!</v>
          </cell>
          <cell r="F153" t="e">
            <v>#DIV/0!</v>
          </cell>
          <cell r="G153">
            <v>0</v>
          </cell>
          <cell r="H153">
            <v>0</v>
          </cell>
          <cell r="I153">
            <v>12180.88975</v>
          </cell>
          <cell r="J153">
            <v>110919.11025</v>
          </cell>
        </row>
        <row r="154">
          <cell r="A154">
            <v>148</v>
          </cell>
          <cell r="D154">
            <v>123100</v>
          </cell>
          <cell r="E154" t="e">
            <v>#DIV/0!</v>
          </cell>
          <cell r="F154" t="e">
            <v>#DIV/0!</v>
          </cell>
          <cell r="G154">
            <v>0</v>
          </cell>
          <cell r="H154">
            <v>0</v>
          </cell>
          <cell r="I154">
            <v>12180.88975</v>
          </cell>
          <cell r="J154">
            <v>110919.11025</v>
          </cell>
        </row>
        <row r="155">
          <cell r="A155">
            <v>149</v>
          </cell>
          <cell r="D155">
            <v>123100</v>
          </cell>
          <cell r="E155" t="e">
            <v>#DIV/0!</v>
          </cell>
          <cell r="F155" t="e">
            <v>#DIV/0!</v>
          </cell>
          <cell r="G155">
            <v>0</v>
          </cell>
          <cell r="H155">
            <v>0</v>
          </cell>
          <cell r="I155">
            <v>12180.88975</v>
          </cell>
          <cell r="J155">
            <v>110919.11025</v>
          </cell>
        </row>
        <row r="156">
          <cell r="A156">
            <v>150</v>
          </cell>
          <cell r="D156">
            <v>123100</v>
          </cell>
          <cell r="E156" t="e">
            <v>#DIV/0!</v>
          </cell>
          <cell r="F156" t="e">
            <v>#DIV/0!</v>
          </cell>
          <cell r="G156">
            <v>0</v>
          </cell>
          <cell r="H156">
            <v>0</v>
          </cell>
          <cell r="I156">
            <v>12180.88975</v>
          </cell>
          <cell r="J156">
            <v>110919.11025</v>
          </cell>
        </row>
        <row r="157">
          <cell r="A157">
            <v>151</v>
          </cell>
          <cell r="D157">
            <v>123100</v>
          </cell>
          <cell r="E157" t="e">
            <v>#DIV/0!</v>
          </cell>
          <cell r="F157" t="e">
            <v>#DIV/0!</v>
          </cell>
          <cell r="G157">
            <v>0</v>
          </cell>
          <cell r="H157">
            <v>0</v>
          </cell>
          <cell r="I157">
            <v>12180.88975</v>
          </cell>
          <cell r="J157">
            <v>110919.11025</v>
          </cell>
        </row>
        <row r="158">
          <cell r="A158">
            <v>152</v>
          </cell>
          <cell r="D158">
            <v>123100</v>
          </cell>
          <cell r="E158" t="e">
            <v>#DIV/0!</v>
          </cell>
          <cell r="F158" t="e">
            <v>#DIV/0!</v>
          </cell>
          <cell r="G158">
            <v>0</v>
          </cell>
          <cell r="H158">
            <v>0</v>
          </cell>
          <cell r="I158">
            <v>12180.88975</v>
          </cell>
          <cell r="J158">
            <v>110919.11025</v>
          </cell>
        </row>
        <row r="159">
          <cell r="A159">
            <v>153</v>
          </cell>
          <cell r="D159">
            <v>123100</v>
          </cell>
          <cell r="E159" t="e">
            <v>#DIV/0!</v>
          </cell>
          <cell r="F159" t="e">
            <v>#DIV/0!</v>
          </cell>
          <cell r="G159">
            <v>0</v>
          </cell>
          <cell r="H159">
            <v>0</v>
          </cell>
          <cell r="I159">
            <v>12180.88975</v>
          </cell>
          <cell r="J159">
            <v>110919.11025</v>
          </cell>
        </row>
        <row r="160">
          <cell r="A160">
            <v>154</v>
          </cell>
          <cell r="D160">
            <v>123100</v>
          </cell>
          <cell r="E160" t="e">
            <v>#DIV/0!</v>
          </cell>
          <cell r="F160" t="e">
            <v>#DIV/0!</v>
          </cell>
          <cell r="G160">
            <v>0</v>
          </cell>
          <cell r="H160">
            <v>0</v>
          </cell>
          <cell r="I160">
            <v>12180.88975</v>
          </cell>
          <cell r="J160">
            <v>110919.11025</v>
          </cell>
        </row>
        <row r="161">
          <cell r="A161">
            <v>155</v>
          </cell>
          <cell r="D161">
            <v>123100</v>
          </cell>
          <cell r="E161" t="e">
            <v>#DIV/0!</v>
          </cell>
          <cell r="F161" t="e">
            <v>#DIV/0!</v>
          </cell>
          <cell r="G161">
            <v>0</v>
          </cell>
          <cell r="H161">
            <v>0</v>
          </cell>
          <cell r="I161">
            <v>12180.88975</v>
          </cell>
          <cell r="J161">
            <v>110919.11025</v>
          </cell>
        </row>
        <row r="162">
          <cell r="A162">
            <v>156</v>
          </cell>
          <cell r="D162">
            <v>123100</v>
          </cell>
          <cell r="E162" t="e">
            <v>#DIV/0!</v>
          </cell>
          <cell r="F162" t="e">
            <v>#DIV/0!</v>
          </cell>
          <cell r="G162">
            <v>0</v>
          </cell>
          <cell r="H162">
            <v>0</v>
          </cell>
          <cell r="I162">
            <v>12180.88975</v>
          </cell>
          <cell r="J162">
            <v>110919.11025</v>
          </cell>
        </row>
        <row r="163">
          <cell r="A163">
            <v>157</v>
          </cell>
          <cell r="D163">
            <v>123100</v>
          </cell>
          <cell r="E163" t="e">
            <v>#DIV/0!</v>
          </cell>
          <cell r="F163" t="e">
            <v>#DIV/0!</v>
          </cell>
          <cell r="G163">
            <v>0</v>
          </cell>
          <cell r="H163">
            <v>0</v>
          </cell>
          <cell r="I163">
            <v>12180.88975</v>
          </cell>
          <cell r="J163">
            <v>110919.11025</v>
          </cell>
        </row>
        <row r="164">
          <cell r="A164">
            <v>158</v>
          </cell>
          <cell r="D164">
            <v>123100</v>
          </cell>
          <cell r="E164" t="e">
            <v>#DIV/0!</v>
          </cell>
          <cell r="F164" t="e">
            <v>#DIV/0!</v>
          </cell>
          <cell r="G164">
            <v>0</v>
          </cell>
          <cell r="H164">
            <v>0</v>
          </cell>
          <cell r="I164">
            <v>12180.88975</v>
          </cell>
          <cell r="J164">
            <v>110919.11025</v>
          </cell>
        </row>
        <row r="165">
          <cell r="A165">
            <v>159</v>
          </cell>
          <cell r="D165">
            <v>123100</v>
          </cell>
          <cell r="E165" t="e">
            <v>#DIV/0!</v>
          </cell>
          <cell r="F165" t="e">
            <v>#DIV/0!</v>
          </cell>
          <cell r="G165">
            <v>0</v>
          </cell>
          <cell r="H165">
            <v>0</v>
          </cell>
          <cell r="I165">
            <v>12180.88975</v>
          </cell>
          <cell r="J165">
            <v>110919.11025</v>
          </cell>
        </row>
        <row r="166">
          <cell r="A166">
            <v>160</v>
          </cell>
          <cell r="D166">
            <v>123100</v>
          </cell>
          <cell r="E166" t="e">
            <v>#DIV/0!</v>
          </cell>
          <cell r="F166" t="e">
            <v>#DIV/0!</v>
          </cell>
          <cell r="G166">
            <v>0</v>
          </cell>
          <cell r="H166">
            <v>0</v>
          </cell>
          <cell r="I166">
            <v>12180.88975</v>
          </cell>
          <cell r="J166">
            <v>110919.11025</v>
          </cell>
        </row>
        <row r="167">
          <cell r="A167">
            <v>161</v>
          </cell>
          <cell r="D167">
            <v>123100</v>
          </cell>
          <cell r="E167" t="e">
            <v>#DIV/0!</v>
          </cell>
          <cell r="F167" t="e">
            <v>#DIV/0!</v>
          </cell>
          <cell r="G167">
            <v>0</v>
          </cell>
          <cell r="H167">
            <v>0</v>
          </cell>
          <cell r="I167">
            <v>12180.88975</v>
          </cell>
          <cell r="J167">
            <v>110919.11025</v>
          </cell>
        </row>
        <row r="168">
          <cell r="A168">
            <v>162</v>
          </cell>
          <cell r="D168">
            <v>123100</v>
          </cell>
          <cell r="E168" t="e">
            <v>#DIV/0!</v>
          </cell>
          <cell r="F168" t="e">
            <v>#DIV/0!</v>
          </cell>
          <cell r="G168">
            <v>0</v>
          </cell>
          <cell r="H168">
            <v>0</v>
          </cell>
          <cell r="I168">
            <v>12180.88975</v>
          </cell>
          <cell r="J168">
            <v>110919.11025</v>
          </cell>
        </row>
        <row r="169">
          <cell r="A169">
            <v>163</v>
          </cell>
          <cell r="D169">
            <v>123100</v>
          </cell>
          <cell r="E169" t="e">
            <v>#DIV/0!</v>
          </cell>
          <cell r="F169" t="e">
            <v>#DIV/0!</v>
          </cell>
          <cell r="G169">
            <v>0</v>
          </cell>
          <cell r="H169">
            <v>0</v>
          </cell>
          <cell r="I169">
            <v>12180.88975</v>
          </cell>
          <cell r="J169">
            <v>110919.11025</v>
          </cell>
        </row>
        <row r="170">
          <cell r="A170">
            <v>164</v>
          </cell>
          <cell r="D170">
            <v>123100</v>
          </cell>
          <cell r="E170" t="e">
            <v>#DIV/0!</v>
          </cell>
          <cell r="F170" t="e">
            <v>#DIV/0!</v>
          </cell>
          <cell r="G170">
            <v>0</v>
          </cell>
          <cell r="H170">
            <v>0</v>
          </cell>
          <cell r="I170">
            <v>12180.88975</v>
          </cell>
          <cell r="J170">
            <v>110919.11025</v>
          </cell>
        </row>
        <row r="171">
          <cell r="A171">
            <v>165</v>
          </cell>
          <cell r="D171">
            <v>123100</v>
          </cell>
          <cell r="E171" t="e">
            <v>#DIV/0!</v>
          </cell>
          <cell r="F171" t="e">
            <v>#DIV/0!</v>
          </cell>
          <cell r="G171">
            <v>0</v>
          </cell>
          <cell r="H171">
            <v>0</v>
          </cell>
          <cell r="I171">
            <v>12180.88975</v>
          </cell>
          <cell r="J171">
            <v>110919.11025</v>
          </cell>
        </row>
        <row r="172">
          <cell r="A172">
            <v>166</v>
          </cell>
          <cell r="D172">
            <v>123100</v>
          </cell>
          <cell r="E172" t="e">
            <v>#DIV/0!</v>
          </cell>
          <cell r="F172" t="e">
            <v>#DIV/0!</v>
          </cell>
          <cell r="G172">
            <v>0</v>
          </cell>
          <cell r="H172">
            <v>0</v>
          </cell>
          <cell r="I172">
            <v>12180.88975</v>
          </cell>
          <cell r="J172">
            <v>110919.11025</v>
          </cell>
        </row>
        <row r="173">
          <cell r="A173">
            <v>167</v>
          </cell>
          <cell r="D173">
            <v>123100</v>
          </cell>
          <cell r="E173" t="e">
            <v>#DIV/0!</v>
          </cell>
          <cell r="F173" t="e">
            <v>#DIV/0!</v>
          </cell>
          <cell r="G173">
            <v>0</v>
          </cell>
          <cell r="H173">
            <v>0</v>
          </cell>
          <cell r="I173">
            <v>12180.88975</v>
          </cell>
          <cell r="J173">
            <v>110919.11025</v>
          </cell>
        </row>
        <row r="174">
          <cell r="A174">
            <v>168</v>
          </cell>
          <cell r="D174">
            <v>123100</v>
          </cell>
          <cell r="E174" t="e">
            <v>#DIV/0!</v>
          </cell>
          <cell r="F174" t="e">
            <v>#DIV/0!</v>
          </cell>
          <cell r="G174">
            <v>0</v>
          </cell>
          <cell r="H174">
            <v>0</v>
          </cell>
          <cell r="I174">
            <v>12180.88975</v>
          </cell>
          <cell r="J174">
            <v>110919.11025</v>
          </cell>
        </row>
        <row r="175">
          <cell r="A175">
            <v>169</v>
          </cell>
          <cell r="D175">
            <v>123100</v>
          </cell>
          <cell r="E175" t="e">
            <v>#DIV/0!</v>
          </cell>
          <cell r="F175" t="e">
            <v>#DIV/0!</v>
          </cell>
          <cell r="G175">
            <v>0</v>
          </cell>
          <cell r="H175">
            <v>0</v>
          </cell>
          <cell r="I175">
            <v>12180.88975</v>
          </cell>
          <cell r="J175">
            <v>110919.11025</v>
          </cell>
        </row>
        <row r="176">
          <cell r="A176">
            <v>170</v>
          </cell>
          <cell r="D176">
            <v>123100</v>
          </cell>
          <cell r="E176" t="e">
            <v>#DIV/0!</v>
          </cell>
          <cell r="F176" t="e">
            <v>#DIV/0!</v>
          </cell>
          <cell r="G176">
            <v>0</v>
          </cell>
          <cell r="H176">
            <v>0</v>
          </cell>
          <cell r="I176">
            <v>12180.88975</v>
          </cell>
          <cell r="J176">
            <v>110919.11025</v>
          </cell>
        </row>
        <row r="177">
          <cell r="A177">
            <v>171</v>
          </cell>
          <cell r="D177">
            <v>123100</v>
          </cell>
          <cell r="E177" t="e">
            <v>#DIV/0!</v>
          </cell>
          <cell r="F177" t="e">
            <v>#DIV/0!</v>
          </cell>
          <cell r="G177">
            <v>0</v>
          </cell>
          <cell r="H177">
            <v>0</v>
          </cell>
          <cell r="I177">
            <v>12180.88975</v>
          </cell>
          <cell r="J177">
            <v>110919.11025</v>
          </cell>
        </row>
        <row r="178">
          <cell r="A178">
            <v>172</v>
          </cell>
          <cell r="D178">
            <v>123100</v>
          </cell>
          <cell r="E178" t="e">
            <v>#DIV/0!</v>
          </cell>
          <cell r="F178" t="e">
            <v>#DIV/0!</v>
          </cell>
          <cell r="G178">
            <v>0</v>
          </cell>
          <cell r="H178">
            <v>0</v>
          </cell>
          <cell r="I178">
            <v>12180.88975</v>
          </cell>
          <cell r="J178">
            <v>110919.11025</v>
          </cell>
        </row>
        <row r="179">
          <cell r="A179">
            <v>173</v>
          </cell>
          <cell r="D179">
            <v>123100</v>
          </cell>
          <cell r="E179" t="e">
            <v>#DIV/0!</v>
          </cell>
          <cell r="F179" t="e">
            <v>#DIV/0!</v>
          </cell>
          <cell r="G179">
            <v>0</v>
          </cell>
          <cell r="H179">
            <v>0</v>
          </cell>
          <cell r="I179">
            <v>12180.88975</v>
          </cell>
          <cell r="J179">
            <v>110919.11025</v>
          </cell>
        </row>
        <row r="180">
          <cell r="A180">
            <v>174</v>
          </cell>
          <cell r="D180">
            <v>123100</v>
          </cell>
          <cell r="E180" t="e">
            <v>#DIV/0!</v>
          </cell>
          <cell r="F180" t="e">
            <v>#DIV/0!</v>
          </cell>
          <cell r="G180">
            <v>0</v>
          </cell>
          <cell r="H180">
            <v>0</v>
          </cell>
          <cell r="I180">
            <v>12180.88975</v>
          </cell>
          <cell r="J180">
            <v>110919.11025</v>
          </cell>
        </row>
        <row r="181">
          <cell r="A181">
            <v>175</v>
          </cell>
          <cell r="D181">
            <v>123100</v>
          </cell>
          <cell r="E181" t="e">
            <v>#DIV/0!</v>
          </cell>
          <cell r="F181" t="e">
            <v>#DIV/0!</v>
          </cell>
          <cell r="G181">
            <v>0</v>
          </cell>
          <cell r="H181">
            <v>0</v>
          </cell>
          <cell r="I181">
            <v>12180.88975</v>
          </cell>
          <cell r="J181">
            <v>110919.11025</v>
          </cell>
        </row>
        <row r="182">
          <cell r="A182">
            <v>176</v>
          </cell>
          <cell r="D182">
            <v>123100</v>
          </cell>
          <cell r="E182" t="e">
            <v>#DIV/0!</v>
          </cell>
          <cell r="F182" t="e">
            <v>#DIV/0!</v>
          </cell>
          <cell r="G182">
            <v>0</v>
          </cell>
          <cell r="H182">
            <v>0</v>
          </cell>
          <cell r="I182">
            <v>12180.88975</v>
          </cell>
          <cell r="J182">
            <v>110919.11025</v>
          </cell>
        </row>
        <row r="183">
          <cell r="A183">
            <v>177</v>
          </cell>
          <cell r="D183">
            <v>123100</v>
          </cell>
          <cell r="E183" t="e">
            <v>#DIV/0!</v>
          </cell>
          <cell r="F183" t="e">
            <v>#DIV/0!</v>
          </cell>
          <cell r="G183">
            <v>0</v>
          </cell>
          <cell r="H183">
            <v>0</v>
          </cell>
          <cell r="I183">
            <v>12180.88975</v>
          </cell>
          <cell r="J183">
            <v>110919.11025</v>
          </cell>
        </row>
        <row r="184">
          <cell r="A184">
            <v>178</v>
          </cell>
          <cell r="D184">
            <v>123100</v>
          </cell>
          <cell r="E184" t="e">
            <v>#DIV/0!</v>
          </cell>
          <cell r="F184" t="e">
            <v>#DIV/0!</v>
          </cell>
          <cell r="G184">
            <v>0</v>
          </cell>
          <cell r="H184">
            <v>0</v>
          </cell>
          <cell r="I184">
            <v>12180.88975</v>
          </cell>
          <cell r="J184">
            <v>110919.11025</v>
          </cell>
        </row>
        <row r="185">
          <cell r="A185">
            <v>179</v>
          </cell>
          <cell r="D185">
            <v>123100</v>
          </cell>
          <cell r="E185" t="e">
            <v>#DIV/0!</v>
          </cell>
          <cell r="F185" t="e">
            <v>#DIV/0!</v>
          </cell>
          <cell r="G185">
            <v>0</v>
          </cell>
          <cell r="H185">
            <v>0</v>
          </cell>
          <cell r="I185">
            <v>12180.88975</v>
          </cell>
          <cell r="J185">
            <v>110919.11025</v>
          </cell>
        </row>
        <row r="186">
          <cell r="A186">
            <v>180</v>
          </cell>
          <cell r="D186">
            <v>123100</v>
          </cell>
          <cell r="E186" t="e">
            <v>#DIV/0!</v>
          </cell>
          <cell r="F186" t="e">
            <v>#DIV/0!</v>
          </cell>
          <cell r="G186">
            <v>0</v>
          </cell>
          <cell r="H186">
            <v>0</v>
          </cell>
          <cell r="I186">
            <v>12180.88975</v>
          </cell>
          <cell r="J186">
            <v>110919.11025</v>
          </cell>
        </row>
        <row r="187">
          <cell r="A187">
            <v>181</v>
          </cell>
          <cell r="D187">
            <v>123100</v>
          </cell>
          <cell r="E187" t="e">
            <v>#DIV/0!</v>
          </cell>
          <cell r="F187" t="e">
            <v>#DIV/0!</v>
          </cell>
          <cell r="G187">
            <v>0</v>
          </cell>
          <cell r="H187">
            <v>0</v>
          </cell>
          <cell r="I187">
            <v>12180.88975</v>
          </cell>
          <cell r="J187">
            <v>110919.11025</v>
          </cell>
        </row>
        <row r="188">
          <cell r="A188">
            <v>182</v>
          </cell>
          <cell r="D188">
            <v>123100</v>
          </cell>
          <cell r="E188" t="e">
            <v>#DIV/0!</v>
          </cell>
          <cell r="F188" t="e">
            <v>#DIV/0!</v>
          </cell>
          <cell r="G188">
            <v>0</v>
          </cell>
          <cell r="H188">
            <v>0</v>
          </cell>
          <cell r="I188">
            <v>12180.88975</v>
          </cell>
          <cell r="J188">
            <v>110919.11025</v>
          </cell>
        </row>
        <row r="189">
          <cell r="A189">
            <v>183</v>
          </cell>
          <cell r="D189">
            <v>123100</v>
          </cell>
          <cell r="E189" t="e">
            <v>#DIV/0!</v>
          </cell>
          <cell r="F189" t="e">
            <v>#DIV/0!</v>
          </cell>
          <cell r="G189">
            <v>0</v>
          </cell>
          <cell r="H189">
            <v>0</v>
          </cell>
          <cell r="I189">
            <v>12180.88975</v>
          </cell>
          <cell r="J189">
            <v>110919.11025</v>
          </cell>
        </row>
        <row r="190">
          <cell r="A190">
            <v>184</v>
          </cell>
          <cell r="D190">
            <v>123100</v>
          </cell>
          <cell r="E190" t="e">
            <v>#DIV/0!</v>
          </cell>
          <cell r="F190" t="e">
            <v>#DIV/0!</v>
          </cell>
          <cell r="G190">
            <v>0</v>
          </cell>
          <cell r="H190">
            <v>0</v>
          </cell>
          <cell r="I190">
            <v>12180.88975</v>
          </cell>
          <cell r="J190">
            <v>110919.11025</v>
          </cell>
        </row>
        <row r="191">
          <cell r="A191">
            <v>185</v>
          </cell>
          <cell r="D191">
            <v>123100</v>
          </cell>
          <cell r="E191" t="e">
            <v>#DIV/0!</v>
          </cell>
          <cell r="F191" t="e">
            <v>#DIV/0!</v>
          </cell>
          <cell r="G191">
            <v>0</v>
          </cell>
          <cell r="H191">
            <v>0</v>
          </cell>
          <cell r="I191">
            <v>12180.88975</v>
          </cell>
          <cell r="J191">
            <v>110919.11025</v>
          </cell>
        </row>
        <row r="192">
          <cell r="A192">
            <v>186</v>
          </cell>
          <cell r="D192">
            <v>123100</v>
          </cell>
          <cell r="E192" t="e">
            <v>#DIV/0!</v>
          </cell>
          <cell r="F192" t="e">
            <v>#DIV/0!</v>
          </cell>
          <cell r="G192">
            <v>0</v>
          </cell>
          <cell r="H192">
            <v>0</v>
          </cell>
          <cell r="I192">
            <v>12180.88975</v>
          </cell>
          <cell r="J192">
            <v>110919.11025</v>
          </cell>
        </row>
        <row r="193">
          <cell r="A193">
            <v>187</v>
          </cell>
          <cell r="D193">
            <v>123100</v>
          </cell>
          <cell r="E193" t="e">
            <v>#DIV/0!</v>
          </cell>
          <cell r="F193" t="e">
            <v>#DIV/0!</v>
          </cell>
          <cell r="G193">
            <v>0</v>
          </cell>
          <cell r="H193">
            <v>0</v>
          </cell>
          <cell r="I193">
            <v>12180.88975</v>
          </cell>
          <cell r="J193">
            <v>110919.11025</v>
          </cell>
        </row>
        <row r="194">
          <cell r="A194">
            <v>188</v>
          </cell>
          <cell r="D194">
            <v>123100</v>
          </cell>
          <cell r="E194" t="e">
            <v>#DIV/0!</v>
          </cell>
          <cell r="F194" t="e">
            <v>#DIV/0!</v>
          </cell>
          <cell r="G194">
            <v>0</v>
          </cell>
          <cell r="H194">
            <v>0</v>
          </cell>
          <cell r="I194">
            <v>12180.88975</v>
          </cell>
          <cell r="J194">
            <v>110919.11025</v>
          </cell>
        </row>
        <row r="195">
          <cell r="A195">
            <v>189</v>
          </cell>
          <cell r="D195">
            <v>123100</v>
          </cell>
          <cell r="E195" t="e">
            <v>#DIV/0!</v>
          </cell>
          <cell r="F195" t="e">
            <v>#DIV/0!</v>
          </cell>
          <cell r="G195">
            <v>0</v>
          </cell>
          <cell r="H195">
            <v>0</v>
          </cell>
          <cell r="I195">
            <v>12180.88975</v>
          </cell>
          <cell r="J195">
            <v>110919.11025</v>
          </cell>
        </row>
        <row r="196">
          <cell r="A196">
            <v>190</v>
          </cell>
          <cell r="D196">
            <v>123100</v>
          </cell>
          <cell r="E196" t="e">
            <v>#DIV/0!</v>
          </cell>
          <cell r="F196" t="e">
            <v>#DIV/0!</v>
          </cell>
          <cell r="G196">
            <v>0</v>
          </cell>
          <cell r="H196">
            <v>0</v>
          </cell>
          <cell r="I196">
            <v>12180.88975</v>
          </cell>
          <cell r="J196">
            <v>110919.11025</v>
          </cell>
        </row>
        <row r="197">
          <cell r="A197">
            <v>191</v>
          </cell>
          <cell r="D197">
            <v>123100</v>
          </cell>
          <cell r="E197" t="e">
            <v>#DIV/0!</v>
          </cell>
          <cell r="F197" t="e">
            <v>#DIV/0!</v>
          </cell>
          <cell r="G197">
            <v>0</v>
          </cell>
          <cell r="H197">
            <v>0</v>
          </cell>
          <cell r="I197">
            <v>12180.88975</v>
          </cell>
          <cell r="J197">
            <v>110919.11025</v>
          </cell>
        </row>
        <row r="198">
          <cell r="A198">
            <v>192</v>
          </cell>
          <cell r="D198">
            <v>123100</v>
          </cell>
          <cell r="E198" t="e">
            <v>#DIV/0!</v>
          </cell>
          <cell r="F198" t="e">
            <v>#DIV/0!</v>
          </cell>
          <cell r="G198">
            <v>0</v>
          </cell>
          <cell r="H198">
            <v>0</v>
          </cell>
          <cell r="I198">
            <v>12180.88975</v>
          </cell>
          <cell r="J198">
            <v>110919.11025</v>
          </cell>
        </row>
        <row r="199">
          <cell r="A199">
            <v>193</v>
          </cell>
          <cell r="D199">
            <v>123100</v>
          </cell>
          <cell r="E199" t="e">
            <v>#DIV/0!</v>
          </cell>
          <cell r="F199" t="e">
            <v>#DIV/0!</v>
          </cell>
          <cell r="G199">
            <v>0</v>
          </cell>
          <cell r="H199">
            <v>0</v>
          </cell>
          <cell r="I199">
            <v>12180.88975</v>
          </cell>
          <cell r="J199">
            <v>110919.11025</v>
          </cell>
        </row>
        <row r="200">
          <cell r="A200">
            <v>194</v>
          </cell>
          <cell r="D200">
            <v>123100</v>
          </cell>
          <cell r="E200" t="e">
            <v>#DIV/0!</v>
          </cell>
          <cell r="F200" t="e">
            <v>#DIV/0!</v>
          </cell>
          <cell r="G200">
            <v>0</v>
          </cell>
          <cell r="H200">
            <v>0</v>
          </cell>
          <cell r="I200">
            <v>12180.88975</v>
          </cell>
          <cell r="J200">
            <v>110919.11025</v>
          </cell>
        </row>
        <row r="201">
          <cell r="A201">
            <v>195</v>
          </cell>
          <cell r="D201">
            <v>123100</v>
          </cell>
          <cell r="E201" t="e">
            <v>#DIV/0!</v>
          </cell>
          <cell r="F201" t="e">
            <v>#DIV/0!</v>
          </cell>
          <cell r="G201">
            <v>0</v>
          </cell>
          <cell r="H201">
            <v>0</v>
          </cell>
          <cell r="I201">
            <v>12180.88975</v>
          </cell>
          <cell r="J201">
            <v>110919.11025</v>
          </cell>
        </row>
        <row r="202">
          <cell r="A202">
            <v>196</v>
          </cell>
          <cell r="D202">
            <v>123100</v>
          </cell>
          <cell r="E202" t="e">
            <v>#DIV/0!</v>
          </cell>
          <cell r="F202" t="e">
            <v>#DIV/0!</v>
          </cell>
          <cell r="G202">
            <v>0</v>
          </cell>
          <cell r="H202">
            <v>0</v>
          </cell>
          <cell r="I202">
            <v>12180.88975</v>
          </cell>
          <cell r="J202">
            <v>110919.11025</v>
          </cell>
        </row>
        <row r="203">
          <cell r="A203">
            <v>197</v>
          </cell>
          <cell r="D203">
            <v>123100</v>
          </cell>
          <cell r="E203" t="e">
            <v>#DIV/0!</v>
          </cell>
          <cell r="F203" t="e">
            <v>#DIV/0!</v>
          </cell>
          <cell r="G203">
            <v>0</v>
          </cell>
          <cell r="H203">
            <v>0</v>
          </cell>
          <cell r="I203">
            <v>12180.88975</v>
          </cell>
          <cell r="J203">
            <v>110919.11025</v>
          </cell>
        </row>
        <row r="204">
          <cell r="A204">
            <v>198</v>
          </cell>
          <cell r="D204">
            <v>123100</v>
          </cell>
          <cell r="E204" t="e">
            <v>#DIV/0!</v>
          </cell>
          <cell r="F204" t="e">
            <v>#DIV/0!</v>
          </cell>
          <cell r="G204">
            <v>0</v>
          </cell>
          <cell r="H204">
            <v>0</v>
          </cell>
          <cell r="I204">
            <v>12180.88975</v>
          </cell>
          <cell r="J204">
            <v>110919.11025</v>
          </cell>
        </row>
        <row r="205">
          <cell r="A205">
            <v>199</v>
          </cell>
          <cell r="D205">
            <v>123100</v>
          </cell>
          <cell r="E205" t="e">
            <v>#DIV/0!</v>
          </cell>
          <cell r="F205" t="e">
            <v>#DIV/0!</v>
          </cell>
          <cell r="G205">
            <v>0</v>
          </cell>
          <cell r="H205">
            <v>0</v>
          </cell>
          <cell r="I205">
            <v>12180.88975</v>
          </cell>
          <cell r="J205">
            <v>110919.11025</v>
          </cell>
        </row>
        <row r="206">
          <cell r="A206">
            <v>200</v>
          </cell>
          <cell r="D206">
            <v>123100</v>
          </cell>
          <cell r="E206" t="e">
            <v>#DIV/0!</v>
          </cell>
          <cell r="F206" t="e">
            <v>#DIV/0!</v>
          </cell>
          <cell r="G206">
            <v>0</v>
          </cell>
          <cell r="H206">
            <v>0</v>
          </cell>
          <cell r="I206">
            <v>12180.88975</v>
          </cell>
          <cell r="J206">
            <v>110919.11025</v>
          </cell>
        </row>
        <row r="207">
          <cell r="A207">
            <v>201</v>
          </cell>
          <cell r="D207">
            <v>123100</v>
          </cell>
          <cell r="E207" t="e">
            <v>#DIV/0!</v>
          </cell>
          <cell r="F207" t="e">
            <v>#DIV/0!</v>
          </cell>
          <cell r="G207">
            <v>0</v>
          </cell>
          <cell r="H207">
            <v>0</v>
          </cell>
          <cell r="I207">
            <v>12180.88975</v>
          </cell>
          <cell r="J207">
            <v>110919.11025</v>
          </cell>
        </row>
        <row r="208">
          <cell r="A208">
            <v>202</v>
          </cell>
          <cell r="D208">
            <v>123100</v>
          </cell>
          <cell r="E208" t="e">
            <v>#DIV/0!</v>
          </cell>
          <cell r="F208" t="e">
            <v>#DIV/0!</v>
          </cell>
          <cell r="G208">
            <v>0</v>
          </cell>
          <cell r="H208">
            <v>0</v>
          </cell>
          <cell r="I208">
            <v>12180.88975</v>
          </cell>
          <cell r="J208">
            <v>110919.11025</v>
          </cell>
        </row>
        <row r="209">
          <cell r="A209">
            <v>203</v>
          </cell>
          <cell r="D209">
            <v>123100</v>
          </cell>
          <cell r="E209" t="e">
            <v>#DIV/0!</v>
          </cell>
          <cell r="F209" t="e">
            <v>#DIV/0!</v>
          </cell>
          <cell r="G209">
            <v>0</v>
          </cell>
          <cell r="H209">
            <v>0</v>
          </cell>
          <cell r="I209">
            <v>12180.88975</v>
          </cell>
          <cell r="J209">
            <v>110919.11025</v>
          </cell>
        </row>
        <row r="210">
          <cell r="A210">
            <v>204</v>
          </cell>
          <cell r="D210">
            <v>123100</v>
          </cell>
          <cell r="E210" t="e">
            <v>#DIV/0!</v>
          </cell>
          <cell r="F210" t="e">
            <v>#DIV/0!</v>
          </cell>
          <cell r="G210">
            <v>0</v>
          </cell>
          <cell r="H210">
            <v>0</v>
          </cell>
          <cell r="I210">
            <v>12180.88975</v>
          </cell>
          <cell r="J210">
            <v>110919.11025</v>
          </cell>
        </row>
        <row r="211">
          <cell r="A211">
            <v>205</v>
          </cell>
          <cell r="D211">
            <v>123100</v>
          </cell>
          <cell r="E211" t="e">
            <v>#DIV/0!</v>
          </cell>
          <cell r="F211" t="e">
            <v>#DIV/0!</v>
          </cell>
          <cell r="G211">
            <v>0</v>
          </cell>
          <cell r="H211">
            <v>0</v>
          </cell>
          <cell r="I211">
            <v>12180.88975</v>
          </cell>
          <cell r="J211">
            <v>110919.11025</v>
          </cell>
        </row>
        <row r="212">
          <cell r="A212">
            <v>206</v>
          </cell>
          <cell r="D212">
            <v>123100</v>
          </cell>
          <cell r="E212" t="e">
            <v>#DIV/0!</v>
          </cell>
          <cell r="F212" t="e">
            <v>#DIV/0!</v>
          </cell>
          <cell r="G212">
            <v>0</v>
          </cell>
          <cell r="H212">
            <v>0</v>
          </cell>
          <cell r="I212">
            <v>12180.88975</v>
          </cell>
          <cell r="J212">
            <v>110919.11025</v>
          </cell>
        </row>
        <row r="213">
          <cell r="A213">
            <v>207</v>
          </cell>
          <cell r="D213">
            <v>123100</v>
          </cell>
          <cell r="E213" t="e">
            <v>#DIV/0!</v>
          </cell>
          <cell r="F213" t="e">
            <v>#DIV/0!</v>
          </cell>
          <cell r="G213">
            <v>0</v>
          </cell>
          <cell r="H213">
            <v>0</v>
          </cell>
          <cell r="I213">
            <v>12180.88975</v>
          </cell>
          <cell r="J213">
            <v>110919.11025</v>
          </cell>
        </row>
        <row r="214">
          <cell r="A214">
            <v>208</v>
          </cell>
          <cell r="D214">
            <v>123100</v>
          </cell>
          <cell r="E214" t="e">
            <v>#DIV/0!</v>
          </cell>
          <cell r="F214" t="e">
            <v>#DIV/0!</v>
          </cell>
          <cell r="G214">
            <v>0</v>
          </cell>
          <cell r="H214">
            <v>0</v>
          </cell>
          <cell r="I214">
            <v>12180.88975</v>
          </cell>
          <cell r="J214">
            <v>110919.11025</v>
          </cell>
        </row>
        <row r="215">
          <cell r="A215">
            <v>209</v>
          </cell>
          <cell r="D215">
            <v>123100</v>
          </cell>
          <cell r="E215" t="e">
            <v>#DIV/0!</v>
          </cell>
          <cell r="F215" t="e">
            <v>#DIV/0!</v>
          </cell>
          <cell r="G215">
            <v>0</v>
          </cell>
          <cell r="H215">
            <v>0</v>
          </cell>
          <cell r="I215">
            <v>12180.88975</v>
          </cell>
          <cell r="J215">
            <v>110919.11025</v>
          </cell>
        </row>
        <row r="216">
          <cell r="A216">
            <v>210</v>
          </cell>
          <cell r="D216">
            <v>123100</v>
          </cell>
          <cell r="E216" t="e">
            <v>#DIV/0!</v>
          </cell>
          <cell r="F216" t="e">
            <v>#DIV/0!</v>
          </cell>
          <cell r="G216">
            <v>0</v>
          </cell>
          <cell r="H216">
            <v>0</v>
          </cell>
          <cell r="I216">
            <v>12180.88975</v>
          </cell>
          <cell r="J216">
            <v>110919.11025</v>
          </cell>
        </row>
        <row r="217">
          <cell r="A217">
            <v>211</v>
          </cell>
          <cell r="D217">
            <v>123100</v>
          </cell>
          <cell r="E217" t="e">
            <v>#DIV/0!</v>
          </cell>
          <cell r="F217" t="e">
            <v>#DIV/0!</v>
          </cell>
          <cell r="G217">
            <v>0</v>
          </cell>
          <cell r="H217">
            <v>0</v>
          </cell>
          <cell r="I217">
            <v>12180.88975</v>
          </cell>
          <cell r="J217">
            <v>110919.11025</v>
          </cell>
        </row>
        <row r="218">
          <cell r="A218">
            <v>212</v>
          </cell>
          <cell r="D218">
            <v>123100</v>
          </cell>
          <cell r="E218" t="e">
            <v>#DIV/0!</v>
          </cell>
          <cell r="F218" t="e">
            <v>#DIV/0!</v>
          </cell>
          <cell r="G218">
            <v>0</v>
          </cell>
          <cell r="H218">
            <v>0</v>
          </cell>
          <cell r="I218">
            <v>12180.88975</v>
          </cell>
          <cell r="J218">
            <v>110919.11025</v>
          </cell>
        </row>
        <row r="219">
          <cell r="A219">
            <v>213</v>
          </cell>
          <cell r="D219">
            <v>123100</v>
          </cell>
          <cell r="E219" t="e">
            <v>#DIV/0!</v>
          </cell>
          <cell r="F219" t="e">
            <v>#DIV/0!</v>
          </cell>
          <cell r="G219">
            <v>0</v>
          </cell>
          <cell r="H219">
            <v>0</v>
          </cell>
          <cell r="I219">
            <v>12180.88975</v>
          </cell>
          <cell r="J219">
            <v>110919.11025</v>
          </cell>
        </row>
        <row r="220">
          <cell r="A220">
            <v>214</v>
          </cell>
          <cell r="D220">
            <v>123100</v>
          </cell>
          <cell r="E220" t="e">
            <v>#DIV/0!</v>
          </cell>
          <cell r="F220" t="e">
            <v>#DIV/0!</v>
          </cell>
          <cell r="G220">
            <v>0</v>
          </cell>
          <cell r="H220">
            <v>0</v>
          </cell>
          <cell r="I220">
            <v>12180.88975</v>
          </cell>
          <cell r="J220">
            <v>110919.11025</v>
          </cell>
        </row>
        <row r="221">
          <cell r="A221">
            <v>215</v>
          </cell>
          <cell r="D221">
            <v>123100</v>
          </cell>
          <cell r="E221" t="e">
            <v>#DIV/0!</v>
          </cell>
          <cell r="F221" t="e">
            <v>#DIV/0!</v>
          </cell>
          <cell r="G221">
            <v>0</v>
          </cell>
          <cell r="H221">
            <v>0</v>
          </cell>
          <cell r="I221">
            <v>12180.88975</v>
          </cell>
          <cell r="J221">
            <v>110919.11025</v>
          </cell>
        </row>
        <row r="222">
          <cell r="A222">
            <v>216</v>
          </cell>
          <cell r="D222">
            <v>123100</v>
          </cell>
          <cell r="E222" t="e">
            <v>#DIV/0!</v>
          </cell>
          <cell r="F222" t="e">
            <v>#DIV/0!</v>
          </cell>
          <cell r="G222">
            <v>0</v>
          </cell>
          <cell r="H222">
            <v>0</v>
          </cell>
          <cell r="I222">
            <v>12180.88975</v>
          </cell>
          <cell r="J222">
            <v>110919.11025</v>
          </cell>
        </row>
        <row r="223">
          <cell r="A223">
            <v>217</v>
          </cell>
          <cell r="D223">
            <v>123100</v>
          </cell>
          <cell r="E223" t="e">
            <v>#DIV/0!</v>
          </cell>
          <cell r="F223" t="e">
            <v>#DIV/0!</v>
          </cell>
          <cell r="G223">
            <v>0</v>
          </cell>
          <cell r="H223">
            <v>0</v>
          </cell>
          <cell r="I223">
            <v>12180.88975</v>
          </cell>
          <cell r="J223">
            <v>110919.11025</v>
          </cell>
        </row>
        <row r="224">
          <cell r="A224">
            <v>218</v>
          </cell>
          <cell r="D224">
            <v>123100</v>
          </cell>
          <cell r="E224" t="e">
            <v>#DIV/0!</v>
          </cell>
          <cell r="F224" t="e">
            <v>#DIV/0!</v>
          </cell>
          <cell r="G224">
            <v>0</v>
          </cell>
          <cell r="H224">
            <v>0</v>
          </cell>
          <cell r="I224">
            <v>12180.88975</v>
          </cell>
          <cell r="J224">
            <v>110919.11025</v>
          </cell>
        </row>
        <row r="225">
          <cell r="A225">
            <v>219</v>
          </cell>
          <cell r="D225">
            <v>123100</v>
          </cell>
          <cell r="E225" t="e">
            <v>#DIV/0!</v>
          </cell>
          <cell r="F225" t="e">
            <v>#DIV/0!</v>
          </cell>
          <cell r="G225">
            <v>0</v>
          </cell>
          <cell r="H225">
            <v>0</v>
          </cell>
          <cell r="I225">
            <v>12180.88975</v>
          </cell>
          <cell r="J225">
            <v>110919.11025</v>
          </cell>
        </row>
        <row r="226">
          <cell r="A226">
            <v>220</v>
          </cell>
          <cell r="D226">
            <v>123100</v>
          </cell>
          <cell r="E226" t="e">
            <v>#DIV/0!</v>
          </cell>
          <cell r="F226" t="e">
            <v>#DIV/0!</v>
          </cell>
          <cell r="G226">
            <v>0</v>
          </cell>
          <cell r="H226">
            <v>0</v>
          </cell>
          <cell r="I226">
            <v>12180.88975</v>
          </cell>
          <cell r="J226">
            <v>110919.11025</v>
          </cell>
        </row>
        <row r="227">
          <cell r="A227">
            <v>221</v>
          </cell>
          <cell r="D227">
            <v>123100</v>
          </cell>
          <cell r="E227" t="e">
            <v>#DIV/0!</v>
          </cell>
          <cell r="F227" t="e">
            <v>#DIV/0!</v>
          </cell>
          <cell r="G227">
            <v>0</v>
          </cell>
          <cell r="H227">
            <v>0</v>
          </cell>
          <cell r="I227">
            <v>12180.88975</v>
          </cell>
          <cell r="J227">
            <v>110919.11025</v>
          </cell>
        </row>
        <row r="228">
          <cell r="A228">
            <v>222</v>
          </cell>
          <cell r="D228">
            <v>123100</v>
          </cell>
          <cell r="E228" t="e">
            <v>#DIV/0!</v>
          </cell>
          <cell r="F228" t="e">
            <v>#DIV/0!</v>
          </cell>
          <cell r="G228">
            <v>0</v>
          </cell>
          <cell r="H228">
            <v>0</v>
          </cell>
          <cell r="I228">
            <v>12180.88975</v>
          </cell>
          <cell r="J228">
            <v>110919.11025</v>
          </cell>
        </row>
        <row r="229">
          <cell r="A229">
            <v>223</v>
          </cell>
          <cell r="D229">
            <v>123100</v>
          </cell>
          <cell r="E229" t="e">
            <v>#DIV/0!</v>
          </cell>
          <cell r="F229" t="e">
            <v>#DIV/0!</v>
          </cell>
          <cell r="G229">
            <v>0</v>
          </cell>
          <cell r="H229">
            <v>0</v>
          </cell>
          <cell r="I229">
            <v>12180.88975</v>
          </cell>
          <cell r="J229">
            <v>110919.11025</v>
          </cell>
        </row>
        <row r="230">
          <cell r="A230">
            <v>224</v>
          </cell>
          <cell r="D230">
            <v>123100</v>
          </cell>
          <cell r="E230" t="e">
            <v>#DIV/0!</v>
          </cell>
          <cell r="F230" t="e">
            <v>#DIV/0!</v>
          </cell>
          <cell r="G230">
            <v>0</v>
          </cell>
          <cell r="H230">
            <v>0</v>
          </cell>
          <cell r="I230">
            <v>12180.88975</v>
          </cell>
          <cell r="J230">
            <v>110919.11025</v>
          </cell>
        </row>
        <row r="231">
          <cell r="A231">
            <v>225</v>
          </cell>
          <cell r="D231">
            <v>123100</v>
          </cell>
          <cell r="E231" t="e">
            <v>#DIV/0!</v>
          </cell>
          <cell r="F231" t="e">
            <v>#DIV/0!</v>
          </cell>
          <cell r="G231">
            <v>0</v>
          </cell>
          <cell r="H231">
            <v>0</v>
          </cell>
          <cell r="I231">
            <v>12180.88975</v>
          </cell>
          <cell r="J231">
            <v>110919.11025</v>
          </cell>
        </row>
        <row r="232">
          <cell r="A232">
            <v>226</v>
          </cell>
          <cell r="D232">
            <v>123100</v>
          </cell>
          <cell r="E232" t="e">
            <v>#DIV/0!</v>
          </cell>
          <cell r="F232" t="e">
            <v>#DIV/0!</v>
          </cell>
          <cell r="G232">
            <v>0</v>
          </cell>
          <cell r="H232">
            <v>0</v>
          </cell>
          <cell r="I232">
            <v>12180.88975</v>
          </cell>
          <cell r="J232">
            <v>110919.11025</v>
          </cell>
        </row>
        <row r="233">
          <cell r="A233">
            <v>227</v>
          </cell>
          <cell r="D233">
            <v>123100</v>
          </cell>
          <cell r="E233" t="e">
            <v>#DIV/0!</v>
          </cell>
          <cell r="F233" t="e">
            <v>#DIV/0!</v>
          </cell>
          <cell r="G233">
            <v>0</v>
          </cell>
          <cell r="H233">
            <v>0</v>
          </cell>
          <cell r="I233">
            <v>12180.88975</v>
          </cell>
          <cell r="J233">
            <v>110919.11025</v>
          </cell>
        </row>
        <row r="234">
          <cell r="A234">
            <v>228</v>
          </cell>
          <cell r="D234">
            <v>123100</v>
          </cell>
          <cell r="E234" t="e">
            <v>#DIV/0!</v>
          </cell>
          <cell r="F234" t="e">
            <v>#DIV/0!</v>
          </cell>
          <cell r="G234">
            <v>0</v>
          </cell>
          <cell r="H234">
            <v>0</v>
          </cell>
          <cell r="I234">
            <v>12180.88975</v>
          </cell>
          <cell r="J234">
            <v>110919.11025</v>
          </cell>
        </row>
        <row r="235">
          <cell r="A235">
            <v>229</v>
          </cell>
          <cell r="D235">
            <v>123100</v>
          </cell>
          <cell r="E235" t="e">
            <v>#DIV/0!</v>
          </cell>
          <cell r="F235" t="e">
            <v>#DIV/0!</v>
          </cell>
          <cell r="G235">
            <v>0</v>
          </cell>
          <cell r="H235">
            <v>0</v>
          </cell>
          <cell r="I235">
            <v>12180.88975</v>
          </cell>
          <cell r="J235">
            <v>110919.11025</v>
          </cell>
        </row>
        <row r="236">
          <cell r="A236">
            <v>230</v>
          </cell>
          <cell r="D236">
            <v>123100</v>
          </cell>
          <cell r="E236" t="e">
            <v>#DIV/0!</v>
          </cell>
          <cell r="F236" t="e">
            <v>#DIV/0!</v>
          </cell>
          <cell r="G236">
            <v>0</v>
          </cell>
          <cell r="H236">
            <v>0</v>
          </cell>
          <cell r="I236">
            <v>12180.88975</v>
          </cell>
          <cell r="J236">
            <v>110919.11025</v>
          </cell>
        </row>
        <row r="237">
          <cell r="A237">
            <v>231</v>
          </cell>
          <cell r="D237">
            <v>123100</v>
          </cell>
          <cell r="E237" t="e">
            <v>#DIV/0!</v>
          </cell>
          <cell r="F237" t="e">
            <v>#DIV/0!</v>
          </cell>
          <cell r="G237">
            <v>0</v>
          </cell>
          <cell r="H237">
            <v>0</v>
          </cell>
          <cell r="I237">
            <v>12180.88975</v>
          </cell>
          <cell r="J237">
            <v>110919.11025</v>
          </cell>
        </row>
        <row r="238">
          <cell r="A238">
            <v>232</v>
          </cell>
          <cell r="D238">
            <v>123100</v>
          </cell>
          <cell r="E238" t="e">
            <v>#DIV/0!</v>
          </cell>
          <cell r="F238" t="e">
            <v>#DIV/0!</v>
          </cell>
          <cell r="G238">
            <v>0</v>
          </cell>
          <cell r="H238">
            <v>0</v>
          </cell>
          <cell r="I238">
            <v>12180.88975</v>
          </cell>
          <cell r="J238">
            <v>110919.11025</v>
          </cell>
        </row>
        <row r="239">
          <cell r="A239">
            <v>233</v>
          </cell>
          <cell r="D239">
            <v>123100</v>
          </cell>
          <cell r="E239" t="e">
            <v>#DIV/0!</v>
          </cell>
          <cell r="F239" t="e">
            <v>#DIV/0!</v>
          </cell>
          <cell r="G239">
            <v>0</v>
          </cell>
          <cell r="H239">
            <v>0</v>
          </cell>
          <cell r="I239">
            <v>12180.88975</v>
          </cell>
          <cell r="J239">
            <v>110919.11025</v>
          </cell>
        </row>
        <row r="240">
          <cell r="A240">
            <v>234</v>
          </cell>
          <cell r="D240">
            <v>123100</v>
          </cell>
          <cell r="E240" t="e">
            <v>#DIV/0!</v>
          </cell>
          <cell r="F240" t="e">
            <v>#DIV/0!</v>
          </cell>
          <cell r="G240">
            <v>0</v>
          </cell>
          <cell r="H240">
            <v>0</v>
          </cell>
          <cell r="I240">
            <v>12180.88975</v>
          </cell>
          <cell r="J240">
            <v>110919.11025</v>
          </cell>
        </row>
        <row r="241">
          <cell r="A241">
            <v>235</v>
          </cell>
          <cell r="D241">
            <v>123100</v>
          </cell>
          <cell r="E241" t="e">
            <v>#DIV/0!</v>
          </cell>
          <cell r="F241" t="e">
            <v>#DIV/0!</v>
          </cell>
          <cell r="G241">
            <v>0</v>
          </cell>
          <cell r="H241">
            <v>0</v>
          </cell>
          <cell r="I241">
            <v>12180.88975</v>
          </cell>
          <cell r="J241">
            <v>110919.11025</v>
          </cell>
        </row>
        <row r="242">
          <cell r="A242">
            <v>236</v>
          </cell>
          <cell r="D242">
            <v>123100</v>
          </cell>
          <cell r="E242" t="e">
            <v>#DIV/0!</v>
          </cell>
          <cell r="F242" t="e">
            <v>#DIV/0!</v>
          </cell>
          <cell r="G242">
            <v>0</v>
          </cell>
          <cell r="H242">
            <v>0</v>
          </cell>
          <cell r="I242">
            <v>12180.88975</v>
          </cell>
          <cell r="J242">
            <v>110919.11025</v>
          </cell>
        </row>
        <row r="243">
          <cell r="A243">
            <v>237</v>
          </cell>
          <cell r="D243">
            <v>123100</v>
          </cell>
          <cell r="E243" t="e">
            <v>#DIV/0!</v>
          </cell>
          <cell r="F243" t="e">
            <v>#DIV/0!</v>
          </cell>
          <cell r="G243">
            <v>0</v>
          </cell>
          <cell r="H243">
            <v>0</v>
          </cell>
          <cell r="I243">
            <v>12180.88975</v>
          </cell>
          <cell r="J243">
            <v>110919.11025</v>
          </cell>
        </row>
        <row r="244">
          <cell r="A244">
            <v>238</v>
          </cell>
          <cell r="D244">
            <v>123100</v>
          </cell>
          <cell r="E244" t="e">
            <v>#DIV/0!</v>
          </cell>
          <cell r="F244" t="e">
            <v>#DIV/0!</v>
          </cell>
          <cell r="G244">
            <v>0</v>
          </cell>
          <cell r="H244">
            <v>0</v>
          </cell>
          <cell r="I244">
            <v>12180.88975</v>
          </cell>
          <cell r="J244">
            <v>110919.11025</v>
          </cell>
        </row>
        <row r="245">
          <cell r="A245">
            <v>239</v>
          </cell>
          <cell r="D245">
            <v>123100</v>
          </cell>
          <cell r="E245" t="e">
            <v>#DIV/0!</v>
          </cell>
          <cell r="F245" t="e">
            <v>#DIV/0!</v>
          </cell>
          <cell r="G245">
            <v>0</v>
          </cell>
          <cell r="H245">
            <v>0</v>
          </cell>
          <cell r="I245">
            <v>12180.88975</v>
          </cell>
          <cell r="J245">
            <v>110919.11025</v>
          </cell>
        </row>
        <row r="246">
          <cell r="A246">
            <v>240</v>
          </cell>
          <cell r="D246">
            <v>123100</v>
          </cell>
          <cell r="E246" t="e">
            <v>#DIV/0!</v>
          </cell>
          <cell r="F246" t="e">
            <v>#DIV/0!</v>
          </cell>
          <cell r="G246">
            <v>0</v>
          </cell>
          <cell r="H246">
            <v>0</v>
          </cell>
          <cell r="I246">
            <v>12180.88975</v>
          </cell>
          <cell r="J246">
            <v>110919.11025</v>
          </cell>
        </row>
        <row r="247">
          <cell r="A247">
            <v>241</v>
          </cell>
          <cell r="D247">
            <v>123100</v>
          </cell>
          <cell r="E247" t="e">
            <v>#DIV/0!</v>
          </cell>
          <cell r="F247" t="e">
            <v>#DIV/0!</v>
          </cell>
          <cell r="G247">
            <v>0</v>
          </cell>
          <cell r="H247">
            <v>0</v>
          </cell>
          <cell r="I247">
            <v>12180.88975</v>
          </cell>
          <cell r="J247">
            <v>110919.11025</v>
          </cell>
        </row>
        <row r="248">
          <cell r="A248">
            <v>242</v>
          </cell>
          <cell r="D248">
            <v>123100</v>
          </cell>
          <cell r="E248" t="e">
            <v>#DIV/0!</v>
          </cell>
          <cell r="F248" t="e">
            <v>#DIV/0!</v>
          </cell>
          <cell r="G248">
            <v>0</v>
          </cell>
          <cell r="H248">
            <v>0</v>
          </cell>
          <cell r="I248">
            <v>12180.88975</v>
          </cell>
          <cell r="J248">
            <v>110919.11025</v>
          </cell>
        </row>
        <row r="249">
          <cell r="A249">
            <v>243</v>
          </cell>
          <cell r="D249">
            <v>123100</v>
          </cell>
          <cell r="E249" t="e">
            <v>#DIV/0!</v>
          </cell>
          <cell r="F249" t="e">
            <v>#DIV/0!</v>
          </cell>
          <cell r="G249">
            <v>0</v>
          </cell>
          <cell r="H249">
            <v>0</v>
          </cell>
          <cell r="I249">
            <v>12180.88975</v>
          </cell>
          <cell r="J249">
            <v>110919.11025</v>
          </cell>
        </row>
        <row r="250">
          <cell r="A250">
            <v>244</v>
          </cell>
          <cell r="D250">
            <v>123100</v>
          </cell>
          <cell r="E250" t="e">
            <v>#DIV/0!</v>
          </cell>
          <cell r="F250" t="e">
            <v>#DIV/0!</v>
          </cell>
          <cell r="G250">
            <v>0</v>
          </cell>
          <cell r="H250">
            <v>0</v>
          </cell>
          <cell r="I250">
            <v>12180.88975</v>
          </cell>
          <cell r="J250">
            <v>110919.11025</v>
          </cell>
        </row>
        <row r="251">
          <cell r="A251">
            <v>245</v>
          </cell>
          <cell r="D251">
            <v>123100</v>
          </cell>
          <cell r="E251" t="e">
            <v>#DIV/0!</v>
          </cell>
          <cell r="F251" t="e">
            <v>#DIV/0!</v>
          </cell>
          <cell r="G251">
            <v>0</v>
          </cell>
          <cell r="H251">
            <v>0</v>
          </cell>
          <cell r="I251">
            <v>12180.88975</v>
          </cell>
          <cell r="J251">
            <v>110919.11025</v>
          </cell>
        </row>
        <row r="252">
          <cell r="A252">
            <v>246</v>
          </cell>
          <cell r="D252">
            <v>123100</v>
          </cell>
          <cell r="E252" t="e">
            <v>#DIV/0!</v>
          </cell>
          <cell r="F252" t="e">
            <v>#DIV/0!</v>
          </cell>
          <cell r="G252">
            <v>0</v>
          </cell>
          <cell r="H252">
            <v>0</v>
          </cell>
          <cell r="I252">
            <v>12180.88975</v>
          </cell>
          <cell r="J252">
            <v>110919.11025</v>
          </cell>
        </row>
        <row r="253">
          <cell r="A253">
            <v>247</v>
          </cell>
          <cell r="D253">
            <v>123100</v>
          </cell>
          <cell r="E253" t="e">
            <v>#DIV/0!</v>
          </cell>
          <cell r="F253" t="e">
            <v>#DIV/0!</v>
          </cell>
          <cell r="G253">
            <v>0</v>
          </cell>
          <cell r="H253">
            <v>0</v>
          </cell>
          <cell r="I253">
            <v>12180.88975</v>
          </cell>
          <cell r="J253">
            <v>110919.11025</v>
          </cell>
        </row>
        <row r="254">
          <cell r="A254">
            <v>248</v>
          </cell>
          <cell r="D254">
            <v>123100</v>
          </cell>
          <cell r="E254" t="e">
            <v>#DIV/0!</v>
          </cell>
          <cell r="F254" t="e">
            <v>#DIV/0!</v>
          </cell>
          <cell r="G254">
            <v>0</v>
          </cell>
          <cell r="H254">
            <v>0</v>
          </cell>
          <cell r="I254">
            <v>12180.88975</v>
          </cell>
          <cell r="J254">
            <v>110919.11025</v>
          </cell>
        </row>
        <row r="255">
          <cell r="A255">
            <v>249</v>
          </cell>
          <cell r="D255">
            <v>123100</v>
          </cell>
          <cell r="E255" t="e">
            <v>#DIV/0!</v>
          </cell>
          <cell r="F255" t="e">
            <v>#DIV/0!</v>
          </cell>
          <cell r="G255">
            <v>0</v>
          </cell>
          <cell r="H255">
            <v>0</v>
          </cell>
          <cell r="I255">
            <v>12180.88975</v>
          </cell>
          <cell r="J255">
            <v>110919.11025</v>
          </cell>
        </row>
        <row r="256">
          <cell r="A256">
            <v>250</v>
          </cell>
          <cell r="D256">
            <v>123100</v>
          </cell>
          <cell r="E256" t="e">
            <v>#DIV/0!</v>
          </cell>
          <cell r="F256" t="e">
            <v>#DIV/0!</v>
          </cell>
          <cell r="G256">
            <v>0</v>
          </cell>
          <cell r="H256">
            <v>0</v>
          </cell>
          <cell r="I256">
            <v>12180.88975</v>
          </cell>
          <cell r="J256">
            <v>110919.11025</v>
          </cell>
        </row>
        <row r="257">
          <cell r="A257">
            <v>251</v>
          </cell>
          <cell r="D257">
            <v>123100</v>
          </cell>
          <cell r="E257" t="e">
            <v>#DIV/0!</v>
          </cell>
          <cell r="F257" t="e">
            <v>#DIV/0!</v>
          </cell>
          <cell r="G257">
            <v>0</v>
          </cell>
          <cell r="H257">
            <v>0</v>
          </cell>
          <cell r="I257">
            <v>12180.88975</v>
          </cell>
          <cell r="J257">
            <v>110919.11025</v>
          </cell>
        </row>
        <row r="258">
          <cell r="A258">
            <v>252</v>
          </cell>
          <cell r="D258">
            <v>123100</v>
          </cell>
          <cell r="E258" t="e">
            <v>#DIV/0!</v>
          </cell>
          <cell r="F258" t="e">
            <v>#DIV/0!</v>
          </cell>
          <cell r="G258">
            <v>0</v>
          </cell>
          <cell r="H258">
            <v>0</v>
          </cell>
          <cell r="I258">
            <v>12180.88975</v>
          </cell>
          <cell r="J258">
            <v>110919.11025</v>
          </cell>
        </row>
        <row r="259">
          <cell r="A259">
            <v>253</v>
          </cell>
          <cell r="D259">
            <v>123100</v>
          </cell>
          <cell r="E259" t="e">
            <v>#DIV/0!</v>
          </cell>
          <cell r="F259" t="e">
            <v>#DIV/0!</v>
          </cell>
          <cell r="G259">
            <v>0</v>
          </cell>
          <cell r="H259">
            <v>0</v>
          </cell>
          <cell r="I259">
            <v>12180.88975</v>
          </cell>
          <cell r="J259">
            <v>110919.11025</v>
          </cell>
        </row>
        <row r="260">
          <cell r="A260">
            <v>254</v>
          </cell>
          <cell r="D260">
            <v>123100</v>
          </cell>
          <cell r="E260" t="e">
            <v>#DIV/0!</v>
          </cell>
          <cell r="F260" t="e">
            <v>#DIV/0!</v>
          </cell>
          <cell r="G260">
            <v>0</v>
          </cell>
          <cell r="H260">
            <v>0</v>
          </cell>
          <cell r="I260">
            <v>12180.88975</v>
          </cell>
          <cell r="J260">
            <v>110919.11025</v>
          </cell>
        </row>
        <row r="261">
          <cell r="A261">
            <v>255</v>
          </cell>
          <cell r="D261">
            <v>123100</v>
          </cell>
          <cell r="E261" t="e">
            <v>#DIV/0!</v>
          </cell>
          <cell r="F261" t="e">
            <v>#DIV/0!</v>
          </cell>
          <cell r="G261">
            <v>0</v>
          </cell>
          <cell r="H261">
            <v>0</v>
          </cell>
          <cell r="I261">
            <v>12180.88975</v>
          </cell>
          <cell r="J261">
            <v>110919.11025</v>
          </cell>
        </row>
        <row r="262">
          <cell r="A262">
            <v>256</v>
          </cell>
          <cell r="D262">
            <v>123100</v>
          </cell>
          <cell r="E262" t="e">
            <v>#DIV/0!</v>
          </cell>
          <cell r="F262" t="e">
            <v>#DIV/0!</v>
          </cell>
          <cell r="G262">
            <v>0</v>
          </cell>
          <cell r="H262">
            <v>0</v>
          </cell>
          <cell r="I262">
            <v>12180.88975</v>
          </cell>
          <cell r="J262">
            <v>110919.11025</v>
          </cell>
        </row>
        <row r="263">
          <cell r="A263">
            <v>257</v>
          </cell>
          <cell r="D263">
            <v>123100</v>
          </cell>
          <cell r="E263" t="e">
            <v>#DIV/0!</v>
          </cell>
          <cell r="F263" t="e">
            <v>#DIV/0!</v>
          </cell>
          <cell r="G263">
            <v>0</v>
          </cell>
          <cell r="H263">
            <v>0</v>
          </cell>
          <cell r="I263">
            <v>12180.88975</v>
          </cell>
          <cell r="J263">
            <v>110919.11025</v>
          </cell>
        </row>
        <row r="264">
          <cell r="A264">
            <v>258</v>
          </cell>
          <cell r="D264">
            <v>123100</v>
          </cell>
          <cell r="E264" t="e">
            <v>#DIV/0!</v>
          </cell>
          <cell r="F264" t="e">
            <v>#DIV/0!</v>
          </cell>
          <cell r="G264">
            <v>0</v>
          </cell>
          <cell r="H264">
            <v>0</v>
          </cell>
          <cell r="I264">
            <v>12180.88975</v>
          </cell>
          <cell r="J264">
            <v>110919.11025</v>
          </cell>
        </row>
        <row r="265">
          <cell r="A265">
            <v>259</v>
          </cell>
          <cell r="D265">
            <v>123100</v>
          </cell>
          <cell r="E265" t="e">
            <v>#DIV/0!</v>
          </cell>
          <cell r="F265" t="e">
            <v>#DIV/0!</v>
          </cell>
          <cell r="G265">
            <v>0</v>
          </cell>
          <cell r="H265">
            <v>0</v>
          </cell>
          <cell r="I265">
            <v>12180.88975</v>
          </cell>
          <cell r="J265">
            <v>110919.11025</v>
          </cell>
        </row>
        <row r="266">
          <cell r="A266">
            <v>260</v>
          </cell>
          <cell r="D266">
            <v>123100</v>
          </cell>
          <cell r="E266" t="e">
            <v>#DIV/0!</v>
          </cell>
          <cell r="F266" t="e">
            <v>#DIV/0!</v>
          </cell>
          <cell r="G266">
            <v>0</v>
          </cell>
          <cell r="H266">
            <v>0</v>
          </cell>
          <cell r="I266">
            <v>12180.88975</v>
          </cell>
          <cell r="J266">
            <v>110919.11025</v>
          </cell>
        </row>
        <row r="267">
          <cell r="A267">
            <v>261</v>
          </cell>
          <cell r="D267">
            <v>123100</v>
          </cell>
          <cell r="E267" t="e">
            <v>#DIV/0!</v>
          </cell>
          <cell r="F267" t="e">
            <v>#DIV/0!</v>
          </cell>
          <cell r="G267">
            <v>0</v>
          </cell>
          <cell r="H267">
            <v>0</v>
          </cell>
          <cell r="I267">
            <v>12180.88975</v>
          </cell>
          <cell r="J267">
            <v>110919.11025</v>
          </cell>
        </row>
        <row r="268">
          <cell r="A268">
            <v>262</v>
          </cell>
          <cell r="D268">
            <v>123100</v>
          </cell>
          <cell r="E268" t="e">
            <v>#DIV/0!</v>
          </cell>
          <cell r="F268" t="e">
            <v>#DIV/0!</v>
          </cell>
          <cell r="G268">
            <v>0</v>
          </cell>
          <cell r="H268">
            <v>0</v>
          </cell>
          <cell r="I268">
            <v>12180.88975</v>
          </cell>
          <cell r="J268">
            <v>110919.11025</v>
          </cell>
        </row>
        <row r="269">
          <cell r="B269">
            <v>123100</v>
          </cell>
          <cell r="G269">
            <v>12180.88975</v>
          </cell>
          <cell r="H269">
            <v>110919.11025</v>
          </cell>
        </row>
        <row r="271">
          <cell r="G271" t="str">
            <v>Rs. In Million</v>
          </cell>
        </row>
        <row r="272">
          <cell r="B272" t="str">
            <v>Tenor</v>
          </cell>
          <cell r="C272" t="str">
            <v>Amount Offered</v>
          </cell>
          <cell r="D272" t="str">
            <v>Realized Amount</v>
          </cell>
          <cell r="E272" t="str">
            <v>Target</v>
          </cell>
          <cell r="F272" t="str">
            <v>NCBs **</v>
          </cell>
          <cell r="G272" t="str">
            <v>Auction Maturity</v>
          </cell>
          <cell r="H272" t="str">
            <v>PKRV</v>
          </cell>
        </row>
        <row r="273">
          <cell r="B273" t="e">
            <v>#VALUE!</v>
          </cell>
          <cell r="C273" t="e">
            <v>#VALUE!</v>
          </cell>
          <cell r="D273" t="e">
            <v>#VALUE!</v>
          </cell>
          <cell r="F273">
            <v>0</v>
          </cell>
        </row>
        <row r="274">
          <cell r="B274" t="str">
            <v>03-Month</v>
          </cell>
          <cell r="C274">
            <v>592082.69999999995</v>
          </cell>
          <cell r="D274">
            <v>563267.12047950004</v>
          </cell>
          <cell r="E274">
            <v>175000</v>
          </cell>
          <cell r="F274">
            <v>52547.66</v>
          </cell>
          <cell r="G274">
            <v>57747.144999999997</v>
          </cell>
          <cell r="H274">
            <v>0.2165</v>
          </cell>
        </row>
        <row r="275">
          <cell r="B275" t="str">
            <v>06-Month</v>
          </cell>
          <cell r="C275">
            <v>123100</v>
          </cell>
          <cell r="D275">
            <v>110919.11024999998</v>
          </cell>
          <cell r="E275">
            <v>175000</v>
          </cell>
          <cell r="F275">
            <v>7855.2899999999991</v>
          </cell>
          <cell r="G275">
            <v>50757.635000000002</v>
          </cell>
          <cell r="H275">
            <v>0.21310000000000001</v>
          </cell>
        </row>
        <row r="276">
          <cell r="B276" t="str">
            <v>12-Month</v>
          </cell>
          <cell r="C276">
            <v>626614.69999999995</v>
          </cell>
          <cell r="D276">
            <v>517643.34059849987</v>
          </cell>
          <cell r="E276">
            <v>175000</v>
          </cell>
          <cell r="F276">
            <v>16239.69</v>
          </cell>
          <cell r="G276">
            <v>64920.18</v>
          </cell>
          <cell r="H276">
            <v>0.20799999999999999</v>
          </cell>
        </row>
        <row r="277">
          <cell r="B277" t="str">
            <v>Total</v>
          </cell>
          <cell r="C277">
            <v>1341797.3999999999</v>
          </cell>
          <cell r="D277">
            <v>1191829.5713279999</v>
          </cell>
          <cell r="E277">
            <v>525000</v>
          </cell>
          <cell r="F277">
            <v>76642.64</v>
          </cell>
          <cell r="G277">
            <v>173424.96</v>
          </cell>
        </row>
        <row r="278">
          <cell r="B278" t="str">
            <v xml:space="preserve">** The NCBs includes funds of Supreme Court and SBP, the face value is subject to change after auction result. </v>
          </cell>
        </row>
        <row r="280">
          <cell r="B280" t="str">
            <v>Tenor</v>
          </cell>
          <cell r="C280" t="str">
            <v>Last Cut-Off Rates with Auction Dates</v>
          </cell>
          <cell r="D280" t="e">
            <v>#VALUE!</v>
          </cell>
          <cell r="E280" t="e">
            <v>#VALUE!</v>
          </cell>
        </row>
        <row r="281">
          <cell r="B281" t="e">
            <v>#VALUE!</v>
          </cell>
          <cell r="C281" t="str">
            <v>Cut-off</v>
          </cell>
          <cell r="D281" t="str">
            <v>Wtd. Avg</v>
          </cell>
          <cell r="E281" t="str">
            <v>Auction Date</v>
          </cell>
        </row>
        <row r="282">
          <cell r="B282" t="str">
            <v>03-Month</v>
          </cell>
          <cell r="C282">
            <v>0.21660066623342916</v>
          </cell>
          <cell r="D282">
            <v>0.2160083300062787</v>
          </cell>
          <cell r="E282">
            <v>45385</v>
          </cell>
        </row>
        <row r="283">
          <cell r="B283" t="str">
            <v>06-Month</v>
          </cell>
          <cell r="C283">
            <v>0.21399913813109303</v>
          </cell>
          <cell r="D283">
            <v>0.21303453617591031</v>
          </cell>
          <cell r="E283">
            <v>45385</v>
          </cell>
        </row>
        <row r="284">
          <cell r="B284" t="str">
            <v>12-Month</v>
          </cell>
          <cell r="C284">
            <v>0.20899822471651888</v>
          </cell>
          <cell r="D284">
            <v>0.2083922594890725</v>
          </cell>
          <cell r="E284">
            <v>45385</v>
          </cell>
        </row>
      </sheetData>
      <sheetData sheetId="8">
        <row r="7">
          <cell r="A7">
            <v>1</v>
          </cell>
          <cell r="B7">
            <v>998</v>
          </cell>
          <cell r="C7">
            <v>82.888999999999996</v>
          </cell>
          <cell r="D7">
            <v>998</v>
          </cell>
          <cell r="E7">
            <v>0.20699982195174566</v>
          </cell>
          <cell r="F7">
            <v>0.20699982195174566</v>
          </cell>
          <cell r="G7">
            <v>170.7677800000001</v>
          </cell>
          <cell r="H7">
            <v>827.23221999999987</v>
          </cell>
          <cell r="I7">
            <v>170.7677800000001</v>
          </cell>
          <cell r="J7">
            <v>827.23221999999987</v>
          </cell>
        </row>
        <row r="8">
          <cell r="A8">
            <v>2</v>
          </cell>
          <cell r="B8">
            <v>1958</v>
          </cell>
          <cell r="C8">
            <v>82.854699999999994</v>
          </cell>
          <cell r="D8">
            <v>2956</v>
          </cell>
          <cell r="E8">
            <v>0.20750063029046609</v>
          </cell>
          <cell r="F8">
            <v>0.20733154817881419</v>
          </cell>
          <cell r="G8">
            <v>335.70497400000016</v>
          </cell>
          <cell r="H8">
            <v>1622.2950259999998</v>
          </cell>
          <cell r="I8">
            <v>506.47275400000024</v>
          </cell>
          <cell r="J8">
            <v>2449.5272459999996</v>
          </cell>
        </row>
        <row r="9">
          <cell r="A9">
            <v>3</v>
          </cell>
          <cell r="B9">
            <v>2000</v>
          </cell>
          <cell r="C9">
            <v>82.820599999999999</v>
          </cell>
          <cell r="D9">
            <v>4956</v>
          </cell>
          <cell r="E9">
            <v>0.20799892966056938</v>
          </cell>
          <cell r="F9">
            <v>0.20760087081067669</v>
          </cell>
          <cell r="G9">
            <v>343.58800000000002</v>
          </cell>
          <cell r="H9">
            <v>1656.412</v>
          </cell>
          <cell r="I9">
            <v>850.06075400000032</v>
          </cell>
          <cell r="J9">
            <v>4105.9392459999999</v>
          </cell>
        </row>
        <row r="10">
          <cell r="A10">
            <v>4</v>
          </cell>
          <cell r="B10">
            <v>1654.7</v>
          </cell>
          <cell r="C10">
            <v>82.820499999999996</v>
          </cell>
          <cell r="D10">
            <v>6610.7</v>
          </cell>
          <cell r="E10">
            <v>0.20800039155247113</v>
          </cell>
          <cell r="F10">
            <v>0.20770087337794599</v>
          </cell>
          <cell r="G10">
            <v>284.26918650000005</v>
          </cell>
          <cell r="H10">
            <v>1370.4308135000001</v>
          </cell>
          <cell r="I10">
            <v>1134.3299405000002</v>
          </cell>
          <cell r="J10">
            <v>5476.3700595</v>
          </cell>
        </row>
        <row r="11">
          <cell r="A11">
            <v>5</v>
          </cell>
          <cell r="B11">
            <v>2000</v>
          </cell>
          <cell r="C11">
            <v>82.813800000000001</v>
          </cell>
          <cell r="D11">
            <v>8610.7000000000007</v>
          </cell>
          <cell r="E11">
            <v>0.20809834635247793</v>
          </cell>
          <cell r="F11">
            <v>0.20779319408927768</v>
          </cell>
          <cell r="G11">
            <v>343.72399999999993</v>
          </cell>
          <cell r="H11">
            <v>1656.2760000000001</v>
          </cell>
          <cell r="I11">
            <v>1478.0539405000002</v>
          </cell>
          <cell r="J11">
            <v>7132.6460594999999</v>
          </cell>
        </row>
        <row r="12">
          <cell r="A12">
            <v>6</v>
          </cell>
          <cell r="B12">
            <v>3000</v>
          </cell>
          <cell r="C12">
            <v>82.806899999999999</v>
          </cell>
          <cell r="D12">
            <v>11610.7</v>
          </cell>
          <cell r="E12">
            <v>0.20819924174445356</v>
          </cell>
          <cell r="F12">
            <v>0.20789810963834257</v>
          </cell>
          <cell r="G12">
            <v>515.79300000000012</v>
          </cell>
          <cell r="H12">
            <v>2484.2069999999999</v>
          </cell>
          <cell r="I12">
            <v>1993.8469405000003</v>
          </cell>
          <cell r="J12">
            <v>9616.8530594999993</v>
          </cell>
        </row>
        <row r="13">
          <cell r="A13">
            <v>7</v>
          </cell>
          <cell r="B13">
            <v>104000</v>
          </cell>
          <cell r="C13">
            <v>82.793300000000002</v>
          </cell>
          <cell r="D13">
            <v>115610.7</v>
          </cell>
          <cell r="E13">
            <v>0.2083981572644906</v>
          </cell>
          <cell r="F13">
            <v>0.20834793783866828</v>
          </cell>
          <cell r="G13">
            <v>17894.967999999997</v>
          </cell>
          <cell r="H13">
            <v>86105.032000000007</v>
          </cell>
          <cell r="I13">
            <v>19888.814940499997</v>
          </cell>
          <cell r="J13">
            <v>95721.885059500011</v>
          </cell>
        </row>
        <row r="14">
          <cell r="A14">
            <v>8</v>
          </cell>
          <cell r="B14">
            <v>5325</v>
          </cell>
          <cell r="C14">
            <v>82.793199999999999</v>
          </cell>
          <cell r="D14">
            <v>120935.7</v>
          </cell>
          <cell r="E14">
            <v>0.20839962012063107</v>
          </cell>
          <cell r="F14">
            <v>0.20835021349549626</v>
          </cell>
          <cell r="G14">
            <v>916.26210000000003</v>
          </cell>
          <cell r="H14">
            <v>4408.7379000000001</v>
          </cell>
          <cell r="I14">
            <v>20805.077040499997</v>
          </cell>
          <cell r="J14">
            <v>100130.6229595</v>
          </cell>
        </row>
        <row r="15">
          <cell r="A15">
            <v>9</v>
          </cell>
          <cell r="B15">
            <v>100000</v>
          </cell>
          <cell r="C15">
            <v>82.7898</v>
          </cell>
          <cell r="D15">
            <v>220935.7</v>
          </cell>
          <cell r="E15">
            <v>0.20844935933207676</v>
          </cell>
          <cell r="F15">
            <v>0.20839508892150505</v>
          </cell>
          <cell r="G15">
            <v>17210.199999999997</v>
          </cell>
          <cell r="H15">
            <v>82789.8</v>
          </cell>
          <cell r="I15">
            <v>38015.27704049999</v>
          </cell>
          <cell r="J15">
            <v>182920.42295949999</v>
          </cell>
        </row>
        <row r="16">
          <cell r="A16">
            <v>10</v>
          </cell>
          <cell r="B16">
            <v>150</v>
          </cell>
          <cell r="C16">
            <v>82.787800000000004</v>
          </cell>
          <cell r="D16">
            <v>221085.7</v>
          </cell>
          <cell r="E16">
            <v>0.20847861960018577</v>
          </cell>
          <cell r="F16">
            <v>0.20839514559455899</v>
          </cell>
          <cell r="G16">
            <v>25.818300000000001</v>
          </cell>
          <cell r="H16">
            <v>124.18170000000001</v>
          </cell>
          <cell r="I16">
            <v>38041.095340499989</v>
          </cell>
          <cell r="J16">
            <v>183044.60465949998</v>
          </cell>
        </row>
        <row r="17">
          <cell r="A17">
            <v>11</v>
          </cell>
          <cell r="B17">
            <v>107000</v>
          </cell>
          <cell r="C17">
            <v>82.7864</v>
          </cell>
          <cell r="D17">
            <v>328085.7</v>
          </cell>
          <cell r="E17">
            <v>0.20849910262905633</v>
          </cell>
          <cell r="F17">
            <v>0.20842904954920016</v>
          </cell>
          <cell r="G17">
            <v>18418.551999999996</v>
          </cell>
          <cell r="H17">
            <v>88581.448000000004</v>
          </cell>
          <cell r="I17">
            <v>56459.647340499985</v>
          </cell>
          <cell r="J17">
            <v>271626.05265949998</v>
          </cell>
        </row>
        <row r="18">
          <cell r="A18">
            <v>12</v>
          </cell>
          <cell r="B18">
            <v>1325</v>
          </cell>
          <cell r="C18">
            <v>82.786299999999997</v>
          </cell>
          <cell r="D18">
            <v>329410.7</v>
          </cell>
          <cell r="E18">
            <v>0.20850056572905645</v>
          </cell>
          <cell r="F18">
            <v>0.20842933721119264</v>
          </cell>
          <cell r="G18">
            <v>228.08152499999997</v>
          </cell>
          <cell r="H18">
            <v>1096.9184749999999</v>
          </cell>
          <cell r="I18">
            <v>56687.728865499987</v>
          </cell>
          <cell r="J18">
            <v>272722.9711345</v>
          </cell>
        </row>
        <row r="19">
          <cell r="A19">
            <v>13</v>
          </cell>
          <cell r="B19">
            <v>70000</v>
          </cell>
          <cell r="C19">
            <v>82.779600000000002</v>
          </cell>
          <cell r="D19">
            <v>399410.7</v>
          </cell>
          <cell r="E19">
            <v>0.20859860148163059</v>
          </cell>
          <cell r="F19">
            <v>0.20845900216240865</v>
          </cell>
          <cell r="G19">
            <v>12054.280000000002</v>
          </cell>
          <cell r="H19">
            <v>57945.72</v>
          </cell>
          <cell r="I19">
            <v>68742.008865499985</v>
          </cell>
          <cell r="J19">
            <v>330668.69113449997</v>
          </cell>
        </row>
        <row r="20">
          <cell r="A20">
            <v>14</v>
          </cell>
          <cell r="B20">
            <v>604</v>
          </cell>
          <cell r="C20">
            <v>82.774100000000004</v>
          </cell>
          <cell r="D20">
            <v>400014.7</v>
          </cell>
          <cell r="E20">
            <v>0.20867909045340147</v>
          </cell>
          <cell r="F20">
            <v>0.20845933448351522</v>
          </cell>
          <cell r="G20">
            <v>104.04443599999996</v>
          </cell>
          <cell r="H20">
            <v>499.95556400000004</v>
          </cell>
          <cell r="I20">
            <v>68846.053301499982</v>
          </cell>
          <cell r="J20">
            <v>331168.64669849997</v>
          </cell>
        </row>
        <row r="21">
          <cell r="A21">
            <v>15</v>
          </cell>
          <cell r="B21">
            <v>6000</v>
          </cell>
          <cell r="C21">
            <v>82.772800000000004</v>
          </cell>
          <cell r="D21">
            <v>406014.7</v>
          </cell>
          <cell r="E21">
            <v>0.208698116682382</v>
          </cell>
          <cell r="F21">
            <v>0.20846286315672141</v>
          </cell>
          <cell r="G21">
            <v>1033.6319999999998</v>
          </cell>
          <cell r="H21">
            <v>4966.3680000000004</v>
          </cell>
          <cell r="I21">
            <v>69879.68530149998</v>
          </cell>
          <cell r="J21">
            <v>336135.01469849999</v>
          </cell>
        </row>
        <row r="22">
          <cell r="A22">
            <v>16</v>
          </cell>
          <cell r="B22">
            <v>5000</v>
          </cell>
          <cell r="C22">
            <v>82.7727</v>
          </cell>
          <cell r="D22">
            <v>411014.7</v>
          </cell>
          <cell r="E22">
            <v>0.20869958026321175</v>
          </cell>
          <cell r="F22">
            <v>0.20846574282387798</v>
          </cell>
          <cell r="G22">
            <v>861.36500000000001</v>
          </cell>
          <cell r="H22">
            <v>4138.6350000000002</v>
          </cell>
          <cell r="I22">
            <v>70741.050301499985</v>
          </cell>
          <cell r="J22">
            <v>340273.6496985</v>
          </cell>
        </row>
        <row r="23">
          <cell r="A23">
            <v>17</v>
          </cell>
          <cell r="B23">
            <v>6000</v>
          </cell>
          <cell r="C23">
            <v>82.765900000000002</v>
          </cell>
          <cell r="D23">
            <v>417014.7</v>
          </cell>
          <cell r="E23">
            <v>0.20879911205667342</v>
          </cell>
          <cell r="F23">
            <v>0.20847053933440091</v>
          </cell>
          <cell r="G23">
            <v>1034.0459999999998</v>
          </cell>
          <cell r="H23">
            <v>4965.9539999999997</v>
          </cell>
          <cell r="I23">
            <v>71775.096301499987</v>
          </cell>
          <cell r="J23">
            <v>345239.60369850002</v>
          </cell>
        </row>
        <row r="24">
          <cell r="A24">
            <v>18</v>
          </cell>
          <cell r="B24">
            <v>5000</v>
          </cell>
          <cell r="C24">
            <v>82.765799999999999</v>
          </cell>
          <cell r="D24">
            <v>422014.7</v>
          </cell>
          <cell r="E24">
            <v>0.20880057588154413</v>
          </cell>
          <cell r="F24">
            <v>0.20847444958382047</v>
          </cell>
          <cell r="G24">
            <v>861.70999999999992</v>
          </cell>
          <cell r="H24">
            <v>4138.29</v>
          </cell>
          <cell r="I24">
            <v>72636.806301499993</v>
          </cell>
          <cell r="J24">
            <v>349377.8936985</v>
          </cell>
        </row>
        <row r="25">
          <cell r="A25">
            <v>19</v>
          </cell>
          <cell r="B25">
            <v>1500</v>
          </cell>
          <cell r="C25">
            <v>82.759</v>
          </cell>
          <cell r="D25">
            <v>423514.7</v>
          </cell>
          <cell r="E25">
            <v>0.2089001242718663</v>
          </cell>
          <cell r="F25">
            <v>0.20847595723404386</v>
          </cell>
          <cell r="G25">
            <v>258.61499999999995</v>
          </cell>
          <cell r="H25">
            <v>1241.385</v>
          </cell>
          <cell r="I25">
            <v>72895.421301499999</v>
          </cell>
          <cell r="J25">
            <v>350619.27869850001</v>
          </cell>
        </row>
        <row r="26">
          <cell r="A26">
            <v>20</v>
          </cell>
          <cell r="B26">
            <v>2500</v>
          </cell>
          <cell r="C26">
            <v>82.752899999999997</v>
          </cell>
          <cell r="D26">
            <v>426014.7</v>
          </cell>
          <cell r="E26">
            <v>0.2089894389544916</v>
          </cell>
          <cell r="F26">
            <v>0.20847897052044248</v>
          </cell>
          <cell r="G26">
            <v>431.17750000000012</v>
          </cell>
          <cell r="H26">
            <v>2068.8224999999998</v>
          </cell>
          <cell r="I26">
            <v>73326.598801500004</v>
          </cell>
          <cell r="J26">
            <v>352688.10119850002</v>
          </cell>
        </row>
        <row r="27">
          <cell r="A27">
            <v>21</v>
          </cell>
          <cell r="B27">
            <v>2000</v>
          </cell>
          <cell r="C27">
            <v>82.731700000000004</v>
          </cell>
          <cell r="D27">
            <v>428014.7</v>
          </cell>
          <cell r="E27">
            <v>0.20929994650920242</v>
          </cell>
          <cell r="F27">
            <v>0.20848280672508104</v>
          </cell>
          <cell r="G27">
            <v>345.36599999999981</v>
          </cell>
          <cell r="H27">
            <v>1654.6340000000002</v>
          </cell>
          <cell r="I27">
            <v>73671.964801499998</v>
          </cell>
          <cell r="J27">
            <v>354342.73519850004</v>
          </cell>
        </row>
        <row r="28">
          <cell r="A28">
            <v>22</v>
          </cell>
          <cell r="B28">
            <v>500</v>
          </cell>
          <cell r="C28">
            <v>82.724900000000005</v>
          </cell>
          <cell r="D28">
            <v>428514.7</v>
          </cell>
          <cell r="E28">
            <v>0.20939957698267464</v>
          </cell>
          <cell r="F28">
            <v>0.20848387643197511</v>
          </cell>
          <cell r="G28">
            <v>86.375499999999988</v>
          </cell>
          <cell r="H28">
            <v>413.62450000000001</v>
          </cell>
          <cell r="I28">
            <v>73758.340301499993</v>
          </cell>
          <cell r="J28">
            <v>354756.35969850002</v>
          </cell>
        </row>
        <row r="29">
          <cell r="A29">
            <v>23</v>
          </cell>
          <cell r="B29">
            <v>2300</v>
          </cell>
          <cell r="C29">
            <v>82.718699999999998</v>
          </cell>
          <cell r="D29">
            <v>430814.7</v>
          </cell>
          <cell r="E29">
            <v>0.20949043080828275</v>
          </cell>
          <cell r="F29">
            <v>0.20848925014616246</v>
          </cell>
          <cell r="G29">
            <v>397.4699</v>
          </cell>
          <cell r="H29">
            <v>1902.5300999999999</v>
          </cell>
          <cell r="I29">
            <v>74155.810201499989</v>
          </cell>
          <cell r="J29">
            <v>356658.88979849999</v>
          </cell>
        </row>
        <row r="30">
          <cell r="A30">
            <v>24</v>
          </cell>
          <cell r="B30">
            <v>6000</v>
          </cell>
          <cell r="C30">
            <v>82.695099999999996</v>
          </cell>
          <cell r="D30">
            <v>436814.7</v>
          </cell>
          <cell r="E30">
            <v>0.20983638612282879</v>
          </cell>
          <cell r="F30">
            <v>0.20850775413849604</v>
          </cell>
          <cell r="G30">
            <v>1038.2940000000001</v>
          </cell>
          <cell r="H30">
            <v>4961.7060000000001</v>
          </cell>
          <cell r="I30">
            <v>75194.104201499984</v>
          </cell>
          <cell r="J30">
            <v>361620.5957985</v>
          </cell>
        </row>
        <row r="31">
          <cell r="A31">
            <v>25</v>
          </cell>
          <cell r="B31">
            <v>1250</v>
          </cell>
          <cell r="C31">
            <v>82.690799999999996</v>
          </cell>
          <cell r="D31">
            <v>438064.7</v>
          </cell>
          <cell r="E31">
            <v>0.20989944162171306</v>
          </cell>
          <cell r="F31">
            <v>0.2085117252627478</v>
          </cell>
          <cell r="G31">
            <v>216.36500000000004</v>
          </cell>
          <cell r="H31">
            <v>1033.635</v>
          </cell>
          <cell r="I31">
            <v>75410.469201499989</v>
          </cell>
          <cell r="J31">
            <v>362654.23079850001</v>
          </cell>
        </row>
        <row r="32">
          <cell r="A32">
            <v>26</v>
          </cell>
          <cell r="B32">
            <v>2300</v>
          </cell>
          <cell r="C32">
            <v>82.684600000000003</v>
          </cell>
          <cell r="D32">
            <v>440364.7</v>
          </cell>
          <cell r="E32">
            <v>0.20999037039811255</v>
          </cell>
          <cell r="F32">
            <v>0.20851944814292267</v>
          </cell>
          <cell r="G32">
            <v>398.2541999999998</v>
          </cell>
          <cell r="H32">
            <v>1901.7458000000001</v>
          </cell>
          <cell r="I32">
            <v>75808.723401499985</v>
          </cell>
          <cell r="J32">
            <v>364555.97659849998</v>
          </cell>
        </row>
        <row r="33">
          <cell r="A33">
            <v>27</v>
          </cell>
          <cell r="B33">
            <v>500</v>
          </cell>
          <cell r="C33">
            <v>82.683999999999997</v>
          </cell>
          <cell r="D33">
            <v>440864.7</v>
          </cell>
          <cell r="E33">
            <v>0.20999917068080198</v>
          </cell>
          <cell r="F33">
            <v>0.20852112634775272</v>
          </cell>
          <cell r="G33">
            <v>86.579999999999984</v>
          </cell>
          <cell r="H33">
            <v>413.42</v>
          </cell>
          <cell r="I33">
            <v>75895.303401499987</v>
          </cell>
          <cell r="J33">
            <v>364969.39659849997</v>
          </cell>
        </row>
        <row r="34">
          <cell r="A34">
            <v>28</v>
          </cell>
          <cell r="B34">
            <v>6000</v>
          </cell>
          <cell r="C34">
            <v>82.65</v>
          </cell>
          <cell r="D34">
            <v>446864.7</v>
          </cell>
          <cell r="E34">
            <v>0.21049806213145589</v>
          </cell>
          <cell r="F34">
            <v>0.20854767043302555</v>
          </cell>
          <cell r="G34">
            <v>1041</v>
          </cell>
          <cell r="H34">
            <v>4959</v>
          </cell>
          <cell r="I34">
            <v>76936.303401499987</v>
          </cell>
          <cell r="J34">
            <v>369928.39659849997</v>
          </cell>
        </row>
        <row r="35">
          <cell r="A35">
            <v>29</v>
          </cell>
          <cell r="B35">
            <v>500</v>
          </cell>
          <cell r="C35">
            <v>82.622600000000006</v>
          </cell>
          <cell r="D35">
            <v>447364.7</v>
          </cell>
          <cell r="E35">
            <v>0.21090040872461172</v>
          </cell>
          <cell r="F35">
            <v>0.208550299985929</v>
          </cell>
          <cell r="G35">
            <v>86.886999999999986</v>
          </cell>
          <cell r="H35">
            <v>413.113</v>
          </cell>
          <cell r="I35">
            <v>77023.190401499989</v>
          </cell>
          <cell r="J35">
            <v>370341.50959849998</v>
          </cell>
        </row>
        <row r="36">
          <cell r="A36">
            <v>30</v>
          </cell>
          <cell r="B36">
            <v>2000</v>
          </cell>
          <cell r="C36">
            <v>82.620099999999994</v>
          </cell>
          <cell r="D36">
            <v>449364.7</v>
          </cell>
          <cell r="E36">
            <v>0.21093713246561049</v>
          </cell>
          <cell r="F36">
            <v>0.20856092312779875</v>
          </cell>
          <cell r="G36">
            <v>347.59800000000007</v>
          </cell>
          <cell r="H36">
            <v>1652.402</v>
          </cell>
          <cell r="I36">
            <v>77370.788401499987</v>
          </cell>
          <cell r="J36">
            <v>371993.91159849998</v>
          </cell>
        </row>
        <row r="37">
          <cell r="A37">
            <v>31</v>
          </cell>
          <cell r="B37">
            <v>500</v>
          </cell>
          <cell r="C37">
            <v>82.615799999999993</v>
          </cell>
          <cell r="D37">
            <v>449864.7</v>
          </cell>
          <cell r="E37">
            <v>0.21100030249914423</v>
          </cell>
          <cell r="F37">
            <v>0.20856363436450095</v>
          </cell>
          <cell r="G37">
            <v>86.921000000000021</v>
          </cell>
          <cell r="H37">
            <v>413.07899999999995</v>
          </cell>
          <cell r="I37">
            <v>77457.709401499989</v>
          </cell>
          <cell r="J37">
            <v>372406.99059850001</v>
          </cell>
        </row>
        <row r="38">
          <cell r="A38">
            <v>32</v>
          </cell>
          <cell r="B38">
            <v>500</v>
          </cell>
          <cell r="C38">
            <v>82.581800000000001</v>
          </cell>
          <cell r="D38">
            <v>450364.7</v>
          </cell>
          <cell r="E38">
            <v>0.21150001813719485</v>
          </cell>
          <cell r="F38">
            <v>0.20856689437108306</v>
          </cell>
          <cell r="G38">
            <v>87.09099999999998</v>
          </cell>
          <cell r="H38">
            <v>412.90899999999999</v>
          </cell>
          <cell r="I38">
            <v>77544.80040149999</v>
          </cell>
          <cell r="J38">
            <v>372819.89959849999</v>
          </cell>
        </row>
        <row r="39">
          <cell r="A39">
            <v>33</v>
          </cell>
          <cell r="B39">
            <v>500</v>
          </cell>
          <cell r="C39">
            <v>82.561400000000006</v>
          </cell>
          <cell r="D39">
            <v>450864.7</v>
          </cell>
          <cell r="E39">
            <v>0.21180004507867156</v>
          </cell>
          <cell r="F39">
            <v>0.20857047987102084</v>
          </cell>
          <cell r="G39">
            <v>87.192999999999969</v>
          </cell>
          <cell r="H39">
            <v>412.80700000000002</v>
          </cell>
          <cell r="I39">
            <v>77631.993401499989</v>
          </cell>
          <cell r="J39">
            <v>373232.70659849996</v>
          </cell>
        </row>
        <row r="40">
          <cell r="A40">
            <v>34</v>
          </cell>
          <cell r="B40">
            <v>250</v>
          </cell>
          <cell r="C40">
            <v>82.547799999999995</v>
          </cell>
          <cell r="D40">
            <v>451114.7</v>
          </cell>
          <cell r="E40">
            <v>0.21200014542356807</v>
          </cell>
          <cell r="F40">
            <v>0.20857238053262228</v>
          </cell>
          <cell r="G40">
            <v>43.630500000000019</v>
          </cell>
          <cell r="H40">
            <v>206.36949999999999</v>
          </cell>
          <cell r="I40">
            <v>77675.623901499988</v>
          </cell>
          <cell r="J40">
            <v>373439.07609849994</v>
          </cell>
        </row>
        <row r="41">
          <cell r="A41">
            <v>35</v>
          </cell>
          <cell r="B41">
            <v>8000</v>
          </cell>
          <cell r="C41">
            <v>82.521500000000003</v>
          </cell>
          <cell r="D41">
            <v>459114.7</v>
          </cell>
          <cell r="E41">
            <v>0.21238729127733808</v>
          </cell>
          <cell r="F41">
            <v>0.20863885474039157</v>
          </cell>
          <cell r="G41">
            <v>1398.2799999999997</v>
          </cell>
          <cell r="H41">
            <v>6601.72</v>
          </cell>
          <cell r="I41">
            <v>79073.903901499987</v>
          </cell>
          <cell r="J41">
            <v>380040.79609849991</v>
          </cell>
        </row>
        <row r="42">
          <cell r="A42">
            <v>36</v>
          </cell>
          <cell r="B42">
            <v>500</v>
          </cell>
          <cell r="C42">
            <v>82.520700000000005</v>
          </cell>
          <cell r="D42">
            <v>459614.7</v>
          </cell>
          <cell r="E42">
            <v>0.21239907144443818</v>
          </cell>
          <cell r="F42">
            <v>0.20864294535879874</v>
          </cell>
          <cell r="G42">
            <v>87.396499999999989</v>
          </cell>
          <cell r="H42">
            <v>412.6035</v>
          </cell>
          <cell r="I42">
            <v>79161.30040149999</v>
          </cell>
          <cell r="J42">
            <v>380453.39959849993</v>
          </cell>
        </row>
        <row r="43">
          <cell r="A43">
            <v>37</v>
          </cell>
          <cell r="B43">
            <v>50000</v>
          </cell>
          <cell r="C43">
            <v>82.514399999999995</v>
          </cell>
          <cell r="D43">
            <v>509614.7</v>
          </cell>
          <cell r="E43">
            <v>0.21249184824269907</v>
          </cell>
          <cell r="F43">
            <v>0.20902057407358074</v>
          </cell>
          <cell r="G43">
            <v>8742.8000000000011</v>
          </cell>
          <cell r="H43">
            <v>41257.199999999997</v>
          </cell>
          <cell r="I43">
            <v>87904.100401499993</v>
          </cell>
          <cell r="J43">
            <v>421710.59959849995</v>
          </cell>
        </row>
        <row r="44">
          <cell r="A44">
            <v>38</v>
          </cell>
          <cell r="B44">
            <v>2000</v>
          </cell>
          <cell r="C44">
            <v>82.344499999999996</v>
          </cell>
          <cell r="D44">
            <v>511614.7</v>
          </cell>
          <cell r="E44">
            <v>0.2149992303174969</v>
          </cell>
          <cell r="F44">
            <v>0.20904394578766133</v>
          </cell>
          <cell r="G44">
            <v>353.11</v>
          </cell>
          <cell r="H44">
            <v>1646.8899999999999</v>
          </cell>
          <cell r="I44">
            <v>88257.210401499993</v>
          </cell>
          <cell r="J44">
            <v>423357.48959849996</v>
          </cell>
        </row>
        <row r="45">
          <cell r="A45">
            <v>39</v>
          </cell>
          <cell r="B45">
            <v>1000</v>
          </cell>
          <cell r="C45">
            <v>82.310699999999997</v>
          </cell>
          <cell r="D45">
            <v>512614.7</v>
          </cell>
          <cell r="E45">
            <v>0.21549928475911373</v>
          </cell>
          <cell r="F45">
            <v>0.20905653875265329</v>
          </cell>
          <cell r="G45">
            <v>176.89300000000009</v>
          </cell>
          <cell r="H45">
            <v>823.10699999999997</v>
          </cell>
          <cell r="I45">
            <v>88434.10340149999</v>
          </cell>
          <cell r="J45">
            <v>424180.59659849998</v>
          </cell>
        </row>
        <row r="46">
          <cell r="A46">
            <v>40</v>
          </cell>
          <cell r="B46">
            <v>2000</v>
          </cell>
          <cell r="C46">
            <v>82.277000000000001</v>
          </cell>
          <cell r="D46">
            <v>514614.7</v>
          </cell>
          <cell r="E46">
            <v>0.21599826878033423</v>
          </cell>
          <cell r="F46">
            <v>0.20908351711152132</v>
          </cell>
          <cell r="G46">
            <v>354.46</v>
          </cell>
          <cell r="H46">
            <v>1645.54</v>
          </cell>
          <cell r="I46">
            <v>88788.563401499996</v>
          </cell>
          <cell r="J46">
            <v>425826.13659849996</v>
          </cell>
        </row>
        <row r="47">
          <cell r="A47">
            <v>41</v>
          </cell>
          <cell r="B47">
            <v>1000</v>
          </cell>
          <cell r="C47">
            <v>82.249899999999997</v>
          </cell>
          <cell r="D47">
            <v>515614.7</v>
          </cell>
          <cell r="E47">
            <v>0.21639982554372728</v>
          </cell>
          <cell r="F47">
            <v>0.20909770659919924</v>
          </cell>
          <cell r="G47">
            <v>177.50100000000003</v>
          </cell>
          <cell r="H47">
            <v>822.49900000000002</v>
          </cell>
          <cell r="I47">
            <v>88966.0644015</v>
          </cell>
          <cell r="J47">
            <v>426648.63559849997</v>
          </cell>
        </row>
        <row r="48">
          <cell r="A48">
            <v>42</v>
          </cell>
          <cell r="B48">
            <v>2000</v>
          </cell>
          <cell r="C48">
            <v>82.243499999999997</v>
          </cell>
          <cell r="D48">
            <v>517614.7</v>
          </cell>
          <cell r="E48">
            <v>0.2164946967651741</v>
          </cell>
          <cell r="F48">
            <v>0.20912628766602745</v>
          </cell>
          <cell r="G48">
            <v>355.12999999999994</v>
          </cell>
          <cell r="H48">
            <v>1644.8700000000001</v>
          </cell>
          <cell r="I48">
            <v>89321.194401500004</v>
          </cell>
          <cell r="J48">
            <v>428293.50559849996</v>
          </cell>
        </row>
        <row r="49">
          <cell r="A49">
            <v>43</v>
          </cell>
          <cell r="B49">
            <v>1000</v>
          </cell>
          <cell r="C49">
            <v>82.240099999999998</v>
          </cell>
          <cell r="D49">
            <v>518614.7</v>
          </cell>
          <cell r="E49">
            <v>0.21654510310743708</v>
          </cell>
          <cell r="F49">
            <v>0.20914059272803476</v>
          </cell>
          <cell r="G49">
            <v>177.59900000000007</v>
          </cell>
          <cell r="H49">
            <v>822.40099999999995</v>
          </cell>
          <cell r="I49">
            <v>89498.793401500006</v>
          </cell>
          <cell r="J49">
            <v>429115.90659849998</v>
          </cell>
        </row>
        <row r="50">
          <cell r="A50">
            <v>44</v>
          </cell>
          <cell r="B50">
            <v>2000</v>
          </cell>
          <cell r="C50">
            <v>82.209500000000006</v>
          </cell>
          <cell r="D50">
            <v>520614.7</v>
          </cell>
          <cell r="E50">
            <v>0.21699894781016787</v>
          </cell>
          <cell r="F50">
            <v>0.2091707814840654</v>
          </cell>
          <cell r="G50">
            <v>355.80999999999995</v>
          </cell>
          <cell r="H50">
            <v>1644.19</v>
          </cell>
          <cell r="I50">
            <v>89854.603401500004</v>
          </cell>
          <cell r="J50">
            <v>430760.09659849998</v>
          </cell>
        </row>
        <row r="51">
          <cell r="A51">
            <v>45</v>
          </cell>
          <cell r="B51">
            <v>1000</v>
          </cell>
          <cell r="C51">
            <v>82.200199999999995</v>
          </cell>
          <cell r="D51">
            <v>521614.7</v>
          </cell>
          <cell r="E51">
            <v>0.21713694795694602</v>
          </cell>
          <cell r="F51">
            <v>0.20918605361208034</v>
          </cell>
          <cell r="G51">
            <v>177.9980000000001</v>
          </cell>
          <cell r="H51">
            <v>822.00199999999995</v>
          </cell>
          <cell r="I51">
            <v>90032.601401500011</v>
          </cell>
          <cell r="J51">
            <v>431582.09859849996</v>
          </cell>
        </row>
        <row r="52">
          <cell r="A52">
            <v>46</v>
          </cell>
          <cell r="B52">
            <v>2000</v>
          </cell>
          <cell r="C52">
            <v>82.176000000000002</v>
          </cell>
          <cell r="D52">
            <v>523614.7</v>
          </cell>
          <cell r="E52">
            <v>0.21749619150320085</v>
          </cell>
          <cell r="F52">
            <v>0.20921779503527235</v>
          </cell>
          <cell r="G52">
            <v>356.4799999999999</v>
          </cell>
          <cell r="H52">
            <v>1643.52</v>
          </cell>
          <cell r="I52">
            <v>90389.081401500007</v>
          </cell>
          <cell r="J52">
            <v>433225.61859849998</v>
          </cell>
        </row>
        <row r="53">
          <cell r="A53">
            <v>47</v>
          </cell>
          <cell r="B53">
            <v>1000</v>
          </cell>
          <cell r="C53">
            <v>82.160300000000007</v>
          </cell>
          <cell r="D53">
            <v>524614.69999999995</v>
          </cell>
          <cell r="E53">
            <v>0.21772936764879336</v>
          </cell>
          <cell r="F53">
            <v>0.20923401946172004</v>
          </cell>
          <cell r="G53">
            <v>178.39699999999991</v>
          </cell>
          <cell r="H53">
            <v>821.60300000000007</v>
          </cell>
          <cell r="I53">
            <v>90567.478401500004</v>
          </cell>
          <cell r="J53">
            <v>434047.22159849998</v>
          </cell>
        </row>
        <row r="54">
          <cell r="A54">
            <v>48</v>
          </cell>
          <cell r="B54">
            <v>1000</v>
          </cell>
          <cell r="C54">
            <v>82.148799999999994</v>
          </cell>
          <cell r="D54">
            <v>525614.69999999995</v>
          </cell>
          <cell r="E54">
            <v>0.21790022201470705</v>
          </cell>
          <cell r="F54">
            <v>0.20925050720940477</v>
          </cell>
          <cell r="G54">
            <v>178.512</v>
          </cell>
          <cell r="H54">
            <v>821.48800000000006</v>
          </cell>
          <cell r="I54">
            <v>90745.990401500007</v>
          </cell>
          <cell r="J54">
            <v>434868.70959849999</v>
          </cell>
        </row>
        <row r="55">
          <cell r="A55">
            <v>49</v>
          </cell>
          <cell r="B55">
            <v>2000</v>
          </cell>
          <cell r="C55">
            <v>82.142499999999998</v>
          </cell>
          <cell r="D55">
            <v>527614.69999999995</v>
          </cell>
          <cell r="E55">
            <v>0.21799384077589637</v>
          </cell>
          <cell r="F55">
            <v>0.20928365008266622</v>
          </cell>
          <cell r="G55">
            <v>357.15000000000009</v>
          </cell>
          <cell r="H55">
            <v>1642.85</v>
          </cell>
          <cell r="I55">
            <v>91103.140401500001</v>
          </cell>
          <cell r="J55">
            <v>436511.55959849997</v>
          </cell>
        </row>
        <row r="56">
          <cell r="A56">
            <v>50</v>
          </cell>
          <cell r="B56">
            <v>1000</v>
          </cell>
          <cell r="C56">
            <v>82.1203</v>
          </cell>
          <cell r="D56">
            <v>528614.69999999995</v>
          </cell>
          <cell r="E56">
            <v>0.21832384994873444</v>
          </cell>
          <cell r="F56">
            <v>0.20930075176346713</v>
          </cell>
          <cell r="G56">
            <v>178.797</v>
          </cell>
          <cell r="H56">
            <v>821.20299999999997</v>
          </cell>
          <cell r="I56">
            <v>91281.937401500007</v>
          </cell>
          <cell r="J56">
            <v>437332.76259849995</v>
          </cell>
        </row>
        <row r="57">
          <cell r="A57">
            <v>51</v>
          </cell>
          <cell r="B57">
            <v>2000</v>
          </cell>
          <cell r="C57">
            <v>82.108999999999995</v>
          </cell>
          <cell r="D57">
            <v>530614.69999999995</v>
          </cell>
          <cell r="E57">
            <v>0.21849189612467701</v>
          </cell>
          <cell r="F57">
            <v>0.20933539514730559</v>
          </cell>
          <cell r="G57">
            <v>357.82000000000005</v>
          </cell>
          <cell r="H57">
            <v>1642.1799999999998</v>
          </cell>
          <cell r="I57">
            <v>91639.757401500014</v>
          </cell>
          <cell r="J57">
            <v>438974.94259849994</v>
          </cell>
        </row>
        <row r="58">
          <cell r="A58">
            <v>52</v>
          </cell>
          <cell r="B58">
            <v>2000</v>
          </cell>
          <cell r="C58">
            <v>82.075000000000003</v>
          </cell>
          <cell r="D58">
            <v>532614.69999999995</v>
          </cell>
          <cell r="E58">
            <v>0.21899780085890344</v>
          </cell>
          <cell r="F58">
            <v>0.20937167805767812</v>
          </cell>
          <cell r="G58">
            <v>358.50000000000006</v>
          </cell>
          <cell r="H58">
            <v>1641.5</v>
          </cell>
          <cell r="I58">
            <v>91998.257401500014</v>
          </cell>
          <cell r="J58">
            <v>440616.44259849994</v>
          </cell>
        </row>
        <row r="59">
          <cell r="A59">
            <v>53</v>
          </cell>
          <cell r="B59">
            <v>9000</v>
          </cell>
          <cell r="C59">
            <v>82.0749</v>
          </cell>
          <cell r="D59">
            <v>541614.69999999995</v>
          </cell>
          <cell r="E59">
            <v>0.21899928943221106</v>
          </cell>
          <cell r="F59">
            <v>0.20953165987200259</v>
          </cell>
          <cell r="G59">
            <v>1613.2590000000005</v>
          </cell>
          <cell r="H59">
            <v>7386.741</v>
          </cell>
          <cell r="I59">
            <v>93611.516401500019</v>
          </cell>
          <cell r="J59">
            <v>448003.18359849992</v>
          </cell>
        </row>
        <row r="60">
          <cell r="A60">
            <v>54</v>
          </cell>
          <cell r="B60">
            <v>1000</v>
          </cell>
          <cell r="C60">
            <v>82.048000000000002</v>
          </cell>
          <cell r="D60">
            <v>542614.69999999995</v>
          </cell>
          <cell r="E60">
            <v>0.21939984742246832</v>
          </cell>
          <cell r="F60">
            <v>0.20954984623435224</v>
          </cell>
          <cell r="G60">
            <v>179.52</v>
          </cell>
          <cell r="H60">
            <v>820.48</v>
          </cell>
          <cell r="I60">
            <v>93791.036401500023</v>
          </cell>
          <cell r="J60">
            <v>448823.6635984999</v>
          </cell>
        </row>
        <row r="61">
          <cell r="A61">
            <v>55</v>
          </cell>
          <cell r="B61">
            <v>2000</v>
          </cell>
          <cell r="C61">
            <v>82.041499999999999</v>
          </cell>
          <cell r="D61">
            <v>544614.69999999995</v>
          </cell>
          <cell r="E61">
            <v>0.21949667593183378</v>
          </cell>
          <cell r="F61">
            <v>0.20958637418593887</v>
          </cell>
          <cell r="G61">
            <v>359.17</v>
          </cell>
          <cell r="H61">
            <v>1640.83</v>
          </cell>
          <cell r="I61">
            <v>94150.206401500021</v>
          </cell>
          <cell r="J61">
            <v>450464.49359849992</v>
          </cell>
        </row>
        <row r="62">
          <cell r="A62">
            <v>56</v>
          </cell>
          <cell r="B62">
            <v>10000</v>
          </cell>
          <cell r="C62">
            <v>82.041300000000007</v>
          </cell>
          <cell r="D62">
            <v>554614.69999999995</v>
          </cell>
          <cell r="E62">
            <v>0.21949965551389458</v>
          </cell>
          <cell r="F62">
            <v>0.20976511595617967</v>
          </cell>
          <cell r="G62">
            <v>1795.8699999999994</v>
          </cell>
          <cell r="H62">
            <v>8204.130000000001</v>
          </cell>
          <cell r="I62">
            <v>95946.076401500017</v>
          </cell>
          <cell r="J62">
            <v>458668.62359849992</v>
          </cell>
        </row>
        <row r="63">
          <cell r="A63">
            <v>57</v>
          </cell>
          <cell r="B63">
            <v>25000</v>
          </cell>
          <cell r="C63">
            <v>82.014399999999995</v>
          </cell>
          <cell r="D63">
            <v>579614.69999999995</v>
          </cell>
          <cell r="E63">
            <v>0.21990054172207557</v>
          </cell>
          <cell r="F63">
            <v>0.21020227816781334</v>
          </cell>
          <cell r="G63">
            <v>4496.4000000000005</v>
          </cell>
          <cell r="H63">
            <v>20503.599999999999</v>
          </cell>
          <cell r="I63">
            <v>100442.47640150001</v>
          </cell>
          <cell r="J63">
            <v>479172.2235984999</v>
          </cell>
        </row>
        <row r="64">
          <cell r="A64">
            <v>58</v>
          </cell>
          <cell r="B64">
            <v>2000</v>
          </cell>
          <cell r="C64">
            <v>82.007999999999996</v>
          </cell>
          <cell r="D64">
            <v>581614.69999999995</v>
          </cell>
          <cell r="E64">
            <v>0.21999595858243803</v>
          </cell>
          <cell r="F64">
            <v>0.21023595572243714</v>
          </cell>
          <cell r="G64">
            <v>359.84000000000015</v>
          </cell>
          <cell r="H64">
            <v>1640.1599999999999</v>
          </cell>
          <cell r="I64">
            <v>100802.31640150001</v>
          </cell>
          <cell r="J64">
            <v>480812.38359849987</v>
          </cell>
        </row>
        <row r="65">
          <cell r="A65">
            <v>59</v>
          </cell>
          <cell r="B65">
            <v>1000</v>
          </cell>
          <cell r="C65">
            <v>81.947400000000002</v>
          </cell>
          <cell r="D65">
            <v>582614.69999999995</v>
          </cell>
          <cell r="E65">
            <v>0.22090017566079037</v>
          </cell>
          <cell r="F65">
            <v>0.2102542597918991</v>
          </cell>
          <cell r="G65">
            <v>180.52599999999995</v>
          </cell>
          <cell r="H65">
            <v>819.47400000000005</v>
          </cell>
          <cell r="I65">
            <v>100982.84240150001</v>
          </cell>
          <cell r="J65">
            <v>481631.85759849986</v>
          </cell>
        </row>
        <row r="66">
          <cell r="A66">
            <v>60</v>
          </cell>
          <cell r="B66">
            <v>9000</v>
          </cell>
          <cell r="C66">
            <v>81.907200000000003</v>
          </cell>
          <cell r="D66">
            <v>591614.69999999995</v>
          </cell>
          <cell r="E66">
            <v>0.2215007410155089</v>
          </cell>
          <cell r="F66">
            <v>0.21042534805426391</v>
          </cell>
          <cell r="G66">
            <v>1628.3519999999999</v>
          </cell>
          <cell r="H66">
            <v>7371.6480000000001</v>
          </cell>
          <cell r="I66">
            <v>102611.1944015</v>
          </cell>
          <cell r="J66">
            <v>489003.50559849985</v>
          </cell>
        </row>
        <row r="67">
          <cell r="A67">
            <v>61</v>
          </cell>
          <cell r="B67">
            <v>1000</v>
          </cell>
          <cell r="C67">
            <v>81.847099999999998</v>
          </cell>
          <cell r="D67">
            <v>592614.69999999995</v>
          </cell>
          <cell r="E67">
            <v>0.22239970144813445</v>
          </cell>
          <cell r="F67">
            <v>0.21044555402180717</v>
          </cell>
          <cell r="G67">
            <v>181.52900000000005</v>
          </cell>
          <cell r="H67">
            <v>818.471</v>
          </cell>
          <cell r="I67">
            <v>102792.7234015</v>
          </cell>
          <cell r="J67">
            <v>489821.97659849987</v>
          </cell>
        </row>
        <row r="68">
          <cell r="A68">
            <v>62</v>
          </cell>
          <cell r="B68">
            <v>30000</v>
          </cell>
          <cell r="C68">
            <v>81.840500000000006</v>
          </cell>
          <cell r="D68">
            <v>622614.69999999995</v>
          </cell>
          <cell r="E68">
            <v>0.22249850301823337</v>
          </cell>
          <cell r="F68">
            <v>0.21102631202493943</v>
          </cell>
          <cell r="G68">
            <v>5447.8499999999985</v>
          </cell>
          <cell r="H68">
            <v>24552.15</v>
          </cell>
          <cell r="I68">
            <v>108240.57340150001</v>
          </cell>
          <cell r="J68">
            <v>514374.12659849989</v>
          </cell>
        </row>
        <row r="69">
          <cell r="A69">
            <v>63</v>
          </cell>
          <cell r="B69">
            <v>2000</v>
          </cell>
          <cell r="C69">
            <v>81.780299999999997</v>
          </cell>
          <cell r="D69">
            <v>624614.69999999995</v>
          </cell>
          <cell r="E69">
            <v>0.22340042920946887</v>
          </cell>
          <cell r="F69">
            <v>0.21106593362585449</v>
          </cell>
          <cell r="G69">
            <v>364.39400000000012</v>
          </cell>
          <cell r="H69">
            <v>1635.6059999999998</v>
          </cell>
          <cell r="I69">
            <v>108604.96740150001</v>
          </cell>
          <cell r="J69">
            <v>516009.73259849986</v>
          </cell>
        </row>
        <row r="70">
          <cell r="A70">
            <v>64</v>
          </cell>
          <cell r="B70">
            <v>2000</v>
          </cell>
          <cell r="C70">
            <v>81.680400000000006</v>
          </cell>
          <cell r="D70">
            <v>626614.69999999995</v>
          </cell>
          <cell r="E70">
            <v>0.22490008094265654</v>
          </cell>
          <cell r="F70">
            <v>0.21111008882143734</v>
          </cell>
          <cell r="G70">
            <v>366.39199999999983</v>
          </cell>
          <cell r="H70">
            <v>1633.6080000000002</v>
          </cell>
          <cell r="I70">
            <v>108971.3594015</v>
          </cell>
          <cell r="J70">
            <v>517643.34059849987</v>
          </cell>
        </row>
        <row r="71">
          <cell r="A71">
            <v>65</v>
          </cell>
          <cell r="D71">
            <v>626614.69999999995</v>
          </cell>
          <cell r="E71" t="e">
            <v>#DIV/0!</v>
          </cell>
          <cell r="F71" t="e">
            <v>#DIV/0!</v>
          </cell>
          <cell r="G71">
            <v>0</v>
          </cell>
          <cell r="H71">
            <v>0</v>
          </cell>
          <cell r="I71">
            <v>108971.3594015</v>
          </cell>
          <cell r="J71">
            <v>517643.34059849987</v>
          </cell>
        </row>
        <row r="72">
          <cell r="A72">
            <v>66</v>
          </cell>
          <cell r="D72">
            <v>626614.69999999995</v>
          </cell>
          <cell r="E72" t="e">
            <v>#DIV/0!</v>
          </cell>
          <cell r="F72" t="e">
            <v>#DIV/0!</v>
          </cell>
          <cell r="G72">
            <v>0</v>
          </cell>
          <cell r="H72">
            <v>0</v>
          </cell>
          <cell r="I72">
            <v>108971.3594015</v>
          </cell>
          <cell r="J72">
            <v>517643.34059849987</v>
          </cell>
        </row>
        <row r="73">
          <cell r="A73">
            <v>67</v>
          </cell>
          <cell r="D73">
            <v>626614.69999999995</v>
          </cell>
          <cell r="E73" t="e">
            <v>#DIV/0!</v>
          </cell>
          <cell r="F73" t="e">
            <v>#DIV/0!</v>
          </cell>
          <cell r="G73">
            <v>0</v>
          </cell>
          <cell r="H73">
            <v>0</v>
          </cell>
          <cell r="I73">
            <v>108971.3594015</v>
          </cell>
          <cell r="J73">
            <v>517643.34059849987</v>
          </cell>
        </row>
        <row r="74">
          <cell r="A74">
            <v>68</v>
          </cell>
          <cell r="D74">
            <v>626614.69999999995</v>
          </cell>
          <cell r="E74" t="e">
            <v>#DIV/0!</v>
          </cell>
          <cell r="F74" t="e">
            <v>#DIV/0!</v>
          </cell>
          <cell r="G74">
            <v>0</v>
          </cell>
          <cell r="H74">
            <v>0</v>
          </cell>
          <cell r="I74">
            <v>108971.3594015</v>
          </cell>
          <cell r="J74">
            <v>517643.34059849987</v>
          </cell>
        </row>
        <row r="75">
          <cell r="A75">
            <v>69</v>
          </cell>
          <cell r="D75">
            <v>626614.69999999995</v>
          </cell>
          <cell r="E75" t="e">
            <v>#DIV/0!</v>
          </cell>
          <cell r="F75" t="e">
            <v>#DIV/0!</v>
          </cell>
          <cell r="G75">
            <v>0</v>
          </cell>
          <cell r="H75">
            <v>0</v>
          </cell>
          <cell r="I75">
            <v>108971.3594015</v>
          </cell>
          <cell r="J75">
            <v>517643.34059849987</v>
          </cell>
        </row>
        <row r="76">
          <cell r="A76">
            <v>70</v>
          </cell>
          <cell r="D76">
            <v>626614.69999999995</v>
          </cell>
          <cell r="E76" t="e">
            <v>#DIV/0!</v>
          </cell>
          <cell r="F76" t="e">
            <v>#DIV/0!</v>
          </cell>
          <cell r="G76">
            <v>0</v>
          </cell>
          <cell r="H76">
            <v>0</v>
          </cell>
          <cell r="I76">
            <v>108971.3594015</v>
          </cell>
          <cell r="J76">
            <v>517643.34059849987</v>
          </cell>
        </row>
        <row r="77">
          <cell r="A77">
            <v>71</v>
          </cell>
          <cell r="D77">
            <v>626614.69999999995</v>
          </cell>
          <cell r="E77" t="e">
            <v>#DIV/0!</v>
          </cell>
          <cell r="F77" t="e">
            <v>#DIV/0!</v>
          </cell>
          <cell r="G77">
            <v>0</v>
          </cell>
          <cell r="H77">
            <v>0</v>
          </cell>
          <cell r="I77">
            <v>108971.3594015</v>
          </cell>
          <cell r="J77">
            <v>517643.34059849987</v>
          </cell>
        </row>
        <row r="78">
          <cell r="A78">
            <v>72</v>
          </cell>
          <cell r="D78">
            <v>626614.69999999995</v>
          </cell>
          <cell r="E78" t="e">
            <v>#DIV/0!</v>
          </cell>
          <cell r="F78" t="e">
            <v>#DIV/0!</v>
          </cell>
          <cell r="G78">
            <v>0</v>
          </cell>
          <cell r="H78">
            <v>0</v>
          </cell>
          <cell r="I78">
            <v>108971.3594015</v>
          </cell>
          <cell r="J78">
            <v>517643.34059849987</v>
          </cell>
        </row>
        <row r="79">
          <cell r="A79">
            <v>73</v>
          </cell>
          <cell r="D79">
            <v>626614.69999999995</v>
          </cell>
          <cell r="E79" t="e">
            <v>#DIV/0!</v>
          </cell>
          <cell r="F79" t="e">
            <v>#DIV/0!</v>
          </cell>
          <cell r="G79">
            <v>0</v>
          </cell>
          <cell r="H79">
            <v>0</v>
          </cell>
          <cell r="I79">
            <v>108971.3594015</v>
          </cell>
          <cell r="J79">
            <v>517643.34059849987</v>
          </cell>
        </row>
        <row r="80">
          <cell r="A80">
            <v>74</v>
          </cell>
          <cell r="D80">
            <v>626614.69999999995</v>
          </cell>
          <cell r="E80" t="e">
            <v>#DIV/0!</v>
          </cell>
          <cell r="F80" t="e">
            <v>#DIV/0!</v>
          </cell>
          <cell r="G80">
            <v>0</v>
          </cell>
          <cell r="H80">
            <v>0</v>
          </cell>
          <cell r="I80">
            <v>108971.3594015</v>
          </cell>
          <cell r="J80">
            <v>517643.34059849987</v>
          </cell>
        </row>
        <row r="81">
          <cell r="A81">
            <v>75</v>
          </cell>
          <cell r="D81">
            <v>626614.69999999995</v>
          </cell>
          <cell r="E81" t="e">
            <v>#DIV/0!</v>
          </cell>
          <cell r="F81" t="e">
            <v>#DIV/0!</v>
          </cell>
          <cell r="G81">
            <v>0</v>
          </cell>
          <cell r="H81">
            <v>0</v>
          </cell>
          <cell r="I81">
            <v>108971.3594015</v>
          </cell>
          <cell r="J81">
            <v>517643.34059849987</v>
          </cell>
        </row>
        <row r="82">
          <cell r="A82">
            <v>76</v>
          </cell>
          <cell r="D82">
            <v>626614.69999999995</v>
          </cell>
          <cell r="E82" t="e">
            <v>#DIV/0!</v>
          </cell>
          <cell r="F82" t="e">
            <v>#DIV/0!</v>
          </cell>
          <cell r="G82">
            <v>0</v>
          </cell>
          <cell r="H82">
            <v>0</v>
          </cell>
          <cell r="I82">
            <v>108971.3594015</v>
          </cell>
          <cell r="J82">
            <v>517643.34059849987</v>
          </cell>
        </row>
        <row r="83">
          <cell r="A83">
            <v>77</v>
          </cell>
          <cell r="D83">
            <v>626614.69999999995</v>
          </cell>
          <cell r="E83" t="e">
            <v>#DIV/0!</v>
          </cell>
          <cell r="F83" t="e">
            <v>#DIV/0!</v>
          </cell>
          <cell r="G83">
            <v>0</v>
          </cell>
          <cell r="H83">
            <v>0</v>
          </cell>
          <cell r="I83">
            <v>108971.3594015</v>
          </cell>
          <cell r="J83">
            <v>517643.34059849987</v>
          </cell>
        </row>
        <row r="84">
          <cell r="A84">
            <v>78</v>
          </cell>
          <cell r="D84">
            <v>626614.69999999995</v>
          </cell>
          <cell r="E84" t="e">
            <v>#DIV/0!</v>
          </cell>
          <cell r="F84" t="e">
            <v>#DIV/0!</v>
          </cell>
          <cell r="G84">
            <v>0</v>
          </cell>
          <cell r="H84">
            <v>0</v>
          </cell>
          <cell r="I84">
            <v>108971.3594015</v>
          </cell>
          <cell r="J84">
            <v>517643.34059849987</v>
          </cell>
        </row>
        <row r="85">
          <cell r="A85">
            <v>79</v>
          </cell>
          <cell r="D85">
            <v>626614.69999999995</v>
          </cell>
          <cell r="E85" t="e">
            <v>#DIV/0!</v>
          </cell>
          <cell r="F85" t="e">
            <v>#DIV/0!</v>
          </cell>
          <cell r="G85">
            <v>0</v>
          </cell>
          <cell r="H85">
            <v>0</v>
          </cell>
          <cell r="I85">
            <v>108971.3594015</v>
          </cell>
          <cell r="J85">
            <v>517643.34059849987</v>
          </cell>
        </row>
        <row r="86">
          <cell r="A86">
            <v>80</v>
          </cell>
          <cell r="D86">
            <v>626614.69999999995</v>
          </cell>
          <cell r="E86" t="e">
            <v>#DIV/0!</v>
          </cell>
          <cell r="F86" t="e">
            <v>#DIV/0!</v>
          </cell>
          <cell r="G86">
            <v>0</v>
          </cell>
          <cell r="H86">
            <v>0</v>
          </cell>
          <cell r="I86">
            <v>108971.3594015</v>
          </cell>
          <cell r="J86">
            <v>517643.34059849987</v>
          </cell>
        </row>
        <row r="87">
          <cell r="A87">
            <v>81</v>
          </cell>
          <cell r="D87">
            <v>626614.69999999995</v>
          </cell>
          <cell r="E87" t="e">
            <v>#DIV/0!</v>
          </cell>
          <cell r="F87" t="e">
            <v>#DIV/0!</v>
          </cell>
          <cell r="G87">
            <v>0</v>
          </cell>
          <cell r="H87">
            <v>0</v>
          </cell>
          <cell r="I87">
            <v>108971.3594015</v>
          </cell>
          <cell r="J87">
            <v>517643.34059849987</v>
          </cell>
        </row>
        <row r="88">
          <cell r="A88">
            <v>82</v>
          </cell>
          <cell r="D88">
            <v>626614.69999999995</v>
          </cell>
          <cell r="E88" t="e">
            <v>#DIV/0!</v>
          </cell>
          <cell r="F88" t="e">
            <v>#DIV/0!</v>
          </cell>
          <cell r="G88">
            <v>0</v>
          </cell>
          <cell r="H88">
            <v>0</v>
          </cell>
          <cell r="I88">
            <v>108971.3594015</v>
          </cell>
          <cell r="J88">
            <v>517643.34059849987</v>
          </cell>
        </row>
        <row r="89">
          <cell r="A89">
            <v>83</v>
          </cell>
          <cell r="D89">
            <v>626614.69999999995</v>
          </cell>
          <cell r="E89" t="e">
            <v>#DIV/0!</v>
          </cell>
          <cell r="F89" t="e">
            <v>#DIV/0!</v>
          </cell>
          <cell r="G89">
            <v>0</v>
          </cell>
          <cell r="H89">
            <v>0</v>
          </cell>
          <cell r="I89">
            <v>108971.3594015</v>
          </cell>
          <cell r="J89">
            <v>517643.34059849987</v>
          </cell>
        </row>
        <row r="90">
          <cell r="A90">
            <v>84</v>
          </cell>
          <cell r="D90">
            <v>626614.69999999995</v>
          </cell>
          <cell r="E90" t="e">
            <v>#DIV/0!</v>
          </cell>
          <cell r="F90" t="e">
            <v>#DIV/0!</v>
          </cell>
          <cell r="G90">
            <v>0</v>
          </cell>
          <cell r="H90">
            <v>0</v>
          </cell>
          <cell r="I90">
            <v>108971.3594015</v>
          </cell>
          <cell r="J90">
            <v>517643.34059849987</v>
          </cell>
        </row>
        <row r="91">
          <cell r="A91">
            <v>85</v>
          </cell>
          <cell r="D91">
            <v>626614.69999999995</v>
          </cell>
          <cell r="E91" t="e">
            <v>#DIV/0!</v>
          </cell>
          <cell r="F91" t="e">
            <v>#DIV/0!</v>
          </cell>
          <cell r="G91">
            <v>0</v>
          </cell>
          <cell r="H91">
            <v>0</v>
          </cell>
          <cell r="I91">
            <v>108971.3594015</v>
          </cell>
          <cell r="J91">
            <v>517643.34059849987</v>
          </cell>
        </row>
        <row r="92">
          <cell r="A92">
            <v>86</v>
          </cell>
          <cell r="D92">
            <v>626614.69999999995</v>
          </cell>
          <cell r="E92" t="e">
            <v>#DIV/0!</v>
          </cell>
          <cell r="F92" t="e">
            <v>#DIV/0!</v>
          </cell>
          <cell r="G92">
            <v>0</v>
          </cell>
          <cell r="H92">
            <v>0</v>
          </cell>
          <cell r="I92">
            <v>108971.3594015</v>
          </cell>
          <cell r="J92">
            <v>517643.34059849987</v>
          </cell>
        </row>
        <row r="93">
          <cell r="A93">
            <v>87</v>
          </cell>
          <cell r="D93">
            <v>626614.69999999995</v>
          </cell>
          <cell r="E93" t="e">
            <v>#DIV/0!</v>
          </cell>
          <cell r="F93" t="e">
            <v>#DIV/0!</v>
          </cell>
          <cell r="G93">
            <v>0</v>
          </cell>
          <cell r="H93">
            <v>0</v>
          </cell>
          <cell r="I93">
            <v>108971.3594015</v>
          </cell>
          <cell r="J93">
            <v>517643.34059849987</v>
          </cell>
        </row>
        <row r="94">
          <cell r="A94">
            <v>88</v>
          </cell>
          <cell r="D94">
            <v>626614.69999999995</v>
          </cell>
          <cell r="E94" t="e">
            <v>#DIV/0!</v>
          </cell>
          <cell r="F94" t="e">
            <v>#DIV/0!</v>
          </cell>
          <cell r="G94">
            <v>0</v>
          </cell>
          <cell r="H94">
            <v>0</v>
          </cell>
          <cell r="I94">
            <v>108971.3594015</v>
          </cell>
          <cell r="J94">
            <v>517643.34059849987</v>
          </cell>
        </row>
        <row r="95">
          <cell r="A95">
            <v>89</v>
          </cell>
          <cell r="D95">
            <v>626614.69999999995</v>
          </cell>
          <cell r="E95" t="e">
            <v>#DIV/0!</v>
          </cell>
          <cell r="F95" t="e">
            <v>#DIV/0!</v>
          </cell>
          <cell r="G95">
            <v>0</v>
          </cell>
          <cell r="H95">
            <v>0</v>
          </cell>
          <cell r="I95">
            <v>108971.3594015</v>
          </cell>
          <cell r="J95">
            <v>517643.34059849987</v>
          </cell>
        </row>
        <row r="96">
          <cell r="A96">
            <v>90</v>
          </cell>
          <cell r="D96">
            <v>626614.69999999995</v>
          </cell>
          <cell r="E96" t="e">
            <v>#DIV/0!</v>
          </cell>
          <cell r="F96" t="e">
            <v>#DIV/0!</v>
          </cell>
          <cell r="G96">
            <v>0</v>
          </cell>
          <cell r="H96">
            <v>0</v>
          </cell>
          <cell r="I96">
            <v>108971.3594015</v>
          </cell>
          <cell r="J96">
            <v>517643.34059849987</v>
          </cell>
        </row>
        <row r="97">
          <cell r="A97">
            <v>91</v>
          </cell>
          <cell r="D97">
            <v>626614.69999999995</v>
          </cell>
          <cell r="E97" t="e">
            <v>#DIV/0!</v>
          </cell>
          <cell r="F97" t="e">
            <v>#DIV/0!</v>
          </cell>
          <cell r="G97">
            <v>0</v>
          </cell>
          <cell r="H97">
            <v>0</v>
          </cell>
          <cell r="I97">
            <v>108971.3594015</v>
          </cell>
          <cell r="J97">
            <v>517643.34059849987</v>
          </cell>
        </row>
        <row r="98">
          <cell r="A98">
            <v>92</v>
          </cell>
          <cell r="D98">
            <v>626614.69999999995</v>
          </cell>
          <cell r="E98" t="e">
            <v>#DIV/0!</v>
          </cell>
          <cell r="F98" t="e">
            <v>#DIV/0!</v>
          </cell>
          <cell r="G98">
            <v>0</v>
          </cell>
          <cell r="H98">
            <v>0</v>
          </cell>
          <cell r="I98">
            <v>108971.3594015</v>
          </cell>
          <cell r="J98">
            <v>517643.34059849987</v>
          </cell>
        </row>
        <row r="99">
          <cell r="A99">
            <v>93</v>
          </cell>
          <cell r="D99">
            <v>626614.69999999995</v>
          </cell>
          <cell r="E99" t="e">
            <v>#DIV/0!</v>
          </cell>
          <cell r="F99" t="e">
            <v>#DIV/0!</v>
          </cell>
          <cell r="G99">
            <v>0</v>
          </cell>
          <cell r="H99">
            <v>0</v>
          </cell>
          <cell r="I99">
            <v>108971.3594015</v>
          </cell>
          <cell r="J99">
            <v>517643.34059849987</v>
          </cell>
        </row>
        <row r="100">
          <cell r="A100">
            <v>94</v>
          </cell>
          <cell r="D100">
            <v>626614.69999999995</v>
          </cell>
          <cell r="E100" t="e">
            <v>#DIV/0!</v>
          </cell>
          <cell r="F100" t="e">
            <v>#DIV/0!</v>
          </cell>
          <cell r="G100">
            <v>0</v>
          </cell>
          <cell r="H100">
            <v>0</v>
          </cell>
          <cell r="I100">
            <v>108971.3594015</v>
          </cell>
          <cell r="J100">
            <v>517643.34059849987</v>
          </cell>
        </row>
        <row r="101">
          <cell r="A101">
            <v>95</v>
          </cell>
          <cell r="D101">
            <v>626614.69999999995</v>
          </cell>
          <cell r="E101" t="e">
            <v>#DIV/0!</v>
          </cell>
          <cell r="F101" t="e">
            <v>#DIV/0!</v>
          </cell>
          <cell r="G101">
            <v>0</v>
          </cell>
          <cell r="H101">
            <v>0</v>
          </cell>
          <cell r="I101">
            <v>108971.3594015</v>
          </cell>
          <cell r="J101">
            <v>517643.34059849987</v>
          </cell>
        </row>
        <row r="102">
          <cell r="A102">
            <v>96</v>
          </cell>
          <cell r="D102">
            <v>626614.69999999995</v>
          </cell>
          <cell r="E102" t="e">
            <v>#DIV/0!</v>
          </cell>
          <cell r="F102" t="e">
            <v>#DIV/0!</v>
          </cell>
          <cell r="G102">
            <v>0</v>
          </cell>
          <cell r="H102">
            <v>0</v>
          </cell>
          <cell r="I102">
            <v>108971.3594015</v>
          </cell>
          <cell r="J102">
            <v>517643.34059849987</v>
          </cell>
        </row>
        <row r="103">
          <cell r="A103">
            <v>97</v>
          </cell>
          <cell r="D103">
            <v>626614.69999999995</v>
          </cell>
          <cell r="E103" t="e">
            <v>#DIV/0!</v>
          </cell>
          <cell r="F103" t="e">
            <v>#DIV/0!</v>
          </cell>
          <cell r="G103">
            <v>0</v>
          </cell>
          <cell r="H103">
            <v>0</v>
          </cell>
          <cell r="I103">
            <v>108971.3594015</v>
          </cell>
          <cell r="J103">
            <v>517643.34059849987</v>
          </cell>
        </row>
        <row r="104">
          <cell r="A104">
            <v>98</v>
          </cell>
          <cell r="D104">
            <v>626614.69999999995</v>
          </cell>
          <cell r="E104" t="e">
            <v>#DIV/0!</v>
          </cell>
          <cell r="F104" t="e">
            <v>#DIV/0!</v>
          </cell>
          <cell r="G104">
            <v>0</v>
          </cell>
          <cell r="H104">
            <v>0</v>
          </cell>
          <cell r="I104">
            <v>108971.3594015</v>
          </cell>
          <cell r="J104">
            <v>517643.34059849987</v>
          </cell>
        </row>
        <row r="105">
          <cell r="A105">
            <v>99</v>
          </cell>
          <cell r="D105">
            <v>626614.69999999995</v>
          </cell>
          <cell r="E105" t="e">
            <v>#DIV/0!</v>
          </cell>
          <cell r="F105" t="e">
            <v>#DIV/0!</v>
          </cell>
          <cell r="G105">
            <v>0</v>
          </cell>
          <cell r="H105">
            <v>0</v>
          </cell>
          <cell r="I105">
            <v>108971.3594015</v>
          </cell>
          <cell r="J105">
            <v>517643.34059849987</v>
          </cell>
        </row>
        <row r="106">
          <cell r="A106">
            <v>100</v>
          </cell>
          <cell r="D106">
            <v>626614.69999999995</v>
          </cell>
          <cell r="E106" t="e">
            <v>#DIV/0!</v>
          </cell>
          <cell r="F106" t="e">
            <v>#DIV/0!</v>
          </cell>
          <cell r="G106">
            <v>0</v>
          </cell>
          <cell r="H106">
            <v>0</v>
          </cell>
          <cell r="I106">
            <v>108971.3594015</v>
          </cell>
          <cell r="J106">
            <v>517643.34059849987</v>
          </cell>
        </row>
        <row r="107">
          <cell r="A107">
            <v>101</v>
          </cell>
          <cell r="D107">
            <v>626614.69999999995</v>
          </cell>
          <cell r="E107" t="e">
            <v>#DIV/0!</v>
          </cell>
          <cell r="F107" t="e">
            <v>#DIV/0!</v>
          </cell>
          <cell r="G107">
            <v>0</v>
          </cell>
          <cell r="H107">
            <v>0</v>
          </cell>
          <cell r="I107">
            <v>108971.3594015</v>
          </cell>
          <cell r="J107">
            <v>517643.34059849987</v>
          </cell>
        </row>
        <row r="108">
          <cell r="A108">
            <v>102</v>
          </cell>
          <cell r="D108">
            <v>626614.69999999995</v>
          </cell>
          <cell r="E108" t="e">
            <v>#DIV/0!</v>
          </cell>
          <cell r="F108" t="e">
            <v>#DIV/0!</v>
          </cell>
          <cell r="G108">
            <v>0</v>
          </cell>
          <cell r="H108">
            <v>0</v>
          </cell>
          <cell r="I108">
            <v>108971.3594015</v>
          </cell>
          <cell r="J108">
            <v>517643.34059849987</v>
          </cell>
        </row>
        <row r="109">
          <cell r="A109">
            <v>103</v>
          </cell>
          <cell r="D109">
            <v>626614.69999999995</v>
          </cell>
          <cell r="E109" t="e">
            <v>#DIV/0!</v>
          </cell>
          <cell r="F109" t="e">
            <v>#DIV/0!</v>
          </cell>
          <cell r="G109">
            <v>0</v>
          </cell>
          <cell r="H109">
            <v>0</v>
          </cell>
          <cell r="I109">
            <v>108971.3594015</v>
          </cell>
          <cell r="J109">
            <v>517643.34059849987</v>
          </cell>
        </row>
        <row r="110">
          <cell r="A110">
            <v>104</v>
          </cell>
          <cell r="D110">
            <v>626614.69999999995</v>
          </cell>
          <cell r="E110" t="e">
            <v>#DIV/0!</v>
          </cell>
          <cell r="F110" t="e">
            <v>#DIV/0!</v>
          </cell>
          <cell r="G110">
            <v>0</v>
          </cell>
          <cell r="H110">
            <v>0</v>
          </cell>
          <cell r="I110">
            <v>108971.3594015</v>
          </cell>
          <cell r="J110">
            <v>517643.34059849987</v>
          </cell>
        </row>
        <row r="111">
          <cell r="A111">
            <v>105</v>
          </cell>
          <cell r="D111">
            <v>626614.69999999995</v>
          </cell>
          <cell r="E111" t="e">
            <v>#DIV/0!</v>
          </cell>
          <cell r="F111" t="e">
            <v>#DIV/0!</v>
          </cell>
          <cell r="G111">
            <v>0</v>
          </cell>
          <cell r="H111">
            <v>0</v>
          </cell>
          <cell r="I111">
            <v>108971.3594015</v>
          </cell>
          <cell r="J111">
            <v>517643.34059849987</v>
          </cell>
        </row>
        <row r="112">
          <cell r="A112">
            <v>106</v>
          </cell>
          <cell r="D112">
            <v>626614.69999999995</v>
          </cell>
          <cell r="E112" t="e">
            <v>#DIV/0!</v>
          </cell>
          <cell r="F112" t="e">
            <v>#DIV/0!</v>
          </cell>
          <cell r="G112">
            <v>0</v>
          </cell>
          <cell r="H112">
            <v>0</v>
          </cell>
          <cell r="I112">
            <v>108971.3594015</v>
          </cell>
          <cell r="J112">
            <v>517643.34059849987</v>
          </cell>
        </row>
        <row r="113">
          <cell r="A113">
            <v>107</v>
          </cell>
          <cell r="D113">
            <v>626614.69999999995</v>
          </cell>
          <cell r="E113" t="e">
            <v>#DIV/0!</v>
          </cell>
          <cell r="F113" t="e">
            <v>#DIV/0!</v>
          </cell>
          <cell r="G113">
            <v>0</v>
          </cell>
          <cell r="H113">
            <v>0</v>
          </cell>
          <cell r="I113">
            <v>108971.3594015</v>
          </cell>
          <cell r="J113">
            <v>517643.34059849987</v>
          </cell>
        </row>
        <row r="114">
          <cell r="A114">
            <v>108</v>
          </cell>
          <cell r="D114">
            <v>626614.69999999995</v>
          </cell>
          <cell r="E114" t="e">
            <v>#DIV/0!</v>
          </cell>
          <cell r="F114" t="e">
            <v>#DIV/0!</v>
          </cell>
          <cell r="G114">
            <v>0</v>
          </cell>
          <cell r="H114">
            <v>0</v>
          </cell>
          <cell r="I114">
            <v>108971.3594015</v>
          </cell>
          <cell r="J114">
            <v>517643.34059849987</v>
          </cell>
        </row>
        <row r="115">
          <cell r="A115">
            <v>109</v>
          </cell>
          <cell r="D115">
            <v>626614.69999999995</v>
          </cell>
          <cell r="E115" t="e">
            <v>#DIV/0!</v>
          </cell>
          <cell r="F115" t="e">
            <v>#DIV/0!</v>
          </cell>
          <cell r="G115">
            <v>0</v>
          </cell>
          <cell r="H115">
            <v>0</v>
          </cell>
          <cell r="I115">
            <v>108971.3594015</v>
          </cell>
          <cell r="J115">
            <v>517643.34059849987</v>
          </cell>
        </row>
        <row r="116">
          <cell r="A116">
            <v>110</v>
          </cell>
          <cell r="D116">
            <v>626614.69999999995</v>
          </cell>
          <cell r="E116" t="e">
            <v>#DIV/0!</v>
          </cell>
          <cell r="F116" t="e">
            <v>#DIV/0!</v>
          </cell>
          <cell r="G116">
            <v>0</v>
          </cell>
          <cell r="H116">
            <v>0</v>
          </cell>
          <cell r="I116">
            <v>108971.3594015</v>
          </cell>
          <cell r="J116">
            <v>517643.34059849987</v>
          </cell>
        </row>
        <row r="117">
          <cell r="A117">
            <v>111</v>
          </cell>
          <cell r="D117">
            <v>626614.69999999995</v>
          </cell>
          <cell r="E117" t="e">
            <v>#DIV/0!</v>
          </cell>
          <cell r="F117" t="e">
            <v>#DIV/0!</v>
          </cell>
          <cell r="G117">
            <v>0</v>
          </cell>
          <cell r="H117">
            <v>0</v>
          </cell>
          <cell r="I117">
            <v>108971.3594015</v>
          </cell>
          <cell r="J117">
            <v>517643.34059849987</v>
          </cell>
        </row>
        <row r="118">
          <cell r="A118">
            <v>112</v>
          </cell>
          <cell r="D118">
            <v>626614.69999999995</v>
          </cell>
          <cell r="E118" t="e">
            <v>#DIV/0!</v>
          </cell>
          <cell r="F118" t="e">
            <v>#DIV/0!</v>
          </cell>
          <cell r="G118">
            <v>0</v>
          </cell>
          <cell r="H118">
            <v>0</v>
          </cell>
          <cell r="I118">
            <v>108971.3594015</v>
          </cell>
          <cell r="J118">
            <v>517643.34059849987</v>
          </cell>
        </row>
        <row r="119">
          <cell r="A119">
            <v>113</v>
          </cell>
          <cell r="D119">
            <v>626614.69999999995</v>
          </cell>
          <cell r="E119" t="e">
            <v>#DIV/0!</v>
          </cell>
          <cell r="F119" t="e">
            <v>#DIV/0!</v>
          </cell>
          <cell r="G119">
            <v>0</v>
          </cell>
          <cell r="H119">
            <v>0</v>
          </cell>
          <cell r="I119">
            <v>108971.3594015</v>
          </cell>
          <cell r="J119">
            <v>517643.34059849987</v>
          </cell>
        </row>
        <row r="120">
          <cell r="A120">
            <v>114</v>
          </cell>
          <cell r="D120">
            <v>626614.69999999995</v>
          </cell>
          <cell r="E120" t="e">
            <v>#DIV/0!</v>
          </cell>
          <cell r="F120" t="e">
            <v>#DIV/0!</v>
          </cell>
          <cell r="G120">
            <v>0</v>
          </cell>
          <cell r="H120">
            <v>0</v>
          </cell>
          <cell r="I120">
            <v>108971.3594015</v>
          </cell>
          <cell r="J120">
            <v>517643.34059849987</v>
          </cell>
        </row>
        <row r="121">
          <cell r="A121">
            <v>115</v>
          </cell>
          <cell r="D121">
            <v>626614.69999999995</v>
          </cell>
          <cell r="E121" t="e">
            <v>#DIV/0!</v>
          </cell>
          <cell r="F121" t="e">
            <v>#DIV/0!</v>
          </cell>
          <cell r="G121">
            <v>0</v>
          </cell>
          <cell r="H121">
            <v>0</v>
          </cell>
          <cell r="I121">
            <v>108971.3594015</v>
          </cell>
          <cell r="J121">
            <v>517643.34059849987</v>
          </cell>
        </row>
        <row r="122">
          <cell r="A122">
            <v>116</v>
          </cell>
          <cell r="D122">
            <v>626614.69999999995</v>
          </cell>
          <cell r="E122" t="e">
            <v>#DIV/0!</v>
          </cell>
          <cell r="F122" t="e">
            <v>#DIV/0!</v>
          </cell>
          <cell r="G122">
            <v>0</v>
          </cell>
          <cell r="H122">
            <v>0</v>
          </cell>
          <cell r="I122">
            <v>108971.3594015</v>
          </cell>
          <cell r="J122">
            <v>517643.34059849987</v>
          </cell>
        </row>
        <row r="123">
          <cell r="A123">
            <v>117</v>
          </cell>
          <cell r="D123">
            <v>626614.69999999995</v>
          </cell>
          <cell r="E123" t="e">
            <v>#DIV/0!</v>
          </cell>
          <cell r="F123" t="e">
            <v>#DIV/0!</v>
          </cell>
          <cell r="G123">
            <v>0</v>
          </cell>
          <cell r="H123">
            <v>0</v>
          </cell>
          <cell r="I123">
            <v>108971.3594015</v>
          </cell>
          <cell r="J123">
            <v>517643.34059849987</v>
          </cell>
        </row>
        <row r="124">
          <cell r="A124">
            <v>118</v>
          </cell>
          <cell r="D124">
            <v>626614.69999999995</v>
          </cell>
          <cell r="E124" t="e">
            <v>#DIV/0!</v>
          </cell>
          <cell r="F124" t="e">
            <v>#DIV/0!</v>
          </cell>
          <cell r="G124">
            <v>0</v>
          </cell>
          <cell r="H124">
            <v>0</v>
          </cell>
          <cell r="I124">
            <v>108971.3594015</v>
          </cell>
          <cell r="J124">
            <v>517643.34059849987</v>
          </cell>
        </row>
        <row r="125">
          <cell r="A125">
            <v>119</v>
          </cell>
          <cell r="D125">
            <v>626614.69999999995</v>
          </cell>
          <cell r="E125" t="e">
            <v>#DIV/0!</v>
          </cell>
          <cell r="F125" t="e">
            <v>#DIV/0!</v>
          </cell>
          <cell r="G125">
            <v>0</v>
          </cell>
          <cell r="H125">
            <v>0</v>
          </cell>
          <cell r="I125">
            <v>108971.3594015</v>
          </cell>
          <cell r="J125">
            <v>517643.34059849987</v>
          </cell>
        </row>
        <row r="126">
          <cell r="A126">
            <v>120</v>
          </cell>
          <cell r="D126">
            <v>626614.69999999995</v>
          </cell>
          <cell r="E126" t="e">
            <v>#DIV/0!</v>
          </cell>
          <cell r="F126" t="e">
            <v>#DIV/0!</v>
          </cell>
          <cell r="G126">
            <v>0</v>
          </cell>
          <cell r="H126">
            <v>0</v>
          </cell>
          <cell r="I126">
            <v>108971.3594015</v>
          </cell>
          <cell r="J126">
            <v>517643.34059849987</v>
          </cell>
        </row>
        <row r="127">
          <cell r="A127">
            <v>121</v>
          </cell>
          <cell r="D127">
            <v>626614.69999999995</v>
          </cell>
          <cell r="E127" t="e">
            <v>#DIV/0!</v>
          </cell>
          <cell r="F127" t="e">
            <v>#DIV/0!</v>
          </cell>
          <cell r="G127">
            <v>0</v>
          </cell>
          <cell r="H127">
            <v>0</v>
          </cell>
          <cell r="I127">
            <v>108971.3594015</v>
          </cell>
          <cell r="J127">
            <v>517643.34059849987</v>
          </cell>
        </row>
        <row r="128">
          <cell r="A128">
            <v>122</v>
          </cell>
          <cell r="D128">
            <v>626614.69999999995</v>
          </cell>
          <cell r="E128" t="e">
            <v>#DIV/0!</v>
          </cell>
          <cell r="F128" t="e">
            <v>#DIV/0!</v>
          </cell>
          <cell r="G128">
            <v>0</v>
          </cell>
          <cell r="H128">
            <v>0</v>
          </cell>
          <cell r="I128">
            <v>108971.3594015</v>
          </cell>
          <cell r="J128">
            <v>517643.34059849987</v>
          </cell>
        </row>
        <row r="129">
          <cell r="A129">
            <v>123</v>
          </cell>
          <cell r="D129">
            <v>626614.69999999995</v>
          </cell>
          <cell r="E129" t="e">
            <v>#DIV/0!</v>
          </cell>
          <cell r="F129" t="e">
            <v>#DIV/0!</v>
          </cell>
          <cell r="G129">
            <v>0</v>
          </cell>
          <cell r="H129">
            <v>0</v>
          </cell>
          <cell r="I129">
            <v>108971.3594015</v>
          </cell>
          <cell r="J129">
            <v>517643.34059849987</v>
          </cell>
        </row>
        <row r="130">
          <cell r="A130">
            <v>124</v>
          </cell>
          <cell r="D130">
            <v>626614.69999999995</v>
          </cell>
          <cell r="E130" t="e">
            <v>#DIV/0!</v>
          </cell>
          <cell r="F130" t="e">
            <v>#DIV/0!</v>
          </cell>
          <cell r="G130">
            <v>0</v>
          </cell>
          <cell r="H130">
            <v>0</v>
          </cell>
          <cell r="I130">
            <v>108971.3594015</v>
          </cell>
          <cell r="J130">
            <v>517643.34059849987</v>
          </cell>
        </row>
        <row r="131">
          <cell r="A131">
            <v>125</v>
          </cell>
          <cell r="D131">
            <v>626614.69999999995</v>
          </cell>
          <cell r="E131" t="e">
            <v>#DIV/0!</v>
          </cell>
          <cell r="F131" t="e">
            <v>#DIV/0!</v>
          </cell>
          <cell r="G131">
            <v>0</v>
          </cell>
          <cell r="H131">
            <v>0</v>
          </cell>
          <cell r="I131">
            <v>108971.3594015</v>
          </cell>
          <cell r="J131">
            <v>517643.34059849987</v>
          </cell>
        </row>
        <row r="132">
          <cell r="A132">
            <v>126</v>
          </cell>
          <cell r="D132">
            <v>626614.69999999995</v>
          </cell>
          <cell r="E132" t="e">
            <v>#DIV/0!</v>
          </cell>
          <cell r="F132" t="e">
            <v>#DIV/0!</v>
          </cell>
          <cell r="G132">
            <v>0</v>
          </cell>
          <cell r="H132">
            <v>0</v>
          </cell>
          <cell r="I132">
            <v>108971.3594015</v>
          </cell>
          <cell r="J132">
            <v>517643.34059849987</v>
          </cell>
        </row>
        <row r="133">
          <cell r="A133">
            <v>127</v>
          </cell>
          <cell r="D133">
            <v>626614.69999999995</v>
          </cell>
          <cell r="E133" t="e">
            <v>#DIV/0!</v>
          </cell>
          <cell r="F133" t="e">
            <v>#DIV/0!</v>
          </cell>
          <cell r="G133">
            <v>0</v>
          </cell>
          <cell r="H133">
            <v>0</v>
          </cell>
          <cell r="I133">
            <v>108971.3594015</v>
          </cell>
          <cell r="J133">
            <v>517643.34059849987</v>
          </cell>
        </row>
        <row r="134">
          <cell r="A134">
            <v>128</v>
          </cell>
          <cell r="D134">
            <v>626614.69999999995</v>
          </cell>
          <cell r="E134" t="e">
            <v>#DIV/0!</v>
          </cell>
          <cell r="F134" t="e">
            <v>#DIV/0!</v>
          </cell>
          <cell r="G134">
            <v>0</v>
          </cell>
          <cell r="H134">
            <v>0</v>
          </cell>
          <cell r="I134">
            <v>108971.3594015</v>
          </cell>
          <cell r="J134">
            <v>517643.34059849987</v>
          </cell>
        </row>
        <row r="135">
          <cell r="A135">
            <v>129</v>
          </cell>
          <cell r="D135">
            <v>626614.69999999995</v>
          </cell>
          <cell r="E135" t="e">
            <v>#DIV/0!</v>
          </cell>
          <cell r="F135" t="e">
            <v>#DIV/0!</v>
          </cell>
          <cell r="G135">
            <v>0</v>
          </cell>
          <cell r="H135">
            <v>0</v>
          </cell>
          <cell r="I135">
            <v>108971.3594015</v>
          </cell>
          <cell r="J135">
            <v>517643.34059849987</v>
          </cell>
        </row>
        <row r="136">
          <cell r="A136">
            <v>130</v>
          </cell>
          <cell r="D136">
            <v>626614.69999999995</v>
          </cell>
          <cell r="E136" t="e">
            <v>#DIV/0!</v>
          </cell>
          <cell r="F136" t="e">
            <v>#DIV/0!</v>
          </cell>
          <cell r="G136">
            <v>0</v>
          </cell>
          <cell r="H136">
            <v>0</v>
          </cell>
          <cell r="I136">
            <v>108971.3594015</v>
          </cell>
          <cell r="J136">
            <v>517643.34059849987</v>
          </cell>
        </row>
        <row r="137">
          <cell r="A137">
            <v>131</v>
          </cell>
          <cell r="D137">
            <v>626614.69999999995</v>
          </cell>
          <cell r="E137" t="e">
            <v>#DIV/0!</v>
          </cell>
          <cell r="F137" t="e">
            <v>#DIV/0!</v>
          </cell>
          <cell r="G137">
            <v>0</v>
          </cell>
          <cell r="H137">
            <v>0</v>
          </cell>
          <cell r="I137">
            <v>108971.3594015</v>
          </cell>
          <cell r="J137">
            <v>517643.34059849987</v>
          </cell>
        </row>
        <row r="138">
          <cell r="A138">
            <v>132</v>
          </cell>
          <cell r="D138">
            <v>626614.69999999995</v>
          </cell>
          <cell r="E138" t="e">
            <v>#DIV/0!</v>
          </cell>
          <cell r="F138" t="e">
            <v>#DIV/0!</v>
          </cell>
          <cell r="G138">
            <v>0</v>
          </cell>
          <cell r="H138">
            <v>0</v>
          </cell>
          <cell r="I138">
            <v>108971.3594015</v>
          </cell>
          <cell r="J138">
            <v>517643.34059849987</v>
          </cell>
        </row>
        <row r="139">
          <cell r="A139">
            <v>133</v>
          </cell>
          <cell r="D139">
            <v>626614.69999999995</v>
          </cell>
          <cell r="E139" t="e">
            <v>#DIV/0!</v>
          </cell>
          <cell r="F139" t="e">
            <v>#DIV/0!</v>
          </cell>
          <cell r="G139">
            <v>0</v>
          </cell>
          <cell r="H139">
            <v>0</v>
          </cell>
          <cell r="I139">
            <v>108971.3594015</v>
          </cell>
          <cell r="J139">
            <v>517643.34059849987</v>
          </cell>
        </row>
        <row r="140">
          <cell r="A140">
            <v>134</v>
          </cell>
          <cell r="D140">
            <v>626614.69999999995</v>
          </cell>
          <cell r="E140" t="e">
            <v>#DIV/0!</v>
          </cell>
          <cell r="F140" t="e">
            <v>#DIV/0!</v>
          </cell>
          <cell r="G140">
            <v>0</v>
          </cell>
          <cell r="H140">
            <v>0</v>
          </cell>
          <cell r="I140">
            <v>108971.3594015</v>
          </cell>
          <cell r="J140">
            <v>517643.34059849987</v>
          </cell>
        </row>
        <row r="141">
          <cell r="A141">
            <v>135</v>
          </cell>
          <cell r="D141">
            <v>626614.69999999995</v>
          </cell>
          <cell r="E141" t="e">
            <v>#DIV/0!</v>
          </cell>
          <cell r="F141" t="e">
            <v>#DIV/0!</v>
          </cell>
          <cell r="G141">
            <v>0</v>
          </cell>
          <cell r="H141">
            <v>0</v>
          </cell>
          <cell r="I141">
            <v>108971.3594015</v>
          </cell>
          <cell r="J141">
            <v>517643.34059849987</v>
          </cell>
        </row>
        <row r="142">
          <cell r="A142">
            <v>136</v>
          </cell>
          <cell r="D142">
            <v>626614.69999999995</v>
          </cell>
          <cell r="E142" t="e">
            <v>#DIV/0!</v>
          </cell>
          <cell r="F142" t="e">
            <v>#DIV/0!</v>
          </cell>
          <cell r="G142">
            <v>0</v>
          </cell>
          <cell r="H142">
            <v>0</v>
          </cell>
          <cell r="I142">
            <v>108971.3594015</v>
          </cell>
          <cell r="J142">
            <v>517643.34059849987</v>
          </cell>
        </row>
        <row r="143">
          <cell r="A143">
            <v>137</v>
          </cell>
          <cell r="D143">
            <v>626614.69999999995</v>
          </cell>
          <cell r="E143" t="e">
            <v>#DIV/0!</v>
          </cell>
          <cell r="F143" t="e">
            <v>#DIV/0!</v>
          </cell>
          <cell r="G143">
            <v>0</v>
          </cell>
          <cell r="H143">
            <v>0</v>
          </cell>
          <cell r="I143">
            <v>108971.3594015</v>
          </cell>
          <cell r="J143">
            <v>517643.34059849987</v>
          </cell>
        </row>
        <row r="144">
          <cell r="A144">
            <v>138</v>
          </cell>
          <cell r="D144">
            <v>626614.69999999995</v>
          </cell>
          <cell r="E144" t="e">
            <v>#DIV/0!</v>
          </cell>
          <cell r="F144" t="e">
            <v>#DIV/0!</v>
          </cell>
          <cell r="G144">
            <v>0</v>
          </cell>
          <cell r="H144">
            <v>0</v>
          </cell>
          <cell r="I144">
            <v>108971.3594015</v>
          </cell>
          <cell r="J144">
            <v>517643.34059849987</v>
          </cell>
        </row>
        <row r="145">
          <cell r="A145">
            <v>139</v>
          </cell>
          <cell r="D145">
            <v>626614.69999999995</v>
          </cell>
          <cell r="E145" t="e">
            <v>#DIV/0!</v>
          </cell>
          <cell r="F145" t="e">
            <v>#DIV/0!</v>
          </cell>
          <cell r="G145">
            <v>0</v>
          </cell>
          <cell r="H145">
            <v>0</v>
          </cell>
          <cell r="I145">
            <v>108971.3594015</v>
          </cell>
          <cell r="J145">
            <v>517643.34059849987</v>
          </cell>
        </row>
        <row r="146">
          <cell r="A146">
            <v>140</v>
          </cell>
          <cell r="D146">
            <v>626614.69999999995</v>
          </cell>
          <cell r="E146" t="e">
            <v>#DIV/0!</v>
          </cell>
          <cell r="F146" t="e">
            <v>#DIV/0!</v>
          </cell>
          <cell r="G146">
            <v>0</v>
          </cell>
          <cell r="H146">
            <v>0</v>
          </cell>
          <cell r="I146">
            <v>108971.3594015</v>
          </cell>
          <cell r="J146">
            <v>517643.34059849987</v>
          </cell>
        </row>
        <row r="147">
          <cell r="A147">
            <v>141</v>
          </cell>
          <cell r="D147">
            <v>626614.69999999995</v>
          </cell>
          <cell r="E147" t="e">
            <v>#DIV/0!</v>
          </cell>
          <cell r="F147" t="e">
            <v>#DIV/0!</v>
          </cell>
          <cell r="G147">
            <v>0</v>
          </cell>
          <cell r="H147">
            <v>0</v>
          </cell>
          <cell r="I147">
            <v>108971.3594015</v>
          </cell>
          <cell r="J147">
            <v>517643.34059849987</v>
          </cell>
        </row>
        <row r="148">
          <cell r="A148">
            <v>142</v>
          </cell>
          <cell r="D148">
            <v>626614.69999999995</v>
          </cell>
          <cell r="E148" t="e">
            <v>#DIV/0!</v>
          </cell>
          <cell r="F148" t="e">
            <v>#DIV/0!</v>
          </cell>
          <cell r="G148">
            <v>0</v>
          </cell>
          <cell r="H148">
            <v>0</v>
          </cell>
          <cell r="I148">
            <v>108971.3594015</v>
          </cell>
          <cell r="J148">
            <v>517643.34059849987</v>
          </cell>
        </row>
        <row r="149">
          <cell r="A149">
            <v>143</v>
          </cell>
          <cell r="D149">
            <v>626614.69999999995</v>
          </cell>
          <cell r="E149" t="e">
            <v>#DIV/0!</v>
          </cell>
          <cell r="F149" t="e">
            <v>#DIV/0!</v>
          </cell>
          <cell r="G149">
            <v>0</v>
          </cell>
          <cell r="H149">
            <v>0</v>
          </cell>
          <cell r="I149">
            <v>108971.3594015</v>
          </cell>
          <cell r="J149">
            <v>517643.34059849987</v>
          </cell>
        </row>
        <row r="150">
          <cell r="A150">
            <v>144</v>
          </cell>
          <cell r="D150">
            <v>626614.69999999995</v>
          </cell>
          <cell r="E150" t="e">
            <v>#DIV/0!</v>
          </cell>
          <cell r="F150" t="e">
            <v>#DIV/0!</v>
          </cell>
          <cell r="G150">
            <v>0</v>
          </cell>
          <cell r="H150">
            <v>0</v>
          </cell>
          <cell r="I150">
            <v>108971.3594015</v>
          </cell>
          <cell r="J150">
            <v>517643.34059849987</v>
          </cell>
        </row>
        <row r="151">
          <cell r="A151">
            <v>145</v>
          </cell>
          <cell r="D151">
            <v>626614.69999999995</v>
          </cell>
          <cell r="E151" t="e">
            <v>#DIV/0!</v>
          </cell>
          <cell r="F151" t="e">
            <v>#DIV/0!</v>
          </cell>
          <cell r="G151">
            <v>0</v>
          </cell>
          <cell r="H151">
            <v>0</v>
          </cell>
          <cell r="I151">
            <v>108971.3594015</v>
          </cell>
          <cell r="J151">
            <v>517643.34059849987</v>
          </cell>
        </row>
        <row r="152">
          <cell r="A152">
            <v>146</v>
          </cell>
          <cell r="D152">
            <v>626614.69999999995</v>
          </cell>
          <cell r="E152" t="e">
            <v>#DIV/0!</v>
          </cell>
          <cell r="F152" t="e">
            <v>#DIV/0!</v>
          </cell>
          <cell r="G152">
            <v>0</v>
          </cell>
          <cell r="H152">
            <v>0</v>
          </cell>
          <cell r="I152">
            <v>108971.3594015</v>
          </cell>
          <cell r="J152">
            <v>517643.34059849987</v>
          </cell>
        </row>
        <row r="153">
          <cell r="A153">
            <v>147</v>
          </cell>
          <cell r="D153">
            <v>626614.69999999995</v>
          </cell>
          <cell r="E153" t="e">
            <v>#DIV/0!</v>
          </cell>
          <cell r="F153" t="e">
            <v>#DIV/0!</v>
          </cell>
          <cell r="G153">
            <v>0</v>
          </cell>
          <cell r="H153">
            <v>0</v>
          </cell>
          <cell r="I153">
            <v>108971.3594015</v>
          </cell>
          <cell r="J153">
            <v>517643.34059849987</v>
          </cell>
        </row>
        <row r="154">
          <cell r="A154">
            <v>148</v>
          </cell>
          <cell r="D154">
            <v>626614.69999999995</v>
          </cell>
          <cell r="E154" t="e">
            <v>#DIV/0!</v>
          </cell>
          <cell r="F154" t="e">
            <v>#DIV/0!</v>
          </cell>
          <cell r="G154">
            <v>0</v>
          </cell>
          <cell r="H154">
            <v>0</v>
          </cell>
          <cell r="I154">
            <v>108971.3594015</v>
          </cell>
          <cell r="J154">
            <v>517643.34059849987</v>
          </cell>
        </row>
        <row r="155">
          <cell r="A155">
            <v>149</v>
          </cell>
          <cell r="D155">
            <v>626614.69999999995</v>
          </cell>
          <cell r="E155" t="e">
            <v>#DIV/0!</v>
          </cell>
          <cell r="F155" t="e">
            <v>#DIV/0!</v>
          </cell>
          <cell r="G155">
            <v>0</v>
          </cell>
          <cell r="H155">
            <v>0</v>
          </cell>
          <cell r="I155">
            <v>108971.3594015</v>
          </cell>
          <cell r="J155">
            <v>517643.34059849987</v>
          </cell>
        </row>
        <row r="156">
          <cell r="A156">
            <v>150</v>
          </cell>
          <cell r="D156">
            <v>626614.69999999995</v>
          </cell>
          <cell r="E156" t="e">
            <v>#DIV/0!</v>
          </cell>
          <cell r="F156" t="e">
            <v>#DIV/0!</v>
          </cell>
          <cell r="G156">
            <v>0</v>
          </cell>
          <cell r="H156">
            <v>0</v>
          </cell>
          <cell r="I156">
            <v>108971.3594015</v>
          </cell>
          <cell r="J156">
            <v>517643.34059849987</v>
          </cell>
        </row>
        <row r="157">
          <cell r="A157">
            <v>151</v>
          </cell>
          <cell r="D157">
            <v>626614.69999999995</v>
          </cell>
          <cell r="E157" t="e">
            <v>#DIV/0!</v>
          </cell>
          <cell r="F157" t="e">
            <v>#DIV/0!</v>
          </cell>
          <cell r="G157">
            <v>0</v>
          </cell>
          <cell r="H157">
            <v>0</v>
          </cell>
          <cell r="I157">
            <v>108971.3594015</v>
          </cell>
          <cell r="J157">
            <v>517643.34059849987</v>
          </cell>
        </row>
        <row r="158">
          <cell r="A158">
            <v>152</v>
          </cell>
          <cell r="D158">
            <v>626614.69999999995</v>
          </cell>
          <cell r="E158" t="e">
            <v>#DIV/0!</v>
          </cell>
          <cell r="F158" t="e">
            <v>#DIV/0!</v>
          </cell>
          <cell r="G158">
            <v>0</v>
          </cell>
          <cell r="H158">
            <v>0</v>
          </cell>
          <cell r="I158">
            <v>108971.3594015</v>
          </cell>
          <cell r="J158">
            <v>517643.34059849987</v>
          </cell>
        </row>
        <row r="159">
          <cell r="A159">
            <v>153</v>
          </cell>
          <cell r="D159">
            <v>626614.69999999995</v>
          </cell>
          <cell r="E159" t="e">
            <v>#DIV/0!</v>
          </cell>
          <cell r="F159" t="e">
            <v>#DIV/0!</v>
          </cell>
          <cell r="G159">
            <v>0</v>
          </cell>
          <cell r="H159">
            <v>0</v>
          </cell>
          <cell r="I159">
            <v>108971.3594015</v>
          </cell>
          <cell r="J159">
            <v>517643.34059849987</v>
          </cell>
        </row>
        <row r="160">
          <cell r="A160">
            <v>154</v>
          </cell>
          <cell r="D160">
            <v>626614.69999999995</v>
          </cell>
          <cell r="E160" t="e">
            <v>#DIV/0!</v>
          </cell>
          <cell r="F160" t="e">
            <v>#DIV/0!</v>
          </cell>
          <cell r="G160">
            <v>0</v>
          </cell>
          <cell r="H160">
            <v>0</v>
          </cell>
          <cell r="I160">
            <v>108971.3594015</v>
          </cell>
          <cell r="J160">
            <v>517643.34059849987</v>
          </cell>
        </row>
        <row r="161">
          <cell r="A161">
            <v>155</v>
          </cell>
          <cell r="D161">
            <v>626614.69999999995</v>
          </cell>
          <cell r="E161" t="e">
            <v>#DIV/0!</v>
          </cell>
          <cell r="F161" t="e">
            <v>#DIV/0!</v>
          </cell>
          <cell r="G161">
            <v>0</v>
          </cell>
          <cell r="H161">
            <v>0</v>
          </cell>
          <cell r="I161">
            <v>108971.3594015</v>
          </cell>
          <cell r="J161">
            <v>517643.34059849987</v>
          </cell>
        </row>
        <row r="162">
          <cell r="A162">
            <v>156</v>
          </cell>
          <cell r="D162">
            <v>626614.69999999995</v>
          </cell>
          <cell r="E162" t="e">
            <v>#DIV/0!</v>
          </cell>
          <cell r="F162" t="e">
            <v>#DIV/0!</v>
          </cell>
          <cell r="G162">
            <v>0</v>
          </cell>
          <cell r="H162">
            <v>0</v>
          </cell>
          <cell r="I162">
            <v>108971.3594015</v>
          </cell>
          <cell r="J162">
            <v>517643.34059849987</v>
          </cell>
        </row>
        <row r="163">
          <cell r="A163">
            <v>157</v>
          </cell>
          <cell r="D163">
            <v>626614.69999999995</v>
          </cell>
          <cell r="E163" t="e">
            <v>#DIV/0!</v>
          </cell>
          <cell r="F163" t="e">
            <v>#DIV/0!</v>
          </cell>
          <cell r="G163">
            <v>0</v>
          </cell>
          <cell r="H163">
            <v>0</v>
          </cell>
          <cell r="I163">
            <v>108971.3594015</v>
          </cell>
          <cell r="J163">
            <v>517643.34059849987</v>
          </cell>
        </row>
        <row r="164">
          <cell r="A164">
            <v>158</v>
          </cell>
          <cell r="D164">
            <v>626614.69999999995</v>
          </cell>
          <cell r="E164" t="e">
            <v>#DIV/0!</v>
          </cell>
          <cell r="F164" t="e">
            <v>#DIV/0!</v>
          </cell>
          <cell r="G164">
            <v>0</v>
          </cell>
          <cell r="H164">
            <v>0</v>
          </cell>
          <cell r="I164">
            <v>108971.3594015</v>
          </cell>
          <cell r="J164">
            <v>517643.34059849987</v>
          </cell>
        </row>
        <row r="165">
          <cell r="A165">
            <v>159</v>
          </cell>
          <cell r="D165">
            <v>626614.69999999995</v>
          </cell>
          <cell r="E165" t="e">
            <v>#DIV/0!</v>
          </cell>
          <cell r="F165" t="e">
            <v>#DIV/0!</v>
          </cell>
          <cell r="G165">
            <v>0</v>
          </cell>
          <cell r="H165">
            <v>0</v>
          </cell>
          <cell r="I165">
            <v>108971.3594015</v>
          </cell>
          <cell r="J165">
            <v>517643.34059849987</v>
          </cell>
        </row>
        <row r="166">
          <cell r="A166">
            <v>160</v>
          </cell>
          <cell r="D166">
            <v>626614.69999999995</v>
          </cell>
          <cell r="E166" t="e">
            <v>#DIV/0!</v>
          </cell>
          <cell r="F166" t="e">
            <v>#DIV/0!</v>
          </cell>
          <cell r="G166">
            <v>0</v>
          </cell>
          <cell r="H166">
            <v>0</v>
          </cell>
          <cell r="I166">
            <v>108971.3594015</v>
          </cell>
          <cell r="J166">
            <v>517643.34059849987</v>
          </cell>
        </row>
        <row r="167">
          <cell r="A167">
            <v>161</v>
          </cell>
          <cell r="D167">
            <v>626614.69999999995</v>
          </cell>
          <cell r="E167" t="e">
            <v>#DIV/0!</v>
          </cell>
          <cell r="F167" t="e">
            <v>#DIV/0!</v>
          </cell>
          <cell r="G167">
            <v>0</v>
          </cell>
          <cell r="H167">
            <v>0</v>
          </cell>
          <cell r="I167">
            <v>108971.3594015</v>
          </cell>
          <cell r="J167">
            <v>517643.34059849987</v>
          </cell>
        </row>
        <row r="168">
          <cell r="A168">
            <v>162</v>
          </cell>
          <cell r="D168">
            <v>626614.69999999995</v>
          </cell>
          <cell r="E168" t="e">
            <v>#DIV/0!</v>
          </cell>
          <cell r="F168" t="e">
            <v>#DIV/0!</v>
          </cell>
          <cell r="G168">
            <v>0</v>
          </cell>
          <cell r="H168">
            <v>0</v>
          </cell>
          <cell r="I168">
            <v>108971.3594015</v>
          </cell>
          <cell r="J168">
            <v>517643.34059849987</v>
          </cell>
        </row>
        <row r="169">
          <cell r="A169">
            <v>163</v>
          </cell>
          <cell r="D169">
            <v>626614.69999999995</v>
          </cell>
          <cell r="E169" t="e">
            <v>#DIV/0!</v>
          </cell>
          <cell r="F169" t="e">
            <v>#DIV/0!</v>
          </cell>
          <cell r="G169">
            <v>0</v>
          </cell>
          <cell r="H169">
            <v>0</v>
          </cell>
          <cell r="I169">
            <v>108971.3594015</v>
          </cell>
          <cell r="J169">
            <v>517643.34059849987</v>
          </cell>
        </row>
        <row r="170">
          <cell r="A170">
            <v>164</v>
          </cell>
          <cell r="D170">
            <v>626614.69999999995</v>
          </cell>
          <cell r="E170" t="e">
            <v>#DIV/0!</v>
          </cell>
          <cell r="F170" t="e">
            <v>#DIV/0!</v>
          </cell>
          <cell r="G170">
            <v>0</v>
          </cell>
          <cell r="H170">
            <v>0</v>
          </cell>
          <cell r="I170">
            <v>108971.3594015</v>
          </cell>
          <cell r="J170">
            <v>517643.34059849987</v>
          </cell>
        </row>
        <row r="171">
          <cell r="A171">
            <v>165</v>
          </cell>
          <cell r="D171">
            <v>626614.69999999995</v>
          </cell>
          <cell r="E171" t="e">
            <v>#DIV/0!</v>
          </cell>
          <cell r="F171" t="e">
            <v>#DIV/0!</v>
          </cell>
          <cell r="G171">
            <v>0</v>
          </cell>
          <cell r="H171">
            <v>0</v>
          </cell>
          <cell r="I171">
            <v>108971.3594015</v>
          </cell>
          <cell r="J171">
            <v>517643.34059849987</v>
          </cell>
        </row>
        <row r="172">
          <cell r="A172">
            <v>166</v>
          </cell>
          <cell r="D172">
            <v>626614.69999999995</v>
          </cell>
          <cell r="E172" t="e">
            <v>#DIV/0!</v>
          </cell>
          <cell r="F172" t="e">
            <v>#DIV/0!</v>
          </cell>
          <cell r="G172">
            <v>0</v>
          </cell>
          <cell r="H172">
            <v>0</v>
          </cell>
          <cell r="I172">
            <v>108971.3594015</v>
          </cell>
          <cell r="J172">
            <v>517643.34059849987</v>
          </cell>
        </row>
        <row r="173">
          <cell r="A173">
            <v>167</v>
          </cell>
          <cell r="D173">
            <v>626614.69999999995</v>
          </cell>
          <cell r="E173" t="e">
            <v>#DIV/0!</v>
          </cell>
          <cell r="F173" t="e">
            <v>#DIV/0!</v>
          </cell>
          <cell r="G173">
            <v>0</v>
          </cell>
          <cell r="H173">
            <v>0</v>
          </cell>
          <cell r="I173">
            <v>108971.3594015</v>
          </cell>
          <cell r="J173">
            <v>517643.34059849987</v>
          </cell>
        </row>
        <row r="174">
          <cell r="A174">
            <v>168</v>
          </cell>
          <cell r="D174">
            <v>626614.69999999995</v>
          </cell>
          <cell r="E174" t="e">
            <v>#DIV/0!</v>
          </cell>
          <cell r="F174" t="e">
            <v>#DIV/0!</v>
          </cell>
          <cell r="G174">
            <v>0</v>
          </cell>
          <cell r="H174">
            <v>0</v>
          </cell>
          <cell r="I174">
            <v>108971.3594015</v>
          </cell>
          <cell r="J174">
            <v>517643.34059849987</v>
          </cell>
        </row>
        <row r="175">
          <cell r="A175">
            <v>169</v>
          </cell>
          <cell r="D175">
            <v>626614.69999999995</v>
          </cell>
          <cell r="E175" t="e">
            <v>#DIV/0!</v>
          </cell>
          <cell r="F175" t="e">
            <v>#DIV/0!</v>
          </cell>
          <cell r="G175">
            <v>0</v>
          </cell>
          <cell r="H175">
            <v>0</v>
          </cell>
          <cell r="I175">
            <v>108971.3594015</v>
          </cell>
          <cell r="J175">
            <v>517643.34059849987</v>
          </cell>
        </row>
        <row r="176">
          <cell r="A176">
            <v>170</v>
          </cell>
          <cell r="D176">
            <v>626614.69999999995</v>
          </cell>
          <cell r="E176" t="e">
            <v>#DIV/0!</v>
          </cell>
          <cell r="F176" t="e">
            <v>#DIV/0!</v>
          </cell>
          <cell r="G176">
            <v>0</v>
          </cell>
          <cell r="H176">
            <v>0</v>
          </cell>
          <cell r="I176">
            <v>108971.3594015</v>
          </cell>
          <cell r="J176">
            <v>517643.34059849987</v>
          </cell>
        </row>
        <row r="177">
          <cell r="A177">
            <v>171</v>
          </cell>
          <cell r="D177">
            <v>626614.69999999995</v>
          </cell>
          <cell r="E177" t="e">
            <v>#DIV/0!</v>
          </cell>
          <cell r="F177" t="e">
            <v>#DIV/0!</v>
          </cell>
          <cell r="G177">
            <v>0</v>
          </cell>
          <cell r="H177">
            <v>0</v>
          </cell>
          <cell r="I177">
            <v>108971.3594015</v>
          </cell>
          <cell r="J177">
            <v>517643.34059849987</v>
          </cell>
        </row>
        <row r="178">
          <cell r="A178">
            <v>172</v>
          </cell>
          <cell r="D178">
            <v>626614.69999999995</v>
          </cell>
          <cell r="E178" t="e">
            <v>#DIV/0!</v>
          </cell>
          <cell r="F178" t="e">
            <v>#DIV/0!</v>
          </cell>
          <cell r="G178">
            <v>0</v>
          </cell>
          <cell r="H178">
            <v>0</v>
          </cell>
          <cell r="I178">
            <v>108971.3594015</v>
          </cell>
          <cell r="J178">
            <v>517643.34059849987</v>
          </cell>
        </row>
        <row r="179">
          <cell r="A179">
            <v>173</v>
          </cell>
          <cell r="D179">
            <v>626614.69999999995</v>
          </cell>
          <cell r="E179" t="e">
            <v>#DIV/0!</v>
          </cell>
          <cell r="F179" t="e">
            <v>#DIV/0!</v>
          </cell>
          <cell r="G179">
            <v>0</v>
          </cell>
          <cell r="H179">
            <v>0</v>
          </cell>
          <cell r="I179">
            <v>108971.3594015</v>
          </cell>
          <cell r="J179">
            <v>517643.34059849987</v>
          </cell>
        </row>
        <row r="180">
          <cell r="A180">
            <v>174</v>
          </cell>
          <cell r="D180">
            <v>626614.69999999995</v>
          </cell>
          <cell r="E180" t="e">
            <v>#DIV/0!</v>
          </cell>
          <cell r="F180" t="e">
            <v>#DIV/0!</v>
          </cell>
          <cell r="G180">
            <v>0</v>
          </cell>
          <cell r="H180">
            <v>0</v>
          </cell>
          <cell r="I180">
            <v>108971.3594015</v>
          </cell>
          <cell r="J180">
            <v>517643.34059849987</v>
          </cell>
        </row>
        <row r="181">
          <cell r="A181">
            <v>175</v>
          </cell>
          <cell r="D181">
            <v>626614.69999999995</v>
          </cell>
          <cell r="E181" t="e">
            <v>#DIV/0!</v>
          </cell>
          <cell r="F181" t="e">
            <v>#DIV/0!</v>
          </cell>
          <cell r="G181">
            <v>0</v>
          </cell>
          <cell r="H181">
            <v>0</v>
          </cell>
          <cell r="I181">
            <v>108971.3594015</v>
          </cell>
          <cell r="J181">
            <v>517643.34059849987</v>
          </cell>
        </row>
        <row r="182">
          <cell r="A182">
            <v>176</v>
          </cell>
          <cell r="D182">
            <v>626614.69999999995</v>
          </cell>
          <cell r="E182" t="e">
            <v>#DIV/0!</v>
          </cell>
          <cell r="F182" t="e">
            <v>#DIV/0!</v>
          </cell>
          <cell r="G182">
            <v>0</v>
          </cell>
          <cell r="H182">
            <v>0</v>
          </cell>
          <cell r="I182">
            <v>108971.3594015</v>
          </cell>
          <cell r="J182">
            <v>517643.34059849987</v>
          </cell>
        </row>
        <row r="183">
          <cell r="A183">
            <v>177</v>
          </cell>
          <cell r="D183">
            <v>626614.69999999995</v>
          </cell>
          <cell r="E183" t="e">
            <v>#DIV/0!</v>
          </cell>
          <cell r="F183" t="e">
            <v>#DIV/0!</v>
          </cell>
          <cell r="G183">
            <v>0</v>
          </cell>
          <cell r="H183">
            <v>0</v>
          </cell>
          <cell r="I183">
            <v>108971.3594015</v>
          </cell>
          <cell r="J183">
            <v>517643.34059849987</v>
          </cell>
        </row>
        <row r="184">
          <cell r="A184">
            <v>178</v>
          </cell>
          <cell r="D184">
            <v>626614.69999999995</v>
          </cell>
          <cell r="E184" t="e">
            <v>#DIV/0!</v>
          </cell>
          <cell r="F184" t="e">
            <v>#DIV/0!</v>
          </cell>
          <cell r="G184">
            <v>0</v>
          </cell>
          <cell r="H184">
            <v>0</v>
          </cell>
          <cell r="I184">
            <v>108971.3594015</v>
          </cell>
          <cell r="J184">
            <v>517643.34059849987</v>
          </cell>
        </row>
        <row r="185">
          <cell r="A185">
            <v>179</v>
          </cell>
          <cell r="D185">
            <v>626614.69999999995</v>
          </cell>
          <cell r="E185" t="e">
            <v>#DIV/0!</v>
          </cell>
          <cell r="F185" t="e">
            <v>#DIV/0!</v>
          </cell>
          <cell r="G185">
            <v>0</v>
          </cell>
          <cell r="H185">
            <v>0</v>
          </cell>
          <cell r="I185">
            <v>108971.3594015</v>
          </cell>
          <cell r="J185">
            <v>517643.34059849987</v>
          </cell>
        </row>
        <row r="186">
          <cell r="A186">
            <v>180</v>
          </cell>
          <cell r="D186">
            <v>626614.69999999995</v>
          </cell>
          <cell r="E186" t="e">
            <v>#DIV/0!</v>
          </cell>
          <cell r="F186" t="e">
            <v>#DIV/0!</v>
          </cell>
          <cell r="G186">
            <v>0</v>
          </cell>
          <cell r="H186">
            <v>0</v>
          </cell>
          <cell r="I186">
            <v>108971.3594015</v>
          </cell>
          <cell r="J186">
            <v>517643.34059849987</v>
          </cell>
        </row>
        <row r="187">
          <cell r="A187">
            <v>181</v>
          </cell>
          <cell r="D187">
            <v>626614.69999999995</v>
          </cell>
          <cell r="E187" t="e">
            <v>#DIV/0!</v>
          </cell>
          <cell r="F187" t="e">
            <v>#DIV/0!</v>
          </cell>
          <cell r="G187">
            <v>0</v>
          </cell>
          <cell r="H187">
            <v>0</v>
          </cell>
          <cell r="I187">
            <v>108971.3594015</v>
          </cell>
          <cell r="J187">
            <v>517643.34059849987</v>
          </cell>
        </row>
        <row r="188">
          <cell r="A188">
            <v>182</v>
          </cell>
          <cell r="D188">
            <v>626614.69999999995</v>
          </cell>
          <cell r="E188" t="e">
            <v>#DIV/0!</v>
          </cell>
          <cell r="F188" t="e">
            <v>#DIV/0!</v>
          </cell>
          <cell r="G188">
            <v>0</v>
          </cell>
          <cell r="H188">
            <v>0</v>
          </cell>
          <cell r="I188">
            <v>108971.3594015</v>
          </cell>
          <cell r="J188">
            <v>517643.34059849987</v>
          </cell>
        </row>
        <row r="189">
          <cell r="A189">
            <v>183</v>
          </cell>
          <cell r="D189">
            <v>626614.69999999995</v>
          </cell>
          <cell r="E189" t="e">
            <v>#DIV/0!</v>
          </cell>
          <cell r="F189" t="e">
            <v>#DIV/0!</v>
          </cell>
          <cell r="G189">
            <v>0</v>
          </cell>
          <cell r="H189">
            <v>0</v>
          </cell>
          <cell r="I189">
            <v>108971.3594015</v>
          </cell>
          <cell r="J189">
            <v>517643.34059849987</v>
          </cell>
        </row>
        <row r="190">
          <cell r="A190">
            <v>184</v>
          </cell>
          <cell r="D190">
            <v>626614.69999999995</v>
          </cell>
          <cell r="E190" t="e">
            <v>#DIV/0!</v>
          </cell>
          <cell r="F190" t="e">
            <v>#DIV/0!</v>
          </cell>
          <cell r="G190">
            <v>0</v>
          </cell>
          <cell r="H190">
            <v>0</v>
          </cell>
          <cell r="I190">
            <v>108971.3594015</v>
          </cell>
          <cell r="J190">
            <v>517643.34059849987</v>
          </cell>
        </row>
        <row r="191">
          <cell r="A191">
            <v>185</v>
          </cell>
          <cell r="D191">
            <v>626614.69999999995</v>
          </cell>
          <cell r="E191" t="e">
            <v>#DIV/0!</v>
          </cell>
          <cell r="F191" t="e">
            <v>#DIV/0!</v>
          </cell>
          <cell r="G191">
            <v>0</v>
          </cell>
          <cell r="H191">
            <v>0</v>
          </cell>
          <cell r="I191">
            <v>108971.3594015</v>
          </cell>
          <cell r="J191">
            <v>517643.34059849987</v>
          </cell>
        </row>
        <row r="192">
          <cell r="A192">
            <v>186</v>
          </cell>
          <cell r="D192">
            <v>626614.69999999995</v>
          </cell>
          <cell r="E192" t="e">
            <v>#DIV/0!</v>
          </cell>
          <cell r="F192" t="e">
            <v>#DIV/0!</v>
          </cell>
          <cell r="G192">
            <v>0</v>
          </cell>
          <cell r="H192">
            <v>0</v>
          </cell>
          <cell r="I192">
            <v>108971.3594015</v>
          </cell>
          <cell r="J192">
            <v>517643.34059849987</v>
          </cell>
        </row>
        <row r="193">
          <cell r="A193">
            <v>187</v>
          </cell>
          <cell r="D193">
            <v>626614.69999999995</v>
          </cell>
          <cell r="E193" t="e">
            <v>#DIV/0!</v>
          </cell>
          <cell r="F193" t="e">
            <v>#DIV/0!</v>
          </cell>
          <cell r="G193">
            <v>0</v>
          </cell>
          <cell r="H193">
            <v>0</v>
          </cell>
          <cell r="I193">
            <v>108971.3594015</v>
          </cell>
          <cell r="J193">
            <v>517643.34059849987</v>
          </cell>
        </row>
        <row r="194">
          <cell r="A194">
            <v>188</v>
          </cell>
          <cell r="D194">
            <v>626614.69999999995</v>
          </cell>
          <cell r="E194" t="e">
            <v>#DIV/0!</v>
          </cell>
          <cell r="F194" t="e">
            <v>#DIV/0!</v>
          </cell>
          <cell r="G194">
            <v>0</v>
          </cell>
          <cell r="H194">
            <v>0</v>
          </cell>
          <cell r="I194">
            <v>108971.3594015</v>
          </cell>
          <cell r="J194">
            <v>517643.34059849987</v>
          </cell>
        </row>
        <row r="195">
          <cell r="A195">
            <v>189</v>
          </cell>
          <cell r="D195">
            <v>626614.69999999995</v>
          </cell>
          <cell r="E195" t="e">
            <v>#DIV/0!</v>
          </cell>
          <cell r="F195" t="e">
            <v>#DIV/0!</v>
          </cell>
          <cell r="G195">
            <v>0</v>
          </cell>
          <cell r="H195">
            <v>0</v>
          </cell>
          <cell r="I195">
            <v>108971.3594015</v>
          </cell>
          <cell r="J195">
            <v>517643.34059849987</v>
          </cell>
        </row>
        <row r="196">
          <cell r="A196">
            <v>190</v>
          </cell>
          <cell r="D196">
            <v>626614.69999999995</v>
          </cell>
          <cell r="E196" t="e">
            <v>#DIV/0!</v>
          </cell>
          <cell r="F196" t="e">
            <v>#DIV/0!</v>
          </cell>
          <cell r="G196">
            <v>0</v>
          </cell>
          <cell r="H196">
            <v>0</v>
          </cell>
          <cell r="I196">
            <v>108971.3594015</v>
          </cell>
          <cell r="J196">
            <v>517643.34059849987</v>
          </cell>
        </row>
        <row r="197">
          <cell r="A197">
            <v>191</v>
          </cell>
          <cell r="D197">
            <v>626614.69999999995</v>
          </cell>
          <cell r="E197" t="e">
            <v>#DIV/0!</v>
          </cell>
          <cell r="F197" t="e">
            <v>#DIV/0!</v>
          </cell>
          <cell r="G197">
            <v>0</v>
          </cell>
          <cell r="H197">
            <v>0</v>
          </cell>
          <cell r="I197">
            <v>108971.3594015</v>
          </cell>
          <cell r="J197">
            <v>517643.34059849987</v>
          </cell>
        </row>
        <row r="198">
          <cell r="A198">
            <v>192</v>
          </cell>
          <cell r="D198">
            <v>626614.69999999995</v>
          </cell>
          <cell r="E198" t="e">
            <v>#DIV/0!</v>
          </cell>
          <cell r="F198" t="e">
            <v>#DIV/0!</v>
          </cell>
          <cell r="G198">
            <v>0</v>
          </cell>
          <cell r="H198">
            <v>0</v>
          </cell>
          <cell r="I198">
            <v>108971.3594015</v>
          </cell>
          <cell r="J198">
            <v>517643.34059849987</v>
          </cell>
        </row>
        <row r="199">
          <cell r="A199">
            <v>193</v>
          </cell>
          <cell r="D199">
            <v>626614.69999999995</v>
          </cell>
          <cell r="E199" t="e">
            <v>#DIV/0!</v>
          </cell>
          <cell r="F199" t="e">
            <v>#DIV/0!</v>
          </cell>
          <cell r="G199">
            <v>0</v>
          </cell>
          <cell r="H199">
            <v>0</v>
          </cell>
          <cell r="I199">
            <v>108971.3594015</v>
          </cell>
          <cell r="J199">
            <v>517643.34059849987</v>
          </cell>
        </row>
        <row r="200">
          <cell r="A200">
            <v>194</v>
          </cell>
          <cell r="D200">
            <v>626614.69999999995</v>
          </cell>
          <cell r="E200" t="e">
            <v>#DIV/0!</v>
          </cell>
          <cell r="F200" t="e">
            <v>#DIV/0!</v>
          </cell>
          <cell r="G200">
            <v>0</v>
          </cell>
          <cell r="H200">
            <v>0</v>
          </cell>
          <cell r="I200">
            <v>108971.3594015</v>
          </cell>
          <cell r="J200">
            <v>517643.34059849987</v>
          </cell>
        </row>
        <row r="201">
          <cell r="A201">
            <v>195</v>
          </cell>
          <cell r="D201">
            <v>626614.69999999995</v>
          </cell>
          <cell r="E201" t="e">
            <v>#DIV/0!</v>
          </cell>
          <cell r="F201" t="e">
            <v>#DIV/0!</v>
          </cell>
          <cell r="G201">
            <v>0</v>
          </cell>
          <cell r="H201">
            <v>0</v>
          </cell>
          <cell r="I201">
            <v>108971.3594015</v>
          </cell>
          <cell r="J201">
            <v>517643.34059849987</v>
          </cell>
        </row>
        <row r="202">
          <cell r="A202">
            <v>196</v>
          </cell>
          <cell r="D202">
            <v>626614.69999999995</v>
          </cell>
          <cell r="E202" t="e">
            <v>#DIV/0!</v>
          </cell>
          <cell r="F202" t="e">
            <v>#DIV/0!</v>
          </cell>
          <cell r="G202">
            <v>0</v>
          </cell>
          <cell r="H202">
            <v>0</v>
          </cell>
          <cell r="I202">
            <v>108971.3594015</v>
          </cell>
          <cell r="J202">
            <v>517643.34059849987</v>
          </cell>
        </row>
        <row r="203">
          <cell r="A203">
            <v>197</v>
          </cell>
          <cell r="D203">
            <v>626614.69999999995</v>
          </cell>
          <cell r="E203" t="e">
            <v>#DIV/0!</v>
          </cell>
          <cell r="F203" t="e">
            <v>#DIV/0!</v>
          </cell>
          <cell r="G203">
            <v>0</v>
          </cell>
          <cell r="H203">
            <v>0</v>
          </cell>
          <cell r="I203">
            <v>108971.3594015</v>
          </cell>
          <cell r="J203">
            <v>517643.34059849987</v>
          </cell>
        </row>
        <row r="204">
          <cell r="A204">
            <v>198</v>
          </cell>
          <cell r="D204">
            <v>626614.69999999995</v>
          </cell>
          <cell r="E204" t="e">
            <v>#DIV/0!</v>
          </cell>
          <cell r="F204" t="e">
            <v>#DIV/0!</v>
          </cell>
          <cell r="G204">
            <v>0</v>
          </cell>
          <cell r="H204">
            <v>0</v>
          </cell>
          <cell r="I204">
            <v>108971.3594015</v>
          </cell>
          <cell r="J204">
            <v>517643.34059849987</v>
          </cell>
        </row>
        <row r="205">
          <cell r="A205">
            <v>199</v>
          </cell>
          <cell r="D205">
            <v>626614.69999999995</v>
          </cell>
          <cell r="E205" t="e">
            <v>#DIV/0!</v>
          </cell>
          <cell r="F205" t="e">
            <v>#DIV/0!</v>
          </cell>
          <cell r="G205">
            <v>0</v>
          </cell>
          <cell r="H205">
            <v>0</v>
          </cell>
          <cell r="I205">
            <v>108971.3594015</v>
          </cell>
          <cell r="J205">
            <v>517643.34059849987</v>
          </cell>
        </row>
        <row r="206">
          <cell r="A206">
            <v>200</v>
          </cell>
          <cell r="D206">
            <v>626614.69999999995</v>
          </cell>
          <cell r="E206" t="e">
            <v>#DIV/0!</v>
          </cell>
          <cell r="F206" t="e">
            <v>#DIV/0!</v>
          </cell>
          <cell r="G206">
            <v>0</v>
          </cell>
          <cell r="H206">
            <v>0</v>
          </cell>
          <cell r="I206">
            <v>108971.3594015</v>
          </cell>
          <cell r="J206">
            <v>517643.34059849987</v>
          </cell>
        </row>
        <row r="207">
          <cell r="A207">
            <v>201</v>
          </cell>
          <cell r="D207">
            <v>626614.69999999995</v>
          </cell>
          <cell r="E207" t="e">
            <v>#DIV/0!</v>
          </cell>
          <cell r="F207" t="e">
            <v>#DIV/0!</v>
          </cell>
          <cell r="G207">
            <v>0</v>
          </cell>
          <cell r="H207">
            <v>0</v>
          </cell>
          <cell r="I207">
            <v>108971.3594015</v>
          </cell>
          <cell r="J207">
            <v>517643.34059849987</v>
          </cell>
        </row>
        <row r="208">
          <cell r="A208">
            <v>202</v>
          </cell>
          <cell r="D208">
            <v>626614.69999999995</v>
          </cell>
          <cell r="E208" t="e">
            <v>#DIV/0!</v>
          </cell>
          <cell r="F208" t="e">
            <v>#DIV/0!</v>
          </cell>
          <cell r="G208">
            <v>0</v>
          </cell>
          <cell r="H208">
            <v>0</v>
          </cell>
          <cell r="I208">
            <v>108971.3594015</v>
          </cell>
          <cell r="J208">
            <v>517643.34059849987</v>
          </cell>
        </row>
        <row r="209">
          <cell r="A209">
            <v>203</v>
          </cell>
          <cell r="D209">
            <v>626614.69999999995</v>
          </cell>
          <cell r="E209" t="e">
            <v>#DIV/0!</v>
          </cell>
          <cell r="F209" t="e">
            <v>#DIV/0!</v>
          </cell>
          <cell r="G209">
            <v>0</v>
          </cell>
          <cell r="H209">
            <v>0</v>
          </cell>
          <cell r="I209">
            <v>108971.3594015</v>
          </cell>
          <cell r="J209">
            <v>517643.34059849987</v>
          </cell>
        </row>
        <row r="210">
          <cell r="A210">
            <v>204</v>
          </cell>
          <cell r="D210">
            <v>626614.69999999995</v>
          </cell>
          <cell r="E210" t="e">
            <v>#DIV/0!</v>
          </cell>
          <cell r="F210" t="e">
            <v>#DIV/0!</v>
          </cell>
          <cell r="G210">
            <v>0</v>
          </cell>
          <cell r="H210">
            <v>0</v>
          </cell>
          <cell r="I210">
            <v>108971.3594015</v>
          </cell>
          <cell r="J210">
            <v>517643.34059849987</v>
          </cell>
        </row>
        <row r="211">
          <cell r="A211">
            <v>205</v>
          </cell>
          <cell r="D211">
            <v>626614.69999999995</v>
          </cell>
          <cell r="E211" t="e">
            <v>#DIV/0!</v>
          </cell>
          <cell r="F211" t="e">
            <v>#DIV/0!</v>
          </cell>
          <cell r="G211">
            <v>0</v>
          </cell>
          <cell r="H211">
            <v>0</v>
          </cell>
          <cell r="I211">
            <v>108971.3594015</v>
          </cell>
          <cell r="J211">
            <v>517643.34059849987</v>
          </cell>
        </row>
        <row r="212">
          <cell r="A212">
            <v>206</v>
          </cell>
          <cell r="D212">
            <v>626614.69999999995</v>
          </cell>
          <cell r="E212" t="e">
            <v>#DIV/0!</v>
          </cell>
          <cell r="F212" t="e">
            <v>#DIV/0!</v>
          </cell>
          <cell r="G212">
            <v>0</v>
          </cell>
          <cell r="H212">
            <v>0</v>
          </cell>
          <cell r="I212">
            <v>108971.3594015</v>
          </cell>
          <cell r="J212">
            <v>517643.34059849987</v>
          </cell>
        </row>
        <row r="213">
          <cell r="A213">
            <v>207</v>
          </cell>
          <cell r="D213">
            <v>626614.69999999995</v>
          </cell>
          <cell r="E213" t="e">
            <v>#DIV/0!</v>
          </cell>
          <cell r="F213" t="e">
            <v>#DIV/0!</v>
          </cell>
          <cell r="G213">
            <v>0</v>
          </cell>
          <cell r="H213">
            <v>0</v>
          </cell>
          <cell r="I213">
            <v>108971.3594015</v>
          </cell>
          <cell r="J213">
            <v>517643.34059849987</v>
          </cell>
        </row>
        <row r="214">
          <cell r="A214">
            <v>208</v>
          </cell>
          <cell r="D214">
            <v>626614.69999999995</v>
          </cell>
          <cell r="E214" t="e">
            <v>#DIV/0!</v>
          </cell>
          <cell r="F214" t="e">
            <v>#DIV/0!</v>
          </cell>
          <cell r="G214">
            <v>0</v>
          </cell>
          <cell r="H214">
            <v>0</v>
          </cell>
          <cell r="I214">
            <v>108971.3594015</v>
          </cell>
          <cell r="J214">
            <v>517643.34059849987</v>
          </cell>
        </row>
        <row r="215">
          <cell r="A215">
            <v>209</v>
          </cell>
          <cell r="D215">
            <v>626614.69999999995</v>
          </cell>
          <cell r="E215" t="e">
            <v>#DIV/0!</v>
          </cell>
          <cell r="F215" t="e">
            <v>#DIV/0!</v>
          </cell>
          <cell r="G215">
            <v>0</v>
          </cell>
          <cell r="H215">
            <v>0</v>
          </cell>
          <cell r="I215">
            <v>108971.3594015</v>
          </cell>
          <cell r="J215">
            <v>517643.34059849987</v>
          </cell>
        </row>
        <row r="216">
          <cell r="A216">
            <v>210</v>
          </cell>
          <cell r="D216">
            <v>626614.69999999995</v>
          </cell>
          <cell r="E216" t="e">
            <v>#DIV/0!</v>
          </cell>
          <cell r="F216" t="e">
            <v>#DIV/0!</v>
          </cell>
          <cell r="G216">
            <v>0</v>
          </cell>
          <cell r="H216">
            <v>0</v>
          </cell>
          <cell r="I216">
            <v>108971.3594015</v>
          </cell>
          <cell r="J216">
            <v>517643.34059849987</v>
          </cell>
        </row>
        <row r="217">
          <cell r="A217">
            <v>211</v>
          </cell>
          <cell r="D217">
            <v>626614.69999999995</v>
          </cell>
          <cell r="E217" t="e">
            <v>#DIV/0!</v>
          </cell>
          <cell r="F217" t="e">
            <v>#DIV/0!</v>
          </cell>
          <cell r="G217">
            <v>0</v>
          </cell>
          <cell r="H217">
            <v>0</v>
          </cell>
          <cell r="I217">
            <v>108971.3594015</v>
          </cell>
          <cell r="J217">
            <v>517643.34059849987</v>
          </cell>
        </row>
        <row r="218">
          <cell r="A218">
            <v>212</v>
          </cell>
          <cell r="D218">
            <v>626614.69999999995</v>
          </cell>
          <cell r="E218" t="e">
            <v>#DIV/0!</v>
          </cell>
          <cell r="F218" t="e">
            <v>#DIV/0!</v>
          </cell>
          <cell r="G218">
            <v>0</v>
          </cell>
          <cell r="H218">
            <v>0</v>
          </cell>
          <cell r="I218">
            <v>108971.3594015</v>
          </cell>
          <cell r="J218">
            <v>517643.34059849987</v>
          </cell>
        </row>
        <row r="219">
          <cell r="A219">
            <v>213</v>
          </cell>
          <cell r="D219">
            <v>626614.69999999995</v>
          </cell>
          <cell r="E219" t="e">
            <v>#DIV/0!</v>
          </cell>
          <cell r="F219" t="e">
            <v>#DIV/0!</v>
          </cell>
          <cell r="G219">
            <v>0</v>
          </cell>
          <cell r="H219">
            <v>0</v>
          </cell>
          <cell r="I219">
            <v>108971.3594015</v>
          </cell>
          <cell r="J219">
            <v>517643.34059849987</v>
          </cell>
        </row>
        <row r="220">
          <cell r="A220">
            <v>214</v>
          </cell>
          <cell r="D220">
            <v>626614.69999999995</v>
          </cell>
          <cell r="E220" t="e">
            <v>#DIV/0!</v>
          </cell>
          <cell r="F220" t="e">
            <v>#DIV/0!</v>
          </cell>
          <cell r="G220">
            <v>0</v>
          </cell>
          <cell r="H220">
            <v>0</v>
          </cell>
          <cell r="I220">
            <v>108971.3594015</v>
          </cell>
          <cell r="J220">
            <v>517643.34059849987</v>
          </cell>
        </row>
        <row r="221">
          <cell r="A221">
            <v>215</v>
          </cell>
          <cell r="D221">
            <v>626614.69999999995</v>
          </cell>
          <cell r="E221" t="e">
            <v>#DIV/0!</v>
          </cell>
          <cell r="F221" t="e">
            <v>#DIV/0!</v>
          </cell>
          <cell r="G221">
            <v>0</v>
          </cell>
          <cell r="H221">
            <v>0</v>
          </cell>
          <cell r="I221">
            <v>108971.3594015</v>
          </cell>
          <cell r="J221">
            <v>517643.34059849987</v>
          </cell>
        </row>
        <row r="222">
          <cell r="A222">
            <v>216</v>
          </cell>
          <cell r="D222">
            <v>626614.69999999995</v>
          </cell>
          <cell r="E222" t="e">
            <v>#DIV/0!</v>
          </cell>
          <cell r="F222" t="e">
            <v>#DIV/0!</v>
          </cell>
          <cell r="G222">
            <v>0</v>
          </cell>
          <cell r="H222">
            <v>0</v>
          </cell>
          <cell r="I222">
            <v>108971.3594015</v>
          </cell>
          <cell r="J222">
            <v>517643.34059849987</v>
          </cell>
        </row>
        <row r="223">
          <cell r="A223">
            <v>217</v>
          </cell>
          <cell r="D223">
            <v>626614.69999999995</v>
          </cell>
          <cell r="E223" t="e">
            <v>#DIV/0!</v>
          </cell>
          <cell r="F223" t="e">
            <v>#DIV/0!</v>
          </cell>
          <cell r="G223">
            <v>0</v>
          </cell>
          <cell r="H223">
            <v>0</v>
          </cell>
          <cell r="I223">
            <v>108971.3594015</v>
          </cell>
          <cell r="J223">
            <v>517643.34059849987</v>
          </cell>
        </row>
        <row r="224">
          <cell r="A224">
            <v>218</v>
          </cell>
          <cell r="D224">
            <v>626614.69999999995</v>
          </cell>
          <cell r="E224" t="e">
            <v>#DIV/0!</v>
          </cell>
          <cell r="F224" t="e">
            <v>#DIV/0!</v>
          </cell>
          <cell r="G224">
            <v>0</v>
          </cell>
          <cell r="H224">
            <v>0</v>
          </cell>
          <cell r="I224">
            <v>108971.3594015</v>
          </cell>
          <cell r="J224">
            <v>517643.34059849987</v>
          </cell>
        </row>
        <row r="225">
          <cell r="A225">
            <v>219</v>
          </cell>
          <cell r="D225">
            <v>626614.69999999995</v>
          </cell>
          <cell r="E225" t="e">
            <v>#DIV/0!</v>
          </cell>
          <cell r="F225" t="e">
            <v>#DIV/0!</v>
          </cell>
          <cell r="G225">
            <v>0</v>
          </cell>
          <cell r="H225">
            <v>0</v>
          </cell>
          <cell r="I225">
            <v>108971.3594015</v>
          </cell>
          <cell r="J225">
            <v>517643.34059849987</v>
          </cell>
        </row>
        <row r="226">
          <cell r="A226">
            <v>220</v>
          </cell>
          <cell r="D226">
            <v>626614.69999999995</v>
          </cell>
          <cell r="E226" t="e">
            <v>#DIV/0!</v>
          </cell>
          <cell r="F226" t="e">
            <v>#DIV/0!</v>
          </cell>
          <cell r="G226">
            <v>0</v>
          </cell>
          <cell r="H226">
            <v>0</v>
          </cell>
          <cell r="I226">
            <v>108971.3594015</v>
          </cell>
          <cell r="J226">
            <v>517643.34059849987</v>
          </cell>
        </row>
        <row r="227">
          <cell r="A227">
            <v>221</v>
          </cell>
          <cell r="D227">
            <v>626614.69999999995</v>
          </cell>
          <cell r="E227" t="e">
            <v>#DIV/0!</v>
          </cell>
          <cell r="F227" t="e">
            <v>#DIV/0!</v>
          </cell>
          <cell r="G227">
            <v>0</v>
          </cell>
          <cell r="H227">
            <v>0</v>
          </cell>
          <cell r="I227">
            <v>108971.3594015</v>
          </cell>
          <cell r="J227">
            <v>517643.34059849987</v>
          </cell>
        </row>
        <row r="228">
          <cell r="A228">
            <v>222</v>
          </cell>
          <cell r="D228">
            <v>626614.69999999995</v>
          </cell>
          <cell r="E228" t="e">
            <v>#DIV/0!</v>
          </cell>
          <cell r="F228" t="e">
            <v>#DIV/0!</v>
          </cell>
          <cell r="G228">
            <v>0</v>
          </cell>
          <cell r="H228">
            <v>0</v>
          </cell>
          <cell r="I228">
            <v>108971.3594015</v>
          </cell>
          <cell r="J228">
            <v>517643.34059849987</v>
          </cell>
        </row>
        <row r="229">
          <cell r="B229">
            <v>626614.69999999995</v>
          </cell>
          <cell r="G229">
            <v>108971.3594015</v>
          </cell>
          <cell r="H229">
            <v>517643.34059849987</v>
          </cell>
        </row>
        <row r="231">
          <cell r="H231" t="str">
            <v>Rs. In Million</v>
          </cell>
        </row>
        <row r="232">
          <cell r="B232" t="str">
            <v>Tenor</v>
          </cell>
          <cell r="C232" t="str">
            <v>Amount Offered</v>
          </cell>
          <cell r="D232" t="str">
            <v>Realized Amount</v>
          </cell>
          <cell r="E232" t="str">
            <v>Target</v>
          </cell>
          <cell r="F232" t="str">
            <v>NCBs **</v>
          </cell>
          <cell r="G232" t="str">
            <v>Auction Maturity</v>
          </cell>
          <cell r="H232" t="str">
            <v>PKRV</v>
          </cell>
        </row>
        <row r="233">
          <cell r="B233" t="e">
            <v>#VALUE!</v>
          </cell>
          <cell r="C233" t="e">
            <v>#VALUE!</v>
          </cell>
          <cell r="F233">
            <v>0</v>
          </cell>
        </row>
        <row r="234">
          <cell r="B234" t="str">
            <v>03-Month</v>
          </cell>
          <cell r="C234">
            <v>592082.69999999995</v>
          </cell>
          <cell r="D234">
            <v>563267.12047950004</v>
          </cell>
          <cell r="E234">
            <v>175000</v>
          </cell>
          <cell r="F234">
            <v>52547.66</v>
          </cell>
          <cell r="G234">
            <v>57747.144999999997</v>
          </cell>
          <cell r="H234">
            <v>0.2165</v>
          </cell>
        </row>
        <row r="235">
          <cell r="B235" t="str">
            <v>06-Month</v>
          </cell>
          <cell r="C235">
            <v>123100</v>
          </cell>
          <cell r="D235">
            <v>110919.11024999998</v>
          </cell>
          <cell r="E235">
            <v>175000</v>
          </cell>
          <cell r="F235">
            <v>7855.2899999999991</v>
          </cell>
          <cell r="G235">
            <v>50757.635000000002</v>
          </cell>
          <cell r="H235">
            <v>0.21310000000000001</v>
          </cell>
        </row>
        <row r="236">
          <cell r="B236" t="str">
            <v>12-Month</v>
          </cell>
          <cell r="C236">
            <v>626614.69999999995</v>
          </cell>
          <cell r="D236">
            <v>517643.34059849987</v>
          </cell>
          <cell r="E236">
            <v>175000</v>
          </cell>
          <cell r="F236">
            <v>16239.69</v>
          </cell>
          <cell r="G236">
            <v>64920.18</v>
          </cell>
          <cell r="H236">
            <v>0.20799999999999999</v>
          </cell>
        </row>
        <row r="237">
          <cell r="B237" t="str">
            <v>Total</v>
          </cell>
          <cell r="C237">
            <v>1341797.3999999999</v>
          </cell>
          <cell r="D237">
            <v>1191829.5713279999</v>
          </cell>
          <cell r="E237">
            <v>525000</v>
          </cell>
          <cell r="F237">
            <v>76642.64</v>
          </cell>
          <cell r="G237">
            <v>173424.96</v>
          </cell>
        </row>
        <row r="238">
          <cell r="B238" t="str">
            <v xml:space="preserve">** The NCBs includes funds of Supreme Court and SBP, the face value is subject to change after auction result. </v>
          </cell>
        </row>
        <row r="240">
          <cell r="B240" t="str">
            <v>Tenor</v>
          </cell>
          <cell r="C240" t="str">
            <v>Last Cut-Off Rates with Auction Dates</v>
          </cell>
        </row>
        <row r="241">
          <cell r="B241">
            <v>2000</v>
          </cell>
          <cell r="C241" t="str">
            <v>Cut-off</v>
          </cell>
          <cell r="D241" t="str">
            <v>Wtd. Avg</v>
          </cell>
          <cell r="E241" t="str">
            <v>Auction Date</v>
          </cell>
        </row>
        <row r="242">
          <cell r="B242" t="str">
            <v>03-Month</v>
          </cell>
          <cell r="C242">
            <v>0.21660066623342916</v>
          </cell>
          <cell r="D242">
            <v>0.2160083300062787</v>
          </cell>
          <cell r="E242">
            <v>45385</v>
          </cell>
        </row>
        <row r="243">
          <cell r="B243" t="str">
            <v>06-Month</v>
          </cell>
          <cell r="C243">
            <v>0.21399913813109303</v>
          </cell>
          <cell r="D243">
            <v>0.21303453617591031</v>
          </cell>
          <cell r="E243">
            <v>45385</v>
          </cell>
        </row>
        <row r="244">
          <cell r="B244" t="str">
            <v>12-Month</v>
          </cell>
          <cell r="C244">
            <v>0.20899822471651888</v>
          </cell>
          <cell r="D244">
            <v>0.2083922594890725</v>
          </cell>
          <cell r="E244">
            <v>45385</v>
          </cell>
        </row>
      </sheetData>
      <sheetData sheetId="9"/>
      <sheetData sheetId="10"/>
      <sheetData sheetId="11"/>
      <sheetData sheetId="12"/>
      <sheetData sheetId="13"/>
      <sheetData sheetId="14"/>
      <sheetData sheetId="15"/>
      <sheetData sheetId="16"/>
      <sheetData sheetId="17"/>
      <sheetData sheetId="18"/>
      <sheetData sheetId="1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Si" refreshedDate="45955.902429166665" createdVersion="8" refreshedVersion="8" minRefreshableVersion="3" recordCount="3556" xr:uid="{5D0B3747-9DE1-43AC-A4CE-4A07F67CD81A}">
  <cacheSource type="worksheet">
    <worksheetSource ref="A1:M3557" sheet="National Prod. &amp; Sales"/>
  </cacheSource>
  <cacheFields count="16">
    <cacheField name="Dataset Name" numFmtId="0">
      <sharedItems/>
    </cacheField>
    <cacheField name="Observation Date" numFmtId="15">
      <sharedItems containsSemiMixedTypes="0" containsNonDate="0" containsDate="1" containsString="0" minDate="2004-07-31T00:00:00" maxDate="2025-09-01T00:00:00" count="254">
        <d v="2025-08-31T00:00:00"/>
        <d v="2025-07-31T00:00:00"/>
        <d v="2025-06-30T00:00:00"/>
        <d v="2025-05-31T00:00:00"/>
        <d v="2025-04-30T00:00:00"/>
        <d v="2025-03-31T00:00:00"/>
        <d v="2025-02-28T00:00:00"/>
        <d v="2025-01-31T00:00:00"/>
        <d v="2024-12-31T00:00:00"/>
        <d v="2024-11-30T00:00:00"/>
        <d v="2024-10-31T00:00:00"/>
        <d v="2024-09-30T00:00:00"/>
        <d v="2024-08-31T00:00:00"/>
        <d v="2024-07-31T00:00:00"/>
        <d v="2024-06-30T00:00:00"/>
        <d v="2024-05-31T00:00:00"/>
        <d v="2024-04-30T00:00:00"/>
        <d v="2024-03-31T00:00:00"/>
        <d v="2024-02-29T00:00:00"/>
        <d v="2024-01-31T00:00:00"/>
        <d v="2023-12-31T00:00:00"/>
        <d v="2023-11-30T00:00:00"/>
        <d v="2023-10-31T00:00:00"/>
        <d v="2023-09-30T00:00:00"/>
        <d v="2023-08-31T00:00:00"/>
        <d v="2023-07-31T00:00:00"/>
        <d v="2023-06-30T00:00:00"/>
        <d v="2023-05-31T00:00:00"/>
        <d v="2023-04-30T00:00:00"/>
        <d v="2023-03-31T00:00:00"/>
        <d v="2023-02-28T00:00:00"/>
        <d v="2023-01-31T00:00:00"/>
        <d v="2022-12-31T00:00:00"/>
        <d v="2022-11-30T00:00:00"/>
        <d v="2022-10-31T00:00:00"/>
        <d v="2022-09-30T00:00:00"/>
        <d v="2022-08-31T00:00:00"/>
        <d v="2022-07-31T00:00:00"/>
        <d v="2022-06-30T00:00:00"/>
        <d v="2022-05-31T00:00:00"/>
        <d v="2022-04-30T00:00:00"/>
        <d v="2022-03-31T00:00:00"/>
        <d v="2022-02-28T00:00:00"/>
        <d v="2022-01-31T00:00:00"/>
        <d v="2021-12-31T00:00:00"/>
        <d v="2021-11-30T00:00:00"/>
        <d v="2021-10-31T00:00:00"/>
        <d v="2021-09-30T00:00:00"/>
        <d v="2021-08-31T00:00:00"/>
        <d v="2021-07-31T00:00:00"/>
        <d v="2021-06-30T00:00:00"/>
        <d v="2021-05-31T00:00:00"/>
        <d v="2021-04-30T00:00:00"/>
        <d v="2021-03-31T00:00:00"/>
        <d v="2021-02-28T00:00:00"/>
        <d v="2021-01-31T00:00:00"/>
        <d v="2020-12-31T00:00:00"/>
        <d v="2020-11-30T00:00:00"/>
        <d v="2020-10-31T00:00:00"/>
        <d v="2020-09-30T00:00:00"/>
        <d v="2020-08-31T00:00:00"/>
        <d v="2020-07-31T00:00:00"/>
        <d v="2020-06-30T00:00:00"/>
        <d v="2020-05-31T00:00:00"/>
        <d v="2020-04-30T00:00:00"/>
        <d v="2020-03-31T00:00:00"/>
        <d v="2020-02-29T00:00:00"/>
        <d v="2020-01-31T00:00:00"/>
        <d v="2019-12-31T00:00:00"/>
        <d v="2019-11-30T00:00:00"/>
        <d v="2019-10-31T00:00:00"/>
        <d v="2019-09-30T00:00:00"/>
        <d v="2019-08-31T00:00:00"/>
        <d v="2019-07-31T00:00:00"/>
        <d v="2019-06-30T00:00:00"/>
        <d v="2019-05-31T00:00:00"/>
        <d v="2019-04-30T00:00:00"/>
        <d v="2019-03-31T00:00:00"/>
        <d v="2019-02-28T00:00:00"/>
        <d v="2019-01-31T00:00:00"/>
        <d v="2018-12-31T00:00:00"/>
        <d v="2018-11-30T00:00:00"/>
        <d v="2018-10-31T00:00:00"/>
        <d v="2018-09-30T00:00:00"/>
        <d v="2018-08-31T00:00:00"/>
        <d v="2018-07-31T00:00:00"/>
        <d v="2018-06-30T00:00:00"/>
        <d v="2018-05-31T00:00:00"/>
        <d v="2018-04-30T00:00:00"/>
        <d v="2018-03-31T00:00:00"/>
        <d v="2018-02-28T00:00:00"/>
        <d v="2018-01-31T00:00:00"/>
        <d v="2017-12-31T00:00:00"/>
        <d v="2017-11-30T00:00:00"/>
        <d v="2017-10-31T00:00:00"/>
        <d v="2017-09-30T00:00:00"/>
        <d v="2017-08-31T00:00:00"/>
        <d v="2017-07-31T00:00:00"/>
        <d v="2017-06-30T00:00:00"/>
        <d v="2017-05-31T00:00:00"/>
        <d v="2017-04-30T00:00:00"/>
        <d v="2017-03-31T00:00:00"/>
        <d v="2017-02-28T00:00:00"/>
        <d v="2017-01-31T00:00:00"/>
        <d v="2016-12-31T00:00:00"/>
        <d v="2016-11-30T00:00:00"/>
        <d v="2016-10-31T00:00:00"/>
        <d v="2016-09-30T00:00:00"/>
        <d v="2016-08-31T00:00:00"/>
        <d v="2016-07-31T00:00:00"/>
        <d v="2016-06-30T00:00:00"/>
        <d v="2016-05-31T00:00:00"/>
        <d v="2016-04-30T00:00:00"/>
        <d v="2016-03-31T00:00:00"/>
        <d v="2016-02-29T00:00:00"/>
        <d v="2016-01-31T00:00:00"/>
        <d v="2015-12-31T00:00:00"/>
        <d v="2015-11-30T00:00:00"/>
        <d v="2015-10-31T00:00:00"/>
        <d v="2015-09-30T00:00:00"/>
        <d v="2015-08-31T00:00:00"/>
        <d v="2015-07-31T00:00:00"/>
        <d v="2015-06-30T00:00:00"/>
        <d v="2015-05-31T00:00:00"/>
        <d v="2015-04-30T00:00:00"/>
        <d v="2015-03-31T00:00:00"/>
        <d v="2015-02-28T00:00:00"/>
        <d v="2015-01-31T00:00:00"/>
        <d v="2014-12-31T00:00:00"/>
        <d v="2014-11-30T00:00:00"/>
        <d v="2014-10-31T00:00:00"/>
        <d v="2014-09-30T00:00:00"/>
        <d v="2014-08-31T00:00:00"/>
        <d v="2014-07-31T00:00:00"/>
        <d v="2014-06-30T00:00:00"/>
        <d v="2014-05-31T00:00:00"/>
        <d v="2014-04-30T00:00:00"/>
        <d v="2014-03-31T00:00:00"/>
        <d v="2014-02-28T00:00:00"/>
        <d v="2014-01-31T00:00:00"/>
        <d v="2013-12-31T00:00:00"/>
        <d v="2013-11-30T00:00:00"/>
        <d v="2013-10-31T00:00:00"/>
        <d v="2013-09-30T00:00:00"/>
        <d v="2013-08-31T00:00:00"/>
        <d v="2013-07-31T00:00:00"/>
        <d v="2013-06-30T00:00:00"/>
        <d v="2013-05-31T00:00:00"/>
        <d v="2013-04-30T00:00:00"/>
        <d v="2013-03-31T00:00:00"/>
        <d v="2013-02-28T00:00:00"/>
        <d v="2013-01-31T00:00:00"/>
        <d v="2012-12-31T00:00:00"/>
        <d v="2012-11-30T00:00:00"/>
        <d v="2012-10-31T00:00:00"/>
        <d v="2012-09-30T00:00:00"/>
        <d v="2012-08-31T00:00:00"/>
        <d v="2012-07-31T00:00:00"/>
        <d v="2012-06-30T00:00:00"/>
        <d v="2012-05-31T00:00:00"/>
        <d v="2012-04-30T00:00:00"/>
        <d v="2012-03-31T00:00:00"/>
        <d v="2012-02-29T00:00:00"/>
        <d v="2012-01-31T00:00:00"/>
        <d v="2011-12-31T00:00:00"/>
        <d v="2011-11-30T00:00:00"/>
        <d v="2011-10-31T00:00:00"/>
        <d v="2011-09-30T00:00:00"/>
        <d v="2011-08-31T00:00:00"/>
        <d v="2011-07-31T00:00:00"/>
        <d v="2011-06-30T00:00:00"/>
        <d v="2011-05-31T00:00:00"/>
        <d v="2011-04-30T00:00:00"/>
        <d v="2011-03-31T00:00:00"/>
        <d v="2011-02-28T00:00:00"/>
        <d v="2011-01-31T00:00:00"/>
        <d v="2010-12-31T00:00:00"/>
        <d v="2010-11-30T00:00:00"/>
        <d v="2010-10-31T00:00:00"/>
        <d v="2010-09-30T00:00:00"/>
        <d v="2010-08-31T00:00:00"/>
        <d v="2010-07-31T00:00:00"/>
        <d v="2010-06-30T00:00:00"/>
        <d v="2010-05-31T00:00:00"/>
        <d v="2010-04-30T00:00:00"/>
        <d v="2010-03-31T00:00:00"/>
        <d v="2010-02-28T00:00:00"/>
        <d v="2010-01-31T00:00:00"/>
        <d v="2009-12-31T00:00:00"/>
        <d v="2009-11-30T00:00:00"/>
        <d v="2009-10-31T00:00:00"/>
        <d v="2009-09-30T00:00:00"/>
        <d v="2009-08-31T00:00:00"/>
        <d v="2009-07-31T00:00:00"/>
        <d v="2009-06-30T00:00:00"/>
        <d v="2009-05-31T00:00:00"/>
        <d v="2009-04-30T00:00:00"/>
        <d v="2009-03-31T00:00:00"/>
        <d v="2009-02-28T00:00:00"/>
        <d v="2009-01-31T00:00:00"/>
        <d v="2008-12-31T00:00:00"/>
        <d v="2008-11-30T00:00:00"/>
        <d v="2008-10-31T00:00:00"/>
        <d v="2008-09-30T00:00:00"/>
        <d v="2008-08-31T00:00:00"/>
        <d v="2008-07-31T00:00:00"/>
        <d v="2008-06-30T00:00:00"/>
        <d v="2008-05-31T00:00:00"/>
        <d v="2008-04-30T00:00:00"/>
        <d v="2008-03-31T00:00:00"/>
        <d v="2008-02-29T00:00:00"/>
        <d v="2008-01-31T00:00:00"/>
        <d v="2007-12-31T00:00:00"/>
        <d v="2007-11-30T00:00:00"/>
        <d v="2007-10-31T00:00:00"/>
        <d v="2007-09-30T00:00:00"/>
        <d v="2007-08-31T00:00:00"/>
        <d v="2007-07-31T00:00:00"/>
        <d v="2007-06-30T00:00:00"/>
        <d v="2007-05-31T00:00:00"/>
        <d v="2007-04-30T00:00:00"/>
        <d v="2007-03-31T00:00:00"/>
        <d v="2007-02-28T00:00:00"/>
        <d v="2007-01-31T00:00:00"/>
        <d v="2006-12-31T00:00:00"/>
        <d v="2006-11-30T00:00:00"/>
        <d v="2006-10-31T00:00:00"/>
        <d v="2006-09-30T00:00:00"/>
        <d v="2006-08-31T00:00:00"/>
        <d v="2006-07-31T00:00:00"/>
        <d v="2006-06-30T00:00:00"/>
        <d v="2006-05-31T00:00:00"/>
        <d v="2006-04-30T00:00:00"/>
        <d v="2006-03-31T00:00:00"/>
        <d v="2006-02-28T00:00:00"/>
        <d v="2006-01-31T00:00:00"/>
        <d v="2005-12-31T00:00:00"/>
        <d v="2005-11-30T00:00:00"/>
        <d v="2005-10-31T00:00:00"/>
        <d v="2005-09-30T00:00:00"/>
        <d v="2005-08-31T00:00:00"/>
        <d v="2005-07-31T00:00:00"/>
        <d v="2005-06-30T00:00:00"/>
        <d v="2005-05-31T00:00:00"/>
        <d v="2005-04-30T00:00:00"/>
        <d v="2005-03-31T00:00:00"/>
        <d v="2005-02-28T00:00:00"/>
        <d v="2005-01-31T00:00:00"/>
        <d v="2004-12-31T00:00:00"/>
        <d v="2004-11-30T00:00:00"/>
        <d v="2004-10-31T00:00:00"/>
        <d v="2004-09-30T00:00:00"/>
        <d v="2004-08-31T00:00:00"/>
        <d v="2004-07-31T00:00:00"/>
      </sharedItems>
      <fieldGroup par="15"/>
    </cacheField>
    <cacheField name="Month" numFmtId="15">
      <sharedItems count="12">
        <s v="Aug"/>
        <s v="Jul"/>
        <s v="Jun"/>
        <s v="May"/>
        <s v="Apr"/>
        <s v="Mar"/>
        <s v="Feb"/>
        <s v="Jan"/>
        <s v="Dec"/>
        <s v="Nov"/>
        <s v="Oct"/>
        <s v="Sept"/>
      </sharedItems>
    </cacheField>
    <cacheField name="Fiscal year" numFmtId="15">
      <sharedItems count="22">
        <s v="FY 2026"/>
        <s v="FY 2025"/>
        <s v="FY 2024"/>
        <s v="FY 2023"/>
        <s v="FY 2022"/>
        <s v="FY 2021"/>
        <s v="FY 2020"/>
        <s v="FY 2019"/>
        <s v="FY 2018"/>
        <s v="FY 2017"/>
        <s v="FY 2016"/>
        <s v="FY 2015"/>
        <s v="FY 2014"/>
        <s v="FY 2013"/>
        <s v="FY 2012"/>
        <s v="FY 2011"/>
        <s v="FY 2010"/>
        <s v="FY 2009"/>
        <s v="FY 2008"/>
        <s v="FY 2007"/>
        <s v="FY 2006"/>
        <s v="FY 2005"/>
      </sharedItems>
    </cacheField>
    <cacheField name="Quarter" numFmtId="15">
      <sharedItems/>
    </cacheField>
    <cacheField name="Series Key" numFmtId="0">
      <sharedItems/>
    </cacheField>
    <cacheField name="Series Display Name" numFmtId="0">
      <sharedItems/>
    </cacheField>
    <cacheField name="Observation Value" numFmtId="0">
      <sharedItems containsSemiMixedTypes="0" containsString="0" containsNumber="1" containsInteger="1" minValue="0" maxValue="184628"/>
    </cacheField>
    <cacheField name="Unit" numFmtId="0">
      <sharedItems/>
    </cacheField>
    <cacheField name="Observation Status" numFmtId="0">
      <sharedItems/>
    </cacheField>
    <cacheField name="Observation Status Comment" numFmtId="0">
      <sharedItems containsNonDate="0" containsString="0" containsBlank="1"/>
    </cacheField>
    <cacheField name="Sequence No." numFmtId="0">
      <sharedItems containsSemiMixedTypes="0" containsString="0" containsNumber="1" containsInteger="1" minValue="10" maxValue="140"/>
    </cacheField>
    <cacheField name="Series name" numFmtId="0">
      <sharedItems count="14">
        <s v="Total Sales of Vehicles (except 2 &amp; 3 Wheelers)"/>
        <s v="Sales of Cars"/>
        <s v="Sales of Trucks"/>
        <s v="Sales of Buses"/>
        <s v="Sales of Jeeps &amp; Pickups"/>
        <s v="Sales of Tractors"/>
        <s v="Total Sales of 2 &amp; 3 Wheelers"/>
        <s v="Total Production of Vehicles (except 2 &amp; 3 Wheelers)"/>
        <s v="Production of Cars"/>
        <s v="Production of Trucks"/>
        <s v="Production of Buses"/>
        <s v="Production of Jeeps &amp; Pickups"/>
        <s v="Production of Tractors"/>
        <s v="Total Production of 2 &amp; 3 Wheelers"/>
      </sharedItems>
    </cacheField>
    <cacheField name="Months (Observation Date)" numFmtId="0" databaseField="0">
      <fieldGroup base="1">
        <rangePr groupBy="months" startDate="2004-07-31T00:00:00" endDate="2025-09-01T00:00:00"/>
        <groupItems count="14">
          <s v="&lt;31-07-2004"/>
          <s v="Jan"/>
          <s v="Feb"/>
          <s v="Mar"/>
          <s v="Apr"/>
          <s v="May"/>
          <s v="Jun"/>
          <s v="Jul"/>
          <s v="Aug"/>
          <s v="Sept"/>
          <s v="Oct"/>
          <s v="Nov"/>
          <s v="Dec"/>
          <s v="&gt;01-09-2025"/>
        </groupItems>
      </fieldGroup>
    </cacheField>
    <cacheField name="Quarters (Observation Date)" numFmtId="0" databaseField="0">
      <fieldGroup base="1">
        <rangePr groupBy="quarters" startDate="2004-07-31T00:00:00" endDate="2025-09-01T00:00:00"/>
        <groupItems count="6">
          <s v="&lt;31-07-2004"/>
          <s v="Qtr1"/>
          <s v="Qtr2"/>
          <s v="Qtr3"/>
          <s v="Qtr4"/>
          <s v="&gt;01-09-2025"/>
        </groupItems>
      </fieldGroup>
    </cacheField>
    <cacheField name="Years (Observation Date)" numFmtId="0" databaseField="0">
      <fieldGroup base="1">
        <rangePr groupBy="years" startDate="2004-07-31T00:00:00" endDate="2025-09-01T00:00:00"/>
        <groupItems count="24">
          <s v="&lt;31-07-2004"/>
          <s v="2004"/>
          <s v="2005"/>
          <s v="2006"/>
          <s v="2007"/>
          <s v="2008"/>
          <s v="2009"/>
          <s v="2010"/>
          <s v="2011"/>
          <s v="2012"/>
          <s v="2013"/>
          <s v="2014"/>
          <s v="2015"/>
          <s v="2016"/>
          <s v="2017"/>
          <s v="2018"/>
          <s v="2019"/>
          <s v="2020"/>
          <s v="2021"/>
          <s v="2022"/>
          <s v="2023"/>
          <s v="2024"/>
          <s v="2025"/>
          <s v="&gt;01-09-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6">
  <r>
    <s v="Production and Sales of Auto Vehicles"/>
    <x v="0"/>
    <x v="0"/>
    <x v="0"/>
    <s v="Q2"/>
    <s v="TS_GP_RLS_PSAUTO_M.TAS_001000"/>
    <s v=". Total Sales (except 2 &amp; 3 Wheelers)"/>
    <n v="15712"/>
    <s v="Number"/>
    <s v="Normal"/>
    <m/>
    <n v="10"/>
    <x v="0"/>
  </r>
  <r>
    <s v="Production and Sales of Auto Vehicles"/>
    <x v="0"/>
    <x v="0"/>
    <x v="0"/>
    <s v="Q2"/>
    <s v="TS_GP_RLS_PSAUTO_M.AS_001001"/>
    <s v="......1 Sales of Cars"/>
    <n v="10057"/>
    <s v="Number"/>
    <s v="Normal"/>
    <m/>
    <n v="20"/>
    <x v="1"/>
  </r>
  <r>
    <s v="Production and Sales of Auto Vehicles"/>
    <x v="0"/>
    <x v="0"/>
    <x v="0"/>
    <s v="Q2"/>
    <s v="TS_GP_RLS_PSAUTO_M.AS_001003"/>
    <s v="......2 Sales of Trucks"/>
    <n v="596"/>
    <s v="Number"/>
    <s v="Normal"/>
    <m/>
    <n v="30"/>
    <x v="2"/>
  </r>
  <r>
    <s v="Production and Sales of Auto Vehicles"/>
    <x v="0"/>
    <x v="0"/>
    <x v="0"/>
    <s v="Q2"/>
    <s v="TS_GP_RLS_PSAUTO_M.AS_001004"/>
    <s v="......3 Sales of Buses"/>
    <n v="70"/>
    <s v="Number"/>
    <s v="Normal"/>
    <m/>
    <n v="40"/>
    <x v="3"/>
  </r>
  <r>
    <s v="Production and Sales of Auto Vehicles"/>
    <x v="0"/>
    <x v="0"/>
    <x v="0"/>
    <s v="Q2"/>
    <s v="TS_GP_RLS_PSAUTO_M.AS_001005"/>
    <s v="......4 Sales of Jeeps &amp; Pickups"/>
    <n v="3993"/>
    <s v="Number"/>
    <s v="Normal"/>
    <m/>
    <n v="50"/>
    <x v="4"/>
  </r>
  <r>
    <s v="Production and Sales of Auto Vehicles"/>
    <x v="0"/>
    <x v="0"/>
    <x v="0"/>
    <s v="Q2"/>
    <s v="TS_GP_RLS_PSAUTO_M.AS_001006"/>
    <s v="......5 Sales of Tractors"/>
    <n v="996"/>
    <s v="Number"/>
    <s v="Normal"/>
    <m/>
    <n v="60"/>
    <x v="5"/>
  </r>
  <r>
    <s v="Production and Sales of Auto Vehicles"/>
    <x v="0"/>
    <x v="0"/>
    <x v="0"/>
    <s v="Q2"/>
    <s v="TS_GP_RLS_PSAUTO_M.AS_001002"/>
    <s v=". Total Sales of 2 &amp; 3 Wheelers"/>
    <n v="148063"/>
    <s v="Number"/>
    <s v="Normal"/>
    <m/>
    <n v="70"/>
    <x v="6"/>
  </r>
  <r>
    <s v="Production and Sales of Auto Vehicles"/>
    <x v="0"/>
    <x v="0"/>
    <x v="0"/>
    <s v="Q2"/>
    <s v="TS_GP_RLS_PSAUTO_M.TAP_001000"/>
    <s v=". Total Production (except 2 &amp; 3 Wheelers)"/>
    <n v="18523"/>
    <s v="Number"/>
    <s v="Normal"/>
    <m/>
    <n v="80"/>
    <x v="7"/>
  </r>
  <r>
    <s v="Production and Sales of Auto Vehicles"/>
    <x v="0"/>
    <x v="0"/>
    <x v="0"/>
    <s v="Q2"/>
    <s v="TS_GP_RLS_PSAUTO_M.AP_001001"/>
    <s v="......1 Production of Cars"/>
    <n v="12590"/>
    <s v="Number"/>
    <s v="Normal"/>
    <m/>
    <n v="90"/>
    <x v="8"/>
  </r>
  <r>
    <s v="Production and Sales of Auto Vehicles"/>
    <x v="0"/>
    <x v="0"/>
    <x v="0"/>
    <s v="Q2"/>
    <s v="TS_GP_RLS_PSAUTO_M.AP_001003"/>
    <s v="......2 Production of Trucks"/>
    <n v="528"/>
    <s v="Number"/>
    <s v="Normal"/>
    <m/>
    <n v="100"/>
    <x v="9"/>
  </r>
  <r>
    <s v="Production and Sales of Auto Vehicles"/>
    <x v="0"/>
    <x v="0"/>
    <x v="0"/>
    <s v="Q2"/>
    <s v="TS_GP_RLS_PSAUTO_M.AP_001004"/>
    <s v="......3 Production of Buses"/>
    <n v="66"/>
    <s v="Number"/>
    <s v="Normal"/>
    <m/>
    <n v="110"/>
    <x v="10"/>
  </r>
  <r>
    <s v="Production and Sales of Auto Vehicles"/>
    <x v="0"/>
    <x v="0"/>
    <x v="0"/>
    <s v="Q2"/>
    <s v="TS_GP_RLS_PSAUTO_M.AP_001005"/>
    <s v="......4 Production of Jeeps &amp; Pickups"/>
    <n v="4209"/>
    <s v="Number"/>
    <s v="Normal"/>
    <m/>
    <n v="120"/>
    <x v="11"/>
  </r>
  <r>
    <s v="Production and Sales of Auto Vehicles"/>
    <x v="0"/>
    <x v="0"/>
    <x v="0"/>
    <s v="Q2"/>
    <s v="TS_GP_RLS_PSAUTO_M.AP_001006"/>
    <s v="......5 Production of Tractors"/>
    <n v="1130"/>
    <s v="Number"/>
    <s v="Normal"/>
    <m/>
    <n v="130"/>
    <x v="12"/>
  </r>
  <r>
    <s v="Production and Sales of Auto Vehicles"/>
    <x v="0"/>
    <x v="0"/>
    <x v="0"/>
    <s v="Q2"/>
    <s v="TS_GP_RLS_PSAUTO_M.AP_001002"/>
    <s v=". Total Production of 2 &amp; 3 Wheelers"/>
    <n v="148415"/>
    <s v="Number"/>
    <s v="Normal"/>
    <m/>
    <n v="140"/>
    <x v="13"/>
  </r>
  <r>
    <s v="Production and Sales of Auto Vehicles"/>
    <x v="1"/>
    <x v="1"/>
    <x v="0"/>
    <s v="Q2"/>
    <s v="TS_GP_RLS_PSAUTO_M.TAS_001000"/>
    <s v=". Total Sales (except 2 &amp; 3 Wheelers)"/>
    <n v="12612"/>
    <s v="Number"/>
    <s v="Normal"/>
    <m/>
    <n v="10"/>
    <x v="0"/>
  </r>
  <r>
    <s v="Production and Sales of Auto Vehicles"/>
    <x v="1"/>
    <x v="1"/>
    <x v="0"/>
    <s v="Q2"/>
    <s v="TS_GP_RLS_PSAUTO_M.AS_001001"/>
    <s v="......1 Sales of Cars"/>
    <n v="7135"/>
    <s v="Number"/>
    <s v="Normal"/>
    <m/>
    <n v="20"/>
    <x v="1"/>
  </r>
  <r>
    <s v="Production and Sales of Auto Vehicles"/>
    <x v="1"/>
    <x v="1"/>
    <x v="0"/>
    <s v="Q2"/>
    <s v="TS_GP_RLS_PSAUTO_M.AS_001003"/>
    <s v="......2 Sales of Trucks"/>
    <n v="317"/>
    <s v="Number"/>
    <s v="Normal"/>
    <m/>
    <n v="30"/>
    <x v="2"/>
  </r>
  <r>
    <s v="Production and Sales of Auto Vehicles"/>
    <x v="1"/>
    <x v="1"/>
    <x v="0"/>
    <s v="Q2"/>
    <s v="TS_GP_RLS_PSAUTO_M.AS_001004"/>
    <s v="......3 Sales of Buses"/>
    <n v="57"/>
    <s v="Number"/>
    <s v="Normal"/>
    <m/>
    <n v="40"/>
    <x v="3"/>
  </r>
  <r>
    <s v="Production and Sales of Auto Vehicles"/>
    <x v="1"/>
    <x v="1"/>
    <x v="0"/>
    <s v="Q2"/>
    <s v="TS_GP_RLS_PSAUTO_M.AS_001005"/>
    <s v="......4 Sales of Jeeps &amp; Pickups"/>
    <n v="3908"/>
    <s v="Number"/>
    <s v="Normal"/>
    <m/>
    <n v="50"/>
    <x v="4"/>
  </r>
  <r>
    <s v="Production and Sales of Auto Vehicles"/>
    <x v="1"/>
    <x v="1"/>
    <x v="0"/>
    <s v="Q2"/>
    <s v="TS_GP_RLS_PSAUTO_M.AS_001006"/>
    <s v="......5 Sales of Tractors"/>
    <n v="1195"/>
    <s v="Number"/>
    <s v="Normal"/>
    <m/>
    <n v="60"/>
    <x v="5"/>
  </r>
  <r>
    <s v="Production and Sales of Auto Vehicles"/>
    <x v="1"/>
    <x v="1"/>
    <x v="0"/>
    <s v="Q2"/>
    <s v="TS_GP_RLS_PSAUTO_M.AS_001002"/>
    <s v=". Total Sales of 2 &amp; 3 Wheelers"/>
    <n v="124538"/>
    <s v="Number"/>
    <s v="Normal"/>
    <m/>
    <n v="70"/>
    <x v="6"/>
  </r>
  <r>
    <s v="Production and Sales of Auto Vehicles"/>
    <x v="1"/>
    <x v="1"/>
    <x v="0"/>
    <s v="Q2"/>
    <s v="TS_GP_RLS_PSAUTO_M.TAP_001000"/>
    <s v=". Total Production (except 2 &amp; 3 Wheelers)"/>
    <n v="16309"/>
    <s v="Number"/>
    <s v="Normal"/>
    <m/>
    <n v="80"/>
    <x v="7"/>
  </r>
  <r>
    <s v="Production and Sales of Auto Vehicles"/>
    <x v="1"/>
    <x v="1"/>
    <x v="0"/>
    <s v="Q2"/>
    <s v="TS_GP_RLS_PSAUTO_M.AP_001001"/>
    <s v="......1 Production of Cars"/>
    <n v="9856"/>
    <s v="Number"/>
    <s v="Normal"/>
    <m/>
    <n v="90"/>
    <x v="8"/>
  </r>
  <r>
    <s v="Production and Sales of Auto Vehicles"/>
    <x v="1"/>
    <x v="1"/>
    <x v="0"/>
    <s v="Q2"/>
    <s v="TS_GP_RLS_PSAUTO_M.AP_001003"/>
    <s v="......2 Production of Trucks"/>
    <n v="417"/>
    <s v="Number"/>
    <s v="Normal"/>
    <m/>
    <n v="100"/>
    <x v="9"/>
  </r>
  <r>
    <s v="Production and Sales of Auto Vehicles"/>
    <x v="1"/>
    <x v="1"/>
    <x v="0"/>
    <s v="Q2"/>
    <s v="TS_GP_RLS_PSAUTO_M.AP_001004"/>
    <s v="......3 Production of Buses"/>
    <n v="69"/>
    <s v="Number"/>
    <s v="Normal"/>
    <m/>
    <n v="110"/>
    <x v="10"/>
  </r>
  <r>
    <s v="Production and Sales of Auto Vehicles"/>
    <x v="1"/>
    <x v="1"/>
    <x v="0"/>
    <s v="Q2"/>
    <s v="TS_GP_RLS_PSAUTO_M.AP_001005"/>
    <s v="......4 Production of Jeeps &amp; Pickups"/>
    <n v="4214"/>
    <s v="Number"/>
    <s v="Normal"/>
    <m/>
    <n v="120"/>
    <x v="11"/>
  </r>
  <r>
    <s v="Production and Sales of Auto Vehicles"/>
    <x v="1"/>
    <x v="1"/>
    <x v="0"/>
    <s v="Q2"/>
    <s v="TS_GP_RLS_PSAUTO_M.AP_001006"/>
    <s v="......5 Production of Tractors"/>
    <n v="1753"/>
    <s v="Number"/>
    <s v="Normal"/>
    <m/>
    <n v="130"/>
    <x v="12"/>
  </r>
  <r>
    <s v="Production and Sales of Auto Vehicles"/>
    <x v="1"/>
    <x v="1"/>
    <x v="0"/>
    <s v="Q2"/>
    <s v="TS_GP_RLS_PSAUTO_M.AP_001002"/>
    <s v=". Total Production of 2 &amp; 3 Wheelers"/>
    <n v="125870"/>
    <s v="Number"/>
    <s v="Normal"/>
    <m/>
    <n v="140"/>
    <x v="13"/>
  </r>
  <r>
    <s v="Production and Sales of Auto Vehicles"/>
    <x v="2"/>
    <x v="2"/>
    <x v="0"/>
    <s v="Q1"/>
    <s v="TS_GP_RLS_PSAUTO_M.TAS_001000"/>
    <s v=". Total Sales (except 2 &amp; 3 Wheelers)"/>
    <n v="25301"/>
    <s v="Number"/>
    <s v="Normal"/>
    <m/>
    <n v="10"/>
    <x v="0"/>
  </r>
  <r>
    <s v="Production and Sales of Auto Vehicles"/>
    <x v="2"/>
    <x v="2"/>
    <x v="0"/>
    <s v="Q1"/>
    <s v="TS_GP_RLS_PSAUTO_M.AS_001001"/>
    <s v="......1 Sales of Cars"/>
    <n v="17659"/>
    <s v="Number"/>
    <s v="Normal"/>
    <m/>
    <n v="20"/>
    <x v="1"/>
  </r>
  <r>
    <s v="Production and Sales of Auto Vehicles"/>
    <x v="2"/>
    <x v="2"/>
    <x v="0"/>
    <s v="Q1"/>
    <s v="TS_GP_RLS_PSAUTO_M.AS_001003"/>
    <s v="......2 Sales of Trucks"/>
    <n v="668"/>
    <s v="Number"/>
    <s v="Normal"/>
    <m/>
    <n v="30"/>
    <x v="2"/>
  </r>
  <r>
    <s v="Production and Sales of Auto Vehicles"/>
    <x v="2"/>
    <x v="2"/>
    <x v="0"/>
    <s v="Q1"/>
    <s v="TS_GP_RLS_PSAUTO_M.AS_001004"/>
    <s v="......3 Sales of Buses"/>
    <n v="69"/>
    <s v="Number"/>
    <s v="Normal"/>
    <m/>
    <n v="40"/>
    <x v="3"/>
  </r>
  <r>
    <s v="Production and Sales of Auto Vehicles"/>
    <x v="2"/>
    <x v="2"/>
    <x v="0"/>
    <s v="Q1"/>
    <s v="TS_GP_RLS_PSAUTO_M.AS_001005"/>
    <s v="......4 Sales of Jeeps &amp; Pickups"/>
    <n v="4114"/>
    <s v="Number"/>
    <s v="Normal"/>
    <m/>
    <n v="50"/>
    <x v="4"/>
  </r>
  <r>
    <s v="Production and Sales of Auto Vehicles"/>
    <x v="2"/>
    <x v="2"/>
    <x v="0"/>
    <s v="Q1"/>
    <s v="TS_GP_RLS_PSAUTO_M.AS_001006"/>
    <s v="......5 Sales of Tractors"/>
    <n v="2791"/>
    <s v="Number"/>
    <s v="Normal"/>
    <m/>
    <n v="60"/>
    <x v="5"/>
  </r>
  <r>
    <s v="Production and Sales of Auto Vehicles"/>
    <x v="2"/>
    <x v="2"/>
    <x v="0"/>
    <s v="Q1"/>
    <s v="TS_GP_RLS_PSAUTO_M.AS_001002"/>
    <s v=". Total Sales of 2 &amp; 3 Wheelers"/>
    <n v="138509"/>
    <s v="Number"/>
    <s v="Normal"/>
    <m/>
    <n v="70"/>
    <x v="6"/>
  </r>
  <r>
    <s v="Production and Sales of Auto Vehicles"/>
    <x v="2"/>
    <x v="2"/>
    <x v="0"/>
    <s v="Q1"/>
    <s v="TS_GP_RLS_PSAUTO_M.TAP_001000"/>
    <s v=". Total Production (except 2 &amp; 3 Wheelers)"/>
    <n v="18935"/>
    <s v="Number"/>
    <s v="Normal"/>
    <m/>
    <n v="80"/>
    <x v="7"/>
  </r>
  <r>
    <s v="Production and Sales of Auto Vehicles"/>
    <x v="2"/>
    <x v="2"/>
    <x v="0"/>
    <s v="Q1"/>
    <s v="TS_GP_RLS_PSAUTO_M.AP_001001"/>
    <s v="......1 Production of Cars"/>
    <n v="12603"/>
    <s v="Number"/>
    <s v="Normal"/>
    <m/>
    <n v="90"/>
    <x v="8"/>
  </r>
  <r>
    <s v="Production and Sales of Auto Vehicles"/>
    <x v="2"/>
    <x v="2"/>
    <x v="0"/>
    <s v="Q1"/>
    <s v="TS_GP_RLS_PSAUTO_M.AP_001003"/>
    <s v="......2 Production of Trucks"/>
    <n v="560"/>
    <s v="Number"/>
    <s v="Normal"/>
    <m/>
    <n v="100"/>
    <x v="9"/>
  </r>
  <r>
    <s v="Production and Sales of Auto Vehicles"/>
    <x v="2"/>
    <x v="2"/>
    <x v="0"/>
    <s v="Q1"/>
    <s v="TS_GP_RLS_PSAUTO_M.AP_001004"/>
    <s v="......3 Production of Buses"/>
    <n v="75"/>
    <s v="Number"/>
    <s v="Normal"/>
    <m/>
    <n v="110"/>
    <x v="10"/>
  </r>
  <r>
    <s v="Production and Sales of Auto Vehicles"/>
    <x v="2"/>
    <x v="2"/>
    <x v="0"/>
    <s v="Q1"/>
    <s v="TS_GP_RLS_PSAUTO_M.AP_001005"/>
    <s v="......4 Production of Jeeps &amp; Pickups"/>
    <n v="3757"/>
    <s v="Number"/>
    <s v="Normal"/>
    <m/>
    <n v="120"/>
    <x v="11"/>
  </r>
  <r>
    <s v="Production and Sales of Auto Vehicles"/>
    <x v="2"/>
    <x v="2"/>
    <x v="0"/>
    <s v="Q1"/>
    <s v="TS_GP_RLS_PSAUTO_M.AP_001006"/>
    <s v="......5 Production of Tractors"/>
    <n v="1940"/>
    <s v="Number"/>
    <s v="Normal"/>
    <m/>
    <n v="130"/>
    <x v="12"/>
  </r>
  <r>
    <s v="Production and Sales of Auto Vehicles"/>
    <x v="2"/>
    <x v="2"/>
    <x v="0"/>
    <s v="Q1"/>
    <s v="TS_GP_RLS_PSAUTO_M.AP_001002"/>
    <s v=". Total Production of 2 &amp; 3 Wheelers"/>
    <n v="135960"/>
    <s v="Number"/>
    <s v="Normal"/>
    <m/>
    <n v="140"/>
    <x v="13"/>
  </r>
  <r>
    <s v="Production and Sales of Auto Vehicles"/>
    <x v="3"/>
    <x v="3"/>
    <x v="0"/>
    <s v="Q1"/>
    <s v="TS_GP_RLS_PSAUTO_M.TAS_001000"/>
    <s v=". Total Sales (except 2 &amp; 3 Wheelers)"/>
    <n v="16965"/>
    <s v="Number"/>
    <s v="Normal"/>
    <m/>
    <n v="10"/>
    <x v="0"/>
  </r>
  <r>
    <s v="Production and Sales of Auto Vehicles"/>
    <x v="3"/>
    <x v="3"/>
    <x v="0"/>
    <s v="Q1"/>
    <s v="TS_GP_RLS_PSAUTO_M.AS_001001"/>
    <s v="......1 Sales of Cars"/>
    <n v="11143"/>
    <s v="Number"/>
    <s v="Normal"/>
    <m/>
    <n v="20"/>
    <x v="1"/>
  </r>
  <r>
    <s v="Production and Sales of Auto Vehicles"/>
    <x v="3"/>
    <x v="3"/>
    <x v="0"/>
    <s v="Q1"/>
    <s v="TS_GP_RLS_PSAUTO_M.AS_001003"/>
    <s v="......2 Sales of Trucks"/>
    <n v="515"/>
    <s v="Number"/>
    <s v="Normal"/>
    <m/>
    <n v="30"/>
    <x v="2"/>
  </r>
  <r>
    <s v="Production and Sales of Auto Vehicles"/>
    <x v="3"/>
    <x v="3"/>
    <x v="0"/>
    <s v="Q1"/>
    <s v="TS_GP_RLS_PSAUTO_M.AS_001004"/>
    <s v="......3 Sales of Buses"/>
    <n v="95"/>
    <s v="Number"/>
    <s v="Normal"/>
    <m/>
    <n v="40"/>
    <x v="3"/>
  </r>
  <r>
    <s v="Production and Sales of Auto Vehicles"/>
    <x v="3"/>
    <x v="3"/>
    <x v="0"/>
    <s v="Q1"/>
    <s v="TS_GP_RLS_PSAUTO_M.AS_001005"/>
    <s v="......4 Sales of Jeeps &amp; Pickups"/>
    <n v="3643"/>
    <s v="Number"/>
    <s v="Normal"/>
    <m/>
    <n v="50"/>
    <x v="4"/>
  </r>
  <r>
    <s v="Production and Sales of Auto Vehicles"/>
    <x v="3"/>
    <x v="3"/>
    <x v="0"/>
    <s v="Q1"/>
    <s v="TS_GP_RLS_PSAUTO_M.AS_001006"/>
    <s v="......5 Sales of Tractors"/>
    <n v="1569"/>
    <s v="Number"/>
    <s v="Normal"/>
    <m/>
    <n v="60"/>
    <x v="5"/>
  </r>
  <r>
    <s v="Production and Sales of Auto Vehicles"/>
    <x v="3"/>
    <x v="3"/>
    <x v="0"/>
    <s v="Q1"/>
    <s v="TS_GP_RLS_PSAUTO_M.AS_001002"/>
    <s v=". Total Sales of 2 &amp; 3 Wheelers"/>
    <n v="152287"/>
    <s v="Number"/>
    <s v="Normal"/>
    <m/>
    <n v="70"/>
    <x v="6"/>
  </r>
  <r>
    <s v="Production and Sales of Auto Vehicles"/>
    <x v="3"/>
    <x v="3"/>
    <x v="0"/>
    <s v="Q1"/>
    <s v="TS_GP_RLS_PSAUTO_M.TAP_001000"/>
    <s v=". Total Production (except 2 &amp; 3 Wheelers)"/>
    <n v="18175"/>
    <s v="Number"/>
    <s v="Normal"/>
    <m/>
    <n v="80"/>
    <x v="7"/>
  </r>
  <r>
    <s v="Production and Sales of Auto Vehicles"/>
    <x v="3"/>
    <x v="3"/>
    <x v="0"/>
    <s v="Q1"/>
    <s v="TS_GP_RLS_PSAUTO_M.AP_001001"/>
    <s v="......1 Production of Cars"/>
    <n v="12360"/>
    <s v="Number"/>
    <s v="Normal"/>
    <m/>
    <n v="90"/>
    <x v="8"/>
  </r>
  <r>
    <s v="Production and Sales of Auto Vehicles"/>
    <x v="3"/>
    <x v="3"/>
    <x v="0"/>
    <s v="Q1"/>
    <s v="TS_GP_RLS_PSAUTO_M.AP_001003"/>
    <s v="......2 Production of Trucks"/>
    <n v="488"/>
    <s v="Number"/>
    <s v="Normal"/>
    <m/>
    <n v="100"/>
    <x v="9"/>
  </r>
  <r>
    <s v="Production and Sales of Auto Vehicles"/>
    <x v="3"/>
    <x v="3"/>
    <x v="0"/>
    <s v="Q1"/>
    <s v="TS_GP_RLS_PSAUTO_M.AP_001004"/>
    <s v="......3 Production of Buses"/>
    <n v="90"/>
    <s v="Number"/>
    <s v="Normal"/>
    <m/>
    <n v="110"/>
    <x v="10"/>
  </r>
  <r>
    <s v="Production and Sales of Auto Vehicles"/>
    <x v="3"/>
    <x v="3"/>
    <x v="0"/>
    <s v="Q1"/>
    <s v="TS_GP_RLS_PSAUTO_M.AP_001005"/>
    <s v="......4 Production of Jeeps &amp; Pickups"/>
    <n v="3713"/>
    <s v="Number"/>
    <s v="Normal"/>
    <m/>
    <n v="120"/>
    <x v="11"/>
  </r>
  <r>
    <s v="Production and Sales of Auto Vehicles"/>
    <x v="3"/>
    <x v="3"/>
    <x v="0"/>
    <s v="Q1"/>
    <s v="TS_GP_RLS_PSAUTO_M.AP_001006"/>
    <s v="......5 Production of Tractors"/>
    <n v="1524"/>
    <s v="Number"/>
    <s v="Normal"/>
    <m/>
    <n v="130"/>
    <x v="12"/>
  </r>
  <r>
    <s v="Production and Sales of Auto Vehicles"/>
    <x v="3"/>
    <x v="3"/>
    <x v="0"/>
    <s v="Q1"/>
    <s v="TS_GP_RLS_PSAUTO_M.AP_001002"/>
    <s v=". Total Production of 2 &amp; 3 Wheelers"/>
    <n v="152411"/>
    <s v="Number"/>
    <s v="Normal"/>
    <m/>
    <n v="140"/>
    <x v="13"/>
  </r>
  <r>
    <s v="Production and Sales of Auto Vehicles"/>
    <x v="4"/>
    <x v="4"/>
    <x v="0"/>
    <s v="Q1"/>
    <s v="TS_GP_RLS_PSAUTO_M.TAS_001000"/>
    <s v=". Total Sales (except 2 &amp; 3 Wheelers)"/>
    <n v="12718"/>
    <s v="Number"/>
    <s v="Normal"/>
    <m/>
    <n v="10"/>
    <x v="0"/>
  </r>
  <r>
    <s v="Production and Sales of Auto Vehicles"/>
    <x v="4"/>
    <x v="4"/>
    <x v="0"/>
    <s v="Q1"/>
    <s v="TS_GP_RLS_PSAUTO_M.AS_001001"/>
    <s v="......1 Sales of Cars"/>
    <n v="8004"/>
    <s v="Number"/>
    <s v="Normal"/>
    <m/>
    <n v="20"/>
    <x v="1"/>
  </r>
  <r>
    <s v="Production and Sales of Auto Vehicles"/>
    <x v="4"/>
    <x v="4"/>
    <x v="0"/>
    <s v="Q1"/>
    <s v="TS_GP_RLS_PSAUTO_M.AS_001003"/>
    <s v="......2 Sales of Trucks"/>
    <n v="438"/>
    <s v="Number"/>
    <s v="Normal"/>
    <m/>
    <n v="30"/>
    <x v="2"/>
  </r>
  <r>
    <s v="Production and Sales of Auto Vehicles"/>
    <x v="4"/>
    <x v="4"/>
    <x v="0"/>
    <s v="Q1"/>
    <s v="TS_GP_RLS_PSAUTO_M.AS_001004"/>
    <s v="......3 Sales of Buses"/>
    <n v="82"/>
    <s v="Number"/>
    <s v="Normal"/>
    <m/>
    <n v="40"/>
    <x v="3"/>
  </r>
  <r>
    <s v="Production and Sales of Auto Vehicles"/>
    <x v="4"/>
    <x v="4"/>
    <x v="0"/>
    <s v="Q1"/>
    <s v="TS_GP_RLS_PSAUTO_M.AS_001005"/>
    <s v="......4 Sales of Jeeps &amp; Pickups"/>
    <n v="2592"/>
    <s v="Number"/>
    <s v="Normal"/>
    <m/>
    <n v="50"/>
    <x v="4"/>
  </r>
  <r>
    <s v="Production and Sales of Auto Vehicles"/>
    <x v="4"/>
    <x v="4"/>
    <x v="0"/>
    <s v="Q1"/>
    <s v="TS_GP_RLS_PSAUTO_M.AS_001006"/>
    <s v="......5 Sales of Tractors"/>
    <n v="1602"/>
    <s v="Number"/>
    <s v="Normal"/>
    <m/>
    <n v="60"/>
    <x v="5"/>
  </r>
  <r>
    <s v="Production and Sales of Auto Vehicles"/>
    <x v="4"/>
    <x v="4"/>
    <x v="0"/>
    <s v="Q1"/>
    <s v="TS_GP_RLS_PSAUTO_M.AS_001002"/>
    <s v=". Total Sales of 2 &amp; 3 Wheelers"/>
    <n v="135721"/>
    <s v="Number"/>
    <s v="Normal"/>
    <m/>
    <n v="70"/>
    <x v="6"/>
  </r>
  <r>
    <s v="Production and Sales of Auto Vehicles"/>
    <x v="4"/>
    <x v="4"/>
    <x v="0"/>
    <s v="Q1"/>
    <s v="TS_GP_RLS_PSAUTO_M.TAP_001000"/>
    <s v=". Total Production (except 2 &amp; 3 Wheelers)"/>
    <n v="15433"/>
    <s v="Number"/>
    <s v="Normal"/>
    <m/>
    <n v="80"/>
    <x v="7"/>
  </r>
  <r>
    <s v="Production and Sales of Auto Vehicles"/>
    <x v="4"/>
    <x v="4"/>
    <x v="0"/>
    <s v="Q1"/>
    <s v="TS_GP_RLS_PSAUTO_M.AP_001001"/>
    <s v="......1 Production of Cars"/>
    <n v="10100"/>
    <s v="Number"/>
    <s v="Normal"/>
    <m/>
    <n v="90"/>
    <x v="8"/>
  </r>
  <r>
    <s v="Production and Sales of Auto Vehicles"/>
    <x v="4"/>
    <x v="4"/>
    <x v="0"/>
    <s v="Q1"/>
    <s v="TS_GP_RLS_PSAUTO_M.AP_001003"/>
    <s v="......2 Production of Trucks"/>
    <n v="496"/>
    <s v="Number"/>
    <s v="Normal"/>
    <m/>
    <n v="100"/>
    <x v="9"/>
  </r>
  <r>
    <s v="Production and Sales of Auto Vehicles"/>
    <x v="4"/>
    <x v="4"/>
    <x v="0"/>
    <s v="Q1"/>
    <s v="TS_GP_RLS_PSAUTO_M.AP_001004"/>
    <s v="......3 Production of Buses"/>
    <n v="85"/>
    <s v="Number"/>
    <s v="Normal"/>
    <m/>
    <n v="110"/>
    <x v="10"/>
  </r>
  <r>
    <s v="Production and Sales of Auto Vehicles"/>
    <x v="4"/>
    <x v="4"/>
    <x v="0"/>
    <s v="Q1"/>
    <s v="TS_GP_RLS_PSAUTO_M.AP_001005"/>
    <s v="......4 Production of Jeeps &amp; Pickups"/>
    <n v="3190"/>
    <s v="Number"/>
    <s v="Normal"/>
    <m/>
    <n v="120"/>
    <x v="11"/>
  </r>
  <r>
    <s v="Production and Sales of Auto Vehicles"/>
    <x v="4"/>
    <x v="4"/>
    <x v="0"/>
    <s v="Q1"/>
    <s v="TS_GP_RLS_PSAUTO_M.AP_001006"/>
    <s v="......5 Production of Tractors"/>
    <n v="1562"/>
    <s v="Number"/>
    <s v="Normal"/>
    <m/>
    <n v="130"/>
    <x v="12"/>
  </r>
  <r>
    <s v="Production and Sales of Auto Vehicles"/>
    <x v="4"/>
    <x v="4"/>
    <x v="0"/>
    <s v="Q1"/>
    <s v="TS_GP_RLS_PSAUTO_M.AP_001002"/>
    <s v=". Total Production of 2 &amp; 3 Wheelers"/>
    <n v="135541"/>
    <s v="Number"/>
    <s v="Normal"/>
    <m/>
    <n v="140"/>
    <x v="13"/>
  </r>
  <r>
    <s v="Production and Sales of Auto Vehicles"/>
    <x v="5"/>
    <x v="5"/>
    <x v="1"/>
    <s v="Q4"/>
    <s v="TS_GP_RLS_PSAUTO_M.TAS_001000"/>
    <s v=". Total Sales (except 2 &amp; 3 Wheelers)"/>
    <n v="13096"/>
    <s v="Number"/>
    <s v="Normal"/>
    <m/>
    <n v="10"/>
    <x v="0"/>
  </r>
  <r>
    <s v="Production and Sales of Auto Vehicles"/>
    <x v="5"/>
    <x v="5"/>
    <x v="1"/>
    <s v="Q4"/>
    <s v="TS_GP_RLS_PSAUTO_M.AS_001001"/>
    <s v="......1 Sales of Cars"/>
    <n v="8130"/>
    <s v="Number"/>
    <s v="Normal"/>
    <m/>
    <n v="20"/>
    <x v="1"/>
  </r>
  <r>
    <s v="Production and Sales of Auto Vehicles"/>
    <x v="5"/>
    <x v="5"/>
    <x v="1"/>
    <s v="Q4"/>
    <s v="TS_GP_RLS_PSAUTO_M.AS_001003"/>
    <s v="......2 Sales of Trucks"/>
    <n v="353"/>
    <s v="Number"/>
    <s v="Normal"/>
    <m/>
    <n v="30"/>
    <x v="2"/>
  </r>
  <r>
    <s v="Production and Sales of Auto Vehicles"/>
    <x v="5"/>
    <x v="5"/>
    <x v="1"/>
    <s v="Q4"/>
    <s v="TS_GP_RLS_PSAUTO_M.AS_001004"/>
    <s v="......3 Sales of Buses"/>
    <n v="107"/>
    <s v="Number"/>
    <s v="Normal"/>
    <m/>
    <n v="40"/>
    <x v="3"/>
  </r>
  <r>
    <s v="Production and Sales of Auto Vehicles"/>
    <x v="5"/>
    <x v="5"/>
    <x v="1"/>
    <s v="Q4"/>
    <s v="TS_GP_RLS_PSAUTO_M.AS_001005"/>
    <s v="......4 Sales of Jeeps &amp; Pickups"/>
    <n v="2968"/>
    <s v="Number"/>
    <s v="Normal"/>
    <m/>
    <n v="50"/>
    <x v="4"/>
  </r>
  <r>
    <s v="Production and Sales of Auto Vehicles"/>
    <x v="5"/>
    <x v="5"/>
    <x v="1"/>
    <s v="Q4"/>
    <s v="TS_GP_RLS_PSAUTO_M.AS_001006"/>
    <s v="......5 Sales of Tractors"/>
    <n v="1538"/>
    <s v="Number"/>
    <s v="Normal"/>
    <m/>
    <n v="60"/>
    <x v="5"/>
  </r>
  <r>
    <s v="Production and Sales of Auto Vehicles"/>
    <x v="5"/>
    <x v="5"/>
    <x v="1"/>
    <s v="Q4"/>
    <s v="TS_GP_RLS_PSAUTO_M.AS_001002"/>
    <s v=". Total Sales of 2 &amp; 3 Wheelers"/>
    <n v="125311"/>
    <s v="Number"/>
    <s v="Normal"/>
    <m/>
    <n v="70"/>
    <x v="6"/>
  </r>
  <r>
    <s v="Production and Sales of Auto Vehicles"/>
    <x v="5"/>
    <x v="5"/>
    <x v="1"/>
    <s v="Q4"/>
    <s v="TS_GP_RLS_PSAUTO_M.TAP_001000"/>
    <s v=". Total Production (except 2 &amp; 3 Wheelers)"/>
    <n v="11808"/>
    <s v="Number"/>
    <s v="Normal"/>
    <m/>
    <n v="80"/>
    <x v="7"/>
  </r>
  <r>
    <s v="Production and Sales of Auto Vehicles"/>
    <x v="5"/>
    <x v="5"/>
    <x v="1"/>
    <s v="Q4"/>
    <s v="TS_GP_RLS_PSAUTO_M.AP_001001"/>
    <s v="......1 Production of Cars"/>
    <n v="7631"/>
    <s v="Number"/>
    <s v="Normal"/>
    <m/>
    <n v="90"/>
    <x v="8"/>
  </r>
  <r>
    <s v="Production and Sales of Auto Vehicles"/>
    <x v="5"/>
    <x v="5"/>
    <x v="1"/>
    <s v="Q4"/>
    <s v="TS_GP_RLS_PSAUTO_M.AP_001003"/>
    <s v="......2 Production of Trucks"/>
    <n v="283"/>
    <s v="Number"/>
    <s v="Normal"/>
    <m/>
    <n v="100"/>
    <x v="9"/>
  </r>
  <r>
    <s v="Production and Sales of Auto Vehicles"/>
    <x v="5"/>
    <x v="5"/>
    <x v="1"/>
    <s v="Q4"/>
    <s v="TS_GP_RLS_PSAUTO_M.AP_001004"/>
    <s v="......3 Production of Buses"/>
    <n v="53"/>
    <s v="Number"/>
    <s v="Normal"/>
    <m/>
    <n v="110"/>
    <x v="10"/>
  </r>
  <r>
    <s v="Production and Sales of Auto Vehicles"/>
    <x v="5"/>
    <x v="5"/>
    <x v="1"/>
    <s v="Q4"/>
    <s v="TS_GP_RLS_PSAUTO_M.AP_001005"/>
    <s v="......4 Production of Jeeps &amp; Pickups"/>
    <n v="2814"/>
    <s v="Number"/>
    <s v="Normal"/>
    <m/>
    <n v="120"/>
    <x v="11"/>
  </r>
  <r>
    <s v="Production and Sales of Auto Vehicles"/>
    <x v="5"/>
    <x v="5"/>
    <x v="1"/>
    <s v="Q4"/>
    <s v="TS_GP_RLS_PSAUTO_M.AP_001006"/>
    <s v="......5 Production of Tractors"/>
    <n v="1027"/>
    <s v="Number"/>
    <s v="Normal"/>
    <m/>
    <n v="130"/>
    <x v="12"/>
  </r>
  <r>
    <s v="Production and Sales of Auto Vehicles"/>
    <x v="5"/>
    <x v="5"/>
    <x v="1"/>
    <s v="Q4"/>
    <s v="TS_GP_RLS_PSAUTO_M.AP_001002"/>
    <s v=". Total Production of 2 &amp; 3 Wheelers"/>
    <n v="123219"/>
    <s v="Number"/>
    <s v="Normal"/>
    <m/>
    <n v="140"/>
    <x v="13"/>
  </r>
  <r>
    <s v="Production and Sales of Auto Vehicles"/>
    <x v="6"/>
    <x v="6"/>
    <x v="1"/>
    <s v="Q4"/>
    <s v="TS_GP_RLS_PSAUTO_M.TAS_001000"/>
    <s v=". Total Sales (except 2 &amp; 3 Wheelers)"/>
    <n v="14104"/>
    <s v="Number"/>
    <s v="Normal"/>
    <m/>
    <n v="10"/>
    <x v="0"/>
  </r>
  <r>
    <s v="Production and Sales of Auto Vehicles"/>
    <x v="6"/>
    <x v="6"/>
    <x v="1"/>
    <s v="Q4"/>
    <s v="TS_GP_RLS_PSAUTO_M.AS_001001"/>
    <s v="......1 Sales of Cars"/>
    <n v="8882"/>
    <s v="Number"/>
    <s v="Normal"/>
    <m/>
    <n v="20"/>
    <x v="1"/>
  </r>
  <r>
    <s v="Production and Sales of Auto Vehicles"/>
    <x v="6"/>
    <x v="6"/>
    <x v="1"/>
    <s v="Q4"/>
    <s v="TS_GP_RLS_PSAUTO_M.AS_001003"/>
    <s v="......2 Sales of Trucks"/>
    <n v="416"/>
    <s v="Number"/>
    <s v="Normal"/>
    <m/>
    <n v="30"/>
    <x v="2"/>
  </r>
  <r>
    <s v="Production and Sales of Auto Vehicles"/>
    <x v="6"/>
    <x v="6"/>
    <x v="1"/>
    <s v="Q4"/>
    <s v="TS_GP_RLS_PSAUTO_M.AS_001004"/>
    <s v="......3 Sales of Buses"/>
    <n v="70"/>
    <s v="Number"/>
    <s v="Normal"/>
    <m/>
    <n v="40"/>
    <x v="3"/>
  </r>
  <r>
    <s v="Production and Sales of Auto Vehicles"/>
    <x v="6"/>
    <x v="6"/>
    <x v="1"/>
    <s v="Q4"/>
    <s v="TS_GP_RLS_PSAUTO_M.AS_001005"/>
    <s v="......4 Sales of Jeeps &amp; Pickups"/>
    <n v="3202"/>
    <s v="Number"/>
    <s v="Normal"/>
    <m/>
    <n v="50"/>
    <x v="4"/>
  </r>
  <r>
    <s v="Production and Sales of Auto Vehicles"/>
    <x v="6"/>
    <x v="6"/>
    <x v="1"/>
    <s v="Q4"/>
    <s v="TS_GP_RLS_PSAUTO_M.AS_001006"/>
    <s v="......5 Sales of Tractors"/>
    <n v="1534"/>
    <s v="Number"/>
    <s v="Normal"/>
    <m/>
    <n v="60"/>
    <x v="5"/>
  </r>
  <r>
    <s v="Production and Sales of Auto Vehicles"/>
    <x v="6"/>
    <x v="6"/>
    <x v="1"/>
    <s v="Q4"/>
    <s v="TS_GP_RLS_PSAUTO_M.AS_001002"/>
    <s v=". Total Sales of 2 &amp; 3 Wheelers"/>
    <n v="128995"/>
    <s v="Number"/>
    <s v="Normal"/>
    <m/>
    <n v="70"/>
    <x v="6"/>
  </r>
  <r>
    <s v="Production and Sales of Auto Vehicles"/>
    <x v="6"/>
    <x v="6"/>
    <x v="1"/>
    <s v="Q4"/>
    <s v="TS_GP_RLS_PSAUTO_M.TAP_001000"/>
    <s v=". Total Production (except 2 &amp; 3 Wheelers)"/>
    <n v="16474"/>
    <s v="Number"/>
    <s v="Normal"/>
    <m/>
    <n v="80"/>
    <x v="7"/>
  </r>
  <r>
    <s v="Production and Sales of Auto Vehicles"/>
    <x v="6"/>
    <x v="6"/>
    <x v="1"/>
    <s v="Q4"/>
    <s v="TS_GP_RLS_PSAUTO_M.AP_001001"/>
    <s v="......1 Production of Cars"/>
    <n v="9793"/>
    <s v="Number"/>
    <s v="Normal"/>
    <m/>
    <n v="90"/>
    <x v="8"/>
  </r>
  <r>
    <s v="Production and Sales of Auto Vehicles"/>
    <x v="6"/>
    <x v="6"/>
    <x v="1"/>
    <s v="Q4"/>
    <s v="TS_GP_RLS_PSAUTO_M.AP_001003"/>
    <s v="......2 Production of Trucks"/>
    <n v="473"/>
    <s v="Number"/>
    <s v="Normal"/>
    <m/>
    <n v="100"/>
    <x v="9"/>
  </r>
  <r>
    <s v="Production and Sales of Auto Vehicles"/>
    <x v="6"/>
    <x v="6"/>
    <x v="1"/>
    <s v="Q4"/>
    <s v="TS_GP_RLS_PSAUTO_M.AP_001004"/>
    <s v="......3 Production of Buses"/>
    <n v="93"/>
    <s v="Number"/>
    <s v="Normal"/>
    <m/>
    <n v="110"/>
    <x v="10"/>
  </r>
  <r>
    <s v="Production and Sales of Auto Vehicles"/>
    <x v="6"/>
    <x v="6"/>
    <x v="1"/>
    <s v="Q4"/>
    <s v="TS_GP_RLS_PSAUTO_M.AP_001005"/>
    <s v="......4 Production of Jeeps &amp; Pickups"/>
    <n v="3074"/>
    <s v="Number"/>
    <s v="Normal"/>
    <m/>
    <n v="120"/>
    <x v="11"/>
  </r>
  <r>
    <s v="Production and Sales of Auto Vehicles"/>
    <x v="6"/>
    <x v="6"/>
    <x v="1"/>
    <s v="Q4"/>
    <s v="TS_GP_RLS_PSAUTO_M.AP_001006"/>
    <s v="......5 Production of Tractors"/>
    <n v="3041"/>
    <s v="Number"/>
    <s v="Normal"/>
    <m/>
    <n v="130"/>
    <x v="12"/>
  </r>
  <r>
    <s v="Production and Sales of Auto Vehicles"/>
    <x v="6"/>
    <x v="6"/>
    <x v="1"/>
    <s v="Q4"/>
    <s v="TS_GP_RLS_PSAUTO_M.AP_001002"/>
    <s v=". Total Production of 2 &amp; 3 Wheelers"/>
    <n v="128830"/>
    <s v="Number"/>
    <s v="Normal"/>
    <m/>
    <n v="140"/>
    <x v="13"/>
  </r>
  <r>
    <s v="Production and Sales of Auto Vehicles"/>
    <x v="7"/>
    <x v="7"/>
    <x v="1"/>
    <s v="Q4"/>
    <s v="TS_GP_RLS_PSAUTO_M.TAS_001000"/>
    <s v=". Total Sales (except 2 &amp; 3 Wheelers)"/>
    <n v="20392"/>
    <s v="Number"/>
    <s v="Normal"/>
    <m/>
    <n v="10"/>
    <x v="0"/>
  </r>
  <r>
    <s v="Production and Sales of Auto Vehicles"/>
    <x v="7"/>
    <x v="7"/>
    <x v="1"/>
    <s v="Q4"/>
    <s v="TS_GP_RLS_PSAUTO_M.AS_001001"/>
    <s v="......1 Sales of Cars"/>
    <n v="11883"/>
    <s v="Number"/>
    <s v="Normal"/>
    <m/>
    <n v="20"/>
    <x v="1"/>
  </r>
  <r>
    <s v="Production and Sales of Auto Vehicles"/>
    <x v="7"/>
    <x v="7"/>
    <x v="1"/>
    <s v="Q4"/>
    <s v="TS_GP_RLS_PSAUTO_M.AS_001003"/>
    <s v="......2 Sales of Trucks"/>
    <n v="560"/>
    <s v="Number"/>
    <s v="Normal"/>
    <m/>
    <n v="30"/>
    <x v="2"/>
  </r>
  <r>
    <s v="Production and Sales of Auto Vehicles"/>
    <x v="7"/>
    <x v="7"/>
    <x v="1"/>
    <s v="Q4"/>
    <s v="TS_GP_RLS_PSAUTO_M.AS_001004"/>
    <s v="......3 Sales of Buses"/>
    <n v="61"/>
    <s v="Number"/>
    <s v="Normal"/>
    <m/>
    <n v="40"/>
    <x v="3"/>
  </r>
  <r>
    <s v="Production and Sales of Auto Vehicles"/>
    <x v="7"/>
    <x v="7"/>
    <x v="1"/>
    <s v="Q4"/>
    <s v="TS_GP_RLS_PSAUTO_M.AS_001005"/>
    <s v="......4 Sales of Jeeps &amp; Pickups"/>
    <n v="5127"/>
    <s v="Number"/>
    <s v="Normal"/>
    <m/>
    <n v="50"/>
    <x v="4"/>
  </r>
  <r>
    <s v="Production and Sales of Auto Vehicles"/>
    <x v="7"/>
    <x v="7"/>
    <x v="1"/>
    <s v="Q4"/>
    <s v="TS_GP_RLS_PSAUTO_M.AS_001006"/>
    <s v="......5 Sales of Tractors"/>
    <n v="2761"/>
    <s v="Number"/>
    <s v="Normal"/>
    <m/>
    <n v="60"/>
    <x v="5"/>
  </r>
  <r>
    <s v="Production and Sales of Auto Vehicles"/>
    <x v="7"/>
    <x v="7"/>
    <x v="1"/>
    <s v="Q4"/>
    <s v="TS_GP_RLS_PSAUTO_M.AS_001002"/>
    <s v=". Total Sales of 2 &amp; 3 Wheelers"/>
    <n v="139161"/>
    <s v="Number"/>
    <s v="Normal"/>
    <m/>
    <n v="70"/>
    <x v="6"/>
  </r>
  <r>
    <s v="Production and Sales of Auto Vehicles"/>
    <x v="7"/>
    <x v="7"/>
    <x v="1"/>
    <s v="Q4"/>
    <s v="TS_GP_RLS_PSAUTO_M.TAP_001000"/>
    <s v=". Total Production (except 2 &amp; 3 Wheelers)"/>
    <n v="18883"/>
    <s v="Number"/>
    <s v="Normal"/>
    <m/>
    <n v="80"/>
    <x v="7"/>
  </r>
  <r>
    <s v="Production and Sales of Auto Vehicles"/>
    <x v="7"/>
    <x v="7"/>
    <x v="1"/>
    <s v="Q4"/>
    <s v="TS_GP_RLS_PSAUTO_M.AP_001001"/>
    <s v="......1 Production of Cars"/>
    <n v="10925"/>
    <s v="Number"/>
    <s v="Normal"/>
    <m/>
    <n v="90"/>
    <x v="8"/>
  </r>
  <r>
    <s v="Production and Sales of Auto Vehicles"/>
    <x v="7"/>
    <x v="7"/>
    <x v="1"/>
    <s v="Q4"/>
    <s v="TS_GP_RLS_PSAUTO_M.AP_001003"/>
    <s v="......2 Production of Trucks"/>
    <n v="363"/>
    <s v="Number"/>
    <s v="Normal"/>
    <m/>
    <n v="100"/>
    <x v="9"/>
  </r>
  <r>
    <s v="Production and Sales of Auto Vehicles"/>
    <x v="7"/>
    <x v="7"/>
    <x v="1"/>
    <s v="Q4"/>
    <s v="TS_GP_RLS_PSAUTO_M.AP_001004"/>
    <s v="......3 Production of Buses"/>
    <n v="67"/>
    <s v="Number"/>
    <s v="Normal"/>
    <m/>
    <n v="110"/>
    <x v="10"/>
  </r>
  <r>
    <s v="Production and Sales of Auto Vehicles"/>
    <x v="7"/>
    <x v="7"/>
    <x v="1"/>
    <s v="Q4"/>
    <s v="TS_GP_RLS_PSAUTO_M.AP_001005"/>
    <s v="......4 Production of Jeeps &amp; Pickups"/>
    <n v="4636"/>
    <s v="Number"/>
    <s v="Normal"/>
    <m/>
    <n v="120"/>
    <x v="11"/>
  </r>
  <r>
    <s v="Production and Sales of Auto Vehicles"/>
    <x v="7"/>
    <x v="7"/>
    <x v="1"/>
    <s v="Q4"/>
    <s v="TS_GP_RLS_PSAUTO_M.AP_001006"/>
    <s v="......5 Production of Tractors"/>
    <n v="2892"/>
    <s v="Number"/>
    <s v="Normal"/>
    <m/>
    <n v="130"/>
    <x v="12"/>
  </r>
  <r>
    <s v="Production and Sales of Auto Vehicles"/>
    <x v="7"/>
    <x v="7"/>
    <x v="1"/>
    <s v="Q4"/>
    <s v="TS_GP_RLS_PSAUTO_M.AP_001002"/>
    <s v=". Total Production of 2 &amp; 3 Wheelers"/>
    <n v="137998"/>
    <s v="Number"/>
    <s v="Normal"/>
    <m/>
    <n v="140"/>
    <x v="13"/>
  </r>
  <r>
    <s v="Production and Sales of Auto Vehicles"/>
    <x v="8"/>
    <x v="8"/>
    <x v="1"/>
    <s v="Q3"/>
    <s v="TS_GP_RLS_PSAUTO_M.TAS_001000"/>
    <s v=". Total Sales (except 2 &amp; 3 Wheelers)"/>
    <n v="17043"/>
    <s v="Number"/>
    <s v="Normal"/>
    <m/>
    <n v="10"/>
    <x v="0"/>
  </r>
  <r>
    <s v="Production and Sales of Auto Vehicles"/>
    <x v="8"/>
    <x v="8"/>
    <x v="1"/>
    <s v="Q3"/>
    <s v="TS_GP_RLS_PSAUTO_M.AS_001001"/>
    <s v="......1 Sales of Cars"/>
    <n v="7905"/>
    <s v="Number"/>
    <s v="Normal"/>
    <m/>
    <n v="20"/>
    <x v="1"/>
  </r>
  <r>
    <s v="Production and Sales of Auto Vehicles"/>
    <x v="8"/>
    <x v="8"/>
    <x v="1"/>
    <s v="Q3"/>
    <s v="TS_GP_RLS_PSAUTO_M.AS_001003"/>
    <s v="......2 Sales of Trucks"/>
    <n v="126"/>
    <s v="Number"/>
    <s v="Normal"/>
    <m/>
    <n v="30"/>
    <x v="2"/>
  </r>
  <r>
    <s v="Production and Sales of Auto Vehicles"/>
    <x v="8"/>
    <x v="8"/>
    <x v="1"/>
    <s v="Q3"/>
    <s v="TS_GP_RLS_PSAUTO_M.AS_001004"/>
    <s v="......3 Sales of Buses"/>
    <n v="67"/>
    <s v="Number"/>
    <s v="Normal"/>
    <m/>
    <n v="40"/>
    <x v="3"/>
  </r>
  <r>
    <s v="Production and Sales of Auto Vehicles"/>
    <x v="8"/>
    <x v="8"/>
    <x v="1"/>
    <s v="Q3"/>
    <s v="TS_GP_RLS_PSAUTO_M.AS_001005"/>
    <s v="......4 Sales of Jeeps &amp; Pickups"/>
    <n v="1915"/>
    <s v="Number"/>
    <s v="Normal"/>
    <m/>
    <n v="50"/>
    <x v="4"/>
  </r>
  <r>
    <s v="Production and Sales of Auto Vehicles"/>
    <x v="8"/>
    <x v="8"/>
    <x v="1"/>
    <s v="Q3"/>
    <s v="TS_GP_RLS_PSAUTO_M.AS_001006"/>
    <s v="......5 Sales of Tractors"/>
    <n v="7030"/>
    <s v="Number"/>
    <s v="Normal"/>
    <m/>
    <n v="60"/>
    <x v="5"/>
  </r>
  <r>
    <s v="Production and Sales of Auto Vehicles"/>
    <x v="8"/>
    <x v="8"/>
    <x v="1"/>
    <s v="Q3"/>
    <s v="TS_GP_RLS_PSAUTO_M.AS_001002"/>
    <s v=". Total Sales of 2 &amp; 3 Wheelers"/>
    <n v="118091"/>
    <s v="Number"/>
    <s v="Normal"/>
    <m/>
    <n v="70"/>
    <x v="6"/>
  </r>
  <r>
    <s v="Production and Sales of Auto Vehicles"/>
    <x v="8"/>
    <x v="8"/>
    <x v="1"/>
    <s v="Q3"/>
    <s v="TS_GP_RLS_PSAUTO_M.TAP_001000"/>
    <s v=". Total Production (except 2 &amp; 3 Wheelers)"/>
    <n v="16481"/>
    <s v="Number"/>
    <s v="Normal"/>
    <m/>
    <n v="80"/>
    <x v="7"/>
  </r>
  <r>
    <s v="Production and Sales of Auto Vehicles"/>
    <x v="8"/>
    <x v="8"/>
    <x v="1"/>
    <s v="Q3"/>
    <s v="TS_GP_RLS_PSAUTO_M.AP_001001"/>
    <s v="......1 Production of Cars"/>
    <n v="9119"/>
    <s v="Number"/>
    <s v="Normal"/>
    <m/>
    <n v="90"/>
    <x v="8"/>
  </r>
  <r>
    <s v="Production and Sales of Auto Vehicles"/>
    <x v="8"/>
    <x v="8"/>
    <x v="1"/>
    <s v="Q3"/>
    <s v="TS_GP_RLS_PSAUTO_M.AP_001003"/>
    <s v="......2 Production of Trucks"/>
    <n v="332"/>
    <s v="Number"/>
    <s v="Normal"/>
    <m/>
    <n v="100"/>
    <x v="9"/>
  </r>
  <r>
    <s v="Production and Sales of Auto Vehicles"/>
    <x v="8"/>
    <x v="8"/>
    <x v="1"/>
    <s v="Q3"/>
    <s v="TS_GP_RLS_PSAUTO_M.AP_001004"/>
    <s v="......3 Production of Buses"/>
    <n v="64"/>
    <s v="Number"/>
    <s v="Normal"/>
    <m/>
    <n v="110"/>
    <x v="10"/>
  </r>
  <r>
    <s v="Production and Sales of Auto Vehicles"/>
    <x v="8"/>
    <x v="8"/>
    <x v="1"/>
    <s v="Q3"/>
    <s v="TS_GP_RLS_PSAUTO_M.AP_001005"/>
    <s v="......4 Production of Jeeps &amp; Pickups"/>
    <n v="1808"/>
    <s v="Number"/>
    <s v="Normal"/>
    <m/>
    <n v="120"/>
    <x v="11"/>
  </r>
  <r>
    <s v="Production and Sales of Auto Vehicles"/>
    <x v="8"/>
    <x v="8"/>
    <x v="1"/>
    <s v="Q3"/>
    <s v="TS_GP_RLS_PSAUTO_M.AP_001006"/>
    <s v="......5 Production of Tractors"/>
    <n v="5158"/>
    <s v="Number"/>
    <s v="Normal"/>
    <m/>
    <n v="130"/>
    <x v="12"/>
  </r>
  <r>
    <s v="Production and Sales of Auto Vehicles"/>
    <x v="8"/>
    <x v="8"/>
    <x v="1"/>
    <s v="Q3"/>
    <s v="TS_GP_RLS_PSAUTO_M.AP_001002"/>
    <s v=". Total Production of 2 &amp; 3 Wheelers"/>
    <n v="120587"/>
    <s v="Number"/>
    <s v="Normal"/>
    <m/>
    <n v="140"/>
    <x v="13"/>
  </r>
  <r>
    <s v="Production and Sales of Auto Vehicles"/>
    <x v="9"/>
    <x v="9"/>
    <x v="1"/>
    <s v="Q3"/>
    <s v="TS_GP_RLS_PSAUTO_M.TAS_001000"/>
    <s v=". Total Sales (except 2 &amp; 3 Wheelers)"/>
    <n v="13919"/>
    <s v="Number"/>
    <s v="Normal"/>
    <m/>
    <n v="10"/>
    <x v="0"/>
  </r>
  <r>
    <s v="Production and Sales of Auto Vehicles"/>
    <x v="9"/>
    <x v="9"/>
    <x v="1"/>
    <s v="Q3"/>
    <s v="TS_GP_RLS_PSAUTO_M.AS_001001"/>
    <s v="......1 Sales of Cars"/>
    <n v="7972"/>
    <s v="Number"/>
    <s v="Normal"/>
    <m/>
    <n v="20"/>
    <x v="1"/>
  </r>
  <r>
    <s v="Production and Sales of Auto Vehicles"/>
    <x v="9"/>
    <x v="9"/>
    <x v="1"/>
    <s v="Q3"/>
    <s v="TS_GP_RLS_PSAUTO_M.AS_001003"/>
    <s v="......2 Sales of Trucks"/>
    <n v="294"/>
    <s v="Number"/>
    <s v="Normal"/>
    <m/>
    <n v="30"/>
    <x v="2"/>
  </r>
  <r>
    <s v="Production and Sales of Auto Vehicles"/>
    <x v="9"/>
    <x v="9"/>
    <x v="1"/>
    <s v="Q3"/>
    <s v="TS_GP_RLS_PSAUTO_M.AS_001004"/>
    <s v="......3 Sales of Buses"/>
    <n v="34"/>
    <s v="Number"/>
    <s v="Normal"/>
    <m/>
    <n v="40"/>
    <x v="3"/>
  </r>
  <r>
    <s v="Production and Sales of Auto Vehicles"/>
    <x v="9"/>
    <x v="9"/>
    <x v="1"/>
    <s v="Q3"/>
    <s v="TS_GP_RLS_PSAUTO_M.AS_001005"/>
    <s v="......4 Sales of Jeeps &amp; Pickups"/>
    <n v="2191"/>
    <s v="Number"/>
    <s v="Normal"/>
    <m/>
    <n v="50"/>
    <x v="4"/>
  </r>
  <r>
    <s v="Production and Sales of Auto Vehicles"/>
    <x v="9"/>
    <x v="9"/>
    <x v="1"/>
    <s v="Q3"/>
    <s v="TS_GP_RLS_PSAUTO_M.AS_001006"/>
    <s v="......5 Sales of Tractors"/>
    <n v="3428"/>
    <s v="Number"/>
    <s v="Normal"/>
    <m/>
    <n v="60"/>
    <x v="5"/>
  </r>
  <r>
    <s v="Production and Sales of Auto Vehicles"/>
    <x v="9"/>
    <x v="9"/>
    <x v="1"/>
    <s v="Q3"/>
    <s v="TS_GP_RLS_PSAUTO_M.AS_001002"/>
    <s v=". Total Sales of 2 &amp; 3 Wheelers"/>
    <n v="120484"/>
    <s v="Number"/>
    <s v="Normal"/>
    <m/>
    <n v="70"/>
    <x v="6"/>
  </r>
  <r>
    <s v="Production and Sales of Auto Vehicles"/>
    <x v="9"/>
    <x v="9"/>
    <x v="1"/>
    <s v="Q3"/>
    <s v="TS_GP_RLS_PSAUTO_M.TAP_001000"/>
    <s v=". Total Production (except 2 &amp; 3 Wheelers)"/>
    <n v="15656"/>
    <s v="Number"/>
    <s v="Normal"/>
    <m/>
    <n v="80"/>
    <x v="7"/>
  </r>
  <r>
    <s v="Production and Sales of Auto Vehicles"/>
    <x v="9"/>
    <x v="9"/>
    <x v="1"/>
    <s v="Q3"/>
    <s v="TS_GP_RLS_PSAUTO_M.AP_001001"/>
    <s v="......1 Production of Cars"/>
    <n v="8894"/>
    <s v="Number"/>
    <s v="Normal"/>
    <m/>
    <n v="90"/>
    <x v="8"/>
  </r>
  <r>
    <s v="Production and Sales of Auto Vehicles"/>
    <x v="9"/>
    <x v="9"/>
    <x v="1"/>
    <s v="Q3"/>
    <s v="TS_GP_RLS_PSAUTO_M.AP_001003"/>
    <s v="......2 Production of Trucks"/>
    <n v="276"/>
    <s v="Number"/>
    <s v="Normal"/>
    <m/>
    <n v="100"/>
    <x v="9"/>
  </r>
  <r>
    <s v="Production and Sales of Auto Vehicles"/>
    <x v="9"/>
    <x v="9"/>
    <x v="1"/>
    <s v="Q3"/>
    <s v="TS_GP_RLS_PSAUTO_M.AP_001004"/>
    <s v="......3 Production of Buses"/>
    <n v="32"/>
    <s v="Number"/>
    <s v="Normal"/>
    <m/>
    <n v="110"/>
    <x v="10"/>
  </r>
  <r>
    <s v="Production and Sales of Auto Vehicles"/>
    <x v="9"/>
    <x v="9"/>
    <x v="1"/>
    <s v="Q3"/>
    <s v="TS_GP_RLS_PSAUTO_M.AP_001005"/>
    <s v="......4 Production of Jeeps &amp; Pickups"/>
    <n v="2824"/>
    <s v="Number"/>
    <s v="Normal"/>
    <m/>
    <n v="120"/>
    <x v="11"/>
  </r>
  <r>
    <s v="Production and Sales of Auto Vehicles"/>
    <x v="9"/>
    <x v="9"/>
    <x v="1"/>
    <s v="Q3"/>
    <s v="TS_GP_RLS_PSAUTO_M.AP_001006"/>
    <s v="......5 Production of Tractors"/>
    <n v="3630"/>
    <s v="Number"/>
    <s v="Normal"/>
    <m/>
    <n v="130"/>
    <x v="12"/>
  </r>
  <r>
    <s v="Production and Sales of Auto Vehicles"/>
    <x v="9"/>
    <x v="9"/>
    <x v="1"/>
    <s v="Q3"/>
    <s v="TS_GP_RLS_PSAUTO_M.AP_001002"/>
    <s v=". Total Production of 2 &amp; 3 Wheelers"/>
    <n v="121666"/>
    <s v="Number"/>
    <s v="Normal"/>
    <m/>
    <n v="140"/>
    <x v="13"/>
  </r>
  <r>
    <s v="Production and Sales of Auto Vehicles"/>
    <x v="10"/>
    <x v="10"/>
    <x v="1"/>
    <s v="Q3"/>
    <s v="TS_GP_RLS_PSAUTO_M.TAS_001000"/>
    <s v=". Total Sales (except 2 &amp; 3 Wheelers)"/>
    <n v="15192"/>
    <s v="Number"/>
    <s v="Normal"/>
    <m/>
    <n v="10"/>
    <x v="0"/>
  </r>
  <r>
    <s v="Production and Sales of Auto Vehicles"/>
    <x v="10"/>
    <x v="10"/>
    <x v="1"/>
    <s v="Q3"/>
    <s v="TS_GP_RLS_PSAUTO_M.AS_001001"/>
    <s v="......1 Sales of Cars"/>
    <n v="10557"/>
    <s v="Number"/>
    <s v="Normal"/>
    <m/>
    <n v="20"/>
    <x v="1"/>
  </r>
  <r>
    <s v="Production and Sales of Auto Vehicles"/>
    <x v="10"/>
    <x v="10"/>
    <x v="1"/>
    <s v="Q3"/>
    <s v="TS_GP_RLS_PSAUTO_M.AS_001003"/>
    <s v="......2 Sales of Trucks"/>
    <n v="302"/>
    <s v="Number"/>
    <s v="Normal"/>
    <m/>
    <n v="30"/>
    <x v="2"/>
  </r>
  <r>
    <s v="Production and Sales of Auto Vehicles"/>
    <x v="10"/>
    <x v="10"/>
    <x v="1"/>
    <s v="Q3"/>
    <s v="TS_GP_RLS_PSAUTO_M.AS_001004"/>
    <s v="......3 Sales of Buses"/>
    <n v="49"/>
    <s v="Number"/>
    <s v="Normal"/>
    <m/>
    <n v="40"/>
    <x v="3"/>
  </r>
  <r>
    <s v="Production and Sales of Auto Vehicles"/>
    <x v="10"/>
    <x v="10"/>
    <x v="1"/>
    <s v="Q3"/>
    <s v="TS_GP_RLS_PSAUTO_M.AS_001005"/>
    <s v="......4 Sales of Jeeps &amp; Pickups"/>
    <n v="2551"/>
    <s v="Number"/>
    <s v="Normal"/>
    <m/>
    <n v="50"/>
    <x v="4"/>
  </r>
  <r>
    <s v="Production and Sales of Auto Vehicles"/>
    <x v="10"/>
    <x v="10"/>
    <x v="1"/>
    <s v="Q3"/>
    <s v="TS_GP_RLS_PSAUTO_M.AS_001006"/>
    <s v="......5 Sales of Tractors"/>
    <n v="1733"/>
    <s v="Number"/>
    <s v="Normal"/>
    <m/>
    <n v="60"/>
    <x v="5"/>
  </r>
  <r>
    <s v="Production and Sales of Auto Vehicles"/>
    <x v="10"/>
    <x v="10"/>
    <x v="1"/>
    <s v="Q3"/>
    <s v="TS_GP_RLS_PSAUTO_M.AS_001002"/>
    <s v=". Total Sales of 2 &amp; 3 Wheelers"/>
    <n v="137693"/>
    <s v="Number"/>
    <s v="Normal"/>
    <m/>
    <n v="70"/>
    <x v="6"/>
  </r>
  <r>
    <s v="Production and Sales of Auto Vehicles"/>
    <x v="10"/>
    <x v="10"/>
    <x v="1"/>
    <s v="Q3"/>
    <s v="TS_GP_RLS_PSAUTO_M.TAP_001000"/>
    <s v=". Total Production (except 2 &amp; 3 Wheelers)"/>
    <n v="14972"/>
    <s v="Number"/>
    <s v="Normal"/>
    <m/>
    <n v="80"/>
    <x v="7"/>
  </r>
  <r>
    <s v="Production and Sales of Auto Vehicles"/>
    <x v="10"/>
    <x v="10"/>
    <x v="1"/>
    <s v="Q3"/>
    <s v="TS_GP_RLS_PSAUTO_M.AP_001001"/>
    <s v="......1 Production of Cars"/>
    <n v="9227"/>
    <s v="Number"/>
    <s v="Normal"/>
    <m/>
    <n v="90"/>
    <x v="8"/>
  </r>
  <r>
    <s v="Production and Sales of Auto Vehicles"/>
    <x v="10"/>
    <x v="10"/>
    <x v="1"/>
    <s v="Q3"/>
    <s v="TS_GP_RLS_PSAUTO_M.AP_001003"/>
    <s v="......2 Production of Trucks"/>
    <n v="324"/>
    <s v="Number"/>
    <s v="Normal"/>
    <m/>
    <n v="100"/>
    <x v="9"/>
  </r>
  <r>
    <s v="Production and Sales of Auto Vehicles"/>
    <x v="10"/>
    <x v="10"/>
    <x v="1"/>
    <s v="Q3"/>
    <s v="TS_GP_RLS_PSAUTO_M.AP_001004"/>
    <s v="......3 Production of Buses"/>
    <n v="52"/>
    <s v="Number"/>
    <s v="Normal"/>
    <m/>
    <n v="110"/>
    <x v="10"/>
  </r>
  <r>
    <s v="Production and Sales of Auto Vehicles"/>
    <x v="10"/>
    <x v="10"/>
    <x v="1"/>
    <s v="Q3"/>
    <s v="TS_GP_RLS_PSAUTO_M.AP_001005"/>
    <s v="......4 Production of Jeeps &amp; Pickups"/>
    <n v="3059"/>
    <s v="Number"/>
    <s v="Normal"/>
    <m/>
    <n v="120"/>
    <x v="11"/>
  </r>
  <r>
    <s v="Production and Sales of Auto Vehicles"/>
    <x v="10"/>
    <x v="10"/>
    <x v="1"/>
    <s v="Q3"/>
    <s v="TS_GP_RLS_PSAUTO_M.AP_001006"/>
    <s v="......5 Production of Tractors"/>
    <n v="2310"/>
    <s v="Number"/>
    <s v="Normal"/>
    <m/>
    <n v="130"/>
    <x v="12"/>
  </r>
  <r>
    <s v="Production and Sales of Auto Vehicles"/>
    <x v="10"/>
    <x v="10"/>
    <x v="1"/>
    <s v="Q3"/>
    <s v="TS_GP_RLS_PSAUTO_M.AP_001002"/>
    <s v=". Total Production of 2 &amp; 3 Wheelers"/>
    <n v="136926"/>
    <s v="Number"/>
    <s v="Normal"/>
    <m/>
    <n v="140"/>
    <x v="13"/>
  </r>
  <r>
    <s v="Production and Sales of Auto Vehicles"/>
    <x v="11"/>
    <x v="11"/>
    <x v="1"/>
    <s v="Q2"/>
    <s v="TS_GP_RLS_PSAUTO_M.TAS_001000"/>
    <s v=". Total Sales (except 2 &amp; 3 Wheelers)"/>
    <n v="11692"/>
    <s v="Number"/>
    <s v="Normal"/>
    <m/>
    <n v="10"/>
    <x v="0"/>
  </r>
  <r>
    <s v="Production and Sales of Auto Vehicles"/>
    <x v="11"/>
    <x v="11"/>
    <x v="1"/>
    <s v="Q2"/>
    <s v="TS_GP_RLS_PSAUTO_M.AS_001001"/>
    <s v="......1 Sales of Cars"/>
    <n v="7794"/>
    <s v="Number"/>
    <s v="Normal"/>
    <m/>
    <n v="20"/>
    <x v="1"/>
  </r>
  <r>
    <s v="Production and Sales of Auto Vehicles"/>
    <x v="11"/>
    <x v="11"/>
    <x v="1"/>
    <s v="Q2"/>
    <s v="TS_GP_RLS_PSAUTO_M.AS_001003"/>
    <s v="......2 Sales of Trucks"/>
    <n v="272"/>
    <s v="Number"/>
    <s v="Normal"/>
    <m/>
    <n v="30"/>
    <x v="2"/>
  </r>
  <r>
    <s v="Production and Sales of Auto Vehicles"/>
    <x v="11"/>
    <x v="11"/>
    <x v="1"/>
    <s v="Q2"/>
    <s v="TS_GP_RLS_PSAUTO_M.AS_001004"/>
    <s v="......3 Sales of Buses"/>
    <n v="47"/>
    <s v="Number"/>
    <s v="Normal"/>
    <m/>
    <n v="40"/>
    <x v="3"/>
  </r>
  <r>
    <s v="Production and Sales of Auto Vehicles"/>
    <x v="11"/>
    <x v="11"/>
    <x v="1"/>
    <s v="Q2"/>
    <s v="TS_GP_RLS_PSAUTO_M.AS_001005"/>
    <s v="......4 Sales of Jeeps &amp; Pickups"/>
    <n v="2503"/>
    <s v="Number"/>
    <s v="Normal"/>
    <m/>
    <n v="50"/>
    <x v="4"/>
  </r>
  <r>
    <s v="Production and Sales of Auto Vehicles"/>
    <x v="11"/>
    <x v="11"/>
    <x v="1"/>
    <s v="Q2"/>
    <s v="TS_GP_RLS_PSAUTO_M.AS_001006"/>
    <s v="......5 Sales of Tractors"/>
    <n v="1076"/>
    <s v="Number"/>
    <s v="Normal"/>
    <m/>
    <n v="60"/>
    <x v="5"/>
  </r>
  <r>
    <s v="Production and Sales of Auto Vehicles"/>
    <x v="11"/>
    <x v="11"/>
    <x v="1"/>
    <s v="Q2"/>
    <s v="TS_GP_RLS_PSAUTO_M.AS_001002"/>
    <s v=". Total Sales of 2 &amp; 3 Wheelers"/>
    <n v="130960"/>
    <s v="Number"/>
    <s v="Normal"/>
    <m/>
    <n v="70"/>
    <x v="6"/>
  </r>
  <r>
    <s v="Production and Sales of Auto Vehicles"/>
    <x v="11"/>
    <x v="11"/>
    <x v="1"/>
    <s v="Q2"/>
    <s v="TS_GP_RLS_PSAUTO_M.TAP_001000"/>
    <s v=". Total Production (except 2 &amp; 3 Wheelers)"/>
    <n v="13216"/>
    <s v="Number"/>
    <s v="Normal"/>
    <m/>
    <n v="80"/>
    <x v="7"/>
  </r>
  <r>
    <s v="Production and Sales of Auto Vehicles"/>
    <x v="11"/>
    <x v="11"/>
    <x v="1"/>
    <s v="Q2"/>
    <s v="TS_GP_RLS_PSAUTO_M.AP_001001"/>
    <s v="......1 Production of Cars"/>
    <n v="9579"/>
    <s v="Number"/>
    <s v="Normal"/>
    <m/>
    <n v="90"/>
    <x v="8"/>
  </r>
  <r>
    <s v="Production and Sales of Auto Vehicles"/>
    <x v="11"/>
    <x v="11"/>
    <x v="1"/>
    <s v="Q2"/>
    <s v="TS_GP_RLS_PSAUTO_M.AP_001003"/>
    <s v="......2 Production of Trucks"/>
    <n v="265"/>
    <s v="Number"/>
    <s v="Normal"/>
    <m/>
    <n v="100"/>
    <x v="9"/>
  </r>
  <r>
    <s v="Production and Sales of Auto Vehicles"/>
    <x v="11"/>
    <x v="11"/>
    <x v="1"/>
    <s v="Q2"/>
    <s v="TS_GP_RLS_PSAUTO_M.AP_001004"/>
    <s v="......3 Production of Buses"/>
    <n v="54"/>
    <s v="Number"/>
    <s v="Normal"/>
    <m/>
    <n v="110"/>
    <x v="10"/>
  </r>
  <r>
    <s v="Production and Sales of Auto Vehicles"/>
    <x v="11"/>
    <x v="11"/>
    <x v="1"/>
    <s v="Q2"/>
    <s v="TS_GP_RLS_PSAUTO_M.AP_001005"/>
    <s v="......4 Production of Jeeps &amp; Pickups"/>
    <n v="2322"/>
    <s v="Number"/>
    <s v="Normal"/>
    <m/>
    <n v="120"/>
    <x v="11"/>
  </r>
  <r>
    <s v="Production and Sales of Auto Vehicles"/>
    <x v="11"/>
    <x v="11"/>
    <x v="1"/>
    <s v="Q2"/>
    <s v="TS_GP_RLS_PSAUTO_M.AP_001006"/>
    <s v="......5 Production of Tractors"/>
    <n v="996"/>
    <s v="Number"/>
    <s v="Normal"/>
    <m/>
    <n v="130"/>
    <x v="12"/>
  </r>
  <r>
    <s v="Production and Sales of Auto Vehicles"/>
    <x v="11"/>
    <x v="11"/>
    <x v="1"/>
    <s v="Q2"/>
    <s v="TS_GP_RLS_PSAUTO_M.AP_001002"/>
    <s v=". Total Production of 2 &amp; 3 Wheelers"/>
    <n v="126597"/>
    <s v="Number"/>
    <s v="Normal"/>
    <m/>
    <n v="140"/>
    <x v="13"/>
  </r>
  <r>
    <s v="Production and Sales of Auto Vehicles"/>
    <x v="12"/>
    <x v="0"/>
    <x v="1"/>
    <s v="Q2"/>
    <s v="TS_GP_RLS_PSAUTO_M.TAS_001000"/>
    <s v=". Total Sales (except 2 &amp; 3 Wheelers)"/>
    <n v="11669"/>
    <s v="Number"/>
    <s v="Normal"/>
    <m/>
    <n v="10"/>
    <x v="0"/>
  </r>
  <r>
    <s v="Production and Sales of Auto Vehicles"/>
    <x v="12"/>
    <x v="0"/>
    <x v="1"/>
    <s v="Q2"/>
    <s v="TS_GP_RLS_PSAUTO_M.AS_001001"/>
    <s v="......1 Sales of Cars"/>
    <n v="6417"/>
    <s v="Number"/>
    <s v="Normal"/>
    <m/>
    <n v="20"/>
    <x v="1"/>
  </r>
  <r>
    <s v="Production and Sales of Auto Vehicles"/>
    <x v="12"/>
    <x v="0"/>
    <x v="1"/>
    <s v="Q2"/>
    <s v="TS_GP_RLS_PSAUTO_M.AS_001003"/>
    <s v="......2 Sales of Trucks"/>
    <n v="249"/>
    <s v="Number"/>
    <s v="Normal"/>
    <m/>
    <n v="30"/>
    <x v="2"/>
  </r>
  <r>
    <s v="Production and Sales of Auto Vehicles"/>
    <x v="12"/>
    <x v="0"/>
    <x v="1"/>
    <s v="Q2"/>
    <s v="TS_GP_RLS_PSAUTO_M.AS_001004"/>
    <s v="......3 Sales of Buses"/>
    <n v="51"/>
    <s v="Number"/>
    <s v="Normal"/>
    <m/>
    <n v="40"/>
    <x v="3"/>
  </r>
  <r>
    <s v="Production and Sales of Auto Vehicles"/>
    <x v="12"/>
    <x v="0"/>
    <x v="1"/>
    <s v="Q2"/>
    <s v="TS_GP_RLS_PSAUTO_M.AS_001005"/>
    <s v="......4 Sales of Jeeps &amp; Pickups"/>
    <n v="2282"/>
    <s v="Number"/>
    <s v="Normal"/>
    <m/>
    <n v="50"/>
    <x v="4"/>
  </r>
  <r>
    <s v="Production and Sales of Auto Vehicles"/>
    <x v="12"/>
    <x v="0"/>
    <x v="1"/>
    <s v="Q2"/>
    <s v="TS_GP_RLS_PSAUTO_M.AS_001006"/>
    <s v="......5 Sales of Tractors"/>
    <n v="2670"/>
    <s v="Number"/>
    <s v="Normal"/>
    <m/>
    <n v="60"/>
    <x v="5"/>
  </r>
  <r>
    <s v="Production and Sales of Auto Vehicles"/>
    <x v="12"/>
    <x v="0"/>
    <x v="1"/>
    <s v="Q2"/>
    <s v="TS_GP_RLS_PSAUTO_M.AS_001002"/>
    <s v=". Total Sales of 2 &amp; 3 Wheelers"/>
    <n v="104234"/>
    <s v="Number"/>
    <s v="Normal"/>
    <m/>
    <n v="70"/>
    <x v="6"/>
  </r>
  <r>
    <s v="Production and Sales of Auto Vehicles"/>
    <x v="12"/>
    <x v="0"/>
    <x v="1"/>
    <s v="Q2"/>
    <s v="TS_GP_RLS_PSAUTO_M.TAP_001000"/>
    <s v=". Total Production (except 2 &amp; 3 Wheelers)"/>
    <n v="9655"/>
    <s v="Number"/>
    <s v="Normal"/>
    <m/>
    <n v="80"/>
    <x v="7"/>
  </r>
  <r>
    <s v="Production and Sales of Auto Vehicles"/>
    <x v="12"/>
    <x v="0"/>
    <x v="1"/>
    <s v="Q2"/>
    <s v="TS_GP_RLS_PSAUTO_M.AP_001001"/>
    <s v="......1 Production of Cars"/>
    <n v="4557"/>
    <s v="Number"/>
    <s v="Normal"/>
    <m/>
    <n v="90"/>
    <x v="8"/>
  </r>
  <r>
    <s v="Production and Sales of Auto Vehicles"/>
    <x v="12"/>
    <x v="0"/>
    <x v="1"/>
    <s v="Q2"/>
    <s v="TS_GP_RLS_PSAUTO_M.AP_001003"/>
    <s v="......2 Production of Trucks"/>
    <n v="219"/>
    <s v="Number"/>
    <s v="Normal"/>
    <m/>
    <n v="100"/>
    <x v="9"/>
  </r>
  <r>
    <s v="Production and Sales of Auto Vehicles"/>
    <x v="12"/>
    <x v="0"/>
    <x v="1"/>
    <s v="Q2"/>
    <s v="TS_GP_RLS_PSAUTO_M.AP_001004"/>
    <s v="......3 Production of Buses"/>
    <n v="71"/>
    <s v="Number"/>
    <s v="Normal"/>
    <m/>
    <n v="110"/>
    <x v="10"/>
  </r>
  <r>
    <s v="Production and Sales of Auto Vehicles"/>
    <x v="12"/>
    <x v="0"/>
    <x v="1"/>
    <s v="Q2"/>
    <s v="TS_GP_RLS_PSAUTO_M.AP_001005"/>
    <s v="......4 Production of Jeeps &amp; Pickups"/>
    <n v="2520"/>
    <s v="Number"/>
    <s v="Normal"/>
    <m/>
    <n v="120"/>
    <x v="11"/>
  </r>
  <r>
    <s v="Production and Sales of Auto Vehicles"/>
    <x v="12"/>
    <x v="0"/>
    <x v="1"/>
    <s v="Q2"/>
    <s v="TS_GP_RLS_PSAUTO_M.AP_001006"/>
    <s v="......5 Production of Tractors"/>
    <n v="2288"/>
    <s v="Number"/>
    <s v="Normal"/>
    <m/>
    <n v="130"/>
    <x v="12"/>
  </r>
  <r>
    <s v="Production and Sales of Auto Vehicles"/>
    <x v="12"/>
    <x v="0"/>
    <x v="1"/>
    <s v="Q2"/>
    <s v="TS_GP_RLS_PSAUTO_M.AP_001002"/>
    <s v=". Total Production of 2 &amp; 3 Wheelers"/>
    <n v="107154"/>
    <s v="Number"/>
    <s v="Normal"/>
    <m/>
    <n v="140"/>
    <x v="13"/>
  </r>
  <r>
    <s v="Production and Sales of Auto Vehicles"/>
    <x v="13"/>
    <x v="1"/>
    <x v="1"/>
    <s v="Q2"/>
    <s v="TS_GP_RLS_PSAUTO_M.TAS_001000"/>
    <s v=". Total Sales (except 2 &amp; 3 Wheelers)"/>
    <n v="10356"/>
    <s v="Number"/>
    <s v="Normal"/>
    <m/>
    <n v="10"/>
    <x v="0"/>
  </r>
  <r>
    <s v="Production and Sales of Auto Vehicles"/>
    <x v="13"/>
    <x v="1"/>
    <x v="1"/>
    <s v="Q2"/>
    <s v="TS_GP_RLS_PSAUTO_M.AS_001001"/>
    <s v="......1 Sales of Cars"/>
    <n v="5857"/>
    <s v="Number"/>
    <s v="Normal"/>
    <m/>
    <n v="20"/>
    <x v="1"/>
  </r>
  <r>
    <s v="Production and Sales of Auto Vehicles"/>
    <x v="13"/>
    <x v="1"/>
    <x v="1"/>
    <s v="Q2"/>
    <s v="TS_GP_RLS_PSAUTO_M.AS_001003"/>
    <s v="......2 Sales of Trucks"/>
    <n v="251"/>
    <s v="Number"/>
    <s v="Normal"/>
    <m/>
    <n v="30"/>
    <x v="2"/>
  </r>
  <r>
    <s v="Production and Sales of Auto Vehicles"/>
    <x v="13"/>
    <x v="1"/>
    <x v="1"/>
    <s v="Q2"/>
    <s v="TS_GP_RLS_PSAUTO_M.AS_001004"/>
    <s v="......3 Sales of Buses"/>
    <n v="56"/>
    <s v="Number"/>
    <s v="Normal"/>
    <m/>
    <n v="40"/>
    <x v="3"/>
  </r>
  <r>
    <s v="Production and Sales of Auto Vehicles"/>
    <x v="13"/>
    <x v="1"/>
    <x v="1"/>
    <s v="Q2"/>
    <s v="TS_GP_RLS_PSAUTO_M.AS_001005"/>
    <s v="......4 Sales of Jeeps &amp; Pickups"/>
    <n v="2732"/>
    <s v="Number"/>
    <s v="Normal"/>
    <m/>
    <n v="50"/>
    <x v="4"/>
  </r>
  <r>
    <s v="Production and Sales of Auto Vehicles"/>
    <x v="13"/>
    <x v="1"/>
    <x v="1"/>
    <s v="Q2"/>
    <s v="TS_GP_RLS_PSAUTO_M.AS_001006"/>
    <s v="......5 Sales of Tractors"/>
    <n v="1460"/>
    <s v="Number"/>
    <s v="Normal"/>
    <m/>
    <n v="60"/>
    <x v="5"/>
  </r>
  <r>
    <s v="Production and Sales of Auto Vehicles"/>
    <x v="13"/>
    <x v="1"/>
    <x v="1"/>
    <s v="Q2"/>
    <s v="TS_GP_RLS_PSAUTO_M.AS_001002"/>
    <s v=". Total Sales of 2 &amp; 3 Wheelers"/>
    <n v="84993"/>
    <s v="Number"/>
    <s v="Normal"/>
    <m/>
    <n v="70"/>
    <x v="6"/>
  </r>
  <r>
    <s v="Production and Sales of Auto Vehicles"/>
    <x v="13"/>
    <x v="1"/>
    <x v="1"/>
    <s v="Q2"/>
    <s v="TS_GP_RLS_PSAUTO_M.TAP_001000"/>
    <s v=". Total Production (except 2 &amp; 3 Wheelers)"/>
    <n v="12290"/>
    <s v="Number"/>
    <s v="Normal"/>
    <m/>
    <n v="80"/>
    <x v="7"/>
  </r>
  <r>
    <s v="Production and Sales of Auto Vehicles"/>
    <x v="13"/>
    <x v="1"/>
    <x v="1"/>
    <s v="Q2"/>
    <s v="TS_GP_RLS_PSAUTO_M.AP_001001"/>
    <s v="......1 Production of Cars"/>
    <n v="6614"/>
    <s v="Number"/>
    <s v="Normal"/>
    <m/>
    <n v="90"/>
    <x v="8"/>
  </r>
  <r>
    <s v="Production and Sales of Auto Vehicles"/>
    <x v="13"/>
    <x v="1"/>
    <x v="1"/>
    <s v="Q2"/>
    <s v="TS_GP_RLS_PSAUTO_M.AP_001003"/>
    <s v="......2 Production of Trucks"/>
    <n v="287"/>
    <s v="Number"/>
    <s v="Normal"/>
    <m/>
    <n v="100"/>
    <x v="9"/>
  </r>
  <r>
    <s v="Production and Sales of Auto Vehicles"/>
    <x v="13"/>
    <x v="1"/>
    <x v="1"/>
    <s v="Q2"/>
    <s v="TS_GP_RLS_PSAUTO_M.AP_001004"/>
    <s v="......3 Production of Buses"/>
    <n v="60"/>
    <s v="Number"/>
    <s v="Normal"/>
    <m/>
    <n v="110"/>
    <x v="10"/>
  </r>
  <r>
    <s v="Production and Sales of Auto Vehicles"/>
    <x v="13"/>
    <x v="1"/>
    <x v="1"/>
    <s v="Q2"/>
    <s v="TS_GP_RLS_PSAUTO_M.AP_001005"/>
    <s v="......4 Production of Jeeps &amp; Pickups"/>
    <n v="3090"/>
    <s v="Number"/>
    <s v="Normal"/>
    <m/>
    <n v="120"/>
    <x v="11"/>
  </r>
  <r>
    <s v="Production and Sales of Auto Vehicles"/>
    <x v="13"/>
    <x v="1"/>
    <x v="1"/>
    <s v="Q2"/>
    <s v="TS_GP_RLS_PSAUTO_M.AP_001006"/>
    <s v="......5 Production of Tractors"/>
    <n v="2239"/>
    <s v="Number"/>
    <s v="Normal"/>
    <m/>
    <n v="130"/>
    <x v="12"/>
  </r>
  <r>
    <s v="Production and Sales of Auto Vehicles"/>
    <x v="13"/>
    <x v="1"/>
    <x v="1"/>
    <s v="Q2"/>
    <s v="TS_GP_RLS_PSAUTO_M.AP_001002"/>
    <s v=". Total Production of 2 &amp; 3 Wheelers"/>
    <n v="85516"/>
    <s v="Number"/>
    <s v="Normal"/>
    <m/>
    <n v="140"/>
    <x v="13"/>
  </r>
  <r>
    <s v="Production and Sales of Auto Vehicles"/>
    <x v="14"/>
    <x v="2"/>
    <x v="1"/>
    <s v="Q1"/>
    <s v="TS_GP_RLS_PSAUTO_M.TAS_001000"/>
    <s v=". Total Sales (except 2 &amp; 3 Wheelers)"/>
    <n v="17717"/>
    <s v="Number"/>
    <s v="Normal"/>
    <m/>
    <n v="10"/>
    <x v="0"/>
  </r>
  <r>
    <s v="Production and Sales of Auto Vehicles"/>
    <x v="14"/>
    <x v="2"/>
    <x v="1"/>
    <s v="Q1"/>
    <s v="TS_GP_RLS_PSAUTO_M.AS_001001"/>
    <s v="......1 Sales of Cars"/>
    <n v="10128"/>
    <s v="Number"/>
    <s v="Normal"/>
    <m/>
    <n v="20"/>
    <x v="1"/>
  </r>
  <r>
    <s v="Production and Sales of Auto Vehicles"/>
    <x v="14"/>
    <x v="2"/>
    <x v="1"/>
    <s v="Q1"/>
    <s v="TS_GP_RLS_PSAUTO_M.AS_001003"/>
    <s v="......2 Sales of Trucks"/>
    <n v="260"/>
    <s v="Number"/>
    <s v="Normal"/>
    <m/>
    <n v="30"/>
    <x v="2"/>
  </r>
  <r>
    <s v="Production and Sales of Auto Vehicles"/>
    <x v="14"/>
    <x v="2"/>
    <x v="1"/>
    <s v="Q1"/>
    <s v="TS_GP_RLS_PSAUTO_M.AS_001004"/>
    <s v="......3 Sales of Buses"/>
    <n v="39"/>
    <s v="Number"/>
    <s v="Normal"/>
    <m/>
    <n v="40"/>
    <x v="3"/>
  </r>
  <r>
    <s v="Production and Sales of Auto Vehicles"/>
    <x v="14"/>
    <x v="2"/>
    <x v="1"/>
    <s v="Q1"/>
    <s v="TS_GP_RLS_PSAUTO_M.AS_001005"/>
    <s v="......4 Sales of Jeeps &amp; Pickups"/>
    <n v="3156"/>
    <s v="Number"/>
    <s v="Normal"/>
    <m/>
    <n v="50"/>
    <x v="4"/>
  </r>
  <r>
    <s v="Production and Sales of Auto Vehicles"/>
    <x v="14"/>
    <x v="2"/>
    <x v="1"/>
    <s v="Q1"/>
    <s v="TS_GP_RLS_PSAUTO_M.AS_001006"/>
    <s v="......5 Sales of Tractors"/>
    <n v="4134"/>
    <s v="Number"/>
    <s v="Normal"/>
    <m/>
    <n v="60"/>
    <x v="5"/>
  </r>
  <r>
    <s v="Production and Sales of Auto Vehicles"/>
    <x v="14"/>
    <x v="2"/>
    <x v="1"/>
    <s v="Q1"/>
    <s v="TS_GP_RLS_PSAUTO_M.AS_001002"/>
    <s v=". Total Sales of 2 &amp; 3 Wheelers"/>
    <n v="89895"/>
    <s v="Number"/>
    <s v="Normal"/>
    <m/>
    <n v="70"/>
    <x v="6"/>
  </r>
  <r>
    <s v="Production and Sales of Auto Vehicles"/>
    <x v="14"/>
    <x v="2"/>
    <x v="1"/>
    <s v="Q1"/>
    <s v="TS_GP_RLS_PSAUTO_M.TAP_001000"/>
    <s v=". Total Production (except 2 &amp; 3 Wheelers)"/>
    <n v="14275"/>
    <s v="Number"/>
    <s v="Normal"/>
    <m/>
    <n v="80"/>
    <x v="7"/>
  </r>
  <r>
    <s v="Production and Sales of Auto Vehicles"/>
    <x v="14"/>
    <x v="2"/>
    <x v="1"/>
    <s v="Q1"/>
    <s v="TS_GP_RLS_PSAUTO_M.AP_001001"/>
    <s v="......1 Production of Cars"/>
    <n v="8626"/>
    <s v="Number"/>
    <s v="Normal"/>
    <m/>
    <n v="90"/>
    <x v="8"/>
  </r>
  <r>
    <s v="Production and Sales of Auto Vehicles"/>
    <x v="14"/>
    <x v="2"/>
    <x v="1"/>
    <s v="Q1"/>
    <s v="TS_GP_RLS_PSAUTO_M.AP_001003"/>
    <s v="......2 Production of Trucks"/>
    <n v="247"/>
    <s v="Number"/>
    <s v="Normal"/>
    <m/>
    <n v="100"/>
    <x v="9"/>
  </r>
  <r>
    <s v="Production and Sales of Auto Vehicles"/>
    <x v="14"/>
    <x v="2"/>
    <x v="1"/>
    <s v="Q1"/>
    <s v="TS_GP_RLS_PSAUTO_M.AP_001004"/>
    <s v="......3 Production of Buses"/>
    <n v="52"/>
    <s v="Number"/>
    <s v="Normal"/>
    <m/>
    <n v="110"/>
    <x v="10"/>
  </r>
  <r>
    <s v="Production and Sales of Auto Vehicles"/>
    <x v="14"/>
    <x v="2"/>
    <x v="1"/>
    <s v="Q1"/>
    <s v="TS_GP_RLS_PSAUTO_M.AP_001005"/>
    <s v="......4 Production of Jeeps &amp; Pickups"/>
    <n v="2166"/>
    <s v="Number"/>
    <s v="Normal"/>
    <m/>
    <n v="120"/>
    <x v="11"/>
  </r>
  <r>
    <s v="Production and Sales of Auto Vehicles"/>
    <x v="14"/>
    <x v="2"/>
    <x v="1"/>
    <s v="Q1"/>
    <s v="TS_GP_RLS_PSAUTO_M.AP_001006"/>
    <s v="......5 Production of Tractors"/>
    <n v="3184"/>
    <s v="Number"/>
    <s v="Normal"/>
    <m/>
    <n v="130"/>
    <x v="12"/>
  </r>
  <r>
    <s v="Production and Sales of Auto Vehicles"/>
    <x v="14"/>
    <x v="2"/>
    <x v="1"/>
    <s v="Q1"/>
    <s v="TS_GP_RLS_PSAUTO_M.AP_001002"/>
    <s v=". Total Production of 2 &amp; 3 Wheelers"/>
    <n v="87844"/>
    <s v="Number"/>
    <s v="Normal"/>
    <m/>
    <n v="140"/>
    <x v="13"/>
  </r>
  <r>
    <s v="Production and Sales of Auto Vehicles"/>
    <x v="15"/>
    <x v="3"/>
    <x v="1"/>
    <s v="Q1"/>
    <s v="TS_GP_RLS_PSAUTO_M.TAS_001000"/>
    <s v=". Total Sales (except 2 &amp; 3 Wheelers)"/>
    <n v="14274"/>
    <s v="Number"/>
    <s v="Normal"/>
    <m/>
    <n v="10"/>
    <x v="0"/>
  </r>
  <r>
    <s v="Production and Sales of Auto Vehicles"/>
    <x v="15"/>
    <x v="3"/>
    <x v="1"/>
    <s v="Q1"/>
    <s v="TS_GP_RLS_PSAUTO_M.AS_001001"/>
    <s v="......1 Sales of Cars"/>
    <n v="8487"/>
    <s v="Number"/>
    <s v="Normal"/>
    <m/>
    <n v="20"/>
    <x v="1"/>
  </r>
  <r>
    <s v="Production and Sales of Auto Vehicles"/>
    <x v="15"/>
    <x v="3"/>
    <x v="1"/>
    <s v="Q1"/>
    <s v="TS_GP_RLS_PSAUTO_M.AS_001003"/>
    <s v="......2 Sales of Trucks"/>
    <n v="203"/>
    <s v="Number"/>
    <s v="Normal"/>
    <m/>
    <n v="30"/>
    <x v="2"/>
  </r>
  <r>
    <s v="Production and Sales of Auto Vehicles"/>
    <x v="15"/>
    <x v="3"/>
    <x v="1"/>
    <s v="Q1"/>
    <s v="TS_GP_RLS_PSAUTO_M.AS_001004"/>
    <s v="......3 Sales of Buses"/>
    <n v="44"/>
    <s v="Number"/>
    <s v="Normal"/>
    <m/>
    <n v="40"/>
    <x v="3"/>
  </r>
  <r>
    <s v="Production and Sales of Auto Vehicles"/>
    <x v="15"/>
    <x v="3"/>
    <x v="1"/>
    <s v="Q1"/>
    <s v="TS_GP_RLS_PSAUTO_M.AS_001005"/>
    <s v="......4 Sales of Jeeps &amp; Pickups"/>
    <n v="2462"/>
    <s v="Number"/>
    <s v="Normal"/>
    <m/>
    <n v="50"/>
    <x v="4"/>
  </r>
  <r>
    <s v="Production and Sales of Auto Vehicles"/>
    <x v="15"/>
    <x v="3"/>
    <x v="1"/>
    <s v="Q1"/>
    <s v="TS_GP_RLS_PSAUTO_M.AS_001006"/>
    <s v="......5 Sales of Tractors"/>
    <n v="3078"/>
    <s v="Number"/>
    <s v="Normal"/>
    <m/>
    <n v="60"/>
    <x v="5"/>
  </r>
  <r>
    <s v="Production and Sales of Auto Vehicles"/>
    <x v="15"/>
    <x v="3"/>
    <x v="1"/>
    <s v="Q1"/>
    <s v="TS_GP_RLS_PSAUTO_M.AS_001002"/>
    <s v=". Total Sales of 2 &amp; 3 Wheelers"/>
    <n v="118811"/>
    <s v="Number"/>
    <s v="Normal"/>
    <m/>
    <n v="70"/>
    <x v="6"/>
  </r>
  <r>
    <s v="Production and Sales of Auto Vehicles"/>
    <x v="15"/>
    <x v="3"/>
    <x v="1"/>
    <s v="Q1"/>
    <s v="TS_GP_RLS_PSAUTO_M.TAP_001000"/>
    <s v=". Total Production (except 2 &amp; 3 Wheelers)"/>
    <n v="14201"/>
    <s v="Number"/>
    <s v="Normal"/>
    <m/>
    <n v="80"/>
    <x v="7"/>
  </r>
  <r>
    <s v="Production and Sales of Auto Vehicles"/>
    <x v="15"/>
    <x v="3"/>
    <x v="1"/>
    <s v="Q1"/>
    <s v="TS_GP_RLS_PSAUTO_M.AP_001001"/>
    <s v="......1 Production of Cars"/>
    <n v="8472"/>
    <s v="Number"/>
    <s v="Normal"/>
    <m/>
    <n v="90"/>
    <x v="8"/>
  </r>
  <r>
    <s v="Production and Sales of Auto Vehicles"/>
    <x v="15"/>
    <x v="3"/>
    <x v="1"/>
    <s v="Q1"/>
    <s v="TS_GP_RLS_PSAUTO_M.AP_001003"/>
    <s v="......2 Production of Trucks"/>
    <n v="263"/>
    <s v="Number"/>
    <s v="Normal"/>
    <m/>
    <n v="100"/>
    <x v="9"/>
  </r>
  <r>
    <s v="Production and Sales of Auto Vehicles"/>
    <x v="15"/>
    <x v="3"/>
    <x v="1"/>
    <s v="Q1"/>
    <s v="TS_GP_RLS_PSAUTO_M.AP_001004"/>
    <s v="......3 Production of Buses"/>
    <n v="44"/>
    <s v="Number"/>
    <s v="Normal"/>
    <m/>
    <n v="110"/>
    <x v="10"/>
  </r>
  <r>
    <s v="Production and Sales of Auto Vehicles"/>
    <x v="15"/>
    <x v="3"/>
    <x v="1"/>
    <s v="Q1"/>
    <s v="TS_GP_RLS_PSAUTO_M.AP_001005"/>
    <s v="......4 Production of Jeeps &amp; Pickups"/>
    <n v="2623"/>
    <s v="Number"/>
    <s v="Normal"/>
    <m/>
    <n v="120"/>
    <x v="11"/>
  </r>
  <r>
    <s v="Production and Sales of Auto Vehicles"/>
    <x v="15"/>
    <x v="3"/>
    <x v="1"/>
    <s v="Q1"/>
    <s v="TS_GP_RLS_PSAUTO_M.AP_001006"/>
    <s v="......5 Production of Tractors"/>
    <n v="2799"/>
    <s v="Number"/>
    <s v="Normal"/>
    <m/>
    <n v="130"/>
    <x v="12"/>
  </r>
  <r>
    <s v="Production and Sales of Auto Vehicles"/>
    <x v="15"/>
    <x v="3"/>
    <x v="1"/>
    <s v="Q1"/>
    <s v="TS_GP_RLS_PSAUTO_M.AP_001002"/>
    <s v=". Total Production of 2 &amp; 3 Wheelers"/>
    <n v="120559"/>
    <s v="Number"/>
    <s v="Normal"/>
    <m/>
    <n v="140"/>
    <x v="13"/>
  </r>
  <r>
    <s v="Production and Sales of Auto Vehicles"/>
    <x v="16"/>
    <x v="4"/>
    <x v="1"/>
    <s v="Q1"/>
    <s v="TS_GP_RLS_PSAUTO_M.TAS_001000"/>
    <s v=". Total Sales (except 2 &amp; 3 Wheelers)"/>
    <n v="13827"/>
    <s v="Number"/>
    <s v="Normal"/>
    <m/>
    <n v="10"/>
    <x v="0"/>
  </r>
  <r>
    <s v="Production and Sales of Auto Vehicles"/>
    <x v="16"/>
    <x v="4"/>
    <x v="1"/>
    <s v="Q1"/>
    <s v="TS_GP_RLS_PSAUTO_M.AS_001001"/>
    <s v="......1 Sales of Cars"/>
    <n v="8873"/>
    <s v="Number"/>
    <s v="Normal"/>
    <m/>
    <n v="20"/>
    <x v="1"/>
  </r>
  <r>
    <s v="Production and Sales of Auto Vehicles"/>
    <x v="16"/>
    <x v="4"/>
    <x v="1"/>
    <s v="Q1"/>
    <s v="TS_GP_RLS_PSAUTO_M.AS_001003"/>
    <s v="......2 Sales of Trucks"/>
    <n v="198"/>
    <s v="Number"/>
    <s v="Normal"/>
    <m/>
    <n v="30"/>
    <x v="2"/>
  </r>
  <r>
    <s v="Production and Sales of Auto Vehicles"/>
    <x v="16"/>
    <x v="4"/>
    <x v="1"/>
    <s v="Q1"/>
    <s v="TS_GP_RLS_PSAUTO_M.AS_001004"/>
    <s v="......3 Sales of Buses"/>
    <n v="31"/>
    <s v="Number"/>
    <s v="Normal"/>
    <m/>
    <n v="40"/>
    <x v="3"/>
  </r>
  <r>
    <s v="Production and Sales of Auto Vehicles"/>
    <x v="16"/>
    <x v="4"/>
    <x v="1"/>
    <s v="Q1"/>
    <s v="TS_GP_RLS_PSAUTO_M.AS_001005"/>
    <s v="......4 Sales of Jeeps &amp; Pickups"/>
    <n v="1642"/>
    <s v="Number"/>
    <s v="Normal"/>
    <m/>
    <n v="50"/>
    <x v="4"/>
  </r>
  <r>
    <s v="Production and Sales of Auto Vehicles"/>
    <x v="16"/>
    <x v="4"/>
    <x v="1"/>
    <s v="Q1"/>
    <s v="TS_GP_RLS_PSAUTO_M.AS_001006"/>
    <s v="......5 Sales of Tractors"/>
    <n v="3083"/>
    <s v="Number"/>
    <s v="Normal"/>
    <m/>
    <n v="60"/>
    <x v="5"/>
  </r>
  <r>
    <s v="Production and Sales of Auto Vehicles"/>
    <x v="16"/>
    <x v="4"/>
    <x v="1"/>
    <s v="Q1"/>
    <s v="TS_GP_RLS_PSAUTO_M.AS_001002"/>
    <s v=". Total Sales of 2 &amp; 3 Wheelers"/>
    <n v="107590"/>
    <s v="Number"/>
    <s v="Normal"/>
    <m/>
    <n v="70"/>
    <x v="6"/>
  </r>
  <r>
    <s v="Production and Sales of Auto Vehicles"/>
    <x v="16"/>
    <x v="4"/>
    <x v="1"/>
    <s v="Q1"/>
    <s v="TS_GP_RLS_PSAUTO_M.TAP_001000"/>
    <s v=". Total Production (except 2 &amp; 3 Wheelers)"/>
    <n v="12191"/>
    <s v="Number"/>
    <s v="Normal"/>
    <m/>
    <n v="80"/>
    <x v="7"/>
  </r>
  <r>
    <s v="Production and Sales of Auto Vehicles"/>
    <x v="16"/>
    <x v="4"/>
    <x v="1"/>
    <s v="Q1"/>
    <s v="TS_GP_RLS_PSAUTO_M.AP_001001"/>
    <s v="......1 Production of Cars"/>
    <n v="6806"/>
    <s v="Number"/>
    <s v="Normal"/>
    <m/>
    <n v="90"/>
    <x v="8"/>
  </r>
  <r>
    <s v="Production and Sales of Auto Vehicles"/>
    <x v="16"/>
    <x v="4"/>
    <x v="1"/>
    <s v="Q1"/>
    <s v="TS_GP_RLS_PSAUTO_M.AP_001003"/>
    <s v="......2 Production of Trucks"/>
    <n v="193"/>
    <s v="Number"/>
    <s v="Normal"/>
    <m/>
    <n v="100"/>
    <x v="9"/>
  </r>
  <r>
    <s v="Production and Sales of Auto Vehicles"/>
    <x v="16"/>
    <x v="4"/>
    <x v="1"/>
    <s v="Q1"/>
    <s v="TS_GP_RLS_PSAUTO_M.AP_001004"/>
    <s v="......3 Production of Buses"/>
    <n v="26"/>
    <s v="Number"/>
    <s v="Normal"/>
    <m/>
    <n v="110"/>
    <x v="10"/>
  </r>
  <r>
    <s v="Production and Sales of Auto Vehicles"/>
    <x v="16"/>
    <x v="4"/>
    <x v="1"/>
    <s v="Q1"/>
    <s v="TS_GP_RLS_PSAUTO_M.AP_001005"/>
    <s v="......4 Production of Jeeps &amp; Pickups"/>
    <n v="1753"/>
    <s v="Number"/>
    <s v="Normal"/>
    <m/>
    <n v="120"/>
    <x v="11"/>
  </r>
  <r>
    <s v="Production and Sales of Auto Vehicles"/>
    <x v="16"/>
    <x v="4"/>
    <x v="1"/>
    <s v="Q1"/>
    <s v="TS_GP_RLS_PSAUTO_M.AP_001006"/>
    <s v="......5 Production of Tractors"/>
    <n v="3413"/>
    <s v="Number"/>
    <s v="Normal"/>
    <m/>
    <n v="130"/>
    <x v="12"/>
  </r>
  <r>
    <s v="Production and Sales of Auto Vehicles"/>
    <x v="16"/>
    <x v="4"/>
    <x v="1"/>
    <s v="Q1"/>
    <s v="TS_GP_RLS_PSAUTO_M.AP_001002"/>
    <s v=". Total Production of 2 &amp; 3 Wheelers"/>
    <n v="98183"/>
    <s v="Number"/>
    <s v="Normal"/>
    <m/>
    <n v="140"/>
    <x v="13"/>
  </r>
  <r>
    <s v="Production and Sales of Auto Vehicles"/>
    <x v="17"/>
    <x v="5"/>
    <x v="2"/>
    <s v="Q4"/>
    <s v="TS_GP_RLS_PSAUTO_M.TAS_001000"/>
    <s v=". Total Sales (except 2 &amp; 3 Wheelers)"/>
    <n v="14301"/>
    <s v="Number"/>
    <s v="Normal"/>
    <m/>
    <n v="10"/>
    <x v="0"/>
  </r>
  <r>
    <s v="Production and Sales of Auto Vehicles"/>
    <x v="17"/>
    <x v="5"/>
    <x v="2"/>
    <s v="Q4"/>
    <s v="TS_GP_RLS_PSAUTO_M.AS_001001"/>
    <s v="......1 Sales of Cars"/>
    <n v="7672"/>
    <s v="Number"/>
    <s v="Normal"/>
    <m/>
    <n v="20"/>
    <x v="1"/>
  </r>
  <r>
    <s v="Production and Sales of Auto Vehicles"/>
    <x v="17"/>
    <x v="5"/>
    <x v="2"/>
    <s v="Q4"/>
    <s v="TS_GP_RLS_PSAUTO_M.AS_001003"/>
    <s v="......2 Sales of Trucks"/>
    <n v="273"/>
    <s v="Number"/>
    <s v="Normal"/>
    <m/>
    <n v="30"/>
    <x v="2"/>
  </r>
  <r>
    <s v="Production and Sales of Auto Vehicles"/>
    <x v="17"/>
    <x v="5"/>
    <x v="2"/>
    <s v="Q4"/>
    <s v="TS_GP_RLS_PSAUTO_M.AS_001004"/>
    <s v="......3 Sales of Buses"/>
    <n v="39"/>
    <s v="Number"/>
    <s v="Normal"/>
    <m/>
    <n v="40"/>
    <x v="3"/>
  </r>
  <r>
    <s v="Production and Sales of Auto Vehicles"/>
    <x v="17"/>
    <x v="5"/>
    <x v="2"/>
    <s v="Q4"/>
    <s v="TS_GP_RLS_PSAUTO_M.AS_001005"/>
    <s v="......4 Sales of Jeeps &amp; Pickups"/>
    <n v="1709"/>
    <s v="Number"/>
    <s v="Normal"/>
    <m/>
    <n v="50"/>
    <x v="4"/>
  </r>
  <r>
    <s v="Production and Sales of Auto Vehicles"/>
    <x v="17"/>
    <x v="5"/>
    <x v="2"/>
    <s v="Q4"/>
    <s v="TS_GP_RLS_PSAUTO_M.AS_001006"/>
    <s v="......5 Sales of Tractors"/>
    <n v="4608"/>
    <s v="Number"/>
    <s v="Normal"/>
    <m/>
    <n v="60"/>
    <x v="5"/>
  </r>
  <r>
    <s v="Production and Sales of Auto Vehicles"/>
    <x v="17"/>
    <x v="5"/>
    <x v="2"/>
    <s v="Q4"/>
    <s v="TS_GP_RLS_PSAUTO_M.AS_001002"/>
    <s v=". Total Sales of 2 &amp; 3 Wheelers"/>
    <n v="93606"/>
    <s v="Number"/>
    <s v="Normal"/>
    <m/>
    <n v="70"/>
    <x v="6"/>
  </r>
  <r>
    <s v="Production and Sales of Auto Vehicles"/>
    <x v="17"/>
    <x v="5"/>
    <x v="2"/>
    <s v="Q4"/>
    <s v="TS_GP_RLS_PSAUTO_M.TAP_001000"/>
    <s v=". Total Production (except 2 &amp; 3 Wheelers)"/>
    <n v="13258"/>
    <s v="Number"/>
    <s v="Normal"/>
    <m/>
    <n v="80"/>
    <x v="7"/>
  </r>
  <r>
    <s v="Production and Sales of Auto Vehicles"/>
    <x v="17"/>
    <x v="5"/>
    <x v="2"/>
    <s v="Q4"/>
    <s v="TS_GP_RLS_PSAUTO_M.AP_001001"/>
    <s v="......1 Production of Cars"/>
    <n v="7270"/>
    <s v="Number"/>
    <s v="Normal"/>
    <m/>
    <n v="90"/>
    <x v="8"/>
  </r>
  <r>
    <s v="Production and Sales of Auto Vehicles"/>
    <x v="17"/>
    <x v="5"/>
    <x v="2"/>
    <s v="Q4"/>
    <s v="TS_GP_RLS_PSAUTO_M.AP_001003"/>
    <s v="......2 Production of Trucks"/>
    <n v="294"/>
    <s v="Number"/>
    <s v="Normal"/>
    <m/>
    <n v="100"/>
    <x v="9"/>
  </r>
  <r>
    <s v="Production and Sales of Auto Vehicles"/>
    <x v="17"/>
    <x v="5"/>
    <x v="2"/>
    <s v="Q4"/>
    <s v="TS_GP_RLS_PSAUTO_M.AP_001004"/>
    <s v="......3 Production of Buses"/>
    <n v="25"/>
    <s v="Number"/>
    <s v="Normal"/>
    <m/>
    <n v="110"/>
    <x v="10"/>
  </r>
  <r>
    <s v="Production and Sales of Auto Vehicles"/>
    <x v="17"/>
    <x v="5"/>
    <x v="2"/>
    <s v="Q4"/>
    <s v="TS_GP_RLS_PSAUTO_M.AP_001005"/>
    <s v="......4 Production of Jeeps &amp; Pickups"/>
    <n v="1451"/>
    <s v="Number"/>
    <s v="Normal"/>
    <m/>
    <n v="120"/>
    <x v="11"/>
  </r>
  <r>
    <s v="Production and Sales of Auto Vehicles"/>
    <x v="17"/>
    <x v="5"/>
    <x v="2"/>
    <s v="Q4"/>
    <s v="TS_GP_RLS_PSAUTO_M.AP_001006"/>
    <s v="......5 Production of Tractors"/>
    <n v="4218"/>
    <s v="Number"/>
    <s v="Normal"/>
    <m/>
    <n v="130"/>
    <x v="12"/>
  </r>
  <r>
    <s v="Production and Sales of Auto Vehicles"/>
    <x v="17"/>
    <x v="5"/>
    <x v="2"/>
    <s v="Q4"/>
    <s v="TS_GP_RLS_PSAUTO_M.AP_001002"/>
    <s v=". Total Production of 2 &amp; 3 Wheelers"/>
    <n v="102165"/>
    <s v="Number"/>
    <s v="Normal"/>
    <m/>
    <n v="140"/>
    <x v="13"/>
  </r>
  <r>
    <s v="Production and Sales of Auto Vehicles"/>
    <x v="18"/>
    <x v="6"/>
    <x v="2"/>
    <s v="Q4"/>
    <s v="TS_GP_RLS_PSAUTO_M.TAS_001000"/>
    <s v=". Total Sales (except 2 &amp; 3 Wheelers)"/>
    <n v="13640"/>
    <s v="Number"/>
    <s v="Normal"/>
    <m/>
    <n v="10"/>
    <x v="0"/>
  </r>
  <r>
    <s v="Production and Sales of Auto Vehicles"/>
    <x v="18"/>
    <x v="6"/>
    <x v="2"/>
    <s v="Q4"/>
    <s v="TS_GP_RLS_PSAUTO_M.AS_001001"/>
    <s v="......1 Sales of Cars"/>
    <n v="7955"/>
    <s v="Number"/>
    <s v="Normal"/>
    <m/>
    <n v="20"/>
    <x v="1"/>
  </r>
  <r>
    <s v="Production and Sales of Auto Vehicles"/>
    <x v="18"/>
    <x v="6"/>
    <x v="2"/>
    <s v="Q4"/>
    <s v="TS_GP_RLS_PSAUTO_M.AS_001003"/>
    <s v="......2 Sales of Trucks"/>
    <n v="289"/>
    <s v="Number"/>
    <s v="Normal"/>
    <m/>
    <n v="30"/>
    <x v="2"/>
  </r>
  <r>
    <s v="Production and Sales of Auto Vehicles"/>
    <x v="18"/>
    <x v="6"/>
    <x v="2"/>
    <s v="Q4"/>
    <s v="TS_GP_RLS_PSAUTO_M.AS_001004"/>
    <s v="......3 Sales of Buses"/>
    <n v="63"/>
    <s v="Number"/>
    <s v="Normal"/>
    <m/>
    <n v="40"/>
    <x v="3"/>
  </r>
  <r>
    <s v="Production and Sales of Auto Vehicles"/>
    <x v="18"/>
    <x v="6"/>
    <x v="2"/>
    <s v="Q4"/>
    <s v="TS_GP_RLS_PSAUTO_M.AS_001005"/>
    <s v="......4 Sales of Jeeps &amp; Pickups"/>
    <n v="1756"/>
    <s v="Number"/>
    <s v="Normal"/>
    <m/>
    <n v="50"/>
    <x v="4"/>
  </r>
  <r>
    <s v="Production and Sales of Auto Vehicles"/>
    <x v="18"/>
    <x v="6"/>
    <x v="2"/>
    <s v="Q4"/>
    <s v="TS_GP_RLS_PSAUTO_M.AS_001006"/>
    <s v="......5 Sales of Tractors"/>
    <n v="3577"/>
    <s v="Number"/>
    <s v="Normal"/>
    <m/>
    <n v="60"/>
    <x v="5"/>
  </r>
  <r>
    <s v="Production and Sales of Auto Vehicles"/>
    <x v="18"/>
    <x v="6"/>
    <x v="2"/>
    <s v="Q4"/>
    <s v="TS_GP_RLS_PSAUTO_M.AS_001002"/>
    <s v=". Total Sales of 2 &amp; 3 Wheelers"/>
    <n v="93770"/>
    <s v="Number"/>
    <s v="Normal"/>
    <m/>
    <n v="70"/>
    <x v="6"/>
  </r>
  <r>
    <s v="Production and Sales of Auto Vehicles"/>
    <x v="18"/>
    <x v="6"/>
    <x v="2"/>
    <s v="Q4"/>
    <s v="TS_GP_RLS_PSAUTO_M.TAP_001000"/>
    <s v=". Total Production (except 2 &amp; 3 Wheelers)"/>
    <n v="14323"/>
    <s v="Number"/>
    <s v="Normal"/>
    <m/>
    <n v="80"/>
    <x v="7"/>
  </r>
  <r>
    <s v="Production and Sales of Auto Vehicles"/>
    <x v="18"/>
    <x v="6"/>
    <x v="2"/>
    <s v="Q4"/>
    <s v="TS_GP_RLS_PSAUTO_M.AP_001001"/>
    <s v="......1 Production of Cars"/>
    <n v="8004"/>
    <s v="Number"/>
    <s v="Normal"/>
    <m/>
    <n v="90"/>
    <x v="8"/>
  </r>
  <r>
    <s v="Production and Sales of Auto Vehicles"/>
    <x v="18"/>
    <x v="6"/>
    <x v="2"/>
    <s v="Q4"/>
    <s v="TS_GP_RLS_PSAUTO_M.AP_001003"/>
    <s v="......2 Production of Trucks"/>
    <n v="327"/>
    <s v="Number"/>
    <s v="Normal"/>
    <m/>
    <n v="100"/>
    <x v="9"/>
  </r>
  <r>
    <s v="Production and Sales of Auto Vehicles"/>
    <x v="18"/>
    <x v="6"/>
    <x v="2"/>
    <s v="Q4"/>
    <s v="TS_GP_RLS_PSAUTO_M.AP_001004"/>
    <s v="......3 Production of Buses"/>
    <n v="44"/>
    <s v="Number"/>
    <s v="Normal"/>
    <m/>
    <n v="110"/>
    <x v="10"/>
  </r>
  <r>
    <s v="Production and Sales of Auto Vehicles"/>
    <x v="18"/>
    <x v="6"/>
    <x v="2"/>
    <s v="Q4"/>
    <s v="TS_GP_RLS_PSAUTO_M.AP_001005"/>
    <s v="......4 Production of Jeeps &amp; Pickups"/>
    <n v="1603"/>
    <s v="Number"/>
    <s v="Normal"/>
    <m/>
    <n v="120"/>
    <x v="11"/>
  </r>
  <r>
    <s v="Production and Sales of Auto Vehicles"/>
    <x v="18"/>
    <x v="6"/>
    <x v="2"/>
    <s v="Q4"/>
    <s v="TS_GP_RLS_PSAUTO_M.AP_001006"/>
    <s v="......5 Production of Tractors"/>
    <n v="4345"/>
    <s v="Number"/>
    <s v="Normal"/>
    <m/>
    <n v="130"/>
    <x v="12"/>
  </r>
  <r>
    <s v="Production and Sales of Auto Vehicles"/>
    <x v="18"/>
    <x v="6"/>
    <x v="2"/>
    <s v="Q4"/>
    <s v="TS_GP_RLS_PSAUTO_M.AP_001002"/>
    <s v=". Total Production of 2 &amp; 3 Wheelers"/>
    <n v="94894"/>
    <s v="Number"/>
    <s v="Normal"/>
    <m/>
    <n v="140"/>
    <x v="13"/>
  </r>
  <r>
    <s v="Production and Sales of Auto Vehicles"/>
    <x v="19"/>
    <x v="7"/>
    <x v="2"/>
    <s v="Q4"/>
    <s v="TS_GP_RLS_PSAUTO_M.TAS_001000"/>
    <s v=". Total Sales (except 2 &amp; 3 Wheelers)"/>
    <n v="14798"/>
    <s v="Number"/>
    <s v="Normal"/>
    <m/>
    <n v="10"/>
    <x v="0"/>
  </r>
  <r>
    <s v="Production and Sales of Auto Vehicles"/>
    <x v="19"/>
    <x v="7"/>
    <x v="2"/>
    <s v="Q4"/>
    <s v="TS_GP_RLS_PSAUTO_M.AS_001001"/>
    <s v="......1 Sales of Cars"/>
    <n v="7802"/>
    <s v="Number"/>
    <s v="Normal"/>
    <m/>
    <n v="20"/>
    <x v="1"/>
  </r>
  <r>
    <s v="Production and Sales of Auto Vehicles"/>
    <x v="19"/>
    <x v="7"/>
    <x v="2"/>
    <s v="Q4"/>
    <s v="TS_GP_RLS_PSAUTO_M.AS_001003"/>
    <s v="......2 Sales of Trucks"/>
    <n v="177"/>
    <s v="Number"/>
    <s v="Normal"/>
    <m/>
    <n v="30"/>
    <x v="2"/>
  </r>
  <r>
    <s v="Production and Sales of Auto Vehicles"/>
    <x v="19"/>
    <x v="7"/>
    <x v="2"/>
    <s v="Q4"/>
    <s v="TS_GP_RLS_PSAUTO_M.AS_001004"/>
    <s v="......3 Sales of Buses"/>
    <n v="65"/>
    <s v="Number"/>
    <s v="Normal"/>
    <m/>
    <n v="40"/>
    <x v="3"/>
  </r>
  <r>
    <s v="Production and Sales of Auto Vehicles"/>
    <x v="19"/>
    <x v="7"/>
    <x v="2"/>
    <s v="Q4"/>
    <s v="TS_GP_RLS_PSAUTO_M.AS_001005"/>
    <s v="......4 Sales of Jeeps &amp; Pickups"/>
    <n v="2734"/>
    <s v="Number"/>
    <s v="Normal"/>
    <m/>
    <n v="50"/>
    <x v="4"/>
  </r>
  <r>
    <s v="Production and Sales of Auto Vehicles"/>
    <x v="19"/>
    <x v="7"/>
    <x v="2"/>
    <s v="Q4"/>
    <s v="TS_GP_RLS_PSAUTO_M.AS_001006"/>
    <s v="......5 Sales of Tractors"/>
    <n v="4020"/>
    <s v="Number"/>
    <s v="Normal"/>
    <m/>
    <n v="60"/>
    <x v="5"/>
  </r>
  <r>
    <s v="Production and Sales of Auto Vehicles"/>
    <x v="19"/>
    <x v="7"/>
    <x v="2"/>
    <s v="Q4"/>
    <s v="TS_GP_RLS_PSAUTO_M.AS_001002"/>
    <s v=". Total Sales of 2 &amp; 3 Wheelers"/>
    <n v="104619"/>
    <s v="Number"/>
    <s v="Normal"/>
    <m/>
    <n v="70"/>
    <x v="6"/>
  </r>
  <r>
    <s v="Production and Sales of Auto Vehicles"/>
    <x v="19"/>
    <x v="7"/>
    <x v="2"/>
    <s v="Q4"/>
    <s v="TS_GP_RLS_PSAUTO_M.TAP_001000"/>
    <s v=". Total Production (except 2 &amp; 3 Wheelers)"/>
    <n v="16042"/>
    <s v="Number"/>
    <s v="Normal"/>
    <m/>
    <n v="80"/>
    <x v="7"/>
  </r>
  <r>
    <s v="Production and Sales of Auto Vehicles"/>
    <x v="19"/>
    <x v="7"/>
    <x v="2"/>
    <s v="Q4"/>
    <s v="TS_GP_RLS_PSAUTO_M.AP_001001"/>
    <s v="......1 Production of Cars"/>
    <n v="9618"/>
    <s v="Number"/>
    <s v="Normal"/>
    <m/>
    <n v="90"/>
    <x v="8"/>
  </r>
  <r>
    <s v="Production and Sales of Auto Vehicles"/>
    <x v="19"/>
    <x v="7"/>
    <x v="2"/>
    <s v="Q4"/>
    <s v="TS_GP_RLS_PSAUTO_M.AP_001003"/>
    <s v="......2 Production of Trucks"/>
    <n v="69"/>
    <s v="Number"/>
    <s v="Normal"/>
    <m/>
    <n v="100"/>
    <x v="9"/>
  </r>
  <r>
    <s v="Production and Sales of Auto Vehicles"/>
    <x v="19"/>
    <x v="7"/>
    <x v="2"/>
    <s v="Q4"/>
    <s v="TS_GP_RLS_PSAUTO_M.AP_001004"/>
    <s v="......3 Production of Buses"/>
    <n v="41"/>
    <s v="Number"/>
    <s v="Normal"/>
    <m/>
    <n v="110"/>
    <x v="10"/>
  </r>
  <r>
    <s v="Production and Sales of Auto Vehicles"/>
    <x v="19"/>
    <x v="7"/>
    <x v="2"/>
    <s v="Q4"/>
    <s v="TS_GP_RLS_PSAUTO_M.AP_001005"/>
    <s v="......4 Production of Jeeps &amp; Pickups"/>
    <n v="2066"/>
    <s v="Number"/>
    <s v="Normal"/>
    <m/>
    <n v="120"/>
    <x v="11"/>
  </r>
  <r>
    <s v="Production and Sales of Auto Vehicles"/>
    <x v="19"/>
    <x v="7"/>
    <x v="2"/>
    <s v="Q4"/>
    <s v="TS_GP_RLS_PSAUTO_M.AP_001006"/>
    <s v="......5 Production of Tractors"/>
    <n v="4248"/>
    <s v="Number"/>
    <s v="Normal"/>
    <m/>
    <n v="130"/>
    <x v="12"/>
  </r>
  <r>
    <s v="Production and Sales of Auto Vehicles"/>
    <x v="19"/>
    <x v="7"/>
    <x v="2"/>
    <s v="Q4"/>
    <s v="TS_GP_RLS_PSAUTO_M.AP_001002"/>
    <s v=". Total Production of 2 &amp; 3 Wheelers"/>
    <n v="102672"/>
    <s v="Number"/>
    <s v="Normal"/>
    <m/>
    <n v="140"/>
    <x v="13"/>
  </r>
  <r>
    <s v="Production and Sales of Auto Vehicles"/>
    <x v="20"/>
    <x v="8"/>
    <x v="2"/>
    <s v="Q3"/>
    <s v="TS_GP_RLS_PSAUTO_M.TAS_001000"/>
    <s v=". Total Sales (except 2 &amp; 3 Wheelers)"/>
    <n v="8526"/>
    <s v="Number"/>
    <s v="Normal"/>
    <m/>
    <n v="10"/>
    <x v="0"/>
  </r>
  <r>
    <s v="Production and Sales of Auto Vehicles"/>
    <x v="20"/>
    <x v="8"/>
    <x v="2"/>
    <s v="Q3"/>
    <s v="TS_GP_RLS_PSAUTO_M.AS_001001"/>
    <s v="......1 Sales of Cars"/>
    <n v="4916"/>
    <s v="Number"/>
    <s v="Normal"/>
    <m/>
    <n v="20"/>
    <x v="1"/>
  </r>
  <r>
    <s v="Production and Sales of Auto Vehicles"/>
    <x v="20"/>
    <x v="8"/>
    <x v="2"/>
    <s v="Q3"/>
    <s v="TS_GP_RLS_PSAUTO_M.AS_001003"/>
    <s v="......2 Sales of Trucks"/>
    <n v="74"/>
    <s v="Number"/>
    <s v="Normal"/>
    <m/>
    <n v="30"/>
    <x v="2"/>
  </r>
  <r>
    <s v="Production and Sales of Auto Vehicles"/>
    <x v="20"/>
    <x v="8"/>
    <x v="2"/>
    <s v="Q3"/>
    <s v="TS_GP_RLS_PSAUTO_M.AS_001004"/>
    <s v="......3 Sales of Buses"/>
    <n v="31"/>
    <s v="Number"/>
    <s v="Normal"/>
    <m/>
    <n v="40"/>
    <x v="3"/>
  </r>
  <r>
    <s v="Production and Sales of Auto Vehicles"/>
    <x v="20"/>
    <x v="8"/>
    <x v="2"/>
    <s v="Q3"/>
    <s v="TS_GP_RLS_PSAUTO_M.AS_001005"/>
    <s v="......4 Sales of Jeeps &amp; Pickups"/>
    <n v="900"/>
    <s v="Number"/>
    <s v="Normal"/>
    <m/>
    <n v="50"/>
    <x v="4"/>
  </r>
  <r>
    <s v="Production and Sales of Auto Vehicles"/>
    <x v="20"/>
    <x v="8"/>
    <x v="2"/>
    <s v="Q3"/>
    <s v="TS_GP_RLS_PSAUTO_M.AS_001006"/>
    <s v="......5 Sales of Tractors"/>
    <n v="2605"/>
    <s v="Number"/>
    <s v="Normal"/>
    <m/>
    <n v="60"/>
    <x v="5"/>
  </r>
  <r>
    <s v="Production and Sales of Auto Vehicles"/>
    <x v="20"/>
    <x v="8"/>
    <x v="2"/>
    <s v="Q3"/>
    <s v="TS_GP_RLS_PSAUTO_M.AS_001002"/>
    <s v=". Total Sales of 2 &amp; 3 Wheelers"/>
    <n v="82362"/>
    <s v="Number"/>
    <s v="Normal"/>
    <m/>
    <n v="70"/>
    <x v="6"/>
  </r>
  <r>
    <s v="Production and Sales of Auto Vehicles"/>
    <x v="20"/>
    <x v="8"/>
    <x v="2"/>
    <s v="Q3"/>
    <s v="TS_GP_RLS_PSAUTO_M.TAP_001000"/>
    <s v=". Total Production (except 2 &amp; 3 Wheelers)"/>
    <n v="10470"/>
    <s v="Number"/>
    <s v="Normal"/>
    <m/>
    <n v="80"/>
    <x v="7"/>
  </r>
  <r>
    <s v="Production and Sales of Auto Vehicles"/>
    <x v="20"/>
    <x v="8"/>
    <x v="2"/>
    <s v="Q3"/>
    <s v="TS_GP_RLS_PSAUTO_M.AP_001001"/>
    <s v="......1 Production of Cars"/>
    <n v="6654"/>
    <s v="Number"/>
    <s v="Normal"/>
    <m/>
    <n v="90"/>
    <x v="8"/>
  </r>
  <r>
    <s v="Production and Sales of Auto Vehicles"/>
    <x v="20"/>
    <x v="8"/>
    <x v="2"/>
    <s v="Q3"/>
    <s v="TS_GP_RLS_PSAUTO_M.AP_001003"/>
    <s v="......2 Production of Trucks"/>
    <n v="105"/>
    <s v="Number"/>
    <s v="Normal"/>
    <m/>
    <n v="100"/>
    <x v="9"/>
  </r>
  <r>
    <s v="Production and Sales of Auto Vehicles"/>
    <x v="20"/>
    <x v="8"/>
    <x v="2"/>
    <s v="Q3"/>
    <s v="TS_GP_RLS_PSAUTO_M.AP_001004"/>
    <s v="......3 Production of Buses"/>
    <n v="29"/>
    <s v="Number"/>
    <s v="Normal"/>
    <m/>
    <n v="110"/>
    <x v="10"/>
  </r>
  <r>
    <s v="Production and Sales of Auto Vehicles"/>
    <x v="20"/>
    <x v="8"/>
    <x v="2"/>
    <s v="Q3"/>
    <s v="TS_GP_RLS_PSAUTO_M.AP_001005"/>
    <s v="......4 Production of Jeeps &amp; Pickups"/>
    <n v="1009"/>
    <s v="Number"/>
    <s v="Normal"/>
    <m/>
    <n v="120"/>
    <x v="11"/>
  </r>
  <r>
    <s v="Production and Sales of Auto Vehicles"/>
    <x v="20"/>
    <x v="8"/>
    <x v="2"/>
    <s v="Q3"/>
    <s v="TS_GP_RLS_PSAUTO_M.AP_001006"/>
    <s v="......5 Production of Tractors"/>
    <n v="2673"/>
    <s v="Number"/>
    <s v="Normal"/>
    <m/>
    <n v="130"/>
    <x v="12"/>
  </r>
  <r>
    <s v="Production and Sales of Auto Vehicles"/>
    <x v="20"/>
    <x v="8"/>
    <x v="2"/>
    <s v="Q3"/>
    <s v="TS_GP_RLS_PSAUTO_M.AP_001002"/>
    <s v=". Total Production of 2 &amp; 3 Wheelers"/>
    <n v="84070"/>
    <s v="Number"/>
    <s v="Normal"/>
    <m/>
    <n v="140"/>
    <x v="13"/>
  </r>
  <r>
    <s v="Production and Sales of Auto Vehicles"/>
    <x v="21"/>
    <x v="9"/>
    <x v="2"/>
    <s v="Q3"/>
    <s v="TS_GP_RLS_PSAUTO_M.TAS_001000"/>
    <s v=". Total Sales (except 2 &amp; 3 Wheelers)"/>
    <n v="10130"/>
    <s v="Number"/>
    <s v="Normal"/>
    <m/>
    <n v="10"/>
    <x v="0"/>
  </r>
  <r>
    <s v="Production and Sales of Auto Vehicles"/>
    <x v="21"/>
    <x v="9"/>
    <x v="2"/>
    <s v="Q3"/>
    <s v="TS_GP_RLS_PSAUTO_M.AS_001001"/>
    <s v="......1 Sales of Cars"/>
    <n v="4875"/>
    <s v="Number"/>
    <s v="Normal"/>
    <m/>
    <n v="20"/>
    <x v="1"/>
  </r>
  <r>
    <s v="Production and Sales of Auto Vehicles"/>
    <x v="21"/>
    <x v="9"/>
    <x v="2"/>
    <s v="Q3"/>
    <s v="TS_GP_RLS_PSAUTO_M.AS_001003"/>
    <s v="......2 Sales of Trucks"/>
    <n v="126"/>
    <s v="Number"/>
    <s v="Normal"/>
    <m/>
    <n v="30"/>
    <x v="2"/>
  </r>
  <r>
    <s v="Production and Sales of Auto Vehicles"/>
    <x v="21"/>
    <x v="9"/>
    <x v="2"/>
    <s v="Q3"/>
    <s v="TS_GP_RLS_PSAUTO_M.AS_001004"/>
    <s v="......3 Sales of Buses"/>
    <n v="19"/>
    <s v="Number"/>
    <s v="Normal"/>
    <m/>
    <n v="40"/>
    <x v="3"/>
  </r>
  <r>
    <s v="Production and Sales of Auto Vehicles"/>
    <x v="21"/>
    <x v="9"/>
    <x v="2"/>
    <s v="Q3"/>
    <s v="TS_GP_RLS_PSAUTO_M.AS_001005"/>
    <s v="......4 Sales of Jeeps &amp; Pickups"/>
    <n v="1600"/>
    <s v="Number"/>
    <s v="Normal"/>
    <m/>
    <n v="50"/>
    <x v="4"/>
  </r>
  <r>
    <s v="Production and Sales of Auto Vehicles"/>
    <x v="21"/>
    <x v="9"/>
    <x v="2"/>
    <s v="Q3"/>
    <s v="TS_GP_RLS_PSAUTO_M.AS_001006"/>
    <s v="......5 Sales of Tractors"/>
    <n v="3510"/>
    <s v="Number"/>
    <s v="Normal"/>
    <m/>
    <n v="60"/>
    <x v="5"/>
  </r>
  <r>
    <s v="Production and Sales of Auto Vehicles"/>
    <x v="21"/>
    <x v="9"/>
    <x v="2"/>
    <s v="Q3"/>
    <s v="TS_GP_RLS_PSAUTO_M.AS_001002"/>
    <s v=". Total Sales of 2 &amp; 3 Wheelers"/>
    <n v="88493"/>
    <s v="Number"/>
    <s v="Normal"/>
    <m/>
    <n v="70"/>
    <x v="6"/>
  </r>
  <r>
    <s v="Production and Sales of Auto Vehicles"/>
    <x v="21"/>
    <x v="9"/>
    <x v="2"/>
    <s v="Q3"/>
    <s v="TS_GP_RLS_PSAUTO_M.TAP_001000"/>
    <s v=". Total Production (except 2 &amp; 3 Wheelers)"/>
    <n v="9554"/>
    <s v="Number"/>
    <s v="Normal"/>
    <m/>
    <n v="80"/>
    <x v="7"/>
  </r>
  <r>
    <s v="Production and Sales of Auto Vehicles"/>
    <x v="21"/>
    <x v="9"/>
    <x v="2"/>
    <s v="Q3"/>
    <s v="TS_GP_RLS_PSAUTO_M.AP_001001"/>
    <s v="......1 Production of Cars"/>
    <n v="4271"/>
    <s v="Number"/>
    <s v="Normal"/>
    <m/>
    <n v="90"/>
    <x v="8"/>
  </r>
  <r>
    <s v="Production and Sales of Auto Vehicles"/>
    <x v="21"/>
    <x v="9"/>
    <x v="2"/>
    <s v="Q3"/>
    <s v="TS_GP_RLS_PSAUTO_M.AP_001003"/>
    <s v="......2 Production of Trucks"/>
    <n v="109"/>
    <s v="Number"/>
    <s v="Normal"/>
    <m/>
    <n v="100"/>
    <x v="9"/>
  </r>
  <r>
    <s v="Production and Sales of Auto Vehicles"/>
    <x v="21"/>
    <x v="9"/>
    <x v="2"/>
    <s v="Q3"/>
    <s v="TS_GP_RLS_PSAUTO_M.AP_001004"/>
    <s v="......3 Production of Buses"/>
    <n v="16"/>
    <s v="Number"/>
    <s v="Normal"/>
    <m/>
    <n v="110"/>
    <x v="10"/>
  </r>
  <r>
    <s v="Production and Sales of Auto Vehicles"/>
    <x v="21"/>
    <x v="9"/>
    <x v="2"/>
    <s v="Q3"/>
    <s v="TS_GP_RLS_PSAUTO_M.AP_001005"/>
    <s v="......4 Production of Jeeps &amp; Pickups"/>
    <n v="1325"/>
    <s v="Number"/>
    <s v="Normal"/>
    <m/>
    <n v="120"/>
    <x v="11"/>
  </r>
  <r>
    <s v="Production and Sales of Auto Vehicles"/>
    <x v="21"/>
    <x v="9"/>
    <x v="2"/>
    <s v="Q3"/>
    <s v="TS_GP_RLS_PSAUTO_M.AP_001006"/>
    <s v="......5 Production of Tractors"/>
    <n v="3833"/>
    <s v="Number"/>
    <s v="Normal"/>
    <m/>
    <n v="130"/>
    <x v="12"/>
  </r>
  <r>
    <s v="Production and Sales of Auto Vehicles"/>
    <x v="21"/>
    <x v="9"/>
    <x v="2"/>
    <s v="Q3"/>
    <s v="TS_GP_RLS_PSAUTO_M.AP_001002"/>
    <s v=". Total Production of 2 &amp; 3 Wheelers"/>
    <n v="86575"/>
    <s v="Number"/>
    <s v="Normal"/>
    <m/>
    <n v="140"/>
    <x v="13"/>
  </r>
  <r>
    <s v="Production and Sales of Auto Vehicles"/>
    <x v="22"/>
    <x v="10"/>
    <x v="2"/>
    <s v="Q3"/>
    <s v="TS_GP_RLS_PSAUTO_M.TAS_001000"/>
    <s v=". Total Sales (except 2 &amp; 3 Wheelers)"/>
    <n v="11560"/>
    <s v="Number"/>
    <s v="Normal"/>
    <m/>
    <n v="10"/>
    <x v="0"/>
  </r>
  <r>
    <s v="Production and Sales of Auto Vehicles"/>
    <x v="22"/>
    <x v="10"/>
    <x v="2"/>
    <s v="Q3"/>
    <s v="TS_GP_RLS_PSAUTO_M.AS_001001"/>
    <s v="......1 Sales of Cars"/>
    <n v="4850"/>
    <s v="Number"/>
    <s v="Normal"/>
    <m/>
    <n v="20"/>
    <x v="1"/>
  </r>
  <r>
    <s v="Production and Sales of Auto Vehicles"/>
    <x v="22"/>
    <x v="10"/>
    <x v="2"/>
    <s v="Q3"/>
    <s v="TS_GP_RLS_PSAUTO_M.AS_001003"/>
    <s v="......2 Sales of Trucks"/>
    <n v="148"/>
    <s v="Number"/>
    <s v="Normal"/>
    <m/>
    <n v="30"/>
    <x v="2"/>
  </r>
  <r>
    <s v="Production and Sales of Auto Vehicles"/>
    <x v="22"/>
    <x v="10"/>
    <x v="2"/>
    <s v="Q3"/>
    <s v="TS_GP_RLS_PSAUTO_M.AS_001004"/>
    <s v="......3 Sales of Buses"/>
    <n v="26"/>
    <s v="Number"/>
    <s v="Normal"/>
    <m/>
    <n v="40"/>
    <x v="3"/>
  </r>
  <r>
    <s v="Production and Sales of Auto Vehicles"/>
    <x v="22"/>
    <x v="10"/>
    <x v="2"/>
    <s v="Q3"/>
    <s v="TS_GP_RLS_PSAUTO_M.AS_001005"/>
    <s v="......4 Sales of Jeeps &amp; Pickups"/>
    <n v="1330"/>
    <s v="Number"/>
    <s v="Normal"/>
    <m/>
    <n v="50"/>
    <x v="4"/>
  </r>
  <r>
    <s v="Production and Sales of Auto Vehicles"/>
    <x v="22"/>
    <x v="10"/>
    <x v="2"/>
    <s v="Q3"/>
    <s v="TS_GP_RLS_PSAUTO_M.AS_001006"/>
    <s v="......5 Sales of Tractors"/>
    <n v="5206"/>
    <s v="Number"/>
    <s v="Normal"/>
    <m/>
    <n v="60"/>
    <x v="5"/>
  </r>
  <r>
    <s v="Production and Sales of Auto Vehicles"/>
    <x v="22"/>
    <x v="10"/>
    <x v="2"/>
    <s v="Q3"/>
    <s v="TS_GP_RLS_PSAUTO_M.AS_001002"/>
    <s v=". Total Sales of 2 &amp; 3 Wheelers"/>
    <n v="101976"/>
    <s v="Number"/>
    <s v="Normal"/>
    <m/>
    <n v="70"/>
    <x v="6"/>
  </r>
  <r>
    <s v="Production and Sales of Auto Vehicles"/>
    <x v="22"/>
    <x v="10"/>
    <x v="2"/>
    <s v="Q3"/>
    <s v="TS_GP_RLS_PSAUTO_M.TAP_001000"/>
    <s v=". Total Production (except 2 &amp; 3 Wheelers)"/>
    <n v="10804"/>
    <s v="Number"/>
    <s v="Normal"/>
    <m/>
    <n v="80"/>
    <x v="7"/>
  </r>
  <r>
    <s v="Production and Sales of Auto Vehicles"/>
    <x v="22"/>
    <x v="10"/>
    <x v="2"/>
    <s v="Q3"/>
    <s v="TS_GP_RLS_PSAUTO_M.AP_001001"/>
    <s v="......1 Production of Cars"/>
    <n v="3868"/>
    <s v="Number"/>
    <s v="Normal"/>
    <m/>
    <n v="90"/>
    <x v="8"/>
  </r>
  <r>
    <s v="Production and Sales of Auto Vehicles"/>
    <x v="22"/>
    <x v="10"/>
    <x v="2"/>
    <s v="Q3"/>
    <s v="TS_GP_RLS_PSAUTO_M.AP_001003"/>
    <s v="......2 Production of Trucks"/>
    <n v="206"/>
    <s v="Number"/>
    <s v="Normal"/>
    <m/>
    <n v="100"/>
    <x v="9"/>
  </r>
  <r>
    <s v="Production and Sales of Auto Vehicles"/>
    <x v="22"/>
    <x v="10"/>
    <x v="2"/>
    <s v="Q3"/>
    <s v="TS_GP_RLS_PSAUTO_M.AP_001004"/>
    <s v="......3 Production of Buses"/>
    <n v="44"/>
    <s v="Number"/>
    <s v="Normal"/>
    <m/>
    <n v="110"/>
    <x v="10"/>
  </r>
  <r>
    <s v="Production and Sales of Auto Vehicles"/>
    <x v="22"/>
    <x v="10"/>
    <x v="2"/>
    <s v="Q3"/>
    <s v="TS_GP_RLS_PSAUTO_M.AP_001005"/>
    <s v="......4 Production of Jeeps &amp; Pickups"/>
    <n v="1174"/>
    <s v="Number"/>
    <s v="Normal"/>
    <m/>
    <n v="120"/>
    <x v="11"/>
  </r>
  <r>
    <s v="Production and Sales of Auto Vehicles"/>
    <x v="22"/>
    <x v="10"/>
    <x v="2"/>
    <s v="Q3"/>
    <s v="TS_GP_RLS_PSAUTO_M.AP_001006"/>
    <s v="......5 Production of Tractors"/>
    <n v="5512"/>
    <s v="Number"/>
    <s v="Normal"/>
    <m/>
    <n v="130"/>
    <x v="12"/>
  </r>
  <r>
    <s v="Production and Sales of Auto Vehicles"/>
    <x v="22"/>
    <x v="10"/>
    <x v="2"/>
    <s v="Q3"/>
    <s v="TS_GP_RLS_PSAUTO_M.AP_001002"/>
    <s v=". Total Production of 2 &amp; 3 Wheelers"/>
    <n v="107078"/>
    <s v="Number"/>
    <s v="Normal"/>
    <m/>
    <n v="140"/>
    <x v="13"/>
  </r>
  <r>
    <s v="Production and Sales of Auto Vehicles"/>
    <x v="23"/>
    <x v="11"/>
    <x v="2"/>
    <s v="Q2"/>
    <s v="TS_GP_RLS_PSAUTO_M.TAS_001000"/>
    <s v=". Total Sales (except 2 &amp; 3 Wheelers)"/>
    <n v="13940"/>
    <s v="Number"/>
    <s v="Normal"/>
    <m/>
    <n v="10"/>
    <x v="0"/>
  </r>
  <r>
    <s v="Production and Sales of Auto Vehicles"/>
    <x v="23"/>
    <x v="11"/>
    <x v="2"/>
    <s v="Q2"/>
    <s v="TS_GP_RLS_PSAUTO_M.AS_001001"/>
    <s v="......1 Sales of Cars"/>
    <n v="6410"/>
    <s v="Number"/>
    <s v="Normal"/>
    <m/>
    <n v="20"/>
    <x v="1"/>
  </r>
  <r>
    <s v="Production and Sales of Auto Vehicles"/>
    <x v="23"/>
    <x v="11"/>
    <x v="2"/>
    <s v="Q2"/>
    <s v="TS_GP_RLS_PSAUTO_M.AS_001003"/>
    <s v="......2 Sales of Trucks"/>
    <n v="151"/>
    <s v="Number"/>
    <s v="Normal"/>
    <m/>
    <n v="30"/>
    <x v="2"/>
  </r>
  <r>
    <s v="Production and Sales of Auto Vehicles"/>
    <x v="23"/>
    <x v="11"/>
    <x v="2"/>
    <s v="Q2"/>
    <s v="TS_GP_RLS_PSAUTO_M.AS_001004"/>
    <s v="......3 Sales of Buses"/>
    <n v="32"/>
    <s v="Number"/>
    <s v="Normal"/>
    <m/>
    <n v="40"/>
    <x v="3"/>
  </r>
  <r>
    <s v="Production and Sales of Auto Vehicles"/>
    <x v="23"/>
    <x v="11"/>
    <x v="2"/>
    <s v="Q2"/>
    <s v="TS_GP_RLS_PSAUTO_M.AS_001005"/>
    <s v="......4 Sales of Jeeps &amp; Pickups"/>
    <n v="1902"/>
    <s v="Number"/>
    <s v="Normal"/>
    <m/>
    <n v="50"/>
    <x v="4"/>
  </r>
  <r>
    <s v="Production and Sales of Auto Vehicles"/>
    <x v="23"/>
    <x v="11"/>
    <x v="2"/>
    <s v="Q2"/>
    <s v="TS_GP_RLS_PSAUTO_M.AS_001006"/>
    <s v="......5 Sales of Tractors"/>
    <n v="5445"/>
    <s v="Number"/>
    <s v="Normal"/>
    <m/>
    <n v="60"/>
    <x v="5"/>
  </r>
  <r>
    <s v="Production and Sales of Auto Vehicles"/>
    <x v="23"/>
    <x v="11"/>
    <x v="2"/>
    <s v="Q2"/>
    <s v="TS_GP_RLS_PSAUTO_M.AS_001002"/>
    <s v=". Total Sales of 2 &amp; 3 Wheelers"/>
    <n v="107084"/>
    <s v="Number"/>
    <s v="Normal"/>
    <m/>
    <n v="70"/>
    <x v="6"/>
  </r>
  <r>
    <s v="Production and Sales of Auto Vehicles"/>
    <x v="23"/>
    <x v="11"/>
    <x v="2"/>
    <s v="Q2"/>
    <s v="TS_GP_RLS_PSAUTO_M.TAP_001000"/>
    <s v=". Total Production (except 2 &amp; 3 Wheelers)"/>
    <n v="13683"/>
    <s v="Number"/>
    <s v="Normal"/>
    <m/>
    <n v="80"/>
    <x v="7"/>
  </r>
  <r>
    <s v="Production and Sales of Auto Vehicles"/>
    <x v="23"/>
    <x v="11"/>
    <x v="2"/>
    <s v="Q2"/>
    <s v="TS_GP_RLS_PSAUTO_M.AP_001001"/>
    <s v="......1 Production of Cars"/>
    <n v="6264"/>
    <s v="Number"/>
    <s v="Normal"/>
    <m/>
    <n v="90"/>
    <x v="8"/>
  </r>
  <r>
    <s v="Production and Sales of Auto Vehicles"/>
    <x v="23"/>
    <x v="11"/>
    <x v="2"/>
    <s v="Q2"/>
    <s v="TS_GP_RLS_PSAUTO_M.AP_001003"/>
    <s v="......2 Production of Trucks"/>
    <n v="157"/>
    <s v="Number"/>
    <s v="Normal"/>
    <m/>
    <n v="100"/>
    <x v="9"/>
  </r>
  <r>
    <s v="Production and Sales of Auto Vehicles"/>
    <x v="23"/>
    <x v="11"/>
    <x v="2"/>
    <s v="Q2"/>
    <s v="TS_GP_RLS_PSAUTO_M.AP_001004"/>
    <s v="......3 Production of Buses"/>
    <n v="43"/>
    <s v="Number"/>
    <s v="Normal"/>
    <m/>
    <n v="110"/>
    <x v="10"/>
  </r>
  <r>
    <s v="Production and Sales of Auto Vehicles"/>
    <x v="23"/>
    <x v="11"/>
    <x v="2"/>
    <s v="Q2"/>
    <s v="TS_GP_RLS_PSAUTO_M.AP_001005"/>
    <s v="......4 Production of Jeeps &amp; Pickups"/>
    <n v="1812"/>
    <s v="Number"/>
    <s v="Normal"/>
    <m/>
    <n v="120"/>
    <x v="11"/>
  </r>
  <r>
    <s v="Production and Sales of Auto Vehicles"/>
    <x v="23"/>
    <x v="11"/>
    <x v="2"/>
    <s v="Q2"/>
    <s v="TS_GP_RLS_PSAUTO_M.AP_001006"/>
    <s v="......5 Production of Tractors"/>
    <n v="5407"/>
    <s v="Number"/>
    <s v="Normal"/>
    <m/>
    <n v="130"/>
    <x v="12"/>
  </r>
  <r>
    <s v="Production and Sales of Auto Vehicles"/>
    <x v="23"/>
    <x v="11"/>
    <x v="2"/>
    <s v="Q2"/>
    <s v="TS_GP_RLS_PSAUTO_M.AP_001002"/>
    <s v=". Total Production of 2 &amp; 3 Wheelers"/>
    <n v="106769"/>
    <s v="Number"/>
    <s v="Normal"/>
    <m/>
    <n v="140"/>
    <x v="13"/>
  </r>
  <r>
    <s v="Production and Sales of Auto Vehicles"/>
    <x v="24"/>
    <x v="0"/>
    <x v="2"/>
    <s v="Q2"/>
    <s v="TS_GP_RLS_PSAUTO_M.TAS_001000"/>
    <s v=". Total Sales (except 2 &amp; 3 Wheelers)"/>
    <n v="11710"/>
    <s v="Number"/>
    <s v="Normal"/>
    <m/>
    <n v="10"/>
    <x v="0"/>
  </r>
  <r>
    <s v="Production and Sales of Auto Vehicles"/>
    <x v="24"/>
    <x v="0"/>
    <x v="2"/>
    <s v="Q2"/>
    <s v="TS_GP_RLS_PSAUTO_M.AS_001001"/>
    <s v="......1 Sales of Cars"/>
    <n v="5909"/>
    <s v="Number"/>
    <s v="Normal"/>
    <m/>
    <n v="20"/>
    <x v="1"/>
  </r>
  <r>
    <s v="Production and Sales of Auto Vehicles"/>
    <x v="24"/>
    <x v="0"/>
    <x v="2"/>
    <s v="Q2"/>
    <s v="TS_GP_RLS_PSAUTO_M.AS_001003"/>
    <s v="......2 Sales of Trucks"/>
    <n v="130"/>
    <s v="Number"/>
    <s v="Normal"/>
    <m/>
    <n v="30"/>
    <x v="2"/>
  </r>
  <r>
    <s v="Production and Sales of Auto Vehicles"/>
    <x v="24"/>
    <x v="0"/>
    <x v="2"/>
    <s v="Q2"/>
    <s v="TS_GP_RLS_PSAUTO_M.AS_001004"/>
    <s v="......3 Sales of Buses"/>
    <n v="34"/>
    <s v="Number"/>
    <s v="Normal"/>
    <m/>
    <n v="40"/>
    <x v="3"/>
  </r>
  <r>
    <s v="Production and Sales of Auto Vehicles"/>
    <x v="24"/>
    <x v="0"/>
    <x v="2"/>
    <s v="Q2"/>
    <s v="TS_GP_RLS_PSAUTO_M.AS_001005"/>
    <s v="......4 Sales of Jeeps &amp; Pickups"/>
    <n v="1670"/>
    <s v="Number"/>
    <s v="Normal"/>
    <m/>
    <n v="50"/>
    <x v="4"/>
  </r>
  <r>
    <s v="Production and Sales of Auto Vehicles"/>
    <x v="24"/>
    <x v="0"/>
    <x v="2"/>
    <s v="Q2"/>
    <s v="TS_GP_RLS_PSAUTO_M.AS_001006"/>
    <s v="......5 Sales of Tractors"/>
    <n v="3967"/>
    <s v="Number"/>
    <s v="Normal"/>
    <m/>
    <n v="60"/>
    <x v="5"/>
  </r>
  <r>
    <s v="Production and Sales of Auto Vehicles"/>
    <x v="24"/>
    <x v="0"/>
    <x v="2"/>
    <s v="Q2"/>
    <s v="TS_GP_RLS_PSAUTO_M.AS_001002"/>
    <s v=". Total Sales of 2 &amp; 3 Wheelers"/>
    <n v="88318"/>
    <s v="Number"/>
    <s v="Normal"/>
    <m/>
    <n v="70"/>
    <x v="6"/>
  </r>
  <r>
    <s v="Production and Sales of Auto Vehicles"/>
    <x v="24"/>
    <x v="0"/>
    <x v="2"/>
    <s v="Q2"/>
    <s v="TS_GP_RLS_PSAUTO_M.TAP_001000"/>
    <s v=". Total Production (except 2 &amp; 3 Wheelers)"/>
    <n v="12146"/>
    <s v="Number"/>
    <s v="Normal"/>
    <m/>
    <n v="80"/>
    <x v="7"/>
  </r>
  <r>
    <s v="Production and Sales of Auto Vehicles"/>
    <x v="24"/>
    <x v="0"/>
    <x v="2"/>
    <s v="Q2"/>
    <s v="TS_GP_RLS_PSAUTO_M.AP_001001"/>
    <s v="......1 Production of Cars"/>
    <n v="6231"/>
    <s v="Number"/>
    <s v="Normal"/>
    <m/>
    <n v="90"/>
    <x v="8"/>
  </r>
  <r>
    <s v="Production and Sales of Auto Vehicles"/>
    <x v="24"/>
    <x v="0"/>
    <x v="2"/>
    <s v="Q2"/>
    <s v="TS_GP_RLS_PSAUTO_M.AP_001003"/>
    <s v="......2 Production of Trucks"/>
    <n v="127"/>
    <s v="Number"/>
    <s v="Normal"/>
    <m/>
    <n v="100"/>
    <x v="9"/>
  </r>
  <r>
    <s v="Production and Sales of Auto Vehicles"/>
    <x v="24"/>
    <x v="0"/>
    <x v="2"/>
    <s v="Q2"/>
    <s v="TS_GP_RLS_PSAUTO_M.AP_001004"/>
    <s v="......3 Production of Buses"/>
    <n v="51"/>
    <s v="Number"/>
    <s v="Normal"/>
    <m/>
    <n v="110"/>
    <x v="10"/>
  </r>
  <r>
    <s v="Production and Sales of Auto Vehicles"/>
    <x v="24"/>
    <x v="0"/>
    <x v="2"/>
    <s v="Q2"/>
    <s v="TS_GP_RLS_PSAUTO_M.AP_001005"/>
    <s v="......4 Production of Jeeps &amp; Pickups"/>
    <n v="2154"/>
    <s v="Number"/>
    <s v="Normal"/>
    <m/>
    <n v="120"/>
    <x v="11"/>
  </r>
  <r>
    <s v="Production and Sales of Auto Vehicles"/>
    <x v="24"/>
    <x v="0"/>
    <x v="2"/>
    <s v="Q2"/>
    <s v="TS_GP_RLS_PSAUTO_M.AP_001006"/>
    <s v="......5 Production of Tractors"/>
    <n v="3583"/>
    <s v="Number"/>
    <s v="Normal"/>
    <m/>
    <n v="130"/>
    <x v="12"/>
  </r>
  <r>
    <s v="Production and Sales of Auto Vehicles"/>
    <x v="24"/>
    <x v="0"/>
    <x v="2"/>
    <s v="Q2"/>
    <s v="TS_GP_RLS_PSAUTO_M.AP_001002"/>
    <s v=". Total Production of 2 &amp; 3 Wheelers"/>
    <n v="82620"/>
    <s v="Number"/>
    <s v="Normal"/>
    <m/>
    <n v="140"/>
    <x v="13"/>
  </r>
  <r>
    <s v="Production and Sales of Auto Vehicles"/>
    <x v="25"/>
    <x v="1"/>
    <x v="2"/>
    <s v="Q2"/>
    <s v="TS_GP_RLS_PSAUTO_M.TAS_001000"/>
    <s v=". Total Sales (except 2 &amp; 3 Wheelers)"/>
    <n v="7960"/>
    <s v="Number"/>
    <s v="Normal"/>
    <m/>
    <n v="10"/>
    <x v="0"/>
  </r>
  <r>
    <s v="Production and Sales of Auto Vehicles"/>
    <x v="25"/>
    <x v="1"/>
    <x v="2"/>
    <s v="Q2"/>
    <s v="TS_GP_RLS_PSAUTO_M.AS_001001"/>
    <s v="......1 Sales of Cars"/>
    <n v="3702"/>
    <s v="Number"/>
    <s v="Normal"/>
    <m/>
    <n v="20"/>
    <x v="1"/>
  </r>
  <r>
    <s v="Production and Sales of Auto Vehicles"/>
    <x v="25"/>
    <x v="1"/>
    <x v="2"/>
    <s v="Q2"/>
    <s v="TS_GP_RLS_PSAUTO_M.AS_001003"/>
    <s v="......2 Sales of Trucks"/>
    <n v="161"/>
    <s v="Number"/>
    <s v="Normal"/>
    <m/>
    <n v="30"/>
    <x v="2"/>
  </r>
  <r>
    <s v="Production and Sales of Auto Vehicles"/>
    <x v="25"/>
    <x v="1"/>
    <x v="2"/>
    <s v="Q2"/>
    <s v="TS_GP_RLS_PSAUTO_M.AS_001004"/>
    <s v="......3 Sales of Buses"/>
    <n v="30"/>
    <s v="Number"/>
    <s v="Normal"/>
    <m/>
    <n v="40"/>
    <x v="3"/>
  </r>
  <r>
    <s v="Production and Sales of Auto Vehicles"/>
    <x v="25"/>
    <x v="1"/>
    <x v="2"/>
    <s v="Q2"/>
    <s v="TS_GP_RLS_PSAUTO_M.AS_001005"/>
    <s v="......4 Sales of Jeeps &amp; Pickups"/>
    <n v="1389"/>
    <s v="Number"/>
    <s v="Normal"/>
    <m/>
    <n v="50"/>
    <x v="4"/>
  </r>
  <r>
    <s v="Production and Sales of Auto Vehicles"/>
    <x v="25"/>
    <x v="1"/>
    <x v="2"/>
    <s v="Q2"/>
    <s v="TS_GP_RLS_PSAUTO_M.AS_001006"/>
    <s v="......5 Sales of Tractors"/>
    <n v="2678"/>
    <s v="Number"/>
    <s v="Normal"/>
    <m/>
    <n v="60"/>
    <x v="5"/>
  </r>
  <r>
    <s v="Production and Sales of Auto Vehicles"/>
    <x v="25"/>
    <x v="1"/>
    <x v="2"/>
    <s v="Q2"/>
    <s v="TS_GP_RLS_PSAUTO_M.AS_001002"/>
    <s v=". Total Sales of 2 &amp; 3 Wheelers"/>
    <n v="73588"/>
    <s v="Number"/>
    <s v="Normal"/>
    <m/>
    <n v="70"/>
    <x v="6"/>
  </r>
  <r>
    <s v="Production and Sales of Auto Vehicles"/>
    <x v="25"/>
    <x v="1"/>
    <x v="2"/>
    <s v="Q2"/>
    <s v="TS_GP_RLS_PSAUTO_M.TAP_001000"/>
    <s v=". Total Production (except 2 &amp; 3 Wheelers)"/>
    <n v="8163"/>
    <s v="Number"/>
    <s v="Normal"/>
    <m/>
    <n v="80"/>
    <x v="7"/>
  </r>
  <r>
    <s v="Production and Sales of Auto Vehicles"/>
    <x v="25"/>
    <x v="1"/>
    <x v="2"/>
    <s v="Q2"/>
    <s v="TS_GP_RLS_PSAUTO_M.AP_001001"/>
    <s v="......1 Production of Cars"/>
    <n v="3498"/>
    <s v="Number"/>
    <s v="Normal"/>
    <m/>
    <n v="90"/>
    <x v="8"/>
  </r>
  <r>
    <s v="Production and Sales of Auto Vehicles"/>
    <x v="25"/>
    <x v="1"/>
    <x v="2"/>
    <s v="Q2"/>
    <s v="TS_GP_RLS_PSAUTO_M.AP_001003"/>
    <s v="......2 Production of Trucks"/>
    <n v="107"/>
    <s v="Number"/>
    <s v="Normal"/>
    <m/>
    <n v="100"/>
    <x v="9"/>
  </r>
  <r>
    <s v="Production and Sales of Auto Vehicles"/>
    <x v="25"/>
    <x v="1"/>
    <x v="2"/>
    <s v="Q2"/>
    <s v="TS_GP_RLS_PSAUTO_M.AP_001004"/>
    <s v="......3 Production of Buses"/>
    <n v="4"/>
    <s v="Number"/>
    <s v="Normal"/>
    <m/>
    <n v="110"/>
    <x v="10"/>
  </r>
  <r>
    <s v="Production and Sales of Auto Vehicles"/>
    <x v="25"/>
    <x v="1"/>
    <x v="2"/>
    <s v="Q2"/>
    <s v="TS_GP_RLS_PSAUTO_M.AP_001005"/>
    <s v="......4 Production of Jeeps &amp; Pickups"/>
    <n v="1948"/>
    <s v="Number"/>
    <s v="Normal"/>
    <m/>
    <n v="120"/>
    <x v="11"/>
  </r>
  <r>
    <s v="Production and Sales of Auto Vehicles"/>
    <x v="25"/>
    <x v="1"/>
    <x v="2"/>
    <s v="Q2"/>
    <s v="TS_GP_RLS_PSAUTO_M.AP_001006"/>
    <s v="......5 Production of Tractors"/>
    <n v="2606"/>
    <s v="Number"/>
    <s v="Normal"/>
    <m/>
    <n v="130"/>
    <x v="12"/>
  </r>
  <r>
    <s v="Production and Sales of Auto Vehicles"/>
    <x v="25"/>
    <x v="1"/>
    <x v="2"/>
    <s v="Q2"/>
    <s v="TS_GP_RLS_PSAUTO_M.AP_001002"/>
    <s v=". Total Production of 2 &amp; 3 Wheelers"/>
    <n v="76661"/>
    <s v="Number"/>
    <s v="Normal"/>
    <m/>
    <n v="140"/>
    <x v="13"/>
  </r>
  <r>
    <s v="Production and Sales of Auto Vehicles"/>
    <x v="26"/>
    <x v="2"/>
    <x v="2"/>
    <s v="Q1"/>
    <s v="TS_GP_RLS_PSAUTO_M.TAS_001000"/>
    <s v=". Total Sales (except 2 &amp; 3 Wheelers)"/>
    <n v="9172"/>
    <s v="Number"/>
    <s v="Normal"/>
    <m/>
    <n v="10"/>
    <x v="0"/>
  </r>
  <r>
    <s v="Production and Sales of Auto Vehicles"/>
    <x v="26"/>
    <x v="2"/>
    <x v="2"/>
    <s v="Q1"/>
    <s v="TS_GP_RLS_PSAUTO_M.AS_001001"/>
    <s v="......1 Sales of Cars"/>
    <n v="4257"/>
    <s v="Number"/>
    <s v="Normal"/>
    <m/>
    <n v="20"/>
    <x v="1"/>
  </r>
  <r>
    <s v="Production and Sales of Auto Vehicles"/>
    <x v="26"/>
    <x v="2"/>
    <x v="2"/>
    <s v="Q1"/>
    <s v="TS_GP_RLS_PSAUTO_M.AS_001003"/>
    <s v="......2 Sales of Trucks"/>
    <n v="107"/>
    <s v="Number"/>
    <s v="Normal"/>
    <m/>
    <n v="30"/>
    <x v="2"/>
  </r>
  <r>
    <s v="Production and Sales of Auto Vehicles"/>
    <x v="26"/>
    <x v="2"/>
    <x v="2"/>
    <s v="Q1"/>
    <s v="TS_GP_RLS_PSAUTO_M.AS_001004"/>
    <s v="......3 Sales of Buses"/>
    <n v="42"/>
    <s v="Number"/>
    <s v="Normal"/>
    <m/>
    <n v="40"/>
    <x v="3"/>
  </r>
  <r>
    <s v="Production and Sales of Auto Vehicles"/>
    <x v="26"/>
    <x v="2"/>
    <x v="2"/>
    <s v="Q1"/>
    <s v="TS_GP_RLS_PSAUTO_M.AS_001005"/>
    <s v="......4 Sales of Jeeps &amp; Pickups"/>
    <n v="1776"/>
    <s v="Number"/>
    <s v="Normal"/>
    <m/>
    <n v="50"/>
    <x v="4"/>
  </r>
  <r>
    <s v="Production and Sales of Auto Vehicles"/>
    <x v="26"/>
    <x v="2"/>
    <x v="2"/>
    <s v="Q1"/>
    <s v="TS_GP_RLS_PSAUTO_M.AS_001006"/>
    <s v="......5 Sales of Tractors"/>
    <n v="2990"/>
    <s v="Number"/>
    <s v="Normal"/>
    <m/>
    <n v="60"/>
    <x v="5"/>
  </r>
  <r>
    <s v="Production and Sales of Auto Vehicles"/>
    <x v="26"/>
    <x v="2"/>
    <x v="2"/>
    <s v="Q1"/>
    <s v="TS_GP_RLS_PSAUTO_M.AS_001002"/>
    <s v=". Total Sales of 2 &amp; 3 Wheelers"/>
    <n v="82941"/>
    <s v="Number"/>
    <s v="Normal"/>
    <m/>
    <n v="70"/>
    <x v="6"/>
  </r>
  <r>
    <s v="Production and Sales of Auto Vehicles"/>
    <x v="26"/>
    <x v="2"/>
    <x v="2"/>
    <s v="Q1"/>
    <s v="TS_GP_RLS_PSAUTO_M.TAP_001000"/>
    <s v=". Total Production (except 2 &amp; 3 Wheelers)"/>
    <n v="9658"/>
    <s v="Number"/>
    <s v="Normal"/>
    <m/>
    <n v="80"/>
    <x v="7"/>
  </r>
  <r>
    <s v="Production and Sales of Auto Vehicles"/>
    <x v="26"/>
    <x v="2"/>
    <x v="2"/>
    <s v="Q1"/>
    <s v="TS_GP_RLS_PSAUTO_M.AP_001001"/>
    <s v="......1 Production of Cars"/>
    <n v="5331"/>
    <s v="Number"/>
    <s v="Normal"/>
    <m/>
    <n v="90"/>
    <x v="8"/>
  </r>
  <r>
    <s v="Production and Sales of Auto Vehicles"/>
    <x v="26"/>
    <x v="2"/>
    <x v="2"/>
    <s v="Q1"/>
    <s v="TS_GP_RLS_PSAUTO_M.AP_001003"/>
    <s v="......2 Production of Trucks"/>
    <n v="128"/>
    <s v="Number"/>
    <s v="Normal"/>
    <m/>
    <n v="100"/>
    <x v="9"/>
  </r>
  <r>
    <s v="Production and Sales of Auto Vehicles"/>
    <x v="26"/>
    <x v="2"/>
    <x v="2"/>
    <s v="Q1"/>
    <s v="TS_GP_RLS_PSAUTO_M.AP_001004"/>
    <s v="......3 Production of Buses"/>
    <n v="32"/>
    <s v="Number"/>
    <s v="Normal"/>
    <m/>
    <n v="110"/>
    <x v="10"/>
  </r>
  <r>
    <s v="Production and Sales of Auto Vehicles"/>
    <x v="26"/>
    <x v="2"/>
    <x v="2"/>
    <s v="Q1"/>
    <s v="TS_GP_RLS_PSAUTO_M.AP_001005"/>
    <s v="......4 Production of Jeeps &amp; Pickups"/>
    <n v="1739"/>
    <s v="Number"/>
    <s v="Normal"/>
    <m/>
    <n v="120"/>
    <x v="11"/>
  </r>
  <r>
    <s v="Production and Sales of Auto Vehicles"/>
    <x v="26"/>
    <x v="2"/>
    <x v="2"/>
    <s v="Q1"/>
    <s v="TS_GP_RLS_PSAUTO_M.AP_001006"/>
    <s v="......5 Production of Tractors"/>
    <n v="2428"/>
    <s v="Number"/>
    <s v="Normal"/>
    <m/>
    <n v="130"/>
    <x v="12"/>
  </r>
  <r>
    <s v="Production and Sales of Auto Vehicles"/>
    <x v="26"/>
    <x v="2"/>
    <x v="2"/>
    <s v="Q1"/>
    <s v="TS_GP_RLS_PSAUTO_M.AP_001002"/>
    <s v=". Total Production of 2 &amp; 3 Wheelers"/>
    <n v="79903"/>
    <s v="Number"/>
    <s v="Normal"/>
    <m/>
    <n v="140"/>
    <x v="13"/>
  </r>
  <r>
    <s v="Production and Sales of Auto Vehicles"/>
    <x v="27"/>
    <x v="3"/>
    <x v="2"/>
    <s v="Q1"/>
    <s v="TS_GP_RLS_PSAUTO_M.TAS_001000"/>
    <s v=". Total Sales (except 2 &amp; 3 Wheelers)"/>
    <n v="9125"/>
    <s v="Number"/>
    <s v="Normal"/>
    <m/>
    <n v="10"/>
    <x v="0"/>
  </r>
  <r>
    <s v="Production and Sales of Auto Vehicles"/>
    <x v="27"/>
    <x v="3"/>
    <x v="2"/>
    <s v="Q1"/>
    <s v="TS_GP_RLS_PSAUTO_M.AS_001001"/>
    <s v="......1 Sales of Cars"/>
    <n v="3934"/>
    <s v="Number"/>
    <s v="Normal"/>
    <m/>
    <n v="20"/>
    <x v="1"/>
  </r>
  <r>
    <s v="Production and Sales of Auto Vehicles"/>
    <x v="27"/>
    <x v="3"/>
    <x v="2"/>
    <s v="Q1"/>
    <s v="TS_GP_RLS_PSAUTO_M.AS_001003"/>
    <s v="......2 Sales of Trucks"/>
    <n v="114"/>
    <s v="Number"/>
    <s v="Normal"/>
    <m/>
    <n v="30"/>
    <x v="2"/>
  </r>
  <r>
    <s v="Production and Sales of Auto Vehicles"/>
    <x v="27"/>
    <x v="3"/>
    <x v="2"/>
    <s v="Q1"/>
    <s v="TS_GP_RLS_PSAUTO_M.AS_001004"/>
    <s v="......3 Sales of Buses"/>
    <n v="39"/>
    <s v="Number"/>
    <s v="Normal"/>
    <m/>
    <n v="40"/>
    <x v="3"/>
  </r>
  <r>
    <s v="Production and Sales of Auto Vehicles"/>
    <x v="27"/>
    <x v="3"/>
    <x v="2"/>
    <s v="Q1"/>
    <s v="TS_GP_RLS_PSAUTO_M.AS_001005"/>
    <s v="......4 Sales of Jeeps &amp; Pickups"/>
    <n v="1530"/>
    <s v="Number"/>
    <s v="Normal"/>
    <m/>
    <n v="50"/>
    <x v="4"/>
  </r>
  <r>
    <s v="Production and Sales of Auto Vehicles"/>
    <x v="27"/>
    <x v="3"/>
    <x v="2"/>
    <s v="Q1"/>
    <s v="TS_GP_RLS_PSAUTO_M.AS_001006"/>
    <s v="......5 Sales of Tractors"/>
    <n v="3508"/>
    <s v="Number"/>
    <s v="Normal"/>
    <m/>
    <n v="60"/>
    <x v="5"/>
  </r>
  <r>
    <s v="Production and Sales of Auto Vehicles"/>
    <x v="27"/>
    <x v="3"/>
    <x v="2"/>
    <s v="Q1"/>
    <s v="TS_GP_RLS_PSAUTO_M.AS_001002"/>
    <s v=". Total Sales of 2 &amp; 3 Wheelers"/>
    <n v="97189"/>
    <s v="Number"/>
    <s v="Normal"/>
    <m/>
    <n v="70"/>
    <x v="6"/>
  </r>
  <r>
    <s v="Production and Sales of Auto Vehicles"/>
    <x v="27"/>
    <x v="3"/>
    <x v="2"/>
    <s v="Q1"/>
    <s v="TS_GP_RLS_PSAUTO_M.TAP_001000"/>
    <s v=". Total Production (except 2 &amp; 3 Wheelers)"/>
    <n v="10694"/>
    <s v="Number"/>
    <s v="Normal"/>
    <m/>
    <n v="80"/>
    <x v="7"/>
  </r>
  <r>
    <s v="Production and Sales of Auto Vehicles"/>
    <x v="27"/>
    <x v="3"/>
    <x v="2"/>
    <s v="Q1"/>
    <s v="TS_GP_RLS_PSAUTO_M.AP_001001"/>
    <s v="......1 Production of Cars"/>
    <n v="5093"/>
    <s v="Number"/>
    <s v="Normal"/>
    <m/>
    <n v="90"/>
    <x v="8"/>
  </r>
  <r>
    <s v="Production and Sales of Auto Vehicles"/>
    <x v="27"/>
    <x v="3"/>
    <x v="2"/>
    <s v="Q1"/>
    <s v="TS_GP_RLS_PSAUTO_M.AP_001003"/>
    <s v="......2 Production of Trucks"/>
    <n v="169"/>
    <s v="Number"/>
    <s v="Normal"/>
    <m/>
    <n v="100"/>
    <x v="9"/>
  </r>
  <r>
    <s v="Production and Sales of Auto Vehicles"/>
    <x v="27"/>
    <x v="3"/>
    <x v="2"/>
    <s v="Q1"/>
    <s v="TS_GP_RLS_PSAUTO_M.AP_001004"/>
    <s v="......3 Production of Buses"/>
    <n v="27"/>
    <s v="Number"/>
    <s v="Normal"/>
    <m/>
    <n v="110"/>
    <x v="10"/>
  </r>
  <r>
    <s v="Production and Sales of Auto Vehicles"/>
    <x v="27"/>
    <x v="3"/>
    <x v="2"/>
    <s v="Q1"/>
    <s v="TS_GP_RLS_PSAUTO_M.AP_001005"/>
    <s v="......4 Production of Jeeps &amp; Pickups"/>
    <n v="1678"/>
    <s v="Number"/>
    <s v="Normal"/>
    <m/>
    <n v="120"/>
    <x v="11"/>
  </r>
  <r>
    <s v="Production and Sales of Auto Vehicles"/>
    <x v="27"/>
    <x v="3"/>
    <x v="2"/>
    <s v="Q1"/>
    <s v="TS_GP_RLS_PSAUTO_M.AP_001006"/>
    <s v="......5 Production of Tractors"/>
    <n v="3727"/>
    <s v="Number"/>
    <s v="Normal"/>
    <m/>
    <n v="130"/>
    <x v="12"/>
  </r>
  <r>
    <s v="Production and Sales of Auto Vehicles"/>
    <x v="27"/>
    <x v="3"/>
    <x v="2"/>
    <s v="Q1"/>
    <s v="TS_GP_RLS_PSAUTO_M.AP_001002"/>
    <s v=". Total Production of 2 &amp; 3 Wheelers"/>
    <n v="102229"/>
    <s v="Number"/>
    <s v="Normal"/>
    <m/>
    <n v="140"/>
    <x v="13"/>
  </r>
  <r>
    <s v="Production and Sales of Auto Vehicles"/>
    <x v="28"/>
    <x v="4"/>
    <x v="2"/>
    <s v="Q1"/>
    <s v="TS_GP_RLS_PSAUTO_M.TAS_001000"/>
    <s v=". Total Sales (except 2 &amp; 3 Wheelers)"/>
    <n v="7846"/>
    <s v="Number"/>
    <s v="Normal"/>
    <m/>
    <n v="10"/>
    <x v="0"/>
  </r>
  <r>
    <s v="Production and Sales of Auto Vehicles"/>
    <x v="28"/>
    <x v="4"/>
    <x v="2"/>
    <s v="Q1"/>
    <s v="TS_GP_RLS_PSAUTO_M.AS_001001"/>
    <s v="......1 Sales of Cars"/>
    <n v="2844"/>
    <s v="Number"/>
    <s v="Normal"/>
    <m/>
    <n v="20"/>
    <x v="1"/>
  </r>
  <r>
    <s v="Production and Sales of Auto Vehicles"/>
    <x v="28"/>
    <x v="4"/>
    <x v="2"/>
    <s v="Q1"/>
    <s v="TS_GP_RLS_PSAUTO_M.AS_001003"/>
    <s v="......2 Sales of Trucks"/>
    <n v="136"/>
    <s v="Number"/>
    <s v="Normal"/>
    <m/>
    <n v="30"/>
    <x v="2"/>
  </r>
  <r>
    <s v="Production and Sales of Auto Vehicles"/>
    <x v="28"/>
    <x v="4"/>
    <x v="2"/>
    <s v="Q1"/>
    <s v="TS_GP_RLS_PSAUTO_M.AS_001004"/>
    <s v="......3 Sales of Buses"/>
    <n v="16"/>
    <s v="Number"/>
    <s v="Normal"/>
    <m/>
    <n v="40"/>
    <x v="3"/>
  </r>
  <r>
    <s v="Production and Sales of Auto Vehicles"/>
    <x v="28"/>
    <x v="4"/>
    <x v="2"/>
    <s v="Q1"/>
    <s v="TS_GP_RLS_PSAUTO_M.AS_001005"/>
    <s v="......4 Sales of Jeeps &amp; Pickups"/>
    <n v="1639"/>
    <s v="Number"/>
    <s v="Normal"/>
    <m/>
    <n v="50"/>
    <x v="4"/>
  </r>
  <r>
    <s v="Production and Sales of Auto Vehicles"/>
    <x v="28"/>
    <x v="4"/>
    <x v="2"/>
    <s v="Q1"/>
    <s v="TS_GP_RLS_PSAUTO_M.AS_001006"/>
    <s v="......5 Sales of Tractors"/>
    <n v="3211"/>
    <s v="Number"/>
    <s v="Normal"/>
    <m/>
    <n v="60"/>
    <x v="5"/>
  </r>
  <r>
    <s v="Production and Sales of Auto Vehicles"/>
    <x v="28"/>
    <x v="4"/>
    <x v="2"/>
    <s v="Q1"/>
    <s v="TS_GP_RLS_PSAUTO_M.AS_001002"/>
    <s v=". Total Sales of 2 &amp; 3 Wheelers"/>
    <n v="82136"/>
    <s v="Number"/>
    <s v="Normal"/>
    <m/>
    <n v="70"/>
    <x v="6"/>
  </r>
  <r>
    <s v="Production and Sales of Auto Vehicles"/>
    <x v="28"/>
    <x v="4"/>
    <x v="2"/>
    <s v="Q1"/>
    <s v="TS_GP_RLS_PSAUTO_M.TAP_001000"/>
    <s v=". Total Production (except 2 &amp; 3 Wheelers)"/>
    <n v="8298"/>
    <s v="Number"/>
    <s v="Normal"/>
    <m/>
    <n v="80"/>
    <x v="7"/>
  </r>
  <r>
    <s v="Production and Sales of Auto Vehicles"/>
    <x v="28"/>
    <x v="4"/>
    <x v="2"/>
    <s v="Q1"/>
    <s v="TS_GP_RLS_PSAUTO_M.AP_001001"/>
    <s v="......1 Production of Cars"/>
    <n v="3740"/>
    <s v="Number"/>
    <s v="Normal"/>
    <m/>
    <n v="90"/>
    <x v="8"/>
  </r>
  <r>
    <s v="Production and Sales of Auto Vehicles"/>
    <x v="28"/>
    <x v="4"/>
    <x v="2"/>
    <s v="Q1"/>
    <s v="TS_GP_RLS_PSAUTO_M.AP_001003"/>
    <s v="......2 Production of Trucks"/>
    <n v="100"/>
    <s v="Number"/>
    <s v="Normal"/>
    <m/>
    <n v="100"/>
    <x v="9"/>
  </r>
  <r>
    <s v="Production and Sales of Auto Vehicles"/>
    <x v="28"/>
    <x v="4"/>
    <x v="2"/>
    <s v="Q1"/>
    <s v="TS_GP_RLS_PSAUTO_M.AP_001004"/>
    <s v="......3 Production of Buses"/>
    <n v="36"/>
    <s v="Number"/>
    <s v="Normal"/>
    <m/>
    <n v="110"/>
    <x v="10"/>
  </r>
  <r>
    <s v="Production and Sales of Auto Vehicles"/>
    <x v="28"/>
    <x v="4"/>
    <x v="2"/>
    <s v="Q1"/>
    <s v="TS_GP_RLS_PSAUTO_M.AP_001005"/>
    <s v="......4 Production of Jeeps &amp; Pickups"/>
    <n v="1477"/>
    <s v="Number"/>
    <s v="Normal"/>
    <m/>
    <n v="120"/>
    <x v="11"/>
  </r>
  <r>
    <s v="Production and Sales of Auto Vehicles"/>
    <x v="28"/>
    <x v="4"/>
    <x v="2"/>
    <s v="Q1"/>
    <s v="TS_GP_RLS_PSAUTO_M.AP_001006"/>
    <s v="......5 Production of Tractors"/>
    <n v="2945"/>
    <s v="Number"/>
    <s v="Normal"/>
    <m/>
    <n v="130"/>
    <x v="12"/>
  </r>
  <r>
    <s v="Production and Sales of Auto Vehicles"/>
    <x v="28"/>
    <x v="4"/>
    <x v="2"/>
    <s v="Q1"/>
    <s v="TS_GP_RLS_PSAUTO_M.AP_001002"/>
    <s v=". Total Production of 2 &amp; 3 Wheelers"/>
    <n v="77457"/>
    <s v="Number"/>
    <s v="Normal"/>
    <m/>
    <n v="140"/>
    <x v="13"/>
  </r>
  <r>
    <s v="Production and Sales of Auto Vehicles"/>
    <x v="29"/>
    <x v="5"/>
    <x v="3"/>
    <s v="Q4"/>
    <s v="TS_GP_RLS_PSAUTO_M.TAS_001000"/>
    <s v=". Total Sales (except 2 &amp; 3 Wheelers)"/>
    <n v="12764"/>
    <s v="Number"/>
    <s v="Normal"/>
    <m/>
    <n v="10"/>
    <x v="0"/>
  </r>
  <r>
    <s v="Production and Sales of Auto Vehicles"/>
    <x v="29"/>
    <x v="5"/>
    <x v="3"/>
    <s v="Q4"/>
    <s v="TS_GP_RLS_PSAUTO_M.AS_001001"/>
    <s v="......1 Sales of Cars"/>
    <n v="7201"/>
    <s v="Number"/>
    <s v="Normal"/>
    <m/>
    <n v="20"/>
    <x v="1"/>
  </r>
  <r>
    <s v="Production and Sales of Auto Vehicles"/>
    <x v="29"/>
    <x v="5"/>
    <x v="3"/>
    <s v="Q4"/>
    <s v="TS_GP_RLS_PSAUTO_M.AS_001003"/>
    <s v="......2 Sales of Trucks"/>
    <n v="279"/>
    <s v="Number"/>
    <s v="Normal"/>
    <m/>
    <n v="30"/>
    <x v="2"/>
  </r>
  <r>
    <s v="Production and Sales of Auto Vehicles"/>
    <x v="29"/>
    <x v="5"/>
    <x v="3"/>
    <s v="Q4"/>
    <s v="TS_GP_RLS_PSAUTO_M.AS_001004"/>
    <s v="......3 Sales of Buses"/>
    <n v="29"/>
    <s v="Number"/>
    <s v="Normal"/>
    <m/>
    <n v="40"/>
    <x v="3"/>
  </r>
  <r>
    <s v="Production and Sales of Auto Vehicles"/>
    <x v="29"/>
    <x v="5"/>
    <x v="3"/>
    <s v="Q4"/>
    <s v="TS_GP_RLS_PSAUTO_M.AS_001005"/>
    <s v="......4 Sales of Jeeps &amp; Pickups"/>
    <n v="2271"/>
    <s v="Number"/>
    <s v="Normal"/>
    <m/>
    <n v="50"/>
    <x v="4"/>
  </r>
  <r>
    <s v="Production and Sales of Auto Vehicles"/>
    <x v="29"/>
    <x v="5"/>
    <x v="3"/>
    <s v="Q4"/>
    <s v="TS_GP_RLS_PSAUTO_M.AS_001006"/>
    <s v="......5 Sales of Tractors"/>
    <n v="2984"/>
    <s v="Number"/>
    <s v="Normal"/>
    <m/>
    <n v="60"/>
    <x v="5"/>
  </r>
  <r>
    <s v="Production and Sales of Auto Vehicles"/>
    <x v="29"/>
    <x v="5"/>
    <x v="3"/>
    <s v="Q4"/>
    <s v="TS_GP_RLS_PSAUTO_M.AS_001002"/>
    <s v=". Total Sales of 2 &amp; 3 Wheelers"/>
    <n v="84307"/>
    <s v="Number"/>
    <s v="Normal"/>
    <m/>
    <n v="70"/>
    <x v="6"/>
  </r>
  <r>
    <s v="Production and Sales of Auto Vehicles"/>
    <x v="29"/>
    <x v="5"/>
    <x v="3"/>
    <s v="Q4"/>
    <s v="TS_GP_RLS_PSAUTO_M.TAP_001000"/>
    <s v=". Total Production (except 2 &amp; 3 Wheelers)"/>
    <n v="12162"/>
    <s v="Number"/>
    <s v="Normal"/>
    <m/>
    <n v="80"/>
    <x v="7"/>
  </r>
  <r>
    <s v="Production and Sales of Auto Vehicles"/>
    <x v="29"/>
    <x v="5"/>
    <x v="3"/>
    <s v="Q4"/>
    <s v="TS_GP_RLS_PSAUTO_M.AP_001001"/>
    <s v="......1 Production of Cars"/>
    <n v="6011"/>
    <s v="Number"/>
    <s v="Normal"/>
    <m/>
    <n v="90"/>
    <x v="8"/>
  </r>
  <r>
    <s v="Production and Sales of Auto Vehicles"/>
    <x v="29"/>
    <x v="5"/>
    <x v="3"/>
    <s v="Q4"/>
    <s v="TS_GP_RLS_PSAUTO_M.AP_001003"/>
    <s v="......2 Production of Trucks"/>
    <n v="250"/>
    <s v="Number"/>
    <s v="Normal"/>
    <m/>
    <n v="100"/>
    <x v="9"/>
  </r>
  <r>
    <s v="Production and Sales of Auto Vehicles"/>
    <x v="29"/>
    <x v="5"/>
    <x v="3"/>
    <s v="Q4"/>
    <s v="TS_GP_RLS_PSAUTO_M.AP_001004"/>
    <s v="......3 Production of Buses"/>
    <n v="42"/>
    <s v="Number"/>
    <s v="Normal"/>
    <m/>
    <n v="110"/>
    <x v="10"/>
  </r>
  <r>
    <s v="Production and Sales of Auto Vehicles"/>
    <x v="29"/>
    <x v="5"/>
    <x v="3"/>
    <s v="Q4"/>
    <s v="TS_GP_RLS_PSAUTO_M.AP_001005"/>
    <s v="......4 Production of Jeeps &amp; Pickups"/>
    <n v="2161"/>
    <s v="Number"/>
    <s v="Normal"/>
    <m/>
    <n v="120"/>
    <x v="11"/>
  </r>
  <r>
    <s v="Production and Sales of Auto Vehicles"/>
    <x v="29"/>
    <x v="5"/>
    <x v="3"/>
    <s v="Q4"/>
    <s v="TS_GP_RLS_PSAUTO_M.AP_001006"/>
    <s v="......5 Production of Tractors"/>
    <n v="3698"/>
    <s v="Number"/>
    <s v="Normal"/>
    <m/>
    <n v="130"/>
    <x v="12"/>
  </r>
  <r>
    <s v="Production and Sales of Auto Vehicles"/>
    <x v="29"/>
    <x v="5"/>
    <x v="3"/>
    <s v="Q4"/>
    <s v="TS_GP_RLS_PSAUTO_M.AP_001002"/>
    <s v=". Total Production of 2 &amp; 3 Wheelers"/>
    <n v="85429"/>
    <s v="Number"/>
    <s v="Normal"/>
    <m/>
    <n v="140"/>
    <x v="13"/>
  </r>
  <r>
    <s v="Production and Sales of Auto Vehicles"/>
    <x v="30"/>
    <x v="6"/>
    <x v="3"/>
    <s v="Q4"/>
    <s v="TS_GP_RLS_PSAUTO_M.TAS_001000"/>
    <s v=". Total Sales (except 2 &amp; 3 Wheelers)"/>
    <n v="10173"/>
    <s v="Number"/>
    <s v="Normal"/>
    <m/>
    <n v="10"/>
    <x v="0"/>
  </r>
  <r>
    <s v="Production and Sales of Auto Vehicles"/>
    <x v="30"/>
    <x v="6"/>
    <x v="3"/>
    <s v="Q4"/>
    <s v="TS_GP_RLS_PSAUTO_M.AS_001001"/>
    <s v="......1 Sales of Cars"/>
    <n v="3642"/>
    <s v="Number"/>
    <s v="Normal"/>
    <m/>
    <n v="20"/>
    <x v="1"/>
  </r>
  <r>
    <s v="Production and Sales of Auto Vehicles"/>
    <x v="30"/>
    <x v="6"/>
    <x v="3"/>
    <s v="Q4"/>
    <s v="TS_GP_RLS_PSAUTO_M.AS_001003"/>
    <s v="......2 Sales of Trucks"/>
    <n v="521"/>
    <s v="Number"/>
    <s v="Normal"/>
    <m/>
    <n v="30"/>
    <x v="2"/>
  </r>
  <r>
    <s v="Production and Sales of Auto Vehicles"/>
    <x v="30"/>
    <x v="6"/>
    <x v="3"/>
    <s v="Q4"/>
    <s v="TS_GP_RLS_PSAUTO_M.AS_001004"/>
    <s v="......3 Sales of Buses"/>
    <n v="136"/>
    <s v="Number"/>
    <s v="Normal"/>
    <m/>
    <n v="40"/>
    <x v="3"/>
  </r>
  <r>
    <s v="Production and Sales of Auto Vehicles"/>
    <x v="30"/>
    <x v="6"/>
    <x v="3"/>
    <s v="Q4"/>
    <s v="TS_GP_RLS_PSAUTO_M.AS_001005"/>
    <s v="......4 Sales of Jeeps &amp; Pickups"/>
    <n v="2544"/>
    <s v="Number"/>
    <s v="Normal"/>
    <m/>
    <n v="50"/>
    <x v="4"/>
  </r>
  <r>
    <s v="Production and Sales of Auto Vehicles"/>
    <x v="30"/>
    <x v="6"/>
    <x v="3"/>
    <s v="Q4"/>
    <s v="TS_GP_RLS_PSAUTO_M.AS_001006"/>
    <s v="......5 Sales of Tractors"/>
    <n v="3330"/>
    <s v="Number"/>
    <s v="Normal"/>
    <m/>
    <n v="60"/>
    <x v="5"/>
  </r>
  <r>
    <s v="Production and Sales of Auto Vehicles"/>
    <x v="30"/>
    <x v="6"/>
    <x v="3"/>
    <s v="Q4"/>
    <s v="TS_GP_RLS_PSAUTO_M.AS_001002"/>
    <s v=". Total Sales of 2 &amp; 3 Wheelers"/>
    <n v="103003"/>
    <s v="Number"/>
    <s v="Normal"/>
    <m/>
    <n v="70"/>
    <x v="6"/>
  </r>
  <r>
    <s v="Production and Sales of Auto Vehicles"/>
    <x v="30"/>
    <x v="6"/>
    <x v="3"/>
    <s v="Q4"/>
    <s v="TS_GP_RLS_PSAUTO_M.TAP_001000"/>
    <s v=". Total Production (except 2 &amp; 3 Wheelers)"/>
    <n v="11118"/>
    <s v="Number"/>
    <s v="Normal"/>
    <m/>
    <n v="80"/>
    <x v="7"/>
  </r>
  <r>
    <s v="Production and Sales of Auto Vehicles"/>
    <x v="30"/>
    <x v="6"/>
    <x v="3"/>
    <s v="Q4"/>
    <s v="TS_GP_RLS_PSAUTO_M.AP_001001"/>
    <s v="......1 Production of Cars"/>
    <n v="4708"/>
    <s v="Number"/>
    <s v="Normal"/>
    <m/>
    <n v="90"/>
    <x v="8"/>
  </r>
  <r>
    <s v="Production and Sales of Auto Vehicles"/>
    <x v="30"/>
    <x v="6"/>
    <x v="3"/>
    <s v="Q4"/>
    <s v="TS_GP_RLS_PSAUTO_M.AP_001003"/>
    <s v="......2 Production of Trucks"/>
    <n v="283"/>
    <s v="Number"/>
    <s v="Normal"/>
    <m/>
    <n v="100"/>
    <x v="9"/>
  </r>
  <r>
    <s v="Production and Sales of Auto Vehicles"/>
    <x v="30"/>
    <x v="6"/>
    <x v="3"/>
    <s v="Q4"/>
    <s v="TS_GP_RLS_PSAUTO_M.AP_001004"/>
    <s v="......3 Production of Buses"/>
    <n v="48"/>
    <s v="Number"/>
    <s v="Normal"/>
    <m/>
    <n v="110"/>
    <x v="10"/>
  </r>
  <r>
    <s v="Production and Sales of Auto Vehicles"/>
    <x v="30"/>
    <x v="6"/>
    <x v="3"/>
    <s v="Q4"/>
    <s v="TS_GP_RLS_PSAUTO_M.AP_001005"/>
    <s v="......4 Production of Jeeps &amp; Pickups"/>
    <n v="2837"/>
    <s v="Number"/>
    <s v="Normal"/>
    <m/>
    <n v="120"/>
    <x v="11"/>
  </r>
  <r>
    <s v="Production and Sales of Auto Vehicles"/>
    <x v="30"/>
    <x v="6"/>
    <x v="3"/>
    <s v="Q4"/>
    <s v="TS_GP_RLS_PSAUTO_M.AP_001006"/>
    <s v="......5 Production of Tractors"/>
    <n v="3242"/>
    <s v="Number"/>
    <s v="Normal"/>
    <m/>
    <n v="130"/>
    <x v="12"/>
  </r>
  <r>
    <s v="Production and Sales of Auto Vehicles"/>
    <x v="30"/>
    <x v="6"/>
    <x v="3"/>
    <s v="Q4"/>
    <s v="TS_GP_RLS_PSAUTO_M.AP_001002"/>
    <s v=". Total Production of 2 &amp; 3 Wheelers"/>
    <n v="102499"/>
    <s v="Number"/>
    <s v="Normal"/>
    <m/>
    <n v="140"/>
    <x v="13"/>
  </r>
  <r>
    <s v="Production and Sales of Auto Vehicles"/>
    <x v="31"/>
    <x v="7"/>
    <x v="3"/>
    <s v="Q4"/>
    <s v="TS_GP_RLS_PSAUTO_M.TAS_001000"/>
    <s v=". Total Sales (except 2 &amp; 3 Wheelers)"/>
    <n v="15000"/>
    <s v="Number"/>
    <s v="Normal"/>
    <m/>
    <n v="10"/>
    <x v="0"/>
  </r>
  <r>
    <s v="Production and Sales of Auto Vehicles"/>
    <x v="31"/>
    <x v="7"/>
    <x v="3"/>
    <s v="Q4"/>
    <s v="TS_GP_RLS_PSAUTO_M.AS_001001"/>
    <s v="......1 Sales of Cars"/>
    <n v="6021"/>
    <s v="Number"/>
    <s v="Normal"/>
    <m/>
    <n v="20"/>
    <x v="1"/>
  </r>
  <r>
    <s v="Production and Sales of Auto Vehicles"/>
    <x v="31"/>
    <x v="7"/>
    <x v="3"/>
    <s v="Q4"/>
    <s v="TS_GP_RLS_PSAUTO_M.AS_001003"/>
    <s v="......2 Sales of Trucks"/>
    <n v="398"/>
    <s v="Number"/>
    <s v="Normal"/>
    <m/>
    <n v="30"/>
    <x v="2"/>
  </r>
  <r>
    <s v="Production and Sales of Auto Vehicles"/>
    <x v="31"/>
    <x v="7"/>
    <x v="3"/>
    <s v="Q4"/>
    <s v="TS_GP_RLS_PSAUTO_M.AS_001004"/>
    <s v="......3 Sales of Buses"/>
    <n v="72"/>
    <s v="Number"/>
    <s v="Normal"/>
    <m/>
    <n v="40"/>
    <x v="3"/>
  </r>
  <r>
    <s v="Production and Sales of Auto Vehicles"/>
    <x v="31"/>
    <x v="7"/>
    <x v="3"/>
    <s v="Q4"/>
    <s v="TS_GP_RLS_PSAUTO_M.AS_001005"/>
    <s v="......4 Sales of Jeeps &amp; Pickups"/>
    <n v="5103"/>
    <s v="Number"/>
    <s v="Normal"/>
    <m/>
    <n v="50"/>
    <x v="4"/>
  </r>
  <r>
    <s v="Production and Sales of Auto Vehicles"/>
    <x v="31"/>
    <x v="7"/>
    <x v="3"/>
    <s v="Q4"/>
    <s v="TS_GP_RLS_PSAUTO_M.AS_001006"/>
    <s v="......5 Sales of Tractors"/>
    <n v="3406"/>
    <s v="Number"/>
    <s v="Normal"/>
    <m/>
    <n v="60"/>
    <x v="5"/>
  </r>
  <r>
    <s v="Production and Sales of Auto Vehicles"/>
    <x v="31"/>
    <x v="7"/>
    <x v="3"/>
    <s v="Q4"/>
    <s v="TS_GP_RLS_PSAUTO_M.AS_001002"/>
    <s v=". Total Sales of 2 &amp; 3 Wheelers"/>
    <n v="109558"/>
    <s v="Number"/>
    <s v="Normal"/>
    <m/>
    <n v="70"/>
    <x v="6"/>
  </r>
  <r>
    <s v="Production and Sales of Auto Vehicles"/>
    <x v="31"/>
    <x v="7"/>
    <x v="3"/>
    <s v="Q4"/>
    <s v="TS_GP_RLS_PSAUTO_M.TAP_001000"/>
    <s v=". Total Production (except 2 &amp; 3 Wheelers)"/>
    <n v="12006"/>
    <s v="Number"/>
    <s v="Normal"/>
    <m/>
    <n v="80"/>
    <x v="7"/>
  </r>
  <r>
    <s v="Production and Sales of Auto Vehicles"/>
    <x v="31"/>
    <x v="7"/>
    <x v="3"/>
    <s v="Q4"/>
    <s v="TS_GP_RLS_PSAUTO_M.AP_001001"/>
    <s v="......1 Production of Cars"/>
    <n v="5723"/>
    <s v="Number"/>
    <s v="Normal"/>
    <m/>
    <n v="90"/>
    <x v="8"/>
  </r>
  <r>
    <s v="Production and Sales of Auto Vehicles"/>
    <x v="31"/>
    <x v="7"/>
    <x v="3"/>
    <s v="Q4"/>
    <s v="TS_GP_RLS_PSAUTO_M.AP_001003"/>
    <s v="......2 Production of Trucks"/>
    <n v="282"/>
    <s v="Number"/>
    <s v="Normal"/>
    <m/>
    <n v="100"/>
    <x v="9"/>
  </r>
  <r>
    <s v="Production and Sales of Auto Vehicles"/>
    <x v="31"/>
    <x v="7"/>
    <x v="3"/>
    <s v="Q4"/>
    <s v="TS_GP_RLS_PSAUTO_M.AP_001004"/>
    <s v="......3 Production of Buses"/>
    <n v="62"/>
    <s v="Number"/>
    <s v="Normal"/>
    <m/>
    <n v="110"/>
    <x v="10"/>
  </r>
  <r>
    <s v="Production and Sales of Auto Vehicles"/>
    <x v="31"/>
    <x v="7"/>
    <x v="3"/>
    <s v="Q4"/>
    <s v="TS_GP_RLS_PSAUTO_M.AP_001005"/>
    <s v="......4 Production of Jeeps &amp; Pickups"/>
    <n v="4347"/>
    <s v="Number"/>
    <s v="Normal"/>
    <m/>
    <n v="120"/>
    <x v="11"/>
  </r>
  <r>
    <s v="Production and Sales of Auto Vehicles"/>
    <x v="31"/>
    <x v="7"/>
    <x v="3"/>
    <s v="Q4"/>
    <s v="TS_GP_RLS_PSAUTO_M.AP_001006"/>
    <s v="......5 Production of Tractors"/>
    <n v="1592"/>
    <s v="Number"/>
    <s v="Normal"/>
    <m/>
    <n v="130"/>
    <x v="12"/>
  </r>
  <r>
    <s v="Production and Sales of Auto Vehicles"/>
    <x v="31"/>
    <x v="7"/>
    <x v="3"/>
    <s v="Q4"/>
    <s v="TS_GP_RLS_PSAUTO_M.AP_001002"/>
    <s v=". Total Production of 2 &amp; 3 Wheelers"/>
    <n v="108505"/>
    <s v="Number"/>
    <s v="Normal"/>
    <m/>
    <n v="140"/>
    <x v="13"/>
  </r>
  <r>
    <s v="Production and Sales of Auto Vehicles"/>
    <x v="32"/>
    <x v="8"/>
    <x v="3"/>
    <s v="Q3"/>
    <s v="TS_GP_RLS_PSAUTO_M.TAS_001000"/>
    <s v=". Total Sales (except 2 &amp; 3 Wheelers)"/>
    <n v="18313"/>
    <s v="Number"/>
    <s v="Normal"/>
    <m/>
    <n v="10"/>
    <x v="0"/>
  </r>
  <r>
    <s v="Production and Sales of Auto Vehicles"/>
    <x v="32"/>
    <x v="8"/>
    <x v="3"/>
    <s v="Q3"/>
    <s v="TS_GP_RLS_PSAUTO_M.AS_001001"/>
    <s v="......1 Sales of Cars"/>
    <n v="13780"/>
    <s v="Number"/>
    <s v="Normal"/>
    <m/>
    <n v="20"/>
    <x v="1"/>
  </r>
  <r>
    <s v="Production and Sales of Auto Vehicles"/>
    <x v="32"/>
    <x v="8"/>
    <x v="3"/>
    <s v="Q3"/>
    <s v="TS_GP_RLS_PSAUTO_M.AS_001003"/>
    <s v="......2 Sales of Trucks"/>
    <n v="222"/>
    <s v="Number"/>
    <s v="Normal"/>
    <m/>
    <n v="30"/>
    <x v="2"/>
  </r>
  <r>
    <s v="Production and Sales of Auto Vehicles"/>
    <x v="32"/>
    <x v="8"/>
    <x v="3"/>
    <s v="Q3"/>
    <s v="TS_GP_RLS_PSAUTO_M.AS_001004"/>
    <s v="......3 Sales of Buses"/>
    <n v="64"/>
    <s v="Number"/>
    <s v="Normal"/>
    <m/>
    <n v="40"/>
    <x v="3"/>
  </r>
  <r>
    <s v="Production and Sales of Auto Vehicles"/>
    <x v="32"/>
    <x v="8"/>
    <x v="3"/>
    <s v="Q3"/>
    <s v="TS_GP_RLS_PSAUTO_M.AS_001005"/>
    <s v="......4 Sales of Jeeps &amp; Pickups"/>
    <n v="3232"/>
    <s v="Number"/>
    <s v="Normal"/>
    <m/>
    <n v="50"/>
    <x v="4"/>
  </r>
  <r>
    <s v="Production and Sales of Auto Vehicles"/>
    <x v="32"/>
    <x v="8"/>
    <x v="3"/>
    <s v="Q3"/>
    <s v="TS_GP_RLS_PSAUTO_M.AS_001006"/>
    <s v="......5 Sales of Tractors"/>
    <n v="1015"/>
    <s v="Number"/>
    <s v="Normal"/>
    <m/>
    <n v="60"/>
    <x v="5"/>
  </r>
  <r>
    <s v="Production and Sales of Auto Vehicles"/>
    <x v="32"/>
    <x v="8"/>
    <x v="3"/>
    <s v="Q3"/>
    <s v="TS_GP_RLS_PSAUTO_M.AS_001002"/>
    <s v=". Total Sales of 2 &amp; 3 Wheelers"/>
    <n v="103899"/>
    <s v="Number"/>
    <s v="Normal"/>
    <m/>
    <n v="70"/>
    <x v="6"/>
  </r>
  <r>
    <s v="Production and Sales of Auto Vehicles"/>
    <x v="32"/>
    <x v="8"/>
    <x v="3"/>
    <s v="Q3"/>
    <s v="TS_GP_RLS_PSAUTO_M.TAP_001000"/>
    <s v=". Total Production (except 2 &amp; 3 Wheelers)"/>
    <n v="17851"/>
    <s v="Number"/>
    <s v="Normal"/>
    <m/>
    <n v="80"/>
    <x v="7"/>
  </r>
  <r>
    <s v="Production and Sales of Auto Vehicles"/>
    <x v="32"/>
    <x v="8"/>
    <x v="3"/>
    <s v="Q3"/>
    <s v="TS_GP_RLS_PSAUTO_M.AP_001001"/>
    <s v="......1 Production of Cars"/>
    <n v="13758"/>
    <s v="Number"/>
    <s v="Normal"/>
    <m/>
    <n v="90"/>
    <x v="8"/>
  </r>
  <r>
    <s v="Production and Sales of Auto Vehicles"/>
    <x v="32"/>
    <x v="8"/>
    <x v="3"/>
    <s v="Q3"/>
    <s v="TS_GP_RLS_PSAUTO_M.AP_001003"/>
    <s v="......2 Production of Trucks"/>
    <n v="291"/>
    <s v="Number"/>
    <s v="Normal"/>
    <m/>
    <n v="100"/>
    <x v="9"/>
  </r>
  <r>
    <s v="Production and Sales of Auto Vehicles"/>
    <x v="32"/>
    <x v="8"/>
    <x v="3"/>
    <s v="Q3"/>
    <s v="TS_GP_RLS_PSAUTO_M.AP_001004"/>
    <s v="......3 Production of Buses"/>
    <n v="57"/>
    <s v="Number"/>
    <s v="Normal"/>
    <m/>
    <n v="110"/>
    <x v="10"/>
  </r>
  <r>
    <s v="Production and Sales of Auto Vehicles"/>
    <x v="32"/>
    <x v="8"/>
    <x v="3"/>
    <s v="Q3"/>
    <s v="TS_GP_RLS_PSAUTO_M.AP_001005"/>
    <s v="......4 Production of Jeeps &amp; Pickups"/>
    <n v="2681"/>
    <s v="Number"/>
    <s v="Normal"/>
    <m/>
    <n v="120"/>
    <x v="11"/>
  </r>
  <r>
    <s v="Production and Sales of Auto Vehicles"/>
    <x v="32"/>
    <x v="8"/>
    <x v="3"/>
    <s v="Q3"/>
    <s v="TS_GP_RLS_PSAUTO_M.AP_001006"/>
    <s v="......5 Production of Tractors"/>
    <n v="1064"/>
    <s v="Number"/>
    <s v="Normal"/>
    <m/>
    <n v="130"/>
    <x v="12"/>
  </r>
  <r>
    <s v="Production and Sales of Auto Vehicles"/>
    <x v="32"/>
    <x v="8"/>
    <x v="3"/>
    <s v="Q3"/>
    <s v="TS_GP_RLS_PSAUTO_M.AP_001002"/>
    <s v=". Total Production of 2 &amp; 3 Wheelers"/>
    <n v="107238"/>
    <s v="Number"/>
    <s v="Normal"/>
    <m/>
    <n v="140"/>
    <x v="13"/>
  </r>
  <r>
    <s v="Production and Sales of Auto Vehicles"/>
    <x v="33"/>
    <x v="9"/>
    <x v="3"/>
    <s v="Q3"/>
    <s v="TS_GP_RLS_PSAUTO_M.TAS_001000"/>
    <s v=". Total Sales (except 2 &amp; 3 Wheelers)"/>
    <n v="20113"/>
    <s v="Number"/>
    <s v="Normal"/>
    <m/>
    <n v="10"/>
    <x v="0"/>
  </r>
  <r>
    <s v="Production and Sales of Auto Vehicles"/>
    <x v="33"/>
    <x v="9"/>
    <x v="3"/>
    <s v="Q3"/>
    <s v="TS_GP_RLS_PSAUTO_M.AS_001001"/>
    <s v="......1 Sales of Cars"/>
    <n v="15432"/>
    <s v="Number"/>
    <s v="Normal"/>
    <m/>
    <n v="20"/>
    <x v="1"/>
  </r>
  <r>
    <s v="Production and Sales of Auto Vehicles"/>
    <x v="33"/>
    <x v="9"/>
    <x v="3"/>
    <s v="Q3"/>
    <s v="TS_GP_RLS_PSAUTO_M.AS_001003"/>
    <s v="......2 Sales of Trucks"/>
    <n v="296"/>
    <s v="Number"/>
    <s v="Normal"/>
    <m/>
    <n v="30"/>
    <x v="2"/>
  </r>
  <r>
    <s v="Production and Sales of Auto Vehicles"/>
    <x v="33"/>
    <x v="9"/>
    <x v="3"/>
    <s v="Q3"/>
    <s v="TS_GP_RLS_PSAUTO_M.AS_001004"/>
    <s v="......3 Sales of Buses"/>
    <n v="46"/>
    <s v="Number"/>
    <s v="Normal"/>
    <m/>
    <n v="40"/>
    <x v="3"/>
  </r>
  <r>
    <s v="Production and Sales of Auto Vehicles"/>
    <x v="33"/>
    <x v="9"/>
    <x v="3"/>
    <s v="Q3"/>
    <s v="TS_GP_RLS_PSAUTO_M.AS_001005"/>
    <s v="......4 Sales of Jeeps &amp; Pickups"/>
    <n v="3099"/>
    <s v="Number"/>
    <s v="Normal"/>
    <m/>
    <n v="50"/>
    <x v="4"/>
  </r>
  <r>
    <s v="Production and Sales of Auto Vehicles"/>
    <x v="33"/>
    <x v="9"/>
    <x v="3"/>
    <s v="Q3"/>
    <s v="TS_GP_RLS_PSAUTO_M.AS_001006"/>
    <s v="......5 Sales of Tractors"/>
    <n v="1240"/>
    <s v="Number"/>
    <s v="Normal"/>
    <m/>
    <n v="60"/>
    <x v="5"/>
  </r>
  <r>
    <s v="Production and Sales of Auto Vehicles"/>
    <x v="33"/>
    <x v="9"/>
    <x v="3"/>
    <s v="Q3"/>
    <s v="TS_GP_RLS_PSAUTO_M.AS_001002"/>
    <s v=". Total Sales of 2 &amp; 3 Wheelers"/>
    <n v="111111"/>
    <s v="Number"/>
    <s v="Normal"/>
    <m/>
    <n v="70"/>
    <x v="6"/>
  </r>
  <r>
    <s v="Production and Sales of Auto Vehicles"/>
    <x v="33"/>
    <x v="9"/>
    <x v="3"/>
    <s v="Q3"/>
    <s v="TS_GP_RLS_PSAUTO_M.TAP_001000"/>
    <s v=". Total Production (except 2 &amp; 3 Wheelers)"/>
    <n v="20575"/>
    <s v="Number"/>
    <s v="Normal"/>
    <m/>
    <n v="80"/>
    <x v="7"/>
  </r>
  <r>
    <s v="Production and Sales of Auto Vehicles"/>
    <x v="33"/>
    <x v="9"/>
    <x v="3"/>
    <s v="Q3"/>
    <s v="TS_GP_RLS_PSAUTO_M.AP_001001"/>
    <s v="......1 Production of Cars"/>
    <n v="15506"/>
    <s v="Number"/>
    <s v="Normal"/>
    <m/>
    <n v="90"/>
    <x v="8"/>
  </r>
  <r>
    <s v="Production and Sales of Auto Vehicles"/>
    <x v="33"/>
    <x v="9"/>
    <x v="3"/>
    <s v="Q3"/>
    <s v="TS_GP_RLS_PSAUTO_M.AP_001003"/>
    <s v="......2 Production of Trucks"/>
    <n v="304"/>
    <s v="Number"/>
    <s v="Normal"/>
    <m/>
    <n v="100"/>
    <x v="9"/>
  </r>
  <r>
    <s v="Production and Sales of Auto Vehicles"/>
    <x v="33"/>
    <x v="9"/>
    <x v="3"/>
    <s v="Q3"/>
    <s v="TS_GP_RLS_PSAUTO_M.AP_001004"/>
    <s v="......3 Production of Buses"/>
    <n v="61"/>
    <s v="Number"/>
    <s v="Normal"/>
    <m/>
    <n v="110"/>
    <x v="10"/>
  </r>
  <r>
    <s v="Production and Sales of Auto Vehicles"/>
    <x v="33"/>
    <x v="9"/>
    <x v="3"/>
    <s v="Q3"/>
    <s v="TS_GP_RLS_PSAUTO_M.AP_001005"/>
    <s v="......4 Production of Jeeps &amp; Pickups"/>
    <n v="2701"/>
    <s v="Number"/>
    <s v="Normal"/>
    <m/>
    <n v="120"/>
    <x v="11"/>
  </r>
  <r>
    <s v="Production and Sales of Auto Vehicles"/>
    <x v="33"/>
    <x v="9"/>
    <x v="3"/>
    <s v="Q3"/>
    <s v="TS_GP_RLS_PSAUTO_M.AP_001006"/>
    <s v="......5 Production of Tractors"/>
    <n v="2003"/>
    <s v="Number"/>
    <s v="Normal"/>
    <m/>
    <n v="130"/>
    <x v="12"/>
  </r>
  <r>
    <s v="Production and Sales of Auto Vehicles"/>
    <x v="33"/>
    <x v="9"/>
    <x v="3"/>
    <s v="Q3"/>
    <s v="TS_GP_RLS_PSAUTO_M.AP_001002"/>
    <s v=". Total Production of 2 &amp; 3 Wheelers"/>
    <n v="109121"/>
    <s v="Number"/>
    <s v="Normal"/>
    <m/>
    <n v="140"/>
    <x v="13"/>
  </r>
  <r>
    <s v="Production and Sales of Auto Vehicles"/>
    <x v="34"/>
    <x v="10"/>
    <x v="3"/>
    <s v="Q3"/>
    <s v="TS_GP_RLS_PSAUTO_M.TAS_001000"/>
    <s v=". Total Sales (except 2 &amp; 3 Wheelers)"/>
    <n v="15787"/>
    <s v="Number"/>
    <s v="Normal"/>
    <m/>
    <n v="10"/>
    <x v="0"/>
  </r>
  <r>
    <s v="Production and Sales of Auto Vehicles"/>
    <x v="34"/>
    <x v="10"/>
    <x v="3"/>
    <s v="Q3"/>
    <s v="TS_GP_RLS_PSAUTO_M.AS_001001"/>
    <s v="......1 Sales of Cars"/>
    <n v="11129"/>
    <s v="Number"/>
    <s v="Normal"/>
    <m/>
    <n v="20"/>
    <x v="1"/>
  </r>
  <r>
    <s v="Production and Sales of Auto Vehicles"/>
    <x v="34"/>
    <x v="10"/>
    <x v="3"/>
    <s v="Q3"/>
    <s v="TS_GP_RLS_PSAUTO_M.AS_001003"/>
    <s v="......2 Sales of Trucks"/>
    <n v="257"/>
    <s v="Number"/>
    <s v="Normal"/>
    <m/>
    <n v="30"/>
    <x v="2"/>
  </r>
  <r>
    <s v="Production and Sales of Auto Vehicles"/>
    <x v="34"/>
    <x v="10"/>
    <x v="3"/>
    <s v="Q3"/>
    <s v="TS_GP_RLS_PSAUTO_M.AS_001004"/>
    <s v="......3 Sales of Buses"/>
    <n v="69"/>
    <s v="Number"/>
    <s v="Normal"/>
    <m/>
    <n v="40"/>
    <x v="3"/>
  </r>
  <r>
    <s v="Production and Sales of Auto Vehicles"/>
    <x v="34"/>
    <x v="10"/>
    <x v="3"/>
    <s v="Q3"/>
    <s v="TS_GP_RLS_PSAUTO_M.AS_001005"/>
    <s v="......4 Sales of Jeeps &amp; Pickups"/>
    <n v="2442"/>
    <s v="Number"/>
    <s v="Normal"/>
    <m/>
    <n v="50"/>
    <x v="4"/>
  </r>
  <r>
    <s v="Production and Sales of Auto Vehicles"/>
    <x v="34"/>
    <x v="10"/>
    <x v="3"/>
    <s v="Q3"/>
    <s v="TS_GP_RLS_PSAUTO_M.AS_001006"/>
    <s v="......5 Sales of Tractors"/>
    <n v="1890"/>
    <s v="Number"/>
    <s v="Normal"/>
    <m/>
    <n v="60"/>
    <x v="5"/>
  </r>
  <r>
    <s v="Production and Sales of Auto Vehicles"/>
    <x v="34"/>
    <x v="10"/>
    <x v="3"/>
    <s v="Q3"/>
    <s v="TS_GP_RLS_PSAUTO_M.AS_001002"/>
    <s v=". Total Sales of 2 &amp; 3 Wheelers"/>
    <n v="114420"/>
    <s v="Number"/>
    <s v="Normal"/>
    <m/>
    <n v="70"/>
    <x v="6"/>
  </r>
  <r>
    <s v="Production and Sales of Auto Vehicles"/>
    <x v="34"/>
    <x v="10"/>
    <x v="3"/>
    <s v="Q3"/>
    <s v="TS_GP_RLS_PSAUTO_M.TAP_001000"/>
    <s v=". Total Production (except 2 &amp; 3 Wheelers)"/>
    <n v="16777"/>
    <s v="Number"/>
    <s v="Normal"/>
    <m/>
    <n v="80"/>
    <x v="7"/>
  </r>
  <r>
    <s v="Production and Sales of Auto Vehicles"/>
    <x v="34"/>
    <x v="10"/>
    <x v="3"/>
    <s v="Q3"/>
    <s v="TS_GP_RLS_PSAUTO_M.AP_001001"/>
    <s v="......1 Production of Cars"/>
    <n v="10697"/>
    <s v="Number"/>
    <s v="Normal"/>
    <m/>
    <n v="90"/>
    <x v="8"/>
  </r>
  <r>
    <s v="Production and Sales of Auto Vehicles"/>
    <x v="34"/>
    <x v="10"/>
    <x v="3"/>
    <s v="Q3"/>
    <s v="TS_GP_RLS_PSAUTO_M.AP_001003"/>
    <s v="......2 Production of Trucks"/>
    <n v="321"/>
    <s v="Number"/>
    <s v="Normal"/>
    <m/>
    <n v="100"/>
    <x v="9"/>
  </r>
  <r>
    <s v="Production and Sales of Auto Vehicles"/>
    <x v="34"/>
    <x v="10"/>
    <x v="3"/>
    <s v="Q3"/>
    <s v="TS_GP_RLS_PSAUTO_M.AP_001004"/>
    <s v="......3 Production of Buses"/>
    <n v="88"/>
    <s v="Number"/>
    <s v="Normal"/>
    <m/>
    <n v="110"/>
    <x v="10"/>
  </r>
  <r>
    <s v="Production and Sales of Auto Vehicles"/>
    <x v="34"/>
    <x v="10"/>
    <x v="3"/>
    <s v="Q3"/>
    <s v="TS_GP_RLS_PSAUTO_M.AP_001005"/>
    <s v="......4 Production of Jeeps &amp; Pickups"/>
    <n v="2635"/>
    <s v="Number"/>
    <s v="Normal"/>
    <m/>
    <n v="120"/>
    <x v="11"/>
  </r>
  <r>
    <s v="Production and Sales of Auto Vehicles"/>
    <x v="34"/>
    <x v="10"/>
    <x v="3"/>
    <s v="Q3"/>
    <s v="TS_GP_RLS_PSAUTO_M.AP_001006"/>
    <s v="......5 Production of Tractors"/>
    <n v="3036"/>
    <s v="Number"/>
    <s v="Normal"/>
    <m/>
    <n v="130"/>
    <x v="12"/>
  </r>
  <r>
    <s v="Production and Sales of Auto Vehicles"/>
    <x v="34"/>
    <x v="10"/>
    <x v="3"/>
    <s v="Q3"/>
    <s v="TS_GP_RLS_PSAUTO_M.AP_001002"/>
    <s v=". Total Production of 2 &amp; 3 Wheelers"/>
    <n v="116376"/>
    <s v="Number"/>
    <s v="Normal"/>
    <m/>
    <n v="140"/>
    <x v="13"/>
  </r>
  <r>
    <s v="Production and Sales of Auto Vehicles"/>
    <x v="35"/>
    <x v="11"/>
    <x v="3"/>
    <s v="Q2"/>
    <s v="TS_GP_RLS_PSAUTO_M.TAS_001000"/>
    <s v=". Total Sales (except 2 &amp; 3 Wheelers)"/>
    <n v="13815"/>
    <s v="Number"/>
    <s v="Normal"/>
    <m/>
    <n v="10"/>
    <x v="0"/>
  </r>
  <r>
    <s v="Production and Sales of Auto Vehicles"/>
    <x v="35"/>
    <x v="11"/>
    <x v="3"/>
    <s v="Q2"/>
    <s v="TS_GP_RLS_PSAUTO_M.AS_001001"/>
    <s v="......1 Sales of Cars"/>
    <n v="9213"/>
    <s v="Number"/>
    <s v="Normal"/>
    <m/>
    <n v="20"/>
    <x v="1"/>
  </r>
  <r>
    <s v="Production and Sales of Auto Vehicles"/>
    <x v="35"/>
    <x v="11"/>
    <x v="3"/>
    <s v="Q2"/>
    <s v="TS_GP_RLS_PSAUTO_M.AS_001003"/>
    <s v="......2 Sales of Trucks"/>
    <n v="323"/>
    <s v="Number"/>
    <s v="Normal"/>
    <m/>
    <n v="30"/>
    <x v="2"/>
  </r>
  <r>
    <s v="Production and Sales of Auto Vehicles"/>
    <x v="35"/>
    <x v="11"/>
    <x v="3"/>
    <s v="Q2"/>
    <s v="TS_GP_RLS_PSAUTO_M.AS_001004"/>
    <s v="......3 Sales of Buses"/>
    <n v="55"/>
    <s v="Number"/>
    <s v="Normal"/>
    <m/>
    <n v="40"/>
    <x v="3"/>
  </r>
  <r>
    <s v="Production and Sales of Auto Vehicles"/>
    <x v="35"/>
    <x v="11"/>
    <x v="3"/>
    <s v="Q2"/>
    <s v="TS_GP_RLS_PSAUTO_M.AS_001005"/>
    <s v="......4 Sales of Jeeps &amp; Pickups"/>
    <n v="2075"/>
    <s v="Number"/>
    <s v="Normal"/>
    <m/>
    <n v="50"/>
    <x v="4"/>
  </r>
  <r>
    <s v="Production and Sales of Auto Vehicles"/>
    <x v="35"/>
    <x v="11"/>
    <x v="3"/>
    <s v="Q2"/>
    <s v="TS_GP_RLS_PSAUTO_M.AS_001006"/>
    <s v="......5 Sales of Tractors"/>
    <n v="2149"/>
    <s v="Number"/>
    <s v="Normal"/>
    <m/>
    <n v="60"/>
    <x v="5"/>
  </r>
  <r>
    <s v="Production and Sales of Auto Vehicles"/>
    <x v="35"/>
    <x v="11"/>
    <x v="3"/>
    <s v="Q2"/>
    <s v="TS_GP_RLS_PSAUTO_M.AS_001002"/>
    <s v=". Total Sales of 2 &amp; 3 Wheelers"/>
    <n v="99581"/>
    <s v="Number"/>
    <s v="Normal"/>
    <m/>
    <n v="70"/>
    <x v="6"/>
  </r>
  <r>
    <s v="Production and Sales of Auto Vehicles"/>
    <x v="35"/>
    <x v="11"/>
    <x v="3"/>
    <s v="Q2"/>
    <s v="TS_GP_RLS_PSAUTO_M.TAP_001000"/>
    <s v=". Total Production (except 2 &amp; 3 Wheelers)"/>
    <n v="12328"/>
    <s v="Number"/>
    <s v="Normal"/>
    <m/>
    <n v="80"/>
    <x v="7"/>
  </r>
  <r>
    <s v="Production and Sales of Auto Vehicles"/>
    <x v="35"/>
    <x v="11"/>
    <x v="3"/>
    <s v="Q2"/>
    <s v="TS_GP_RLS_PSAUTO_M.AP_001001"/>
    <s v="......1 Production of Cars"/>
    <n v="7398"/>
    <s v="Number"/>
    <s v="Normal"/>
    <m/>
    <n v="90"/>
    <x v="8"/>
  </r>
  <r>
    <s v="Production and Sales of Auto Vehicles"/>
    <x v="35"/>
    <x v="11"/>
    <x v="3"/>
    <s v="Q2"/>
    <s v="TS_GP_RLS_PSAUTO_M.AP_001003"/>
    <s v="......2 Production of Trucks"/>
    <n v="327"/>
    <s v="Number"/>
    <s v="Normal"/>
    <m/>
    <n v="100"/>
    <x v="9"/>
  </r>
  <r>
    <s v="Production and Sales of Auto Vehicles"/>
    <x v="35"/>
    <x v="11"/>
    <x v="3"/>
    <s v="Q2"/>
    <s v="TS_GP_RLS_PSAUTO_M.AP_001004"/>
    <s v="......3 Production of Buses"/>
    <n v="80"/>
    <s v="Number"/>
    <s v="Normal"/>
    <m/>
    <n v="110"/>
    <x v="10"/>
  </r>
  <r>
    <s v="Production and Sales of Auto Vehicles"/>
    <x v="35"/>
    <x v="11"/>
    <x v="3"/>
    <s v="Q2"/>
    <s v="TS_GP_RLS_PSAUTO_M.AP_001005"/>
    <s v="......4 Production of Jeeps &amp; Pickups"/>
    <n v="2342"/>
    <s v="Number"/>
    <s v="Normal"/>
    <m/>
    <n v="120"/>
    <x v="11"/>
  </r>
  <r>
    <s v="Production and Sales of Auto Vehicles"/>
    <x v="35"/>
    <x v="11"/>
    <x v="3"/>
    <s v="Q2"/>
    <s v="TS_GP_RLS_PSAUTO_M.AP_001006"/>
    <s v="......5 Production of Tractors"/>
    <n v="2181"/>
    <s v="Number"/>
    <s v="Normal"/>
    <m/>
    <n v="130"/>
    <x v="12"/>
  </r>
  <r>
    <s v="Production and Sales of Auto Vehicles"/>
    <x v="35"/>
    <x v="11"/>
    <x v="3"/>
    <s v="Q2"/>
    <s v="TS_GP_RLS_PSAUTO_M.AP_001002"/>
    <s v=". Total Production of 2 &amp; 3 Wheelers"/>
    <n v="100231"/>
    <s v="Number"/>
    <s v="Normal"/>
    <m/>
    <n v="140"/>
    <x v="13"/>
  </r>
  <r>
    <s v="Production and Sales of Auto Vehicles"/>
    <x v="36"/>
    <x v="0"/>
    <x v="3"/>
    <s v="Q2"/>
    <s v="TS_GP_RLS_PSAUTO_M.TAS_001000"/>
    <s v=". Total Sales (except 2 &amp; 3 Wheelers)"/>
    <n v="15095"/>
    <s v="Number"/>
    <s v="Normal"/>
    <m/>
    <n v="10"/>
    <x v="0"/>
  </r>
  <r>
    <s v="Production and Sales of Auto Vehicles"/>
    <x v="36"/>
    <x v="0"/>
    <x v="3"/>
    <s v="Q2"/>
    <s v="TS_GP_RLS_PSAUTO_M.AS_001001"/>
    <s v="......1 Sales of Cars"/>
    <n v="8980"/>
    <s v="Number"/>
    <s v="Normal"/>
    <m/>
    <n v="20"/>
    <x v="1"/>
  </r>
  <r>
    <s v="Production and Sales of Auto Vehicles"/>
    <x v="36"/>
    <x v="0"/>
    <x v="3"/>
    <s v="Q2"/>
    <s v="TS_GP_RLS_PSAUTO_M.AS_001003"/>
    <s v="......2 Sales of Trucks"/>
    <n v="295"/>
    <s v="Number"/>
    <s v="Normal"/>
    <m/>
    <n v="30"/>
    <x v="2"/>
  </r>
  <r>
    <s v="Production and Sales of Auto Vehicles"/>
    <x v="36"/>
    <x v="0"/>
    <x v="3"/>
    <s v="Q2"/>
    <s v="TS_GP_RLS_PSAUTO_M.AS_001004"/>
    <s v="......3 Sales of Buses"/>
    <n v="46"/>
    <s v="Number"/>
    <s v="Normal"/>
    <m/>
    <n v="40"/>
    <x v="3"/>
  </r>
  <r>
    <s v="Production and Sales of Auto Vehicles"/>
    <x v="36"/>
    <x v="0"/>
    <x v="3"/>
    <s v="Q2"/>
    <s v="TS_GP_RLS_PSAUTO_M.AS_001005"/>
    <s v="......4 Sales of Jeeps &amp; Pickups"/>
    <n v="2809"/>
    <s v="Number"/>
    <s v="Normal"/>
    <m/>
    <n v="50"/>
    <x v="4"/>
  </r>
  <r>
    <s v="Production and Sales of Auto Vehicles"/>
    <x v="36"/>
    <x v="0"/>
    <x v="3"/>
    <s v="Q2"/>
    <s v="TS_GP_RLS_PSAUTO_M.AS_001006"/>
    <s v="......5 Sales of Tractors"/>
    <n v="2965"/>
    <s v="Number"/>
    <s v="Normal"/>
    <m/>
    <n v="60"/>
    <x v="5"/>
  </r>
  <r>
    <s v="Production and Sales of Auto Vehicles"/>
    <x v="36"/>
    <x v="0"/>
    <x v="3"/>
    <s v="Q2"/>
    <s v="TS_GP_RLS_PSAUTO_M.AS_001002"/>
    <s v=". Total Sales of 2 &amp; 3 Wheelers"/>
    <n v="102403"/>
    <s v="Number"/>
    <s v="Normal"/>
    <m/>
    <n v="70"/>
    <x v="6"/>
  </r>
  <r>
    <s v="Production and Sales of Auto Vehicles"/>
    <x v="36"/>
    <x v="0"/>
    <x v="3"/>
    <s v="Q2"/>
    <s v="TS_GP_RLS_PSAUTO_M.TAP_001000"/>
    <s v=". Total Production (except 2 &amp; 3 Wheelers)"/>
    <n v="16924"/>
    <s v="Number"/>
    <s v="Normal"/>
    <m/>
    <n v="80"/>
    <x v="7"/>
  </r>
  <r>
    <s v="Production and Sales of Auto Vehicles"/>
    <x v="36"/>
    <x v="0"/>
    <x v="3"/>
    <s v="Q2"/>
    <s v="TS_GP_RLS_PSAUTO_M.AP_001001"/>
    <s v="......1 Production of Cars"/>
    <n v="9602"/>
    <s v="Number"/>
    <s v="Normal"/>
    <m/>
    <n v="90"/>
    <x v="8"/>
  </r>
  <r>
    <s v="Production and Sales of Auto Vehicles"/>
    <x v="36"/>
    <x v="0"/>
    <x v="3"/>
    <s v="Q2"/>
    <s v="TS_GP_RLS_PSAUTO_M.AP_001003"/>
    <s v="......2 Production of Trucks"/>
    <n v="291"/>
    <s v="Number"/>
    <s v="Normal"/>
    <m/>
    <n v="100"/>
    <x v="9"/>
  </r>
  <r>
    <s v="Production and Sales of Auto Vehicles"/>
    <x v="36"/>
    <x v="0"/>
    <x v="3"/>
    <s v="Q2"/>
    <s v="TS_GP_RLS_PSAUTO_M.AP_001004"/>
    <s v="......3 Production of Buses"/>
    <n v="95"/>
    <s v="Number"/>
    <s v="Normal"/>
    <m/>
    <n v="110"/>
    <x v="10"/>
  </r>
  <r>
    <s v="Production and Sales of Auto Vehicles"/>
    <x v="36"/>
    <x v="0"/>
    <x v="3"/>
    <s v="Q2"/>
    <s v="TS_GP_RLS_PSAUTO_M.AP_001005"/>
    <s v="......4 Production of Jeeps &amp; Pickups"/>
    <n v="3526"/>
    <s v="Number"/>
    <s v="Normal"/>
    <m/>
    <n v="120"/>
    <x v="11"/>
  </r>
  <r>
    <s v="Production and Sales of Auto Vehicles"/>
    <x v="36"/>
    <x v="0"/>
    <x v="3"/>
    <s v="Q2"/>
    <s v="TS_GP_RLS_PSAUTO_M.AP_001006"/>
    <s v="......5 Production of Tractors"/>
    <n v="3410"/>
    <s v="Number"/>
    <s v="Normal"/>
    <m/>
    <n v="130"/>
    <x v="12"/>
  </r>
  <r>
    <s v="Production and Sales of Auto Vehicles"/>
    <x v="36"/>
    <x v="0"/>
    <x v="3"/>
    <s v="Q2"/>
    <s v="TS_GP_RLS_PSAUTO_M.AP_001002"/>
    <s v=". Total Production of 2 &amp; 3 Wheelers"/>
    <n v="103345"/>
    <s v="Number"/>
    <s v="Normal"/>
    <m/>
    <n v="140"/>
    <x v="13"/>
  </r>
  <r>
    <s v="Production and Sales of Auto Vehicles"/>
    <x v="37"/>
    <x v="1"/>
    <x v="3"/>
    <s v="Q2"/>
    <s v="TS_GP_RLS_PSAUTO_M.TAS_001000"/>
    <s v=". Total Sales (except 2 &amp; 3 Wheelers)"/>
    <n v="14453"/>
    <s v="Number"/>
    <s v="Normal"/>
    <m/>
    <n v="10"/>
    <x v="0"/>
  </r>
  <r>
    <s v="Production and Sales of Auto Vehicles"/>
    <x v="37"/>
    <x v="1"/>
    <x v="3"/>
    <s v="Q2"/>
    <s v="TS_GP_RLS_PSAUTO_M.AS_001001"/>
    <s v="......1 Sales of Cars"/>
    <n v="10378"/>
    <s v="Number"/>
    <s v="Normal"/>
    <m/>
    <n v="20"/>
    <x v="1"/>
  </r>
  <r>
    <s v="Production and Sales of Auto Vehicles"/>
    <x v="37"/>
    <x v="1"/>
    <x v="3"/>
    <s v="Q2"/>
    <s v="TS_GP_RLS_PSAUTO_M.AS_001003"/>
    <s v="......2 Sales of Trucks"/>
    <n v="234"/>
    <s v="Number"/>
    <s v="Normal"/>
    <m/>
    <n v="30"/>
    <x v="2"/>
  </r>
  <r>
    <s v="Production and Sales of Auto Vehicles"/>
    <x v="37"/>
    <x v="1"/>
    <x v="3"/>
    <s v="Q2"/>
    <s v="TS_GP_RLS_PSAUTO_M.AS_001004"/>
    <s v="......3 Sales of Buses"/>
    <n v="40"/>
    <s v="Number"/>
    <s v="Normal"/>
    <m/>
    <n v="40"/>
    <x v="3"/>
  </r>
  <r>
    <s v="Production and Sales of Auto Vehicles"/>
    <x v="37"/>
    <x v="1"/>
    <x v="3"/>
    <s v="Q2"/>
    <s v="TS_GP_RLS_PSAUTO_M.AS_001005"/>
    <s v="......4 Sales of Jeeps &amp; Pickups"/>
    <n v="1547"/>
    <s v="Number"/>
    <s v="Normal"/>
    <m/>
    <n v="50"/>
    <x v="4"/>
  </r>
  <r>
    <s v="Production and Sales of Auto Vehicles"/>
    <x v="37"/>
    <x v="1"/>
    <x v="3"/>
    <s v="Q2"/>
    <s v="TS_GP_RLS_PSAUTO_M.AS_001006"/>
    <s v="......5 Sales of Tractors"/>
    <n v="2254"/>
    <s v="Number"/>
    <s v="Normal"/>
    <m/>
    <n v="60"/>
    <x v="5"/>
  </r>
  <r>
    <s v="Production and Sales of Auto Vehicles"/>
    <x v="37"/>
    <x v="1"/>
    <x v="3"/>
    <s v="Q2"/>
    <s v="TS_GP_RLS_PSAUTO_M.AS_001002"/>
    <s v=". Total Sales of 2 &amp; 3 Wheelers"/>
    <n v="96421"/>
    <s v="Number"/>
    <s v="Normal"/>
    <m/>
    <n v="70"/>
    <x v="6"/>
  </r>
  <r>
    <s v="Production and Sales of Auto Vehicles"/>
    <x v="37"/>
    <x v="1"/>
    <x v="3"/>
    <s v="Q2"/>
    <s v="TS_GP_RLS_PSAUTO_M.TAP_001000"/>
    <s v=". Total Production (except 2 &amp; 3 Wheelers)"/>
    <n v="20427"/>
    <s v="Number"/>
    <s v="Normal"/>
    <m/>
    <n v="80"/>
    <x v="7"/>
  </r>
  <r>
    <s v="Production and Sales of Auto Vehicles"/>
    <x v="37"/>
    <x v="1"/>
    <x v="3"/>
    <s v="Q2"/>
    <s v="TS_GP_RLS_PSAUTO_M.AP_001001"/>
    <s v="......1 Production of Cars"/>
    <n v="14417"/>
    <s v="Number"/>
    <s v="Normal"/>
    <m/>
    <n v="90"/>
    <x v="8"/>
  </r>
  <r>
    <s v="Production and Sales of Auto Vehicles"/>
    <x v="37"/>
    <x v="1"/>
    <x v="3"/>
    <s v="Q2"/>
    <s v="TS_GP_RLS_PSAUTO_M.AP_001003"/>
    <s v="......2 Production of Trucks"/>
    <n v="328"/>
    <s v="Number"/>
    <s v="Normal"/>
    <m/>
    <n v="100"/>
    <x v="9"/>
  </r>
  <r>
    <s v="Production and Sales of Auto Vehicles"/>
    <x v="37"/>
    <x v="1"/>
    <x v="3"/>
    <s v="Q2"/>
    <s v="TS_GP_RLS_PSAUTO_M.AP_001004"/>
    <s v="......3 Production of Buses"/>
    <n v="73"/>
    <s v="Number"/>
    <s v="Normal"/>
    <m/>
    <n v="110"/>
    <x v="10"/>
  </r>
  <r>
    <s v="Production and Sales of Auto Vehicles"/>
    <x v="37"/>
    <x v="1"/>
    <x v="3"/>
    <s v="Q2"/>
    <s v="TS_GP_RLS_PSAUTO_M.AP_001005"/>
    <s v="......4 Production of Jeeps &amp; Pickups"/>
    <n v="3209"/>
    <s v="Number"/>
    <s v="Normal"/>
    <m/>
    <n v="120"/>
    <x v="11"/>
  </r>
  <r>
    <s v="Production and Sales of Auto Vehicles"/>
    <x v="37"/>
    <x v="1"/>
    <x v="3"/>
    <s v="Q2"/>
    <s v="TS_GP_RLS_PSAUTO_M.AP_001006"/>
    <s v="......5 Production of Tractors"/>
    <n v="2400"/>
    <s v="Number"/>
    <s v="Normal"/>
    <m/>
    <n v="130"/>
    <x v="12"/>
  </r>
  <r>
    <s v="Production and Sales of Auto Vehicles"/>
    <x v="37"/>
    <x v="1"/>
    <x v="3"/>
    <s v="Q2"/>
    <s v="TS_GP_RLS_PSAUTO_M.AP_001002"/>
    <s v=". Total Production of 2 &amp; 3 Wheelers"/>
    <n v="93199"/>
    <s v="Number"/>
    <s v="Normal"/>
    <m/>
    <n v="140"/>
    <x v="13"/>
  </r>
  <r>
    <s v="Production and Sales of Auto Vehicles"/>
    <x v="38"/>
    <x v="2"/>
    <x v="3"/>
    <s v="Q1"/>
    <s v="TS_GP_RLS_PSAUTO_M.TAS_001000"/>
    <s v=". Total Sales (except 2 &amp; 3 Wheelers)"/>
    <n v="36558"/>
    <s v="Number"/>
    <s v="Normal"/>
    <m/>
    <n v="10"/>
    <x v="0"/>
  </r>
  <r>
    <s v="Production and Sales of Auto Vehicles"/>
    <x v="38"/>
    <x v="2"/>
    <x v="3"/>
    <s v="Q1"/>
    <s v="TS_GP_RLS_PSAUTO_M.AS_001001"/>
    <s v="......1 Sales of Cars"/>
    <n v="23547"/>
    <s v="Number"/>
    <s v="Normal"/>
    <m/>
    <n v="20"/>
    <x v="1"/>
  </r>
  <r>
    <s v="Production and Sales of Auto Vehicles"/>
    <x v="38"/>
    <x v="2"/>
    <x v="3"/>
    <s v="Q1"/>
    <s v="TS_GP_RLS_PSAUTO_M.AS_001003"/>
    <s v="......2 Sales of Trucks"/>
    <n v="465"/>
    <s v="Number"/>
    <s v="Normal"/>
    <m/>
    <n v="30"/>
    <x v="2"/>
  </r>
  <r>
    <s v="Production and Sales of Auto Vehicles"/>
    <x v="38"/>
    <x v="2"/>
    <x v="3"/>
    <s v="Q1"/>
    <s v="TS_GP_RLS_PSAUTO_M.AS_001004"/>
    <s v="......3 Sales of Buses"/>
    <n v="124"/>
    <s v="Number"/>
    <s v="Normal"/>
    <m/>
    <n v="40"/>
    <x v="3"/>
  </r>
  <r>
    <s v="Production and Sales of Auto Vehicles"/>
    <x v="38"/>
    <x v="2"/>
    <x v="3"/>
    <s v="Q1"/>
    <s v="TS_GP_RLS_PSAUTO_M.AS_001005"/>
    <s v="......4 Sales of Jeeps &amp; Pickups"/>
    <n v="4832"/>
    <s v="Number"/>
    <s v="Normal"/>
    <m/>
    <n v="50"/>
    <x v="4"/>
  </r>
  <r>
    <s v="Production and Sales of Auto Vehicles"/>
    <x v="38"/>
    <x v="2"/>
    <x v="3"/>
    <s v="Q1"/>
    <s v="TS_GP_RLS_PSAUTO_M.AS_001006"/>
    <s v="......5 Sales of Tractors"/>
    <n v="7590"/>
    <s v="Number"/>
    <s v="Normal"/>
    <m/>
    <n v="60"/>
    <x v="5"/>
  </r>
  <r>
    <s v="Production and Sales of Auto Vehicles"/>
    <x v="38"/>
    <x v="2"/>
    <x v="3"/>
    <s v="Q1"/>
    <s v="TS_GP_RLS_PSAUTO_M.AS_001002"/>
    <s v=". Total Sales of 2 &amp; 3 Wheelers"/>
    <n v="142629"/>
    <s v="Number"/>
    <s v="Normal"/>
    <m/>
    <n v="70"/>
    <x v="6"/>
  </r>
  <r>
    <s v="Production and Sales of Auto Vehicles"/>
    <x v="38"/>
    <x v="2"/>
    <x v="3"/>
    <s v="Q1"/>
    <s v="TS_GP_RLS_PSAUTO_M.TAP_001000"/>
    <s v=". Total Production (except 2 &amp; 3 Wheelers)"/>
    <n v="34852"/>
    <s v="Number"/>
    <s v="Normal"/>
    <m/>
    <n v="80"/>
    <x v="7"/>
  </r>
  <r>
    <s v="Production and Sales of Auto Vehicles"/>
    <x v="38"/>
    <x v="2"/>
    <x v="3"/>
    <s v="Q1"/>
    <s v="TS_GP_RLS_PSAUTO_M.AP_001001"/>
    <s v="......1 Production of Cars"/>
    <n v="22410"/>
    <s v="Number"/>
    <s v="Normal"/>
    <m/>
    <n v="90"/>
    <x v="8"/>
  </r>
  <r>
    <s v="Production and Sales of Auto Vehicles"/>
    <x v="38"/>
    <x v="2"/>
    <x v="3"/>
    <s v="Q1"/>
    <s v="TS_GP_RLS_PSAUTO_M.AP_001003"/>
    <s v="......2 Production of Trucks"/>
    <n v="412"/>
    <s v="Number"/>
    <s v="Normal"/>
    <m/>
    <n v="100"/>
    <x v="9"/>
  </r>
  <r>
    <s v="Production and Sales of Auto Vehicles"/>
    <x v="38"/>
    <x v="2"/>
    <x v="3"/>
    <s v="Q1"/>
    <s v="TS_GP_RLS_PSAUTO_M.AP_001004"/>
    <s v="......3 Production of Buses"/>
    <n v="70"/>
    <s v="Number"/>
    <s v="Normal"/>
    <m/>
    <n v="110"/>
    <x v="10"/>
  </r>
  <r>
    <s v="Production and Sales of Auto Vehicles"/>
    <x v="38"/>
    <x v="2"/>
    <x v="3"/>
    <s v="Q1"/>
    <s v="TS_GP_RLS_PSAUTO_M.AP_001005"/>
    <s v="......4 Production of Jeeps &amp; Pickups"/>
    <n v="4810"/>
    <s v="Number"/>
    <s v="Normal"/>
    <m/>
    <n v="120"/>
    <x v="11"/>
  </r>
  <r>
    <s v="Production and Sales of Auto Vehicles"/>
    <x v="38"/>
    <x v="2"/>
    <x v="3"/>
    <s v="Q1"/>
    <s v="TS_GP_RLS_PSAUTO_M.AP_001006"/>
    <s v="......5 Production of Tractors"/>
    <n v="7150"/>
    <s v="Number"/>
    <s v="Normal"/>
    <m/>
    <n v="130"/>
    <x v="12"/>
  </r>
  <r>
    <s v="Production and Sales of Auto Vehicles"/>
    <x v="38"/>
    <x v="2"/>
    <x v="3"/>
    <s v="Q1"/>
    <s v="TS_GP_RLS_PSAUTO_M.AP_001002"/>
    <s v=". Total Production of 2 &amp; 3 Wheelers"/>
    <n v="145691"/>
    <s v="Number"/>
    <s v="Normal"/>
    <m/>
    <n v="140"/>
    <x v="13"/>
  </r>
  <r>
    <s v="Production and Sales of Auto Vehicles"/>
    <x v="39"/>
    <x v="3"/>
    <x v="3"/>
    <s v="Q1"/>
    <s v="TS_GP_RLS_PSAUTO_M.TAS_001000"/>
    <s v=". Total Sales (except 2 &amp; 3 Wheelers)"/>
    <n v="28285"/>
    <s v="Number"/>
    <s v="Normal"/>
    <m/>
    <n v="10"/>
    <x v="0"/>
  </r>
  <r>
    <s v="Production and Sales of Auto Vehicles"/>
    <x v="39"/>
    <x v="3"/>
    <x v="3"/>
    <s v="Q1"/>
    <s v="TS_GP_RLS_PSAUTO_M.AS_001001"/>
    <s v="......1 Sales of Cars"/>
    <n v="19395"/>
    <s v="Number"/>
    <s v="Normal"/>
    <m/>
    <n v="20"/>
    <x v="1"/>
  </r>
  <r>
    <s v="Production and Sales of Auto Vehicles"/>
    <x v="39"/>
    <x v="3"/>
    <x v="3"/>
    <s v="Q1"/>
    <s v="TS_GP_RLS_PSAUTO_M.AS_001003"/>
    <s v="......2 Sales of Trucks"/>
    <n v="426"/>
    <s v="Number"/>
    <s v="Normal"/>
    <m/>
    <n v="30"/>
    <x v="2"/>
  </r>
  <r>
    <s v="Production and Sales of Auto Vehicles"/>
    <x v="39"/>
    <x v="3"/>
    <x v="3"/>
    <s v="Q1"/>
    <s v="TS_GP_RLS_PSAUTO_M.AS_001004"/>
    <s v="......3 Sales of Buses"/>
    <n v="60"/>
    <s v="Number"/>
    <s v="Normal"/>
    <m/>
    <n v="40"/>
    <x v="3"/>
  </r>
  <r>
    <s v="Production and Sales of Auto Vehicles"/>
    <x v="39"/>
    <x v="3"/>
    <x v="3"/>
    <s v="Q1"/>
    <s v="TS_GP_RLS_PSAUTO_M.AS_001005"/>
    <s v="......4 Sales of Jeeps &amp; Pickups"/>
    <n v="3498"/>
    <s v="Number"/>
    <s v="Normal"/>
    <m/>
    <n v="50"/>
    <x v="4"/>
  </r>
  <r>
    <s v="Production and Sales of Auto Vehicles"/>
    <x v="39"/>
    <x v="3"/>
    <x v="3"/>
    <s v="Q1"/>
    <s v="TS_GP_RLS_PSAUTO_M.AS_001006"/>
    <s v="......5 Sales of Tractors"/>
    <n v="4906"/>
    <s v="Number"/>
    <s v="Normal"/>
    <m/>
    <n v="60"/>
    <x v="5"/>
  </r>
  <r>
    <s v="Production and Sales of Auto Vehicles"/>
    <x v="39"/>
    <x v="3"/>
    <x v="3"/>
    <s v="Q1"/>
    <s v="TS_GP_RLS_PSAUTO_M.AS_001002"/>
    <s v=". Total Sales of 2 &amp; 3 Wheelers"/>
    <n v="148001"/>
    <s v="Number"/>
    <s v="Normal"/>
    <m/>
    <n v="70"/>
    <x v="6"/>
  </r>
  <r>
    <s v="Production and Sales of Auto Vehicles"/>
    <x v="39"/>
    <x v="3"/>
    <x v="3"/>
    <s v="Q1"/>
    <s v="TS_GP_RLS_PSAUTO_M.TAP_001000"/>
    <s v=". Total Production (except 2 &amp; 3 Wheelers)"/>
    <n v="27480"/>
    <s v="Number"/>
    <s v="Normal"/>
    <m/>
    <n v="80"/>
    <x v="7"/>
  </r>
  <r>
    <s v="Production and Sales of Auto Vehicles"/>
    <x v="39"/>
    <x v="3"/>
    <x v="3"/>
    <s v="Q1"/>
    <s v="TS_GP_RLS_PSAUTO_M.AP_001001"/>
    <s v="......1 Production of Cars"/>
    <n v="19000"/>
    <s v="Number"/>
    <s v="Normal"/>
    <m/>
    <n v="90"/>
    <x v="8"/>
  </r>
  <r>
    <s v="Production and Sales of Auto Vehicles"/>
    <x v="39"/>
    <x v="3"/>
    <x v="3"/>
    <s v="Q1"/>
    <s v="TS_GP_RLS_PSAUTO_M.AP_001003"/>
    <s v="......2 Production of Trucks"/>
    <n v="405"/>
    <s v="Number"/>
    <s v="Normal"/>
    <m/>
    <n v="100"/>
    <x v="9"/>
  </r>
  <r>
    <s v="Production and Sales of Auto Vehicles"/>
    <x v="39"/>
    <x v="3"/>
    <x v="3"/>
    <s v="Q1"/>
    <s v="TS_GP_RLS_PSAUTO_M.AP_001004"/>
    <s v="......3 Production of Buses"/>
    <n v="71"/>
    <s v="Number"/>
    <s v="Normal"/>
    <m/>
    <n v="110"/>
    <x v="10"/>
  </r>
  <r>
    <s v="Production and Sales of Auto Vehicles"/>
    <x v="39"/>
    <x v="3"/>
    <x v="3"/>
    <s v="Q1"/>
    <s v="TS_GP_RLS_PSAUTO_M.AP_001005"/>
    <s v="......4 Production of Jeeps &amp; Pickups"/>
    <n v="3638"/>
    <s v="Number"/>
    <s v="Normal"/>
    <m/>
    <n v="120"/>
    <x v="11"/>
  </r>
  <r>
    <s v="Production and Sales of Auto Vehicles"/>
    <x v="39"/>
    <x v="3"/>
    <x v="3"/>
    <s v="Q1"/>
    <s v="TS_GP_RLS_PSAUTO_M.AP_001006"/>
    <s v="......5 Production of Tractors"/>
    <n v="4366"/>
    <s v="Number"/>
    <s v="Normal"/>
    <m/>
    <n v="130"/>
    <x v="12"/>
  </r>
  <r>
    <s v="Production and Sales of Auto Vehicles"/>
    <x v="39"/>
    <x v="3"/>
    <x v="3"/>
    <s v="Q1"/>
    <s v="TS_GP_RLS_PSAUTO_M.AP_001002"/>
    <s v=". Total Production of 2 &amp; 3 Wheelers"/>
    <n v="146622"/>
    <s v="Number"/>
    <s v="Normal"/>
    <m/>
    <n v="140"/>
    <x v="13"/>
  </r>
  <r>
    <s v="Production and Sales of Auto Vehicles"/>
    <x v="40"/>
    <x v="4"/>
    <x v="3"/>
    <s v="Q1"/>
    <s v="TS_GP_RLS_PSAUTO_M.TAS_001000"/>
    <s v=". Total Sales (except 2 &amp; 3 Wheelers)"/>
    <n v="27863"/>
    <s v="Number"/>
    <s v="Normal"/>
    <m/>
    <n v="10"/>
    <x v="0"/>
  </r>
  <r>
    <s v="Production and Sales of Auto Vehicles"/>
    <x v="40"/>
    <x v="4"/>
    <x v="3"/>
    <s v="Q1"/>
    <s v="TS_GP_RLS_PSAUTO_M.AS_001001"/>
    <s v="......1 Sales of Cars"/>
    <n v="18626"/>
    <s v="Number"/>
    <s v="Normal"/>
    <m/>
    <n v="20"/>
    <x v="1"/>
  </r>
  <r>
    <s v="Production and Sales of Auto Vehicles"/>
    <x v="40"/>
    <x v="4"/>
    <x v="3"/>
    <s v="Q1"/>
    <s v="TS_GP_RLS_PSAUTO_M.AS_001003"/>
    <s v="......2 Sales of Trucks"/>
    <n v="418"/>
    <s v="Number"/>
    <s v="Normal"/>
    <m/>
    <n v="30"/>
    <x v="2"/>
  </r>
  <r>
    <s v="Production and Sales of Auto Vehicles"/>
    <x v="40"/>
    <x v="4"/>
    <x v="3"/>
    <s v="Q1"/>
    <s v="TS_GP_RLS_PSAUTO_M.AS_001004"/>
    <s v="......3 Sales of Buses"/>
    <n v="54"/>
    <s v="Number"/>
    <s v="Normal"/>
    <m/>
    <n v="40"/>
    <x v="3"/>
  </r>
  <r>
    <s v="Production and Sales of Auto Vehicles"/>
    <x v="40"/>
    <x v="4"/>
    <x v="3"/>
    <s v="Q1"/>
    <s v="TS_GP_RLS_PSAUTO_M.AS_001005"/>
    <s v="......4 Sales of Jeeps &amp; Pickups"/>
    <n v="3917"/>
    <s v="Number"/>
    <s v="Normal"/>
    <m/>
    <n v="50"/>
    <x v="4"/>
  </r>
  <r>
    <s v="Production and Sales of Auto Vehicles"/>
    <x v="40"/>
    <x v="4"/>
    <x v="3"/>
    <s v="Q1"/>
    <s v="TS_GP_RLS_PSAUTO_M.AS_001006"/>
    <s v="......5 Sales of Tractors"/>
    <n v="4848"/>
    <s v="Number"/>
    <s v="Normal"/>
    <m/>
    <n v="60"/>
    <x v="5"/>
  </r>
  <r>
    <s v="Production and Sales of Auto Vehicles"/>
    <x v="40"/>
    <x v="4"/>
    <x v="3"/>
    <s v="Q1"/>
    <s v="TS_GP_RLS_PSAUTO_M.AS_001002"/>
    <s v=". Total Sales of 2 &amp; 3 Wheelers"/>
    <n v="151705"/>
    <s v="Number"/>
    <s v="Normal"/>
    <m/>
    <n v="70"/>
    <x v="6"/>
  </r>
  <r>
    <s v="Production and Sales of Auto Vehicles"/>
    <x v="40"/>
    <x v="4"/>
    <x v="3"/>
    <s v="Q1"/>
    <s v="TS_GP_RLS_PSAUTO_M.TAP_001000"/>
    <s v=". Total Production (except 2 &amp; 3 Wheelers)"/>
    <n v="27837"/>
    <s v="Number"/>
    <s v="Normal"/>
    <m/>
    <n v="80"/>
    <x v="7"/>
  </r>
  <r>
    <s v="Production and Sales of Auto Vehicles"/>
    <x v="40"/>
    <x v="4"/>
    <x v="3"/>
    <s v="Q1"/>
    <s v="TS_GP_RLS_PSAUTO_M.AP_001001"/>
    <s v="......1 Production of Cars"/>
    <n v="18255"/>
    <s v="Number"/>
    <s v="Normal"/>
    <m/>
    <n v="90"/>
    <x v="8"/>
  </r>
  <r>
    <s v="Production and Sales of Auto Vehicles"/>
    <x v="40"/>
    <x v="4"/>
    <x v="3"/>
    <s v="Q1"/>
    <s v="TS_GP_RLS_PSAUTO_M.AP_001003"/>
    <s v="......2 Production of Trucks"/>
    <n v="397"/>
    <s v="Number"/>
    <s v="Normal"/>
    <m/>
    <n v="100"/>
    <x v="9"/>
  </r>
  <r>
    <s v="Production and Sales of Auto Vehicles"/>
    <x v="40"/>
    <x v="4"/>
    <x v="3"/>
    <s v="Q1"/>
    <s v="TS_GP_RLS_PSAUTO_M.AP_001004"/>
    <s v="......3 Production of Buses"/>
    <n v="61"/>
    <s v="Number"/>
    <s v="Normal"/>
    <m/>
    <n v="110"/>
    <x v="10"/>
  </r>
  <r>
    <s v="Production and Sales of Auto Vehicles"/>
    <x v="40"/>
    <x v="4"/>
    <x v="3"/>
    <s v="Q1"/>
    <s v="TS_GP_RLS_PSAUTO_M.AP_001005"/>
    <s v="......4 Production of Jeeps &amp; Pickups"/>
    <n v="3632"/>
    <s v="Number"/>
    <s v="Normal"/>
    <m/>
    <n v="120"/>
    <x v="11"/>
  </r>
  <r>
    <s v="Production and Sales of Auto Vehicles"/>
    <x v="40"/>
    <x v="4"/>
    <x v="3"/>
    <s v="Q1"/>
    <s v="TS_GP_RLS_PSAUTO_M.AP_001006"/>
    <s v="......5 Production of Tractors"/>
    <n v="5492"/>
    <s v="Number"/>
    <s v="Normal"/>
    <m/>
    <n v="130"/>
    <x v="12"/>
  </r>
  <r>
    <s v="Production and Sales of Auto Vehicles"/>
    <x v="40"/>
    <x v="4"/>
    <x v="3"/>
    <s v="Q1"/>
    <s v="TS_GP_RLS_PSAUTO_M.AP_001002"/>
    <s v=". Total Production of 2 &amp; 3 Wheelers"/>
    <n v="145127"/>
    <s v="Number"/>
    <s v="Normal"/>
    <m/>
    <n v="140"/>
    <x v="13"/>
  </r>
  <r>
    <s v="Production and Sales of Auto Vehicles"/>
    <x v="41"/>
    <x v="5"/>
    <x v="4"/>
    <s v="Q4"/>
    <s v="TS_GP_RLS_PSAUTO_M.TAS_001000"/>
    <s v=". Total Sales (except 2 &amp; 3 Wheelers)"/>
    <n v="33418"/>
    <s v="Number"/>
    <s v="Normal"/>
    <m/>
    <n v="10"/>
    <x v="0"/>
  </r>
  <r>
    <s v="Production and Sales of Auto Vehicles"/>
    <x v="41"/>
    <x v="5"/>
    <x v="4"/>
    <s v="Q4"/>
    <s v="TS_GP_RLS_PSAUTO_M.AS_001001"/>
    <s v="......1 Sales of Cars"/>
    <n v="22799"/>
    <s v="Number"/>
    <s v="Normal"/>
    <m/>
    <n v="20"/>
    <x v="1"/>
  </r>
  <r>
    <s v="Production and Sales of Auto Vehicles"/>
    <x v="41"/>
    <x v="5"/>
    <x v="4"/>
    <s v="Q4"/>
    <s v="TS_GP_RLS_PSAUTO_M.AS_001003"/>
    <s v="......2 Sales of Trucks"/>
    <n v="500"/>
    <s v="Number"/>
    <s v="Normal"/>
    <m/>
    <n v="30"/>
    <x v="2"/>
  </r>
  <r>
    <s v="Production and Sales of Auto Vehicles"/>
    <x v="41"/>
    <x v="5"/>
    <x v="4"/>
    <s v="Q4"/>
    <s v="TS_GP_RLS_PSAUTO_M.AS_001004"/>
    <s v="......3 Sales of Buses"/>
    <n v="65"/>
    <s v="Number"/>
    <s v="Normal"/>
    <m/>
    <n v="40"/>
    <x v="3"/>
  </r>
  <r>
    <s v="Production and Sales of Auto Vehicles"/>
    <x v="41"/>
    <x v="5"/>
    <x v="4"/>
    <s v="Q4"/>
    <s v="TS_GP_RLS_PSAUTO_M.AS_001005"/>
    <s v="......4 Sales of Jeeps &amp; Pickups"/>
    <n v="4403"/>
    <s v="Number"/>
    <s v="Normal"/>
    <m/>
    <n v="50"/>
    <x v="4"/>
  </r>
  <r>
    <s v="Production and Sales of Auto Vehicles"/>
    <x v="41"/>
    <x v="5"/>
    <x v="4"/>
    <s v="Q4"/>
    <s v="TS_GP_RLS_PSAUTO_M.AS_001006"/>
    <s v="......5 Sales of Tractors"/>
    <n v="5651"/>
    <s v="Number"/>
    <s v="Normal"/>
    <m/>
    <n v="60"/>
    <x v="5"/>
  </r>
  <r>
    <s v="Production and Sales of Auto Vehicles"/>
    <x v="41"/>
    <x v="5"/>
    <x v="4"/>
    <s v="Q4"/>
    <s v="TS_GP_RLS_PSAUTO_M.AS_001002"/>
    <s v=". Total Sales of 2 &amp; 3 Wheelers"/>
    <n v="151010"/>
    <s v="Number"/>
    <s v="Normal"/>
    <m/>
    <n v="70"/>
    <x v="6"/>
  </r>
  <r>
    <s v="Production and Sales of Auto Vehicles"/>
    <x v="41"/>
    <x v="5"/>
    <x v="4"/>
    <s v="Q4"/>
    <s v="TS_GP_RLS_PSAUTO_M.TAP_001000"/>
    <s v=". Total Production (except 2 &amp; 3 Wheelers)"/>
    <n v="32671"/>
    <s v="Number"/>
    <s v="Normal"/>
    <m/>
    <n v="80"/>
    <x v="7"/>
  </r>
  <r>
    <s v="Production and Sales of Auto Vehicles"/>
    <x v="41"/>
    <x v="5"/>
    <x v="4"/>
    <s v="Q4"/>
    <s v="TS_GP_RLS_PSAUTO_M.AP_001001"/>
    <s v="......1 Production of Cars"/>
    <n v="22898"/>
    <s v="Number"/>
    <s v="Normal"/>
    <m/>
    <n v="90"/>
    <x v="8"/>
  </r>
  <r>
    <s v="Production and Sales of Auto Vehicles"/>
    <x v="41"/>
    <x v="5"/>
    <x v="4"/>
    <s v="Q4"/>
    <s v="TS_GP_RLS_PSAUTO_M.AP_001003"/>
    <s v="......2 Production of Trucks"/>
    <n v="480"/>
    <s v="Number"/>
    <s v="Normal"/>
    <m/>
    <n v="100"/>
    <x v="9"/>
  </r>
  <r>
    <s v="Production and Sales of Auto Vehicles"/>
    <x v="41"/>
    <x v="5"/>
    <x v="4"/>
    <s v="Q4"/>
    <s v="TS_GP_RLS_PSAUTO_M.AP_001004"/>
    <s v="......3 Production of Buses"/>
    <n v="74"/>
    <s v="Number"/>
    <s v="Normal"/>
    <m/>
    <n v="110"/>
    <x v="10"/>
  </r>
  <r>
    <s v="Production and Sales of Auto Vehicles"/>
    <x v="41"/>
    <x v="5"/>
    <x v="4"/>
    <s v="Q4"/>
    <s v="TS_GP_RLS_PSAUTO_M.AP_001005"/>
    <s v="......4 Production of Jeeps &amp; Pickups"/>
    <n v="4416"/>
    <s v="Number"/>
    <s v="Normal"/>
    <m/>
    <n v="120"/>
    <x v="11"/>
  </r>
  <r>
    <s v="Production and Sales of Auto Vehicles"/>
    <x v="41"/>
    <x v="5"/>
    <x v="4"/>
    <s v="Q4"/>
    <s v="TS_GP_RLS_PSAUTO_M.AP_001006"/>
    <s v="......5 Production of Tractors"/>
    <n v="4803"/>
    <s v="Number"/>
    <s v="Normal"/>
    <m/>
    <n v="130"/>
    <x v="12"/>
  </r>
  <r>
    <s v="Production and Sales of Auto Vehicles"/>
    <x v="41"/>
    <x v="5"/>
    <x v="4"/>
    <s v="Q4"/>
    <s v="TS_GP_RLS_PSAUTO_M.AP_001002"/>
    <s v=". Total Production of 2 &amp; 3 Wheelers"/>
    <n v="159695"/>
    <s v="Number"/>
    <s v="Normal"/>
    <m/>
    <n v="140"/>
    <x v="13"/>
  </r>
  <r>
    <s v="Production and Sales of Auto Vehicles"/>
    <x v="42"/>
    <x v="6"/>
    <x v="4"/>
    <s v="Q4"/>
    <s v="TS_GP_RLS_PSAUTO_M.TAS_001000"/>
    <s v=". Total Sales (except 2 &amp; 3 Wheelers)"/>
    <n v="26717"/>
    <s v="Number"/>
    <s v="Normal"/>
    <m/>
    <n v="10"/>
    <x v="0"/>
  </r>
  <r>
    <s v="Production and Sales of Auto Vehicles"/>
    <x v="42"/>
    <x v="6"/>
    <x v="4"/>
    <s v="Q4"/>
    <s v="TS_GP_RLS_PSAUTO_M.AS_001001"/>
    <s v="......1 Sales of Cars"/>
    <n v="18054"/>
    <s v="Number"/>
    <s v="Normal"/>
    <m/>
    <n v="20"/>
    <x v="1"/>
  </r>
  <r>
    <s v="Production and Sales of Auto Vehicles"/>
    <x v="42"/>
    <x v="6"/>
    <x v="4"/>
    <s v="Q4"/>
    <s v="TS_GP_RLS_PSAUTO_M.AS_001003"/>
    <s v="......2 Sales of Trucks"/>
    <n v="501"/>
    <s v="Number"/>
    <s v="Normal"/>
    <m/>
    <n v="30"/>
    <x v="2"/>
  </r>
  <r>
    <s v="Production and Sales of Auto Vehicles"/>
    <x v="42"/>
    <x v="6"/>
    <x v="4"/>
    <s v="Q4"/>
    <s v="TS_GP_RLS_PSAUTO_M.AS_001004"/>
    <s v="......3 Sales of Buses"/>
    <n v="45"/>
    <s v="Number"/>
    <s v="Normal"/>
    <m/>
    <n v="40"/>
    <x v="3"/>
  </r>
  <r>
    <s v="Production and Sales of Auto Vehicles"/>
    <x v="42"/>
    <x v="6"/>
    <x v="4"/>
    <s v="Q4"/>
    <s v="TS_GP_RLS_PSAUTO_M.AS_001005"/>
    <s v="......4 Sales of Jeeps &amp; Pickups"/>
    <n v="3610"/>
    <s v="Number"/>
    <s v="Normal"/>
    <m/>
    <n v="50"/>
    <x v="4"/>
  </r>
  <r>
    <s v="Production and Sales of Auto Vehicles"/>
    <x v="42"/>
    <x v="6"/>
    <x v="4"/>
    <s v="Q4"/>
    <s v="TS_GP_RLS_PSAUTO_M.AS_001006"/>
    <s v="......5 Sales of Tractors"/>
    <n v="4507"/>
    <s v="Number"/>
    <s v="Normal"/>
    <m/>
    <n v="60"/>
    <x v="5"/>
  </r>
  <r>
    <s v="Production and Sales of Auto Vehicles"/>
    <x v="42"/>
    <x v="6"/>
    <x v="4"/>
    <s v="Q4"/>
    <s v="TS_GP_RLS_PSAUTO_M.AS_001002"/>
    <s v=". Total Sales of 2 &amp; 3 Wheelers"/>
    <n v="136527"/>
    <s v="Number"/>
    <s v="Normal"/>
    <m/>
    <n v="70"/>
    <x v="6"/>
  </r>
  <r>
    <s v="Production and Sales of Auto Vehicles"/>
    <x v="42"/>
    <x v="6"/>
    <x v="4"/>
    <s v="Q4"/>
    <s v="TS_GP_RLS_PSAUTO_M.TAP_001000"/>
    <s v=". Total Production (except 2 &amp; 3 Wheelers)"/>
    <n v="26708"/>
    <s v="Number"/>
    <s v="Normal"/>
    <m/>
    <n v="80"/>
    <x v="7"/>
  </r>
  <r>
    <s v="Production and Sales of Auto Vehicles"/>
    <x v="42"/>
    <x v="6"/>
    <x v="4"/>
    <s v="Q4"/>
    <s v="TS_GP_RLS_PSAUTO_M.AP_001001"/>
    <s v="......1 Production of Cars"/>
    <n v="18263"/>
    <s v="Number"/>
    <s v="Normal"/>
    <m/>
    <n v="90"/>
    <x v="8"/>
  </r>
  <r>
    <s v="Production and Sales of Auto Vehicles"/>
    <x v="42"/>
    <x v="6"/>
    <x v="4"/>
    <s v="Q4"/>
    <s v="TS_GP_RLS_PSAUTO_M.AP_001003"/>
    <s v="......2 Production of Trucks"/>
    <n v="551"/>
    <s v="Number"/>
    <s v="Normal"/>
    <m/>
    <n v="100"/>
    <x v="9"/>
  </r>
  <r>
    <s v="Production and Sales of Auto Vehicles"/>
    <x v="42"/>
    <x v="6"/>
    <x v="4"/>
    <s v="Q4"/>
    <s v="TS_GP_RLS_PSAUTO_M.AP_001004"/>
    <s v="......3 Production of Buses"/>
    <n v="46"/>
    <s v="Number"/>
    <s v="Normal"/>
    <m/>
    <n v="110"/>
    <x v="10"/>
  </r>
  <r>
    <s v="Production and Sales of Auto Vehicles"/>
    <x v="42"/>
    <x v="6"/>
    <x v="4"/>
    <s v="Q4"/>
    <s v="TS_GP_RLS_PSAUTO_M.AP_001005"/>
    <s v="......4 Production of Jeeps &amp; Pickups"/>
    <n v="3364"/>
    <s v="Number"/>
    <s v="Normal"/>
    <m/>
    <n v="120"/>
    <x v="11"/>
  </r>
  <r>
    <s v="Production and Sales of Auto Vehicles"/>
    <x v="42"/>
    <x v="6"/>
    <x v="4"/>
    <s v="Q4"/>
    <s v="TS_GP_RLS_PSAUTO_M.AP_001006"/>
    <s v="......5 Production of Tractors"/>
    <n v="4484"/>
    <s v="Number"/>
    <s v="Normal"/>
    <m/>
    <n v="130"/>
    <x v="12"/>
  </r>
  <r>
    <s v="Production and Sales of Auto Vehicles"/>
    <x v="42"/>
    <x v="6"/>
    <x v="4"/>
    <s v="Q4"/>
    <s v="TS_GP_RLS_PSAUTO_M.AP_001002"/>
    <s v=". Total Production of 2 &amp; 3 Wheelers"/>
    <n v="135652"/>
    <s v="Number"/>
    <s v="Normal"/>
    <m/>
    <n v="140"/>
    <x v="13"/>
  </r>
  <r>
    <s v="Production and Sales of Auto Vehicles"/>
    <x v="43"/>
    <x v="7"/>
    <x v="4"/>
    <s v="Q4"/>
    <s v="TS_GP_RLS_PSAUTO_M.TAS_001000"/>
    <s v=". Total Sales (except 2 &amp; 3 Wheelers)"/>
    <n v="26354"/>
    <s v="Number"/>
    <s v="Normal"/>
    <m/>
    <n v="10"/>
    <x v="0"/>
  </r>
  <r>
    <s v="Production and Sales of Auto Vehicles"/>
    <x v="43"/>
    <x v="7"/>
    <x v="4"/>
    <s v="Q4"/>
    <s v="TS_GP_RLS_PSAUTO_M.AS_001001"/>
    <s v="......1 Sales of Cars"/>
    <n v="16985"/>
    <s v="Number"/>
    <s v="Normal"/>
    <m/>
    <n v="20"/>
    <x v="1"/>
  </r>
  <r>
    <s v="Production and Sales of Auto Vehicles"/>
    <x v="43"/>
    <x v="7"/>
    <x v="4"/>
    <s v="Q4"/>
    <s v="TS_GP_RLS_PSAUTO_M.AS_001003"/>
    <s v="......2 Sales of Trucks"/>
    <n v="690"/>
    <s v="Number"/>
    <s v="Normal"/>
    <m/>
    <n v="30"/>
    <x v="2"/>
  </r>
  <r>
    <s v="Production and Sales of Auto Vehicles"/>
    <x v="43"/>
    <x v="7"/>
    <x v="4"/>
    <s v="Q4"/>
    <s v="TS_GP_RLS_PSAUTO_M.AS_001004"/>
    <s v="......3 Sales of Buses"/>
    <n v="88"/>
    <s v="Number"/>
    <s v="Normal"/>
    <m/>
    <n v="40"/>
    <x v="3"/>
  </r>
  <r>
    <s v="Production and Sales of Auto Vehicles"/>
    <x v="43"/>
    <x v="7"/>
    <x v="4"/>
    <s v="Q4"/>
    <s v="TS_GP_RLS_PSAUTO_M.AS_001005"/>
    <s v="......4 Sales of Jeeps &amp; Pickups"/>
    <n v="3625"/>
    <s v="Number"/>
    <s v="Normal"/>
    <m/>
    <n v="50"/>
    <x v="4"/>
  </r>
  <r>
    <s v="Production and Sales of Auto Vehicles"/>
    <x v="43"/>
    <x v="7"/>
    <x v="4"/>
    <s v="Q4"/>
    <s v="TS_GP_RLS_PSAUTO_M.AS_001006"/>
    <s v="......5 Sales of Tractors"/>
    <n v="4966"/>
    <s v="Number"/>
    <s v="Normal"/>
    <m/>
    <n v="60"/>
    <x v="5"/>
  </r>
  <r>
    <s v="Production and Sales of Auto Vehicles"/>
    <x v="43"/>
    <x v="7"/>
    <x v="4"/>
    <s v="Q4"/>
    <s v="TS_GP_RLS_PSAUTO_M.AS_001002"/>
    <s v=". Total Sales of 2 &amp; 3 Wheelers"/>
    <n v="153658"/>
    <s v="Number"/>
    <s v="Normal"/>
    <m/>
    <n v="70"/>
    <x v="6"/>
  </r>
  <r>
    <s v="Production and Sales of Auto Vehicles"/>
    <x v="43"/>
    <x v="7"/>
    <x v="4"/>
    <s v="Q4"/>
    <s v="TS_GP_RLS_PSAUTO_M.TAP_001000"/>
    <s v=". Total Production (except 2 &amp; 3 Wheelers)"/>
    <n v="28258"/>
    <s v="Number"/>
    <s v="Normal"/>
    <m/>
    <n v="80"/>
    <x v="7"/>
  </r>
  <r>
    <s v="Production and Sales of Auto Vehicles"/>
    <x v="43"/>
    <x v="7"/>
    <x v="4"/>
    <s v="Q4"/>
    <s v="TS_GP_RLS_PSAUTO_M.AP_001001"/>
    <s v="......1 Production of Cars"/>
    <n v="18356"/>
    <s v="Number"/>
    <s v="Normal"/>
    <m/>
    <n v="90"/>
    <x v="8"/>
  </r>
  <r>
    <s v="Production and Sales of Auto Vehicles"/>
    <x v="43"/>
    <x v="7"/>
    <x v="4"/>
    <s v="Q4"/>
    <s v="TS_GP_RLS_PSAUTO_M.AP_001003"/>
    <s v="......2 Production of Trucks"/>
    <n v="627"/>
    <s v="Number"/>
    <s v="Normal"/>
    <m/>
    <n v="100"/>
    <x v="9"/>
  </r>
  <r>
    <s v="Production and Sales of Auto Vehicles"/>
    <x v="43"/>
    <x v="7"/>
    <x v="4"/>
    <s v="Q4"/>
    <s v="TS_GP_RLS_PSAUTO_M.AP_001004"/>
    <s v="......3 Production of Buses"/>
    <n v="83"/>
    <s v="Number"/>
    <s v="Normal"/>
    <m/>
    <n v="110"/>
    <x v="10"/>
  </r>
  <r>
    <s v="Production and Sales of Auto Vehicles"/>
    <x v="43"/>
    <x v="7"/>
    <x v="4"/>
    <s v="Q4"/>
    <s v="TS_GP_RLS_PSAUTO_M.AP_001005"/>
    <s v="......4 Production of Jeeps &amp; Pickups"/>
    <n v="3552"/>
    <s v="Number"/>
    <s v="Normal"/>
    <m/>
    <n v="120"/>
    <x v="11"/>
  </r>
  <r>
    <s v="Production and Sales of Auto Vehicles"/>
    <x v="43"/>
    <x v="7"/>
    <x v="4"/>
    <s v="Q4"/>
    <s v="TS_GP_RLS_PSAUTO_M.AP_001006"/>
    <s v="......5 Production of Tractors"/>
    <n v="5640"/>
    <s v="Number"/>
    <s v="Normal"/>
    <m/>
    <n v="130"/>
    <x v="12"/>
  </r>
  <r>
    <s v="Production and Sales of Auto Vehicles"/>
    <x v="43"/>
    <x v="7"/>
    <x v="4"/>
    <s v="Q4"/>
    <s v="TS_GP_RLS_PSAUTO_M.AP_001002"/>
    <s v=". Total Production of 2 &amp; 3 Wheelers"/>
    <n v="152659"/>
    <s v="Number"/>
    <s v="Normal"/>
    <m/>
    <n v="140"/>
    <x v="13"/>
  </r>
  <r>
    <s v="Production and Sales of Auto Vehicles"/>
    <x v="44"/>
    <x v="8"/>
    <x v="4"/>
    <s v="Q3"/>
    <s v="TS_GP_RLS_PSAUTO_M.TAS_001000"/>
    <s v=". Total Sales (except 2 &amp; 3 Wheelers)"/>
    <n v="32152"/>
    <s v="Number"/>
    <s v="Normal"/>
    <m/>
    <n v="10"/>
    <x v="0"/>
  </r>
  <r>
    <s v="Production and Sales of Auto Vehicles"/>
    <x v="44"/>
    <x v="8"/>
    <x v="4"/>
    <s v="Q3"/>
    <s v="TS_GP_RLS_PSAUTO_M.AS_001001"/>
    <s v="......1 Sales of Cars"/>
    <n v="24471"/>
    <s v="Number"/>
    <s v="Normal"/>
    <m/>
    <n v="20"/>
    <x v="1"/>
  </r>
  <r>
    <s v="Production and Sales of Auto Vehicles"/>
    <x v="44"/>
    <x v="8"/>
    <x v="4"/>
    <s v="Q3"/>
    <s v="TS_GP_RLS_PSAUTO_M.AS_001003"/>
    <s v="......2 Sales of Trucks"/>
    <n v="299"/>
    <s v="Number"/>
    <s v="Normal"/>
    <m/>
    <n v="30"/>
    <x v="2"/>
  </r>
  <r>
    <s v="Production and Sales of Auto Vehicles"/>
    <x v="44"/>
    <x v="8"/>
    <x v="4"/>
    <s v="Q3"/>
    <s v="TS_GP_RLS_PSAUTO_M.AS_001004"/>
    <s v="......3 Sales of Buses"/>
    <n v="36"/>
    <s v="Number"/>
    <s v="Normal"/>
    <m/>
    <n v="40"/>
    <x v="3"/>
  </r>
  <r>
    <s v="Production and Sales of Auto Vehicles"/>
    <x v="44"/>
    <x v="8"/>
    <x v="4"/>
    <s v="Q3"/>
    <s v="TS_GP_RLS_PSAUTO_M.AS_001005"/>
    <s v="......4 Sales of Jeeps &amp; Pickups"/>
    <n v="2870"/>
    <s v="Number"/>
    <s v="Normal"/>
    <m/>
    <n v="50"/>
    <x v="4"/>
  </r>
  <r>
    <s v="Production and Sales of Auto Vehicles"/>
    <x v="44"/>
    <x v="8"/>
    <x v="4"/>
    <s v="Q3"/>
    <s v="TS_GP_RLS_PSAUTO_M.AS_001006"/>
    <s v="......5 Sales of Tractors"/>
    <n v="4476"/>
    <s v="Number"/>
    <s v="Normal"/>
    <m/>
    <n v="60"/>
    <x v="5"/>
  </r>
  <r>
    <s v="Production and Sales of Auto Vehicles"/>
    <x v="44"/>
    <x v="8"/>
    <x v="4"/>
    <s v="Q3"/>
    <s v="TS_GP_RLS_PSAUTO_M.AS_001002"/>
    <s v=". Total Sales of 2 &amp; 3 Wheelers"/>
    <n v="142412"/>
    <s v="Number"/>
    <s v="Normal"/>
    <m/>
    <n v="70"/>
    <x v="6"/>
  </r>
  <r>
    <s v="Production and Sales of Auto Vehicles"/>
    <x v="44"/>
    <x v="8"/>
    <x v="4"/>
    <s v="Q3"/>
    <s v="TS_GP_RLS_PSAUTO_M.TAP_001000"/>
    <s v=". Total Production (except 2 &amp; 3 Wheelers)"/>
    <n v="30984"/>
    <s v="Number"/>
    <s v="Normal"/>
    <m/>
    <n v="80"/>
    <x v="7"/>
  </r>
  <r>
    <s v="Production and Sales of Auto Vehicles"/>
    <x v="44"/>
    <x v="8"/>
    <x v="4"/>
    <s v="Q3"/>
    <s v="TS_GP_RLS_PSAUTO_M.AP_001001"/>
    <s v="......1 Production of Cars"/>
    <n v="22168"/>
    <s v="Number"/>
    <s v="Normal"/>
    <m/>
    <n v="90"/>
    <x v="8"/>
  </r>
  <r>
    <s v="Production and Sales of Auto Vehicles"/>
    <x v="44"/>
    <x v="8"/>
    <x v="4"/>
    <s v="Q3"/>
    <s v="TS_GP_RLS_PSAUTO_M.AP_001003"/>
    <s v="......2 Production of Trucks"/>
    <n v="432"/>
    <s v="Number"/>
    <s v="Normal"/>
    <m/>
    <n v="100"/>
    <x v="9"/>
  </r>
  <r>
    <s v="Production and Sales of Auto Vehicles"/>
    <x v="44"/>
    <x v="8"/>
    <x v="4"/>
    <s v="Q3"/>
    <s v="TS_GP_RLS_PSAUTO_M.AP_001004"/>
    <s v="......3 Production of Buses"/>
    <n v="52"/>
    <s v="Number"/>
    <s v="Normal"/>
    <m/>
    <n v="110"/>
    <x v="10"/>
  </r>
  <r>
    <s v="Production and Sales of Auto Vehicles"/>
    <x v="44"/>
    <x v="8"/>
    <x v="4"/>
    <s v="Q3"/>
    <s v="TS_GP_RLS_PSAUTO_M.AP_001005"/>
    <s v="......4 Production of Jeeps &amp; Pickups"/>
    <n v="3421"/>
    <s v="Number"/>
    <s v="Normal"/>
    <m/>
    <n v="120"/>
    <x v="11"/>
  </r>
  <r>
    <s v="Production and Sales of Auto Vehicles"/>
    <x v="44"/>
    <x v="8"/>
    <x v="4"/>
    <s v="Q3"/>
    <s v="TS_GP_RLS_PSAUTO_M.AP_001006"/>
    <s v="......5 Production of Tractors"/>
    <n v="4911"/>
    <s v="Number"/>
    <s v="Normal"/>
    <m/>
    <n v="130"/>
    <x v="12"/>
  </r>
  <r>
    <s v="Production and Sales of Auto Vehicles"/>
    <x v="44"/>
    <x v="8"/>
    <x v="4"/>
    <s v="Q3"/>
    <s v="TS_GP_RLS_PSAUTO_M.AP_001002"/>
    <s v=". Total Production of 2 &amp; 3 Wheelers"/>
    <n v="143675"/>
    <s v="Number"/>
    <s v="Normal"/>
    <m/>
    <n v="140"/>
    <x v="13"/>
  </r>
  <r>
    <s v="Production and Sales of Auto Vehicles"/>
    <x v="45"/>
    <x v="9"/>
    <x v="4"/>
    <s v="Q3"/>
    <s v="TS_GP_RLS_PSAUTO_M.TAS_001000"/>
    <s v=". Total Sales (except 2 &amp; 3 Wheelers)"/>
    <n v="23863"/>
    <s v="Number"/>
    <s v="Normal"/>
    <m/>
    <n v="10"/>
    <x v="0"/>
  </r>
  <r>
    <s v="Production and Sales of Auto Vehicles"/>
    <x v="45"/>
    <x v="9"/>
    <x v="4"/>
    <s v="Q3"/>
    <s v="TS_GP_RLS_PSAUTO_M.AS_001001"/>
    <s v="......1 Sales of Cars"/>
    <n v="15351"/>
    <s v="Number"/>
    <s v="Normal"/>
    <m/>
    <n v="20"/>
    <x v="1"/>
  </r>
  <r>
    <s v="Production and Sales of Auto Vehicles"/>
    <x v="45"/>
    <x v="9"/>
    <x v="4"/>
    <s v="Q3"/>
    <s v="TS_GP_RLS_PSAUTO_M.AS_001003"/>
    <s v="......2 Sales of Trucks"/>
    <n v="492"/>
    <s v="Number"/>
    <s v="Normal"/>
    <m/>
    <n v="30"/>
    <x v="2"/>
  </r>
  <r>
    <s v="Production and Sales of Auto Vehicles"/>
    <x v="45"/>
    <x v="9"/>
    <x v="4"/>
    <s v="Q3"/>
    <s v="TS_GP_RLS_PSAUTO_M.AS_001004"/>
    <s v="......3 Sales of Buses"/>
    <n v="40"/>
    <s v="Number"/>
    <s v="Normal"/>
    <m/>
    <n v="40"/>
    <x v="3"/>
  </r>
  <r>
    <s v="Production and Sales of Auto Vehicles"/>
    <x v="45"/>
    <x v="9"/>
    <x v="4"/>
    <s v="Q3"/>
    <s v="TS_GP_RLS_PSAUTO_M.AS_001005"/>
    <s v="......4 Sales of Jeeps &amp; Pickups"/>
    <n v="3363"/>
    <s v="Number"/>
    <s v="Normal"/>
    <m/>
    <n v="50"/>
    <x v="4"/>
  </r>
  <r>
    <s v="Production and Sales of Auto Vehicles"/>
    <x v="45"/>
    <x v="9"/>
    <x v="4"/>
    <s v="Q3"/>
    <s v="TS_GP_RLS_PSAUTO_M.AS_001006"/>
    <s v="......5 Sales of Tractors"/>
    <n v="4617"/>
    <s v="Number"/>
    <s v="Normal"/>
    <m/>
    <n v="60"/>
    <x v="5"/>
  </r>
  <r>
    <s v="Production and Sales of Auto Vehicles"/>
    <x v="45"/>
    <x v="9"/>
    <x v="4"/>
    <s v="Q3"/>
    <s v="TS_GP_RLS_PSAUTO_M.AS_001002"/>
    <s v=". Total Sales of 2 &amp; 3 Wheelers"/>
    <n v="166731"/>
    <s v="Number"/>
    <s v="Normal"/>
    <m/>
    <n v="70"/>
    <x v="6"/>
  </r>
  <r>
    <s v="Production and Sales of Auto Vehicles"/>
    <x v="45"/>
    <x v="9"/>
    <x v="4"/>
    <s v="Q3"/>
    <s v="TS_GP_RLS_PSAUTO_M.TAP_001000"/>
    <s v=". Total Production (except 2 &amp; 3 Wheelers)"/>
    <n v="25191"/>
    <s v="Number"/>
    <s v="Normal"/>
    <m/>
    <n v="80"/>
    <x v="7"/>
  </r>
  <r>
    <s v="Production and Sales of Auto Vehicles"/>
    <x v="45"/>
    <x v="9"/>
    <x v="4"/>
    <s v="Q3"/>
    <s v="TS_GP_RLS_PSAUTO_M.AP_001001"/>
    <s v="......1 Production of Cars"/>
    <n v="16629"/>
    <s v="Number"/>
    <s v="Normal"/>
    <m/>
    <n v="90"/>
    <x v="8"/>
  </r>
  <r>
    <s v="Production and Sales of Auto Vehicles"/>
    <x v="45"/>
    <x v="9"/>
    <x v="4"/>
    <s v="Q3"/>
    <s v="TS_GP_RLS_PSAUTO_M.AP_001003"/>
    <s v="......2 Production of Trucks"/>
    <n v="399"/>
    <s v="Number"/>
    <s v="Normal"/>
    <m/>
    <n v="100"/>
    <x v="9"/>
  </r>
  <r>
    <s v="Production and Sales of Auto Vehicles"/>
    <x v="45"/>
    <x v="9"/>
    <x v="4"/>
    <s v="Q3"/>
    <s v="TS_GP_RLS_PSAUTO_M.AP_001004"/>
    <s v="......3 Production of Buses"/>
    <n v="44"/>
    <s v="Number"/>
    <s v="Normal"/>
    <m/>
    <n v="110"/>
    <x v="10"/>
  </r>
  <r>
    <s v="Production and Sales of Auto Vehicles"/>
    <x v="45"/>
    <x v="9"/>
    <x v="4"/>
    <s v="Q3"/>
    <s v="TS_GP_RLS_PSAUTO_M.AP_001005"/>
    <s v="......4 Production of Jeeps &amp; Pickups"/>
    <n v="3512"/>
    <s v="Number"/>
    <s v="Normal"/>
    <m/>
    <n v="120"/>
    <x v="11"/>
  </r>
  <r>
    <s v="Production and Sales of Auto Vehicles"/>
    <x v="45"/>
    <x v="9"/>
    <x v="4"/>
    <s v="Q3"/>
    <s v="TS_GP_RLS_PSAUTO_M.AP_001006"/>
    <s v="......5 Production of Tractors"/>
    <n v="4607"/>
    <s v="Number"/>
    <s v="Normal"/>
    <m/>
    <n v="130"/>
    <x v="12"/>
  </r>
  <r>
    <s v="Production and Sales of Auto Vehicles"/>
    <x v="45"/>
    <x v="9"/>
    <x v="4"/>
    <s v="Q3"/>
    <s v="TS_GP_RLS_PSAUTO_M.AP_001002"/>
    <s v=". Total Production of 2 &amp; 3 Wheelers"/>
    <n v="166797"/>
    <s v="Number"/>
    <s v="Normal"/>
    <m/>
    <n v="140"/>
    <x v="13"/>
  </r>
  <r>
    <s v="Production and Sales of Auto Vehicles"/>
    <x v="46"/>
    <x v="10"/>
    <x v="4"/>
    <s v="Q3"/>
    <s v="TS_GP_RLS_PSAUTO_M.TAS_001000"/>
    <s v=". Total Sales (except 2 &amp; 3 Wheelers)"/>
    <n v="26869"/>
    <s v="Number"/>
    <s v="Normal"/>
    <m/>
    <n v="10"/>
    <x v="0"/>
  </r>
  <r>
    <s v="Production and Sales of Auto Vehicles"/>
    <x v="46"/>
    <x v="10"/>
    <x v="4"/>
    <s v="Q3"/>
    <s v="TS_GP_RLS_PSAUTO_M.AS_001001"/>
    <s v="......1 Sales of Cars"/>
    <n v="17413"/>
    <s v="Number"/>
    <s v="Normal"/>
    <m/>
    <n v="20"/>
    <x v="1"/>
  </r>
  <r>
    <s v="Production and Sales of Auto Vehicles"/>
    <x v="46"/>
    <x v="10"/>
    <x v="4"/>
    <s v="Q3"/>
    <s v="TS_GP_RLS_PSAUTO_M.AS_001003"/>
    <s v="......2 Sales of Trucks"/>
    <n v="441"/>
    <s v="Number"/>
    <s v="Normal"/>
    <m/>
    <n v="30"/>
    <x v="2"/>
  </r>
  <r>
    <s v="Production and Sales of Auto Vehicles"/>
    <x v="46"/>
    <x v="10"/>
    <x v="4"/>
    <s v="Q3"/>
    <s v="TS_GP_RLS_PSAUTO_M.AS_001004"/>
    <s v="......3 Sales of Buses"/>
    <n v="43"/>
    <s v="Number"/>
    <s v="Normal"/>
    <m/>
    <n v="40"/>
    <x v="3"/>
  </r>
  <r>
    <s v="Production and Sales of Auto Vehicles"/>
    <x v="46"/>
    <x v="10"/>
    <x v="4"/>
    <s v="Q3"/>
    <s v="TS_GP_RLS_PSAUTO_M.AS_001005"/>
    <s v="......4 Sales of Jeeps &amp; Pickups"/>
    <n v="3611"/>
    <s v="Number"/>
    <s v="Normal"/>
    <m/>
    <n v="50"/>
    <x v="4"/>
  </r>
  <r>
    <s v="Production and Sales of Auto Vehicles"/>
    <x v="46"/>
    <x v="10"/>
    <x v="4"/>
    <s v="Q3"/>
    <s v="TS_GP_RLS_PSAUTO_M.AS_001006"/>
    <s v="......5 Sales of Tractors"/>
    <n v="5361"/>
    <s v="Number"/>
    <s v="Normal"/>
    <m/>
    <n v="60"/>
    <x v="5"/>
  </r>
  <r>
    <s v="Production and Sales of Auto Vehicles"/>
    <x v="46"/>
    <x v="10"/>
    <x v="4"/>
    <s v="Q3"/>
    <s v="TS_GP_RLS_PSAUTO_M.AS_001002"/>
    <s v=". Total Sales of 2 &amp; 3 Wheelers"/>
    <n v="178299"/>
    <s v="Number"/>
    <s v="Normal"/>
    <m/>
    <n v="70"/>
    <x v="6"/>
  </r>
  <r>
    <s v="Production and Sales of Auto Vehicles"/>
    <x v="46"/>
    <x v="10"/>
    <x v="4"/>
    <s v="Q3"/>
    <s v="TS_GP_RLS_PSAUTO_M.TAP_001000"/>
    <s v=". Total Production (except 2 &amp; 3 Wheelers)"/>
    <n v="25713"/>
    <s v="Number"/>
    <s v="Normal"/>
    <m/>
    <n v="80"/>
    <x v="7"/>
  </r>
  <r>
    <s v="Production and Sales of Auto Vehicles"/>
    <x v="46"/>
    <x v="10"/>
    <x v="4"/>
    <s v="Q3"/>
    <s v="TS_GP_RLS_PSAUTO_M.AP_001001"/>
    <s v="......1 Production of Cars"/>
    <n v="16702"/>
    <s v="Number"/>
    <s v="Normal"/>
    <m/>
    <n v="90"/>
    <x v="8"/>
  </r>
  <r>
    <s v="Production and Sales of Auto Vehicles"/>
    <x v="46"/>
    <x v="10"/>
    <x v="4"/>
    <s v="Q3"/>
    <s v="TS_GP_RLS_PSAUTO_M.AP_001003"/>
    <s v="......2 Production of Trucks"/>
    <n v="440"/>
    <s v="Number"/>
    <s v="Normal"/>
    <m/>
    <n v="100"/>
    <x v="9"/>
  </r>
  <r>
    <s v="Production and Sales of Auto Vehicles"/>
    <x v="46"/>
    <x v="10"/>
    <x v="4"/>
    <s v="Q3"/>
    <s v="TS_GP_RLS_PSAUTO_M.AP_001004"/>
    <s v="......3 Production of Buses"/>
    <n v="44"/>
    <s v="Number"/>
    <s v="Normal"/>
    <m/>
    <n v="110"/>
    <x v="10"/>
  </r>
  <r>
    <s v="Production and Sales of Auto Vehicles"/>
    <x v="46"/>
    <x v="10"/>
    <x v="4"/>
    <s v="Q3"/>
    <s v="TS_GP_RLS_PSAUTO_M.AP_001005"/>
    <s v="......4 Production of Jeeps &amp; Pickups"/>
    <n v="3633"/>
    <s v="Number"/>
    <s v="Normal"/>
    <m/>
    <n v="120"/>
    <x v="11"/>
  </r>
  <r>
    <s v="Production and Sales of Auto Vehicles"/>
    <x v="46"/>
    <x v="10"/>
    <x v="4"/>
    <s v="Q3"/>
    <s v="TS_GP_RLS_PSAUTO_M.AP_001006"/>
    <s v="......5 Production of Tractors"/>
    <n v="4894"/>
    <s v="Number"/>
    <s v="Normal"/>
    <m/>
    <n v="130"/>
    <x v="12"/>
  </r>
  <r>
    <s v="Production and Sales of Auto Vehicles"/>
    <x v="46"/>
    <x v="10"/>
    <x v="4"/>
    <s v="Q3"/>
    <s v="TS_GP_RLS_PSAUTO_M.AP_001002"/>
    <s v=". Total Production of 2 &amp; 3 Wheelers"/>
    <n v="177901"/>
    <s v="Number"/>
    <s v="Normal"/>
    <m/>
    <n v="140"/>
    <x v="13"/>
  </r>
  <r>
    <s v="Production and Sales of Auto Vehicles"/>
    <x v="47"/>
    <x v="11"/>
    <x v="4"/>
    <s v="Q2"/>
    <s v="TS_GP_RLS_PSAUTO_M.TAS_001000"/>
    <s v=". Total Sales (except 2 &amp; 3 Wheelers)"/>
    <n v="27125"/>
    <s v="Number"/>
    <s v="Normal"/>
    <m/>
    <n v="10"/>
    <x v="0"/>
  </r>
  <r>
    <s v="Production and Sales of Auto Vehicles"/>
    <x v="47"/>
    <x v="11"/>
    <x v="4"/>
    <s v="Q2"/>
    <s v="TS_GP_RLS_PSAUTO_M.AS_001001"/>
    <s v="......1 Sales of Cars"/>
    <n v="18971"/>
    <s v="Number"/>
    <s v="Normal"/>
    <m/>
    <n v="20"/>
    <x v="1"/>
  </r>
  <r>
    <s v="Production and Sales of Auto Vehicles"/>
    <x v="47"/>
    <x v="11"/>
    <x v="4"/>
    <s v="Q2"/>
    <s v="TS_GP_RLS_PSAUTO_M.AS_001003"/>
    <s v="......2 Sales of Trucks"/>
    <n v="466"/>
    <s v="Number"/>
    <s v="Normal"/>
    <m/>
    <n v="30"/>
    <x v="2"/>
  </r>
  <r>
    <s v="Production and Sales of Auto Vehicles"/>
    <x v="47"/>
    <x v="11"/>
    <x v="4"/>
    <s v="Q2"/>
    <s v="TS_GP_RLS_PSAUTO_M.AS_001004"/>
    <s v="......3 Sales of Buses"/>
    <n v="41"/>
    <s v="Number"/>
    <s v="Normal"/>
    <m/>
    <n v="40"/>
    <x v="3"/>
  </r>
  <r>
    <s v="Production and Sales of Auto Vehicles"/>
    <x v="47"/>
    <x v="11"/>
    <x v="4"/>
    <s v="Q2"/>
    <s v="TS_GP_RLS_PSAUTO_M.AS_001005"/>
    <s v="......4 Sales of Jeeps &amp; Pickups"/>
    <n v="3270"/>
    <s v="Number"/>
    <s v="Normal"/>
    <m/>
    <n v="50"/>
    <x v="4"/>
  </r>
  <r>
    <s v="Production and Sales of Auto Vehicles"/>
    <x v="47"/>
    <x v="11"/>
    <x v="4"/>
    <s v="Q2"/>
    <s v="TS_GP_RLS_PSAUTO_M.AS_001006"/>
    <s v="......5 Sales of Tractors"/>
    <n v="4377"/>
    <s v="Number"/>
    <s v="Normal"/>
    <m/>
    <n v="60"/>
    <x v="5"/>
  </r>
  <r>
    <s v="Production and Sales of Auto Vehicles"/>
    <x v="47"/>
    <x v="11"/>
    <x v="4"/>
    <s v="Q2"/>
    <s v="TS_GP_RLS_PSAUTO_M.AS_001002"/>
    <s v=". Total Sales of 2 &amp; 3 Wheelers"/>
    <n v="155491"/>
    <s v="Number"/>
    <s v="Normal"/>
    <m/>
    <n v="70"/>
    <x v="6"/>
  </r>
  <r>
    <s v="Production and Sales of Auto Vehicles"/>
    <x v="47"/>
    <x v="11"/>
    <x v="4"/>
    <s v="Q2"/>
    <s v="TS_GP_RLS_PSAUTO_M.TAP_001000"/>
    <s v=". Total Production (except 2 &amp; 3 Wheelers)"/>
    <n v="26466"/>
    <s v="Number"/>
    <s v="Normal"/>
    <m/>
    <n v="80"/>
    <x v="7"/>
  </r>
  <r>
    <s v="Production and Sales of Auto Vehicles"/>
    <x v="47"/>
    <x v="11"/>
    <x v="4"/>
    <s v="Q2"/>
    <s v="TS_GP_RLS_PSAUTO_M.AP_001001"/>
    <s v="......1 Production of Cars"/>
    <n v="19032"/>
    <s v="Number"/>
    <s v="Normal"/>
    <m/>
    <n v="90"/>
    <x v="8"/>
  </r>
  <r>
    <s v="Production and Sales of Auto Vehicles"/>
    <x v="47"/>
    <x v="11"/>
    <x v="4"/>
    <s v="Q2"/>
    <s v="TS_GP_RLS_PSAUTO_M.AP_001003"/>
    <s v="......2 Production of Trucks"/>
    <n v="583"/>
    <s v="Number"/>
    <s v="Normal"/>
    <m/>
    <n v="100"/>
    <x v="9"/>
  </r>
  <r>
    <s v="Production and Sales of Auto Vehicles"/>
    <x v="47"/>
    <x v="11"/>
    <x v="4"/>
    <s v="Q2"/>
    <s v="TS_GP_RLS_PSAUTO_M.AP_001004"/>
    <s v="......3 Production of Buses"/>
    <n v="38"/>
    <s v="Number"/>
    <s v="Normal"/>
    <m/>
    <n v="110"/>
    <x v="10"/>
  </r>
  <r>
    <s v="Production and Sales of Auto Vehicles"/>
    <x v="47"/>
    <x v="11"/>
    <x v="4"/>
    <s v="Q2"/>
    <s v="TS_GP_RLS_PSAUTO_M.AP_001005"/>
    <s v="......4 Production of Jeeps &amp; Pickups"/>
    <n v="3543"/>
    <s v="Number"/>
    <s v="Normal"/>
    <m/>
    <n v="120"/>
    <x v="11"/>
  </r>
  <r>
    <s v="Production and Sales of Auto Vehicles"/>
    <x v="47"/>
    <x v="11"/>
    <x v="4"/>
    <s v="Q2"/>
    <s v="TS_GP_RLS_PSAUTO_M.AP_001006"/>
    <s v="......5 Production of Tractors"/>
    <n v="3270"/>
    <s v="Number"/>
    <s v="Normal"/>
    <m/>
    <n v="130"/>
    <x v="12"/>
  </r>
  <r>
    <s v="Production and Sales of Auto Vehicles"/>
    <x v="47"/>
    <x v="11"/>
    <x v="4"/>
    <s v="Q2"/>
    <s v="TS_GP_RLS_PSAUTO_M.AP_001002"/>
    <s v=". Total Production of 2 &amp; 3 Wheelers"/>
    <n v="157304"/>
    <s v="Number"/>
    <s v="Normal"/>
    <m/>
    <n v="140"/>
    <x v="13"/>
  </r>
  <r>
    <s v="Production and Sales of Auto Vehicles"/>
    <x v="48"/>
    <x v="0"/>
    <x v="4"/>
    <s v="Q2"/>
    <s v="TS_GP_RLS_PSAUTO_M.TAS_001000"/>
    <s v=". Total Sales (except 2 &amp; 3 Wheelers)"/>
    <n v="25656"/>
    <s v="Number"/>
    <s v="Normal"/>
    <m/>
    <n v="10"/>
    <x v="0"/>
  </r>
  <r>
    <s v="Production and Sales of Auto Vehicles"/>
    <x v="48"/>
    <x v="0"/>
    <x v="4"/>
    <s v="Q2"/>
    <s v="TS_GP_RLS_PSAUTO_M.AS_001001"/>
    <s v="......1 Sales of Cars"/>
    <n v="17899"/>
    <s v="Number"/>
    <s v="Normal"/>
    <m/>
    <n v="20"/>
    <x v="1"/>
  </r>
  <r>
    <s v="Production and Sales of Auto Vehicles"/>
    <x v="48"/>
    <x v="0"/>
    <x v="4"/>
    <s v="Q2"/>
    <s v="TS_GP_RLS_PSAUTO_M.AS_001003"/>
    <s v="......2 Sales of Trucks"/>
    <n v="553"/>
    <s v="Number"/>
    <s v="Normal"/>
    <m/>
    <n v="30"/>
    <x v="2"/>
  </r>
  <r>
    <s v="Production and Sales of Auto Vehicles"/>
    <x v="48"/>
    <x v="0"/>
    <x v="4"/>
    <s v="Q2"/>
    <s v="TS_GP_RLS_PSAUTO_M.AS_001004"/>
    <s v="......3 Sales of Buses"/>
    <n v="50"/>
    <s v="Number"/>
    <s v="Normal"/>
    <m/>
    <n v="40"/>
    <x v="3"/>
  </r>
  <r>
    <s v="Production and Sales of Auto Vehicles"/>
    <x v="48"/>
    <x v="0"/>
    <x v="4"/>
    <s v="Q2"/>
    <s v="TS_GP_RLS_PSAUTO_M.AS_001005"/>
    <s v="......4 Sales of Jeeps &amp; Pickups"/>
    <n v="3838"/>
    <s v="Number"/>
    <s v="Normal"/>
    <m/>
    <n v="50"/>
    <x v="4"/>
  </r>
  <r>
    <s v="Production and Sales of Auto Vehicles"/>
    <x v="48"/>
    <x v="0"/>
    <x v="4"/>
    <s v="Q2"/>
    <s v="TS_GP_RLS_PSAUTO_M.AS_001006"/>
    <s v="......5 Sales of Tractors"/>
    <n v="3316"/>
    <s v="Number"/>
    <s v="Normal"/>
    <m/>
    <n v="60"/>
    <x v="5"/>
  </r>
  <r>
    <s v="Production and Sales of Auto Vehicles"/>
    <x v="48"/>
    <x v="0"/>
    <x v="4"/>
    <s v="Q2"/>
    <s v="TS_GP_RLS_PSAUTO_M.AS_001002"/>
    <s v=". Total Sales of 2 &amp; 3 Wheelers"/>
    <n v="150225"/>
    <s v="Number"/>
    <s v="Normal"/>
    <m/>
    <n v="70"/>
    <x v="6"/>
  </r>
  <r>
    <s v="Production and Sales of Auto Vehicles"/>
    <x v="48"/>
    <x v="0"/>
    <x v="4"/>
    <s v="Q2"/>
    <s v="TS_GP_RLS_PSAUTO_M.TAP_001000"/>
    <s v=". Total Production (except 2 &amp; 3 Wheelers)"/>
    <n v="25993"/>
    <s v="Number"/>
    <s v="Normal"/>
    <m/>
    <n v="80"/>
    <x v="7"/>
  </r>
  <r>
    <s v="Production and Sales of Auto Vehicles"/>
    <x v="48"/>
    <x v="0"/>
    <x v="4"/>
    <s v="Q2"/>
    <s v="TS_GP_RLS_PSAUTO_M.AP_001001"/>
    <s v="......1 Production of Cars"/>
    <n v="17393"/>
    <s v="Number"/>
    <s v="Normal"/>
    <m/>
    <n v="90"/>
    <x v="8"/>
  </r>
  <r>
    <s v="Production and Sales of Auto Vehicles"/>
    <x v="48"/>
    <x v="0"/>
    <x v="4"/>
    <s v="Q2"/>
    <s v="TS_GP_RLS_PSAUTO_M.AP_001003"/>
    <s v="......2 Production of Trucks"/>
    <n v="510"/>
    <s v="Number"/>
    <s v="Normal"/>
    <m/>
    <n v="100"/>
    <x v="9"/>
  </r>
  <r>
    <s v="Production and Sales of Auto Vehicles"/>
    <x v="48"/>
    <x v="0"/>
    <x v="4"/>
    <s v="Q2"/>
    <s v="TS_GP_RLS_PSAUTO_M.AP_001004"/>
    <s v="......3 Production of Buses"/>
    <n v="42"/>
    <s v="Number"/>
    <s v="Normal"/>
    <m/>
    <n v="110"/>
    <x v="10"/>
  </r>
  <r>
    <s v="Production and Sales of Auto Vehicles"/>
    <x v="48"/>
    <x v="0"/>
    <x v="4"/>
    <s v="Q2"/>
    <s v="TS_GP_RLS_PSAUTO_M.AP_001005"/>
    <s v="......4 Production of Jeeps &amp; Pickups"/>
    <n v="3385"/>
    <s v="Number"/>
    <s v="Normal"/>
    <m/>
    <n v="120"/>
    <x v="11"/>
  </r>
  <r>
    <s v="Production and Sales of Auto Vehicles"/>
    <x v="48"/>
    <x v="0"/>
    <x v="4"/>
    <s v="Q2"/>
    <s v="TS_GP_RLS_PSAUTO_M.AP_001006"/>
    <s v="......5 Production of Tractors"/>
    <n v="4663"/>
    <s v="Number"/>
    <s v="Normal"/>
    <m/>
    <n v="130"/>
    <x v="12"/>
  </r>
  <r>
    <s v="Production and Sales of Auto Vehicles"/>
    <x v="48"/>
    <x v="0"/>
    <x v="4"/>
    <s v="Q2"/>
    <s v="TS_GP_RLS_PSAUTO_M.AP_001002"/>
    <s v=". Total Production of 2 &amp; 3 Wheelers"/>
    <n v="148310"/>
    <s v="Number"/>
    <s v="Normal"/>
    <m/>
    <n v="140"/>
    <x v="13"/>
  </r>
  <r>
    <s v="Production and Sales of Auto Vehicles"/>
    <x v="49"/>
    <x v="1"/>
    <x v="4"/>
    <s v="Q2"/>
    <s v="TS_GP_RLS_PSAUTO_M.TAS_001000"/>
    <s v=". Total Sales (except 2 &amp; 3 Wheelers)"/>
    <n v="29852"/>
    <s v="Number"/>
    <s v="Normal"/>
    <m/>
    <n v="10"/>
    <x v="0"/>
  </r>
  <r>
    <s v="Production and Sales of Auto Vehicles"/>
    <x v="49"/>
    <x v="1"/>
    <x v="4"/>
    <s v="Q2"/>
    <s v="TS_GP_RLS_PSAUTO_M.AS_001001"/>
    <s v="......1 Sales of Cars"/>
    <n v="20669"/>
    <s v="Number"/>
    <s v="Normal"/>
    <m/>
    <n v="20"/>
    <x v="1"/>
  </r>
  <r>
    <s v="Production and Sales of Auto Vehicles"/>
    <x v="49"/>
    <x v="1"/>
    <x v="4"/>
    <s v="Q2"/>
    <s v="TS_GP_RLS_PSAUTO_M.AS_001003"/>
    <s v="......2 Sales of Trucks"/>
    <n v="551"/>
    <s v="Number"/>
    <s v="Normal"/>
    <m/>
    <n v="30"/>
    <x v="2"/>
  </r>
  <r>
    <s v="Production and Sales of Auto Vehicles"/>
    <x v="49"/>
    <x v="1"/>
    <x v="4"/>
    <s v="Q2"/>
    <s v="TS_GP_RLS_PSAUTO_M.AS_001004"/>
    <s v="......3 Sales of Buses"/>
    <n v="50"/>
    <s v="Number"/>
    <s v="Normal"/>
    <m/>
    <n v="40"/>
    <x v="3"/>
  </r>
  <r>
    <s v="Production and Sales of Auto Vehicles"/>
    <x v="49"/>
    <x v="1"/>
    <x v="4"/>
    <s v="Q2"/>
    <s v="TS_GP_RLS_PSAUTO_M.AS_001005"/>
    <s v="......4 Sales of Jeeps &amp; Pickups"/>
    <n v="4250"/>
    <s v="Number"/>
    <s v="Normal"/>
    <m/>
    <n v="50"/>
    <x v="4"/>
  </r>
  <r>
    <s v="Production and Sales of Auto Vehicles"/>
    <x v="49"/>
    <x v="1"/>
    <x v="4"/>
    <s v="Q2"/>
    <s v="TS_GP_RLS_PSAUTO_M.AS_001006"/>
    <s v="......5 Sales of Tractors"/>
    <n v="4332"/>
    <s v="Number"/>
    <s v="Normal"/>
    <m/>
    <n v="60"/>
    <x v="5"/>
  </r>
  <r>
    <s v="Production and Sales of Auto Vehicles"/>
    <x v="49"/>
    <x v="1"/>
    <x v="4"/>
    <s v="Q2"/>
    <s v="TS_GP_RLS_PSAUTO_M.AS_001002"/>
    <s v=". Total Sales of 2 &amp; 3 Wheelers"/>
    <n v="145197"/>
    <s v="Number"/>
    <s v="Normal"/>
    <m/>
    <n v="70"/>
    <x v="6"/>
  </r>
  <r>
    <s v="Production and Sales of Auto Vehicles"/>
    <x v="49"/>
    <x v="1"/>
    <x v="4"/>
    <s v="Q2"/>
    <s v="TS_GP_RLS_PSAUTO_M.TAP_001000"/>
    <s v=". Total Production (except 2 &amp; 3 Wheelers)"/>
    <n v="23901"/>
    <s v="Number"/>
    <s v="Normal"/>
    <m/>
    <n v="80"/>
    <x v="7"/>
  </r>
  <r>
    <s v="Production and Sales of Auto Vehicles"/>
    <x v="49"/>
    <x v="1"/>
    <x v="4"/>
    <s v="Q2"/>
    <s v="TS_GP_RLS_PSAUTO_M.AP_001001"/>
    <s v="......1 Production of Cars"/>
    <n v="15327"/>
    <s v="Number"/>
    <s v="Normal"/>
    <m/>
    <n v="90"/>
    <x v="8"/>
  </r>
  <r>
    <s v="Production and Sales of Auto Vehicles"/>
    <x v="49"/>
    <x v="1"/>
    <x v="4"/>
    <s v="Q2"/>
    <s v="TS_GP_RLS_PSAUTO_M.AP_001003"/>
    <s v="......2 Production of Trucks"/>
    <n v="423"/>
    <s v="Number"/>
    <s v="Normal"/>
    <m/>
    <n v="100"/>
    <x v="9"/>
  </r>
  <r>
    <s v="Production and Sales of Auto Vehicles"/>
    <x v="49"/>
    <x v="1"/>
    <x v="4"/>
    <s v="Q2"/>
    <s v="TS_GP_RLS_PSAUTO_M.AP_001004"/>
    <s v="......3 Production of Buses"/>
    <n v="36"/>
    <s v="Number"/>
    <s v="Normal"/>
    <m/>
    <n v="110"/>
    <x v="10"/>
  </r>
  <r>
    <s v="Production and Sales of Auto Vehicles"/>
    <x v="49"/>
    <x v="1"/>
    <x v="4"/>
    <s v="Q2"/>
    <s v="TS_GP_RLS_PSAUTO_M.AP_001005"/>
    <s v="......4 Production of Jeeps &amp; Pickups"/>
    <n v="3515"/>
    <s v="Number"/>
    <s v="Normal"/>
    <m/>
    <n v="120"/>
    <x v="11"/>
  </r>
  <r>
    <s v="Production and Sales of Auto Vehicles"/>
    <x v="49"/>
    <x v="1"/>
    <x v="4"/>
    <s v="Q2"/>
    <s v="TS_GP_RLS_PSAUTO_M.AP_001006"/>
    <s v="......5 Production of Tractors"/>
    <n v="4600"/>
    <s v="Number"/>
    <s v="Normal"/>
    <m/>
    <n v="130"/>
    <x v="12"/>
  </r>
  <r>
    <s v="Production and Sales of Auto Vehicles"/>
    <x v="49"/>
    <x v="1"/>
    <x v="4"/>
    <s v="Q2"/>
    <s v="TS_GP_RLS_PSAUTO_M.AP_001002"/>
    <s v=". Total Production of 2 &amp; 3 Wheelers"/>
    <n v="147034"/>
    <s v="Number"/>
    <s v="Normal"/>
    <m/>
    <n v="140"/>
    <x v="13"/>
  </r>
  <r>
    <s v="Production and Sales of Auto Vehicles"/>
    <x v="50"/>
    <x v="2"/>
    <x v="4"/>
    <s v="Q1"/>
    <s v="TS_GP_RLS_PSAUTO_M.TAS_001000"/>
    <s v=". Total Sales (except 2 &amp; 3 Wheelers)"/>
    <n v="19184"/>
    <s v="Number"/>
    <s v="Normal"/>
    <m/>
    <n v="10"/>
    <x v="0"/>
  </r>
  <r>
    <s v="Production and Sales of Auto Vehicles"/>
    <x v="50"/>
    <x v="2"/>
    <x v="4"/>
    <s v="Q1"/>
    <s v="TS_GP_RLS_PSAUTO_M.AS_001001"/>
    <s v="......1 Sales of Cars"/>
    <n v="11569"/>
    <s v="Number"/>
    <s v="Normal"/>
    <m/>
    <n v="20"/>
    <x v="1"/>
  </r>
  <r>
    <s v="Production and Sales of Auto Vehicles"/>
    <x v="50"/>
    <x v="2"/>
    <x v="4"/>
    <s v="Q1"/>
    <s v="TS_GP_RLS_PSAUTO_M.AS_001003"/>
    <s v="......2 Sales of Trucks"/>
    <n v="352"/>
    <s v="Number"/>
    <s v="Normal"/>
    <m/>
    <n v="30"/>
    <x v="2"/>
  </r>
  <r>
    <s v="Production and Sales of Auto Vehicles"/>
    <x v="50"/>
    <x v="2"/>
    <x v="4"/>
    <s v="Q1"/>
    <s v="TS_GP_RLS_PSAUTO_M.AS_001004"/>
    <s v="......3 Sales of Buses"/>
    <n v="53"/>
    <s v="Number"/>
    <s v="Normal"/>
    <m/>
    <n v="40"/>
    <x v="3"/>
  </r>
  <r>
    <s v="Production and Sales of Auto Vehicles"/>
    <x v="50"/>
    <x v="2"/>
    <x v="4"/>
    <s v="Q1"/>
    <s v="TS_GP_RLS_PSAUTO_M.AS_001005"/>
    <s v="......4 Sales of Jeeps &amp; Pickups"/>
    <n v="2181"/>
    <s v="Number"/>
    <s v="Normal"/>
    <m/>
    <n v="50"/>
    <x v="4"/>
  </r>
  <r>
    <s v="Production and Sales of Auto Vehicles"/>
    <x v="50"/>
    <x v="2"/>
    <x v="4"/>
    <s v="Q1"/>
    <s v="TS_GP_RLS_PSAUTO_M.AS_001006"/>
    <s v="......5 Sales of Tractors"/>
    <n v="5029"/>
    <s v="Number"/>
    <s v="Normal"/>
    <m/>
    <n v="60"/>
    <x v="5"/>
  </r>
  <r>
    <s v="Production and Sales of Auto Vehicles"/>
    <x v="50"/>
    <x v="2"/>
    <x v="4"/>
    <s v="Q1"/>
    <s v="TS_GP_RLS_PSAUTO_M.AS_001002"/>
    <s v=". Total Sales of 2 &amp; 3 Wheelers"/>
    <n v="156590"/>
    <s v="Number"/>
    <s v="Normal"/>
    <m/>
    <n v="70"/>
    <x v="6"/>
  </r>
  <r>
    <s v="Production and Sales of Auto Vehicles"/>
    <x v="50"/>
    <x v="2"/>
    <x v="4"/>
    <s v="Q1"/>
    <s v="TS_GP_RLS_PSAUTO_M.TAP_001000"/>
    <s v=". Total Production (except 2 &amp; 3 Wheelers)"/>
    <n v="26734"/>
    <s v="Number"/>
    <s v="Normal"/>
    <m/>
    <n v="80"/>
    <x v="7"/>
  </r>
  <r>
    <s v="Production and Sales of Auto Vehicles"/>
    <x v="50"/>
    <x v="2"/>
    <x v="4"/>
    <s v="Q1"/>
    <s v="TS_GP_RLS_PSAUTO_M.AP_001001"/>
    <s v="......1 Production of Cars"/>
    <n v="18154"/>
    <s v="Number"/>
    <s v="Normal"/>
    <m/>
    <n v="90"/>
    <x v="8"/>
  </r>
  <r>
    <s v="Production and Sales of Auto Vehicles"/>
    <x v="50"/>
    <x v="2"/>
    <x v="4"/>
    <s v="Q1"/>
    <s v="TS_GP_RLS_PSAUTO_M.AP_001003"/>
    <s v="......2 Production of Trucks"/>
    <n v="593"/>
    <s v="Number"/>
    <s v="Normal"/>
    <m/>
    <n v="100"/>
    <x v="9"/>
  </r>
  <r>
    <s v="Production and Sales of Auto Vehicles"/>
    <x v="50"/>
    <x v="2"/>
    <x v="4"/>
    <s v="Q1"/>
    <s v="TS_GP_RLS_PSAUTO_M.AP_001004"/>
    <s v="......3 Production of Buses"/>
    <n v="60"/>
    <s v="Number"/>
    <s v="Normal"/>
    <m/>
    <n v="110"/>
    <x v="10"/>
  </r>
  <r>
    <s v="Production and Sales of Auto Vehicles"/>
    <x v="50"/>
    <x v="2"/>
    <x v="4"/>
    <s v="Q1"/>
    <s v="TS_GP_RLS_PSAUTO_M.AP_001005"/>
    <s v="......4 Production of Jeeps &amp; Pickups"/>
    <n v="2873"/>
    <s v="Number"/>
    <s v="Normal"/>
    <m/>
    <n v="120"/>
    <x v="11"/>
  </r>
  <r>
    <s v="Production and Sales of Auto Vehicles"/>
    <x v="50"/>
    <x v="2"/>
    <x v="4"/>
    <s v="Q1"/>
    <s v="TS_GP_RLS_PSAUTO_M.AP_001006"/>
    <s v="......5 Production of Tractors"/>
    <n v="5054"/>
    <s v="Number"/>
    <s v="Normal"/>
    <m/>
    <n v="130"/>
    <x v="12"/>
  </r>
  <r>
    <s v="Production and Sales of Auto Vehicles"/>
    <x v="50"/>
    <x v="2"/>
    <x v="4"/>
    <s v="Q1"/>
    <s v="TS_GP_RLS_PSAUTO_M.AP_001002"/>
    <s v=". Total Production of 2 &amp; 3 Wheelers"/>
    <n v="157063"/>
    <s v="Number"/>
    <s v="Normal"/>
    <m/>
    <n v="140"/>
    <x v="13"/>
  </r>
  <r>
    <s v="Production and Sales of Auto Vehicles"/>
    <x v="51"/>
    <x v="3"/>
    <x v="4"/>
    <s v="Q1"/>
    <s v="TS_GP_RLS_PSAUTO_M.TAS_001000"/>
    <s v=". Total Sales (except 2 &amp; 3 Wheelers)"/>
    <n v="20315"/>
    <s v="Number"/>
    <s v="Normal"/>
    <m/>
    <n v="10"/>
    <x v="0"/>
  </r>
  <r>
    <s v="Production and Sales of Auto Vehicles"/>
    <x v="51"/>
    <x v="3"/>
    <x v="4"/>
    <s v="Q1"/>
    <s v="TS_GP_RLS_PSAUTO_M.AS_001001"/>
    <s v="......1 Sales of Cars"/>
    <n v="12934"/>
    <s v="Number"/>
    <s v="Normal"/>
    <m/>
    <n v="20"/>
    <x v="1"/>
  </r>
  <r>
    <s v="Production and Sales of Auto Vehicles"/>
    <x v="51"/>
    <x v="3"/>
    <x v="4"/>
    <s v="Q1"/>
    <s v="TS_GP_RLS_PSAUTO_M.AS_001003"/>
    <s v="......2 Sales of Trucks"/>
    <n v="361"/>
    <s v="Number"/>
    <s v="Normal"/>
    <m/>
    <n v="30"/>
    <x v="2"/>
  </r>
  <r>
    <s v="Production and Sales of Auto Vehicles"/>
    <x v="51"/>
    <x v="3"/>
    <x v="4"/>
    <s v="Q1"/>
    <s v="TS_GP_RLS_PSAUTO_M.AS_001004"/>
    <s v="......3 Sales of Buses"/>
    <n v="34"/>
    <s v="Number"/>
    <s v="Normal"/>
    <m/>
    <n v="40"/>
    <x v="3"/>
  </r>
  <r>
    <s v="Production and Sales of Auto Vehicles"/>
    <x v="51"/>
    <x v="3"/>
    <x v="4"/>
    <s v="Q1"/>
    <s v="TS_GP_RLS_PSAUTO_M.AS_001005"/>
    <s v="......4 Sales of Jeeps &amp; Pickups"/>
    <n v="2762"/>
    <s v="Number"/>
    <s v="Normal"/>
    <m/>
    <n v="50"/>
    <x v="4"/>
  </r>
  <r>
    <s v="Production and Sales of Auto Vehicles"/>
    <x v="51"/>
    <x v="3"/>
    <x v="4"/>
    <s v="Q1"/>
    <s v="TS_GP_RLS_PSAUTO_M.AS_001006"/>
    <s v="......5 Sales of Tractors"/>
    <n v="4224"/>
    <s v="Number"/>
    <s v="Normal"/>
    <m/>
    <n v="60"/>
    <x v="5"/>
  </r>
  <r>
    <s v="Production and Sales of Auto Vehicles"/>
    <x v="51"/>
    <x v="3"/>
    <x v="4"/>
    <s v="Q1"/>
    <s v="TS_GP_RLS_PSAUTO_M.AS_001002"/>
    <s v=". Total Sales of 2 &amp; 3 Wheelers"/>
    <n v="147729"/>
    <s v="Number"/>
    <s v="Normal"/>
    <m/>
    <n v="70"/>
    <x v="6"/>
  </r>
  <r>
    <s v="Production and Sales of Auto Vehicles"/>
    <x v="51"/>
    <x v="3"/>
    <x v="4"/>
    <s v="Q1"/>
    <s v="TS_GP_RLS_PSAUTO_M.TAP_001000"/>
    <s v=". Total Production (except 2 &amp; 3 Wheelers)"/>
    <n v="20161"/>
    <s v="Number"/>
    <s v="Normal"/>
    <m/>
    <n v="80"/>
    <x v="7"/>
  </r>
  <r>
    <s v="Production and Sales of Auto Vehicles"/>
    <x v="51"/>
    <x v="3"/>
    <x v="4"/>
    <s v="Q1"/>
    <s v="TS_GP_RLS_PSAUTO_M.AP_001001"/>
    <s v="......1 Production of Cars"/>
    <n v="12785"/>
    <s v="Number"/>
    <s v="Normal"/>
    <m/>
    <n v="90"/>
    <x v="8"/>
  </r>
  <r>
    <s v="Production and Sales of Auto Vehicles"/>
    <x v="51"/>
    <x v="3"/>
    <x v="4"/>
    <s v="Q1"/>
    <s v="TS_GP_RLS_PSAUTO_M.AP_001003"/>
    <s v="......2 Production of Trucks"/>
    <n v="413"/>
    <s v="Number"/>
    <s v="Normal"/>
    <m/>
    <n v="100"/>
    <x v="9"/>
  </r>
  <r>
    <s v="Production and Sales of Auto Vehicles"/>
    <x v="51"/>
    <x v="3"/>
    <x v="4"/>
    <s v="Q1"/>
    <s v="TS_GP_RLS_PSAUTO_M.AP_001004"/>
    <s v="......3 Production of Buses"/>
    <n v="28"/>
    <s v="Number"/>
    <s v="Normal"/>
    <m/>
    <n v="110"/>
    <x v="10"/>
  </r>
  <r>
    <s v="Production and Sales of Auto Vehicles"/>
    <x v="51"/>
    <x v="3"/>
    <x v="4"/>
    <s v="Q1"/>
    <s v="TS_GP_RLS_PSAUTO_M.AP_001005"/>
    <s v="......4 Production of Jeeps &amp; Pickups"/>
    <n v="2827"/>
    <s v="Number"/>
    <s v="Normal"/>
    <m/>
    <n v="120"/>
    <x v="11"/>
  </r>
  <r>
    <s v="Production and Sales of Auto Vehicles"/>
    <x v="51"/>
    <x v="3"/>
    <x v="4"/>
    <s v="Q1"/>
    <s v="TS_GP_RLS_PSAUTO_M.AP_001006"/>
    <s v="......5 Production of Tractors"/>
    <n v="4108"/>
    <s v="Number"/>
    <s v="Normal"/>
    <m/>
    <n v="130"/>
    <x v="12"/>
  </r>
  <r>
    <s v="Production and Sales of Auto Vehicles"/>
    <x v="51"/>
    <x v="3"/>
    <x v="4"/>
    <s v="Q1"/>
    <s v="TS_GP_RLS_PSAUTO_M.AP_001002"/>
    <s v=". Total Production of 2 &amp; 3 Wheelers"/>
    <n v="146576"/>
    <s v="Number"/>
    <s v="Normal"/>
    <m/>
    <n v="140"/>
    <x v="13"/>
  </r>
  <r>
    <s v="Production and Sales of Auto Vehicles"/>
    <x v="52"/>
    <x v="4"/>
    <x v="4"/>
    <s v="Q1"/>
    <s v="TS_GP_RLS_PSAUTO_M.TAS_001000"/>
    <s v=". Total Sales (except 2 &amp; 3 Wheelers)"/>
    <n v="22110"/>
    <s v="Number"/>
    <s v="Normal"/>
    <m/>
    <n v="10"/>
    <x v="0"/>
  </r>
  <r>
    <s v="Production and Sales of Auto Vehicles"/>
    <x v="52"/>
    <x v="4"/>
    <x v="4"/>
    <s v="Q1"/>
    <s v="TS_GP_RLS_PSAUTO_M.AS_001001"/>
    <s v="......1 Sales of Cars"/>
    <n v="14435"/>
    <s v="Number"/>
    <s v="Normal"/>
    <m/>
    <n v="20"/>
    <x v="1"/>
  </r>
  <r>
    <s v="Production and Sales of Auto Vehicles"/>
    <x v="52"/>
    <x v="4"/>
    <x v="4"/>
    <s v="Q1"/>
    <s v="TS_GP_RLS_PSAUTO_M.AS_001003"/>
    <s v="......2 Sales of Trucks"/>
    <n v="282"/>
    <s v="Number"/>
    <s v="Normal"/>
    <m/>
    <n v="30"/>
    <x v="2"/>
  </r>
  <r>
    <s v="Production and Sales of Auto Vehicles"/>
    <x v="52"/>
    <x v="4"/>
    <x v="4"/>
    <s v="Q1"/>
    <s v="TS_GP_RLS_PSAUTO_M.AS_001004"/>
    <s v="......3 Sales of Buses"/>
    <n v="51"/>
    <s v="Number"/>
    <s v="Normal"/>
    <m/>
    <n v="40"/>
    <x v="3"/>
  </r>
  <r>
    <s v="Production and Sales of Auto Vehicles"/>
    <x v="52"/>
    <x v="4"/>
    <x v="4"/>
    <s v="Q1"/>
    <s v="TS_GP_RLS_PSAUTO_M.AS_001005"/>
    <s v="......4 Sales of Jeeps &amp; Pickups"/>
    <n v="2798"/>
    <s v="Number"/>
    <s v="Normal"/>
    <m/>
    <n v="50"/>
    <x v="4"/>
  </r>
  <r>
    <s v="Production and Sales of Auto Vehicles"/>
    <x v="52"/>
    <x v="4"/>
    <x v="4"/>
    <s v="Q1"/>
    <s v="TS_GP_RLS_PSAUTO_M.AS_001006"/>
    <s v="......5 Sales of Tractors"/>
    <n v="4544"/>
    <s v="Number"/>
    <s v="Normal"/>
    <m/>
    <n v="60"/>
    <x v="5"/>
  </r>
  <r>
    <s v="Production and Sales of Auto Vehicles"/>
    <x v="52"/>
    <x v="4"/>
    <x v="4"/>
    <s v="Q1"/>
    <s v="TS_GP_RLS_PSAUTO_M.AS_001002"/>
    <s v=". Total Sales of 2 &amp; 3 Wheelers"/>
    <n v="161419"/>
    <s v="Number"/>
    <s v="Normal"/>
    <m/>
    <n v="70"/>
    <x v="6"/>
  </r>
  <r>
    <s v="Production and Sales of Auto Vehicles"/>
    <x v="52"/>
    <x v="4"/>
    <x v="4"/>
    <s v="Q1"/>
    <s v="TS_GP_RLS_PSAUTO_M.TAP_001000"/>
    <s v=". Total Production (except 2 &amp; 3 Wheelers)"/>
    <n v="22296"/>
    <s v="Number"/>
    <s v="Normal"/>
    <m/>
    <n v="80"/>
    <x v="7"/>
  </r>
  <r>
    <s v="Production and Sales of Auto Vehicles"/>
    <x v="52"/>
    <x v="4"/>
    <x v="4"/>
    <s v="Q1"/>
    <s v="TS_GP_RLS_PSAUTO_M.AP_001001"/>
    <s v="......1 Production of Cars"/>
    <n v="14416"/>
    <s v="Number"/>
    <s v="Normal"/>
    <m/>
    <n v="90"/>
    <x v="8"/>
  </r>
  <r>
    <s v="Production and Sales of Auto Vehicles"/>
    <x v="52"/>
    <x v="4"/>
    <x v="4"/>
    <s v="Q1"/>
    <s v="TS_GP_RLS_PSAUTO_M.AP_001003"/>
    <s v="......2 Production of Trucks"/>
    <n v="293"/>
    <s v="Number"/>
    <s v="Normal"/>
    <m/>
    <n v="100"/>
    <x v="9"/>
  </r>
  <r>
    <s v="Production and Sales of Auto Vehicles"/>
    <x v="52"/>
    <x v="4"/>
    <x v="4"/>
    <s v="Q1"/>
    <s v="TS_GP_RLS_PSAUTO_M.AP_001004"/>
    <s v="......3 Production of Buses"/>
    <n v="37"/>
    <s v="Number"/>
    <s v="Normal"/>
    <m/>
    <n v="110"/>
    <x v="10"/>
  </r>
  <r>
    <s v="Production and Sales of Auto Vehicles"/>
    <x v="52"/>
    <x v="4"/>
    <x v="4"/>
    <s v="Q1"/>
    <s v="TS_GP_RLS_PSAUTO_M.AP_001005"/>
    <s v="......4 Production of Jeeps &amp; Pickups"/>
    <n v="2861"/>
    <s v="Number"/>
    <s v="Normal"/>
    <m/>
    <n v="120"/>
    <x v="11"/>
  </r>
  <r>
    <s v="Production and Sales of Auto Vehicles"/>
    <x v="52"/>
    <x v="4"/>
    <x v="4"/>
    <s v="Q1"/>
    <s v="TS_GP_RLS_PSAUTO_M.AP_001006"/>
    <s v="......5 Production of Tractors"/>
    <n v="4689"/>
    <s v="Number"/>
    <s v="Normal"/>
    <m/>
    <n v="130"/>
    <x v="12"/>
  </r>
  <r>
    <s v="Production and Sales of Auto Vehicles"/>
    <x v="52"/>
    <x v="4"/>
    <x v="4"/>
    <s v="Q1"/>
    <s v="TS_GP_RLS_PSAUTO_M.AP_001002"/>
    <s v=". Total Production of 2 &amp; 3 Wheelers"/>
    <n v="159241"/>
    <s v="Number"/>
    <s v="Normal"/>
    <m/>
    <n v="140"/>
    <x v="13"/>
  </r>
  <r>
    <s v="Production and Sales of Auto Vehicles"/>
    <x v="53"/>
    <x v="5"/>
    <x v="5"/>
    <s v="Q4"/>
    <s v="TS_GP_RLS_PSAUTO_M.TAS_001000"/>
    <s v=". Total Sales (except 2 &amp; 3 Wheelers)"/>
    <n v="26935"/>
    <s v="Number"/>
    <s v="Normal"/>
    <m/>
    <n v="10"/>
    <x v="0"/>
  </r>
  <r>
    <s v="Production and Sales of Auto Vehicles"/>
    <x v="53"/>
    <x v="5"/>
    <x v="5"/>
    <s v="Q4"/>
    <s v="TS_GP_RLS_PSAUTO_M.AS_001001"/>
    <s v="......1 Sales of Cars"/>
    <n v="17105"/>
    <s v="Number"/>
    <s v="Normal"/>
    <m/>
    <n v="20"/>
    <x v="1"/>
  </r>
  <r>
    <s v="Production and Sales of Auto Vehicles"/>
    <x v="53"/>
    <x v="5"/>
    <x v="5"/>
    <s v="Q4"/>
    <s v="TS_GP_RLS_PSAUTO_M.AS_001003"/>
    <s v="......2 Sales of Trucks"/>
    <n v="508"/>
    <s v="Number"/>
    <s v="Normal"/>
    <m/>
    <n v="30"/>
    <x v="2"/>
  </r>
  <r>
    <s v="Production and Sales of Auto Vehicles"/>
    <x v="53"/>
    <x v="5"/>
    <x v="5"/>
    <s v="Q4"/>
    <s v="TS_GP_RLS_PSAUTO_M.AS_001004"/>
    <s v="......3 Sales of Buses"/>
    <n v="67"/>
    <s v="Number"/>
    <s v="Normal"/>
    <m/>
    <n v="40"/>
    <x v="3"/>
  </r>
  <r>
    <s v="Production and Sales of Auto Vehicles"/>
    <x v="53"/>
    <x v="5"/>
    <x v="5"/>
    <s v="Q4"/>
    <s v="TS_GP_RLS_PSAUTO_M.AS_001005"/>
    <s v="......4 Sales of Jeeps &amp; Pickups"/>
    <n v="3708"/>
    <s v="Number"/>
    <s v="Normal"/>
    <m/>
    <n v="50"/>
    <x v="4"/>
  </r>
  <r>
    <s v="Production and Sales of Auto Vehicles"/>
    <x v="53"/>
    <x v="5"/>
    <x v="5"/>
    <s v="Q4"/>
    <s v="TS_GP_RLS_PSAUTO_M.AS_001006"/>
    <s v="......5 Sales of Tractors"/>
    <n v="5547"/>
    <s v="Number"/>
    <s v="Normal"/>
    <m/>
    <n v="60"/>
    <x v="5"/>
  </r>
  <r>
    <s v="Production and Sales of Auto Vehicles"/>
    <x v="53"/>
    <x v="5"/>
    <x v="5"/>
    <s v="Q4"/>
    <s v="TS_GP_RLS_PSAUTO_M.AS_001002"/>
    <s v=". Total Sales of 2 &amp; 3 Wheelers"/>
    <n v="170350"/>
    <s v="Number"/>
    <s v="Normal"/>
    <m/>
    <n v="70"/>
    <x v="6"/>
  </r>
  <r>
    <s v="Production and Sales of Auto Vehicles"/>
    <x v="53"/>
    <x v="5"/>
    <x v="5"/>
    <s v="Q4"/>
    <s v="TS_GP_RLS_PSAUTO_M.TAP_001000"/>
    <s v=". Total Production (except 2 &amp; 3 Wheelers)"/>
    <n v="27404"/>
    <s v="Number"/>
    <s v="Normal"/>
    <m/>
    <n v="80"/>
    <x v="7"/>
  </r>
  <r>
    <s v="Production and Sales of Auto Vehicles"/>
    <x v="53"/>
    <x v="5"/>
    <x v="5"/>
    <s v="Q4"/>
    <s v="TS_GP_RLS_PSAUTO_M.AP_001001"/>
    <s v="......1 Production of Cars"/>
    <n v="17442"/>
    <s v="Number"/>
    <s v="Normal"/>
    <m/>
    <n v="90"/>
    <x v="8"/>
  </r>
  <r>
    <s v="Production and Sales of Auto Vehicles"/>
    <x v="53"/>
    <x v="5"/>
    <x v="5"/>
    <s v="Q4"/>
    <s v="TS_GP_RLS_PSAUTO_M.AP_001003"/>
    <s v="......2 Production of Trucks"/>
    <n v="488"/>
    <s v="Number"/>
    <s v="Normal"/>
    <m/>
    <n v="100"/>
    <x v="9"/>
  </r>
  <r>
    <s v="Production and Sales of Auto Vehicles"/>
    <x v="53"/>
    <x v="5"/>
    <x v="5"/>
    <s v="Q4"/>
    <s v="TS_GP_RLS_PSAUTO_M.AP_001004"/>
    <s v="......3 Production of Buses"/>
    <n v="60"/>
    <s v="Number"/>
    <s v="Normal"/>
    <m/>
    <n v="110"/>
    <x v="10"/>
  </r>
  <r>
    <s v="Production and Sales of Auto Vehicles"/>
    <x v="53"/>
    <x v="5"/>
    <x v="5"/>
    <s v="Q4"/>
    <s v="TS_GP_RLS_PSAUTO_M.AP_001005"/>
    <s v="......4 Production of Jeeps &amp; Pickups"/>
    <n v="3937"/>
    <s v="Number"/>
    <s v="Normal"/>
    <m/>
    <n v="120"/>
    <x v="11"/>
  </r>
  <r>
    <s v="Production and Sales of Auto Vehicles"/>
    <x v="53"/>
    <x v="5"/>
    <x v="5"/>
    <s v="Q4"/>
    <s v="TS_GP_RLS_PSAUTO_M.AP_001006"/>
    <s v="......5 Production of Tractors"/>
    <n v="5477"/>
    <s v="Number"/>
    <s v="Normal"/>
    <m/>
    <n v="130"/>
    <x v="12"/>
  </r>
  <r>
    <s v="Production and Sales of Auto Vehicles"/>
    <x v="53"/>
    <x v="5"/>
    <x v="5"/>
    <s v="Q4"/>
    <s v="TS_GP_RLS_PSAUTO_M.AP_001002"/>
    <s v=". Total Production of 2 &amp; 3 Wheelers"/>
    <n v="173091"/>
    <s v="Number"/>
    <s v="Normal"/>
    <m/>
    <n v="140"/>
    <x v="13"/>
  </r>
  <r>
    <s v="Production and Sales of Auto Vehicles"/>
    <x v="54"/>
    <x v="6"/>
    <x v="5"/>
    <s v="Q4"/>
    <s v="TS_GP_RLS_PSAUTO_M.TAS_001000"/>
    <s v=". Total Sales (except 2 &amp; 3 Wheelers)"/>
    <n v="21241"/>
    <s v="Number"/>
    <s v="Normal"/>
    <m/>
    <n v="10"/>
    <x v="0"/>
  </r>
  <r>
    <s v="Production and Sales of Auto Vehicles"/>
    <x v="54"/>
    <x v="6"/>
    <x v="5"/>
    <s v="Q4"/>
    <s v="TS_GP_RLS_PSAUTO_M.AS_001001"/>
    <s v="......1 Sales of Cars"/>
    <n v="13570"/>
    <s v="Number"/>
    <s v="Normal"/>
    <m/>
    <n v="20"/>
    <x v="1"/>
  </r>
  <r>
    <s v="Production and Sales of Auto Vehicles"/>
    <x v="54"/>
    <x v="6"/>
    <x v="5"/>
    <s v="Q4"/>
    <s v="TS_GP_RLS_PSAUTO_M.AS_001003"/>
    <s v="......2 Sales of Trucks"/>
    <n v="252"/>
    <s v="Number"/>
    <s v="Normal"/>
    <m/>
    <n v="30"/>
    <x v="2"/>
  </r>
  <r>
    <s v="Production and Sales of Auto Vehicles"/>
    <x v="54"/>
    <x v="6"/>
    <x v="5"/>
    <s v="Q4"/>
    <s v="TS_GP_RLS_PSAUTO_M.AS_001004"/>
    <s v="......3 Sales of Buses"/>
    <n v="77"/>
    <s v="Number"/>
    <s v="Normal"/>
    <m/>
    <n v="40"/>
    <x v="3"/>
  </r>
  <r>
    <s v="Production and Sales of Auto Vehicles"/>
    <x v="54"/>
    <x v="6"/>
    <x v="5"/>
    <s v="Q4"/>
    <s v="TS_GP_RLS_PSAUTO_M.AS_001005"/>
    <s v="......4 Sales of Jeeps &amp; Pickups"/>
    <n v="2866"/>
    <s v="Number"/>
    <s v="Normal"/>
    <m/>
    <n v="50"/>
    <x v="4"/>
  </r>
  <r>
    <s v="Production and Sales of Auto Vehicles"/>
    <x v="54"/>
    <x v="6"/>
    <x v="5"/>
    <s v="Q4"/>
    <s v="TS_GP_RLS_PSAUTO_M.AS_001006"/>
    <s v="......5 Sales of Tractors"/>
    <n v="4476"/>
    <s v="Number"/>
    <s v="Normal"/>
    <m/>
    <n v="60"/>
    <x v="5"/>
  </r>
  <r>
    <s v="Production and Sales of Auto Vehicles"/>
    <x v="54"/>
    <x v="6"/>
    <x v="5"/>
    <s v="Q4"/>
    <s v="TS_GP_RLS_PSAUTO_M.AS_001002"/>
    <s v=". Total Sales of 2 &amp; 3 Wheelers"/>
    <n v="154409"/>
    <s v="Number"/>
    <s v="Normal"/>
    <m/>
    <n v="70"/>
    <x v="6"/>
  </r>
  <r>
    <s v="Production and Sales of Auto Vehicles"/>
    <x v="54"/>
    <x v="6"/>
    <x v="5"/>
    <s v="Q4"/>
    <s v="TS_GP_RLS_PSAUTO_M.TAP_001000"/>
    <s v=". Total Production (except 2 &amp; 3 Wheelers)"/>
    <n v="20625"/>
    <s v="Number"/>
    <s v="Normal"/>
    <m/>
    <n v="80"/>
    <x v="7"/>
  </r>
  <r>
    <s v="Production and Sales of Auto Vehicles"/>
    <x v="54"/>
    <x v="6"/>
    <x v="5"/>
    <s v="Q4"/>
    <s v="TS_GP_RLS_PSAUTO_M.AP_001001"/>
    <s v="......1 Production of Cars"/>
    <n v="13130"/>
    <s v="Number"/>
    <s v="Normal"/>
    <m/>
    <n v="90"/>
    <x v="8"/>
  </r>
  <r>
    <s v="Production and Sales of Auto Vehicles"/>
    <x v="54"/>
    <x v="6"/>
    <x v="5"/>
    <s v="Q4"/>
    <s v="TS_GP_RLS_PSAUTO_M.AP_001003"/>
    <s v="......2 Production of Trucks"/>
    <n v="283"/>
    <s v="Number"/>
    <s v="Normal"/>
    <m/>
    <n v="100"/>
    <x v="9"/>
  </r>
  <r>
    <s v="Production and Sales of Auto Vehicles"/>
    <x v="54"/>
    <x v="6"/>
    <x v="5"/>
    <s v="Q4"/>
    <s v="TS_GP_RLS_PSAUTO_M.AP_001004"/>
    <s v="......3 Production of Buses"/>
    <n v="53"/>
    <s v="Number"/>
    <s v="Normal"/>
    <m/>
    <n v="110"/>
    <x v="10"/>
  </r>
  <r>
    <s v="Production and Sales of Auto Vehicles"/>
    <x v="54"/>
    <x v="6"/>
    <x v="5"/>
    <s v="Q4"/>
    <s v="TS_GP_RLS_PSAUTO_M.AP_001005"/>
    <s v="......4 Production of Jeeps &amp; Pickups"/>
    <n v="2769"/>
    <s v="Number"/>
    <s v="Normal"/>
    <m/>
    <n v="120"/>
    <x v="11"/>
  </r>
  <r>
    <s v="Production and Sales of Auto Vehicles"/>
    <x v="54"/>
    <x v="6"/>
    <x v="5"/>
    <s v="Q4"/>
    <s v="TS_GP_RLS_PSAUTO_M.AP_001006"/>
    <s v="......5 Production of Tractors"/>
    <n v="4390"/>
    <s v="Number"/>
    <s v="Normal"/>
    <m/>
    <n v="130"/>
    <x v="12"/>
  </r>
  <r>
    <s v="Production and Sales of Auto Vehicles"/>
    <x v="54"/>
    <x v="6"/>
    <x v="5"/>
    <s v="Q4"/>
    <s v="TS_GP_RLS_PSAUTO_M.AP_001002"/>
    <s v=". Total Production of 2 &amp; 3 Wheelers"/>
    <n v="154386"/>
    <s v="Number"/>
    <s v="Normal"/>
    <m/>
    <n v="140"/>
    <x v="13"/>
  </r>
  <r>
    <s v="Production and Sales of Auto Vehicles"/>
    <x v="55"/>
    <x v="7"/>
    <x v="5"/>
    <s v="Q4"/>
    <s v="TS_GP_RLS_PSAUTO_M.TAS_001000"/>
    <s v=". Total Sales (except 2 &amp; 3 Wheelers)"/>
    <n v="23125"/>
    <s v="Number"/>
    <s v="Normal"/>
    <m/>
    <n v="10"/>
    <x v="0"/>
  </r>
  <r>
    <s v="Production and Sales of Auto Vehicles"/>
    <x v="55"/>
    <x v="7"/>
    <x v="5"/>
    <s v="Q4"/>
    <s v="TS_GP_RLS_PSAUTO_M.AS_001001"/>
    <s v="......1 Sales of Cars"/>
    <n v="14543"/>
    <s v="Number"/>
    <s v="Normal"/>
    <m/>
    <n v="20"/>
    <x v="1"/>
  </r>
  <r>
    <s v="Production and Sales of Auto Vehicles"/>
    <x v="55"/>
    <x v="7"/>
    <x v="5"/>
    <s v="Q4"/>
    <s v="TS_GP_RLS_PSAUTO_M.AS_001003"/>
    <s v="......2 Sales of Trucks"/>
    <n v="290"/>
    <s v="Number"/>
    <s v="Normal"/>
    <m/>
    <n v="30"/>
    <x v="2"/>
  </r>
  <r>
    <s v="Production and Sales of Auto Vehicles"/>
    <x v="55"/>
    <x v="7"/>
    <x v="5"/>
    <s v="Q4"/>
    <s v="TS_GP_RLS_PSAUTO_M.AS_001004"/>
    <s v="......3 Sales of Buses"/>
    <n v="73"/>
    <s v="Number"/>
    <s v="Normal"/>
    <m/>
    <n v="40"/>
    <x v="3"/>
  </r>
  <r>
    <s v="Production and Sales of Auto Vehicles"/>
    <x v="55"/>
    <x v="7"/>
    <x v="5"/>
    <s v="Q4"/>
    <s v="TS_GP_RLS_PSAUTO_M.AS_001005"/>
    <s v="......4 Sales of Jeeps &amp; Pickups"/>
    <n v="2972"/>
    <s v="Number"/>
    <s v="Normal"/>
    <m/>
    <n v="50"/>
    <x v="4"/>
  </r>
  <r>
    <s v="Production and Sales of Auto Vehicles"/>
    <x v="55"/>
    <x v="7"/>
    <x v="5"/>
    <s v="Q4"/>
    <s v="TS_GP_RLS_PSAUTO_M.AS_001006"/>
    <s v="......5 Sales of Tractors"/>
    <n v="5247"/>
    <s v="Number"/>
    <s v="Normal"/>
    <m/>
    <n v="60"/>
    <x v="5"/>
  </r>
  <r>
    <s v="Production and Sales of Auto Vehicles"/>
    <x v="55"/>
    <x v="7"/>
    <x v="5"/>
    <s v="Q4"/>
    <s v="TS_GP_RLS_PSAUTO_M.AS_001002"/>
    <s v=". Total Sales of 2 &amp; 3 Wheelers"/>
    <n v="162564"/>
    <s v="Number"/>
    <s v="Normal"/>
    <m/>
    <n v="70"/>
    <x v="6"/>
  </r>
  <r>
    <s v="Production and Sales of Auto Vehicles"/>
    <x v="55"/>
    <x v="7"/>
    <x v="5"/>
    <s v="Q4"/>
    <s v="TS_GP_RLS_PSAUTO_M.TAP_001000"/>
    <s v=". Total Production (except 2 &amp; 3 Wheelers)"/>
    <n v="20605"/>
    <s v="Number"/>
    <s v="Normal"/>
    <m/>
    <n v="80"/>
    <x v="7"/>
  </r>
  <r>
    <s v="Production and Sales of Auto Vehicles"/>
    <x v="55"/>
    <x v="7"/>
    <x v="5"/>
    <s v="Q4"/>
    <s v="TS_GP_RLS_PSAUTO_M.AP_001001"/>
    <s v="......1 Production of Cars"/>
    <n v="13826"/>
    <s v="Number"/>
    <s v="Normal"/>
    <m/>
    <n v="90"/>
    <x v="8"/>
  </r>
  <r>
    <s v="Production and Sales of Auto Vehicles"/>
    <x v="55"/>
    <x v="7"/>
    <x v="5"/>
    <s v="Q4"/>
    <s v="TS_GP_RLS_PSAUTO_M.AP_001003"/>
    <s v="......2 Production of Trucks"/>
    <n v="181"/>
    <s v="Number"/>
    <s v="Normal"/>
    <m/>
    <n v="100"/>
    <x v="9"/>
  </r>
  <r>
    <s v="Production and Sales of Auto Vehicles"/>
    <x v="55"/>
    <x v="7"/>
    <x v="5"/>
    <s v="Q4"/>
    <s v="TS_GP_RLS_PSAUTO_M.AP_001004"/>
    <s v="......3 Production of Buses"/>
    <n v="51"/>
    <s v="Number"/>
    <s v="Normal"/>
    <m/>
    <n v="110"/>
    <x v="10"/>
  </r>
  <r>
    <s v="Production and Sales of Auto Vehicles"/>
    <x v="55"/>
    <x v="7"/>
    <x v="5"/>
    <s v="Q4"/>
    <s v="TS_GP_RLS_PSAUTO_M.AP_001005"/>
    <s v="......4 Production of Jeeps &amp; Pickups"/>
    <n v="2901"/>
    <s v="Number"/>
    <s v="Normal"/>
    <m/>
    <n v="120"/>
    <x v="11"/>
  </r>
  <r>
    <s v="Production and Sales of Auto Vehicles"/>
    <x v="55"/>
    <x v="7"/>
    <x v="5"/>
    <s v="Q4"/>
    <s v="TS_GP_RLS_PSAUTO_M.AP_001006"/>
    <s v="......5 Production of Tractors"/>
    <n v="3646"/>
    <s v="Number"/>
    <s v="Normal"/>
    <m/>
    <n v="130"/>
    <x v="12"/>
  </r>
  <r>
    <s v="Production and Sales of Auto Vehicles"/>
    <x v="55"/>
    <x v="7"/>
    <x v="5"/>
    <s v="Q4"/>
    <s v="TS_GP_RLS_PSAUTO_M.AP_001002"/>
    <s v=". Total Production of 2 &amp; 3 Wheelers"/>
    <n v="162308"/>
    <s v="Number"/>
    <s v="Normal"/>
    <m/>
    <n v="140"/>
    <x v="13"/>
  </r>
  <r>
    <s v="Production and Sales of Auto Vehicles"/>
    <x v="56"/>
    <x v="8"/>
    <x v="5"/>
    <s v="Q3"/>
    <s v="TS_GP_RLS_PSAUTO_M.TAS_001000"/>
    <s v=". Total Sales (except 2 &amp; 3 Wheelers)"/>
    <n v="17644"/>
    <s v="Number"/>
    <s v="Normal"/>
    <m/>
    <n v="10"/>
    <x v="0"/>
  </r>
  <r>
    <s v="Production and Sales of Auto Vehicles"/>
    <x v="56"/>
    <x v="8"/>
    <x v="5"/>
    <s v="Q3"/>
    <s v="TS_GP_RLS_PSAUTO_M.AS_001001"/>
    <s v="......1 Sales of Cars"/>
    <n v="11247"/>
    <s v="Number"/>
    <s v="Normal"/>
    <m/>
    <n v="20"/>
    <x v="1"/>
  </r>
  <r>
    <s v="Production and Sales of Auto Vehicles"/>
    <x v="56"/>
    <x v="8"/>
    <x v="5"/>
    <s v="Q3"/>
    <s v="TS_GP_RLS_PSAUTO_M.AS_001003"/>
    <s v="......2 Sales of Trucks"/>
    <n v="291"/>
    <s v="Number"/>
    <s v="Normal"/>
    <m/>
    <n v="30"/>
    <x v="2"/>
  </r>
  <r>
    <s v="Production and Sales of Auto Vehicles"/>
    <x v="56"/>
    <x v="8"/>
    <x v="5"/>
    <s v="Q3"/>
    <s v="TS_GP_RLS_PSAUTO_M.AS_001004"/>
    <s v="......3 Sales of Buses"/>
    <n v="51"/>
    <s v="Number"/>
    <s v="Normal"/>
    <m/>
    <n v="40"/>
    <x v="3"/>
  </r>
  <r>
    <s v="Production and Sales of Auto Vehicles"/>
    <x v="56"/>
    <x v="8"/>
    <x v="5"/>
    <s v="Q3"/>
    <s v="TS_GP_RLS_PSAUTO_M.AS_001005"/>
    <s v="......4 Sales of Jeeps &amp; Pickups"/>
    <n v="2709"/>
    <s v="Number"/>
    <s v="Normal"/>
    <m/>
    <n v="50"/>
    <x v="4"/>
  </r>
  <r>
    <s v="Production and Sales of Auto Vehicles"/>
    <x v="56"/>
    <x v="8"/>
    <x v="5"/>
    <s v="Q3"/>
    <s v="TS_GP_RLS_PSAUTO_M.AS_001006"/>
    <s v="......5 Sales of Tractors"/>
    <n v="3346"/>
    <s v="Number"/>
    <s v="Normal"/>
    <m/>
    <n v="60"/>
    <x v="5"/>
  </r>
  <r>
    <s v="Production and Sales of Auto Vehicles"/>
    <x v="56"/>
    <x v="8"/>
    <x v="5"/>
    <s v="Q3"/>
    <s v="TS_GP_RLS_PSAUTO_M.AS_001002"/>
    <s v=". Total Sales of 2 &amp; 3 Wheelers"/>
    <n v="157116"/>
    <s v="Number"/>
    <s v="Normal"/>
    <m/>
    <n v="70"/>
    <x v="6"/>
  </r>
  <r>
    <s v="Production and Sales of Auto Vehicles"/>
    <x v="56"/>
    <x v="8"/>
    <x v="5"/>
    <s v="Q3"/>
    <s v="TS_GP_RLS_PSAUTO_M.TAP_001000"/>
    <s v=". Total Production (except 2 &amp; 3 Wheelers)"/>
    <n v="18729"/>
    <s v="Number"/>
    <s v="Normal"/>
    <m/>
    <n v="80"/>
    <x v="7"/>
  </r>
  <r>
    <s v="Production and Sales of Auto Vehicles"/>
    <x v="56"/>
    <x v="8"/>
    <x v="5"/>
    <s v="Q3"/>
    <s v="TS_GP_RLS_PSAUTO_M.AP_001001"/>
    <s v="......1 Production of Cars"/>
    <n v="11514"/>
    <s v="Number"/>
    <s v="Normal"/>
    <m/>
    <n v="90"/>
    <x v="8"/>
  </r>
  <r>
    <s v="Production and Sales of Auto Vehicles"/>
    <x v="56"/>
    <x v="8"/>
    <x v="5"/>
    <s v="Q3"/>
    <s v="TS_GP_RLS_PSAUTO_M.AP_001003"/>
    <s v="......2 Production of Trucks"/>
    <n v="231"/>
    <s v="Number"/>
    <s v="Normal"/>
    <m/>
    <n v="100"/>
    <x v="9"/>
  </r>
  <r>
    <s v="Production and Sales of Auto Vehicles"/>
    <x v="56"/>
    <x v="8"/>
    <x v="5"/>
    <s v="Q3"/>
    <s v="TS_GP_RLS_PSAUTO_M.AP_001004"/>
    <s v="......3 Production of Buses"/>
    <n v="48"/>
    <s v="Number"/>
    <s v="Normal"/>
    <m/>
    <n v="110"/>
    <x v="10"/>
  </r>
  <r>
    <s v="Production and Sales of Auto Vehicles"/>
    <x v="56"/>
    <x v="8"/>
    <x v="5"/>
    <s v="Q3"/>
    <s v="TS_GP_RLS_PSAUTO_M.AP_001005"/>
    <s v="......4 Production of Jeeps &amp; Pickups"/>
    <n v="2696"/>
    <s v="Number"/>
    <s v="Normal"/>
    <m/>
    <n v="120"/>
    <x v="11"/>
  </r>
  <r>
    <s v="Production and Sales of Auto Vehicles"/>
    <x v="56"/>
    <x v="8"/>
    <x v="5"/>
    <s v="Q3"/>
    <s v="TS_GP_RLS_PSAUTO_M.AP_001006"/>
    <s v="......5 Production of Tractors"/>
    <n v="4240"/>
    <s v="Number"/>
    <s v="Normal"/>
    <m/>
    <n v="130"/>
    <x v="12"/>
  </r>
  <r>
    <s v="Production and Sales of Auto Vehicles"/>
    <x v="56"/>
    <x v="8"/>
    <x v="5"/>
    <s v="Q3"/>
    <s v="TS_GP_RLS_PSAUTO_M.AP_001002"/>
    <s v=". Total Production of 2 &amp; 3 Wheelers"/>
    <n v="158928"/>
    <s v="Number"/>
    <s v="Normal"/>
    <m/>
    <n v="140"/>
    <x v="13"/>
  </r>
  <r>
    <s v="Production and Sales of Auto Vehicles"/>
    <x v="57"/>
    <x v="9"/>
    <x v="5"/>
    <s v="Q3"/>
    <s v="TS_GP_RLS_PSAUTO_M.TAS_001000"/>
    <s v=". Total Sales (except 2 &amp; 3 Wheelers)"/>
    <n v="18110"/>
    <s v="Number"/>
    <s v="Normal"/>
    <m/>
    <n v="10"/>
    <x v="0"/>
  </r>
  <r>
    <s v="Production and Sales of Auto Vehicles"/>
    <x v="57"/>
    <x v="9"/>
    <x v="5"/>
    <s v="Q3"/>
    <s v="TS_GP_RLS_PSAUTO_M.AS_001001"/>
    <s v="......1 Sales of Cars"/>
    <n v="11914"/>
    <s v="Number"/>
    <s v="Normal"/>
    <m/>
    <n v="20"/>
    <x v="1"/>
  </r>
  <r>
    <s v="Production and Sales of Auto Vehicles"/>
    <x v="57"/>
    <x v="9"/>
    <x v="5"/>
    <s v="Q3"/>
    <s v="TS_GP_RLS_PSAUTO_M.AS_001003"/>
    <s v="......2 Sales of Trucks"/>
    <n v="255"/>
    <s v="Number"/>
    <s v="Normal"/>
    <m/>
    <n v="30"/>
    <x v="2"/>
  </r>
  <r>
    <s v="Production and Sales of Auto Vehicles"/>
    <x v="57"/>
    <x v="9"/>
    <x v="5"/>
    <s v="Q3"/>
    <s v="TS_GP_RLS_PSAUTO_M.AS_001004"/>
    <s v="......3 Sales of Buses"/>
    <n v="60"/>
    <s v="Number"/>
    <s v="Normal"/>
    <m/>
    <n v="40"/>
    <x v="3"/>
  </r>
  <r>
    <s v="Production and Sales of Auto Vehicles"/>
    <x v="57"/>
    <x v="9"/>
    <x v="5"/>
    <s v="Q3"/>
    <s v="TS_GP_RLS_PSAUTO_M.AS_001005"/>
    <s v="......4 Sales of Jeeps &amp; Pickups"/>
    <n v="2619"/>
    <s v="Number"/>
    <s v="Normal"/>
    <m/>
    <n v="50"/>
    <x v="4"/>
  </r>
  <r>
    <s v="Production and Sales of Auto Vehicles"/>
    <x v="57"/>
    <x v="9"/>
    <x v="5"/>
    <s v="Q3"/>
    <s v="TS_GP_RLS_PSAUTO_M.AS_001006"/>
    <s v="......5 Sales of Tractors"/>
    <n v="3262"/>
    <s v="Number"/>
    <s v="Normal"/>
    <m/>
    <n v="60"/>
    <x v="5"/>
  </r>
  <r>
    <s v="Production and Sales of Auto Vehicles"/>
    <x v="57"/>
    <x v="9"/>
    <x v="5"/>
    <s v="Q3"/>
    <s v="TS_GP_RLS_PSAUTO_M.AS_001002"/>
    <s v=". Total Sales of 2 &amp; 3 Wheelers"/>
    <n v="168937"/>
    <s v="Number"/>
    <s v="Normal"/>
    <m/>
    <n v="70"/>
    <x v="6"/>
  </r>
  <r>
    <s v="Production and Sales of Auto Vehicles"/>
    <x v="57"/>
    <x v="9"/>
    <x v="5"/>
    <s v="Q3"/>
    <s v="TS_GP_RLS_PSAUTO_M.TAP_001000"/>
    <s v=". Total Production (except 2 &amp; 3 Wheelers)"/>
    <n v="18471"/>
    <s v="Number"/>
    <s v="Normal"/>
    <m/>
    <n v="80"/>
    <x v="7"/>
  </r>
  <r>
    <s v="Production and Sales of Auto Vehicles"/>
    <x v="57"/>
    <x v="9"/>
    <x v="5"/>
    <s v="Q3"/>
    <s v="TS_GP_RLS_PSAUTO_M.AP_001001"/>
    <s v="......1 Production of Cars"/>
    <n v="11352"/>
    <s v="Number"/>
    <s v="Normal"/>
    <m/>
    <n v="90"/>
    <x v="8"/>
  </r>
  <r>
    <s v="Production and Sales of Auto Vehicles"/>
    <x v="57"/>
    <x v="9"/>
    <x v="5"/>
    <s v="Q3"/>
    <s v="TS_GP_RLS_PSAUTO_M.AP_001003"/>
    <s v="......2 Production of Trucks"/>
    <n v="273"/>
    <s v="Number"/>
    <s v="Normal"/>
    <m/>
    <n v="100"/>
    <x v="9"/>
  </r>
  <r>
    <s v="Production and Sales of Auto Vehicles"/>
    <x v="57"/>
    <x v="9"/>
    <x v="5"/>
    <s v="Q3"/>
    <s v="TS_GP_RLS_PSAUTO_M.AP_001004"/>
    <s v="......3 Production of Buses"/>
    <n v="73"/>
    <s v="Number"/>
    <s v="Normal"/>
    <m/>
    <n v="110"/>
    <x v="10"/>
  </r>
  <r>
    <s v="Production and Sales of Auto Vehicles"/>
    <x v="57"/>
    <x v="9"/>
    <x v="5"/>
    <s v="Q3"/>
    <s v="TS_GP_RLS_PSAUTO_M.AP_001005"/>
    <s v="......4 Production of Jeeps &amp; Pickups"/>
    <n v="2911"/>
    <s v="Number"/>
    <s v="Normal"/>
    <m/>
    <n v="120"/>
    <x v="11"/>
  </r>
  <r>
    <s v="Production and Sales of Auto Vehicles"/>
    <x v="57"/>
    <x v="9"/>
    <x v="5"/>
    <s v="Q3"/>
    <s v="TS_GP_RLS_PSAUTO_M.AP_001006"/>
    <s v="......5 Production of Tractors"/>
    <n v="3862"/>
    <s v="Number"/>
    <s v="Normal"/>
    <m/>
    <n v="130"/>
    <x v="12"/>
  </r>
  <r>
    <s v="Production and Sales of Auto Vehicles"/>
    <x v="57"/>
    <x v="9"/>
    <x v="5"/>
    <s v="Q3"/>
    <s v="TS_GP_RLS_PSAUTO_M.AP_001002"/>
    <s v=". Total Production of 2 &amp; 3 Wheelers"/>
    <n v="169764"/>
    <s v="Number"/>
    <s v="Normal"/>
    <m/>
    <n v="140"/>
    <x v="13"/>
  </r>
  <r>
    <s v="Production and Sales of Auto Vehicles"/>
    <x v="58"/>
    <x v="10"/>
    <x v="5"/>
    <s v="Q3"/>
    <s v="TS_GP_RLS_PSAUTO_M.TAS_001000"/>
    <s v=". Total Sales (except 2 &amp; 3 Wheelers)"/>
    <n v="18964"/>
    <s v="Number"/>
    <s v="Normal"/>
    <m/>
    <n v="10"/>
    <x v="0"/>
  </r>
  <r>
    <s v="Production and Sales of Auto Vehicles"/>
    <x v="58"/>
    <x v="10"/>
    <x v="5"/>
    <s v="Q3"/>
    <s v="TS_GP_RLS_PSAUTO_M.AS_001001"/>
    <s v="......1 Sales of Cars"/>
    <n v="11997"/>
    <s v="Number"/>
    <s v="Normal"/>
    <m/>
    <n v="20"/>
    <x v="1"/>
  </r>
  <r>
    <s v="Production and Sales of Auto Vehicles"/>
    <x v="58"/>
    <x v="10"/>
    <x v="5"/>
    <s v="Q3"/>
    <s v="TS_GP_RLS_PSAUTO_M.AS_001003"/>
    <s v="......2 Sales of Trucks"/>
    <n v="321"/>
    <s v="Number"/>
    <s v="Normal"/>
    <m/>
    <n v="30"/>
    <x v="2"/>
  </r>
  <r>
    <s v="Production and Sales of Auto Vehicles"/>
    <x v="58"/>
    <x v="10"/>
    <x v="5"/>
    <s v="Q3"/>
    <s v="TS_GP_RLS_PSAUTO_M.AS_001004"/>
    <s v="......3 Sales of Buses"/>
    <n v="45"/>
    <s v="Number"/>
    <s v="Normal"/>
    <m/>
    <n v="40"/>
    <x v="3"/>
  </r>
  <r>
    <s v="Production and Sales of Auto Vehicles"/>
    <x v="58"/>
    <x v="10"/>
    <x v="5"/>
    <s v="Q3"/>
    <s v="TS_GP_RLS_PSAUTO_M.AS_001005"/>
    <s v="......4 Sales of Jeeps &amp; Pickups"/>
    <n v="2085"/>
    <s v="Number"/>
    <s v="Normal"/>
    <m/>
    <n v="50"/>
    <x v="4"/>
  </r>
  <r>
    <s v="Production and Sales of Auto Vehicles"/>
    <x v="58"/>
    <x v="10"/>
    <x v="5"/>
    <s v="Q3"/>
    <s v="TS_GP_RLS_PSAUTO_M.AS_001006"/>
    <s v="......5 Sales of Tractors"/>
    <n v="4516"/>
    <s v="Number"/>
    <s v="Normal"/>
    <m/>
    <n v="60"/>
    <x v="5"/>
  </r>
  <r>
    <s v="Production and Sales of Auto Vehicles"/>
    <x v="58"/>
    <x v="10"/>
    <x v="5"/>
    <s v="Q3"/>
    <s v="TS_GP_RLS_PSAUTO_M.AS_001002"/>
    <s v=". Total Sales of 2 &amp; 3 Wheelers"/>
    <n v="176082"/>
    <s v="Number"/>
    <s v="Normal"/>
    <m/>
    <n v="70"/>
    <x v="6"/>
  </r>
  <r>
    <s v="Production and Sales of Auto Vehicles"/>
    <x v="58"/>
    <x v="10"/>
    <x v="5"/>
    <s v="Q3"/>
    <s v="TS_GP_RLS_PSAUTO_M.TAP_001000"/>
    <s v=". Total Production (except 2 &amp; 3 Wheelers)"/>
    <n v="17881"/>
    <s v="Number"/>
    <s v="Normal"/>
    <m/>
    <n v="80"/>
    <x v="7"/>
  </r>
  <r>
    <s v="Production and Sales of Auto Vehicles"/>
    <x v="58"/>
    <x v="10"/>
    <x v="5"/>
    <s v="Q3"/>
    <s v="TS_GP_RLS_PSAUTO_M.AP_001001"/>
    <s v="......1 Production of Cars"/>
    <n v="11601"/>
    <s v="Number"/>
    <s v="Normal"/>
    <m/>
    <n v="90"/>
    <x v="8"/>
  </r>
  <r>
    <s v="Production and Sales of Auto Vehicles"/>
    <x v="58"/>
    <x v="10"/>
    <x v="5"/>
    <s v="Q3"/>
    <s v="TS_GP_RLS_PSAUTO_M.AP_001003"/>
    <s v="......2 Production of Trucks"/>
    <n v="283"/>
    <s v="Number"/>
    <s v="Normal"/>
    <m/>
    <n v="100"/>
    <x v="9"/>
  </r>
  <r>
    <s v="Production and Sales of Auto Vehicles"/>
    <x v="58"/>
    <x v="10"/>
    <x v="5"/>
    <s v="Q3"/>
    <s v="TS_GP_RLS_PSAUTO_M.AP_001004"/>
    <s v="......3 Production of Buses"/>
    <n v="35"/>
    <s v="Number"/>
    <s v="Normal"/>
    <m/>
    <n v="110"/>
    <x v="10"/>
  </r>
  <r>
    <s v="Production and Sales of Auto Vehicles"/>
    <x v="58"/>
    <x v="10"/>
    <x v="5"/>
    <s v="Q3"/>
    <s v="TS_GP_RLS_PSAUTO_M.AP_001005"/>
    <s v="......4 Production of Jeeps &amp; Pickups"/>
    <n v="1935"/>
    <s v="Number"/>
    <s v="Normal"/>
    <m/>
    <n v="120"/>
    <x v="11"/>
  </r>
  <r>
    <s v="Production and Sales of Auto Vehicles"/>
    <x v="58"/>
    <x v="10"/>
    <x v="5"/>
    <s v="Q3"/>
    <s v="TS_GP_RLS_PSAUTO_M.AP_001006"/>
    <s v="......5 Production of Tractors"/>
    <n v="4027"/>
    <s v="Number"/>
    <s v="Normal"/>
    <m/>
    <n v="130"/>
    <x v="12"/>
  </r>
  <r>
    <s v="Production and Sales of Auto Vehicles"/>
    <x v="58"/>
    <x v="10"/>
    <x v="5"/>
    <s v="Q3"/>
    <s v="TS_GP_RLS_PSAUTO_M.AP_001002"/>
    <s v=". Total Production of 2 &amp; 3 Wheelers"/>
    <n v="171752"/>
    <s v="Number"/>
    <s v="Normal"/>
    <m/>
    <n v="140"/>
    <x v="13"/>
  </r>
  <r>
    <s v="Production and Sales of Auto Vehicles"/>
    <x v="59"/>
    <x v="11"/>
    <x v="5"/>
    <s v="Q2"/>
    <s v="TS_GP_RLS_PSAUTO_M.TAS_001000"/>
    <s v=". Total Sales (except 2 &amp; 3 Wheelers)"/>
    <n v="18639"/>
    <s v="Number"/>
    <s v="Normal"/>
    <m/>
    <n v="10"/>
    <x v="0"/>
  </r>
  <r>
    <s v="Production and Sales of Auto Vehicles"/>
    <x v="59"/>
    <x v="11"/>
    <x v="5"/>
    <s v="Q2"/>
    <s v="TS_GP_RLS_PSAUTO_M.AS_001001"/>
    <s v="......1 Sales of Cars"/>
    <n v="11860"/>
    <s v="Number"/>
    <s v="Normal"/>
    <m/>
    <n v="20"/>
    <x v="1"/>
  </r>
  <r>
    <s v="Production and Sales of Auto Vehicles"/>
    <x v="59"/>
    <x v="11"/>
    <x v="5"/>
    <s v="Q2"/>
    <s v="TS_GP_RLS_PSAUTO_M.AS_001003"/>
    <s v="......2 Sales of Trucks"/>
    <n v="342"/>
    <s v="Number"/>
    <s v="Normal"/>
    <m/>
    <n v="30"/>
    <x v="2"/>
  </r>
  <r>
    <s v="Production and Sales of Auto Vehicles"/>
    <x v="59"/>
    <x v="11"/>
    <x v="5"/>
    <s v="Q2"/>
    <s v="TS_GP_RLS_PSAUTO_M.AS_001004"/>
    <s v="......3 Sales of Buses"/>
    <n v="43"/>
    <s v="Number"/>
    <s v="Normal"/>
    <m/>
    <n v="40"/>
    <x v="3"/>
  </r>
  <r>
    <s v="Production and Sales of Auto Vehicles"/>
    <x v="59"/>
    <x v="11"/>
    <x v="5"/>
    <s v="Q2"/>
    <s v="TS_GP_RLS_PSAUTO_M.AS_001005"/>
    <s v="......4 Sales of Jeeps &amp; Pickups"/>
    <n v="2122"/>
    <s v="Number"/>
    <s v="Normal"/>
    <m/>
    <n v="50"/>
    <x v="4"/>
  </r>
  <r>
    <s v="Production and Sales of Auto Vehicles"/>
    <x v="59"/>
    <x v="11"/>
    <x v="5"/>
    <s v="Q2"/>
    <s v="TS_GP_RLS_PSAUTO_M.AS_001006"/>
    <s v="......5 Sales of Tractors"/>
    <n v="4272"/>
    <s v="Number"/>
    <s v="Normal"/>
    <m/>
    <n v="60"/>
    <x v="5"/>
  </r>
  <r>
    <s v="Production and Sales of Auto Vehicles"/>
    <x v="59"/>
    <x v="11"/>
    <x v="5"/>
    <s v="Q2"/>
    <s v="TS_GP_RLS_PSAUTO_M.AS_001002"/>
    <s v=". Total Sales of 2 &amp; 3 Wheelers"/>
    <n v="157788"/>
    <s v="Number"/>
    <s v="Normal"/>
    <m/>
    <n v="70"/>
    <x v="6"/>
  </r>
  <r>
    <s v="Production and Sales of Auto Vehicles"/>
    <x v="59"/>
    <x v="11"/>
    <x v="5"/>
    <s v="Q2"/>
    <s v="TS_GP_RLS_PSAUTO_M.TAP_001000"/>
    <s v=". Total Production (except 2 &amp; 3 Wheelers)"/>
    <n v="18998"/>
    <s v="Number"/>
    <s v="Normal"/>
    <m/>
    <n v="80"/>
    <x v="7"/>
  </r>
  <r>
    <s v="Production and Sales of Auto Vehicles"/>
    <x v="59"/>
    <x v="11"/>
    <x v="5"/>
    <s v="Q2"/>
    <s v="TS_GP_RLS_PSAUTO_M.AP_001001"/>
    <s v="......1 Production of Cars"/>
    <n v="12117"/>
    <s v="Number"/>
    <s v="Normal"/>
    <m/>
    <n v="90"/>
    <x v="8"/>
  </r>
  <r>
    <s v="Production and Sales of Auto Vehicles"/>
    <x v="59"/>
    <x v="11"/>
    <x v="5"/>
    <s v="Q2"/>
    <s v="TS_GP_RLS_PSAUTO_M.AP_001003"/>
    <s v="......2 Production of Trucks"/>
    <n v="240"/>
    <s v="Number"/>
    <s v="Normal"/>
    <m/>
    <n v="100"/>
    <x v="9"/>
  </r>
  <r>
    <s v="Production and Sales of Auto Vehicles"/>
    <x v="59"/>
    <x v="11"/>
    <x v="5"/>
    <s v="Q2"/>
    <s v="TS_GP_RLS_PSAUTO_M.AP_001004"/>
    <s v="......3 Production of Buses"/>
    <n v="47"/>
    <s v="Number"/>
    <s v="Normal"/>
    <m/>
    <n v="110"/>
    <x v="10"/>
  </r>
  <r>
    <s v="Production and Sales of Auto Vehicles"/>
    <x v="59"/>
    <x v="11"/>
    <x v="5"/>
    <s v="Q2"/>
    <s v="TS_GP_RLS_PSAUTO_M.AP_001005"/>
    <s v="......4 Production of Jeeps &amp; Pickups"/>
    <n v="2016"/>
    <s v="Number"/>
    <s v="Normal"/>
    <m/>
    <n v="120"/>
    <x v="11"/>
  </r>
  <r>
    <s v="Production and Sales of Auto Vehicles"/>
    <x v="59"/>
    <x v="11"/>
    <x v="5"/>
    <s v="Q2"/>
    <s v="TS_GP_RLS_PSAUTO_M.AP_001006"/>
    <s v="......5 Production of Tractors"/>
    <n v="4578"/>
    <s v="Number"/>
    <s v="Normal"/>
    <m/>
    <n v="130"/>
    <x v="12"/>
  </r>
  <r>
    <s v="Production and Sales of Auto Vehicles"/>
    <x v="59"/>
    <x v="11"/>
    <x v="5"/>
    <s v="Q2"/>
    <s v="TS_GP_RLS_PSAUTO_M.AP_001002"/>
    <s v=". Total Production of 2 &amp; 3 Wheelers"/>
    <n v="160036"/>
    <s v="Number"/>
    <s v="Normal"/>
    <m/>
    <n v="140"/>
    <x v="13"/>
  </r>
  <r>
    <s v="Production and Sales of Auto Vehicles"/>
    <x v="60"/>
    <x v="0"/>
    <x v="5"/>
    <s v="Q2"/>
    <s v="TS_GP_RLS_PSAUTO_M.TAS_001000"/>
    <s v=". Total Sales (except 2 &amp; 3 Wheelers)"/>
    <n v="14870"/>
    <s v="Number"/>
    <s v="Normal"/>
    <m/>
    <n v="10"/>
    <x v="0"/>
  </r>
  <r>
    <s v="Production and Sales of Auto Vehicles"/>
    <x v="60"/>
    <x v="0"/>
    <x v="5"/>
    <s v="Q2"/>
    <s v="TS_GP_RLS_PSAUTO_M.AS_001001"/>
    <s v="......1 Sales of Cars"/>
    <n v="9885"/>
    <s v="Number"/>
    <s v="Normal"/>
    <m/>
    <n v="20"/>
    <x v="1"/>
  </r>
  <r>
    <s v="Production and Sales of Auto Vehicles"/>
    <x v="60"/>
    <x v="0"/>
    <x v="5"/>
    <s v="Q2"/>
    <s v="TS_GP_RLS_PSAUTO_M.AS_001003"/>
    <s v="......2 Sales of Trucks"/>
    <n v="223"/>
    <s v="Number"/>
    <s v="Normal"/>
    <m/>
    <n v="30"/>
    <x v="2"/>
  </r>
  <r>
    <s v="Production and Sales of Auto Vehicles"/>
    <x v="60"/>
    <x v="0"/>
    <x v="5"/>
    <s v="Q2"/>
    <s v="TS_GP_RLS_PSAUTO_M.AS_001004"/>
    <s v="......3 Sales of Buses"/>
    <n v="61"/>
    <s v="Number"/>
    <s v="Normal"/>
    <m/>
    <n v="40"/>
    <x v="3"/>
  </r>
  <r>
    <s v="Production and Sales of Auto Vehicles"/>
    <x v="60"/>
    <x v="0"/>
    <x v="5"/>
    <s v="Q2"/>
    <s v="TS_GP_RLS_PSAUTO_M.AS_001005"/>
    <s v="......4 Sales of Jeeps &amp; Pickups"/>
    <n v="1857"/>
    <s v="Number"/>
    <s v="Normal"/>
    <m/>
    <n v="50"/>
    <x v="4"/>
  </r>
  <r>
    <s v="Production and Sales of Auto Vehicles"/>
    <x v="60"/>
    <x v="0"/>
    <x v="5"/>
    <s v="Q2"/>
    <s v="TS_GP_RLS_PSAUTO_M.AS_001006"/>
    <s v="......5 Sales of Tractors"/>
    <n v="2844"/>
    <s v="Number"/>
    <s v="Normal"/>
    <m/>
    <n v="60"/>
    <x v="5"/>
  </r>
  <r>
    <s v="Production and Sales of Auto Vehicles"/>
    <x v="60"/>
    <x v="0"/>
    <x v="5"/>
    <s v="Q2"/>
    <s v="TS_GP_RLS_PSAUTO_M.AS_001002"/>
    <s v=". Total Sales of 2 &amp; 3 Wheelers"/>
    <n v="141027"/>
    <s v="Number"/>
    <s v="Normal"/>
    <m/>
    <n v="70"/>
    <x v="6"/>
  </r>
  <r>
    <s v="Production and Sales of Auto Vehicles"/>
    <x v="60"/>
    <x v="0"/>
    <x v="5"/>
    <s v="Q2"/>
    <s v="TS_GP_RLS_PSAUTO_M.TAP_001000"/>
    <s v=". Total Production (except 2 &amp; 3 Wheelers)"/>
    <n v="12495"/>
    <s v="Number"/>
    <s v="Normal"/>
    <m/>
    <n v="80"/>
    <x v="7"/>
  </r>
  <r>
    <s v="Production and Sales of Auto Vehicles"/>
    <x v="60"/>
    <x v="0"/>
    <x v="5"/>
    <s v="Q2"/>
    <s v="TS_GP_RLS_PSAUTO_M.AP_001001"/>
    <s v="......1 Production of Cars"/>
    <n v="7177"/>
    <s v="Number"/>
    <s v="Normal"/>
    <m/>
    <n v="90"/>
    <x v="8"/>
  </r>
  <r>
    <s v="Production and Sales of Auto Vehicles"/>
    <x v="60"/>
    <x v="0"/>
    <x v="5"/>
    <s v="Q2"/>
    <s v="TS_GP_RLS_PSAUTO_M.AP_001003"/>
    <s v="......2 Production of Trucks"/>
    <n v="284"/>
    <s v="Number"/>
    <s v="Normal"/>
    <m/>
    <n v="100"/>
    <x v="9"/>
  </r>
  <r>
    <s v="Production and Sales of Auto Vehicles"/>
    <x v="60"/>
    <x v="0"/>
    <x v="5"/>
    <s v="Q2"/>
    <s v="TS_GP_RLS_PSAUTO_M.AP_001004"/>
    <s v="......3 Production of Buses"/>
    <n v="29"/>
    <s v="Number"/>
    <s v="Normal"/>
    <m/>
    <n v="110"/>
    <x v="10"/>
  </r>
  <r>
    <s v="Production and Sales of Auto Vehicles"/>
    <x v="60"/>
    <x v="0"/>
    <x v="5"/>
    <s v="Q2"/>
    <s v="TS_GP_RLS_PSAUTO_M.AP_001005"/>
    <s v="......4 Production of Jeeps &amp; Pickups"/>
    <n v="1650"/>
    <s v="Number"/>
    <s v="Normal"/>
    <m/>
    <n v="120"/>
    <x v="11"/>
  </r>
  <r>
    <s v="Production and Sales of Auto Vehicles"/>
    <x v="60"/>
    <x v="0"/>
    <x v="5"/>
    <s v="Q2"/>
    <s v="TS_GP_RLS_PSAUTO_M.AP_001006"/>
    <s v="......5 Production of Tractors"/>
    <n v="3355"/>
    <s v="Number"/>
    <s v="Normal"/>
    <m/>
    <n v="130"/>
    <x v="12"/>
  </r>
  <r>
    <s v="Production and Sales of Auto Vehicles"/>
    <x v="60"/>
    <x v="0"/>
    <x v="5"/>
    <s v="Q2"/>
    <s v="TS_GP_RLS_PSAUTO_M.AP_001002"/>
    <s v=". Total Production of 2 &amp; 3 Wheelers"/>
    <n v="140957"/>
    <s v="Number"/>
    <s v="Normal"/>
    <m/>
    <n v="140"/>
    <x v="13"/>
  </r>
  <r>
    <s v="Production and Sales of Auto Vehicles"/>
    <x v="61"/>
    <x v="1"/>
    <x v="5"/>
    <s v="Q2"/>
    <s v="TS_GP_RLS_PSAUTO_M.TAS_001000"/>
    <s v=". Total Sales (except 2 &amp; 3 Wheelers)"/>
    <n v="15527"/>
    <s v="Number"/>
    <s v="Normal"/>
    <m/>
    <n v="10"/>
    <x v="0"/>
  </r>
  <r>
    <s v="Production and Sales of Auto Vehicles"/>
    <x v="61"/>
    <x v="1"/>
    <x v="5"/>
    <s v="Q2"/>
    <s v="TS_GP_RLS_PSAUTO_M.AS_001001"/>
    <s v="......1 Sales of Cars"/>
    <n v="10123"/>
    <s v="Number"/>
    <s v="Normal"/>
    <m/>
    <n v="20"/>
    <x v="1"/>
  </r>
  <r>
    <s v="Production and Sales of Auto Vehicles"/>
    <x v="61"/>
    <x v="1"/>
    <x v="5"/>
    <s v="Q2"/>
    <s v="TS_GP_RLS_PSAUTO_M.AS_001003"/>
    <s v="......2 Sales of Trucks"/>
    <n v="218"/>
    <s v="Number"/>
    <s v="Normal"/>
    <m/>
    <n v="30"/>
    <x v="2"/>
  </r>
  <r>
    <s v="Production and Sales of Auto Vehicles"/>
    <x v="61"/>
    <x v="1"/>
    <x v="5"/>
    <s v="Q2"/>
    <s v="TS_GP_RLS_PSAUTO_M.AS_001004"/>
    <s v="......3 Sales of Buses"/>
    <n v="37"/>
    <s v="Number"/>
    <s v="Normal"/>
    <m/>
    <n v="40"/>
    <x v="3"/>
  </r>
  <r>
    <s v="Production and Sales of Auto Vehicles"/>
    <x v="61"/>
    <x v="1"/>
    <x v="5"/>
    <s v="Q2"/>
    <s v="TS_GP_RLS_PSAUTO_M.AS_001005"/>
    <s v="......4 Sales of Jeeps &amp; Pickups"/>
    <n v="1536"/>
    <s v="Number"/>
    <s v="Normal"/>
    <m/>
    <n v="50"/>
    <x v="4"/>
  </r>
  <r>
    <s v="Production and Sales of Auto Vehicles"/>
    <x v="61"/>
    <x v="1"/>
    <x v="5"/>
    <s v="Q2"/>
    <s v="TS_GP_RLS_PSAUTO_M.AS_001006"/>
    <s v="......5 Sales of Tractors"/>
    <n v="3613"/>
    <s v="Number"/>
    <s v="Normal"/>
    <m/>
    <n v="60"/>
    <x v="5"/>
  </r>
  <r>
    <s v="Production and Sales of Auto Vehicles"/>
    <x v="61"/>
    <x v="1"/>
    <x v="5"/>
    <s v="Q2"/>
    <s v="TS_GP_RLS_PSAUTO_M.AS_001002"/>
    <s v=". Total Sales of 2 &amp; 3 Wheelers"/>
    <n v="149921"/>
    <s v="Number"/>
    <s v="Normal"/>
    <m/>
    <n v="70"/>
    <x v="6"/>
  </r>
  <r>
    <s v="Production and Sales of Auto Vehicles"/>
    <x v="61"/>
    <x v="1"/>
    <x v="5"/>
    <s v="Q2"/>
    <s v="TS_GP_RLS_PSAUTO_M.TAP_001000"/>
    <s v=". Total Production (except 2 &amp; 3 Wheelers)"/>
    <n v="13596"/>
    <s v="Number"/>
    <s v="Normal"/>
    <m/>
    <n v="80"/>
    <x v="7"/>
  </r>
  <r>
    <s v="Production and Sales of Auto Vehicles"/>
    <x v="61"/>
    <x v="1"/>
    <x v="5"/>
    <s v="Q2"/>
    <s v="TS_GP_RLS_PSAUTO_M.AP_001001"/>
    <s v="......1 Production of Cars"/>
    <n v="8280"/>
    <s v="Number"/>
    <s v="Normal"/>
    <m/>
    <n v="90"/>
    <x v="8"/>
  </r>
  <r>
    <s v="Production and Sales of Auto Vehicles"/>
    <x v="61"/>
    <x v="1"/>
    <x v="5"/>
    <s v="Q2"/>
    <s v="TS_GP_RLS_PSAUTO_M.AP_001003"/>
    <s v="......2 Production of Trucks"/>
    <n v="245"/>
    <s v="Number"/>
    <s v="Normal"/>
    <m/>
    <n v="100"/>
    <x v="9"/>
  </r>
  <r>
    <s v="Production and Sales of Auto Vehicles"/>
    <x v="61"/>
    <x v="1"/>
    <x v="5"/>
    <s v="Q2"/>
    <s v="TS_GP_RLS_PSAUTO_M.AP_001004"/>
    <s v="......3 Production of Buses"/>
    <n v="49"/>
    <s v="Number"/>
    <s v="Normal"/>
    <m/>
    <n v="110"/>
    <x v="10"/>
  </r>
  <r>
    <s v="Production and Sales of Auto Vehicles"/>
    <x v="61"/>
    <x v="1"/>
    <x v="5"/>
    <s v="Q2"/>
    <s v="TS_GP_RLS_PSAUTO_M.AP_001005"/>
    <s v="......4 Production of Jeeps &amp; Pickups"/>
    <n v="1697"/>
    <s v="Number"/>
    <s v="Normal"/>
    <m/>
    <n v="120"/>
    <x v="11"/>
  </r>
  <r>
    <s v="Production and Sales of Auto Vehicles"/>
    <x v="61"/>
    <x v="1"/>
    <x v="5"/>
    <s v="Q2"/>
    <s v="TS_GP_RLS_PSAUTO_M.AP_001006"/>
    <s v="......5 Production of Tractors"/>
    <n v="3325"/>
    <s v="Number"/>
    <s v="Normal"/>
    <m/>
    <n v="130"/>
    <x v="12"/>
  </r>
  <r>
    <s v="Production and Sales of Auto Vehicles"/>
    <x v="61"/>
    <x v="1"/>
    <x v="5"/>
    <s v="Q2"/>
    <s v="TS_GP_RLS_PSAUTO_M.AP_001002"/>
    <s v=". Total Production of 2 &amp; 3 Wheelers"/>
    <n v="148313"/>
    <s v="Number"/>
    <s v="Normal"/>
    <m/>
    <n v="140"/>
    <x v="13"/>
  </r>
  <r>
    <s v="Production and Sales of Auto Vehicles"/>
    <x v="62"/>
    <x v="2"/>
    <x v="5"/>
    <s v="Q1"/>
    <s v="TS_GP_RLS_PSAUTO_M.TAS_001000"/>
    <s v=". Total Sales (except 2 &amp; 3 Wheelers)"/>
    <n v="14334"/>
    <s v="Number"/>
    <s v="Normal"/>
    <m/>
    <n v="10"/>
    <x v="0"/>
  </r>
  <r>
    <s v="Production and Sales of Auto Vehicles"/>
    <x v="62"/>
    <x v="2"/>
    <x v="5"/>
    <s v="Q1"/>
    <s v="TS_GP_RLS_PSAUTO_M.AS_001001"/>
    <s v="......1 Sales of Cars"/>
    <n v="7325"/>
    <s v="Number"/>
    <s v="Normal"/>
    <m/>
    <n v="20"/>
    <x v="1"/>
  </r>
  <r>
    <s v="Production and Sales of Auto Vehicles"/>
    <x v="62"/>
    <x v="2"/>
    <x v="5"/>
    <s v="Q1"/>
    <s v="TS_GP_RLS_PSAUTO_M.AS_001003"/>
    <s v="......2 Sales of Trucks"/>
    <n v="243"/>
    <s v="Number"/>
    <s v="Normal"/>
    <m/>
    <n v="30"/>
    <x v="2"/>
  </r>
  <r>
    <s v="Production and Sales of Auto Vehicles"/>
    <x v="62"/>
    <x v="2"/>
    <x v="5"/>
    <s v="Q1"/>
    <s v="TS_GP_RLS_PSAUTO_M.AS_001004"/>
    <s v="......3 Sales of Buses"/>
    <n v="24"/>
    <s v="Number"/>
    <s v="Normal"/>
    <m/>
    <n v="40"/>
    <x v="3"/>
  </r>
  <r>
    <s v="Production and Sales of Auto Vehicles"/>
    <x v="62"/>
    <x v="2"/>
    <x v="5"/>
    <s v="Q1"/>
    <s v="TS_GP_RLS_PSAUTO_M.AS_001005"/>
    <s v="......4 Sales of Jeeps &amp; Pickups"/>
    <n v="1428"/>
    <s v="Number"/>
    <s v="Normal"/>
    <m/>
    <n v="50"/>
    <x v="4"/>
  </r>
  <r>
    <s v="Production and Sales of Auto Vehicles"/>
    <x v="62"/>
    <x v="2"/>
    <x v="5"/>
    <s v="Q1"/>
    <s v="TS_GP_RLS_PSAUTO_M.AS_001006"/>
    <s v="......5 Sales of Tractors"/>
    <n v="5314"/>
    <s v="Number"/>
    <s v="Normal"/>
    <m/>
    <n v="60"/>
    <x v="5"/>
  </r>
  <r>
    <s v="Production and Sales of Auto Vehicles"/>
    <x v="62"/>
    <x v="2"/>
    <x v="5"/>
    <s v="Q1"/>
    <s v="TS_GP_RLS_PSAUTO_M.AS_001002"/>
    <s v=". Total Sales of 2 &amp; 3 Wheelers"/>
    <n v="147179"/>
    <s v="Number"/>
    <s v="Normal"/>
    <m/>
    <n v="70"/>
    <x v="6"/>
  </r>
  <r>
    <s v="Production and Sales of Auto Vehicles"/>
    <x v="62"/>
    <x v="2"/>
    <x v="5"/>
    <s v="Q1"/>
    <s v="TS_GP_RLS_PSAUTO_M.TAP_001000"/>
    <s v=". Total Production (except 2 &amp; 3 Wheelers)"/>
    <n v="10629"/>
    <s v="Number"/>
    <s v="Normal"/>
    <m/>
    <n v="80"/>
    <x v="7"/>
  </r>
  <r>
    <s v="Production and Sales of Auto Vehicles"/>
    <x v="62"/>
    <x v="2"/>
    <x v="5"/>
    <s v="Q1"/>
    <s v="TS_GP_RLS_PSAUTO_M.AP_001001"/>
    <s v="......1 Production of Cars"/>
    <n v="5041"/>
    <s v="Number"/>
    <s v="Normal"/>
    <m/>
    <n v="90"/>
    <x v="8"/>
  </r>
  <r>
    <s v="Production and Sales of Auto Vehicles"/>
    <x v="62"/>
    <x v="2"/>
    <x v="5"/>
    <s v="Q1"/>
    <s v="TS_GP_RLS_PSAUTO_M.AP_001003"/>
    <s v="......2 Production of Trucks"/>
    <n v="213"/>
    <s v="Number"/>
    <s v="Normal"/>
    <m/>
    <n v="100"/>
    <x v="9"/>
  </r>
  <r>
    <s v="Production and Sales of Auto Vehicles"/>
    <x v="62"/>
    <x v="2"/>
    <x v="5"/>
    <s v="Q1"/>
    <s v="TS_GP_RLS_PSAUTO_M.AP_001004"/>
    <s v="......3 Production of Buses"/>
    <n v="70"/>
    <s v="Number"/>
    <s v="Normal"/>
    <m/>
    <n v="110"/>
    <x v="10"/>
  </r>
  <r>
    <s v="Production and Sales of Auto Vehicles"/>
    <x v="62"/>
    <x v="2"/>
    <x v="5"/>
    <s v="Q1"/>
    <s v="TS_GP_RLS_PSAUTO_M.AP_001005"/>
    <s v="......4 Production of Jeeps &amp; Pickups"/>
    <n v="1265"/>
    <s v="Number"/>
    <s v="Normal"/>
    <m/>
    <n v="120"/>
    <x v="11"/>
  </r>
  <r>
    <s v="Production and Sales of Auto Vehicles"/>
    <x v="62"/>
    <x v="2"/>
    <x v="5"/>
    <s v="Q1"/>
    <s v="TS_GP_RLS_PSAUTO_M.AP_001006"/>
    <s v="......5 Production of Tractors"/>
    <n v="4040"/>
    <s v="Number"/>
    <s v="Normal"/>
    <m/>
    <n v="130"/>
    <x v="12"/>
  </r>
  <r>
    <s v="Production and Sales of Auto Vehicles"/>
    <x v="62"/>
    <x v="2"/>
    <x v="5"/>
    <s v="Q1"/>
    <s v="TS_GP_RLS_PSAUTO_M.AP_001002"/>
    <s v=". Total Production of 2 &amp; 3 Wheelers"/>
    <n v="147093"/>
    <s v="Number"/>
    <s v="Normal"/>
    <m/>
    <n v="140"/>
    <x v="13"/>
  </r>
  <r>
    <s v="Production and Sales of Auto Vehicles"/>
    <x v="63"/>
    <x v="3"/>
    <x v="5"/>
    <s v="Q1"/>
    <s v="TS_GP_RLS_PSAUTO_M.TAS_001000"/>
    <s v=". Total Sales (except 2 &amp; 3 Wheelers)"/>
    <n v="6454"/>
    <s v="Number"/>
    <s v="Normal"/>
    <m/>
    <n v="10"/>
    <x v="0"/>
  </r>
  <r>
    <s v="Production and Sales of Auto Vehicles"/>
    <x v="63"/>
    <x v="3"/>
    <x v="5"/>
    <s v="Q1"/>
    <s v="TS_GP_RLS_PSAUTO_M.AS_001001"/>
    <s v="......1 Sales of Cars"/>
    <n v="3800"/>
    <s v="Number"/>
    <s v="Normal"/>
    <m/>
    <n v="20"/>
    <x v="1"/>
  </r>
  <r>
    <s v="Production and Sales of Auto Vehicles"/>
    <x v="63"/>
    <x v="3"/>
    <x v="5"/>
    <s v="Q1"/>
    <s v="TS_GP_RLS_PSAUTO_M.AS_001003"/>
    <s v="......2 Sales of Trucks"/>
    <n v="76"/>
    <s v="Number"/>
    <s v="Normal"/>
    <m/>
    <n v="30"/>
    <x v="2"/>
  </r>
  <r>
    <s v="Production and Sales of Auto Vehicles"/>
    <x v="63"/>
    <x v="3"/>
    <x v="5"/>
    <s v="Q1"/>
    <s v="TS_GP_RLS_PSAUTO_M.AS_001004"/>
    <s v="......3 Sales of Buses"/>
    <n v="0"/>
    <s v="Number"/>
    <s v="Normal"/>
    <m/>
    <n v="40"/>
    <x v="3"/>
  </r>
  <r>
    <s v="Production and Sales of Auto Vehicles"/>
    <x v="63"/>
    <x v="3"/>
    <x v="5"/>
    <s v="Q1"/>
    <s v="TS_GP_RLS_PSAUTO_M.AS_001005"/>
    <s v="......4 Sales of Jeeps &amp; Pickups"/>
    <n v="727"/>
    <s v="Number"/>
    <s v="Normal"/>
    <m/>
    <n v="50"/>
    <x v="4"/>
  </r>
  <r>
    <s v="Production and Sales of Auto Vehicles"/>
    <x v="63"/>
    <x v="3"/>
    <x v="5"/>
    <s v="Q1"/>
    <s v="TS_GP_RLS_PSAUTO_M.AS_001006"/>
    <s v="......5 Sales of Tractors"/>
    <n v="1851"/>
    <s v="Number"/>
    <s v="Normal"/>
    <m/>
    <n v="60"/>
    <x v="5"/>
  </r>
  <r>
    <s v="Production and Sales of Auto Vehicles"/>
    <x v="63"/>
    <x v="3"/>
    <x v="5"/>
    <s v="Q1"/>
    <s v="TS_GP_RLS_PSAUTO_M.AS_001002"/>
    <s v=". Total Sales of 2 &amp; 3 Wheelers"/>
    <n v="38167"/>
    <s v="Number"/>
    <s v="Normal"/>
    <m/>
    <n v="70"/>
    <x v="6"/>
  </r>
  <r>
    <s v="Production and Sales of Auto Vehicles"/>
    <x v="63"/>
    <x v="3"/>
    <x v="5"/>
    <s v="Q1"/>
    <s v="TS_GP_RLS_PSAUTO_M.TAP_001000"/>
    <s v=". Total Production (except 2 &amp; 3 Wheelers)"/>
    <n v="4285"/>
    <s v="Number"/>
    <s v="Normal"/>
    <m/>
    <n v="80"/>
    <x v="7"/>
  </r>
  <r>
    <s v="Production and Sales of Auto Vehicles"/>
    <x v="63"/>
    <x v="3"/>
    <x v="5"/>
    <s v="Q1"/>
    <s v="TS_GP_RLS_PSAUTO_M.AP_001001"/>
    <s v="......1 Production of Cars"/>
    <n v="656"/>
    <s v="Number"/>
    <s v="Normal"/>
    <m/>
    <n v="90"/>
    <x v="8"/>
  </r>
  <r>
    <s v="Production and Sales of Auto Vehicles"/>
    <x v="63"/>
    <x v="3"/>
    <x v="5"/>
    <s v="Q1"/>
    <s v="TS_GP_RLS_PSAUTO_M.AP_001003"/>
    <s v="......2 Production of Trucks"/>
    <n v="0"/>
    <s v="Number"/>
    <s v="Normal"/>
    <m/>
    <n v="100"/>
    <x v="9"/>
  </r>
  <r>
    <s v="Production and Sales of Auto Vehicles"/>
    <x v="63"/>
    <x v="3"/>
    <x v="5"/>
    <s v="Q1"/>
    <s v="TS_GP_RLS_PSAUTO_M.AP_001004"/>
    <s v="......3 Production of Buses"/>
    <n v="0"/>
    <s v="Number"/>
    <s v="Normal"/>
    <m/>
    <n v="110"/>
    <x v="10"/>
  </r>
  <r>
    <s v="Production and Sales of Auto Vehicles"/>
    <x v="63"/>
    <x v="3"/>
    <x v="5"/>
    <s v="Q1"/>
    <s v="TS_GP_RLS_PSAUTO_M.AP_001005"/>
    <s v="......4 Production of Jeeps &amp; Pickups"/>
    <n v="70"/>
    <s v="Number"/>
    <s v="Normal"/>
    <m/>
    <n v="120"/>
    <x v="11"/>
  </r>
  <r>
    <s v="Production and Sales of Auto Vehicles"/>
    <x v="63"/>
    <x v="3"/>
    <x v="5"/>
    <s v="Q1"/>
    <s v="TS_GP_RLS_PSAUTO_M.AP_001006"/>
    <s v="......5 Production of Tractors"/>
    <n v="3559"/>
    <s v="Number"/>
    <s v="Normal"/>
    <m/>
    <n v="130"/>
    <x v="12"/>
  </r>
  <r>
    <s v="Production and Sales of Auto Vehicles"/>
    <x v="63"/>
    <x v="3"/>
    <x v="5"/>
    <s v="Q1"/>
    <s v="TS_GP_RLS_PSAUTO_M.AP_001002"/>
    <s v=". Total Production of 2 &amp; 3 Wheelers"/>
    <n v="34403"/>
    <s v="Number"/>
    <s v="Normal"/>
    <m/>
    <n v="140"/>
    <x v="13"/>
  </r>
  <r>
    <s v="Production and Sales of Auto Vehicles"/>
    <x v="64"/>
    <x v="4"/>
    <x v="5"/>
    <s v="Q1"/>
    <s v="TS_GP_RLS_PSAUTO_M.TAS_001000"/>
    <s v=". Total Sales (except 2 &amp; 3 Wheelers)"/>
    <n v="2127"/>
    <s v="Number"/>
    <s v="Normal"/>
    <m/>
    <n v="10"/>
    <x v="0"/>
  </r>
  <r>
    <s v="Production and Sales of Auto Vehicles"/>
    <x v="64"/>
    <x v="4"/>
    <x v="5"/>
    <s v="Q1"/>
    <s v="TS_GP_RLS_PSAUTO_M.AS_001001"/>
    <s v="......1 Sales of Cars"/>
    <n v="0"/>
    <s v="Number"/>
    <s v="Normal"/>
    <m/>
    <n v="20"/>
    <x v="1"/>
  </r>
  <r>
    <s v="Production and Sales of Auto Vehicles"/>
    <x v="64"/>
    <x v="4"/>
    <x v="5"/>
    <s v="Q1"/>
    <s v="TS_GP_RLS_PSAUTO_M.AS_001003"/>
    <s v="......2 Sales of Trucks"/>
    <n v="36"/>
    <s v="Number"/>
    <s v="Normal"/>
    <m/>
    <n v="30"/>
    <x v="2"/>
  </r>
  <r>
    <s v="Production and Sales of Auto Vehicles"/>
    <x v="64"/>
    <x v="4"/>
    <x v="5"/>
    <s v="Q1"/>
    <s v="TS_GP_RLS_PSAUTO_M.AS_001004"/>
    <s v="......3 Sales of Buses"/>
    <n v="3"/>
    <s v="Number"/>
    <s v="Normal"/>
    <m/>
    <n v="40"/>
    <x v="3"/>
  </r>
  <r>
    <s v="Production and Sales of Auto Vehicles"/>
    <x v="64"/>
    <x v="4"/>
    <x v="5"/>
    <s v="Q1"/>
    <s v="TS_GP_RLS_PSAUTO_M.AS_001005"/>
    <s v="......4 Sales of Jeeps &amp; Pickups"/>
    <n v="39"/>
    <s v="Number"/>
    <s v="Normal"/>
    <m/>
    <n v="50"/>
    <x v="4"/>
  </r>
  <r>
    <s v="Production and Sales of Auto Vehicles"/>
    <x v="64"/>
    <x v="4"/>
    <x v="5"/>
    <s v="Q1"/>
    <s v="TS_GP_RLS_PSAUTO_M.AS_001006"/>
    <s v="......5 Sales of Tractors"/>
    <n v="2049"/>
    <s v="Number"/>
    <s v="Normal"/>
    <m/>
    <n v="60"/>
    <x v="5"/>
  </r>
  <r>
    <s v="Production and Sales of Auto Vehicles"/>
    <x v="64"/>
    <x v="4"/>
    <x v="5"/>
    <s v="Q1"/>
    <s v="TS_GP_RLS_PSAUTO_M.AS_001002"/>
    <s v=". Total Sales of 2 &amp; 3 Wheelers"/>
    <n v="2974"/>
    <s v="Number"/>
    <s v="Normal"/>
    <m/>
    <n v="70"/>
    <x v="6"/>
  </r>
  <r>
    <s v="Production and Sales of Auto Vehicles"/>
    <x v="64"/>
    <x v="4"/>
    <x v="5"/>
    <s v="Q1"/>
    <s v="TS_GP_RLS_PSAUTO_M.TAP_001000"/>
    <s v=". Total Production (except 2 &amp; 3 Wheelers)"/>
    <n v="1742"/>
    <s v="Number"/>
    <s v="Normal"/>
    <m/>
    <n v="80"/>
    <x v="7"/>
  </r>
  <r>
    <s v="Production and Sales of Auto Vehicles"/>
    <x v="64"/>
    <x v="4"/>
    <x v="5"/>
    <s v="Q1"/>
    <s v="TS_GP_RLS_PSAUTO_M.AP_001001"/>
    <s v="......1 Production of Cars"/>
    <n v="0"/>
    <s v="Number"/>
    <s v="Normal"/>
    <m/>
    <n v="90"/>
    <x v="8"/>
  </r>
  <r>
    <s v="Production and Sales of Auto Vehicles"/>
    <x v="64"/>
    <x v="4"/>
    <x v="5"/>
    <s v="Q1"/>
    <s v="TS_GP_RLS_PSAUTO_M.AP_001003"/>
    <s v="......2 Production of Trucks"/>
    <n v="0"/>
    <s v="Number"/>
    <s v="Normal"/>
    <m/>
    <n v="100"/>
    <x v="9"/>
  </r>
  <r>
    <s v="Production and Sales of Auto Vehicles"/>
    <x v="64"/>
    <x v="4"/>
    <x v="5"/>
    <s v="Q1"/>
    <s v="TS_GP_RLS_PSAUTO_M.AP_001004"/>
    <s v="......3 Production of Buses"/>
    <n v="0"/>
    <s v="Number"/>
    <s v="Normal"/>
    <m/>
    <n v="110"/>
    <x v="10"/>
  </r>
  <r>
    <s v="Production and Sales of Auto Vehicles"/>
    <x v="64"/>
    <x v="4"/>
    <x v="5"/>
    <s v="Q1"/>
    <s v="TS_GP_RLS_PSAUTO_M.AP_001005"/>
    <s v="......4 Production of Jeeps &amp; Pickups"/>
    <n v="0"/>
    <s v="Number"/>
    <s v="Normal"/>
    <m/>
    <n v="120"/>
    <x v="11"/>
  </r>
  <r>
    <s v="Production and Sales of Auto Vehicles"/>
    <x v="64"/>
    <x v="4"/>
    <x v="5"/>
    <s v="Q1"/>
    <s v="TS_GP_RLS_PSAUTO_M.AP_001006"/>
    <s v="......5 Production of Tractors"/>
    <n v="1742"/>
    <s v="Number"/>
    <s v="Normal"/>
    <m/>
    <n v="130"/>
    <x v="12"/>
  </r>
  <r>
    <s v="Production and Sales of Auto Vehicles"/>
    <x v="64"/>
    <x v="4"/>
    <x v="5"/>
    <s v="Q1"/>
    <s v="TS_GP_RLS_PSAUTO_M.AP_001002"/>
    <s v=". Total Production of 2 &amp; 3 Wheelers"/>
    <n v="0"/>
    <s v="Number"/>
    <s v="Normal"/>
    <m/>
    <n v="140"/>
    <x v="13"/>
  </r>
  <r>
    <s v="Production and Sales of Auto Vehicles"/>
    <x v="65"/>
    <x v="5"/>
    <x v="6"/>
    <s v="Q4"/>
    <s v="TS_GP_RLS_PSAUTO_M.TAS_001000"/>
    <s v=". Total Sales (except 2 &amp; 3 Wheelers)"/>
    <n v="10269"/>
    <s v="Number"/>
    <s v="Normal"/>
    <m/>
    <n v="10"/>
    <x v="0"/>
  </r>
  <r>
    <s v="Production and Sales of Auto Vehicles"/>
    <x v="65"/>
    <x v="5"/>
    <x v="6"/>
    <s v="Q4"/>
    <s v="TS_GP_RLS_PSAUTO_M.AS_001001"/>
    <s v="......1 Sales of Cars"/>
    <n v="5796"/>
    <s v="Number"/>
    <s v="Normal"/>
    <m/>
    <n v="20"/>
    <x v="1"/>
  </r>
  <r>
    <s v="Production and Sales of Auto Vehicles"/>
    <x v="65"/>
    <x v="5"/>
    <x v="6"/>
    <s v="Q4"/>
    <s v="TS_GP_RLS_PSAUTO_M.AS_001003"/>
    <s v="......2 Sales of Trucks"/>
    <n v="298"/>
    <s v="Number"/>
    <s v="Normal"/>
    <m/>
    <n v="30"/>
    <x v="2"/>
  </r>
  <r>
    <s v="Production and Sales of Auto Vehicles"/>
    <x v="65"/>
    <x v="5"/>
    <x v="6"/>
    <s v="Q4"/>
    <s v="TS_GP_RLS_PSAUTO_M.AS_001004"/>
    <s v="......3 Sales of Buses"/>
    <n v="44"/>
    <s v="Number"/>
    <s v="Normal"/>
    <m/>
    <n v="40"/>
    <x v="3"/>
  </r>
  <r>
    <s v="Production and Sales of Auto Vehicles"/>
    <x v="65"/>
    <x v="5"/>
    <x v="6"/>
    <s v="Q4"/>
    <s v="TS_GP_RLS_PSAUTO_M.AS_001005"/>
    <s v="......4 Sales of Jeeps &amp; Pickups"/>
    <n v="1206"/>
    <s v="Number"/>
    <s v="Normal"/>
    <m/>
    <n v="50"/>
    <x v="4"/>
  </r>
  <r>
    <s v="Production and Sales of Auto Vehicles"/>
    <x v="65"/>
    <x v="5"/>
    <x v="6"/>
    <s v="Q4"/>
    <s v="TS_GP_RLS_PSAUTO_M.AS_001006"/>
    <s v="......5 Sales of Tractors"/>
    <n v="2925"/>
    <s v="Number"/>
    <s v="Normal"/>
    <m/>
    <n v="60"/>
    <x v="5"/>
  </r>
  <r>
    <s v="Production and Sales of Auto Vehicles"/>
    <x v="65"/>
    <x v="5"/>
    <x v="6"/>
    <s v="Q4"/>
    <s v="TS_GP_RLS_PSAUTO_M.AS_001002"/>
    <s v=". Total Sales of 2 &amp; 3 Wheelers"/>
    <n v="100413"/>
    <s v="Number"/>
    <s v="Normal"/>
    <m/>
    <n v="70"/>
    <x v="6"/>
  </r>
  <r>
    <s v="Production and Sales of Auto Vehicles"/>
    <x v="65"/>
    <x v="5"/>
    <x v="6"/>
    <s v="Q4"/>
    <s v="TS_GP_RLS_PSAUTO_M.TAP_001000"/>
    <s v=". Total Production (except 2 &amp; 3 Wheelers)"/>
    <n v="11042"/>
    <s v="Number"/>
    <s v="Normal"/>
    <m/>
    <n v="80"/>
    <x v="7"/>
  </r>
  <r>
    <s v="Production and Sales of Auto Vehicles"/>
    <x v="65"/>
    <x v="5"/>
    <x v="6"/>
    <s v="Q4"/>
    <s v="TS_GP_RLS_PSAUTO_M.AP_001001"/>
    <s v="......1 Production of Cars"/>
    <n v="6432"/>
    <s v="Number"/>
    <s v="Normal"/>
    <m/>
    <n v="90"/>
    <x v="8"/>
  </r>
  <r>
    <s v="Production and Sales of Auto Vehicles"/>
    <x v="65"/>
    <x v="5"/>
    <x v="6"/>
    <s v="Q4"/>
    <s v="TS_GP_RLS_PSAUTO_M.AP_001003"/>
    <s v="......2 Production of Trucks"/>
    <n v="307"/>
    <s v="Number"/>
    <s v="Normal"/>
    <m/>
    <n v="100"/>
    <x v="9"/>
  </r>
  <r>
    <s v="Production and Sales of Auto Vehicles"/>
    <x v="65"/>
    <x v="5"/>
    <x v="6"/>
    <s v="Q4"/>
    <s v="TS_GP_RLS_PSAUTO_M.AP_001004"/>
    <s v="......3 Production of Buses"/>
    <n v="32"/>
    <s v="Number"/>
    <s v="Normal"/>
    <m/>
    <n v="110"/>
    <x v="10"/>
  </r>
  <r>
    <s v="Production and Sales of Auto Vehicles"/>
    <x v="65"/>
    <x v="5"/>
    <x v="6"/>
    <s v="Q4"/>
    <s v="TS_GP_RLS_PSAUTO_M.AP_001005"/>
    <s v="......4 Production of Jeeps &amp; Pickups"/>
    <n v="1412"/>
    <s v="Number"/>
    <s v="Normal"/>
    <m/>
    <n v="120"/>
    <x v="11"/>
  </r>
  <r>
    <s v="Production and Sales of Auto Vehicles"/>
    <x v="65"/>
    <x v="5"/>
    <x v="6"/>
    <s v="Q4"/>
    <s v="TS_GP_RLS_PSAUTO_M.AP_001006"/>
    <s v="......5 Production of Tractors"/>
    <n v="2859"/>
    <s v="Number"/>
    <s v="Normal"/>
    <m/>
    <n v="130"/>
    <x v="12"/>
  </r>
  <r>
    <s v="Production and Sales of Auto Vehicles"/>
    <x v="65"/>
    <x v="5"/>
    <x v="6"/>
    <s v="Q4"/>
    <s v="TS_GP_RLS_PSAUTO_M.AP_001002"/>
    <s v=". Total Production of 2 &amp; 3 Wheelers"/>
    <n v="100207"/>
    <s v="Number"/>
    <s v="Normal"/>
    <m/>
    <n v="140"/>
    <x v="13"/>
  </r>
  <r>
    <s v="Production and Sales of Auto Vehicles"/>
    <x v="66"/>
    <x v="6"/>
    <x v="6"/>
    <s v="Q4"/>
    <s v="TS_GP_RLS_PSAUTO_M.TAS_001000"/>
    <s v=". Total Sales (except 2 &amp; 3 Wheelers)"/>
    <n v="15726"/>
    <s v="Number"/>
    <s v="Normal"/>
    <m/>
    <n v="10"/>
    <x v="0"/>
  </r>
  <r>
    <s v="Production and Sales of Auto Vehicles"/>
    <x v="66"/>
    <x v="6"/>
    <x v="6"/>
    <s v="Q4"/>
    <s v="TS_GP_RLS_PSAUTO_M.AS_001001"/>
    <s v="......1 Sales of Cars"/>
    <n v="10345"/>
    <s v="Number"/>
    <s v="Normal"/>
    <m/>
    <n v="20"/>
    <x v="1"/>
  </r>
  <r>
    <s v="Production and Sales of Auto Vehicles"/>
    <x v="66"/>
    <x v="6"/>
    <x v="6"/>
    <s v="Q4"/>
    <s v="TS_GP_RLS_PSAUTO_M.AS_001003"/>
    <s v="......2 Sales of Trucks"/>
    <n v="338"/>
    <s v="Number"/>
    <s v="Normal"/>
    <m/>
    <n v="30"/>
    <x v="2"/>
  </r>
  <r>
    <s v="Production and Sales of Auto Vehicles"/>
    <x v="66"/>
    <x v="6"/>
    <x v="6"/>
    <s v="Q4"/>
    <s v="TS_GP_RLS_PSAUTO_M.AS_001004"/>
    <s v="......3 Sales of Buses"/>
    <n v="64"/>
    <s v="Number"/>
    <s v="Normal"/>
    <m/>
    <n v="40"/>
    <x v="3"/>
  </r>
  <r>
    <s v="Production and Sales of Auto Vehicles"/>
    <x v="66"/>
    <x v="6"/>
    <x v="6"/>
    <s v="Q4"/>
    <s v="TS_GP_RLS_PSAUTO_M.AS_001005"/>
    <s v="......4 Sales of Jeeps &amp; Pickups"/>
    <n v="1838"/>
    <s v="Number"/>
    <s v="Normal"/>
    <m/>
    <n v="50"/>
    <x v="4"/>
  </r>
  <r>
    <s v="Production and Sales of Auto Vehicles"/>
    <x v="66"/>
    <x v="6"/>
    <x v="6"/>
    <s v="Q4"/>
    <s v="TS_GP_RLS_PSAUTO_M.AS_001006"/>
    <s v="......5 Sales of Tractors"/>
    <n v="3141"/>
    <s v="Number"/>
    <s v="Normal"/>
    <m/>
    <n v="60"/>
    <x v="5"/>
  </r>
  <r>
    <s v="Production and Sales of Auto Vehicles"/>
    <x v="66"/>
    <x v="6"/>
    <x v="6"/>
    <s v="Q4"/>
    <s v="TS_GP_RLS_PSAUTO_M.AS_001002"/>
    <s v=". Total Sales of 2 &amp; 3 Wheelers"/>
    <n v="139007"/>
    <s v="Number"/>
    <s v="Normal"/>
    <m/>
    <n v="70"/>
    <x v="6"/>
  </r>
  <r>
    <s v="Production and Sales of Auto Vehicles"/>
    <x v="66"/>
    <x v="6"/>
    <x v="6"/>
    <s v="Q4"/>
    <s v="TS_GP_RLS_PSAUTO_M.TAP_001000"/>
    <s v=". Total Production (except 2 &amp; 3 Wheelers)"/>
    <n v="15046"/>
    <s v="Number"/>
    <s v="Normal"/>
    <m/>
    <n v="80"/>
    <x v="7"/>
  </r>
  <r>
    <s v="Production and Sales of Auto Vehicles"/>
    <x v="66"/>
    <x v="6"/>
    <x v="6"/>
    <s v="Q4"/>
    <s v="TS_GP_RLS_PSAUTO_M.AP_001001"/>
    <s v="......1 Production of Cars"/>
    <n v="9859"/>
    <s v="Number"/>
    <s v="Normal"/>
    <m/>
    <n v="90"/>
    <x v="8"/>
  </r>
  <r>
    <s v="Production and Sales of Auto Vehicles"/>
    <x v="66"/>
    <x v="6"/>
    <x v="6"/>
    <s v="Q4"/>
    <s v="TS_GP_RLS_PSAUTO_M.AP_001003"/>
    <s v="......2 Production of Trucks"/>
    <n v="341"/>
    <s v="Number"/>
    <s v="Normal"/>
    <m/>
    <n v="100"/>
    <x v="9"/>
  </r>
  <r>
    <s v="Production and Sales of Auto Vehicles"/>
    <x v="66"/>
    <x v="6"/>
    <x v="6"/>
    <s v="Q4"/>
    <s v="TS_GP_RLS_PSAUTO_M.AP_001004"/>
    <s v="......3 Production of Buses"/>
    <n v="66"/>
    <s v="Number"/>
    <s v="Normal"/>
    <m/>
    <n v="110"/>
    <x v="10"/>
  </r>
  <r>
    <s v="Production and Sales of Auto Vehicles"/>
    <x v="66"/>
    <x v="6"/>
    <x v="6"/>
    <s v="Q4"/>
    <s v="TS_GP_RLS_PSAUTO_M.AP_001005"/>
    <s v="......4 Production of Jeeps &amp; Pickups"/>
    <n v="1726"/>
    <s v="Number"/>
    <s v="Normal"/>
    <m/>
    <n v="120"/>
    <x v="11"/>
  </r>
  <r>
    <s v="Production and Sales of Auto Vehicles"/>
    <x v="66"/>
    <x v="6"/>
    <x v="6"/>
    <s v="Q4"/>
    <s v="TS_GP_RLS_PSAUTO_M.AP_001006"/>
    <s v="......5 Production of Tractors"/>
    <n v="3054"/>
    <s v="Number"/>
    <s v="Normal"/>
    <m/>
    <n v="130"/>
    <x v="12"/>
  </r>
  <r>
    <s v="Production and Sales of Auto Vehicles"/>
    <x v="66"/>
    <x v="6"/>
    <x v="6"/>
    <s v="Q4"/>
    <s v="TS_GP_RLS_PSAUTO_M.AP_001002"/>
    <s v=". Total Production of 2 &amp; 3 Wheelers"/>
    <n v="139167"/>
    <s v="Number"/>
    <s v="Normal"/>
    <m/>
    <n v="140"/>
    <x v="13"/>
  </r>
  <r>
    <s v="Production and Sales of Auto Vehicles"/>
    <x v="67"/>
    <x v="7"/>
    <x v="6"/>
    <s v="Q4"/>
    <s v="TS_GP_RLS_PSAUTO_M.TAS_001000"/>
    <s v=". Total Sales (except 2 &amp; 3 Wheelers)"/>
    <n v="14621"/>
    <s v="Number"/>
    <s v="Normal"/>
    <m/>
    <n v="10"/>
    <x v="0"/>
  </r>
  <r>
    <s v="Production and Sales of Auto Vehicles"/>
    <x v="67"/>
    <x v="7"/>
    <x v="6"/>
    <s v="Q4"/>
    <s v="TS_GP_RLS_PSAUTO_M.AS_001001"/>
    <s v="......1 Sales of Cars"/>
    <n v="10095"/>
    <s v="Number"/>
    <s v="Normal"/>
    <m/>
    <n v="20"/>
    <x v="1"/>
  </r>
  <r>
    <s v="Production and Sales of Auto Vehicles"/>
    <x v="67"/>
    <x v="7"/>
    <x v="6"/>
    <s v="Q4"/>
    <s v="TS_GP_RLS_PSAUTO_M.AS_001003"/>
    <s v="......2 Sales of Trucks"/>
    <n v="393"/>
    <s v="Number"/>
    <s v="Normal"/>
    <m/>
    <n v="30"/>
    <x v="2"/>
  </r>
  <r>
    <s v="Production and Sales of Auto Vehicles"/>
    <x v="67"/>
    <x v="7"/>
    <x v="6"/>
    <s v="Q4"/>
    <s v="TS_GP_RLS_PSAUTO_M.AS_001004"/>
    <s v="......3 Sales of Buses"/>
    <n v="51"/>
    <s v="Number"/>
    <s v="Normal"/>
    <m/>
    <n v="40"/>
    <x v="3"/>
  </r>
  <r>
    <s v="Production and Sales of Auto Vehicles"/>
    <x v="67"/>
    <x v="7"/>
    <x v="6"/>
    <s v="Q4"/>
    <s v="TS_GP_RLS_PSAUTO_M.AS_001005"/>
    <s v="......4 Sales of Jeeps &amp; Pickups"/>
    <n v="1869"/>
    <s v="Number"/>
    <s v="Normal"/>
    <m/>
    <n v="50"/>
    <x v="4"/>
  </r>
  <r>
    <s v="Production and Sales of Auto Vehicles"/>
    <x v="67"/>
    <x v="7"/>
    <x v="6"/>
    <s v="Q4"/>
    <s v="TS_GP_RLS_PSAUTO_M.AS_001006"/>
    <s v="......5 Sales of Tractors"/>
    <n v="2213"/>
    <s v="Number"/>
    <s v="Normal"/>
    <m/>
    <n v="60"/>
    <x v="5"/>
  </r>
  <r>
    <s v="Production and Sales of Auto Vehicles"/>
    <x v="67"/>
    <x v="7"/>
    <x v="6"/>
    <s v="Q4"/>
    <s v="TS_GP_RLS_PSAUTO_M.AS_001002"/>
    <s v=". Total Sales of 2 &amp; 3 Wheelers"/>
    <n v="142445"/>
    <s v="Number"/>
    <s v="Normal"/>
    <m/>
    <n v="70"/>
    <x v="6"/>
  </r>
  <r>
    <s v="Production and Sales of Auto Vehicles"/>
    <x v="67"/>
    <x v="7"/>
    <x v="6"/>
    <s v="Q4"/>
    <s v="TS_GP_RLS_PSAUTO_M.TAP_001000"/>
    <s v=". Total Production (except 2 &amp; 3 Wheelers)"/>
    <n v="13785"/>
    <s v="Number"/>
    <s v="Normal"/>
    <m/>
    <n v="80"/>
    <x v="7"/>
  </r>
  <r>
    <s v="Production and Sales of Auto Vehicles"/>
    <x v="67"/>
    <x v="7"/>
    <x v="6"/>
    <s v="Q4"/>
    <s v="TS_GP_RLS_PSAUTO_M.AP_001001"/>
    <s v="......1 Production of Cars"/>
    <n v="11475"/>
    <s v="Number"/>
    <s v="Normal"/>
    <m/>
    <n v="90"/>
    <x v="8"/>
  </r>
  <r>
    <s v="Production and Sales of Auto Vehicles"/>
    <x v="67"/>
    <x v="7"/>
    <x v="6"/>
    <s v="Q4"/>
    <s v="TS_GP_RLS_PSAUTO_M.AP_001003"/>
    <s v="......2 Production of Trucks"/>
    <n v="337"/>
    <s v="Number"/>
    <s v="Normal"/>
    <m/>
    <n v="100"/>
    <x v="9"/>
  </r>
  <r>
    <s v="Production and Sales of Auto Vehicles"/>
    <x v="67"/>
    <x v="7"/>
    <x v="6"/>
    <s v="Q4"/>
    <s v="TS_GP_RLS_PSAUTO_M.AP_001004"/>
    <s v="......3 Production of Buses"/>
    <n v="38"/>
    <s v="Number"/>
    <s v="Normal"/>
    <m/>
    <n v="110"/>
    <x v="10"/>
  </r>
  <r>
    <s v="Production and Sales of Auto Vehicles"/>
    <x v="67"/>
    <x v="7"/>
    <x v="6"/>
    <s v="Q4"/>
    <s v="TS_GP_RLS_PSAUTO_M.AP_001005"/>
    <s v="......4 Production of Jeeps &amp; Pickups"/>
    <n v="1252"/>
    <s v="Number"/>
    <s v="Normal"/>
    <m/>
    <n v="120"/>
    <x v="11"/>
  </r>
  <r>
    <s v="Production and Sales of Auto Vehicles"/>
    <x v="67"/>
    <x v="7"/>
    <x v="6"/>
    <s v="Q4"/>
    <s v="TS_GP_RLS_PSAUTO_M.AP_001006"/>
    <s v="......5 Production of Tractors"/>
    <n v="683"/>
    <s v="Number"/>
    <s v="Normal"/>
    <m/>
    <n v="130"/>
    <x v="12"/>
  </r>
  <r>
    <s v="Production and Sales of Auto Vehicles"/>
    <x v="67"/>
    <x v="7"/>
    <x v="6"/>
    <s v="Q4"/>
    <s v="TS_GP_RLS_PSAUTO_M.AP_001002"/>
    <s v=". Total Production of 2 &amp; 3 Wheelers"/>
    <n v="139940"/>
    <s v="Number"/>
    <s v="Normal"/>
    <m/>
    <n v="140"/>
    <x v="13"/>
  </r>
  <r>
    <s v="Production and Sales of Auto Vehicles"/>
    <x v="68"/>
    <x v="8"/>
    <x v="6"/>
    <s v="Q3"/>
    <s v="TS_GP_RLS_PSAUTO_M.TAS_001000"/>
    <s v=". Total Sales (except 2 &amp; 3 Wheelers)"/>
    <n v="13568"/>
    <s v="Number"/>
    <s v="Normal"/>
    <m/>
    <n v="10"/>
    <x v="0"/>
  </r>
  <r>
    <s v="Production and Sales of Auto Vehicles"/>
    <x v="68"/>
    <x v="8"/>
    <x v="6"/>
    <s v="Q3"/>
    <s v="TS_GP_RLS_PSAUTO_M.AS_001001"/>
    <s v="......1 Sales of Cars"/>
    <n v="9987"/>
    <s v="Number"/>
    <s v="Normal"/>
    <m/>
    <n v="20"/>
    <x v="1"/>
  </r>
  <r>
    <s v="Production and Sales of Auto Vehicles"/>
    <x v="68"/>
    <x v="8"/>
    <x v="6"/>
    <s v="Q3"/>
    <s v="TS_GP_RLS_PSAUTO_M.AS_001003"/>
    <s v="......2 Sales of Trucks"/>
    <n v="254"/>
    <s v="Number"/>
    <s v="Normal"/>
    <m/>
    <n v="30"/>
    <x v="2"/>
  </r>
  <r>
    <s v="Production and Sales of Auto Vehicles"/>
    <x v="68"/>
    <x v="8"/>
    <x v="6"/>
    <s v="Q3"/>
    <s v="TS_GP_RLS_PSAUTO_M.AS_001004"/>
    <s v="......3 Sales of Buses"/>
    <n v="61"/>
    <s v="Number"/>
    <s v="Normal"/>
    <m/>
    <n v="40"/>
    <x v="3"/>
  </r>
  <r>
    <s v="Production and Sales of Auto Vehicles"/>
    <x v="68"/>
    <x v="8"/>
    <x v="6"/>
    <s v="Q3"/>
    <s v="TS_GP_RLS_PSAUTO_M.AS_001005"/>
    <s v="......4 Sales of Jeeps &amp; Pickups"/>
    <n v="2113"/>
    <s v="Number"/>
    <s v="Normal"/>
    <m/>
    <n v="50"/>
    <x v="4"/>
  </r>
  <r>
    <s v="Production and Sales of Auto Vehicles"/>
    <x v="68"/>
    <x v="8"/>
    <x v="6"/>
    <s v="Q3"/>
    <s v="TS_GP_RLS_PSAUTO_M.AS_001006"/>
    <s v="......5 Sales of Tractors"/>
    <n v="1153"/>
    <s v="Number"/>
    <s v="Normal"/>
    <m/>
    <n v="60"/>
    <x v="5"/>
  </r>
  <r>
    <s v="Production and Sales of Auto Vehicles"/>
    <x v="68"/>
    <x v="8"/>
    <x v="6"/>
    <s v="Q3"/>
    <s v="TS_GP_RLS_PSAUTO_M.AS_001002"/>
    <s v=". Total Sales of 2 &amp; 3 Wheelers"/>
    <n v="128866"/>
    <s v="Number"/>
    <s v="Normal"/>
    <m/>
    <n v="70"/>
    <x v="6"/>
  </r>
  <r>
    <s v="Production and Sales of Auto Vehicles"/>
    <x v="68"/>
    <x v="8"/>
    <x v="6"/>
    <s v="Q3"/>
    <s v="TS_GP_RLS_PSAUTO_M.TAP_001000"/>
    <s v=". Total Production (except 2 &amp; 3 Wheelers)"/>
    <n v="10223"/>
    <s v="Number"/>
    <s v="Normal"/>
    <m/>
    <n v="80"/>
    <x v="7"/>
  </r>
  <r>
    <s v="Production and Sales of Auto Vehicles"/>
    <x v="68"/>
    <x v="8"/>
    <x v="6"/>
    <s v="Q3"/>
    <s v="TS_GP_RLS_PSAUTO_M.AP_001001"/>
    <s v="......1 Production of Cars"/>
    <n v="8373"/>
    <s v="Number"/>
    <s v="Normal"/>
    <m/>
    <n v="90"/>
    <x v="8"/>
  </r>
  <r>
    <s v="Production and Sales of Auto Vehicles"/>
    <x v="68"/>
    <x v="8"/>
    <x v="6"/>
    <s v="Q3"/>
    <s v="TS_GP_RLS_PSAUTO_M.AP_001003"/>
    <s v="......2 Production of Trucks"/>
    <n v="267"/>
    <s v="Number"/>
    <s v="Normal"/>
    <m/>
    <n v="100"/>
    <x v="9"/>
  </r>
  <r>
    <s v="Production and Sales of Auto Vehicles"/>
    <x v="68"/>
    <x v="8"/>
    <x v="6"/>
    <s v="Q3"/>
    <s v="TS_GP_RLS_PSAUTO_M.AP_001004"/>
    <s v="......3 Production of Buses"/>
    <n v="55"/>
    <s v="Number"/>
    <s v="Normal"/>
    <m/>
    <n v="110"/>
    <x v="10"/>
  </r>
  <r>
    <s v="Production and Sales of Auto Vehicles"/>
    <x v="68"/>
    <x v="8"/>
    <x v="6"/>
    <s v="Q3"/>
    <s v="TS_GP_RLS_PSAUTO_M.AP_001005"/>
    <s v="......4 Production of Jeeps &amp; Pickups"/>
    <n v="747"/>
    <s v="Number"/>
    <s v="Normal"/>
    <m/>
    <n v="120"/>
    <x v="11"/>
  </r>
  <r>
    <s v="Production and Sales of Auto Vehicles"/>
    <x v="68"/>
    <x v="8"/>
    <x v="6"/>
    <s v="Q3"/>
    <s v="TS_GP_RLS_PSAUTO_M.AP_001006"/>
    <s v="......5 Production of Tractors"/>
    <n v="781"/>
    <s v="Number"/>
    <s v="Normal"/>
    <m/>
    <n v="130"/>
    <x v="12"/>
  </r>
  <r>
    <s v="Production and Sales of Auto Vehicles"/>
    <x v="68"/>
    <x v="8"/>
    <x v="6"/>
    <s v="Q3"/>
    <s v="TS_GP_RLS_PSAUTO_M.AP_001002"/>
    <s v=". Total Production of 2 &amp; 3 Wheelers"/>
    <n v="135178"/>
    <s v="Number"/>
    <s v="Normal"/>
    <m/>
    <n v="140"/>
    <x v="13"/>
  </r>
  <r>
    <s v="Production and Sales of Auto Vehicles"/>
    <x v="69"/>
    <x v="9"/>
    <x v="6"/>
    <s v="Q3"/>
    <s v="TS_GP_RLS_PSAUTO_M.TAS_001000"/>
    <s v=". Total Sales (except 2 &amp; 3 Wheelers)"/>
    <n v="12048"/>
    <s v="Number"/>
    <s v="Normal"/>
    <m/>
    <n v="10"/>
    <x v="0"/>
  </r>
  <r>
    <s v="Production and Sales of Auto Vehicles"/>
    <x v="69"/>
    <x v="9"/>
    <x v="6"/>
    <s v="Q3"/>
    <s v="TS_GP_RLS_PSAUTO_M.AS_001001"/>
    <s v="......1 Sales of Cars"/>
    <n v="8524"/>
    <s v="Number"/>
    <s v="Normal"/>
    <m/>
    <n v="20"/>
    <x v="1"/>
  </r>
  <r>
    <s v="Production and Sales of Auto Vehicles"/>
    <x v="69"/>
    <x v="9"/>
    <x v="6"/>
    <s v="Q3"/>
    <s v="TS_GP_RLS_PSAUTO_M.AS_001003"/>
    <s v="......2 Sales of Trucks"/>
    <n v="336"/>
    <s v="Number"/>
    <s v="Normal"/>
    <m/>
    <n v="30"/>
    <x v="2"/>
  </r>
  <r>
    <s v="Production and Sales of Auto Vehicles"/>
    <x v="69"/>
    <x v="9"/>
    <x v="6"/>
    <s v="Q3"/>
    <s v="TS_GP_RLS_PSAUTO_M.AS_001004"/>
    <s v="......3 Sales of Buses"/>
    <n v="53"/>
    <s v="Number"/>
    <s v="Normal"/>
    <m/>
    <n v="40"/>
    <x v="3"/>
  </r>
  <r>
    <s v="Production and Sales of Auto Vehicles"/>
    <x v="69"/>
    <x v="9"/>
    <x v="6"/>
    <s v="Q3"/>
    <s v="TS_GP_RLS_PSAUTO_M.AS_001005"/>
    <s v="......4 Sales of Jeeps &amp; Pickups"/>
    <n v="1310"/>
    <s v="Number"/>
    <s v="Normal"/>
    <m/>
    <n v="50"/>
    <x v="4"/>
  </r>
  <r>
    <s v="Production and Sales of Auto Vehicles"/>
    <x v="69"/>
    <x v="9"/>
    <x v="6"/>
    <s v="Q3"/>
    <s v="TS_GP_RLS_PSAUTO_M.AS_001006"/>
    <s v="......5 Sales of Tractors"/>
    <n v="1825"/>
    <s v="Number"/>
    <s v="Normal"/>
    <m/>
    <n v="60"/>
    <x v="5"/>
  </r>
  <r>
    <s v="Production and Sales of Auto Vehicles"/>
    <x v="69"/>
    <x v="9"/>
    <x v="6"/>
    <s v="Q3"/>
    <s v="TS_GP_RLS_PSAUTO_M.AS_001002"/>
    <s v=". Total Sales of 2 &amp; 3 Wheelers"/>
    <n v="146426"/>
    <s v="Number"/>
    <s v="Normal"/>
    <m/>
    <n v="70"/>
    <x v="6"/>
  </r>
  <r>
    <s v="Production and Sales of Auto Vehicles"/>
    <x v="69"/>
    <x v="9"/>
    <x v="6"/>
    <s v="Q3"/>
    <s v="TS_GP_RLS_PSAUTO_M.TAP_001000"/>
    <s v=". Total Production (except 2 &amp; 3 Wheelers)"/>
    <n v="10532"/>
    <s v="Number"/>
    <s v="Normal"/>
    <m/>
    <n v="80"/>
    <x v="7"/>
  </r>
  <r>
    <s v="Production and Sales of Auto Vehicles"/>
    <x v="69"/>
    <x v="9"/>
    <x v="6"/>
    <s v="Q3"/>
    <s v="TS_GP_RLS_PSAUTO_M.AP_001001"/>
    <s v="......1 Production of Cars"/>
    <n v="6744"/>
    <s v="Number"/>
    <s v="Normal"/>
    <m/>
    <n v="90"/>
    <x v="8"/>
  </r>
  <r>
    <s v="Production and Sales of Auto Vehicles"/>
    <x v="69"/>
    <x v="9"/>
    <x v="6"/>
    <s v="Q3"/>
    <s v="TS_GP_RLS_PSAUTO_M.AP_001003"/>
    <s v="......2 Production of Trucks"/>
    <n v="305"/>
    <s v="Number"/>
    <s v="Normal"/>
    <m/>
    <n v="100"/>
    <x v="9"/>
  </r>
  <r>
    <s v="Production and Sales of Auto Vehicles"/>
    <x v="69"/>
    <x v="9"/>
    <x v="6"/>
    <s v="Q3"/>
    <s v="TS_GP_RLS_PSAUTO_M.AP_001004"/>
    <s v="......3 Production of Buses"/>
    <n v="64"/>
    <s v="Number"/>
    <s v="Normal"/>
    <m/>
    <n v="110"/>
    <x v="10"/>
  </r>
  <r>
    <s v="Production and Sales of Auto Vehicles"/>
    <x v="69"/>
    <x v="9"/>
    <x v="6"/>
    <s v="Q3"/>
    <s v="TS_GP_RLS_PSAUTO_M.AP_001005"/>
    <s v="......4 Production of Jeeps &amp; Pickups"/>
    <n v="1007"/>
    <s v="Number"/>
    <s v="Normal"/>
    <m/>
    <n v="120"/>
    <x v="11"/>
  </r>
  <r>
    <s v="Production and Sales of Auto Vehicles"/>
    <x v="69"/>
    <x v="9"/>
    <x v="6"/>
    <s v="Q3"/>
    <s v="TS_GP_RLS_PSAUTO_M.AP_001006"/>
    <s v="......5 Production of Tractors"/>
    <n v="2412"/>
    <s v="Number"/>
    <s v="Normal"/>
    <m/>
    <n v="130"/>
    <x v="12"/>
  </r>
  <r>
    <s v="Production and Sales of Auto Vehicles"/>
    <x v="69"/>
    <x v="9"/>
    <x v="6"/>
    <s v="Q3"/>
    <s v="TS_GP_RLS_PSAUTO_M.AP_001002"/>
    <s v=". Total Production of 2 &amp; 3 Wheelers"/>
    <n v="145001"/>
    <s v="Number"/>
    <s v="Normal"/>
    <m/>
    <n v="140"/>
    <x v="13"/>
  </r>
  <r>
    <s v="Production and Sales of Auto Vehicles"/>
    <x v="70"/>
    <x v="10"/>
    <x v="6"/>
    <s v="Q3"/>
    <s v="TS_GP_RLS_PSAUTO_M.TAS_001000"/>
    <s v=". Total Sales (except 2 &amp; 3 Wheelers)"/>
    <n v="14089"/>
    <s v="Number"/>
    <s v="Normal"/>
    <m/>
    <n v="10"/>
    <x v="0"/>
  </r>
  <r>
    <s v="Production and Sales of Auto Vehicles"/>
    <x v="70"/>
    <x v="10"/>
    <x v="6"/>
    <s v="Q3"/>
    <s v="TS_GP_RLS_PSAUTO_M.AS_001001"/>
    <s v="......1 Sales of Cars"/>
    <n v="9566"/>
    <s v="Number"/>
    <s v="Normal"/>
    <m/>
    <n v="20"/>
    <x v="1"/>
  </r>
  <r>
    <s v="Production and Sales of Auto Vehicles"/>
    <x v="70"/>
    <x v="10"/>
    <x v="6"/>
    <s v="Q3"/>
    <s v="TS_GP_RLS_PSAUTO_M.AS_001003"/>
    <s v="......2 Sales of Trucks"/>
    <n v="240"/>
    <s v="Number"/>
    <s v="Normal"/>
    <m/>
    <n v="30"/>
    <x v="2"/>
  </r>
  <r>
    <s v="Production and Sales of Auto Vehicles"/>
    <x v="70"/>
    <x v="10"/>
    <x v="6"/>
    <s v="Q3"/>
    <s v="TS_GP_RLS_PSAUTO_M.AS_001004"/>
    <s v="......3 Sales of Buses"/>
    <n v="63"/>
    <s v="Number"/>
    <s v="Normal"/>
    <m/>
    <n v="40"/>
    <x v="3"/>
  </r>
  <r>
    <s v="Production and Sales of Auto Vehicles"/>
    <x v="70"/>
    <x v="10"/>
    <x v="6"/>
    <s v="Q3"/>
    <s v="TS_GP_RLS_PSAUTO_M.AS_001005"/>
    <s v="......4 Sales of Jeeps &amp; Pickups"/>
    <n v="1359"/>
    <s v="Number"/>
    <s v="Normal"/>
    <m/>
    <n v="50"/>
    <x v="4"/>
  </r>
  <r>
    <s v="Production and Sales of Auto Vehicles"/>
    <x v="70"/>
    <x v="10"/>
    <x v="6"/>
    <s v="Q3"/>
    <s v="TS_GP_RLS_PSAUTO_M.AS_001006"/>
    <s v="......5 Sales of Tractors"/>
    <n v="2861"/>
    <s v="Number"/>
    <s v="Normal"/>
    <m/>
    <n v="60"/>
    <x v="5"/>
  </r>
  <r>
    <s v="Production and Sales of Auto Vehicles"/>
    <x v="70"/>
    <x v="10"/>
    <x v="6"/>
    <s v="Q3"/>
    <s v="TS_GP_RLS_PSAUTO_M.AS_001002"/>
    <s v=". Total Sales of 2 &amp; 3 Wheelers"/>
    <n v="156872"/>
    <s v="Number"/>
    <s v="Normal"/>
    <m/>
    <n v="70"/>
    <x v="6"/>
  </r>
  <r>
    <s v="Production and Sales of Auto Vehicles"/>
    <x v="70"/>
    <x v="10"/>
    <x v="6"/>
    <s v="Q3"/>
    <s v="TS_GP_RLS_PSAUTO_M.TAP_001000"/>
    <s v=". Total Production (except 2 &amp; 3 Wheelers)"/>
    <n v="15637"/>
    <s v="Number"/>
    <s v="Normal"/>
    <m/>
    <n v="80"/>
    <x v="7"/>
  </r>
  <r>
    <s v="Production and Sales of Auto Vehicles"/>
    <x v="70"/>
    <x v="10"/>
    <x v="6"/>
    <s v="Q3"/>
    <s v="TS_GP_RLS_PSAUTO_M.AP_001001"/>
    <s v="......1 Production of Cars"/>
    <n v="9547"/>
    <s v="Number"/>
    <s v="Normal"/>
    <m/>
    <n v="90"/>
    <x v="8"/>
  </r>
  <r>
    <s v="Production and Sales of Auto Vehicles"/>
    <x v="70"/>
    <x v="10"/>
    <x v="6"/>
    <s v="Q3"/>
    <s v="TS_GP_RLS_PSAUTO_M.AP_001003"/>
    <s v="......2 Production of Trucks"/>
    <n v="358"/>
    <s v="Number"/>
    <s v="Normal"/>
    <m/>
    <n v="100"/>
    <x v="9"/>
  </r>
  <r>
    <s v="Production and Sales of Auto Vehicles"/>
    <x v="70"/>
    <x v="10"/>
    <x v="6"/>
    <s v="Q3"/>
    <s v="TS_GP_RLS_PSAUTO_M.AP_001004"/>
    <s v="......3 Production of Buses"/>
    <n v="50"/>
    <s v="Number"/>
    <s v="Normal"/>
    <m/>
    <n v="110"/>
    <x v="10"/>
  </r>
  <r>
    <s v="Production and Sales of Auto Vehicles"/>
    <x v="70"/>
    <x v="10"/>
    <x v="6"/>
    <s v="Q3"/>
    <s v="TS_GP_RLS_PSAUTO_M.AP_001005"/>
    <s v="......4 Production of Jeeps &amp; Pickups"/>
    <n v="1793"/>
    <s v="Number"/>
    <s v="Normal"/>
    <m/>
    <n v="120"/>
    <x v="11"/>
  </r>
  <r>
    <s v="Production and Sales of Auto Vehicles"/>
    <x v="70"/>
    <x v="10"/>
    <x v="6"/>
    <s v="Q3"/>
    <s v="TS_GP_RLS_PSAUTO_M.AP_001006"/>
    <s v="......5 Production of Tractors"/>
    <n v="3889"/>
    <s v="Number"/>
    <s v="Normal"/>
    <m/>
    <n v="130"/>
    <x v="12"/>
  </r>
  <r>
    <s v="Production and Sales of Auto Vehicles"/>
    <x v="70"/>
    <x v="10"/>
    <x v="6"/>
    <s v="Q3"/>
    <s v="TS_GP_RLS_PSAUTO_M.AP_001002"/>
    <s v=". Total Production of 2 &amp; 3 Wheelers"/>
    <n v="158657"/>
    <s v="Number"/>
    <s v="Normal"/>
    <m/>
    <n v="140"/>
    <x v="13"/>
  </r>
  <r>
    <s v="Production and Sales of Auto Vehicles"/>
    <x v="71"/>
    <x v="11"/>
    <x v="6"/>
    <s v="Q2"/>
    <s v="TS_GP_RLS_PSAUTO_M.TAS_001000"/>
    <s v=". Total Sales (except 2 &amp; 3 Wheelers)"/>
    <n v="15844"/>
    <s v="Number"/>
    <s v="Normal"/>
    <m/>
    <n v="10"/>
    <x v="0"/>
  </r>
  <r>
    <s v="Production and Sales of Auto Vehicles"/>
    <x v="71"/>
    <x v="11"/>
    <x v="6"/>
    <s v="Q2"/>
    <s v="TS_GP_RLS_PSAUTO_M.AS_001001"/>
    <s v="......1 Sales of Cars"/>
    <n v="10923"/>
    <s v="Number"/>
    <s v="Normal"/>
    <m/>
    <n v="20"/>
    <x v="1"/>
  </r>
  <r>
    <s v="Production and Sales of Auto Vehicles"/>
    <x v="71"/>
    <x v="11"/>
    <x v="6"/>
    <s v="Q2"/>
    <s v="TS_GP_RLS_PSAUTO_M.AS_001003"/>
    <s v="......2 Sales of Trucks"/>
    <n v="228"/>
    <s v="Number"/>
    <s v="Normal"/>
    <m/>
    <n v="30"/>
    <x v="2"/>
  </r>
  <r>
    <s v="Production and Sales of Auto Vehicles"/>
    <x v="71"/>
    <x v="11"/>
    <x v="6"/>
    <s v="Q2"/>
    <s v="TS_GP_RLS_PSAUTO_M.AS_001004"/>
    <s v="......3 Sales of Buses"/>
    <n v="36"/>
    <s v="Number"/>
    <s v="Normal"/>
    <m/>
    <n v="40"/>
    <x v="3"/>
  </r>
  <r>
    <s v="Production and Sales of Auto Vehicles"/>
    <x v="71"/>
    <x v="11"/>
    <x v="6"/>
    <s v="Q2"/>
    <s v="TS_GP_RLS_PSAUTO_M.AS_001005"/>
    <s v="......4 Sales of Jeeps &amp; Pickups"/>
    <n v="896"/>
    <s v="Number"/>
    <s v="Normal"/>
    <m/>
    <n v="50"/>
    <x v="4"/>
  </r>
  <r>
    <s v="Production and Sales of Auto Vehicles"/>
    <x v="71"/>
    <x v="11"/>
    <x v="6"/>
    <s v="Q2"/>
    <s v="TS_GP_RLS_PSAUTO_M.AS_001006"/>
    <s v="......5 Sales of Tractors"/>
    <n v="3761"/>
    <s v="Number"/>
    <s v="Normal"/>
    <m/>
    <n v="60"/>
    <x v="5"/>
  </r>
  <r>
    <s v="Production and Sales of Auto Vehicles"/>
    <x v="71"/>
    <x v="11"/>
    <x v="6"/>
    <s v="Q2"/>
    <s v="TS_GP_RLS_PSAUTO_M.AS_001002"/>
    <s v=". Total Sales of 2 &amp; 3 Wheelers"/>
    <n v="126141"/>
    <s v="Number"/>
    <s v="Normal"/>
    <m/>
    <n v="70"/>
    <x v="6"/>
  </r>
  <r>
    <s v="Production and Sales of Auto Vehicles"/>
    <x v="71"/>
    <x v="11"/>
    <x v="6"/>
    <s v="Q2"/>
    <s v="TS_GP_RLS_PSAUTO_M.TAP_001000"/>
    <s v=". Total Production (except 2 &amp; 3 Wheelers)"/>
    <n v="14942"/>
    <s v="Number"/>
    <s v="Normal"/>
    <m/>
    <n v="80"/>
    <x v="7"/>
  </r>
  <r>
    <s v="Production and Sales of Auto Vehicles"/>
    <x v="71"/>
    <x v="11"/>
    <x v="6"/>
    <s v="Q2"/>
    <s v="TS_GP_RLS_PSAUTO_M.AP_001001"/>
    <s v="......1 Production of Cars"/>
    <n v="9090"/>
    <s v="Number"/>
    <s v="Normal"/>
    <m/>
    <n v="90"/>
    <x v="8"/>
  </r>
  <r>
    <s v="Production and Sales of Auto Vehicles"/>
    <x v="71"/>
    <x v="11"/>
    <x v="6"/>
    <s v="Q2"/>
    <s v="TS_GP_RLS_PSAUTO_M.AP_001003"/>
    <s v="......2 Production of Trucks"/>
    <n v="233"/>
    <s v="Number"/>
    <s v="Normal"/>
    <m/>
    <n v="100"/>
    <x v="9"/>
  </r>
  <r>
    <s v="Production and Sales of Auto Vehicles"/>
    <x v="71"/>
    <x v="11"/>
    <x v="6"/>
    <s v="Q2"/>
    <s v="TS_GP_RLS_PSAUTO_M.AP_001004"/>
    <s v="......3 Production of Buses"/>
    <n v="35"/>
    <s v="Number"/>
    <s v="Normal"/>
    <m/>
    <n v="110"/>
    <x v="10"/>
  </r>
  <r>
    <s v="Production and Sales of Auto Vehicles"/>
    <x v="71"/>
    <x v="11"/>
    <x v="6"/>
    <s v="Q2"/>
    <s v="TS_GP_RLS_PSAUTO_M.AP_001005"/>
    <s v="......4 Production of Jeeps &amp; Pickups"/>
    <n v="1568"/>
    <s v="Number"/>
    <s v="Normal"/>
    <m/>
    <n v="120"/>
    <x v="11"/>
  </r>
  <r>
    <s v="Production and Sales of Auto Vehicles"/>
    <x v="71"/>
    <x v="11"/>
    <x v="6"/>
    <s v="Q2"/>
    <s v="TS_GP_RLS_PSAUTO_M.AP_001006"/>
    <s v="......5 Production of Tractors"/>
    <n v="4016"/>
    <s v="Number"/>
    <s v="Normal"/>
    <m/>
    <n v="130"/>
    <x v="12"/>
  </r>
  <r>
    <s v="Production and Sales of Auto Vehicles"/>
    <x v="71"/>
    <x v="11"/>
    <x v="6"/>
    <s v="Q2"/>
    <s v="TS_GP_RLS_PSAUTO_M.AP_001002"/>
    <s v=". Total Production of 2 &amp; 3 Wheelers"/>
    <n v="127716"/>
    <s v="Number"/>
    <s v="Normal"/>
    <m/>
    <n v="140"/>
    <x v="13"/>
  </r>
  <r>
    <s v="Production and Sales of Auto Vehicles"/>
    <x v="72"/>
    <x v="0"/>
    <x v="6"/>
    <s v="Q2"/>
    <s v="TS_GP_RLS_PSAUTO_M.TAS_001000"/>
    <s v=". Total Sales (except 2 &amp; 3 Wheelers)"/>
    <n v="13048"/>
    <s v="Number"/>
    <s v="Normal"/>
    <m/>
    <n v="10"/>
    <x v="0"/>
  </r>
  <r>
    <s v="Production and Sales of Auto Vehicles"/>
    <x v="72"/>
    <x v="0"/>
    <x v="6"/>
    <s v="Q2"/>
    <s v="TS_GP_RLS_PSAUTO_M.AS_001001"/>
    <s v="......1 Sales of Cars"/>
    <n v="9126"/>
    <s v="Number"/>
    <s v="Normal"/>
    <m/>
    <n v="20"/>
    <x v="1"/>
  </r>
  <r>
    <s v="Production and Sales of Auto Vehicles"/>
    <x v="72"/>
    <x v="0"/>
    <x v="6"/>
    <s v="Q2"/>
    <s v="TS_GP_RLS_PSAUTO_M.AS_001003"/>
    <s v="......2 Sales of Trucks"/>
    <n v="239"/>
    <s v="Number"/>
    <s v="Normal"/>
    <m/>
    <n v="30"/>
    <x v="2"/>
  </r>
  <r>
    <s v="Production and Sales of Auto Vehicles"/>
    <x v="72"/>
    <x v="0"/>
    <x v="6"/>
    <s v="Q2"/>
    <s v="TS_GP_RLS_PSAUTO_M.AS_001004"/>
    <s v="......3 Sales of Buses"/>
    <n v="42"/>
    <s v="Number"/>
    <s v="Normal"/>
    <m/>
    <n v="40"/>
    <x v="3"/>
  </r>
  <r>
    <s v="Production and Sales of Auto Vehicles"/>
    <x v="72"/>
    <x v="0"/>
    <x v="6"/>
    <s v="Q2"/>
    <s v="TS_GP_RLS_PSAUTO_M.AS_001005"/>
    <s v="......4 Sales of Jeeps &amp; Pickups"/>
    <n v="1096"/>
    <s v="Number"/>
    <s v="Normal"/>
    <m/>
    <n v="50"/>
    <x v="4"/>
  </r>
  <r>
    <s v="Production and Sales of Auto Vehicles"/>
    <x v="72"/>
    <x v="0"/>
    <x v="6"/>
    <s v="Q2"/>
    <s v="TS_GP_RLS_PSAUTO_M.AS_001006"/>
    <s v="......5 Sales of Tractors"/>
    <n v="2545"/>
    <s v="Number"/>
    <s v="Normal"/>
    <m/>
    <n v="60"/>
    <x v="5"/>
  </r>
  <r>
    <s v="Production and Sales of Auto Vehicles"/>
    <x v="72"/>
    <x v="0"/>
    <x v="6"/>
    <s v="Q2"/>
    <s v="TS_GP_RLS_PSAUTO_M.AS_001002"/>
    <s v=". Total Sales of 2 &amp; 3 Wheelers"/>
    <n v="128419"/>
    <s v="Number"/>
    <s v="Normal"/>
    <m/>
    <n v="70"/>
    <x v="6"/>
  </r>
  <r>
    <s v="Production and Sales of Auto Vehicles"/>
    <x v="72"/>
    <x v="0"/>
    <x v="6"/>
    <s v="Q2"/>
    <s v="TS_GP_RLS_PSAUTO_M.TAP_001000"/>
    <s v=". Total Production (except 2 &amp; 3 Wheelers)"/>
    <n v="16016"/>
    <s v="Number"/>
    <s v="Normal"/>
    <m/>
    <n v="80"/>
    <x v="7"/>
  </r>
  <r>
    <s v="Production and Sales of Auto Vehicles"/>
    <x v="72"/>
    <x v="0"/>
    <x v="6"/>
    <s v="Q2"/>
    <s v="TS_GP_RLS_PSAUTO_M.AP_001001"/>
    <s v="......1 Production of Cars"/>
    <n v="10636"/>
    <s v="Number"/>
    <s v="Normal"/>
    <m/>
    <n v="90"/>
    <x v="8"/>
  </r>
  <r>
    <s v="Production and Sales of Auto Vehicles"/>
    <x v="72"/>
    <x v="0"/>
    <x v="6"/>
    <s v="Q2"/>
    <s v="TS_GP_RLS_PSAUTO_M.AP_001003"/>
    <s v="......2 Production of Trucks"/>
    <n v="237"/>
    <s v="Number"/>
    <s v="Normal"/>
    <m/>
    <n v="100"/>
    <x v="9"/>
  </r>
  <r>
    <s v="Production and Sales of Auto Vehicles"/>
    <x v="72"/>
    <x v="0"/>
    <x v="6"/>
    <s v="Q2"/>
    <s v="TS_GP_RLS_PSAUTO_M.AP_001004"/>
    <s v="......3 Production of Buses"/>
    <n v="61"/>
    <s v="Number"/>
    <s v="Normal"/>
    <m/>
    <n v="110"/>
    <x v="10"/>
  </r>
  <r>
    <s v="Production and Sales of Auto Vehicles"/>
    <x v="72"/>
    <x v="0"/>
    <x v="6"/>
    <s v="Q2"/>
    <s v="TS_GP_RLS_PSAUTO_M.AP_001005"/>
    <s v="......4 Production of Jeeps &amp; Pickups"/>
    <n v="2320"/>
    <s v="Number"/>
    <s v="Normal"/>
    <m/>
    <n v="120"/>
    <x v="11"/>
  </r>
  <r>
    <s v="Production and Sales of Auto Vehicles"/>
    <x v="72"/>
    <x v="0"/>
    <x v="6"/>
    <s v="Q2"/>
    <s v="TS_GP_RLS_PSAUTO_M.AP_001006"/>
    <s v="......5 Production of Tractors"/>
    <n v="2762"/>
    <s v="Number"/>
    <s v="Normal"/>
    <m/>
    <n v="130"/>
    <x v="12"/>
  </r>
  <r>
    <s v="Production and Sales of Auto Vehicles"/>
    <x v="72"/>
    <x v="0"/>
    <x v="6"/>
    <s v="Q2"/>
    <s v="TS_GP_RLS_PSAUTO_M.AP_001002"/>
    <s v=". Total Production of 2 &amp; 3 Wheelers"/>
    <n v="127850"/>
    <s v="Number"/>
    <s v="Normal"/>
    <m/>
    <n v="140"/>
    <x v="13"/>
  </r>
  <r>
    <s v="Production and Sales of Auto Vehicles"/>
    <x v="73"/>
    <x v="1"/>
    <x v="6"/>
    <s v="Q2"/>
    <s v="TS_GP_RLS_PSAUTO_M.TAS_001000"/>
    <s v=". Total Sales (except 2 &amp; 3 Wheelers)"/>
    <n v="16208"/>
    <s v="Number"/>
    <s v="Normal"/>
    <m/>
    <n v="10"/>
    <x v="0"/>
  </r>
  <r>
    <s v="Production and Sales of Auto Vehicles"/>
    <x v="73"/>
    <x v="1"/>
    <x v="6"/>
    <s v="Q2"/>
    <s v="TS_GP_RLS_PSAUTO_M.AS_001001"/>
    <s v="......1 Sales of Cars"/>
    <n v="10968"/>
    <s v="Number"/>
    <s v="Normal"/>
    <m/>
    <n v="20"/>
    <x v="1"/>
  </r>
  <r>
    <s v="Production and Sales of Auto Vehicles"/>
    <x v="73"/>
    <x v="1"/>
    <x v="6"/>
    <s v="Q2"/>
    <s v="TS_GP_RLS_PSAUTO_M.AS_001003"/>
    <s v="......2 Sales of Trucks"/>
    <n v="407"/>
    <s v="Number"/>
    <s v="Normal"/>
    <m/>
    <n v="30"/>
    <x v="2"/>
  </r>
  <r>
    <s v="Production and Sales of Auto Vehicles"/>
    <x v="73"/>
    <x v="1"/>
    <x v="6"/>
    <s v="Q2"/>
    <s v="TS_GP_RLS_PSAUTO_M.AS_001004"/>
    <s v="......3 Sales of Buses"/>
    <n v="118"/>
    <s v="Number"/>
    <s v="Normal"/>
    <m/>
    <n v="40"/>
    <x v="3"/>
  </r>
  <r>
    <s v="Production and Sales of Auto Vehicles"/>
    <x v="73"/>
    <x v="1"/>
    <x v="6"/>
    <s v="Q2"/>
    <s v="TS_GP_RLS_PSAUTO_M.AS_001005"/>
    <s v="......4 Sales of Jeeps &amp; Pickups"/>
    <n v="1626"/>
    <s v="Number"/>
    <s v="Normal"/>
    <m/>
    <n v="50"/>
    <x v="4"/>
  </r>
  <r>
    <s v="Production and Sales of Auto Vehicles"/>
    <x v="73"/>
    <x v="1"/>
    <x v="6"/>
    <s v="Q2"/>
    <s v="TS_GP_RLS_PSAUTO_M.AS_001006"/>
    <s v="......5 Sales of Tractors"/>
    <n v="3089"/>
    <s v="Number"/>
    <s v="Normal"/>
    <m/>
    <n v="60"/>
    <x v="5"/>
  </r>
  <r>
    <s v="Production and Sales of Auto Vehicles"/>
    <x v="73"/>
    <x v="1"/>
    <x v="6"/>
    <s v="Q2"/>
    <s v="TS_GP_RLS_PSAUTO_M.AS_001002"/>
    <s v=". Total Sales of 2 &amp; 3 Wheelers"/>
    <n v="113096"/>
    <s v="Number"/>
    <s v="Normal"/>
    <m/>
    <n v="70"/>
    <x v="6"/>
  </r>
  <r>
    <s v="Production and Sales of Auto Vehicles"/>
    <x v="73"/>
    <x v="1"/>
    <x v="6"/>
    <s v="Q2"/>
    <s v="TS_GP_RLS_PSAUTO_M.TAP_001000"/>
    <s v=". Total Production (except 2 &amp; 3 Wheelers)"/>
    <n v="22164"/>
    <s v="Number"/>
    <s v="Normal"/>
    <m/>
    <n v="80"/>
    <x v="7"/>
  </r>
  <r>
    <s v="Production and Sales of Auto Vehicles"/>
    <x v="73"/>
    <x v="1"/>
    <x v="6"/>
    <s v="Q2"/>
    <s v="TS_GP_RLS_PSAUTO_M.AP_001001"/>
    <s v="......1 Production of Cars"/>
    <n v="16472"/>
    <s v="Number"/>
    <s v="Normal"/>
    <m/>
    <n v="90"/>
    <x v="8"/>
  </r>
  <r>
    <s v="Production and Sales of Auto Vehicles"/>
    <x v="73"/>
    <x v="1"/>
    <x v="6"/>
    <s v="Q2"/>
    <s v="TS_GP_RLS_PSAUTO_M.AP_001003"/>
    <s v="......2 Production of Trucks"/>
    <n v="347"/>
    <s v="Number"/>
    <s v="Normal"/>
    <m/>
    <n v="100"/>
    <x v="9"/>
  </r>
  <r>
    <s v="Production and Sales of Auto Vehicles"/>
    <x v="73"/>
    <x v="1"/>
    <x v="6"/>
    <s v="Q2"/>
    <s v="TS_GP_RLS_PSAUTO_M.AP_001004"/>
    <s v="......3 Production of Buses"/>
    <n v="61"/>
    <s v="Number"/>
    <s v="Normal"/>
    <m/>
    <n v="110"/>
    <x v="10"/>
  </r>
  <r>
    <s v="Production and Sales of Auto Vehicles"/>
    <x v="73"/>
    <x v="1"/>
    <x v="6"/>
    <s v="Q2"/>
    <s v="TS_GP_RLS_PSAUTO_M.AP_001005"/>
    <s v="......4 Production of Jeeps &amp; Pickups"/>
    <n v="2473"/>
    <s v="Number"/>
    <s v="Normal"/>
    <m/>
    <n v="120"/>
    <x v="11"/>
  </r>
  <r>
    <s v="Production and Sales of Auto Vehicles"/>
    <x v="73"/>
    <x v="1"/>
    <x v="6"/>
    <s v="Q2"/>
    <s v="TS_GP_RLS_PSAUTO_M.AP_001006"/>
    <s v="......5 Production of Tractors"/>
    <n v="2811"/>
    <s v="Number"/>
    <s v="Normal"/>
    <m/>
    <n v="130"/>
    <x v="12"/>
  </r>
  <r>
    <s v="Production and Sales of Auto Vehicles"/>
    <x v="73"/>
    <x v="1"/>
    <x v="6"/>
    <s v="Q2"/>
    <s v="TS_GP_RLS_PSAUTO_M.AP_001002"/>
    <s v=". Total Production of 2 &amp; 3 Wheelers"/>
    <n v="115205"/>
    <s v="Number"/>
    <s v="Normal"/>
    <m/>
    <n v="140"/>
    <x v="13"/>
  </r>
  <r>
    <s v="Production and Sales of Auto Vehicles"/>
    <x v="74"/>
    <x v="2"/>
    <x v="6"/>
    <s v="Q1"/>
    <s v="TS_GP_RLS_PSAUTO_M.TAS_001000"/>
    <s v=". Total Sales (except 2 &amp; 3 Wheelers)"/>
    <n v="21607"/>
    <s v="Number"/>
    <s v="Normal"/>
    <m/>
    <n v="10"/>
    <x v="0"/>
  </r>
  <r>
    <s v="Production and Sales of Auto Vehicles"/>
    <x v="74"/>
    <x v="2"/>
    <x v="6"/>
    <s v="Q1"/>
    <s v="TS_GP_RLS_PSAUTO_M.AS_001001"/>
    <s v="......1 Sales of Cars"/>
    <n v="14767"/>
    <s v="Number"/>
    <s v="Normal"/>
    <m/>
    <n v="20"/>
    <x v="1"/>
  </r>
  <r>
    <s v="Production and Sales of Auto Vehicles"/>
    <x v="74"/>
    <x v="2"/>
    <x v="6"/>
    <s v="Q1"/>
    <s v="TS_GP_RLS_PSAUTO_M.AS_001003"/>
    <s v="......2 Sales of Trucks"/>
    <n v="340"/>
    <s v="Number"/>
    <s v="Normal"/>
    <m/>
    <n v="30"/>
    <x v="2"/>
  </r>
  <r>
    <s v="Production and Sales of Auto Vehicles"/>
    <x v="74"/>
    <x v="2"/>
    <x v="6"/>
    <s v="Q1"/>
    <s v="TS_GP_RLS_PSAUTO_M.AS_001004"/>
    <s v="......3 Sales of Buses"/>
    <n v="72"/>
    <s v="Number"/>
    <s v="Normal"/>
    <m/>
    <n v="40"/>
    <x v="3"/>
  </r>
  <r>
    <s v="Production and Sales of Auto Vehicles"/>
    <x v="74"/>
    <x v="2"/>
    <x v="6"/>
    <s v="Q1"/>
    <s v="TS_GP_RLS_PSAUTO_M.AS_001005"/>
    <s v="......4 Sales of Jeeps &amp; Pickups"/>
    <n v="2794"/>
    <s v="Number"/>
    <s v="Normal"/>
    <m/>
    <n v="50"/>
    <x v="4"/>
  </r>
  <r>
    <s v="Production and Sales of Auto Vehicles"/>
    <x v="74"/>
    <x v="2"/>
    <x v="6"/>
    <s v="Q1"/>
    <s v="TS_GP_RLS_PSAUTO_M.AS_001006"/>
    <s v="......5 Sales of Tractors"/>
    <n v="3634"/>
    <s v="Number"/>
    <s v="Normal"/>
    <m/>
    <n v="60"/>
    <x v="5"/>
  </r>
  <r>
    <s v="Production and Sales of Auto Vehicles"/>
    <x v="74"/>
    <x v="2"/>
    <x v="6"/>
    <s v="Q1"/>
    <s v="TS_GP_RLS_PSAUTO_M.AS_001002"/>
    <s v=". Total Sales of 2 &amp; 3 Wheelers"/>
    <n v="136730"/>
    <s v="Number"/>
    <s v="Normal"/>
    <m/>
    <n v="70"/>
    <x v="6"/>
  </r>
  <r>
    <s v="Production and Sales of Auto Vehicles"/>
    <x v="74"/>
    <x v="2"/>
    <x v="6"/>
    <s v="Q1"/>
    <s v="TS_GP_RLS_PSAUTO_M.TAP_001000"/>
    <s v=". Total Production (except 2 &amp; 3 Wheelers)"/>
    <n v="18886"/>
    <s v="Number"/>
    <s v="Normal"/>
    <m/>
    <n v="80"/>
    <x v="7"/>
  </r>
  <r>
    <s v="Production and Sales of Auto Vehicles"/>
    <x v="74"/>
    <x v="2"/>
    <x v="6"/>
    <s v="Q1"/>
    <s v="TS_GP_RLS_PSAUTO_M.AP_001001"/>
    <s v="......1 Production of Cars"/>
    <n v="12840"/>
    <s v="Number"/>
    <s v="Normal"/>
    <m/>
    <n v="90"/>
    <x v="8"/>
  </r>
  <r>
    <s v="Production and Sales of Auto Vehicles"/>
    <x v="74"/>
    <x v="2"/>
    <x v="6"/>
    <s v="Q1"/>
    <s v="TS_GP_RLS_PSAUTO_M.AP_001003"/>
    <s v="......2 Production of Trucks"/>
    <n v="262"/>
    <s v="Number"/>
    <s v="Normal"/>
    <m/>
    <n v="100"/>
    <x v="9"/>
  </r>
  <r>
    <s v="Production and Sales of Auto Vehicles"/>
    <x v="74"/>
    <x v="2"/>
    <x v="6"/>
    <s v="Q1"/>
    <s v="TS_GP_RLS_PSAUTO_M.AP_001004"/>
    <s v="......3 Production of Buses"/>
    <n v="84"/>
    <s v="Number"/>
    <s v="Normal"/>
    <m/>
    <n v="110"/>
    <x v="10"/>
  </r>
  <r>
    <s v="Production and Sales of Auto Vehicles"/>
    <x v="74"/>
    <x v="2"/>
    <x v="6"/>
    <s v="Q1"/>
    <s v="TS_GP_RLS_PSAUTO_M.AP_001005"/>
    <s v="......4 Production of Jeeps &amp; Pickups"/>
    <n v="2142"/>
    <s v="Number"/>
    <s v="Normal"/>
    <m/>
    <n v="120"/>
    <x v="11"/>
  </r>
  <r>
    <s v="Production and Sales of Auto Vehicles"/>
    <x v="74"/>
    <x v="2"/>
    <x v="6"/>
    <s v="Q1"/>
    <s v="TS_GP_RLS_PSAUTO_M.AP_001006"/>
    <s v="......5 Production of Tractors"/>
    <n v="3558"/>
    <s v="Number"/>
    <s v="Normal"/>
    <m/>
    <n v="130"/>
    <x v="12"/>
  </r>
  <r>
    <s v="Production and Sales of Auto Vehicles"/>
    <x v="74"/>
    <x v="2"/>
    <x v="6"/>
    <s v="Q1"/>
    <s v="TS_GP_RLS_PSAUTO_M.AP_001002"/>
    <s v=". Total Production of 2 &amp; 3 Wheelers"/>
    <n v="135017"/>
    <s v="Number"/>
    <s v="Normal"/>
    <m/>
    <n v="140"/>
    <x v="13"/>
  </r>
  <r>
    <s v="Production and Sales of Auto Vehicles"/>
    <x v="75"/>
    <x v="3"/>
    <x v="6"/>
    <s v="Q1"/>
    <s v="TS_GP_RLS_PSAUTO_M.TAS_001000"/>
    <s v=". Total Sales (except 2 &amp; 3 Wheelers)"/>
    <n v="21941"/>
    <s v="Number"/>
    <s v="Normal"/>
    <m/>
    <n v="10"/>
    <x v="0"/>
  </r>
  <r>
    <s v="Production and Sales of Auto Vehicles"/>
    <x v="75"/>
    <x v="3"/>
    <x v="6"/>
    <s v="Q1"/>
    <s v="TS_GP_RLS_PSAUTO_M.AS_001001"/>
    <s v="......1 Sales of Cars"/>
    <n v="15428"/>
    <s v="Number"/>
    <s v="Normal"/>
    <m/>
    <n v="20"/>
    <x v="1"/>
  </r>
  <r>
    <s v="Production and Sales of Auto Vehicles"/>
    <x v="75"/>
    <x v="3"/>
    <x v="6"/>
    <s v="Q1"/>
    <s v="TS_GP_RLS_PSAUTO_M.AS_001003"/>
    <s v="......2 Sales of Trucks"/>
    <n v="368"/>
    <s v="Number"/>
    <s v="Normal"/>
    <m/>
    <n v="30"/>
    <x v="2"/>
  </r>
  <r>
    <s v="Production and Sales of Auto Vehicles"/>
    <x v="75"/>
    <x v="3"/>
    <x v="6"/>
    <s v="Q1"/>
    <s v="TS_GP_RLS_PSAUTO_M.AS_001004"/>
    <s v="......3 Sales of Buses"/>
    <n v="83"/>
    <s v="Number"/>
    <s v="Normal"/>
    <m/>
    <n v="40"/>
    <x v="3"/>
  </r>
  <r>
    <s v="Production and Sales of Auto Vehicles"/>
    <x v="75"/>
    <x v="3"/>
    <x v="6"/>
    <s v="Q1"/>
    <s v="TS_GP_RLS_PSAUTO_M.AS_001005"/>
    <s v="......4 Sales of Jeeps &amp; Pickups"/>
    <n v="2463"/>
    <s v="Number"/>
    <s v="Normal"/>
    <m/>
    <n v="50"/>
    <x v="4"/>
  </r>
  <r>
    <s v="Production and Sales of Auto Vehicles"/>
    <x v="75"/>
    <x v="3"/>
    <x v="6"/>
    <s v="Q1"/>
    <s v="TS_GP_RLS_PSAUTO_M.AS_001006"/>
    <s v="......5 Sales of Tractors"/>
    <n v="3599"/>
    <s v="Number"/>
    <s v="Normal"/>
    <m/>
    <n v="60"/>
    <x v="5"/>
  </r>
  <r>
    <s v="Production and Sales of Auto Vehicles"/>
    <x v="75"/>
    <x v="3"/>
    <x v="6"/>
    <s v="Q1"/>
    <s v="TS_GP_RLS_PSAUTO_M.AS_001002"/>
    <s v=". Total Sales of 2 &amp; 3 Wheelers"/>
    <n v="154782"/>
    <s v="Number"/>
    <s v="Normal"/>
    <m/>
    <n v="70"/>
    <x v="6"/>
  </r>
  <r>
    <s v="Production and Sales of Auto Vehicles"/>
    <x v="75"/>
    <x v="3"/>
    <x v="6"/>
    <s v="Q1"/>
    <s v="TS_GP_RLS_PSAUTO_M.TAP_001000"/>
    <s v=". Total Production (except 2 &amp; 3 Wheelers)"/>
    <n v="17547"/>
    <s v="Number"/>
    <s v="Normal"/>
    <m/>
    <n v="80"/>
    <x v="7"/>
  </r>
  <r>
    <s v="Production and Sales of Auto Vehicles"/>
    <x v="75"/>
    <x v="3"/>
    <x v="6"/>
    <s v="Q1"/>
    <s v="TS_GP_RLS_PSAUTO_M.AP_001001"/>
    <s v="......1 Production of Cars"/>
    <n v="11885"/>
    <s v="Number"/>
    <s v="Normal"/>
    <m/>
    <n v="90"/>
    <x v="8"/>
  </r>
  <r>
    <s v="Production and Sales of Auto Vehicles"/>
    <x v="75"/>
    <x v="3"/>
    <x v="6"/>
    <s v="Q1"/>
    <s v="TS_GP_RLS_PSAUTO_M.AP_001003"/>
    <s v="......2 Production of Trucks"/>
    <n v="355"/>
    <s v="Number"/>
    <s v="Normal"/>
    <m/>
    <n v="100"/>
    <x v="9"/>
  </r>
  <r>
    <s v="Production and Sales of Auto Vehicles"/>
    <x v="75"/>
    <x v="3"/>
    <x v="6"/>
    <s v="Q1"/>
    <s v="TS_GP_RLS_PSAUTO_M.AP_001004"/>
    <s v="......3 Production of Buses"/>
    <n v="94"/>
    <s v="Number"/>
    <s v="Normal"/>
    <m/>
    <n v="110"/>
    <x v="10"/>
  </r>
  <r>
    <s v="Production and Sales of Auto Vehicles"/>
    <x v="75"/>
    <x v="3"/>
    <x v="6"/>
    <s v="Q1"/>
    <s v="TS_GP_RLS_PSAUTO_M.AP_001005"/>
    <s v="......4 Production of Jeeps &amp; Pickups"/>
    <n v="1999"/>
    <s v="Number"/>
    <s v="Normal"/>
    <m/>
    <n v="120"/>
    <x v="11"/>
  </r>
  <r>
    <s v="Production and Sales of Auto Vehicles"/>
    <x v="75"/>
    <x v="3"/>
    <x v="6"/>
    <s v="Q1"/>
    <s v="TS_GP_RLS_PSAUTO_M.AP_001006"/>
    <s v="......5 Production of Tractors"/>
    <n v="3214"/>
    <s v="Number"/>
    <s v="Normal"/>
    <m/>
    <n v="130"/>
    <x v="12"/>
  </r>
  <r>
    <s v="Production and Sales of Auto Vehicles"/>
    <x v="75"/>
    <x v="3"/>
    <x v="6"/>
    <s v="Q1"/>
    <s v="TS_GP_RLS_PSAUTO_M.AP_001002"/>
    <s v=". Total Production of 2 &amp; 3 Wheelers"/>
    <n v="153530"/>
    <s v="Number"/>
    <s v="Normal"/>
    <m/>
    <n v="140"/>
    <x v="13"/>
  </r>
  <r>
    <s v="Production and Sales of Auto Vehicles"/>
    <x v="76"/>
    <x v="4"/>
    <x v="6"/>
    <s v="Q1"/>
    <s v="TS_GP_RLS_PSAUTO_M.TAS_001000"/>
    <s v=". Total Sales (except 2 &amp; 3 Wheelers)"/>
    <n v="25339"/>
    <s v="Number"/>
    <s v="Normal"/>
    <m/>
    <n v="10"/>
    <x v="0"/>
  </r>
  <r>
    <s v="Production and Sales of Auto Vehicles"/>
    <x v="76"/>
    <x v="4"/>
    <x v="6"/>
    <s v="Q1"/>
    <s v="TS_GP_RLS_PSAUTO_M.AS_001001"/>
    <s v="......1 Sales of Cars"/>
    <n v="17076"/>
    <s v="Number"/>
    <s v="Normal"/>
    <m/>
    <n v="20"/>
    <x v="1"/>
  </r>
  <r>
    <s v="Production and Sales of Auto Vehicles"/>
    <x v="76"/>
    <x v="4"/>
    <x v="6"/>
    <s v="Q1"/>
    <s v="TS_GP_RLS_PSAUTO_M.AS_001003"/>
    <s v="......2 Sales of Trucks"/>
    <n v="407"/>
    <s v="Number"/>
    <s v="Normal"/>
    <m/>
    <n v="30"/>
    <x v="2"/>
  </r>
  <r>
    <s v="Production and Sales of Auto Vehicles"/>
    <x v="76"/>
    <x v="4"/>
    <x v="6"/>
    <s v="Q1"/>
    <s v="TS_GP_RLS_PSAUTO_M.AS_001004"/>
    <s v="......3 Sales of Buses"/>
    <n v="65"/>
    <s v="Number"/>
    <s v="Normal"/>
    <m/>
    <n v="40"/>
    <x v="3"/>
  </r>
  <r>
    <s v="Production and Sales of Auto Vehicles"/>
    <x v="76"/>
    <x v="4"/>
    <x v="6"/>
    <s v="Q1"/>
    <s v="TS_GP_RLS_PSAUTO_M.AS_001005"/>
    <s v="......4 Sales of Jeeps &amp; Pickups"/>
    <n v="2361"/>
    <s v="Number"/>
    <s v="Normal"/>
    <m/>
    <n v="50"/>
    <x v="4"/>
  </r>
  <r>
    <s v="Production and Sales of Auto Vehicles"/>
    <x v="76"/>
    <x v="4"/>
    <x v="6"/>
    <s v="Q1"/>
    <s v="TS_GP_RLS_PSAUTO_M.AS_001006"/>
    <s v="......5 Sales of Tractors"/>
    <n v="5430"/>
    <s v="Number"/>
    <s v="Normal"/>
    <m/>
    <n v="60"/>
    <x v="5"/>
  </r>
  <r>
    <s v="Production and Sales of Auto Vehicles"/>
    <x v="76"/>
    <x v="4"/>
    <x v="6"/>
    <s v="Q1"/>
    <s v="TS_GP_RLS_PSAUTO_M.AS_001002"/>
    <s v=". Total Sales of 2 &amp; 3 Wheelers"/>
    <n v="155215"/>
    <s v="Number"/>
    <s v="Normal"/>
    <m/>
    <n v="70"/>
    <x v="6"/>
  </r>
  <r>
    <s v="Production and Sales of Auto Vehicles"/>
    <x v="76"/>
    <x v="4"/>
    <x v="6"/>
    <s v="Q1"/>
    <s v="TS_GP_RLS_PSAUTO_M.TAP_001000"/>
    <s v=". Total Production (except 2 &amp; 3 Wheelers)"/>
    <n v="23118"/>
    <s v="Number"/>
    <s v="Normal"/>
    <m/>
    <n v="80"/>
    <x v="7"/>
  </r>
  <r>
    <s v="Production and Sales of Auto Vehicles"/>
    <x v="76"/>
    <x v="4"/>
    <x v="6"/>
    <s v="Q1"/>
    <s v="TS_GP_RLS_PSAUTO_M.AP_001001"/>
    <s v="......1 Production of Cars"/>
    <n v="14412"/>
    <s v="Number"/>
    <s v="Normal"/>
    <m/>
    <n v="90"/>
    <x v="8"/>
  </r>
  <r>
    <s v="Production and Sales of Auto Vehicles"/>
    <x v="76"/>
    <x v="4"/>
    <x v="6"/>
    <s v="Q1"/>
    <s v="TS_GP_RLS_PSAUTO_M.AP_001003"/>
    <s v="......2 Production of Trucks"/>
    <n v="391"/>
    <s v="Number"/>
    <s v="Normal"/>
    <m/>
    <n v="100"/>
    <x v="9"/>
  </r>
  <r>
    <s v="Production and Sales of Auto Vehicles"/>
    <x v="76"/>
    <x v="4"/>
    <x v="6"/>
    <s v="Q1"/>
    <s v="TS_GP_RLS_PSAUTO_M.AP_001004"/>
    <s v="......3 Production of Buses"/>
    <n v="86"/>
    <s v="Number"/>
    <s v="Normal"/>
    <m/>
    <n v="110"/>
    <x v="10"/>
  </r>
  <r>
    <s v="Production and Sales of Auto Vehicles"/>
    <x v="76"/>
    <x v="4"/>
    <x v="6"/>
    <s v="Q1"/>
    <s v="TS_GP_RLS_PSAUTO_M.AP_001005"/>
    <s v="......4 Production of Jeeps &amp; Pickups"/>
    <n v="2556"/>
    <s v="Number"/>
    <s v="Normal"/>
    <m/>
    <n v="120"/>
    <x v="11"/>
  </r>
  <r>
    <s v="Production and Sales of Auto Vehicles"/>
    <x v="76"/>
    <x v="4"/>
    <x v="6"/>
    <s v="Q1"/>
    <s v="TS_GP_RLS_PSAUTO_M.AP_001006"/>
    <s v="......5 Production of Tractors"/>
    <n v="5673"/>
    <s v="Number"/>
    <s v="Normal"/>
    <m/>
    <n v="130"/>
    <x v="12"/>
  </r>
  <r>
    <s v="Production and Sales of Auto Vehicles"/>
    <x v="76"/>
    <x v="4"/>
    <x v="6"/>
    <s v="Q1"/>
    <s v="TS_GP_RLS_PSAUTO_M.AP_001002"/>
    <s v=". Total Production of 2 &amp; 3 Wheelers"/>
    <n v="151873"/>
    <s v="Number"/>
    <s v="Normal"/>
    <m/>
    <n v="140"/>
    <x v="13"/>
  </r>
  <r>
    <s v="Production and Sales of Auto Vehicles"/>
    <x v="77"/>
    <x v="5"/>
    <x v="7"/>
    <s v="Q4"/>
    <s v="TS_GP_RLS_PSAUTO_M.TAS_001000"/>
    <s v=". Total Sales (except 2 &amp; 3 Wheelers)"/>
    <n v="29099"/>
    <s v="Number"/>
    <s v="Normal"/>
    <m/>
    <n v="10"/>
    <x v="0"/>
  </r>
  <r>
    <s v="Production and Sales of Auto Vehicles"/>
    <x v="77"/>
    <x v="5"/>
    <x v="7"/>
    <s v="Q4"/>
    <s v="TS_GP_RLS_PSAUTO_M.AS_001001"/>
    <s v="......1 Sales of Cars"/>
    <n v="19897"/>
    <s v="Number"/>
    <s v="Normal"/>
    <m/>
    <n v="20"/>
    <x v="1"/>
  </r>
  <r>
    <s v="Production and Sales of Auto Vehicles"/>
    <x v="77"/>
    <x v="5"/>
    <x v="7"/>
    <s v="Q4"/>
    <s v="TS_GP_RLS_PSAUTO_M.AS_001003"/>
    <s v="......2 Sales of Trucks"/>
    <n v="425"/>
    <s v="Number"/>
    <s v="Normal"/>
    <m/>
    <n v="30"/>
    <x v="2"/>
  </r>
  <r>
    <s v="Production and Sales of Auto Vehicles"/>
    <x v="77"/>
    <x v="5"/>
    <x v="7"/>
    <s v="Q4"/>
    <s v="TS_GP_RLS_PSAUTO_M.AS_001004"/>
    <s v="......3 Sales of Buses"/>
    <n v="67"/>
    <s v="Number"/>
    <s v="Normal"/>
    <m/>
    <n v="40"/>
    <x v="3"/>
  </r>
  <r>
    <s v="Production and Sales of Auto Vehicles"/>
    <x v="77"/>
    <x v="5"/>
    <x v="7"/>
    <s v="Q4"/>
    <s v="TS_GP_RLS_PSAUTO_M.AS_001005"/>
    <s v="......4 Sales of Jeeps &amp; Pickups"/>
    <n v="2981"/>
    <s v="Number"/>
    <s v="Normal"/>
    <m/>
    <n v="50"/>
    <x v="4"/>
  </r>
  <r>
    <s v="Production and Sales of Auto Vehicles"/>
    <x v="77"/>
    <x v="5"/>
    <x v="7"/>
    <s v="Q4"/>
    <s v="TS_GP_RLS_PSAUTO_M.AS_001006"/>
    <s v="......5 Sales of Tractors"/>
    <n v="5729"/>
    <s v="Number"/>
    <s v="Normal"/>
    <m/>
    <n v="60"/>
    <x v="5"/>
  </r>
  <r>
    <s v="Production and Sales of Auto Vehicles"/>
    <x v="77"/>
    <x v="5"/>
    <x v="7"/>
    <s v="Q4"/>
    <s v="TS_GP_RLS_PSAUTO_M.AS_001002"/>
    <s v=". Total Sales of 2 &amp; 3 Wheelers"/>
    <n v="138010"/>
    <s v="Number"/>
    <s v="Normal"/>
    <m/>
    <n v="70"/>
    <x v="6"/>
  </r>
  <r>
    <s v="Production and Sales of Auto Vehicles"/>
    <x v="77"/>
    <x v="5"/>
    <x v="7"/>
    <s v="Q4"/>
    <s v="TS_GP_RLS_PSAUTO_M.TAP_001000"/>
    <s v=". Total Production (except 2 &amp; 3 Wheelers)"/>
    <n v="26884"/>
    <s v="Number"/>
    <s v="Normal"/>
    <m/>
    <n v="80"/>
    <x v="7"/>
  </r>
  <r>
    <s v="Production and Sales of Auto Vehicles"/>
    <x v="77"/>
    <x v="5"/>
    <x v="7"/>
    <s v="Q4"/>
    <s v="TS_GP_RLS_PSAUTO_M.AP_001001"/>
    <s v="......1 Production of Cars"/>
    <n v="18365"/>
    <s v="Number"/>
    <s v="Normal"/>
    <m/>
    <n v="90"/>
    <x v="8"/>
  </r>
  <r>
    <s v="Production and Sales of Auto Vehicles"/>
    <x v="77"/>
    <x v="5"/>
    <x v="7"/>
    <s v="Q4"/>
    <s v="TS_GP_RLS_PSAUTO_M.AP_001003"/>
    <s v="......2 Production of Trucks"/>
    <n v="348"/>
    <s v="Number"/>
    <s v="Normal"/>
    <m/>
    <n v="100"/>
    <x v="9"/>
  </r>
  <r>
    <s v="Production and Sales of Auto Vehicles"/>
    <x v="77"/>
    <x v="5"/>
    <x v="7"/>
    <s v="Q4"/>
    <s v="TS_GP_RLS_PSAUTO_M.AP_001004"/>
    <s v="......3 Production of Buses"/>
    <n v="47"/>
    <s v="Number"/>
    <s v="Normal"/>
    <m/>
    <n v="110"/>
    <x v="10"/>
  </r>
  <r>
    <s v="Production and Sales of Auto Vehicles"/>
    <x v="77"/>
    <x v="5"/>
    <x v="7"/>
    <s v="Q4"/>
    <s v="TS_GP_RLS_PSAUTO_M.AP_001005"/>
    <s v="......4 Production of Jeeps &amp; Pickups"/>
    <n v="2546"/>
    <s v="Number"/>
    <s v="Normal"/>
    <m/>
    <n v="120"/>
    <x v="11"/>
  </r>
  <r>
    <s v="Production and Sales of Auto Vehicles"/>
    <x v="77"/>
    <x v="5"/>
    <x v="7"/>
    <s v="Q4"/>
    <s v="TS_GP_RLS_PSAUTO_M.AP_001006"/>
    <s v="......5 Production of Tractors"/>
    <n v="5578"/>
    <s v="Number"/>
    <s v="Normal"/>
    <m/>
    <n v="130"/>
    <x v="12"/>
  </r>
  <r>
    <s v="Production and Sales of Auto Vehicles"/>
    <x v="77"/>
    <x v="5"/>
    <x v="7"/>
    <s v="Q4"/>
    <s v="TS_GP_RLS_PSAUTO_M.AP_001002"/>
    <s v=". Total Production of 2 &amp; 3 Wheelers"/>
    <n v="142837"/>
    <s v="Number"/>
    <s v="Normal"/>
    <m/>
    <n v="140"/>
    <x v="13"/>
  </r>
  <r>
    <s v="Production and Sales of Auto Vehicles"/>
    <x v="78"/>
    <x v="6"/>
    <x v="7"/>
    <s v="Q4"/>
    <s v="TS_GP_RLS_PSAUTO_M.TAS_001000"/>
    <s v=". Total Sales (except 2 &amp; 3 Wheelers)"/>
    <n v="24506"/>
    <s v="Number"/>
    <s v="Normal"/>
    <m/>
    <n v="10"/>
    <x v="0"/>
  </r>
  <r>
    <s v="Production and Sales of Auto Vehicles"/>
    <x v="78"/>
    <x v="6"/>
    <x v="7"/>
    <s v="Q4"/>
    <s v="TS_GP_RLS_PSAUTO_M.AS_001001"/>
    <s v="......1 Sales of Cars"/>
    <n v="17071"/>
    <s v="Number"/>
    <s v="Normal"/>
    <m/>
    <n v="20"/>
    <x v="1"/>
  </r>
  <r>
    <s v="Production and Sales of Auto Vehicles"/>
    <x v="78"/>
    <x v="6"/>
    <x v="7"/>
    <s v="Q4"/>
    <s v="TS_GP_RLS_PSAUTO_M.AS_001003"/>
    <s v="......2 Sales of Trucks"/>
    <n v="526"/>
    <s v="Number"/>
    <s v="Normal"/>
    <m/>
    <n v="30"/>
    <x v="2"/>
  </r>
  <r>
    <s v="Production and Sales of Auto Vehicles"/>
    <x v="78"/>
    <x v="6"/>
    <x v="7"/>
    <s v="Q4"/>
    <s v="TS_GP_RLS_PSAUTO_M.AS_001004"/>
    <s v="......3 Sales of Buses"/>
    <n v="37"/>
    <s v="Number"/>
    <s v="Normal"/>
    <m/>
    <n v="40"/>
    <x v="3"/>
  </r>
  <r>
    <s v="Production and Sales of Auto Vehicles"/>
    <x v="78"/>
    <x v="6"/>
    <x v="7"/>
    <s v="Q4"/>
    <s v="TS_GP_RLS_PSAUTO_M.AS_001005"/>
    <s v="......4 Sales of Jeeps &amp; Pickups"/>
    <n v="2828"/>
    <s v="Number"/>
    <s v="Normal"/>
    <m/>
    <n v="50"/>
    <x v="4"/>
  </r>
  <r>
    <s v="Production and Sales of Auto Vehicles"/>
    <x v="78"/>
    <x v="6"/>
    <x v="7"/>
    <s v="Q4"/>
    <s v="TS_GP_RLS_PSAUTO_M.AS_001006"/>
    <s v="......5 Sales of Tractors"/>
    <n v="4044"/>
    <s v="Number"/>
    <s v="Normal"/>
    <m/>
    <n v="60"/>
    <x v="5"/>
  </r>
  <r>
    <s v="Production and Sales of Auto Vehicles"/>
    <x v="78"/>
    <x v="6"/>
    <x v="7"/>
    <s v="Q4"/>
    <s v="TS_GP_RLS_PSAUTO_M.AS_001002"/>
    <s v=". Total Sales of 2 &amp; 3 Wheelers"/>
    <n v="138555"/>
    <s v="Number"/>
    <s v="Normal"/>
    <m/>
    <n v="70"/>
    <x v="6"/>
  </r>
  <r>
    <s v="Production and Sales of Auto Vehicles"/>
    <x v="78"/>
    <x v="6"/>
    <x v="7"/>
    <s v="Q4"/>
    <s v="TS_GP_RLS_PSAUTO_M.TAP_001000"/>
    <s v=". Total Production (except 2 &amp; 3 Wheelers)"/>
    <n v="25098"/>
    <s v="Number"/>
    <s v="Normal"/>
    <m/>
    <n v="80"/>
    <x v="7"/>
  </r>
  <r>
    <s v="Production and Sales of Auto Vehicles"/>
    <x v="78"/>
    <x v="6"/>
    <x v="7"/>
    <s v="Q4"/>
    <s v="TS_GP_RLS_PSAUTO_M.AP_001001"/>
    <s v="......1 Production of Cars"/>
    <n v="17576"/>
    <s v="Number"/>
    <s v="Normal"/>
    <m/>
    <n v="90"/>
    <x v="8"/>
  </r>
  <r>
    <s v="Production and Sales of Auto Vehicles"/>
    <x v="78"/>
    <x v="6"/>
    <x v="7"/>
    <s v="Q4"/>
    <s v="TS_GP_RLS_PSAUTO_M.AP_001003"/>
    <s v="......2 Production of Trucks"/>
    <n v="424"/>
    <s v="Number"/>
    <s v="Normal"/>
    <m/>
    <n v="100"/>
    <x v="9"/>
  </r>
  <r>
    <s v="Production and Sales of Auto Vehicles"/>
    <x v="78"/>
    <x v="6"/>
    <x v="7"/>
    <s v="Q4"/>
    <s v="TS_GP_RLS_PSAUTO_M.AP_001004"/>
    <s v="......3 Production of Buses"/>
    <n v="26"/>
    <s v="Number"/>
    <s v="Normal"/>
    <m/>
    <n v="110"/>
    <x v="10"/>
  </r>
  <r>
    <s v="Production and Sales of Auto Vehicles"/>
    <x v="78"/>
    <x v="6"/>
    <x v="7"/>
    <s v="Q4"/>
    <s v="TS_GP_RLS_PSAUTO_M.AP_001005"/>
    <s v="......4 Production of Jeeps &amp; Pickups"/>
    <n v="2837"/>
    <s v="Number"/>
    <s v="Normal"/>
    <m/>
    <n v="120"/>
    <x v="11"/>
  </r>
  <r>
    <s v="Production and Sales of Auto Vehicles"/>
    <x v="78"/>
    <x v="6"/>
    <x v="7"/>
    <s v="Q4"/>
    <s v="TS_GP_RLS_PSAUTO_M.AP_001006"/>
    <s v="......5 Production of Tractors"/>
    <n v="4235"/>
    <s v="Number"/>
    <s v="Normal"/>
    <m/>
    <n v="130"/>
    <x v="12"/>
  </r>
  <r>
    <s v="Production and Sales of Auto Vehicles"/>
    <x v="78"/>
    <x v="6"/>
    <x v="7"/>
    <s v="Q4"/>
    <s v="TS_GP_RLS_PSAUTO_M.AP_001002"/>
    <s v=". Total Production of 2 &amp; 3 Wheelers"/>
    <n v="137346"/>
    <s v="Number"/>
    <s v="Normal"/>
    <m/>
    <n v="140"/>
    <x v="13"/>
  </r>
  <r>
    <s v="Production and Sales of Auto Vehicles"/>
    <x v="79"/>
    <x v="7"/>
    <x v="7"/>
    <s v="Q4"/>
    <s v="TS_GP_RLS_PSAUTO_M.TAS_001000"/>
    <s v=". Total Sales (except 2 &amp; 3 Wheelers)"/>
    <n v="26626"/>
    <s v="Number"/>
    <s v="Normal"/>
    <m/>
    <n v="10"/>
    <x v="0"/>
  </r>
  <r>
    <s v="Production and Sales of Auto Vehicles"/>
    <x v="79"/>
    <x v="7"/>
    <x v="7"/>
    <s v="Q4"/>
    <s v="TS_GP_RLS_PSAUTO_M.AS_001001"/>
    <s v="......1 Sales of Cars"/>
    <n v="19353"/>
    <s v="Number"/>
    <s v="Normal"/>
    <m/>
    <n v="20"/>
    <x v="1"/>
  </r>
  <r>
    <s v="Production and Sales of Auto Vehicles"/>
    <x v="79"/>
    <x v="7"/>
    <x v="7"/>
    <s v="Q4"/>
    <s v="TS_GP_RLS_PSAUTO_M.AS_001003"/>
    <s v="......2 Sales of Trucks"/>
    <n v="537"/>
    <s v="Number"/>
    <s v="Normal"/>
    <m/>
    <n v="30"/>
    <x v="2"/>
  </r>
  <r>
    <s v="Production and Sales of Auto Vehicles"/>
    <x v="79"/>
    <x v="7"/>
    <x v="7"/>
    <s v="Q4"/>
    <s v="TS_GP_RLS_PSAUTO_M.AS_001004"/>
    <s v="......3 Sales of Buses"/>
    <n v="65"/>
    <s v="Number"/>
    <s v="Normal"/>
    <m/>
    <n v="40"/>
    <x v="3"/>
  </r>
  <r>
    <s v="Production and Sales of Auto Vehicles"/>
    <x v="79"/>
    <x v="7"/>
    <x v="7"/>
    <s v="Q4"/>
    <s v="TS_GP_RLS_PSAUTO_M.AS_001005"/>
    <s v="......4 Sales of Jeeps &amp; Pickups"/>
    <n v="3185"/>
    <s v="Number"/>
    <s v="Normal"/>
    <m/>
    <n v="50"/>
    <x v="4"/>
  </r>
  <r>
    <s v="Production and Sales of Auto Vehicles"/>
    <x v="79"/>
    <x v="7"/>
    <x v="7"/>
    <s v="Q4"/>
    <s v="TS_GP_RLS_PSAUTO_M.AS_001006"/>
    <s v="......5 Sales of Tractors"/>
    <n v="3486"/>
    <s v="Number"/>
    <s v="Normal"/>
    <m/>
    <n v="60"/>
    <x v="5"/>
  </r>
  <r>
    <s v="Production and Sales of Auto Vehicles"/>
    <x v="79"/>
    <x v="7"/>
    <x v="7"/>
    <s v="Q4"/>
    <s v="TS_GP_RLS_PSAUTO_M.AS_001002"/>
    <s v=". Total Sales of 2 &amp; 3 Wheelers"/>
    <n v="149107"/>
    <s v="Number"/>
    <s v="Normal"/>
    <m/>
    <n v="70"/>
    <x v="6"/>
  </r>
  <r>
    <s v="Production and Sales of Auto Vehicles"/>
    <x v="79"/>
    <x v="7"/>
    <x v="7"/>
    <s v="Q4"/>
    <s v="TS_GP_RLS_PSAUTO_M.TAP_001000"/>
    <s v=". Total Production (except 2 &amp; 3 Wheelers)"/>
    <n v="26308"/>
    <s v="Number"/>
    <s v="Normal"/>
    <m/>
    <n v="80"/>
    <x v="7"/>
  </r>
  <r>
    <s v="Production and Sales of Auto Vehicles"/>
    <x v="79"/>
    <x v="7"/>
    <x v="7"/>
    <s v="Q4"/>
    <s v="TS_GP_RLS_PSAUTO_M.AP_001001"/>
    <s v="......1 Production of Cars"/>
    <n v="20683"/>
    <s v="Number"/>
    <s v="Normal"/>
    <m/>
    <n v="90"/>
    <x v="8"/>
  </r>
  <r>
    <s v="Production and Sales of Auto Vehicles"/>
    <x v="79"/>
    <x v="7"/>
    <x v="7"/>
    <s v="Q4"/>
    <s v="TS_GP_RLS_PSAUTO_M.AP_001003"/>
    <s v="......2 Production of Trucks"/>
    <n v="504"/>
    <s v="Number"/>
    <s v="Normal"/>
    <m/>
    <n v="100"/>
    <x v="9"/>
  </r>
  <r>
    <s v="Production and Sales of Auto Vehicles"/>
    <x v="79"/>
    <x v="7"/>
    <x v="7"/>
    <s v="Q4"/>
    <s v="TS_GP_RLS_PSAUTO_M.AP_001004"/>
    <s v="......3 Production of Buses"/>
    <n v="61"/>
    <s v="Number"/>
    <s v="Normal"/>
    <m/>
    <n v="110"/>
    <x v="10"/>
  </r>
  <r>
    <s v="Production and Sales of Auto Vehicles"/>
    <x v="79"/>
    <x v="7"/>
    <x v="7"/>
    <s v="Q4"/>
    <s v="TS_GP_RLS_PSAUTO_M.AP_001005"/>
    <s v="......4 Production of Jeeps &amp; Pickups"/>
    <n v="3385"/>
    <s v="Number"/>
    <s v="Normal"/>
    <m/>
    <n v="120"/>
    <x v="11"/>
  </r>
  <r>
    <s v="Production and Sales of Auto Vehicles"/>
    <x v="79"/>
    <x v="7"/>
    <x v="7"/>
    <s v="Q4"/>
    <s v="TS_GP_RLS_PSAUTO_M.AP_001006"/>
    <s v="......5 Production of Tractors"/>
    <n v="1675"/>
    <s v="Number"/>
    <s v="Normal"/>
    <m/>
    <n v="130"/>
    <x v="12"/>
  </r>
  <r>
    <s v="Production and Sales of Auto Vehicles"/>
    <x v="79"/>
    <x v="7"/>
    <x v="7"/>
    <s v="Q4"/>
    <s v="TS_GP_RLS_PSAUTO_M.AP_001002"/>
    <s v=". Total Production of 2 &amp; 3 Wheelers"/>
    <n v="147142"/>
    <s v="Number"/>
    <s v="Normal"/>
    <m/>
    <n v="140"/>
    <x v="13"/>
  </r>
  <r>
    <s v="Production and Sales of Auto Vehicles"/>
    <x v="80"/>
    <x v="8"/>
    <x v="7"/>
    <s v="Q3"/>
    <s v="TS_GP_RLS_PSAUTO_M.TAS_001000"/>
    <s v=". Total Sales (except 2 &amp; 3 Wheelers)"/>
    <n v="20569"/>
    <s v="Number"/>
    <s v="Normal"/>
    <m/>
    <n v="10"/>
    <x v="0"/>
  </r>
  <r>
    <s v="Production and Sales of Auto Vehicles"/>
    <x v="80"/>
    <x v="8"/>
    <x v="7"/>
    <s v="Q3"/>
    <s v="TS_GP_RLS_PSAUTO_M.AS_001001"/>
    <s v="......1 Sales of Cars"/>
    <n v="16141"/>
    <s v="Number"/>
    <s v="Normal"/>
    <m/>
    <n v="20"/>
    <x v="1"/>
  </r>
  <r>
    <s v="Production and Sales of Auto Vehicles"/>
    <x v="80"/>
    <x v="8"/>
    <x v="7"/>
    <s v="Q3"/>
    <s v="TS_GP_RLS_PSAUTO_M.AS_001003"/>
    <s v="......2 Sales of Trucks"/>
    <n v="301"/>
    <s v="Number"/>
    <s v="Normal"/>
    <m/>
    <n v="30"/>
    <x v="2"/>
  </r>
  <r>
    <s v="Production and Sales of Auto Vehicles"/>
    <x v="80"/>
    <x v="8"/>
    <x v="7"/>
    <s v="Q3"/>
    <s v="TS_GP_RLS_PSAUTO_M.AS_001004"/>
    <s v="......3 Sales of Buses"/>
    <n v="169"/>
    <s v="Number"/>
    <s v="Normal"/>
    <m/>
    <n v="40"/>
    <x v="3"/>
  </r>
  <r>
    <s v="Production and Sales of Auto Vehicles"/>
    <x v="80"/>
    <x v="8"/>
    <x v="7"/>
    <s v="Q3"/>
    <s v="TS_GP_RLS_PSAUTO_M.AS_001005"/>
    <s v="......4 Sales of Jeeps &amp; Pickups"/>
    <n v="3304"/>
    <s v="Number"/>
    <s v="Normal"/>
    <m/>
    <n v="50"/>
    <x v="4"/>
  </r>
  <r>
    <s v="Production and Sales of Auto Vehicles"/>
    <x v="80"/>
    <x v="8"/>
    <x v="7"/>
    <s v="Q3"/>
    <s v="TS_GP_RLS_PSAUTO_M.AS_001006"/>
    <s v="......5 Sales of Tractors"/>
    <n v="654"/>
    <s v="Number"/>
    <s v="Normal"/>
    <m/>
    <n v="60"/>
    <x v="5"/>
  </r>
  <r>
    <s v="Production and Sales of Auto Vehicles"/>
    <x v="80"/>
    <x v="8"/>
    <x v="7"/>
    <s v="Q3"/>
    <s v="TS_GP_RLS_PSAUTO_M.AS_001002"/>
    <s v=". Total Sales of 2 &amp; 3 Wheelers"/>
    <n v="128959"/>
    <s v="Number"/>
    <s v="Normal"/>
    <m/>
    <n v="70"/>
    <x v="6"/>
  </r>
  <r>
    <s v="Production and Sales of Auto Vehicles"/>
    <x v="80"/>
    <x v="8"/>
    <x v="7"/>
    <s v="Q3"/>
    <s v="TS_GP_RLS_PSAUTO_M.TAP_001000"/>
    <s v=". Total Production (except 2 &amp; 3 Wheelers)"/>
    <n v="17511"/>
    <s v="Number"/>
    <s v="Normal"/>
    <m/>
    <n v="80"/>
    <x v="7"/>
  </r>
  <r>
    <s v="Production and Sales of Auto Vehicles"/>
    <x v="80"/>
    <x v="8"/>
    <x v="7"/>
    <s v="Q3"/>
    <s v="TS_GP_RLS_PSAUTO_M.AP_001001"/>
    <s v="......1 Production of Cars"/>
    <n v="13232"/>
    <s v="Number"/>
    <s v="Normal"/>
    <m/>
    <n v="90"/>
    <x v="8"/>
  </r>
  <r>
    <s v="Production and Sales of Auto Vehicles"/>
    <x v="80"/>
    <x v="8"/>
    <x v="7"/>
    <s v="Q3"/>
    <s v="TS_GP_RLS_PSAUTO_M.AP_001003"/>
    <s v="......2 Production of Trucks"/>
    <n v="456"/>
    <s v="Number"/>
    <s v="Normal"/>
    <m/>
    <n v="100"/>
    <x v="9"/>
  </r>
  <r>
    <s v="Production and Sales of Auto Vehicles"/>
    <x v="80"/>
    <x v="8"/>
    <x v="7"/>
    <s v="Q3"/>
    <s v="TS_GP_RLS_PSAUTO_M.AP_001004"/>
    <s v="......3 Production of Buses"/>
    <n v="74"/>
    <s v="Number"/>
    <s v="Normal"/>
    <m/>
    <n v="110"/>
    <x v="10"/>
  </r>
  <r>
    <s v="Production and Sales of Auto Vehicles"/>
    <x v="80"/>
    <x v="8"/>
    <x v="7"/>
    <s v="Q3"/>
    <s v="TS_GP_RLS_PSAUTO_M.AP_001005"/>
    <s v="......4 Production of Jeeps &amp; Pickups"/>
    <n v="2039"/>
    <s v="Number"/>
    <s v="Normal"/>
    <m/>
    <n v="120"/>
    <x v="11"/>
  </r>
  <r>
    <s v="Production and Sales of Auto Vehicles"/>
    <x v="80"/>
    <x v="8"/>
    <x v="7"/>
    <s v="Q3"/>
    <s v="TS_GP_RLS_PSAUTO_M.AP_001006"/>
    <s v="......5 Production of Tractors"/>
    <n v="1710"/>
    <s v="Number"/>
    <s v="Normal"/>
    <m/>
    <n v="130"/>
    <x v="12"/>
  </r>
  <r>
    <s v="Production and Sales of Auto Vehicles"/>
    <x v="80"/>
    <x v="8"/>
    <x v="7"/>
    <s v="Q3"/>
    <s v="TS_GP_RLS_PSAUTO_M.AP_001002"/>
    <s v=". Total Production of 2 &amp; 3 Wheelers"/>
    <n v="129714"/>
    <s v="Number"/>
    <s v="Normal"/>
    <m/>
    <n v="140"/>
    <x v="13"/>
  </r>
  <r>
    <s v="Production and Sales of Auto Vehicles"/>
    <x v="81"/>
    <x v="9"/>
    <x v="7"/>
    <s v="Q3"/>
    <s v="TS_GP_RLS_PSAUTO_M.TAS_001000"/>
    <s v=". Total Sales (except 2 &amp; 3 Wheelers)"/>
    <n v="21895"/>
    <s v="Number"/>
    <s v="Normal"/>
    <m/>
    <n v="10"/>
    <x v="0"/>
  </r>
  <r>
    <s v="Production and Sales of Auto Vehicles"/>
    <x v="81"/>
    <x v="9"/>
    <x v="7"/>
    <s v="Q3"/>
    <s v="TS_GP_RLS_PSAUTO_M.AS_001001"/>
    <s v="......1 Sales of Cars"/>
    <n v="15334"/>
    <s v="Number"/>
    <s v="Normal"/>
    <m/>
    <n v="20"/>
    <x v="1"/>
  </r>
  <r>
    <s v="Production and Sales of Auto Vehicles"/>
    <x v="81"/>
    <x v="9"/>
    <x v="7"/>
    <s v="Q3"/>
    <s v="TS_GP_RLS_PSAUTO_M.AS_001003"/>
    <s v="......2 Sales of Trucks"/>
    <n v="571"/>
    <s v="Number"/>
    <s v="Normal"/>
    <m/>
    <n v="30"/>
    <x v="2"/>
  </r>
  <r>
    <s v="Production and Sales of Auto Vehicles"/>
    <x v="81"/>
    <x v="9"/>
    <x v="7"/>
    <s v="Q3"/>
    <s v="TS_GP_RLS_PSAUTO_M.AS_001004"/>
    <s v="......3 Sales of Buses"/>
    <n v="67"/>
    <s v="Number"/>
    <s v="Normal"/>
    <m/>
    <n v="40"/>
    <x v="3"/>
  </r>
  <r>
    <s v="Production and Sales of Auto Vehicles"/>
    <x v="81"/>
    <x v="9"/>
    <x v="7"/>
    <s v="Q3"/>
    <s v="TS_GP_RLS_PSAUTO_M.AS_001005"/>
    <s v="......4 Sales of Jeeps &amp; Pickups"/>
    <n v="2173"/>
    <s v="Number"/>
    <s v="Normal"/>
    <m/>
    <n v="50"/>
    <x v="4"/>
  </r>
  <r>
    <s v="Production and Sales of Auto Vehicles"/>
    <x v="81"/>
    <x v="9"/>
    <x v="7"/>
    <s v="Q3"/>
    <s v="TS_GP_RLS_PSAUTO_M.AS_001006"/>
    <s v="......5 Sales of Tractors"/>
    <n v="3750"/>
    <s v="Number"/>
    <s v="Normal"/>
    <m/>
    <n v="60"/>
    <x v="5"/>
  </r>
  <r>
    <s v="Production and Sales of Auto Vehicles"/>
    <x v="81"/>
    <x v="9"/>
    <x v="7"/>
    <s v="Q3"/>
    <s v="TS_GP_RLS_PSAUTO_M.AS_001002"/>
    <s v=". Total Sales of 2 &amp; 3 Wheelers"/>
    <n v="141770"/>
    <s v="Number"/>
    <s v="Normal"/>
    <m/>
    <n v="70"/>
    <x v="6"/>
  </r>
  <r>
    <s v="Production and Sales of Auto Vehicles"/>
    <x v="81"/>
    <x v="9"/>
    <x v="7"/>
    <s v="Q3"/>
    <s v="TS_GP_RLS_PSAUTO_M.TAP_001000"/>
    <s v=". Total Production (except 2 &amp; 3 Wheelers)"/>
    <n v="26511"/>
    <s v="Number"/>
    <s v="Normal"/>
    <m/>
    <n v="80"/>
    <x v="7"/>
  </r>
  <r>
    <s v="Production and Sales of Auto Vehicles"/>
    <x v="81"/>
    <x v="9"/>
    <x v="7"/>
    <s v="Q3"/>
    <s v="TS_GP_RLS_PSAUTO_M.AP_001001"/>
    <s v="......1 Production of Cars"/>
    <n v="19521"/>
    <s v="Number"/>
    <s v="Normal"/>
    <m/>
    <n v="90"/>
    <x v="8"/>
  </r>
  <r>
    <s v="Production and Sales of Auto Vehicles"/>
    <x v="81"/>
    <x v="9"/>
    <x v="7"/>
    <s v="Q3"/>
    <s v="TS_GP_RLS_PSAUTO_M.AP_001003"/>
    <s v="......2 Production of Trucks"/>
    <n v="549"/>
    <s v="Number"/>
    <s v="Normal"/>
    <m/>
    <n v="100"/>
    <x v="9"/>
  </r>
  <r>
    <s v="Production and Sales of Auto Vehicles"/>
    <x v="81"/>
    <x v="9"/>
    <x v="7"/>
    <s v="Q3"/>
    <s v="TS_GP_RLS_PSAUTO_M.AP_001004"/>
    <s v="......3 Production of Buses"/>
    <n v="99"/>
    <s v="Number"/>
    <s v="Normal"/>
    <m/>
    <n v="110"/>
    <x v="10"/>
  </r>
  <r>
    <s v="Production and Sales of Auto Vehicles"/>
    <x v="81"/>
    <x v="9"/>
    <x v="7"/>
    <s v="Q3"/>
    <s v="TS_GP_RLS_PSAUTO_M.AP_001005"/>
    <s v="......4 Production of Jeeps &amp; Pickups"/>
    <n v="2404"/>
    <s v="Number"/>
    <s v="Normal"/>
    <m/>
    <n v="120"/>
    <x v="11"/>
  </r>
  <r>
    <s v="Production and Sales of Auto Vehicles"/>
    <x v="81"/>
    <x v="9"/>
    <x v="7"/>
    <s v="Q3"/>
    <s v="TS_GP_RLS_PSAUTO_M.AP_001006"/>
    <s v="......5 Production of Tractors"/>
    <n v="3938"/>
    <s v="Number"/>
    <s v="Normal"/>
    <m/>
    <n v="130"/>
    <x v="12"/>
  </r>
  <r>
    <s v="Production and Sales of Auto Vehicles"/>
    <x v="81"/>
    <x v="9"/>
    <x v="7"/>
    <s v="Q3"/>
    <s v="TS_GP_RLS_PSAUTO_M.AP_001002"/>
    <s v=". Total Production of 2 &amp; 3 Wheelers"/>
    <n v="143997"/>
    <s v="Number"/>
    <s v="Normal"/>
    <m/>
    <n v="140"/>
    <x v="13"/>
  </r>
  <r>
    <s v="Production and Sales of Auto Vehicles"/>
    <x v="82"/>
    <x v="10"/>
    <x v="7"/>
    <s v="Q3"/>
    <s v="TS_GP_RLS_PSAUTO_M.TAS_001000"/>
    <s v=". Total Sales (except 2 &amp; 3 Wheelers)"/>
    <n v="31940"/>
    <s v="Number"/>
    <s v="Normal"/>
    <m/>
    <n v="10"/>
    <x v="0"/>
  </r>
  <r>
    <s v="Production and Sales of Auto Vehicles"/>
    <x v="82"/>
    <x v="10"/>
    <x v="7"/>
    <s v="Q3"/>
    <s v="TS_GP_RLS_PSAUTO_M.AS_001001"/>
    <s v="......1 Sales of Cars"/>
    <n v="21342"/>
    <s v="Number"/>
    <s v="Normal"/>
    <m/>
    <n v="20"/>
    <x v="1"/>
  </r>
  <r>
    <s v="Production and Sales of Auto Vehicles"/>
    <x v="82"/>
    <x v="10"/>
    <x v="7"/>
    <s v="Q3"/>
    <s v="TS_GP_RLS_PSAUTO_M.AS_001003"/>
    <s v="......2 Sales of Trucks"/>
    <n v="615"/>
    <s v="Number"/>
    <s v="Normal"/>
    <m/>
    <n v="30"/>
    <x v="2"/>
  </r>
  <r>
    <s v="Production and Sales of Auto Vehicles"/>
    <x v="82"/>
    <x v="10"/>
    <x v="7"/>
    <s v="Q3"/>
    <s v="TS_GP_RLS_PSAUTO_M.AS_001004"/>
    <s v="......3 Sales of Buses"/>
    <n v="43"/>
    <s v="Number"/>
    <s v="Normal"/>
    <m/>
    <n v="40"/>
    <x v="3"/>
  </r>
  <r>
    <s v="Production and Sales of Auto Vehicles"/>
    <x v="82"/>
    <x v="10"/>
    <x v="7"/>
    <s v="Q3"/>
    <s v="TS_GP_RLS_PSAUTO_M.AS_001005"/>
    <s v="......4 Sales of Jeeps &amp; Pickups"/>
    <n v="3592"/>
    <s v="Number"/>
    <s v="Normal"/>
    <m/>
    <n v="50"/>
    <x v="4"/>
  </r>
  <r>
    <s v="Production and Sales of Auto Vehicles"/>
    <x v="82"/>
    <x v="10"/>
    <x v="7"/>
    <s v="Q3"/>
    <s v="TS_GP_RLS_PSAUTO_M.AS_001006"/>
    <s v="......5 Sales of Tractors"/>
    <n v="6348"/>
    <s v="Number"/>
    <s v="Normal"/>
    <m/>
    <n v="60"/>
    <x v="5"/>
  </r>
  <r>
    <s v="Production and Sales of Auto Vehicles"/>
    <x v="82"/>
    <x v="10"/>
    <x v="7"/>
    <s v="Q3"/>
    <s v="TS_GP_RLS_PSAUTO_M.AS_001002"/>
    <s v=". Total Sales of 2 &amp; 3 Wheelers"/>
    <n v="182205"/>
    <s v="Number"/>
    <s v="Normal"/>
    <m/>
    <n v="70"/>
    <x v="6"/>
  </r>
  <r>
    <s v="Production and Sales of Auto Vehicles"/>
    <x v="82"/>
    <x v="10"/>
    <x v="7"/>
    <s v="Q3"/>
    <s v="TS_GP_RLS_PSAUTO_M.TAP_001000"/>
    <s v=". Total Production (except 2 &amp; 3 Wheelers)"/>
    <n v="32599"/>
    <s v="Number"/>
    <s v="Normal"/>
    <m/>
    <n v="80"/>
    <x v="7"/>
  </r>
  <r>
    <s v="Production and Sales of Auto Vehicles"/>
    <x v="82"/>
    <x v="10"/>
    <x v="7"/>
    <s v="Q3"/>
    <s v="TS_GP_RLS_PSAUTO_M.AP_001001"/>
    <s v="......1 Production of Cars"/>
    <n v="22553"/>
    <s v="Number"/>
    <s v="Normal"/>
    <m/>
    <n v="90"/>
    <x v="8"/>
  </r>
  <r>
    <s v="Production and Sales of Auto Vehicles"/>
    <x v="82"/>
    <x v="10"/>
    <x v="7"/>
    <s v="Q3"/>
    <s v="TS_GP_RLS_PSAUTO_M.AP_001003"/>
    <s v="......2 Production of Trucks"/>
    <n v="697"/>
    <s v="Number"/>
    <s v="Normal"/>
    <m/>
    <n v="100"/>
    <x v="9"/>
  </r>
  <r>
    <s v="Production and Sales of Auto Vehicles"/>
    <x v="82"/>
    <x v="10"/>
    <x v="7"/>
    <s v="Q3"/>
    <s v="TS_GP_RLS_PSAUTO_M.AP_001004"/>
    <s v="......3 Production of Buses"/>
    <n v="61"/>
    <s v="Number"/>
    <s v="Normal"/>
    <m/>
    <n v="110"/>
    <x v="10"/>
  </r>
  <r>
    <s v="Production and Sales of Auto Vehicles"/>
    <x v="82"/>
    <x v="10"/>
    <x v="7"/>
    <s v="Q3"/>
    <s v="TS_GP_RLS_PSAUTO_M.AP_001005"/>
    <s v="......4 Production of Jeeps &amp; Pickups"/>
    <n v="2906"/>
    <s v="Number"/>
    <s v="Normal"/>
    <m/>
    <n v="120"/>
    <x v="11"/>
  </r>
  <r>
    <s v="Production and Sales of Auto Vehicles"/>
    <x v="82"/>
    <x v="10"/>
    <x v="7"/>
    <s v="Q3"/>
    <s v="TS_GP_RLS_PSAUTO_M.AP_001006"/>
    <s v="......5 Production of Tractors"/>
    <n v="6382"/>
    <s v="Number"/>
    <s v="Normal"/>
    <m/>
    <n v="130"/>
    <x v="12"/>
  </r>
  <r>
    <s v="Production and Sales of Auto Vehicles"/>
    <x v="82"/>
    <x v="10"/>
    <x v="7"/>
    <s v="Q3"/>
    <s v="TS_GP_RLS_PSAUTO_M.AP_001002"/>
    <s v=". Total Production of 2 &amp; 3 Wheelers"/>
    <n v="184628"/>
    <s v="Number"/>
    <s v="Normal"/>
    <m/>
    <n v="140"/>
    <x v="13"/>
  </r>
  <r>
    <s v="Production and Sales of Auto Vehicles"/>
    <x v="83"/>
    <x v="11"/>
    <x v="7"/>
    <s v="Q2"/>
    <s v="TS_GP_RLS_PSAUTO_M.TAS_001000"/>
    <s v=". Total Sales (except 2 &amp; 3 Wheelers)"/>
    <n v="25827"/>
    <s v="Number"/>
    <s v="Normal"/>
    <m/>
    <n v="10"/>
    <x v="0"/>
  </r>
  <r>
    <s v="Production and Sales of Auto Vehicles"/>
    <x v="83"/>
    <x v="11"/>
    <x v="7"/>
    <s v="Q2"/>
    <s v="TS_GP_RLS_PSAUTO_M.AS_001001"/>
    <s v="......1 Sales of Cars"/>
    <n v="16957"/>
    <s v="Number"/>
    <s v="Normal"/>
    <m/>
    <n v="20"/>
    <x v="1"/>
  </r>
  <r>
    <s v="Production and Sales of Auto Vehicles"/>
    <x v="83"/>
    <x v="11"/>
    <x v="7"/>
    <s v="Q2"/>
    <s v="TS_GP_RLS_PSAUTO_M.AS_001003"/>
    <s v="......2 Sales of Trucks"/>
    <n v="539"/>
    <s v="Number"/>
    <s v="Normal"/>
    <m/>
    <n v="30"/>
    <x v="2"/>
  </r>
  <r>
    <s v="Production and Sales of Auto Vehicles"/>
    <x v="83"/>
    <x v="11"/>
    <x v="7"/>
    <s v="Q2"/>
    <s v="TS_GP_RLS_PSAUTO_M.AS_001004"/>
    <s v="......3 Sales of Buses"/>
    <n v="50"/>
    <s v="Number"/>
    <s v="Normal"/>
    <m/>
    <n v="40"/>
    <x v="3"/>
  </r>
  <r>
    <s v="Production and Sales of Auto Vehicles"/>
    <x v="83"/>
    <x v="11"/>
    <x v="7"/>
    <s v="Q2"/>
    <s v="TS_GP_RLS_PSAUTO_M.AS_001005"/>
    <s v="......4 Sales of Jeeps &amp; Pickups"/>
    <n v="2463"/>
    <s v="Number"/>
    <s v="Normal"/>
    <m/>
    <n v="50"/>
    <x v="4"/>
  </r>
  <r>
    <s v="Production and Sales of Auto Vehicles"/>
    <x v="83"/>
    <x v="11"/>
    <x v="7"/>
    <s v="Q2"/>
    <s v="TS_GP_RLS_PSAUTO_M.AS_001006"/>
    <s v="......5 Sales of Tractors"/>
    <n v="5818"/>
    <s v="Number"/>
    <s v="Normal"/>
    <m/>
    <n v="60"/>
    <x v="5"/>
  </r>
  <r>
    <s v="Production and Sales of Auto Vehicles"/>
    <x v="83"/>
    <x v="11"/>
    <x v="7"/>
    <s v="Q2"/>
    <s v="TS_GP_RLS_PSAUTO_M.AS_001002"/>
    <s v=". Total Sales of 2 &amp; 3 Wheelers"/>
    <n v="165719"/>
    <s v="Number"/>
    <s v="Normal"/>
    <m/>
    <n v="70"/>
    <x v="6"/>
  </r>
  <r>
    <s v="Production and Sales of Auto Vehicles"/>
    <x v="83"/>
    <x v="11"/>
    <x v="7"/>
    <s v="Q2"/>
    <s v="TS_GP_RLS_PSAUTO_M.TAP_001000"/>
    <s v=". Total Production (except 2 &amp; 3 Wheelers)"/>
    <n v="27284"/>
    <s v="Number"/>
    <s v="Normal"/>
    <m/>
    <n v="80"/>
    <x v="7"/>
  </r>
  <r>
    <s v="Production and Sales of Auto Vehicles"/>
    <x v="83"/>
    <x v="11"/>
    <x v="7"/>
    <s v="Q2"/>
    <s v="TS_GP_RLS_PSAUTO_M.AP_001001"/>
    <s v="......1 Production of Cars"/>
    <n v="18834"/>
    <s v="Number"/>
    <s v="Normal"/>
    <m/>
    <n v="90"/>
    <x v="8"/>
  </r>
  <r>
    <s v="Production and Sales of Auto Vehicles"/>
    <x v="83"/>
    <x v="11"/>
    <x v="7"/>
    <s v="Q2"/>
    <s v="TS_GP_RLS_PSAUTO_M.AP_001003"/>
    <s v="......2 Production of Trucks"/>
    <n v="661"/>
    <s v="Number"/>
    <s v="Normal"/>
    <m/>
    <n v="100"/>
    <x v="9"/>
  </r>
  <r>
    <s v="Production and Sales of Auto Vehicles"/>
    <x v="83"/>
    <x v="11"/>
    <x v="7"/>
    <s v="Q2"/>
    <s v="TS_GP_RLS_PSAUTO_M.AP_001004"/>
    <s v="......3 Production of Buses"/>
    <n v="74"/>
    <s v="Number"/>
    <s v="Normal"/>
    <m/>
    <n v="110"/>
    <x v="10"/>
  </r>
  <r>
    <s v="Production and Sales of Auto Vehicles"/>
    <x v="83"/>
    <x v="11"/>
    <x v="7"/>
    <s v="Q2"/>
    <s v="TS_GP_RLS_PSAUTO_M.AP_001005"/>
    <s v="......4 Production of Jeeps &amp; Pickups"/>
    <n v="2675"/>
    <s v="Number"/>
    <s v="Normal"/>
    <m/>
    <n v="120"/>
    <x v="11"/>
  </r>
  <r>
    <s v="Production and Sales of Auto Vehicles"/>
    <x v="83"/>
    <x v="11"/>
    <x v="7"/>
    <s v="Q2"/>
    <s v="TS_GP_RLS_PSAUTO_M.AP_001006"/>
    <s v="......5 Production of Tractors"/>
    <n v="5040"/>
    <s v="Number"/>
    <s v="Normal"/>
    <m/>
    <n v="130"/>
    <x v="12"/>
  </r>
  <r>
    <s v="Production and Sales of Auto Vehicles"/>
    <x v="83"/>
    <x v="11"/>
    <x v="7"/>
    <s v="Q2"/>
    <s v="TS_GP_RLS_PSAUTO_M.AP_001002"/>
    <s v=". Total Production of 2 &amp; 3 Wheelers"/>
    <n v="164973"/>
    <s v="Number"/>
    <s v="Normal"/>
    <m/>
    <n v="140"/>
    <x v="13"/>
  </r>
  <r>
    <s v="Production and Sales of Auto Vehicles"/>
    <x v="84"/>
    <x v="0"/>
    <x v="7"/>
    <s v="Q2"/>
    <s v="TS_GP_RLS_PSAUTO_M.TAS_001000"/>
    <s v=". Total Sales (except 2 &amp; 3 Wheelers)"/>
    <n v="22499"/>
    <s v="Number"/>
    <s v="Normal"/>
    <m/>
    <n v="10"/>
    <x v="0"/>
  </r>
  <r>
    <s v="Production and Sales of Auto Vehicles"/>
    <x v="84"/>
    <x v="0"/>
    <x v="7"/>
    <s v="Q2"/>
    <s v="TS_GP_RLS_PSAUTO_M.AS_001001"/>
    <s v="......1 Sales of Cars"/>
    <n v="15389"/>
    <s v="Number"/>
    <s v="Normal"/>
    <m/>
    <n v="20"/>
    <x v="1"/>
  </r>
  <r>
    <s v="Production and Sales of Auto Vehicles"/>
    <x v="84"/>
    <x v="0"/>
    <x v="7"/>
    <s v="Q2"/>
    <s v="TS_GP_RLS_PSAUTO_M.AS_001003"/>
    <s v="......2 Sales of Trucks"/>
    <n v="615"/>
    <s v="Number"/>
    <s v="Normal"/>
    <m/>
    <n v="30"/>
    <x v="2"/>
  </r>
  <r>
    <s v="Production and Sales of Auto Vehicles"/>
    <x v="84"/>
    <x v="0"/>
    <x v="7"/>
    <s v="Q2"/>
    <s v="TS_GP_RLS_PSAUTO_M.AS_001004"/>
    <s v="......3 Sales of Buses"/>
    <n v="107"/>
    <s v="Number"/>
    <s v="Normal"/>
    <m/>
    <n v="40"/>
    <x v="3"/>
  </r>
  <r>
    <s v="Production and Sales of Auto Vehicles"/>
    <x v="84"/>
    <x v="0"/>
    <x v="7"/>
    <s v="Q2"/>
    <s v="TS_GP_RLS_PSAUTO_M.AS_001005"/>
    <s v="......4 Sales of Jeeps &amp; Pickups"/>
    <n v="2347"/>
    <s v="Number"/>
    <s v="Normal"/>
    <m/>
    <n v="50"/>
    <x v="4"/>
  </r>
  <r>
    <s v="Production and Sales of Auto Vehicles"/>
    <x v="84"/>
    <x v="0"/>
    <x v="7"/>
    <s v="Q2"/>
    <s v="TS_GP_RLS_PSAUTO_M.AS_001006"/>
    <s v="......5 Sales of Tractors"/>
    <n v="4041"/>
    <s v="Number"/>
    <s v="Normal"/>
    <m/>
    <n v="60"/>
    <x v="5"/>
  </r>
  <r>
    <s v="Production and Sales of Auto Vehicles"/>
    <x v="84"/>
    <x v="0"/>
    <x v="7"/>
    <s v="Q2"/>
    <s v="TS_GP_RLS_PSAUTO_M.AS_001002"/>
    <s v=". Total Sales of 2 &amp; 3 Wheelers"/>
    <n v="140243"/>
    <s v="Number"/>
    <s v="Normal"/>
    <m/>
    <n v="70"/>
    <x v="6"/>
  </r>
  <r>
    <s v="Production and Sales of Auto Vehicles"/>
    <x v="84"/>
    <x v="0"/>
    <x v="7"/>
    <s v="Q2"/>
    <s v="TS_GP_RLS_PSAUTO_M.TAP_001000"/>
    <s v=". Total Production (except 2 &amp; 3 Wheelers)"/>
    <n v="25975"/>
    <s v="Number"/>
    <s v="Normal"/>
    <m/>
    <n v="80"/>
    <x v="7"/>
  </r>
  <r>
    <s v="Production and Sales of Auto Vehicles"/>
    <x v="84"/>
    <x v="0"/>
    <x v="7"/>
    <s v="Q2"/>
    <s v="TS_GP_RLS_PSAUTO_M.AP_001001"/>
    <s v="......1 Production of Cars"/>
    <n v="17977"/>
    <s v="Number"/>
    <s v="Normal"/>
    <m/>
    <n v="90"/>
    <x v="8"/>
  </r>
  <r>
    <s v="Production and Sales of Auto Vehicles"/>
    <x v="84"/>
    <x v="0"/>
    <x v="7"/>
    <s v="Q2"/>
    <s v="TS_GP_RLS_PSAUTO_M.AP_001003"/>
    <s v="......2 Production of Trucks"/>
    <n v="532"/>
    <s v="Number"/>
    <s v="Normal"/>
    <m/>
    <n v="100"/>
    <x v="9"/>
  </r>
  <r>
    <s v="Production and Sales of Auto Vehicles"/>
    <x v="84"/>
    <x v="0"/>
    <x v="7"/>
    <s v="Q2"/>
    <s v="TS_GP_RLS_PSAUTO_M.AP_001004"/>
    <s v="......3 Production of Buses"/>
    <n v="99"/>
    <s v="Number"/>
    <s v="Normal"/>
    <m/>
    <n v="110"/>
    <x v="10"/>
  </r>
  <r>
    <s v="Production and Sales of Auto Vehicles"/>
    <x v="84"/>
    <x v="0"/>
    <x v="7"/>
    <s v="Q2"/>
    <s v="TS_GP_RLS_PSAUTO_M.AP_001005"/>
    <s v="......4 Production of Jeeps &amp; Pickups"/>
    <n v="3026"/>
    <s v="Number"/>
    <s v="Normal"/>
    <m/>
    <n v="120"/>
    <x v="11"/>
  </r>
  <r>
    <s v="Production and Sales of Auto Vehicles"/>
    <x v="84"/>
    <x v="0"/>
    <x v="7"/>
    <s v="Q2"/>
    <s v="TS_GP_RLS_PSAUTO_M.AP_001006"/>
    <s v="......5 Production of Tractors"/>
    <n v="4341"/>
    <s v="Number"/>
    <s v="Normal"/>
    <m/>
    <n v="130"/>
    <x v="12"/>
  </r>
  <r>
    <s v="Production and Sales of Auto Vehicles"/>
    <x v="84"/>
    <x v="0"/>
    <x v="7"/>
    <s v="Q2"/>
    <s v="TS_GP_RLS_PSAUTO_M.AP_001002"/>
    <s v=". Total Production of 2 &amp; 3 Wheelers"/>
    <n v="139374"/>
    <s v="Number"/>
    <s v="Normal"/>
    <m/>
    <n v="140"/>
    <x v="13"/>
  </r>
  <r>
    <s v="Production and Sales of Auto Vehicles"/>
    <x v="85"/>
    <x v="1"/>
    <x v="7"/>
    <s v="Q2"/>
    <s v="TS_GP_RLS_PSAUTO_M.TAS_001000"/>
    <s v=". Total Sales (except 2 &amp; 3 Wheelers)"/>
    <n v="25966"/>
    <s v="Number"/>
    <s v="Normal"/>
    <m/>
    <n v="10"/>
    <x v="0"/>
  </r>
  <r>
    <s v="Production and Sales of Auto Vehicles"/>
    <x v="85"/>
    <x v="1"/>
    <x v="7"/>
    <s v="Q2"/>
    <s v="TS_GP_RLS_PSAUTO_M.AS_001001"/>
    <s v="......1 Sales of Cars"/>
    <n v="18875"/>
    <s v="Number"/>
    <s v="Normal"/>
    <m/>
    <n v="20"/>
    <x v="1"/>
  </r>
  <r>
    <s v="Production and Sales of Auto Vehicles"/>
    <x v="85"/>
    <x v="1"/>
    <x v="7"/>
    <s v="Q2"/>
    <s v="TS_GP_RLS_PSAUTO_M.AS_001003"/>
    <s v="......2 Sales of Trucks"/>
    <n v="584"/>
    <s v="Number"/>
    <s v="Normal"/>
    <m/>
    <n v="30"/>
    <x v="2"/>
  </r>
  <r>
    <s v="Production and Sales of Auto Vehicles"/>
    <x v="85"/>
    <x v="1"/>
    <x v="7"/>
    <s v="Q2"/>
    <s v="TS_GP_RLS_PSAUTO_M.AS_001004"/>
    <s v="......3 Sales of Buses"/>
    <n v="110"/>
    <s v="Number"/>
    <s v="Normal"/>
    <m/>
    <n v="40"/>
    <x v="3"/>
  </r>
  <r>
    <s v="Production and Sales of Auto Vehicles"/>
    <x v="85"/>
    <x v="1"/>
    <x v="7"/>
    <s v="Q2"/>
    <s v="TS_GP_RLS_PSAUTO_M.AS_001005"/>
    <s v="......4 Sales of Jeeps &amp; Pickups"/>
    <n v="2525"/>
    <s v="Number"/>
    <s v="Normal"/>
    <m/>
    <n v="50"/>
    <x v="4"/>
  </r>
  <r>
    <s v="Production and Sales of Auto Vehicles"/>
    <x v="85"/>
    <x v="1"/>
    <x v="7"/>
    <s v="Q2"/>
    <s v="TS_GP_RLS_PSAUTO_M.AS_001006"/>
    <s v="......5 Sales of Tractors"/>
    <n v="3872"/>
    <s v="Number"/>
    <s v="Normal"/>
    <m/>
    <n v="60"/>
    <x v="5"/>
  </r>
  <r>
    <s v="Production and Sales of Auto Vehicles"/>
    <x v="85"/>
    <x v="1"/>
    <x v="7"/>
    <s v="Q2"/>
    <s v="TS_GP_RLS_PSAUTO_M.AS_001002"/>
    <s v=". Total Sales of 2 &amp; 3 Wheelers"/>
    <n v="150664"/>
    <s v="Number"/>
    <s v="Normal"/>
    <m/>
    <n v="70"/>
    <x v="6"/>
  </r>
  <r>
    <s v="Production and Sales of Auto Vehicles"/>
    <x v="85"/>
    <x v="1"/>
    <x v="7"/>
    <s v="Q2"/>
    <s v="TS_GP_RLS_PSAUTO_M.TAP_001000"/>
    <s v=". Total Production (except 2 &amp; 3 Wheelers)"/>
    <n v="30362"/>
    <s v="Number"/>
    <s v="Normal"/>
    <m/>
    <n v="80"/>
    <x v="7"/>
  </r>
  <r>
    <s v="Production and Sales of Auto Vehicles"/>
    <x v="85"/>
    <x v="1"/>
    <x v="7"/>
    <s v="Q2"/>
    <s v="TS_GP_RLS_PSAUTO_M.AP_001001"/>
    <s v="......1 Production of Cars"/>
    <n v="21377"/>
    <s v="Number"/>
    <s v="Normal"/>
    <m/>
    <n v="90"/>
    <x v="8"/>
  </r>
  <r>
    <s v="Production and Sales of Auto Vehicles"/>
    <x v="85"/>
    <x v="1"/>
    <x v="7"/>
    <s v="Q2"/>
    <s v="TS_GP_RLS_PSAUTO_M.AP_001003"/>
    <s v="......2 Production of Trucks"/>
    <n v="856"/>
    <s v="Number"/>
    <s v="Normal"/>
    <m/>
    <n v="100"/>
    <x v="9"/>
  </r>
  <r>
    <s v="Production and Sales of Auto Vehicles"/>
    <x v="85"/>
    <x v="1"/>
    <x v="7"/>
    <s v="Q2"/>
    <s v="TS_GP_RLS_PSAUTO_M.AP_001004"/>
    <s v="......3 Production of Buses"/>
    <n v="108"/>
    <s v="Number"/>
    <s v="Normal"/>
    <m/>
    <n v="110"/>
    <x v="10"/>
  </r>
  <r>
    <s v="Production and Sales of Auto Vehicles"/>
    <x v="85"/>
    <x v="1"/>
    <x v="7"/>
    <s v="Q2"/>
    <s v="TS_GP_RLS_PSAUTO_M.AP_001005"/>
    <s v="......4 Production of Jeeps &amp; Pickups"/>
    <n v="3463"/>
    <s v="Number"/>
    <s v="Normal"/>
    <m/>
    <n v="120"/>
    <x v="11"/>
  </r>
  <r>
    <s v="Production and Sales of Auto Vehicles"/>
    <x v="85"/>
    <x v="1"/>
    <x v="7"/>
    <s v="Q2"/>
    <s v="TS_GP_RLS_PSAUTO_M.AP_001006"/>
    <s v="......5 Production of Tractors"/>
    <n v="4558"/>
    <s v="Number"/>
    <s v="Normal"/>
    <m/>
    <n v="130"/>
    <x v="12"/>
  </r>
  <r>
    <s v="Production and Sales of Auto Vehicles"/>
    <x v="85"/>
    <x v="1"/>
    <x v="7"/>
    <s v="Q2"/>
    <s v="TS_GP_RLS_PSAUTO_M.AP_001002"/>
    <s v=". Total Production of 2 &amp; 3 Wheelers"/>
    <n v="152174"/>
    <s v="Number"/>
    <s v="Normal"/>
    <m/>
    <n v="140"/>
    <x v="13"/>
  </r>
  <r>
    <s v="Production and Sales of Auto Vehicles"/>
    <x v="86"/>
    <x v="2"/>
    <x v="7"/>
    <s v="Q1"/>
    <s v="TS_GP_RLS_PSAUTO_M.TAS_001000"/>
    <s v=". Total Sales (except 2 &amp; 3 Wheelers)"/>
    <n v="23359"/>
    <s v="Number"/>
    <s v="Normal"/>
    <m/>
    <n v="10"/>
    <x v="0"/>
  </r>
  <r>
    <s v="Production and Sales of Auto Vehicles"/>
    <x v="86"/>
    <x v="2"/>
    <x v="7"/>
    <s v="Q1"/>
    <s v="TS_GP_RLS_PSAUTO_M.AS_001001"/>
    <s v="......1 Sales of Cars"/>
    <n v="15652"/>
    <s v="Number"/>
    <s v="Normal"/>
    <m/>
    <n v="20"/>
    <x v="1"/>
  </r>
  <r>
    <s v="Production and Sales of Auto Vehicles"/>
    <x v="86"/>
    <x v="2"/>
    <x v="7"/>
    <s v="Q1"/>
    <s v="TS_GP_RLS_PSAUTO_M.AS_001003"/>
    <s v="......2 Sales of Trucks"/>
    <n v="824"/>
    <s v="Number"/>
    <s v="Normal"/>
    <m/>
    <n v="30"/>
    <x v="2"/>
  </r>
  <r>
    <s v="Production and Sales of Auto Vehicles"/>
    <x v="86"/>
    <x v="2"/>
    <x v="7"/>
    <s v="Q1"/>
    <s v="TS_GP_RLS_PSAUTO_M.AS_001004"/>
    <s v="......3 Sales of Buses"/>
    <n v="75"/>
    <s v="Number"/>
    <s v="Normal"/>
    <m/>
    <n v="40"/>
    <x v="3"/>
  </r>
  <r>
    <s v="Production and Sales of Auto Vehicles"/>
    <x v="86"/>
    <x v="2"/>
    <x v="7"/>
    <s v="Q1"/>
    <s v="TS_GP_RLS_PSAUTO_M.AS_001005"/>
    <s v="......4 Sales of Jeeps &amp; Pickups"/>
    <n v="2913"/>
    <s v="Number"/>
    <s v="Normal"/>
    <m/>
    <n v="50"/>
    <x v="4"/>
  </r>
  <r>
    <s v="Production and Sales of Auto Vehicles"/>
    <x v="86"/>
    <x v="2"/>
    <x v="7"/>
    <s v="Q1"/>
    <s v="TS_GP_RLS_PSAUTO_M.AS_001006"/>
    <s v="......5 Sales of Tractors"/>
    <n v="3895"/>
    <s v="Number"/>
    <s v="Normal"/>
    <m/>
    <n v="60"/>
    <x v="5"/>
  </r>
  <r>
    <s v="Production and Sales of Auto Vehicles"/>
    <x v="86"/>
    <x v="2"/>
    <x v="7"/>
    <s v="Q1"/>
    <s v="TS_GP_RLS_PSAUTO_M.AS_001002"/>
    <s v=". Total Sales of 2 &amp; 3 Wheelers"/>
    <n v="158224"/>
    <s v="Number"/>
    <s v="Normal"/>
    <m/>
    <n v="70"/>
    <x v="6"/>
  </r>
  <r>
    <s v="Production and Sales of Auto Vehicles"/>
    <x v="86"/>
    <x v="2"/>
    <x v="7"/>
    <s v="Q1"/>
    <s v="TS_GP_RLS_PSAUTO_M.TAP_001000"/>
    <s v=". Total Production (except 2 &amp; 3 Wheelers)"/>
    <n v="23506"/>
    <s v="Number"/>
    <s v="Normal"/>
    <m/>
    <n v="80"/>
    <x v="7"/>
  </r>
  <r>
    <s v="Production and Sales of Auto Vehicles"/>
    <x v="86"/>
    <x v="2"/>
    <x v="7"/>
    <s v="Q1"/>
    <s v="TS_GP_RLS_PSAUTO_M.AP_001001"/>
    <s v="......1 Production of Cars"/>
    <n v="15348"/>
    <s v="Number"/>
    <s v="Normal"/>
    <m/>
    <n v="90"/>
    <x v="8"/>
  </r>
  <r>
    <s v="Production and Sales of Auto Vehicles"/>
    <x v="86"/>
    <x v="2"/>
    <x v="7"/>
    <s v="Q1"/>
    <s v="TS_GP_RLS_PSAUTO_M.AP_001003"/>
    <s v="......2 Production of Trucks"/>
    <n v="782"/>
    <s v="Number"/>
    <s v="Normal"/>
    <m/>
    <n v="100"/>
    <x v="9"/>
  </r>
  <r>
    <s v="Production and Sales of Auto Vehicles"/>
    <x v="86"/>
    <x v="2"/>
    <x v="7"/>
    <s v="Q1"/>
    <s v="TS_GP_RLS_PSAUTO_M.AP_001004"/>
    <s v="......3 Production of Buses"/>
    <n v="89"/>
    <s v="Number"/>
    <s v="Normal"/>
    <m/>
    <n v="110"/>
    <x v="10"/>
  </r>
  <r>
    <s v="Production and Sales of Auto Vehicles"/>
    <x v="86"/>
    <x v="2"/>
    <x v="7"/>
    <s v="Q1"/>
    <s v="TS_GP_RLS_PSAUTO_M.AP_001005"/>
    <s v="......4 Production of Jeeps &amp; Pickups"/>
    <n v="2764"/>
    <s v="Number"/>
    <s v="Normal"/>
    <m/>
    <n v="120"/>
    <x v="11"/>
  </r>
  <r>
    <s v="Production and Sales of Auto Vehicles"/>
    <x v="86"/>
    <x v="2"/>
    <x v="7"/>
    <s v="Q1"/>
    <s v="TS_GP_RLS_PSAUTO_M.AP_001006"/>
    <s v="......5 Production of Tractors"/>
    <n v="4523"/>
    <s v="Number"/>
    <s v="Normal"/>
    <m/>
    <n v="130"/>
    <x v="12"/>
  </r>
  <r>
    <s v="Production and Sales of Auto Vehicles"/>
    <x v="86"/>
    <x v="2"/>
    <x v="7"/>
    <s v="Q1"/>
    <s v="TS_GP_RLS_PSAUTO_M.AP_001002"/>
    <s v=". Total Production of 2 &amp; 3 Wheelers"/>
    <n v="155398"/>
    <s v="Number"/>
    <s v="Normal"/>
    <m/>
    <n v="140"/>
    <x v="13"/>
  </r>
  <r>
    <s v="Production and Sales of Auto Vehicles"/>
    <x v="87"/>
    <x v="3"/>
    <x v="7"/>
    <s v="Q1"/>
    <s v="TS_GP_RLS_PSAUTO_M.TAS_001000"/>
    <s v=". Total Sales (except 2 &amp; 3 Wheelers)"/>
    <n v="29537"/>
    <s v="Number"/>
    <s v="Normal"/>
    <m/>
    <n v="10"/>
    <x v="0"/>
  </r>
  <r>
    <s v="Production and Sales of Auto Vehicles"/>
    <x v="87"/>
    <x v="3"/>
    <x v="7"/>
    <s v="Q1"/>
    <s v="TS_GP_RLS_PSAUTO_M.AS_001001"/>
    <s v="......1 Sales of Cars"/>
    <n v="18223"/>
    <s v="Number"/>
    <s v="Normal"/>
    <m/>
    <n v="20"/>
    <x v="1"/>
  </r>
  <r>
    <s v="Production and Sales of Auto Vehicles"/>
    <x v="87"/>
    <x v="3"/>
    <x v="7"/>
    <s v="Q1"/>
    <s v="TS_GP_RLS_PSAUTO_M.AS_001003"/>
    <s v="......2 Sales of Trucks"/>
    <n v="804"/>
    <s v="Number"/>
    <s v="Normal"/>
    <m/>
    <n v="30"/>
    <x v="2"/>
  </r>
  <r>
    <s v="Production and Sales of Auto Vehicles"/>
    <x v="87"/>
    <x v="3"/>
    <x v="7"/>
    <s v="Q1"/>
    <s v="TS_GP_RLS_PSAUTO_M.AS_001004"/>
    <s v="......3 Sales of Buses"/>
    <n v="102"/>
    <s v="Number"/>
    <s v="Normal"/>
    <m/>
    <n v="40"/>
    <x v="3"/>
  </r>
  <r>
    <s v="Production and Sales of Auto Vehicles"/>
    <x v="87"/>
    <x v="3"/>
    <x v="7"/>
    <s v="Q1"/>
    <s v="TS_GP_RLS_PSAUTO_M.AS_001005"/>
    <s v="......4 Sales of Jeeps &amp; Pickups"/>
    <n v="3655"/>
    <s v="Number"/>
    <s v="Normal"/>
    <m/>
    <n v="50"/>
    <x v="4"/>
  </r>
  <r>
    <s v="Production and Sales of Auto Vehicles"/>
    <x v="87"/>
    <x v="3"/>
    <x v="7"/>
    <s v="Q1"/>
    <s v="TS_GP_RLS_PSAUTO_M.AS_001006"/>
    <s v="......5 Sales of Tractors"/>
    <n v="6753"/>
    <s v="Number"/>
    <s v="Normal"/>
    <m/>
    <n v="60"/>
    <x v="5"/>
  </r>
  <r>
    <s v="Production and Sales of Auto Vehicles"/>
    <x v="87"/>
    <x v="3"/>
    <x v="7"/>
    <s v="Q1"/>
    <s v="TS_GP_RLS_PSAUTO_M.AS_001002"/>
    <s v=". Total Sales of 2 &amp; 3 Wheelers"/>
    <n v="169298"/>
    <s v="Number"/>
    <s v="Normal"/>
    <m/>
    <n v="70"/>
    <x v="6"/>
  </r>
  <r>
    <s v="Production and Sales of Auto Vehicles"/>
    <x v="87"/>
    <x v="3"/>
    <x v="7"/>
    <s v="Q1"/>
    <s v="TS_GP_RLS_PSAUTO_M.TAP_001000"/>
    <s v=". Total Production (except 2 &amp; 3 Wheelers)"/>
    <n v="28107"/>
    <s v="Number"/>
    <s v="Normal"/>
    <m/>
    <n v="80"/>
    <x v="7"/>
  </r>
  <r>
    <s v="Production and Sales of Auto Vehicles"/>
    <x v="87"/>
    <x v="3"/>
    <x v="7"/>
    <s v="Q1"/>
    <s v="TS_GP_RLS_PSAUTO_M.AP_001001"/>
    <s v="......1 Production of Cars"/>
    <n v="17034"/>
    <s v="Number"/>
    <s v="Normal"/>
    <m/>
    <n v="90"/>
    <x v="8"/>
  </r>
  <r>
    <s v="Production and Sales of Auto Vehicles"/>
    <x v="87"/>
    <x v="3"/>
    <x v="7"/>
    <s v="Q1"/>
    <s v="TS_GP_RLS_PSAUTO_M.AP_001003"/>
    <s v="......2 Production of Trucks"/>
    <n v="808"/>
    <s v="Number"/>
    <s v="Normal"/>
    <m/>
    <n v="100"/>
    <x v="9"/>
  </r>
  <r>
    <s v="Production and Sales of Auto Vehicles"/>
    <x v="87"/>
    <x v="3"/>
    <x v="7"/>
    <s v="Q1"/>
    <s v="TS_GP_RLS_PSAUTO_M.AP_001004"/>
    <s v="......3 Production of Buses"/>
    <n v="66"/>
    <s v="Number"/>
    <s v="Normal"/>
    <m/>
    <n v="110"/>
    <x v="10"/>
  </r>
  <r>
    <s v="Production and Sales of Auto Vehicles"/>
    <x v="87"/>
    <x v="3"/>
    <x v="7"/>
    <s v="Q1"/>
    <s v="TS_GP_RLS_PSAUTO_M.AP_001005"/>
    <s v="......4 Production of Jeeps &amp; Pickups"/>
    <n v="3329"/>
    <s v="Number"/>
    <s v="Normal"/>
    <m/>
    <n v="120"/>
    <x v="11"/>
  </r>
  <r>
    <s v="Production and Sales of Auto Vehicles"/>
    <x v="87"/>
    <x v="3"/>
    <x v="7"/>
    <s v="Q1"/>
    <s v="TS_GP_RLS_PSAUTO_M.AP_001006"/>
    <s v="......5 Production of Tractors"/>
    <n v="6870"/>
    <s v="Number"/>
    <s v="Normal"/>
    <m/>
    <n v="130"/>
    <x v="12"/>
  </r>
  <r>
    <s v="Production and Sales of Auto Vehicles"/>
    <x v="87"/>
    <x v="3"/>
    <x v="7"/>
    <s v="Q1"/>
    <s v="TS_GP_RLS_PSAUTO_M.AP_001002"/>
    <s v=". Total Production of 2 &amp; 3 Wheelers"/>
    <n v="169005"/>
    <s v="Number"/>
    <s v="Normal"/>
    <m/>
    <n v="140"/>
    <x v="13"/>
  </r>
  <r>
    <s v="Production and Sales of Auto Vehicles"/>
    <x v="88"/>
    <x v="4"/>
    <x v="7"/>
    <s v="Q1"/>
    <s v="TS_GP_RLS_PSAUTO_M.TAS_001000"/>
    <s v=". Total Sales (except 2 &amp; 3 Wheelers)"/>
    <n v="34573"/>
    <s v="Number"/>
    <s v="Normal"/>
    <m/>
    <n v="10"/>
    <x v="0"/>
  </r>
  <r>
    <s v="Production and Sales of Auto Vehicles"/>
    <x v="88"/>
    <x v="4"/>
    <x v="7"/>
    <s v="Q1"/>
    <s v="TS_GP_RLS_PSAUTO_M.AS_001001"/>
    <s v="......1 Sales of Cars"/>
    <n v="21540"/>
    <s v="Number"/>
    <s v="Normal"/>
    <m/>
    <n v="20"/>
    <x v="1"/>
  </r>
  <r>
    <s v="Production and Sales of Auto Vehicles"/>
    <x v="88"/>
    <x v="4"/>
    <x v="7"/>
    <s v="Q1"/>
    <s v="TS_GP_RLS_PSAUTO_M.AS_001003"/>
    <s v="......2 Sales of Trucks"/>
    <n v="907"/>
    <s v="Number"/>
    <s v="Normal"/>
    <m/>
    <n v="30"/>
    <x v="2"/>
  </r>
  <r>
    <s v="Production and Sales of Auto Vehicles"/>
    <x v="88"/>
    <x v="4"/>
    <x v="7"/>
    <s v="Q1"/>
    <s v="TS_GP_RLS_PSAUTO_M.AS_001004"/>
    <s v="......3 Sales of Buses"/>
    <n v="76"/>
    <s v="Number"/>
    <s v="Normal"/>
    <m/>
    <n v="40"/>
    <x v="3"/>
  </r>
  <r>
    <s v="Production and Sales of Auto Vehicles"/>
    <x v="88"/>
    <x v="4"/>
    <x v="7"/>
    <s v="Q1"/>
    <s v="TS_GP_RLS_PSAUTO_M.AS_001005"/>
    <s v="......4 Sales of Jeeps &amp; Pickups"/>
    <n v="4071"/>
    <s v="Number"/>
    <s v="Normal"/>
    <m/>
    <n v="50"/>
    <x v="4"/>
  </r>
  <r>
    <s v="Production and Sales of Auto Vehicles"/>
    <x v="88"/>
    <x v="4"/>
    <x v="7"/>
    <s v="Q1"/>
    <s v="TS_GP_RLS_PSAUTO_M.AS_001006"/>
    <s v="......5 Sales of Tractors"/>
    <n v="7979"/>
    <s v="Number"/>
    <s v="Normal"/>
    <m/>
    <n v="60"/>
    <x v="5"/>
  </r>
  <r>
    <s v="Production and Sales of Auto Vehicles"/>
    <x v="88"/>
    <x v="4"/>
    <x v="7"/>
    <s v="Q1"/>
    <s v="TS_GP_RLS_PSAUTO_M.AS_001002"/>
    <s v=". Total Sales of 2 &amp; 3 Wheelers"/>
    <n v="176931"/>
    <s v="Number"/>
    <s v="Normal"/>
    <m/>
    <n v="70"/>
    <x v="6"/>
  </r>
  <r>
    <s v="Production and Sales of Auto Vehicles"/>
    <x v="88"/>
    <x v="4"/>
    <x v="7"/>
    <s v="Q1"/>
    <s v="TS_GP_RLS_PSAUTO_M.TAP_001000"/>
    <s v=". Total Production (except 2 &amp; 3 Wheelers)"/>
    <n v="32229"/>
    <s v="Number"/>
    <s v="Normal"/>
    <m/>
    <n v="80"/>
    <x v="7"/>
  </r>
  <r>
    <s v="Production and Sales of Auto Vehicles"/>
    <x v="88"/>
    <x v="4"/>
    <x v="7"/>
    <s v="Q1"/>
    <s v="TS_GP_RLS_PSAUTO_M.AP_001001"/>
    <s v="......1 Production of Cars"/>
    <n v="19226"/>
    <s v="Number"/>
    <s v="Normal"/>
    <m/>
    <n v="90"/>
    <x v="8"/>
  </r>
  <r>
    <s v="Production and Sales of Auto Vehicles"/>
    <x v="88"/>
    <x v="4"/>
    <x v="7"/>
    <s v="Q1"/>
    <s v="TS_GP_RLS_PSAUTO_M.AP_001003"/>
    <s v="......2 Production of Trucks"/>
    <n v="829"/>
    <s v="Number"/>
    <s v="Normal"/>
    <m/>
    <n v="100"/>
    <x v="9"/>
  </r>
  <r>
    <s v="Production and Sales of Auto Vehicles"/>
    <x v="88"/>
    <x v="4"/>
    <x v="7"/>
    <s v="Q1"/>
    <s v="TS_GP_RLS_PSAUTO_M.AP_001004"/>
    <s v="......3 Production of Buses"/>
    <n v="93"/>
    <s v="Number"/>
    <s v="Normal"/>
    <m/>
    <n v="110"/>
    <x v="10"/>
  </r>
  <r>
    <s v="Production and Sales of Auto Vehicles"/>
    <x v="88"/>
    <x v="4"/>
    <x v="7"/>
    <s v="Q1"/>
    <s v="TS_GP_RLS_PSAUTO_M.AP_001005"/>
    <s v="......4 Production of Jeeps &amp; Pickups"/>
    <n v="4131"/>
    <s v="Number"/>
    <s v="Normal"/>
    <m/>
    <n v="120"/>
    <x v="11"/>
  </r>
  <r>
    <s v="Production and Sales of Auto Vehicles"/>
    <x v="88"/>
    <x v="4"/>
    <x v="7"/>
    <s v="Q1"/>
    <s v="TS_GP_RLS_PSAUTO_M.AP_001006"/>
    <s v="......5 Production of Tractors"/>
    <n v="7950"/>
    <s v="Number"/>
    <s v="Normal"/>
    <m/>
    <n v="130"/>
    <x v="12"/>
  </r>
  <r>
    <s v="Production and Sales of Auto Vehicles"/>
    <x v="88"/>
    <x v="4"/>
    <x v="7"/>
    <s v="Q1"/>
    <s v="TS_GP_RLS_PSAUTO_M.AP_001002"/>
    <s v=". Total Production of 2 &amp; 3 Wheelers"/>
    <n v="178488"/>
    <s v="Number"/>
    <s v="Normal"/>
    <m/>
    <n v="140"/>
    <x v="13"/>
  </r>
  <r>
    <s v="Production and Sales of Auto Vehicles"/>
    <x v="89"/>
    <x v="5"/>
    <x v="8"/>
    <s v="Q4"/>
    <s v="TS_GP_RLS_PSAUTO_M.TAS_001000"/>
    <s v=". Total Sales (except 2 &amp; 3 Wheelers)"/>
    <n v="31043"/>
    <s v="Number"/>
    <s v="Normal"/>
    <m/>
    <n v="10"/>
    <x v="0"/>
  </r>
  <r>
    <s v="Production and Sales of Auto Vehicles"/>
    <x v="89"/>
    <x v="5"/>
    <x v="8"/>
    <s v="Q4"/>
    <s v="TS_GP_RLS_PSAUTO_M.AS_001001"/>
    <s v="......1 Sales of Cars"/>
    <n v="18988"/>
    <s v="Number"/>
    <s v="Normal"/>
    <m/>
    <n v="20"/>
    <x v="1"/>
  </r>
  <r>
    <s v="Production and Sales of Auto Vehicles"/>
    <x v="89"/>
    <x v="5"/>
    <x v="8"/>
    <s v="Q4"/>
    <s v="TS_GP_RLS_PSAUTO_M.AS_001003"/>
    <s v="......2 Sales of Trucks"/>
    <n v="937"/>
    <s v="Number"/>
    <s v="Normal"/>
    <m/>
    <n v="30"/>
    <x v="2"/>
  </r>
  <r>
    <s v="Production and Sales of Auto Vehicles"/>
    <x v="89"/>
    <x v="5"/>
    <x v="8"/>
    <s v="Q4"/>
    <s v="TS_GP_RLS_PSAUTO_M.AS_001004"/>
    <s v="......3 Sales of Buses"/>
    <n v="89"/>
    <s v="Number"/>
    <s v="Normal"/>
    <m/>
    <n v="40"/>
    <x v="3"/>
  </r>
  <r>
    <s v="Production and Sales of Auto Vehicles"/>
    <x v="89"/>
    <x v="5"/>
    <x v="8"/>
    <s v="Q4"/>
    <s v="TS_GP_RLS_PSAUTO_M.AS_001005"/>
    <s v="......4 Sales of Jeeps &amp; Pickups"/>
    <n v="3396"/>
    <s v="Number"/>
    <s v="Normal"/>
    <m/>
    <n v="50"/>
    <x v="4"/>
  </r>
  <r>
    <s v="Production and Sales of Auto Vehicles"/>
    <x v="89"/>
    <x v="5"/>
    <x v="8"/>
    <s v="Q4"/>
    <s v="TS_GP_RLS_PSAUTO_M.AS_001006"/>
    <s v="......5 Sales of Tractors"/>
    <n v="7633"/>
    <s v="Number"/>
    <s v="Normal"/>
    <m/>
    <n v="60"/>
    <x v="5"/>
  </r>
  <r>
    <s v="Production and Sales of Auto Vehicles"/>
    <x v="89"/>
    <x v="5"/>
    <x v="8"/>
    <s v="Q4"/>
    <s v="TS_GP_RLS_PSAUTO_M.AS_001002"/>
    <s v=". Total Sales of 2 &amp; 3 Wheelers"/>
    <n v="168883"/>
    <s v="Number"/>
    <s v="Normal"/>
    <m/>
    <n v="70"/>
    <x v="6"/>
  </r>
  <r>
    <s v="Production and Sales of Auto Vehicles"/>
    <x v="89"/>
    <x v="5"/>
    <x v="8"/>
    <s v="Q4"/>
    <s v="TS_GP_RLS_PSAUTO_M.TAP_001000"/>
    <s v=". Total Production (except 2 &amp; 3 Wheelers)"/>
    <n v="31950"/>
    <s v="Number"/>
    <s v="Normal"/>
    <m/>
    <n v="80"/>
    <x v="7"/>
  </r>
  <r>
    <s v="Production and Sales of Auto Vehicles"/>
    <x v="89"/>
    <x v="5"/>
    <x v="8"/>
    <s v="Q4"/>
    <s v="TS_GP_RLS_PSAUTO_M.AP_001001"/>
    <s v="......1 Production of Cars"/>
    <n v="20312"/>
    <s v="Number"/>
    <s v="Normal"/>
    <m/>
    <n v="90"/>
    <x v="8"/>
  </r>
  <r>
    <s v="Production and Sales of Auto Vehicles"/>
    <x v="89"/>
    <x v="5"/>
    <x v="8"/>
    <s v="Q4"/>
    <s v="TS_GP_RLS_PSAUTO_M.AP_001003"/>
    <s v="......2 Production of Trucks"/>
    <n v="826"/>
    <s v="Number"/>
    <s v="Normal"/>
    <m/>
    <n v="100"/>
    <x v="9"/>
  </r>
  <r>
    <s v="Production and Sales of Auto Vehicles"/>
    <x v="89"/>
    <x v="5"/>
    <x v="8"/>
    <s v="Q4"/>
    <s v="TS_GP_RLS_PSAUTO_M.AP_001004"/>
    <s v="......3 Production of Buses"/>
    <n v="68"/>
    <s v="Number"/>
    <s v="Normal"/>
    <m/>
    <n v="110"/>
    <x v="10"/>
  </r>
  <r>
    <s v="Production and Sales of Auto Vehicles"/>
    <x v="89"/>
    <x v="5"/>
    <x v="8"/>
    <s v="Q4"/>
    <s v="TS_GP_RLS_PSAUTO_M.AP_001005"/>
    <s v="......4 Production of Jeeps &amp; Pickups"/>
    <n v="3769"/>
    <s v="Number"/>
    <s v="Normal"/>
    <m/>
    <n v="120"/>
    <x v="11"/>
  </r>
  <r>
    <s v="Production and Sales of Auto Vehicles"/>
    <x v="89"/>
    <x v="5"/>
    <x v="8"/>
    <s v="Q4"/>
    <s v="TS_GP_RLS_PSAUTO_M.AP_001006"/>
    <s v="......5 Production of Tractors"/>
    <n v="6975"/>
    <s v="Number"/>
    <s v="Normal"/>
    <m/>
    <n v="130"/>
    <x v="12"/>
  </r>
  <r>
    <s v="Production and Sales of Auto Vehicles"/>
    <x v="89"/>
    <x v="5"/>
    <x v="8"/>
    <s v="Q4"/>
    <s v="TS_GP_RLS_PSAUTO_M.AP_001002"/>
    <s v=". Total Production of 2 &amp; 3 Wheelers"/>
    <n v="168771"/>
    <s v="Number"/>
    <s v="Normal"/>
    <m/>
    <n v="140"/>
    <x v="13"/>
  </r>
  <r>
    <s v="Production and Sales of Auto Vehicles"/>
    <x v="90"/>
    <x v="6"/>
    <x v="8"/>
    <s v="Q4"/>
    <s v="TS_GP_RLS_PSAUTO_M.TAS_001000"/>
    <s v=". Total Sales (except 2 &amp; 3 Wheelers)"/>
    <n v="29887"/>
    <s v="Number"/>
    <s v="Normal"/>
    <m/>
    <n v="10"/>
    <x v="0"/>
  </r>
  <r>
    <s v="Production and Sales of Auto Vehicles"/>
    <x v="90"/>
    <x v="6"/>
    <x v="8"/>
    <s v="Q4"/>
    <s v="TS_GP_RLS_PSAUTO_M.AS_001001"/>
    <s v="......1 Sales of Cars"/>
    <n v="19027"/>
    <s v="Number"/>
    <s v="Normal"/>
    <m/>
    <n v="20"/>
    <x v="1"/>
  </r>
  <r>
    <s v="Production and Sales of Auto Vehicles"/>
    <x v="90"/>
    <x v="6"/>
    <x v="8"/>
    <s v="Q4"/>
    <s v="TS_GP_RLS_PSAUTO_M.AS_001003"/>
    <s v="......2 Sales of Trucks"/>
    <n v="723"/>
    <s v="Number"/>
    <s v="Normal"/>
    <m/>
    <n v="30"/>
    <x v="2"/>
  </r>
  <r>
    <s v="Production and Sales of Auto Vehicles"/>
    <x v="90"/>
    <x v="6"/>
    <x v="8"/>
    <s v="Q4"/>
    <s v="TS_GP_RLS_PSAUTO_M.AS_001004"/>
    <s v="......3 Sales of Buses"/>
    <n v="56"/>
    <s v="Number"/>
    <s v="Normal"/>
    <m/>
    <n v="40"/>
    <x v="3"/>
  </r>
  <r>
    <s v="Production and Sales of Auto Vehicles"/>
    <x v="90"/>
    <x v="6"/>
    <x v="8"/>
    <s v="Q4"/>
    <s v="TS_GP_RLS_PSAUTO_M.AS_001005"/>
    <s v="......4 Sales of Jeeps &amp; Pickups"/>
    <n v="3627"/>
    <s v="Number"/>
    <s v="Normal"/>
    <m/>
    <n v="50"/>
    <x v="4"/>
  </r>
  <r>
    <s v="Production and Sales of Auto Vehicles"/>
    <x v="90"/>
    <x v="6"/>
    <x v="8"/>
    <s v="Q4"/>
    <s v="TS_GP_RLS_PSAUTO_M.AS_001006"/>
    <s v="......5 Sales of Tractors"/>
    <n v="6454"/>
    <s v="Number"/>
    <s v="Normal"/>
    <m/>
    <n v="60"/>
    <x v="5"/>
  </r>
  <r>
    <s v="Production and Sales of Auto Vehicles"/>
    <x v="90"/>
    <x v="6"/>
    <x v="8"/>
    <s v="Q4"/>
    <s v="TS_GP_RLS_PSAUTO_M.AS_001002"/>
    <s v=". Total Sales of 2 &amp; 3 Wheelers"/>
    <n v="146310"/>
    <s v="Number"/>
    <s v="Normal"/>
    <m/>
    <n v="70"/>
    <x v="6"/>
  </r>
  <r>
    <s v="Production and Sales of Auto Vehicles"/>
    <x v="90"/>
    <x v="6"/>
    <x v="8"/>
    <s v="Q4"/>
    <s v="TS_GP_RLS_PSAUTO_M.TAP_001000"/>
    <s v=". Total Production (except 2 &amp; 3 Wheelers)"/>
    <n v="28192"/>
    <s v="Number"/>
    <s v="Normal"/>
    <m/>
    <n v="80"/>
    <x v="7"/>
  </r>
  <r>
    <s v="Production and Sales of Auto Vehicles"/>
    <x v="90"/>
    <x v="6"/>
    <x v="8"/>
    <s v="Q4"/>
    <s v="TS_GP_RLS_PSAUTO_M.AP_001001"/>
    <s v="......1 Production of Cars"/>
    <n v="17633"/>
    <s v="Number"/>
    <s v="Normal"/>
    <m/>
    <n v="90"/>
    <x v="8"/>
  </r>
  <r>
    <s v="Production and Sales of Auto Vehicles"/>
    <x v="90"/>
    <x v="6"/>
    <x v="8"/>
    <s v="Q4"/>
    <s v="TS_GP_RLS_PSAUTO_M.AP_001003"/>
    <s v="......2 Production of Trucks"/>
    <n v="703"/>
    <s v="Number"/>
    <s v="Normal"/>
    <m/>
    <n v="100"/>
    <x v="9"/>
  </r>
  <r>
    <s v="Production and Sales of Auto Vehicles"/>
    <x v="90"/>
    <x v="6"/>
    <x v="8"/>
    <s v="Q4"/>
    <s v="TS_GP_RLS_PSAUTO_M.AP_001004"/>
    <s v="......3 Production of Buses"/>
    <n v="52"/>
    <s v="Number"/>
    <s v="Normal"/>
    <m/>
    <n v="110"/>
    <x v="10"/>
  </r>
  <r>
    <s v="Production and Sales of Auto Vehicles"/>
    <x v="90"/>
    <x v="6"/>
    <x v="8"/>
    <s v="Q4"/>
    <s v="TS_GP_RLS_PSAUTO_M.AP_001005"/>
    <s v="......4 Production of Jeeps &amp; Pickups"/>
    <n v="3261"/>
    <s v="Number"/>
    <s v="Normal"/>
    <m/>
    <n v="120"/>
    <x v="11"/>
  </r>
  <r>
    <s v="Production and Sales of Auto Vehicles"/>
    <x v="90"/>
    <x v="6"/>
    <x v="8"/>
    <s v="Q4"/>
    <s v="TS_GP_RLS_PSAUTO_M.AP_001006"/>
    <s v="......5 Production of Tractors"/>
    <n v="6543"/>
    <s v="Number"/>
    <s v="Normal"/>
    <m/>
    <n v="130"/>
    <x v="12"/>
  </r>
  <r>
    <s v="Production and Sales of Auto Vehicles"/>
    <x v="90"/>
    <x v="6"/>
    <x v="8"/>
    <s v="Q4"/>
    <s v="TS_GP_RLS_PSAUTO_M.AP_001002"/>
    <s v=". Total Production of 2 &amp; 3 Wheelers"/>
    <n v="145376"/>
    <s v="Number"/>
    <s v="Normal"/>
    <m/>
    <n v="140"/>
    <x v="13"/>
  </r>
  <r>
    <s v="Production and Sales of Auto Vehicles"/>
    <x v="91"/>
    <x v="7"/>
    <x v="8"/>
    <s v="Q4"/>
    <s v="TS_GP_RLS_PSAUTO_M.TAS_001000"/>
    <s v=". Total Sales (except 2 &amp; 3 Wheelers)"/>
    <n v="30363"/>
    <s v="Number"/>
    <s v="Normal"/>
    <m/>
    <n v="10"/>
    <x v="0"/>
  </r>
  <r>
    <s v="Production and Sales of Auto Vehicles"/>
    <x v="91"/>
    <x v="7"/>
    <x v="8"/>
    <s v="Q4"/>
    <s v="TS_GP_RLS_PSAUTO_M.AS_001001"/>
    <s v="......1 Sales of Cars"/>
    <n v="19924"/>
    <s v="Number"/>
    <s v="Normal"/>
    <m/>
    <n v="20"/>
    <x v="1"/>
  </r>
  <r>
    <s v="Production and Sales of Auto Vehicles"/>
    <x v="91"/>
    <x v="7"/>
    <x v="8"/>
    <s v="Q4"/>
    <s v="TS_GP_RLS_PSAUTO_M.AS_001003"/>
    <s v="......2 Sales of Trucks"/>
    <n v="884"/>
    <s v="Number"/>
    <s v="Normal"/>
    <m/>
    <n v="30"/>
    <x v="2"/>
  </r>
  <r>
    <s v="Production and Sales of Auto Vehicles"/>
    <x v="91"/>
    <x v="7"/>
    <x v="8"/>
    <s v="Q4"/>
    <s v="TS_GP_RLS_PSAUTO_M.AS_001004"/>
    <s v="......3 Sales of Buses"/>
    <n v="54"/>
    <s v="Number"/>
    <s v="Normal"/>
    <m/>
    <n v="40"/>
    <x v="3"/>
  </r>
  <r>
    <s v="Production and Sales of Auto Vehicles"/>
    <x v="91"/>
    <x v="7"/>
    <x v="8"/>
    <s v="Q4"/>
    <s v="TS_GP_RLS_PSAUTO_M.AS_001005"/>
    <s v="......4 Sales of Jeeps &amp; Pickups"/>
    <n v="3638"/>
    <s v="Number"/>
    <s v="Normal"/>
    <m/>
    <n v="50"/>
    <x v="4"/>
  </r>
  <r>
    <s v="Production and Sales of Auto Vehicles"/>
    <x v="91"/>
    <x v="7"/>
    <x v="8"/>
    <s v="Q4"/>
    <s v="TS_GP_RLS_PSAUTO_M.AS_001006"/>
    <s v="......5 Sales of Tractors"/>
    <n v="5863"/>
    <s v="Number"/>
    <s v="Normal"/>
    <m/>
    <n v="60"/>
    <x v="5"/>
  </r>
  <r>
    <s v="Production and Sales of Auto Vehicles"/>
    <x v="91"/>
    <x v="7"/>
    <x v="8"/>
    <s v="Q4"/>
    <s v="TS_GP_RLS_PSAUTO_M.AS_001002"/>
    <s v=". Total Sales of 2 &amp; 3 Wheelers"/>
    <n v="170456"/>
    <s v="Number"/>
    <s v="Normal"/>
    <m/>
    <n v="70"/>
    <x v="6"/>
  </r>
  <r>
    <s v="Production and Sales of Auto Vehicles"/>
    <x v="91"/>
    <x v="7"/>
    <x v="8"/>
    <s v="Q4"/>
    <s v="TS_GP_RLS_PSAUTO_M.TAP_001000"/>
    <s v=". Total Production (except 2 &amp; 3 Wheelers)"/>
    <n v="31332"/>
    <s v="Number"/>
    <s v="Normal"/>
    <m/>
    <n v="80"/>
    <x v="7"/>
  </r>
  <r>
    <s v="Production and Sales of Auto Vehicles"/>
    <x v="91"/>
    <x v="7"/>
    <x v="8"/>
    <s v="Q4"/>
    <s v="TS_GP_RLS_PSAUTO_M.AP_001001"/>
    <s v="......1 Production of Cars"/>
    <n v="20434"/>
    <s v="Number"/>
    <s v="Normal"/>
    <m/>
    <n v="90"/>
    <x v="8"/>
  </r>
  <r>
    <s v="Production and Sales of Auto Vehicles"/>
    <x v="91"/>
    <x v="7"/>
    <x v="8"/>
    <s v="Q4"/>
    <s v="TS_GP_RLS_PSAUTO_M.AP_001003"/>
    <s v="......2 Production of Trucks"/>
    <n v="864"/>
    <s v="Number"/>
    <s v="Normal"/>
    <m/>
    <n v="100"/>
    <x v="9"/>
  </r>
  <r>
    <s v="Production and Sales of Auto Vehicles"/>
    <x v="91"/>
    <x v="7"/>
    <x v="8"/>
    <s v="Q4"/>
    <s v="TS_GP_RLS_PSAUTO_M.AP_001004"/>
    <s v="......3 Production of Buses"/>
    <n v="26"/>
    <s v="Number"/>
    <s v="Normal"/>
    <m/>
    <n v="110"/>
    <x v="10"/>
  </r>
  <r>
    <s v="Production and Sales of Auto Vehicles"/>
    <x v="91"/>
    <x v="7"/>
    <x v="8"/>
    <s v="Q4"/>
    <s v="TS_GP_RLS_PSAUTO_M.AP_001005"/>
    <s v="......4 Production of Jeeps &amp; Pickups"/>
    <n v="3589"/>
    <s v="Number"/>
    <s v="Normal"/>
    <m/>
    <n v="120"/>
    <x v="11"/>
  </r>
  <r>
    <s v="Production and Sales of Auto Vehicles"/>
    <x v="91"/>
    <x v="7"/>
    <x v="8"/>
    <s v="Q4"/>
    <s v="TS_GP_RLS_PSAUTO_M.AP_001006"/>
    <s v="......5 Production of Tractors"/>
    <n v="6419"/>
    <s v="Number"/>
    <s v="Normal"/>
    <m/>
    <n v="130"/>
    <x v="12"/>
  </r>
  <r>
    <s v="Production and Sales of Auto Vehicles"/>
    <x v="91"/>
    <x v="7"/>
    <x v="8"/>
    <s v="Q4"/>
    <s v="TS_GP_RLS_PSAUTO_M.AP_001002"/>
    <s v=". Total Production of 2 &amp; 3 Wheelers"/>
    <n v="170734"/>
    <s v="Number"/>
    <s v="Normal"/>
    <m/>
    <n v="140"/>
    <x v="13"/>
  </r>
  <r>
    <s v="Production and Sales of Auto Vehicles"/>
    <x v="92"/>
    <x v="8"/>
    <x v="8"/>
    <s v="Q3"/>
    <s v="TS_GP_RLS_PSAUTO_M.TAS_001000"/>
    <s v=". Total Sales (except 2 &amp; 3 Wheelers)"/>
    <n v="24925"/>
    <s v="Number"/>
    <s v="Normal"/>
    <m/>
    <n v="10"/>
    <x v="0"/>
  </r>
  <r>
    <s v="Production and Sales of Auto Vehicles"/>
    <x v="92"/>
    <x v="8"/>
    <x v="8"/>
    <s v="Q3"/>
    <s v="TS_GP_RLS_PSAUTO_M.AS_001001"/>
    <s v="......1 Sales of Cars"/>
    <n v="16159"/>
    <s v="Number"/>
    <s v="Normal"/>
    <m/>
    <n v="20"/>
    <x v="1"/>
  </r>
  <r>
    <s v="Production and Sales of Auto Vehicles"/>
    <x v="92"/>
    <x v="8"/>
    <x v="8"/>
    <s v="Q3"/>
    <s v="TS_GP_RLS_PSAUTO_M.AS_001003"/>
    <s v="......2 Sales of Trucks"/>
    <n v="678"/>
    <s v="Number"/>
    <s v="Normal"/>
    <m/>
    <n v="30"/>
    <x v="2"/>
  </r>
  <r>
    <s v="Production and Sales of Auto Vehicles"/>
    <x v="92"/>
    <x v="8"/>
    <x v="8"/>
    <s v="Q3"/>
    <s v="TS_GP_RLS_PSAUTO_M.AS_001004"/>
    <s v="......3 Sales of Buses"/>
    <n v="34"/>
    <s v="Number"/>
    <s v="Normal"/>
    <m/>
    <n v="40"/>
    <x v="3"/>
  </r>
  <r>
    <s v="Production and Sales of Auto Vehicles"/>
    <x v="92"/>
    <x v="8"/>
    <x v="8"/>
    <s v="Q3"/>
    <s v="TS_GP_RLS_PSAUTO_M.AS_001005"/>
    <s v="......4 Sales of Jeeps &amp; Pickups"/>
    <n v="3078"/>
    <s v="Number"/>
    <s v="Normal"/>
    <m/>
    <n v="50"/>
    <x v="4"/>
  </r>
  <r>
    <s v="Production and Sales of Auto Vehicles"/>
    <x v="92"/>
    <x v="8"/>
    <x v="8"/>
    <s v="Q3"/>
    <s v="TS_GP_RLS_PSAUTO_M.AS_001006"/>
    <s v="......5 Sales of Tractors"/>
    <n v="4976"/>
    <s v="Number"/>
    <s v="Normal"/>
    <m/>
    <n v="60"/>
    <x v="5"/>
  </r>
  <r>
    <s v="Production and Sales of Auto Vehicles"/>
    <x v="92"/>
    <x v="8"/>
    <x v="8"/>
    <s v="Q3"/>
    <s v="TS_GP_RLS_PSAUTO_M.AS_001002"/>
    <s v=". Total Sales of 2 &amp; 3 Wheelers"/>
    <n v="153528"/>
    <s v="Number"/>
    <s v="Normal"/>
    <m/>
    <n v="70"/>
    <x v="6"/>
  </r>
  <r>
    <s v="Production and Sales of Auto Vehicles"/>
    <x v="92"/>
    <x v="8"/>
    <x v="8"/>
    <s v="Q3"/>
    <s v="TS_GP_RLS_PSAUTO_M.TAP_001000"/>
    <s v=". Total Production (except 2 &amp; 3 Wheelers)"/>
    <n v="25914"/>
    <s v="Number"/>
    <s v="Normal"/>
    <m/>
    <n v="80"/>
    <x v="7"/>
  </r>
  <r>
    <s v="Production and Sales of Auto Vehicles"/>
    <x v="92"/>
    <x v="8"/>
    <x v="8"/>
    <s v="Q3"/>
    <s v="TS_GP_RLS_PSAUTO_M.AP_001001"/>
    <s v="......1 Production of Cars"/>
    <n v="16598"/>
    <s v="Number"/>
    <s v="Normal"/>
    <m/>
    <n v="90"/>
    <x v="8"/>
  </r>
  <r>
    <s v="Production and Sales of Auto Vehicles"/>
    <x v="92"/>
    <x v="8"/>
    <x v="8"/>
    <s v="Q3"/>
    <s v="TS_GP_RLS_PSAUTO_M.AP_001003"/>
    <s v="......2 Production of Trucks"/>
    <n v="625"/>
    <s v="Number"/>
    <s v="Normal"/>
    <m/>
    <n v="100"/>
    <x v="9"/>
  </r>
  <r>
    <s v="Production and Sales of Auto Vehicles"/>
    <x v="92"/>
    <x v="8"/>
    <x v="8"/>
    <s v="Q3"/>
    <s v="TS_GP_RLS_PSAUTO_M.AP_001004"/>
    <s v="......3 Production of Buses"/>
    <n v="34"/>
    <s v="Number"/>
    <s v="Normal"/>
    <m/>
    <n v="110"/>
    <x v="10"/>
  </r>
  <r>
    <s v="Production and Sales of Auto Vehicles"/>
    <x v="92"/>
    <x v="8"/>
    <x v="8"/>
    <s v="Q3"/>
    <s v="TS_GP_RLS_PSAUTO_M.AP_001005"/>
    <s v="......4 Production of Jeeps &amp; Pickups"/>
    <n v="3741"/>
    <s v="Number"/>
    <s v="Normal"/>
    <m/>
    <n v="120"/>
    <x v="11"/>
  </r>
  <r>
    <s v="Production and Sales of Auto Vehicles"/>
    <x v="92"/>
    <x v="8"/>
    <x v="8"/>
    <s v="Q3"/>
    <s v="TS_GP_RLS_PSAUTO_M.AP_001006"/>
    <s v="......5 Production of Tractors"/>
    <n v="4916"/>
    <s v="Number"/>
    <s v="Normal"/>
    <m/>
    <n v="130"/>
    <x v="12"/>
  </r>
  <r>
    <s v="Production and Sales of Auto Vehicles"/>
    <x v="92"/>
    <x v="8"/>
    <x v="8"/>
    <s v="Q3"/>
    <s v="TS_GP_RLS_PSAUTO_M.AP_001002"/>
    <s v=". Total Production of 2 &amp; 3 Wheelers"/>
    <n v="154119"/>
    <s v="Number"/>
    <s v="Normal"/>
    <m/>
    <n v="140"/>
    <x v="13"/>
  </r>
  <r>
    <s v="Production and Sales of Auto Vehicles"/>
    <x v="93"/>
    <x v="9"/>
    <x v="8"/>
    <s v="Q3"/>
    <s v="TS_GP_RLS_PSAUTO_M.TAS_001000"/>
    <s v=". Total Sales (except 2 &amp; 3 Wheelers)"/>
    <n v="27342"/>
    <s v="Number"/>
    <s v="Normal"/>
    <m/>
    <n v="10"/>
    <x v="0"/>
  </r>
  <r>
    <s v="Production and Sales of Auto Vehicles"/>
    <x v="93"/>
    <x v="9"/>
    <x v="8"/>
    <s v="Q3"/>
    <s v="TS_GP_RLS_PSAUTO_M.AS_001001"/>
    <s v="......1 Sales of Cars"/>
    <n v="17233"/>
    <s v="Number"/>
    <s v="Normal"/>
    <m/>
    <n v="20"/>
    <x v="1"/>
  </r>
  <r>
    <s v="Production and Sales of Auto Vehicles"/>
    <x v="93"/>
    <x v="9"/>
    <x v="8"/>
    <s v="Q3"/>
    <s v="TS_GP_RLS_PSAUTO_M.AS_001003"/>
    <s v="......2 Sales of Trucks"/>
    <n v="657"/>
    <s v="Number"/>
    <s v="Normal"/>
    <m/>
    <n v="30"/>
    <x v="2"/>
  </r>
  <r>
    <s v="Production and Sales of Auto Vehicles"/>
    <x v="93"/>
    <x v="9"/>
    <x v="8"/>
    <s v="Q3"/>
    <s v="TS_GP_RLS_PSAUTO_M.AS_001004"/>
    <s v="......3 Sales of Buses"/>
    <n v="17"/>
    <s v="Number"/>
    <s v="Normal"/>
    <m/>
    <n v="40"/>
    <x v="3"/>
  </r>
  <r>
    <s v="Production and Sales of Auto Vehicles"/>
    <x v="93"/>
    <x v="9"/>
    <x v="8"/>
    <s v="Q3"/>
    <s v="TS_GP_RLS_PSAUTO_M.AS_001005"/>
    <s v="......4 Sales of Jeeps &amp; Pickups"/>
    <n v="3858"/>
    <s v="Number"/>
    <s v="Normal"/>
    <m/>
    <n v="50"/>
    <x v="4"/>
  </r>
  <r>
    <s v="Production and Sales of Auto Vehicles"/>
    <x v="93"/>
    <x v="9"/>
    <x v="8"/>
    <s v="Q3"/>
    <s v="TS_GP_RLS_PSAUTO_M.AS_001006"/>
    <s v="......5 Sales of Tractors"/>
    <n v="5577"/>
    <s v="Number"/>
    <s v="Normal"/>
    <m/>
    <n v="60"/>
    <x v="5"/>
  </r>
  <r>
    <s v="Production and Sales of Auto Vehicles"/>
    <x v="93"/>
    <x v="9"/>
    <x v="8"/>
    <s v="Q3"/>
    <s v="TS_GP_RLS_PSAUTO_M.AS_001002"/>
    <s v=". Total Sales of 2 &amp; 3 Wheelers"/>
    <n v="150690"/>
    <s v="Number"/>
    <s v="Normal"/>
    <m/>
    <n v="70"/>
    <x v="6"/>
  </r>
  <r>
    <s v="Production and Sales of Auto Vehicles"/>
    <x v="93"/>
    <x v="9"/>
    <x v="8"/>
    <s v="Q3"/>
    <s v="TS_GP_RLS_PSAUTO_M.TAP_001000"/>
    <s v=". Total Production (except 2 &amp; 3 Wheelers)"/>
    <n v="28232"/>
    <s v="Number"/>
    <s v="Normal"/>
    <m/>
    <n v="80"/>
    <x v="7"/>
  </r>
  <r>
    <s v="Production and Sales of Auto Vehicles"/>
    <x v="93"/>
    <x v="9"/>
    <x v="8"/>
    <s v="Q3"/>
    <s v="TS_GP_RLS_PSAUTO_M.AP_001001"/>
    <s v="......1 Production of Cars"/>
    <n v="17423"/>
    <s v="Number"/>
    <s v="Normal"/>
    <m/>
    <n v="90"/>
    <x v="8"/>
  </r>
  <r>
    <s v="Production and Sales of Auto Vehicles"/>
    <x v="93"/>
    <x v="9"/>
    <x v="8"/>
    <s v="Q3"/>
    <s v="TS_GP_RLS_PSAUTO_M.AP_001003"/>
    <s v="......2 Production of Trucks"/>
    <n v="656"/>
    <s v="Number"/>
    <s v="Normal"/>
    <m/>
    <n v="100"/>
    <x v="9"/>
  </r>
  <r>
    <s v="Production and Sales of Auto Vehicles"/>
    <x v="93"/>
    <x v="9"/>
    <x v="8"/>
    <s v="Q3"/>
    <s v="TS_GP_RLS_PSAUTO_M.AP_001004"/>
    <s v="......3 Production of Buses"/>
    <n v="19"/>
    <s v="Number"/>
    <s v="Normal"/>
    <m/>
    <n v="110"/>
    <x v="10"/>
  </r>
  <r>
    <s v="Production and Sales of Auto Vehicles"/>
    <x v="93"/>
    <x v="9"/>
    <x v="8"/>
    <s v="Q3"/>
    <s v="TS_GP_RLS_PSAUTO_M.AP_001005"/>
    <s v="......4 Production of Jeeps &amp; Pickups"/>
    <n v="4187"/>
    <s v="Number"/>
    <s v="Normal"/>
    <m/>
    <n v="120"/>
    <x v="11"/>
  </r>
  <r>
    <s v="Production and Sales of Auto Vehicles"/>
    <x v="93"/>
    <x v="9"/>
    <x v="8"/>
    <s v="Q3"/>
    <s v="TS_GP_RLS_PSAUTO_M.AP_001006"/>
    <s v="......5 Production of Tractors"/>
    <n v="5947"/>
    <s v="Number"/>
    <s v="Normal"/>
    <m/>
    <n v="130"/>
    <x v="12"/>
  </r>
  <r>
    <s v="Production and Sales of Auto Vehicles"/>
    <x v="93"/>
    <x v="9"/>
    <x v="8"/>
    <s v="Q3"/>
    <s v="TS_GP_RLS_PSAUTO_M.AP_001002"/>
    <s v=". Total Production of 2 &amp; 3 Wheelers"/>
    <n v="151527"/>
    <s v="Number"/>
    <s v="Normal"/>
    <m/>
    <n v="140"/>
    <x v="13"/>
  </r>
  <r>
    <s v="Production and Sales of Auto Vehicles"/>
    <x v="94"/>
    <x v="10"/>
    <x v="8"/>
    <s v="Q3"/>
    <s v="TS_GP_RLS_PSAUTO_M.TAS_001000"/>
    <s v=". Total Sales (except 2 &amp; 3 Wheelers)"/>
    <n v="30118"/>
    <s v="Number"/>
    <s v="Normal"/>
    <m/>
    <n v="10"/>
    <x v="0"/>
  </r>
  <r>
    <s v="Production and Sales of Auto Vehicles"/>
    <x v="94"/>
    <x v="10"/>
    <x v="8"/>
    <s v="Q3"/>
    <s v="TS_GP_RLS_PSAUTO_M.AS_001001"/>
    <s v="......1 Sales of Cars"/>
    <n v="19400"/>
    <s v="Number"/>
    <s v="Normal"/>
    <m/>
    <n v="20"/>
    <x v="1"/>
  </r>
  <r>
    <s v="Production and Sales of Auto Vehicles"/>
    <x v="94"/>
    <x v="10"/>
    <x v="8"/>
    <s v="Q3"/>
    <s v="TS_GP_RLS_PSAUTO_M.AS_001003"/>
    <s v="......2 Sales of Trucks"/>
    <n v="687"/>
    <s v="Number"/>
    <s v="Normal"/>
    <m/>
    <n v="30"/>
    <x v="2"/>
  </r>
  <r>
    <s v="Production and Sales of Auto Vehicles"/>
    <x v="94"/>
    <x v="10"/>
    <x v="8"/>
    <s v="Q3"/>
    <s v="TS_GP_RLS_PSAUTO_M.AS_001004"/>
    <s v="......3 Sales of Buses"/>
    <n v="43"/>
    <s v="Number"/>
    <s v="Normal"/>
    <m/>
    <n v="40"/>
    <x v="3"/>
  </r>
  <r>
    <s v="Production and Sales of Auto Vehicles"/>
    <x v="94"/>
    <x v="10"/>
    <x v="8"/>
    <s v="Q3"/>
    <s v="TS_GP_RLS_PSAUTO_M.AS_001005"/>
    <s v="......4 Sales of Jeeps &amp; Pickups"/>
    <n v="3941"/>
    <s v="Number"/>
    <s v="Normal"/>
    <m/>
    <n v="50"/>
    <x v="4"/>
  </r>
  <r>
    <s v="Production and Sales of Auto Vehicles"/>
    <x v="94"/>
    <x v="10"/>
    <x v="8"/>
    <s v="Q3"/>
    <s v="TS_GP_RLS_PSAUTO_M.AS_001006"/>
    <s v="......5 Sales of Tractors"/>
    <n v="6047"/>
    <s v="Number"/>
    <s v="Normal"/>
    <m/>
    <n v="60"/>
    <x v="5"/>
  </r>
  <r>
    <s v="Production and Sales of Auto Vehicles"/>
    <x v="94"/>
    <x v="10"/>
    <x v="8"/>
    <s v="Q3"/>
    <s v="TS_GP_RLS_PSAUTO_M.AS_001002"/>
    <s v=". Total Sales of 2 &amp; 3 Wheelers"/>
    <n v="166001"/>
    <s v="Number"/>
    <s v="Normal"/>
    <m/>
    <n v="70"/>
    <x v="6"/>
  </r>
  <r>
    <s v="Production and Sales of Auto Vehicles"/>
    <x v="94"/>
    <x v="10"/>
    <x v="8"/>
    <s v="Q3"/>
    <s v="TS_GP_RLS_PSAUTO_M.TAP_001000"/>
    <s v=". Total Production (except 2 &amp; 3 Wheelers)"/>
    <n v="29929"/>
    <s v="Number"/>
    <s v="Normal"/>
    <m/>
    <n v="80"/>
    <x v="7"/>
  </r>
  <r>
    <s v="Production and Sales of Auto Vehicles"/>
    <x v="94"/>
    <x v="10"/>
    <x v="8"/>
    <s v="Q3"/>
    <s v="TS_GP_RLS_PSAUTO_M.AP_001001"/>
    <s v="......1 Production of Cars"/>
    <n v="18893"/>
    <s v="Number"/>
    <s v="Normal"/>
    <m/>
    <n v="90"/>
    <x v="8"/>
  </r>
  <r>
    <s v="Production and Sales of Auto Vehicles"/>
    <x v="94"/>
    <x v="10"/>
    <x v="8"/>
    <s v="Q3"/>
    <s v="TS_GP_RLS_PSAUTO_M.AP_001003"/>
    <s v="......2 Production of Trucks"/>
    <n v="781"/>
    <s v="Number"/>
    <s v="Normal"/>
    <m/>
    <n v="100"/>
    <x v="9"/>
  </r>
  <r>
    <s v="Production and Sales of Auto Vehicles"/>
    <x v="94"/>
    <x v="10"/>
    <x v="8"/>
    <s v="Q3"/>
    <s v="TS_GP_RLS_PSAUTO_M.AP_001004"/>
    <s v="......3 Production of Buses"/>
    <n v="62"/>
    <s v="Number"/>
    <s v="Normal"/>
    <m/>
    <n v="110"/>
    <x v="10"/>
  </r>
  <r>
    <s v="Production and Sales of Auto Vehicles"/>
    <x v="94"/>
    <x v="10"/>
    <x v="8"/>
    <s v="Q3"/>
    <s v="TS_GP_RLS_PSAUTO_M.AP_001005"/>
    <s v="......4 Production of Jeeps &amp; Pickups"/>
    <n v="4060"/>
    <s v="Number"/>
    <s v="Normal"/>
    <m/>
    <n v="120"/>
    <x v="11"/>
  </r>
  <r>
    <s v="Production and Sales of Auto Vehicles"/>
    <x v="94"/>
    <x v="10"/>
    <x v="8"/>
    <s v="Q3"/>
    <s v="TS_GP_RLS_PSAUTO_M.AP_001006"/>
    <s v="......5 Production of Tractors"/>
    <n v="6133"/>
    <s v="Number"/>
    <s v="Normal"/>
    <m/>
    <n v="130"/>
    <x v="12"/>
  </r>
  <r>
    <s v="Production and Sales of Auto Vehicles"/>
    <x v="94"/>
    <x v="10"/>
    <x v="8"/>
    <s v="Q3"/>
    <s v="TS_GP_RLS_PSAUTO_M.AP_001002"/>
    <s v=". Total Production of 2 &amp; 3 Wheelers"/>
    <n v="166658"/>
    <s v="Number"/>
    <s v="Normal"/>
    <m/>
    <n v="140"/>
    <x v="13"/>
  </r>
  <r>
    <s v="Production and Sales of Auto Vehicles"/>
    <x v="95"/>
    <x v="11"/>
    <x v="8"/>
    <s v="Q2"/>
    <s v="TS_GP_RLS_PSAUTO_M.TAS_001000"/>
    <s v=". Total Sales (except 2 &amp; 3 Wheelers)"/>
    <n v="25544"/>
    <s v="Number"/>
    <s v="Normal"/>
    <m/>
    <n v="10"/>
    <x v="0"/>
  </r>
  <r>
    <s v="Production and Sales of Auto Vehicles"/>
    <x v="95"/>
    <x v="11"/>
    <x v="8"/>
    <s v="Q2"/>
    <s v="TS_GP_RLS_PSAUTO_M.AS_001001"/>
    <s v="......1 Sales of Cars"/>
    <n v="15639"/>
    <s v="Number"/>
    <s v="Normal"/>
    <m/>
    <n v="20"/>
    <x v="1"/>
  </r>
  <r>
    <s v="Production and Sales of Auto Vehicles"/>
    <x v="95"/>
    <x v="11"/>
    <x v="8"/>
    <s v="Q2"/>
    <s v="TS_GP_RLS_PSAUTO_M.AS_001003"/>
    <s v="......2 Sales of Trucks"/>
    <n v="752"/>
    <s v="Number"/>
    <s v="Normal"/>
    <m/>
    <n v="30"/>
    <x v="2"/>
  </r>
  <r>
    <s v="Production and Sales of Auto Vehicles"/>
    <x v="95"/>
    <x v="11"/>
    <x v="8"/>
    <s v="Q2"/>
    <s v="TS_GP_RLS_PSAUTO_M.AS_001004"/>
    <s v="......3 Sales of Buses"/>
    <n v="41"/>
    <s v="Number"/>
    <s v="Normal"/>
    <m/>
    <n v="40"/>
    <x v="3"/>
  </r>
  <r>
    <s v="Production and Sales of Auto Vehicles"/>
    <x v="95"/>
    <x v="11"/>
    <x v="8"/>
    <s v="Q2"/>
    <s v="TS_GP_RLS_PSAUTO_M.AS_001005"/>
    <s v="......4 Sales of Jeeps &amp; Pickups"/>
    <n v="3159"/>
    <s v="Number"/>
    <s v="Normal"/>
    <m/>
    <n v="50"/>
    <x v="4"/>
  </r>
  <r>
    <s v="Production and Sales of Auto Vehicles"/>
    <x v="95"/>
    <x v="11"/>
    <x v="8"/>
    <s v="Q2"/>
    <s v="TS_GP_RLS_PSAUTO_M.AS_001006"/>
    <s v="......5 Sales of Tractors"/>
    <n v="5953"/>
    <s v="Number"/>
    <s v="Normal"/>
    <m/>
    <n v="60"/>
    <x v="5"/>
  </r>
  <r>
    <s v="Production and Sales of Auto Vehicles"/>
    <x v="95"/>
    <x v="11"/>
    <x v="8"/>
    <s v="Q2"/>
    <s v="TS_GP_RLS_PSAUTO_M.AS_001002"/>
    <s v=". Total Sales of 2 &amp; 3 Wheelers"/>
    <n v="146018"/>
    <s v="Number"/>
    <s v="Normal"/>
    <m/>
    <n v="70"/>
    <x v="6"/>
  </r>
  <r>
    <s v="Production and Sales of Auto Vehicles"/>
    <x v="95"/>
    <x v="11"/>
    <x v="8"/>
    <s v="Q2"/>
    <s v="TS_GP_RLS_PSAUTO_M.TAP_001000"/>
    <s v=". Total Production (except 2 &amp; 3 Wheelers)"/>
    <n v="27143"/>
    <s v="Number"/>
    <s v="Normal"/>
    <m/>
    <n v="80"/>
    <x v="7"/>
  </r>
  <r>
    <s v="Production and Sales of Auto Vehicles"/>
    <x v="95"/>
    <x v="11"/>
    <x v="8"/>
    <s v="Q2"/>
    <s v="TS_GP_RLS_PSAUTO_M.AP_001001"/>
    <s v="......1 Production of Cars"/>
    <n v="17511"/>
    <s v="Number"/>
    <s v="Normal"/>
    <m/>
    <n v="90"/>
    <x v="8"/>
  </r>
  <r>
    <s v="Production and Sales of Auto Vehicles"/>
    <x v="95"/>
    <x v="11"/>
    <x v="8"/>
    <s v="Q2"/>
    <s v="TS_GP_RLS_PSAUTO_M.AP_001003"/>
    <s v="......2 Production of Trucks"/>
    <n v="915"/>
    <s v="Number"/>
    <s v="Normal"/>
    <m/>
    <n v="100"/>
    <x v="9"/>
  </r>
  <r>
    <s v="Production and Sales of Auto Vehicles"/>
    <x v="95"/>
    <x v="11"/>
    <x v="8"/>
    <s v="Q2"/>
    <s v="TS_GP_RLS_PSAUTO_M.AP_001004"/>
    <s v="......3 Production of Buses"/>
    <n v="94"/>
    <s v="Number"/>
    <s v="Normal"/>
    <m/>
    <n v="110"/>
    <x v="10"/>
  </r>
  <r>
    <s v="Production and Sales of Auto Vehicles"/>
    <x v="95"/>
    <x v="11"/>
    <x v="8"/>
    <s v="Q2"/>
    <s v="TS_GP_RLS_PSAUTO_M.AP_001005"/>
    <s v="......4 Production of Jeeps &amp; Pickups"/>
    <n v="3285"/>
    <s v="Number"/>
    <s v="Normal"/>
    <m/>
    <n v="120"/>
    <x v="11"/>
  </r>
  <r>
    <s v="Production and Sales of Auto Vehicles"/>
    <x v="95"/>
    <x v="11"/>
    <x v="8"/>
    <s v="Q2"/>
    <s v="TS_GP_RLS_PSAUTO_M.AP_001006"/>
    <s v="......5 Production of Tractors"/>
    <n v="5338"/>
    <s v="Number"/>
    <s v="Normal"/>
    <m/>
    <n v="130"/>
    <x v="12"/>
  </r>
  <r>
    <s v="Production and Sales of Auto Vehicles"/>
    <x v="95"/>
    <x v="11"/>
    <x v="8"/>
    <s v="Q2"/>
    <s v="TS_GP_RLS_PSAUTO_M.AP_001002"/>
    <s v=". Total Production of 2 &amp; 3 Wheelers"/>
    <n v="143857"/>
    <s v="Number"/>
    <s v="Normal"/>
    <m/>
    <n v="140"/>
    <x v="13"/>
  </r>
  <r>
    <s v="Production and Sales of Auto Vehicles"/>
    <x v="96"/>
    <x v="0"/>
    <x v="8"/>
    <s v="Q2"/>
    <s v="TS_GP_RLS_PSAUTO_M.TAS_001000"/>
    <s v=". Total Sales (except 2 &amp; 3 Wheelers)"/>
    <n v="28093"/>
    <s v="Number"/>
    <s v="Normal"/>
    <m/>
    <n v="10"/>
    <x v="0"/>
  </r>
  <r>
    <s v="Production and Sales of Auto Vehicles"/>
    <x v="96"/>
    <x v="0"/>
    <x v="8"/>
    <s v="Q2"/>
    <s v="TS_GP_RLS_PSAUTO_M.AS_001001"/>
    <s v="......1 Sales of Cars"/>
    <n v="18664"/>
    <s v="Number"/>
    <s v="Normal"/>
    <m/>
    <n v="20"/>
    <x v="1"/>
  </r>
  <r>
    <s v="Production and Sales of Auto Vehicles"/>
    <x v="96"/>
    <x v="0"/>
    <x v="8"/>
    <s v="Q2"/>
    <s v="TS_GP_RLS_PSAUTO_M.AS_001003"/>
    <s v="......2 Sales of Trucks"/>
    <n v="776"/>
    <s v="Number"/>
    <s v="Normal"/>
    <m/>
    <n v="30"/>
    <x v="2"/>
  </r>
  <r>
    <s v="Production and Sales of Auto Vehicles"/>
    <x v="96"/>
    <x v="0"/>
    <x v="8"/>
    <s v="Q2"/>
    <s v="TS_GP_RLS_PSAUTO_M.AS_001004"/>
    <s v="......3 Sales of Buses"/>
    <n v="85"/>
    <s v="Number"/>
    <s v="Normal"/>
    <m/>
    <n v="40"/>
    <x v="3"/>
  </r>
  <r>
    <s v="Production and Sales of Auto Vehicles"/>
    <x v="96"/>
    <x v="0"/>
    <x v="8"/>
    <s v="Q2"/>
    <s v="TS_GP_RLS_PSAUTO_M.AS_001005"/>
    <s v="......4 Sales of Jeeps &amp; Pickups"/>
    <n v="3430"/>
    <s v="Number"/>
    <s v="Normal"/>
    <m/>
    <n v="50"/>
    <x v="4"/>
  </r>
  <r>
    <s v="Production and Sales of Auto Vehicles"/>
    <x v="96"/>
    <x v="0"/>
    <x v="8"/>
    <s v="Q2"/>
    <s v="TS_GP_RLS_PSAUTO_M.AS_001006"/>
    <s v="......5 Sales of Tractors"/>
    <n v="5138"/>
    <s v="Number"/>
    <s v="Normal"/>
    <m/>
    <n v="60"/>
    <x v="5"/>
  </r>
  <r>
    <s v="Production and Sales of Auto Vehicles"/>
    <x v="96"/>
    <x v="0"/>
    <x v="8"/>
    <s v="Q2"/>
    <s v="TS_GP_RLS_PSAUTO_M.AS_001002"/>
    <s v=". Total Sales of 2 &amp; 3 Wheelers"/>
    <n v="170058"/>
    <s v="Number"/>
    <s v="Normal"/>
    <m/>
    <n v="70"/>
    <x v="6"/>
  </r>
  <r>
    <s v="Production and Sales of Auto Vehicles"/>
    <x v="96"/>
    <x v="0"/>
    <x v="8"/>
    <s v="Q2"/>
    <s v="TS_GP_RLS_PSAUTO_M.TAP_001000"/>
    <s v=". Total Production (except 2 &amp; 3 Wheelers)"/>
    <n v="28382"/>
    <s v="Number"/>
    <s v="Normal"/>
    <m/>
    <n v="80"/>
    <x v="7"/>
  </r>
  <r>
    <s v="Production and Sales of Auto Vehicles"/>
    <x v="96"/>
    <x v="0"/>
    <x v="8"/>
    <s v="Q2"/>
    <s v="TS_GP_RLS_PSAUTO_M.AP_001001"/>
    <s v="......1 Production of Cars"/>
    <n v="18681"/>
    <s v="Number"/>
    <s v="Normal"/>
    <m/>
    <n v="90"/>
    <x v="8"/>
  </r>
  <r>
    <s v="Production and Sales of Auto Vehicles"/>
    <x v="96"/>
    <x v="0"/>
    <x v="8"/>
    <s v="Q2"/>
    <s v="TS_GP_RLS_PSAUTO_M.AP_001003"/>
    <s v="......2 Production of Trucks"/>
    <n v="900"/>
    <s v="Number"/>
    <s v="Normal"/>
    <m/>
    <n v="100"/>
    <x v="9"/>
  </r>
  <r>
    <s v="Production and Sales of Auto Vehicles"/>
    <x v="96"/>
    <x v="0"/>
    <x v="8"/>
    <s v="Q2"/>
    <s v="TS_GP_RLS_PSAUTO_M.AP_001004"/>
    <s v="......3 Production of Buses"/>
    <n v="121"/>
    <s v="Number"/>
    <s v="Normal"/>
    <m/>
    <n v="110"/>
    <x v="10"/>
  </r>
  <r>
    <s v="Production and Sales of Auto Vehicles"/>
    <x v="96"/>
    <x v="0"/>
    <x v="8"/>
    <s v="Q2"/>
    <s v="TS_GP_RLS_PSAUTO_M.AP_001005"/>
    <s v="......4 Production of Jeeps &amp; Pickups"/>
    <n v="3487"/>
    <s v="Number"/>
    <s v="Normal"/>
    <m/>
    <n v="120"/>
    <x v="11"/>
  </r>
  <r>
    <s v="Production and Sales of Auto Vehicles"/>
    <x v="96"/>
    <x v="0"/>
    <x v="8"/>
    <s v="Q2"/>
    <s v="TS_GP_RLS_PSAUTO_M.AP_001006"/>
    <s v="......5 Production of Tractors"/>
    <n v="5193"/>
    <s v="Number"/>
    <s v="Normal"/>
    <m/>
    <n v="130"/>
    <x v="12"/>
  </r>
  <r>
    <s v="Production and Sales of Auto Vehicles"/>
    <x v="96"/>
    <x v="0"/>
    <x v="8"/>
    <s v="Q2"/>
    <s v="TS_GP_RLS_PSAUTO_M.AP_001002"/>
    <s v=". Total Production of 2 &amp; 3 Wheelers"/>
    <n v="169195"/>
    <s v="Number"/>
    <s v="Normal"/>
    <m/>
    <n v="140"/>
    <x v="13"/>
  </r>
  <r>
    <s v="Production and Sales of Auto Vehicles"/>
    <x v="97"/>
    <x v="1"/>
    <x v="8"/>
    <s v="Q2"/>
    <s v="TS_GP_RLS_PSAUTO_M.TAS_001000"/>
    <s v=". Total Sales (except 2 &amp; 3 Wheelers)"/>
    <n v="24988"/>
    <s v="Number"/>
    <s v="Normal"/>
    <m/>
    <n v="10"/>
    <x v="0"/>
  </r>
  <r>
    <s v="Production and Sales of Auto Vehicles"/>
    <x v="97"/>
    <x v="1"/>
    <x v="8"/>
    <s v="Q2"/>
    <s v="TS_GP_RLS_PSAUTO_M.AS_001001"/>
    <s v="......1 Sales of Cars"/>
    <n v="16337"/>
    <s v="Number"/>
    <s v="Normal"/>
    <m/>
    <n v="20"/>
    <x v="1"/>
  </r>
  <r>
    <s v="Production and Sales of Auto Vehicles"/>
    <x v="97"/>
    <x v="1"/>
    <x v="8"/>
    <s v="Q2"/>
    <s v="TS_GP_RLS_PSAUTO_M.AS_001003"/>
    <s v="......2 Sales of Trucks"/>
    <n v="702"/>
    <s v="Number"/>
    <s v="Normal"/>
    <m/>
    <n v="30"/>
    <x v="2"/>
  </r>
  <r>
    <s v="Production and Sales of Auto Vehicles"/>
    <x v="97"/>
    <x v="1"/>
    <x v="8"/>
    <s v="Q2"/>
    <s v="TS_GP_RLS_PSAUTO_M.AS_001004"/>
    <s v="......3 Sales of Buses"/>
    <n v="90"/>
    <s v="Number"/>
    <s v="Normal"/>
    <m/>
    <n v="40"/>
    <x v="3"/>
  </r>
  <r>
    <s v="Production and Sales of Auto Vehicles"/>
    <x v="97"/>
    <x v="1"/>
    <x v="8"/>
    <s v="Q2"/>
    <s v="TS_GP_RLS_PSAUTO_M.AS_001005"/>
    <s v="......4 Sales of Jeeps &amp; Pickups"/>
    <n v="3240"/>
    <s v="Number"/>
    <s v="Normal"/>
    <m/>
    <n v="50"/>
    <x v="4"/>
  </r>
  <r>
    <s v="Production and Sales of Auto Vehicles"/>
    <x v="97"/>
    <x v="1"/>
    <x v="8"/>
    <s v="Q2"/>
    <s v="TS_GP_RLS_PSAUTO_M.AS_001006"/>
    <s v="......5 Sales of Tractors"/>
    <n v="4619"/>
    <s v="Number"/>
    <s v="Normal"/>
    <m/>
    <n v="60"/>
    <x v="5"/>
  </r>
  <r>
    <s v="Production and Sales of Auto Vehicles"/>
    <x v="97"/>
    <x v="1"/>
    <x v="8"/>
    <s v="Q2"/>
    <s v="TS_GP_RLS_PSAUTO_M.AS_001002"/>
    <s v=". Total Sales of 2 &amp; 3 Wheelers"/>
    <n v="154943"/>
    <s v="Number"/>
    <s v="Normal"/>
    <m/>
    <n v="70"/>
    <x v="6"/>
  </r>
  <r>
    <s v="Production and Sales of Auto Vehicles"/>
    <x v="97"/>
    <x v="1"/>
    <x v="8"/>
    <s v="Q2"/>
    <s v="TS_GP_RLS_PSAUTO_M.TAP_001000"/>
    <s v=". Total Production (except 2 &amp; 3 Wheelers)"/>
    <n v="27659"/>
    <s v="Number"/>
    <s v="Normal"/>
    <m/>
    <n v="80"/>
    <x v="7"/>
  </r>
  <r>
    <s v="Production and Sales of Auto Vehicles"/>
    <x v="97"/>
    <x v="1"/>
    <x v="8"/>
    <s v="Q2"/>
    <s v="TS_GP_RLS_PSAUTO_M.AP_001001"/>
    <s v="......1 Production of Cars"/>
    <n v="18681"/>
    <s v="Number"/>
    <s v="Normal"/>
    <m/>
    <n v="90"/>
    <x v="8"/>
  </r>
  <r>
    <s v="Production and Sales of Auto Vehicles"/>
    <x v="97"/>
    <x v="1"/>
    <x v="8"/>
    <s v="Q2"/>
    <s v="TS_GP_RLS_PSAUTO_M.AP_001003"/>
    <s v="......2 Production of Trucks"/>
    <n v="637"/>
    <s v="Number"/>
    <s v="Normal"/>
    <m/>
    <n v="100"/>
    <x v="9"/>
  </r>
  <r>
    <s v="Production and Sales of Auto Vehicles"/>
    <x v="97"/>
    <x v="1"/>
    <x v="8"/>
    <s v="Q2"/>
    <s v="TS_GP_RLS_PSAUTO_M.AP_001004"/>
    <s v="......3 Production of Buses"/>
    <n v="79"/>
    <s v="Number"/>
    <s v="Normal"/>
    <m/>
    <n v="110"/>
    <x v="10"/>
  </r>
  <r>
    <s v="Production and Sales of Auto Vehicles"/>
    <x v="97"/>
    <x v="1"/>
    <x v="8"/>
    <s v="Q2"/>
    <s v="TS_GP_RLS_PSAUTO_M.AP_001005"/>
    <s v="......4 Production of Jeeps &amp; Pickups"/>
    <n v="3175"/>
    <s v="Number"/>
    <s v="Normal"/>
    <m/>
    <n v="120"/>
    <x v="11"/>
  </r>
  <r>
    <s v="Production and Sales of Auto Vehicles"/>
    <x v="97"/>
    <x v="1"/>
    <x v="8"/>
    <s v="Q2"/>
    <s v="TS_GP_RLS_PSAUTO_M.AP_001006"/>
    <s v="......5 Production of Tractors"/>
    <n v="5087"/>
    <s v="Number"/>
    <s v="Normal"/>
    <m/>
    <n v="130"/>
    <x v="12"/>
  </r>
  <r>
    <s v="Production and Sales of Auto Vehicles"/>
    <x v="97"/>
    <x v="1"/>
    <x v="8"/>
    <s v="Q2"/>
    <s v="TS_GP_RLS_PSAUTO_M.AP_001002"/>
    <s v=". Total Production of 2 &amp; 3 Wheelers"/>
    <n v="155629"/>
    <s v="Number"/>
    <s v="Normal"/>
    <m/>
    <n v="140"/>
    <x v="13"/>
  </r>
  <r>
    <s v="Production and Sales of Auto Vehicles"/>
    <x v="98"/>
    <x v="2"/>
    <x v="8"/>
    <s v="Q1"/>
    <s v="TS_GP_RLS_PSAUTO_M.TAS_001000"/>
    <s v=". Total Sales (except 2 &amp; 3 Wheelers)"/>
    <n v="20630"/>
    <s v="Number"/>
    <s v="Normal"/>
    <m/>
    <n v="10"/>
    <x v="0"/>
  </r>
  <r>
    <s v="Production and Sales of Auto Vehicles"/>
    <x v="98"/>
    <x v="2"/>
    <x v="8"/>
    <s v="Q1"/>
    <s v="TS_GP_RLS_PSAUTO_M.AS_001001"/>
    <s v="......1 Sales of Cars"/>
    <n v="12870"/>
    <s v="Number"/>
    <s v="Normal"/>
    <m/>
    <n v="20"/>
    <x v="1"/>
  </r>
  <r>
    <s v="Production and Sales of Auto Vehicles"/>
    <x v="98"/>
    <x v="2"/>
    <x v="8"/>
    <s v="Q1"/>
    <s v="TS_GP_RLS_PSAUTO_M.AS_001003"/>
    <s v="......2 Sales of Trucks"/>
    <n v="645"/>
    <s v="Number"/>
    <s v="Normal"/>
    <m/>
    <n v="30"/>
    <x v="2"/>
  </r>
  <r>
    <s v="Production and Sales of Auto Vehicles"/>
    <x v="98"/>
    <x v="2"/>
    <x v="8"/>
    <s v="Q1"/>
    <s v="TS_GP_RLS_PSAUTO_M.AS_001004"/>
    <s v="......3 Sales of Buses"/>
    <n v="77"/>
    <s v="Number"/>
    <s v="Normal"/>
    <m/>
    <n v="40"/>
    <x v="3"/>
  </r>
  <r>
    <s v="Production and Sales of Auto Vehicles"/>
    <x v="98"/>
    <x v="2"/>
    <x v="8"/>
    <s v="Q1"/>
    <s v="TS_GP_RLS_PSAUTO_M.AS_001005"/>
    <s v="......4 Sales of Jeeps &amp; Pickups"/>
    <n v="2592"/>
    <s v="Number"/>
    <s v="Normal"/>
    <m/>
    <n v="50"/>
    <x v="4"/>
  </r>
  <r>
    <s v="Production and Sales of Auto Vehicles"/>
    <x v="98"/>
    <x v="2"/>
    <x v="8"/>
    <s v="Q1"/>
    <s v="TS_GP_RLS_PSAUTO_M.AS_001006"/>
    <s v="......5 Sales of Tractors"/>
    <n v="4446"/>
    <s v="Number"/>
    <s v="Normal"/>
    <m/>
    <n v="60"/>
    <x v="5"/>
  </r>
  <r>
    <s v="Production and Sales of Auto Vehicles"/>
    <x v="98"/>
    <x v="2"/>
    <x v="8"/>
    <s v="Q1"/>
    <s v="TS_GP_RLS_PSAUTO_M.AS_001002"/>
    <s v=". Total Sales of 2 &amp; 3 Wheelers"/>
    <n v="129342"/>
    <s v="Number"/>
    <s v="Normal"/>
    <m/>
    <n v="70"/>
    <x v="6"/>
  </r>
  <r>
    <s v="Production and Sales of Auto Vehicles"/>
    <x v="98"/>
    <x v="2"/>
    <x v="8"/>
    <s v="Q1"/>
    <s v="TS_GP_RLS_PSAUTO_M.TAP_001000"/>
    <s v=". Total Production (except 2 &amp; 3 Wheelers)"/>
    <n v="17469"/>
    <s v="Number"/>
    <s v="Normal"/>
    <m/>
    <n v="80"/>
    <x v="7"/>
  </r>
  <r>
    <s v="Production and Sales of Auto Vehicles"/>
    <x v="98"/>
    <x v="2"/>
    <x v="8"/>
    <s v="Q1"/>
    <s v="TS_GP_RLS_PSAUTO_M.AP_001001"/>
    <s v="......1 Production of Cars"/>
    <n v="10684"/>
    <s v="Number"/>
    <s v="Normal"/>
    <m/>
    <n v="90"/>
    <x v="8"/>
  </r>
  <r>
    <s v="Production and Sales of Auto Vehicles"/>
    <x v="98"/>
    <x v="2"/>
    <x v="8"/>
    <s v="Q1"/>
    <s v="TS_GP_RLS_PSAUTO_M.AP_001003"/>
    <s v="......2 Production of Trucks"/>
    <n v="608"/>
    <s v="Number"/>
    <s v="Normal"/>
    <m/>
    <n v="100"/>
    <x v="9"/>
  </r>
  <r>
    <s v="Production and Sales of Auto Vehicles"/>
    <x v="98"/>
    <x v="2"/>
    <x v="8"/>
    <s v="Q1"/>
    <s v="TS_GP_RLS_PSAUTO_M.AP_001004"/>
    <s v="......3 Production of Buses"/>
    <n v="75"/>
    <s v="Number"/>
    <s v="Normal"/>
    <m/>
    <n v="110"/>
    <x v="10"/>
  </r>
  <r>
    <s v="Production and Sales of Auto Vehicles"/>
    <x v="98"/>
    <x v="2"/>
    <x v="8"/>
    <s v="Q1"/>
    <s v="TS_GP_RLS_PSAUTO_M.AP_001005"/>
    <s v="......4 Production of Jeeps &amp; Pickups"/>
    <n v="2176"/>
    <s v="Number"/>
    <s v="Normal"/>
    <m/>
    <n v="120"/>
    <x v="11"/>
  </r>
  <r>
    <s v="Production and Sales of Auto Vehicles"/>
    <x v="98"/>
    <x v="2"/>
    <x v="8"/>
    <s v="Q1"/>
    <s v="TS_GP_RLS_PSAUTO_M.AP_001006"/>
    <s v="......5 Production of Tractors"/>
    <n v="3926"/>
    <s v="Number"/>
    <s v="Normal"/>
    <m/>
    <n v="130"/>
    <x v="12"/>
  </r>
  <r>
    <s v="Production and Sales of Auto Vehicles"/>
    <x v="98"/>
    <x v="2"/>
    <x v="8"/>
    <s v="Q1"/>
    <s v="TS_GP_RLS_PSAUTO_M.AP_001002"/>
    <s v=". Total Production of 2 &amp; 3 Wheelers"/>
    <n v="128520"/>
    <s v="Number"/>
    <s v="Normal"/>
    <m/>
    <n v="140"/>
    <x v="13"/>
  </r>
  <r>
    <s v="Production and Sales of Auto Vehicles"/>
    <x v="99"/>
    <x v="3"/>
    <x v="8"/>
    <s v="Q1"/>
    <s v="TS_GP_RLS_PSAUTO_M.TAS_001000"/>
    <s v=". Total Sales (except 2 &amp; 3 Wheelers)"/>
    <n v="27287"/>
    <s v="Number"/>
    <s v="Normal"/>
    <m/>
    <n v="10"/>
    <x v="0"/>
  </r>
  <r>
    <s v="Production and Sales of Auto Vehicles"/>
    <x v="99"/>
    <x v="3"/>
    <x v="8"/>
    <s v="Q1"/>
    <s v="TS_GP_RLS_PSAUTO_M.AS_001001"/>
    <s v="......1 Sales of Cars"/>
    <n v="17478"/>
    <s v="Number"/>
    <s v="Normal"/>
    <m/>
    <n v="20"/>
    <x v="1"/>
  </r>
  <r>
    <s v="Production and Sales of Auto Vehicles"/>
    <x v="99"/>
    <x v="3"/>
    <x v="8"/>
    <s v="Q1"/>
    <s v="TS_GP_RLS_PSAUTO_M.AS_001003"/>
    <s v="......2 Sales of Trucks"/>
    <n v="805"/>
    <s v="Number"/>
    <s v="Normal"/>
    <m/>
    <n v="30"/>
    <x v="2"/>
  </r>
  <r>
    <s v="Production and Sales of Auto Vehicles"/>
    <x v="99"/>
    <x v="3"/>
    <x v="8"/>
    <s v="Q1"/>
    <s v="TS_GP_RLS_PSAUTO_M.AS_001004"/>
    <s v="......3 Sales of Buses"/>
    <n v="99"/>
    <s v="Number"/>
    <s v="Normal"/>
    <m/>
    <n v="40"/>
    <x v="3"/>
  </r>
  <r>
    <s v="Production and Sales of Auto Vehicles"/>
    <x v="99"/>
    <x v="3"/>
    <x v="8"/>
    <s v="Q1"/>
    <s v="TS_GP_RLS_PSAUTO_M.AS_001005"/>
    <s v="......4 Sales of Jeeps &amp; Pickups"/>
    <n v="3242"/>
    <s v="Number"/>
    <s v="Normal"/>
    <m/>
    <n v="50"/>
    <x v="4"/>
  </r>
  <r>
    <s v="Production and Sales of Auto Vehicles"/>
    <x v="99"/>
    <x v="3"/>
    <x v="8"/>
    <s v="Q1"/>
    <s v="TS_GP_RLS_PSAUTO_M.AS_001006"/>
    <s v="......5 Sales of Tractors"/>
    <n v="5663"/>
    <s v="Number"/>
    <s v="Normal"/>
    <m/>
    <n v="60"/>
    <x v="5"/>
  </r>
  <r>
    <s v="Production and Sales of Auto Vehicles"/>
    <x v="99"/>
    <x v="3"/>
    <x v="8"/>
    <s v="Q1"/>
    <s v="TS_GP_RLS_PSAUTO_M.AS_001002"/>
    <s v=". Total Sales of 2 &amp; 3 Wheelers"/>
    <n v="155855"/>
    <s v="Number"/>
    <s v="Normal"/>
    <m/>
    <n v="70"/>
    <x v="6"/>
  </r>
  <r>
    <s v="Production and Sales of Auto Vehicles"/>
    <x v="99"/>
    <x v="3"/>
    <x v="8"/>
    <s v="Q1"/>
    <s v="TS_GP_RLS_PSAUTO_M.TAP_001000"/>
    <s v=". Total Production (except 2 &amp; 3 Wheelers)"/>
    <n v="27159"/>
    <s v="Number"/>
    <s v="Normal"/>
    <m/>
    <n v="80"/>
    <x v="7"/>
  </r>
  <r>
    <s v="Production and Sales of Auto Vehicles"/>
    <x v="99"/>
    <x v="3"/>
    <x v="8"/>
    <s v="Q1"/>
    <s v="TS_GP_RLS_PSAUTO_M.AP_001001"/>
    <s v="......1 Production of Cars"/>
    <n v="17074"/>
    <s v="Number"/>
    <s v="Normal"/>
    <m/>
    <n v="90"/>
    <x v="8"/>
  </r>
  <r>
    <s v="Production and Sales of Auto Vehicles"/>
    <x v="99"/>
    <x v="3"/>
    <x v="8"/>
    <s v="Q1"/>
    <s v="TS_GP_RLS_PSAUTO_M.AP_001003"/>
    <s v="......2 Production of Trucks"/>
    <n v="869"/>
    <s v="Number"/>
    <s v="Normal"/>
    <m/>
    <n v="100"/>
    <x v="9"/>
  </r>
  <r>
    <s v="Production and Sales of Auto Vehicles"/>
    <x v="99"/>
    <x v="3"/>
    <x v="8"/>
    <s v="Q1"/>
    <s v="TS_GP_RLS_PSAUTO_M.AP_001004"/>
    <s v="......3 Production of Buses"/>
    <n v="82"/>
    <s v="Number"/>
    <s v="Normal"/>
    <m/>
    <n v="110"/>
    <x v="10"/>
  </r>
  <r>
    <s v="Production and Sales of Auto Vehicles"/>
    <x v="99"/>
    <x v="3"/>
    <x v="8"/>
    <s v="Q1"/>
    <s v="TS_GP_RLS_PSAUTO_M.AP_001005"/>
    <s v="......4 Production of Jeeps &amp; Pickups"/>
    <n v="3388"/>
    <s v="Number"/>
    <s v="Normal"/>
    <m/>
    <n v="120"/>
    <x v="11"/>
  </r>
  <r>
    <s v="Production and Sales of Auto Vehicles"/>
    <x v="99"/>
    <x v="3"/>
    <x v="8"/>
    <s v="Q1"/>
    <s v="TS_GP_RLS_PSAUTO_M.AP_001006"/>
    <s v="......5 Production of Tractors"/>
    <n v="5746"/>
    <s v="Number"/>
    <s v="Normal"/>
    <m/>
    <n v="130"/>
    <x v="12"/>
  </r>
  <r>
    <s v="Production and Sales of Auto Vehicles"/>
    <x v="99"/>
    <x v="3"/>
    <x v="8"/>
    <s v="Q1"/>
    <s v="TS_GP_RLS_PSAUTO_M.AP_001002"/>
    <s v=". Total Production of 2 &amp; 3 Wheelers"/>
    <n v="153547"/>
    <s v="Number"/>
    <s v="Normal"/>
    <m/>
    <n v="140"/>
    <x v="13"/>
  </r>
  <r>
    <s v="Production and Sales of Auto Vehicles"/>
    <x v="100"/>
    <x v="4"/>
    <x v="8"/>
    <s v="Q1"/>
    <s v="TS_GP_RLS_PSAUTO_M.TAS_001000"/>
    <s v=". Total Sales (except 2 &amp; 3 Wheelers)"/>
    <n v="25421"/>
    <s v="Number"/>
    <s v="Normal"/>
    <m/>
    <n v="10"/>
    <x v="0"/>
  </r>
  <r>
    <s v="Production and Sales of Auto Vehicles"/>
    <x v="100"/>
    <x v="4"/>
    <x v="8"/>
    <s v="Q1"/>
    <s v="TS_GP_RLS_PSAUTO_M.AS_001001"/>
    <s v="......1 Sales of Cars"/>
    <n v="15863"/>
    <s v="Number"/>
    <s v="Normal"/>
    <m/>
    <n v="20"/>
    <x v="1"/>
  </r>
  <r>
    <s v="Production and Sales of Auto Vehicles"/>
    <x v="100"/>
    <x v="4"/>
    <x v="8"/>
    <s v="Q1"/>
    <s v="TS_GP_RLS_PSAUTO_M.AS_001003"/>
    <s v="......2 Sales of Trucks"/>
    <n v="728"/>
    <s v="Number"/>
    <s v="Normal"/>
    <m/>
    <n v="30"/>
    <x v="2"/>
  </r>
  <r>
    <s v="Production and Sales of Auto Vehicles"/>
    <x v="100"/>
    <x v="4"/>
    <x v="8"/>
    <s v="Q1"/>
    <s v="TS_GP_RLS_PSAUTO_M.AS_001004"/>
    <s v="......3 Sales of Buses"/>
    <n v="101"/>
    <s v="Number"/>
    <s v="Normal"/>
    <m/>
    <n v="40"/>
    <x v="3"/>
  </r>
  <r>
    <s v="Production and Sales of Auto Vehicles"/>
    <x v="100"/>
    <x v="4"/>
    <x v="8"/>
    <s v="Q1"/>
    <s v="TS_GP_RLS_PSAUTO_M.AS_001005"/>
    <s v="......4 Sales of Jeeps &amp; Pickups"/>
    <n v="2466"/>
    <s v="Number"/>
    <s v="Normal"/>
    <m/>
    <n v="50"/>
    <x v="4"/>
  </r>
  <r>
    <s v="Production and Sales of Auto Vehicles"/>
    <x v="100"/>
    <x v="4"/>
    <x v="8"/>
    <s v="Q1"/>
    <s v="TS_GP_RLS_PSAUTO_M.AS_001006"/>
    <s v="......5 Sales of Tractors"/>
    <n v="6263"/>
    <s v="Number"/>
    <s v="Normal"/>
    <m/>
    <n v="60"/>
    <x v="5"/>
  </r>
  <r>
    <s v="Production and Sales of Auto Vehicles"/>
    <x v="100"/>
    <x v="4"/>
    <x v="8"/>
    <s v="Q1"/>
    <s v="TS_GP_RLS_PSAUTO_M.AS_001002"/>
    <s v=". Total Sales of 2 &amp; 3 Wheelers"/>
    <n v="137550"/>
    <s v="Number"/>
    <s v="Normal"/>
    <m/>
    <n v="70"/>
    <x v="6"/>
  </r>
  <r>
    <s v="Production and Sales of Auto Vehicles"/>
    <x v="100"/>
    <x v="4"/>
    <x v="8"/>
    <s v="Q1"/>
    <s v="TS_GP_RLS_PSAUTO_M.TAP_001000"/>
    <s v=". Total Production (except 2 &amp; 3 Wheelers)"/>
    <n v="25822"/>
    <s v="Number"/>
    <s v="Normal"/>
    <m/>
    <n v="80"/>
    <x v="7"/>
  </r>
  <r>
    <s v="Production and Sales of Auto Vehicles"/>
    <x v="100"/>
    <x v="4"/>
    <x v="8"/>
    <s v="Q1"/>
    <s v="TS_GP_RLS_PSAUTO_M.AP_001001"/>
    <s v="......1 Production of Cars"/>
    <n v="15861"/>
    <s v="Number"/>
    <s v="Normal"/>
    <m/>
    <n v="90"/>
    <x v="8"/>
  </r>
  <r>
    <s v="Production and Sales of Auto Vehicles"/>
    <x v="100"/>
    <x v="4"/>
    <x v="8"/>
    <s v="Q1"/>
    <s v="TS_GP_RLS_PSAUTO_M.AP_001003"/>
    <s v="......2 Production of Trucks"/>
    <n v="746"/>
    <s v="Number"/>
    <s v="Normal"/>
    <m/>
    <n v="100"/>
    <x v="9"/>
  </r>
  <r>
    <s v="Production and Sales of Auto Vehicles"/>
    <x v="100"/>
    <x v="4"/>
    <x v="8"/>
    <s v="Q1"/>
    <s v="TS_GP_RLS_PSAUTO_M.AP_001004"/>
    <s v="......3 Production of Buses"/>
    <n v="68"/>
    <s v="Number"/>
    <s v="Normal"/>
    <m/>
    <n v="110"/>
    <x v="10"/>
  </r>
  <r>
    <s v="Production and Sales of Auto Vehicles"/>
    <x v="100"/>
    <x v="4"/>
    <x v="8"/>
    <s v="Q1"/>
    <s v="TS_GP_RLS_PSAUTO_M.AP_001005"/>
    <s v="......4 Production of Jeeps &amp; Pickups"/>
    <n v="2782"/>
    <s v="Number"/>
    <s v="Normal"/>
    <m/>
    <n v="120"/>
    <x v="11"/>
  </r>
  <r>
    <s v="Production and Sales of Auto Vehicles"/>
    <x v="100"/>
    <x v="4"/>
    <x v="8"/>
    <s v="Q1"/>
    <s v="TS_GP_RLS_PSAUTO_M.AP_001006"/>
    <s v="......5 Production of Tractors"/>
    <n v="6365"/>
    <s v="Number"/>
    <s v="Normal"/>
    <m/>
    <n v="130"/>
    <x v="12"/>
  </r>
  <r>
    <s v="Production and Sales of Auto Vehicles"/>
    <x v="100"/>
    <x v="4"/>
    <x v="8"/>
    <s v="Q1"/>
    <s v="TS_GP_RLS_PSAUTO_M.AP_001002"/>
    <s v=". Total Production of 2 &amp; 3 Wheelers"/>
    <n v="139444"/>
    <s v="Number"/>
    <s v="Normal"/>
    <m/>
    <n v="140"/>
    <x v="13"/>
  </r>
  <r>
    <s v="Production and Sales of Auto Vehicles"/>
    <x v="101"/>
    <x v="5"/>
    <x v="9"/>
    <s v="Q4"/>
    <s v="TS_GP_RLS_PSAUTO_M.TAS_001000"/>
    <s v=". Total Sales (except 2 &amp; 3 Wheelers)"/>
    <n v="27887"/>
    <s v="Number"/>
    <s v="Normal"/>
    <m/>
    <n v="10"/>
    <x v="0"/>
  </r>
  <r>
    <s v="Production and Sales of Auto Vehicles"/>
    <x v="101"/>
    <x v="5"/>
    <x v="9"/>
    <s v="Q4"/>
    <s v="TS_GP_RLS_PSAUTO_M.AS_001001"/>
    <s v="......1 Sales of Cars"/>
    <n v="18295"/>
    <s v="Number"/>
    <s v="Normal"/>
    <m/>
    <n v="20"/>
    <x v="1"/>
  </r>
  <r>
    <s v="Production and Sales of Auto Vehicles"/>
    <x v="101"/>
    <x v="5"/>
    <x v="9"/>
    <s v="Q4"/>
    <s v="TS_GP_RLS_PSAUTO_M.AS_001003"/>
    <s v="......2 Sales of Trucks"/>
    <n v="644"/>
    <s v="Number"/>
    <s v="Normal"/>
    <m/>
    <n v="30"/>
    <x v="2"/>
  </r>
  <r>
    <s v="Production and Sales of Auto Vehicles"/>
    <x v="101"/>
    <x v="5"/>
    <x v="9"/>
    <s v="Q4"/>
    <s v="TS_GP_RLS_PSAUTO_M.AS_001004"/>
    <s v="......3 Sales of Buses"/>
    <n v="88"/>
    <s v="Number"/>
    <s v="Normal"/>
    <m/>
    <n v="40"/>
    <x v="3"/>
  </r>
  <r>
    <s v="Production and Sales of Auto Vehicles"/>
    <x v="101"/>
    <x v="5"/>
    <x v="9"/>
    <s v="Q4"/>
    <s v="TS_GP_RLS_PSAUTO_M.AS_001005"/>
    <s v="......4 Sales of Jeeps &amp; Pickups"/>
    <n v="2210"/>
    <s v="Number"/>
    <s v="Normal"/>
    <m/>
    <n v="50"/>
    <x v="4"/>
  </r>
  <r>
    <s v="Production and Sales of Auto Vehicles"/>
    <x v="101"/>
    <x v="5"/>
    <x v="9"/>
    <s v="Q4"/>
    <s v="TS_GP_RLS_PSAUTO_M.AS_001006"/>
    <s v="......5 Sales of Tractors"/>
    <n v="6650"/>
    <s v="Number"/>
    <s v="Normal"/>
    <m/>
    <n v="60"/>
    <x v="5"/>
  </r>
  <r>
    <s v="Production and Sales of Auto Vehicles"/>
    <x v="101"/>
    <x v="5"/>
    <x v="9"/>
    <s v="Q4"/>
    <s v="TS_GP_RLS_PSAUTO_M.AS_001002"/>
    <s v=". Total Sales of 2 &amp; 3 Wheelers"/>
    <n v="138877"/>
    <s v="Number"/>
    <s v="Normal"/>
    <m/>
    <n v="70"/>
    <x v="6"/>
  </r>
  <r>
    <s v="Production and Sales of Auto Vehicles"/>
    <x v="101"/>
    <x v="5"/>
    <x v="9"/>
    <s v="Q4"/>
    <s v="TS_GP_RLS_PSAUTO_M.TAP_001000"/>
    <s v=". Total Production (except 2 &amp; 3 Wheelers)"/>
    <n v="27763"/>
    <s v="Number"/>
    <s v="Normal"/>
    <m/>
    <n v="80"/>
    <x v="7"/>
  </r>
  <r>
    <s v="Production and Sales of Auto Vehicles"/>
    <x v="101"/>
    <x v="5"/>
    <x v="9"/>
    <s v="Q4"/>
    <s v="TS_GP_RLS_PSAUTO_M.AP_001001"/>
    <s v="......1 Production of Cars"/>
    <n v="18394"/>
    <s v="Number"/>
    <s v="Normal"/>
    <m/>
    <n v="90"/>
    <x v="8"/>
  </r>
  <r>
    <s v="Production and Sales of Auto Vehicles"/>
    <x v="101"/>
    <x v="5"/>
    <x v="9"/>
    <s v="Q4"/>
    <s v="TS_GP_RLS_PSAUTO_M.AP_001003"/>
    <s v="......2 Production of Trucks"/>
    <n v="601"/>
    <s v="Number"/>
    <s v="Normal"/>
    <m/>
    <n v="100"/>
    <x v="9"/>
  </r>
  <r>
    <s v="Production and Sales of Auto Vehicles"/>
    <x v="101"/>
    <x v="5"/>
    <x v="9"/>
    <s v="Q4"/>
    <s v="TS_GP_RLS_PSAUTO_M.AP_001004"/>
    <s v="......3 Production of Buses"/>
    <n v="90"/>
    <s v="Number"/>
    <s v="Normal"/>
    <m/>
    <n v="110"/>
    <x v="10"/>
  </r>
  <r>
    <s v="Production and Sales of Auto Vehicles"/>
    <x v="101"/>
    <x v="5"/>
    <x v="9"/>
    <s v="Q4"/>
    <s v="TS_GP_RLS_PSAUTO_M.AP_001005"/>
    <s v="......4 Production of Jeeps &amp; Pickups"/>
    <n v="2242"/>
    <s v="Number"/>
    <s v="Normal"/>
    <m/>
    <n v="120"/>
    <x v="11"/>
  </r>
  <r>
    <s v="Production and Sales of Auto Vehicles"/>
    <x v="101"/>
    <x v="5"/>
    <x v="9"/>
    <s v="Q4"/>
    <s v="TS_GP_RLS_PSAUTO_M.AP_001006"/>
    <s v="......5 Production of Tractors"/>
    <n v="6436"/>
    <s v="Number"/>
    <s v="Normal"/>
    <m/>
    <n v="130"/>
    <x v="12"/>
  </r>
  <r>
    <s v="Production and Sales of Auto Vehicles"/>
    <x v="101"/>
    <x v="5"/>
    <x v="9"/>
    <s v="Q4"/>
    <s v="TS_GP_RLS_PSAUTO_M.AP_001002"/>
    <s v=". Total Production of 2 &amp; 3 Wheelers"/>
    <n v="140000"/>
    <s v="Number"/>
    <s v="Normal"/>
    <m/>
    <n v="140"/>
    <x v="13"/>
  </r>
  <r>
    <s v="Production and Sales of Auto Vehicles"/>
    <x v="102"/>
    <x v="6"/>
    <x v="9"/>
    <s v="Q4"/>
    <s v="TS_GP_RLS_PSAUTO_M.TAS_001000"/>
    <s v=". Total Sales (except 2 &amp; 3 Wheelers)"/>
    <n v="26067"/>
    <s v="Number"/>
    <s v="Normal"/>
    <m/>
    <n v="10"/>
    <x v="0"/>
  </r>
  <r>
    <s v="Production and Sales of Auto Vehicles"/>
    <x v="102"/>
    <x v="6"/>
    <x v="9"/>
    <s v="Q4"/>
    <s v="TS_GP_RLS_PSAUTO_M.AS_001001"/>
    <s v="......1 Sales of Cars"/>
    <n v="17119"/>
    <s v="Number"/>
    <s v="Normal"/>
    <m/>
    <n v="20"/>
    <x v="1"/>
  </r>
  <r>
    <s v="Production and Sales of Auto Vehicles"/>
    <x v="102"/>
    <x v="6"/>
    <x v="9"/>
    <s v="Q4"/>
    <s v="TS_GP_RLS_PSAUTO_M.AS_001003"/>
    <s v="......2 Sales of Trucks"/>
    <n v="638"/>
    <s v="Number"/>
    <s v="Normal"/>
    <m/>
    <n v="30"/>
    <x v="2"/>
  </r>
  <r>
    <s v="Production and Sales of Auto Vehicles"/>
    <x v="102"/>
    <x v="6"/>
    <x v="9"/>
    <s v="Q4"/>
    <s v="TS_GP_RLS_PSAUTO_M.AS_001004"/>
    <s v="......3 Sales of Buses"/>
    <n v="96"/>
    <s v="Number"/>
    <s v="Normal"/>
    <m/>
    <n v="40"/>
    <x v="3"/>
  </r>
  <r>
    <s v="Production and Sales of Auto Vehicles"/>
    <x v="102"/>
    <x v="6"/>
    <x v="9"/>
    <s v="Q4"/>
    <s v="TS_GP_RLS_PSAUTO_M.AS_001005"/>
    <s v="......4 Sales of Jeeps &amp; Pickups"/>
    <n v="2567"/>
    <s v="Number"/>
    <s v="Normal"/>
    <m/>
    <n v="50"/>
    <x v="4"/>
  </r>
  <r>
    <s v="Production and Sales of Auto Vehicles"/>
    <x v="102"/>
    <x v="6"/>
    <x v="9"/>
    <s v="Q4"/>
    <s v="TS_GP_RLS_PSAUTO_M.AS_001006"/>
    <s v="......5 Sales of Tractors"/>
    <n v="5647"/>
    <s v="Number"/>
    <s v="Normal"/>
    <m/>
    <n v="60"/>
    <x v="5"/>
  </r>
  <r>
    <s v="Production and Sales of Auto Vehicles"/>
    <x v="102"/>
    <x v="6"/>
    <x v="9"/>
    <s v="Q4"/>
    <s v="TS_GP_RLS_PSAUTO_M.AS_001002"/>
    <s v=". Total Sales of 2 &amp; 3 Wheelers"/>
    <n v="135507"/>
    <s v="Number"/>
    <s v="Normal"/>
    <m/>
    <n v="70"/>
    <x v="6"/>
  </r>
  <r>
    <s v="Production and Sales of Auto Vehicles"/>
    <x v="102"/>
    <x v="6"/>
    <x v="9"/>
    <s v="Q4"/>
    <s v="TS_GP_RLS_PSAUTO_M.TAP_001000"/>
    <s v=". Total Production (except 2 &amp; 3 Wheelers)"/>
    <n v="25319"/>
    <s v="Number"/>
    <s v="Normal"/>
    <m/>
    <n v="80"/>
    <x v="7"/>
  </r>
  <r>
    <s v="Production and Sales of Auto Vehicles"/>
    <x v="102"/>
    <x v="6"/>
    <x v="9"/>
    <s v="Q4"/>
    <s v="TS_GP_RLS_PSAUTO_M.AP_001001"/>
    <s v="......1 Production of Cars"/>
    <n v="17071"/>
    <s v="Number"/>
    <s v="Normal"/>
    <m/>
    <n v="90"/>
    <x v="8"/>
  </r>
  <r>
    <s v="Production and Sales of Auto Vehicles"/>
    <x v="102"/>
    <x v="6"/>
    <x v="9"/>
    <s v="Q4"/>
    <s v="TS_GP_RLS_PSAUTO_M.AP_001003"/>
    <s v="......2 Production of Trucks"/>
    <n v="502"/>
    <s v="Number"/>
    <s v="Normal"/>
    <m/>
    <n v="100"/>
    <x v="9"/>
  </r>
  <r>
    <s v="Production and Sales of Auto Vehicles"/>
    <x v="102"/>
    <x v="6"/>
    <x v="9"/>
    <s v="Q4"/>
    <s v="TS_GP_RLS_PSAUTO_M.AP_001004"/>
    <s v="......3 Production of Buses"/>
    <n v="85"/>
    <s v="Number"/>
    <s v="Normal"/>
    <m/>
    <n v="110"/>
    <x v="10"/>
  </r>
  <r>
    <s v="Production and Sales of Auto Vehicles"/>
    <x v="102"/>
    <x v="6"/>
    <x v="9"/>
    <s v="Q4"/>
    <s v="TS_GP_RLS_PSAUTO_M.AP_001005"/>
    <s v="......4 Production of Jeeps &amp; Pickups"/>
    <n v="2142"/>
    <s v="Number"/>
    <s v="Normal"/>
    <m/>
    <n v="120"/>
    <x v="11"/>
  </r>
  <r>
    <s v="Production and Sales of Auto Vehicles"/>
    <x v="102"/>
    <x v="6"/>
    <x v="9"/>
    <s v="Q4"/>
    <s v="TS_GP_RLS_PSAUTO_M.AP_001006"/>
    <s v="......5 Production of Tractors"/>
    <n v="5519"/>
    <s v="Number"/>
    <s v="Normal"/>
    <m/>
    <n v="130"/>
    <x v="12"/>
  </r>
  <r>
    <s v="Production and Sales of Auto Vehicles"/>
    <x v="102"/>
    <x v="6"/>
    <x v="9"/>
    <s v="Q4"/>
    <s v="TS_GP_RLS_PSAUTO_M.AP_001002"/>
    <s v=". Total Production of 2 &amp; 3 Wheelers"/>
    <n v="135503"/>
    <s v="Number"/>
    <s v="Normal"/>
    <m/>
    <n v="140"/>
    <x v="13"/>
  </r>
  <r>
    <s v="Production and Sales of Auto Vehicles"/>
    <x v="103"/>
    <x v="7"/>
    <x v="9"/>
    <s v="Q4"/>
    <s v="TS_GP_RLS_PSAUTO_M.TAS_001000"/>
    <s v=". Total Sales (except 2 &amp; 3 Wheelers)"/>
    <n v="27101"/>
    <s v="Number"/>
    <s v="Normal"/>
    <m/>
    <n v="10"/>
    <x v="0"/>
  </r>
  <r>
    <s v="Production and Sales of Auto Vehicles"/>
    <x v="103"/>
    <x v="7"/>
    <x v="9"/>
    <s v="Q4"/>
    <s v="TS_GP_RLS_PSAUTO_M.AS_001001"/>
    <s v="......1 Sales of Cars"/>
    <n v="18255"/>
    <s v="Number"/>
    <s v="Normal"/>
    <m/>
    <n v="20"/>
    <x v="1"/>
  </r>
  <r>
    <s v="Production and Sales of Auto Vehicles"/>
    <x v="103"/>
    <x v="7"/>
    <x v="9"/>
    <s v="Q4"/>
    <s v="TS_GP_RLS_PSAUTO_M.AS_001003"/>
    <s v="......2 Sales of Trucks"/>
    <n v="735"/>
    <s v="Number"/>
    <s v="Normal"/>
    <m/>
    <n v="30"/>
    <x v="2"/>
  </r>
  <r>
    <s v="Production and Sales of Auto Vehicles"/>
    <x v="103"/>
    <x v="7"/>
    <x v="9"/>
    <s v="Q4"/>
    <s v="TS_GP_RLS_PSAUTO_M.AS_001004"/>
    <s v="......3 Sales of Buses"/>
    <n v="92"/>
    <s v="Number"/>
    <s v="Normal"/>
    <m/>
    <n v="40"/>
    <x v="3"/>
  </r>
  <r>
    <s v="Production and Sales of Auto Vehicles"/>
    <x v="103"/>
    <x v="7"/>
    <x v="9"/>
    <s v="Q4"/>
    <s v="TS_GP_RLS_PSAUTO_M.AS_001005"/>
    <s v="......4 Sales of Jeeps &amp; Pickups"/>
    <n v="2629"/>
    <s v="Number"/>
    <s v="Normal"/>
    <m/>
    <n v="50"/>
    <x v="4"/>
  </r>
  <r>
    <s v="Production and Sales of Auto Vehicles"/>
    <x v="103"/>
    <x v="7"/>
    <x v="9"/>
    <s v="Q4"/>
    <s v="TS_GP_RLS_PSAUTO_M.AS_001006"/>
    <s v="......5 Sales of Tractors"/>
    <n v="5390"/>
    <s v="Number"/>
    <s v="Normal"/>
    <m/>
    <n v="60"/>
    <x v="5"/>
  </r>
  <r>
    <s v="Production and Sales of Auto Vehicles"/>
    <x v="103"/>
    <x v="7"/>
    <x v="9"/>
    <s v="Q4"/>
    <s v="TS_GP_RLS_PSAUTO_M.AS_001002"/>
    <s v=". Total Sales of 2 &amp; 3 Wheelers"/>
    <n v="143871"/>
    <s v="Number"/>
    <s v="Normal"/>
    <m/>
    <n v="70"/>
    <x v="6"/>
  </r>
  <r>
    <s v="Production and Sales of Auto Vehicles"/>
    <x v="103"/>
    <x v="7"/>
    <x v="9"/>
    <s v="Q4"/>
    <s v="TS_GP_RLS_PSAUTO_M.TAP_001000"/>
    <s v=". Total Production (except 2 &amp; 3 Wheelers)"/>
    <n v="25202"/>
    <s v="Number"/>
    <s v="Normal"/>
    <m/>
    <n v="80"/>
    <x v="7"/>
  </r>
  <r>
    <s v="Production and Sales of Auto Vehicles"/>
    <x v="103"/>
    <x v="7"/>
    <x v="9"/>
    <s v="Q4"/>
    <s v="TS_GP_RLS_PSAUTO_M.AP_001001"/>
    <s v="......1 Production of Cars"/>
    <n v="17630"/>
    <s v="Number"/>
    <s v="Normal"/>
    <m/>
    <n v="90"/>
    <x v="8"/>
  </r>
  <r>
    <s v="Production and Sales of Auto Vehicles"/>
    <x v="103"/>
    <x v="7"/>
    <x v="9"/>
    <s v="Q4"/>
    <s v="TS_GP_RLS_PSAUTO_M.AP_001003"/>
    <s v="......2 Production of Trucks"/>
    <n v="580"/>
    <s v="Number"/>
    <s v="Normal"/>
    <m/>
    <n v="100"/>
    <x v="9"/>
  </r>
  <r>
    <s v="Production and Sales of Auto Vehicles"/>
    <x v="103"/>
    <x v="7"/>
    <x v="9"/>
    <s v="Q4"/>
    <s v="TS_GP_RLS_PSAUTO_M.AP_001004"/>
    <s v="......3 Production of Buses"/>
    <n v="49"/>
    <s v="Number"/>
    <s v="Normal"/>
    <m/>
    <n v="110"/>
    <x v="10"/>
  </r>
  <r>
    <s v="Production and Sales of Auto Vehicles"/>
    <x v="103"/>
    <x v="7"/>
    <x v="9"/>
    <s v="Q4"/>
    <s v="TS_GP_RLS_PSAUTO_M.AP_001005"/>
    <s v="......4 Production of Jeeps &amp; Pickups"/>
    <n v="2296"/>
    <s v="Number"/>
    <s v="Normal"/>
    <m/>
    <n v="120"/>
    <x v="11"/>
  </r>
  <r>
    <s v="Production and Sales of Auto Vehicles"/>
    <x v="103"/>
    <x v="7"/>
    <x v="9"/>
    <s v="Q4"/>
    <s v="TS_GP_RLS_PSAUTO_M.AP_001006"/>
    <s v="......5 Production of Tractors"/>
    <n v="4647"/>
    <s v="Number"/>
    <s v="Normal"/>
    <m/>
    <n v="130"/>
    <x v="12"/>
  </r>
  <r>
    <s v="Production and Sales of Auto Vehicles"/>
    <x v="103"/>
    <x v="7"/>
    <x v="9"/>
    <s v="Q4"/>
    <s v="TS_GP_RLS_PSAUTO_M.AP_001002"/>
    <s v=". Total Production of 2 &amp; 3 Wheelers"/>
    <n v="143857"/>
    <s v="Number"/>
    <s v="Normal"/>
    <m/>
    <n v="140"/>
    <x v="13"/>
  </r>
  <r>
    <s v="Production and Sales of Auto Vehicles"/>
    <x v="104"/>
    <x v="8"/>
    <x v="9"/>
    <s v="Q3"/>
    <s v="TS_GP_RLS_PSAUTO_M.TAS_001000"/>
    <s v=". Total Sales (except 2 &amp; 3 Wheelers)"/>
    <n v="19890"/>
    <s v="Number"/>
    <s v="Normal"/>
    <m/>
    <n v="10"/>
    <x v="0"/>
  </r>
  <r>
    <s v="Production and Sales of Auto Vehicles"/>
    <x v="104"/>
    <x v="8"/>
    <x v="9"/>
    <s v="Q3"/>
    <s v="TS_GP_RLS_PSAUTO_M.AS_001001"/>
    <s v="......1 Sales of Cars"/>
    <n v="14024"/>
    <s v="Number"/>
    <s v="Normal"/>
    <m/>
    <n v="20"/>
    <x v="1"/>
  </r>
  <r>
    <s v="Production and Sales of Auto Vehicles"/>
    <x v="104"/>
    <x v="8"/>
    <x v="9"/>
    <s v="Q3"/>
    <s v="TS_GP_RLS_PSAUTO_M.AS_001003"/>
    <s v="......2 Sales of Trucks"/>
    <n v="538"/>
    <s v="Number"/>
    <s v="Normal"/>
    <m/>
    <n v="30"/>
    <x v="2"/>
  </r>
  <r>
    <s v="Production and Sales of Auto Vehicles"/>
    <x v="104"/>
    <x v="8"/>
    <x v="9"/>
    <s v="Q3"/>
    <s v="TS_GP_RLS_PSAUTO_M.AS_001004"/>
    <s v="......3 Sales of Buses"/>
    <n v="109"/>
    <s v="Number"/>
    <s v="Normal"/>
    <m/>
    <n v="40"/>
    <x v="3"/>
  </r>
  <r>
    <s v="Production and Sales of Auto Vehicles"/>
    <x v="104"/>
    <x v="8"/>
    <x v="9"/>
    <s v="Q3"/>
    <s v="TS_GP_RLS_PSAUTO_M.AS_001005"/>
    <s v="......4 Sales of Jeeps &amp; Pickups"/>
    <n v="2018"/>
    <s v="Number"/>
    <s v="Normal"/>
    <m/>
    <n v="50"/>
    <x v="4"/>
  </r>
  <r>
    <s v="Production and Sales of Auto Vehicles"/>
    <x v="104"/>
    <x v="8"/>
    <x v="9"/>
    <s v="Q3"/>
    <s v="TS_GP_RLS_PSAUTO_M.AS_001006"/>
    <s v="......5 Sales of Tractors"/>
    <n v="3201"/>
    <s v="Number"/>
    <s v="Normal"/>
    <m/>
    <n v="60"/>
    <x v="5"/>
  </r>
  <r>
    <s v="Production and Sales of Auto Vehicles"/>
    <x v="104"/>
    <x v="8"/>
    <x v="9"/>
    <s v="Q3"/>
    <s v="TS_GP_RLS_PSAUTO_M.AS_001002"/>
    <s v=". Total Sales of 2 &amp; 3 Wheelers"/>
    <n v="137750"/>
    <s v="Number"/>
    <s v="Normal"/>
    <m/>
    <n v="70"/>
    <x v="6"/>
  </r>
  <r>
    <s v="Production and Sales of Auto Vehicles"/>
    <x v="104"/>
    <x v="8"/>
    <x v="9"/>
    <s v="Q3"/>
    <s v="TS_GP_RLS_PSAUTO_M.TAP_001000"/>
    <s v=". Total Production (except 2 &amp; 3 Wheelers)"/>
    <n v="22552"/>
    <s v="Number"/>
    <s v="Normal"/>
    <m/>
    <n v="80"/>
    <x v="7"/>
  </r>
  <r>
    <s v="Production and Sales of Auto Vehicles"/>
    <x v="104"/>
    <x v="8"/>
    <x v="9"/>
    <s v="Q3"/>
    <s v="TS_GP_RLS_PSAUTO_M.AP_001001"/>
    <s v="......1 Production of Cars"/>
    <n v="15127"/>
    <s v="Number"/>
    <s v="Normal"/>
    <m/>
    <n v="90"/>
    <x v="8"/>
  </r>
  <r>
    <s v="Production and Sales of Auto Vehicles"/>
    <x v="104"/>
    <x v="8"/>
    <x v="9"/>
    <s v="Q3"/>
    <s v="TS_GP_RLS_PSAUTO_M.AP_001003"/>
    <s v="......2 Production of Trucks"/>
    <n v="680"/>
    <s v="Number"/>
    <s v="Normal"/>
    <m/>
    <n v="100"/>
    <x v="9"/>
  </r>
  <r>
    <s v="Production and Sales of Auto Vehicles"/>
    <x v="104"/>
    <x v="8"/>
    <x v="9"/>
    <s v="Q3"/>
    <s v="TS_GP_RLS_PSAUTO_M.AP_001004"/>
    <s v="......3 Production of Buses"/>
    <n v="106"/>
    <s v="Number"/>
    <s v="Normal"/>
    <m/>
    <n v="110"/>
    <x v="10"/>
  </r>
  <r>
    <s v="Production and Sales of Auto Vehicles"/>
    <x v="104"/>
    <x v="8"/>
    <x v="9"/>
    <s v="Q3"/>
    <s v="TS_GP_RLS_PSAUTO_M.AP_001005"/>
    <s v="......4 Production of Jeeps &amp; Pickups"/>
    <n v="2192"/>
    <s v="Number"/>
    <s v="Normal"/>
    <m/>
    <n v="120"/>
    <x v="11"/>
  </r>
  <r>
    <s v="Production and Sales of Auto Vehicles"/>
    <x v="104"/>
    <x v="8"/>
    <x v="9"/>
    <s v="Q3"/>
    <s v="TS_GP_RLS_PSAUTO_M.AP_001006"/>
    <s v="......5 Production of Tractors"/>
    <n v="4447"/>
    <s v="Number"/>
    <s v="Normal"/>
    <m/>
    <n v="130"/>
    <x v="12"/>
  </r>
  <r>
    <s v="Production and Sales of Auto Vehicles"/>
    <x v="104"/>
    <x v="8"/>
    <x v="9"/>
    <s v="Q3"/>
    <s v="TS_GP_RLS_PSAUTO_M.AP_001002"/>
    <s v=". Total Production of 2 &amp; 3 Wheelers"/>
    <n v="139465"/>
    <s v="Number"/>
    <s v="Normal"/>
    <m/>
    <n v="140"/>
    <x v="13"/>
  </r>
  <r>
    <s v="Production and Sales of Auto Vehicles"/>
    <x v="105"/>
    <x v="9"/>
    <x v="9"/>
    <s v="Q3"/>
    <s v="TS_GP_RLS_PSAUTO_M.TAS_001000"/>
    <s v=". Total Sales (except 2 &amp; 3 Wheelers)"/>
    <n v="23657"/>
    <s v="Number"/>
    <s v="Normal"/>
    <m/>
    <n v="10"/>
    <x v="0"/>
  </r>
  <r>
    <s v="Production and Sales of Auto Vehicles"/>
    <x v="105"/>
    <x v="9"/>
    <x v="9"/>
    <s v="Q3"/>
    <s v="TS_GP_RLS_PSAUTO_M.AS_001001"/>
    <s v="......1 Sales of Cars"/>
    <n v="16018"/>
    <s v="Number"/>
    <s v="Normal"/>
    <m/>
    <n v="20"/>
    <x v="1"/>
  </r>
  <r>
    <s v="Production and Sales of Auto Vehicles"/>
    <x v="105"/>
    <x v="9"/>
    <x v="9"/>
    <s v="Q3"/>
    <s v="TS_GP_RLS_PSAUTO_M.AS_001003"/>
    <s v="......2 Sales of Trucks"/>
    <n v="583"/>
    <s v="Number"/>
    <s v="Normal"/>
    <m/>
    <n v="30"/>
    <x v="2"/>
  </r>
  <r>
    <s v="Production and Sales of Auto Vehicles"/>
    <x v="105"/>
    <x v="9"/>
    <x v="9"/>
    <s v="Q3"/>
    <s v="TS_GP_RLS_PSAUTO_M.AS_001004"/>
    <s v="......3 Sales of Buses"/>
    <n v="71"/>
    <s v="Number"/>
    <s v="Normal"/>
    <m/>
    <n v="40"/>
    <x v="3"/>
  </r>
  <r>
    <s v="Production and Sales of Auto Vehicles"/>
    <x v="105"/>
    <x v="9"/>
    <x v="9"/>
    <s v="Q3"/>
    <s v="TS_GP_RLS_PSAUTO_M.AS_001005"/>
    <s v="......4 Sales of Jeeps &amp; Pickups"/>
    <n v="1840"/>
    <s v="Number"/>
    <s v="Normal"/>
    <m/>
    <n v="50"/>
    <x v="4"/>
  </r>
  <r>
    <s v="Production and Sales of Auto Vehicles"/>
    <x v="105"/>
    <x v="9"/>
    <x v="9"/>
    <s v="Q3"/>
    <s v="TS_GP_RLS_PSAUTO_M.AS_001006"/>
    <s v="......5 Sales of Tractors"/>
    <n v="5145"/>
    <s v="Number"/>
    <s v="Normal"/>
    <m/>
    <n v="60"/>
    <x v="5"/>
  </r>
  <r>
    <s v="Production and Sales of Auto Vehicles"/>
    <x v="105"/>
    <x v="9"/>
    <x v="9"/>
    <s v="Q3"/>
    <s v="TS_GP_RLS_PSAUTO_M.AS_001002"/>
    <s v=". Total Sales of 2 &amp; 3 Wheelers"/>
    <n v="147204"/>
    <s v="Number"/>
    <s v="Normal"/>
    <m/>
    <n v="70"/>
    <x v="6"/>
  </r>
  <r>
    <s v="Production and Sales of Auto Vehicles"/>
    <x v="105"/>
    <x v="9"/>
    <x v="9"/>
    <s v="Q3"/>
    <s v="TS_GP_RLS_PSAUTO_M.TAP_001000"/>
    <s v=". Total Production (except 2 &amp; 3 Wheelers)"/>
    <n v="24161"/>
    <s v="Number"/>
    <s v="Normal"/>
    <m/>
    <n v="80"/>
    <x v="7"/>
  </r>
  <r>
    <s v="Production and Sales of Auto Vehicles"/>
    <x v="105"/>
    <x v="9"/>
    <x v="9"/>
    <s v="Q3"/>
    <s v="TS_GP_RLS_PSAUTO_M.AP_001001"/>
    <s v="......1 Production of Cars"/>
    <n v="16124"/>
    <s v="Number"/>
    <s v="Normal"/>
    <m/>
    <n v="90"/>
    <x v="8"/>
  </r>
  <r>
    <s v="Production and Sales of Auto Vehicles"/>
    <x v="105"/>
    <x v="9"/>
    <x v="9"/>
    <s v="Q3"/>
    <s v="TS_GP_RLS_PSAUTO_M.AP_001003"/>
    <s v="......2 Production of Trucks"/>
    <n v="676"/>
    <s v="Number"/>
    <s v="Normal"/>
    <m/>
    <n v="100"/>
    <x v="9"/>
  </r>
  <r>
    <s v="Production and Sales of Auto Vehicles"/>
    <x v="105"/>
    <x v="9"/>
    <x v="9"/>
    <s v="Q3"/>
    <s v="TS_GP_RLS_PSAUTO_M.AP_001004"/>
    <s v="......3 Production of Buses"/>
    <n v="71"/>
    <s v="Number"/>
    <s v="Normal"/>
    <m/>
    <n v="110"/>
    <x v="10"/>
  </r>
  <r>
    <s v="Production and Sales of Auto Vehicles"/>
    <x v="105"/>
    <x v="9"/>
    <x v="9"/>
    <s v="Q3"/>
    <s v="TS_GP_RLS_PSAUTO_M.AP_001005"/>
    <s v="......4 Production of Jeeps &amp; Pickups"/>
    <n v="1863"/>
    <s v="Number"/>
    <s v="Normal"/>
    <m/>
    <n v="120"/>
    <x v="11"/>
  </r>
  <r>
    <s v="Production and Sales of Auto Vehicles"/>
    <x v="105"/>
    <x v="9"/>
    <x v="9"/>
    <s v="Q3"/>
    <s v="TS_GP_RLS_PSAUTO_M.AP_001006"/>
    <s v="......5 Production of Tractors"/>
    <n v="5427"/>
    <s v="Number"/>
    <s v="Normal"/>
    <m/>
    <n v="130"/>
    <x v="12"/>
  </r>
  <r>
    <s v="Production and Sales of Auto Vehicles"/>
    <x v="105"/>
    <x v="9"/>
    <x v="9"/>
    <s v="Q3"/>
    <s v="TS_GP_RLS_PSAUTO_M.AP_001002"/>
    <s v=". Total Production of 2 &amp; 3 Wheelers"/>
    <n v="147366"/>
    <s v="Number"/>
    <s v="Normal"/>
    <m/>
    <n v="140"/>
    <x v="13"/>
  </r>
  <r>
    <s v="Production and Sales of Auto Vehicles"/>
    <x v="106"/>
    <x v="10"/>
    <x v="9"/>
    <s v="Q3"/>
    <s v="TS_GP_RLS_PSAUTO_M.TAS_001000"/>
    <s v=". Total Sales (except 2 &amp; 3 Wheelers)"/>
    <n v="21304"/>
    <s v="Number"/>
    <s v="Normal"/>
    <m/>
    <n v="10"/>
    <x v="0"/>
  </r>
  <r>
    <s v="Production and Sales of Auto Vehicles"/>
    <x v="106"/>
    <x v="10"/>
    <x v="9"/>
    <s v="Q3"/>
    <s v="TS_GP_RLS_PSAUTO_M.AS_001001"/>
    <s v="......1 Sales of Cars"/>
    <n v="14454"/>
    <s v="Number"/>
    <s v="Normal"/>
    <m/>
    <n v="20"/>
    <x v="1"/>
  </r>
  <r>
    <s v="Production and Sales of Auto Vehicles"/>
    <x v="106"/>
    <x v="10"/>
    <x v="9"/>
    <s v="Q3"/>
    <s v="TS_GP_RLS_PSAUTO_M.AS_001003"/>
    <s v="......2 Sales of Trucks"/>
    <n v="521"/>
    <s v="Number"/>
    <s v="Normal"/>
    <m/>
    <n v="30"/>
    <x v="2"/>
  </r>
  <r>
    <s v="Production and Sales of Auto Vehicles"/>
    <x v="106"/>
    <x v="10"/>
    <x v="9"/>
    <s v="Q3"/>
    <s v="TS_GP_RLS_PSAUTO_M.AS_001004"/>
    <s v="......3 Sales of Buses"/>
    <n v="66"/>
    <s v="Number"/>
    <s v="Normal"/>
    <m/>
    <n v="40"/>
    <x v="3"/>
  </r>
  <r>
    <s v="Production and Sales of Auto Vehicles"/>
    <x v="106"/>
    <x v="10"/>
    <x v="9"/>
    <s v="Q3"/>
    <s v="TS_GP_RLS_PSAUTO_M.AS_001005"/>
    <s v="......4 Sales of Jeeps &amp; Pickups"/>
    <n v="1534"/>
    <s v="Number"/>
    <s v="Normal"/>
    <m/>
    <n v="50"/>
    <x v="4"/>
  </r>
  <r>
    <s v="Production and Sales of Auto Vehicles"/>
    <x v="106"/>
    <x v="10"/>
    <x v="9"/>
    <s v="Q3"/>
    <s v="TS_GP_RLS_PSAUTO_M.AS_001006"/>
    <s v="......5 Sales of Tractors"/>
    <n v="4729"/>
    <s v="Number"/>
    <s v="Normal"/>
    <m/>
    <n v="60"/>
    <x v="5"/>
  </r>
  <r>
    <s v="Production and Sales of Auto Vehicles"/>
    <x v="106"/>
    <x v="10"/>
    <x v="9"/>
    <s v="Q3"/>
    <s v="TS_GP_RLS_PSAUTO_M.AS_001002"/>
    <s v=". Total Sales of 2 &amp; 3 Wheelers"/>
    <n v="140644"/>
    <s v="Number"/>
    <s v="Normal"/>
    <m/>
    <n v="70"/>
    <x v="6"/>
  </r>
  <r>
    <s v="Production and Sales of Auto Vehicles"/>
    <x v="106"/>
    <x v="10"/>
    <x v="9"/>
    <s v="Q3"/>
    <s v="TS_GP_RLS_PSAUTO_M.TAP_001000"/>
    <s v=". Total Production (except 2 &amp; 3 Wheelers)"/>
    <n v="21786"/>
    <s v="Number"/>
    <s v="Normal"/>
    <m/>
    <n v="80"/>
    <x v="7"/>
  </r>
  <r>
    <s v="Production and Sales of Auto Vehicles"/>
    <x v="106"/>
    <x v="10"/>
    <x v="9"/>
    <s v="Q3"/>
    <s v="TS_GP_RLS_PSAUTO_M.AP_001001"/>
    <s v="......1 Production of Cars"/>
    <n v="15312"/>
    <s v="Number"/>
    <s v="Normal"/>
    <m/>
    <n v="90"/>
    <x v="8"/>
  </r>
  <r>
    <s v="Production and Sales of Auto Vehicles"/>
    <x v="106"/>
    <x v="10"/>
    <x v="9"/>
    <s v="Q3"/>
    <s v="TS_GP_RLS_PSAUTO_M.AP_001003"/>
    <s v="......2 Production of Trucks"/>
    <n v="652"/>
    <s v="Number"/>
    <s v="Normal"/>
    <m/>
    <n v="100"/>
    <x v="9"/>
  </r>
  <r>
    <s v="Production and Sales of Auto Vehicles"/>
    <x v="106"/>
    <x v="10"/>
    <x v="9"/>
    <s v="Q3"/>
    <s v="TS_GP_RLS_PSAUTO_M.AP_001004"/>
    <s v="......3 Production of Buses"/>
    <n v="120"/>
    <s v="Number"/>
    <s v="Normal"/>
    <m/>
    <n v="110"/>
    <x v="10"/>
  </r>
  <r>
    <s v="Production and Sales of Auto Vehicles"/>
    <x v="106"/>
    <x v="10"/>
    <x v="9"/>
    <s v="Q3"/>
    <s v="TS_GP_RLS_PSAUTO_M.AP_001005"/>
    <s v="......4 Production of Jeeps &amp; Pickups"/>
    <n v="1477"/>
    <s v="Number"/>
    <s v="Normal"/>
    <m/>
    <n v="120"/>
    <x v="11"/>
  </r>
  <r>
    <s v="Production and Sales of Auto Vehicles"/>
    <x v="106"/>
    <x v="10"/>
    <x v="9"/>
    <s v="Q3"/>
    <s v="TS_GP_RLS_PSAUTO_M.AP_001006"/>
    <s v="......5 Production of Tractors"/>
    <n v="4225"/>
    <s v="Number"/>
    <s v="Normal"/>
    <m/>
    <n v="130"/>
    <x v="12"/>
  </r>
  <r>
    <s v="Production and Sales of Auto Vehicles"/>
    <x v="106"/>
    <x v="10"/>
    <x v="9"/>
    <s v="Q3"/>
    <s v="TS_GP_RLS_PSAUTO_M.AP_001002"/>
    <s v=". Total Production of 2 &amp; 3 Wheelers"/>
    <n v="140727"/>
    <s v="Number"/>
    <s v="Normal"/>
    <m/>
    <n v="140"/>
    <x v="13"/>
  </r>
  <r>
    <s v="Production and Sales of Auto Vehicles"/>
    <x v="107"/>
    <x v="11"/>
    <x v="9"/>
    <s v="Q2"/>
    <s v="TS_GP_RLS_PSAUTO_M.TAS_001000"/>
    <s v=". Total Sales (except 2 &amp; 3 Wheelers)"/>
    <n v="20050"/>
    <s v="Number"/>
    <s v="Normal"/>
    <m/>
    <n v="10"/>
    <x v="0"/>
  </r>
  <r>
    <s v="Production and Sales of Auto Vehicles"/>
    <x v="107"/>
    <x v="11"/>
    <x v="9"/>
    <s v="Q2"/>
    <s v="TS_GP_RLS_PSAUTO_M.AS_001001"/>
    <s v="......1 Sales of Cars"/>
    <n v="14088"/>
    <s v="Number"/>
    <s v="Normal"/>
    <m/>
    <n v="20"/>
    <x v="1"/>
  </r>
  <r>
    <s v="Production and Sales of Auto Vehicles"/>
    <x v="107"/>
    <x v="11"/>
    <x v="9"/>
    <s v="Q2"/>
    <s v="TS_GP_RLS_PSAUTO_M.AS_001003"/>
    <s v="......2 Sales of Trucks"/>
    <n v="474"/>
    <s v="Number"/>
    <s v="Normal"/>
    <m/>
    <n v="30"/>
    <x v="2"/>
  </r>
  <r>
    <s v="Production and Sales of Auto Vehicles"/>
    <x v="107"/>
    <x v="11"/>
    <x v="9"/>
    <s v="Q2"/>
    <s v="TS_GP_RLS_PSAUTO_M.AS_001004"/>
    <s v="......3 Sales of Buses"/>
    <n v="104"/>
    <s v="Number"/>
    <s v="Normal"/>
    <m/>
    <n v="40"/>
    <x v="3"/>
  </r>
  <r>
    <s v="Production and Sales of Auto Vehicles"/>
    <x v="107"/>
    <x v="11"/>
    <x v="9"/>
    <s v="Q2"/>
    <s v="TS_GP_RLS_PSAUTO_M.AS_001005"/>
    <s v="......4 Sales of Jeeps &amp; Pickups"/>
    <n v="1972"/>
    <s v="Number"/>
    <s v="Normal"/>
    <m/>
    <n v="50"/>
    <x v="4"/>
  </r>
  <r>
    <s v="Production and Sales of Auto Vehicles"/>
    <x v="107"/>
    <x v="11"/>
    <x v="9"/>
    <s v="Q2"/>
    <s v="TS_GP_RLS_PSAUTO_M.AS_001006"/>
    <s v="......5 Sales of Tractors"/>
    <n v="3412"/>
    <s v="Number"/>
    <s v="Normal"/>
    <m/>
    <n v="60"/>
    <x v="5"/>
  </r>
  <r>
    <s v="Production and Sales of Auto Vehicles"/>
    <x v="107"/>
    <x v="11"/>
    <x v="9"/>
    <s v="Q2"/>
    <s v="TS_GP_RLS_PSAUTO_M.AS_001002"/>
    <s v=". Total Sales of 2 &amp; 3 Wheelers"/>
    <n v="124219"/>
    <s v="Number"/>
    <s v="Normal"/>
    <m/>
    <n v="70"/>
    <x v="6"/>
  </r>
  <r>
    <s v="Production and Sales of Auto Vehicles"/>
    <x v="107"/>
    <x v="11"/>
    <x v="9"/>
    <s v="Q2"/>
    <s v="TS_GP_RLS_PSAUTO_M.TAP_001000"/>
    <s v=". Total Production (except 2 &amp; 3 Wheelers)"/>
    <n v="19914"/>
    <s v="Number"/>
    <s v="Normal"/>
    <m/>
    <n v="80"/>
    <x v="7"/>
  </r>
  <r>
    <s v="Production and Sales of Auto Vehicles"/>
    <x v="107"/>
    <x v="11"/>
    <x v="9"/>
    <s v="Q2"/>
    <s v="TS_GP_RLS_PSAUTO_M.AP_001001"/>
    <s v="......1 Production of Cars"/>
    <n v="14435"/>
    <s v="Number"/>
    <s v="Normal"/>
    <m/>
    <n v="90"/>
    <x v="8"/>
  </r>
  <r>
    <s v="Production and Sales of Auto Vehicles"/>
    <x v="107"/>
    <x v="11"/>
    <x v="9"/>
    <s v="Q2"/>
    <s v="TS_GP_RLS_PSAUTO_M.AP_001003"/>
    <s v="......2 Production of Trucks"/>
    <n v="600"/>
    <s v="Number"/>
    <s v="Normal"/>
    <m/>
    <n v="100"/>
    <x v="9"/>
  </r>
  <r>
    <s v="Production and Sales of Auto Vehicles"/>
    <x v="107"/>
    <x v="11"/>
    <x v="9"/>
    <s v="Q2"/>
    <s v="TS_GP_RLS_PSAUTO_M.AP_001004"/>
    <s v="......3 Production of Buses"/>
    <n v="118"/>
    <s v="Number"/>
    <s v="Normal"/>
    <m/>
    <n v="110"/>
    <x v="10"/>
  </r>
  <r>
    <s v="Production and Sales of Auto Vehicles"/>
    <x v="107"/>
    <x v="11"/>
    <x v="9"/>
    <s v="Q2"/>
    <s v="TS_GP_RLS_PSAUTO_M.AP_001005"/>
    <s v="......4 Production of Jeeps &amp; Pickups"/>
    <n v="2308"/>
    <s v="Number"/>
    <s v="Normal"/>
    <m/>
    <n v="120"/>
    <x v="11"/>
  </r>
  <r>
    <s v="Production and Sales of Auto Vehicles"/>
    <x v="107"/>
    <x v="11"/>
    <x v="9"/>
    <s v="Q2"/>
    <s v="TS_GP_RLS_PSAUTO_M.AP_001006"/>
    <s v="......5 Production of Tractors"/>
    <n v="2453"/>
    <s v="Number"/>
    <s v="Normal"/>
    <m/>
    <n v="130"/>
    <x v="12"/>
  </r>
  <r>
    <s v="Production and Sales of Auto Vehicles"/>
    <x v="107"/>
    <x v="11"/>
    <x v="9"/>
    <s v="Q2"/>
    <s v="TS_GP_RLS_PSAUTO_M.AP_001002"/>
    <s v=". Total Production of 2 &amp; 3 Wheelers"/>
    <n v="123599"/>
    <s v="Number"/>
    <s v="Normal"/>
    <m/>
    <n v="140"/>
    <x v="13"/>
  </r>
  <r>
    <s v="Production and Sales of Auto Vehicles"/>
    <x v="108"/>
    <x v="0"/>
    <x v="9"/>
    <s v="Q2"/>
    <s v="TS_GP_RLS_PSAUTO_M.TAS_001000"/>
    <s v=". Total Sales (except 2 &amp; 3 Wheelers)"/>
    <n v="20759"/>
    <s v="Number"/>
    <s v="Normal"/>
    <m/>
    <n v="10"/>
    <x v="0"/>
  </r>
  <r>
    <s v="Production and Sales of Auto Vehicles"/>
    <x v="108"/>
    <x v="0"/>
    <x v="9"/>
    <s v="Q2"/>
    <s v="TS_GP_RLS_PSAUTO_M.AS_001001"/>
    <s v="......1 Sales of Cars"/>
    <n v="15170"/>
    <s v="Number"/>
    <s v="Normal"/>
    <m/>
    <n v="20"/>
    <x v="1"/>
  </r>
  <r>
    <s v="Production and Sales of Auto Vehicles"/>
    <x v="108"/>
    <x v="0"/>
    <x v="9"/>
    <s v="Q2"/>
    <s v="TS_GP_RLS_PSAUTO_M.AS_001003"/>
    <s v="......2 Sales of Trucks"/>
    <n v="605"/>
    <s v="Number"/>
    <s v="Normal"/>
    <m/>
    <n v="30"/>
    <x v="2"/>
  </r>
  <r>
    <s v="Production and Sales of Auto Vehicles"/>
    <x v="108"/>
    <x v="0"/>
    <x v="9"/>
    <s v="Q2"/>
    <s v="TS_GP_RLS_PSAUTO_M.AS_001004"/>
    <s v="......3 Sales of Buses"/>
    <n v="110"/>
    <s v="Number"/>
    <s v="Normal"/>
    <m/>
    <n v="40"/>
    <x v="3"/>
  </r>
  <r>
    <s v="Production and Sales of Auto Vehicles"/>
    <x v="108"/>
    <x v="0"/>
    <x v="9"/>
    <s v="Q2"/>
    <s v="TS_GP_RLS_PSAUTO_M.AS_001005"/>
    <s v="......4 Sales of Jeeps &amp; Pickups"/>
    <n v="2483"/>
    <s v="Number"/>
    <s v="Normal"/>
    <m/>
    <n v="50"/>
    <x v="4"/>
  </r>
  <r>
    <s v="Production and Sales of Auto Vehicles"/>
    <x v="108"/>
    <x v="0"/>
    <x v="9"/>
    <s v="Q2"/>
    <s v="TS_GP_RLS_PSAUTO_M.AS_001006"/>
    <s v="......5 Sales of Tractors"/>
    <n v="2391"/>
    <s v="Number"/>
    <s v="Normal"/>
    <m/>
    <n v="60"/>
    <x v="5"/>
  </r>
  <r>
    <s v="Production and Sales of Auto Vehicles"/>
    <x v="108"/>
    <x v="0"/>
    <x v="9"/>
    <s v="Q2"/>
    <s v="TS_GP_RLS_PSAUTO_M.AS_001002"/>
    <s v=". Total Sales of 2 &amp; 3 Wheelers"/>
    <n v="133093"/>
    <s v="Number"/>
    <s v="Normal"/>
    <m/>
    <n v="70"/>
    <x v="6"/>
  </r>
  <r>
    <s v="Production and Sales of Auto Vehicles"/>
    <x v="108"/>
    <x v="0"/>
    <x v="9"/>
    <s v="Q2"/>
    <s v="TS_GP_RLS_PSAUTO_M.TAP_001000"/>
    <s v=". Total Production (except 2 &amp; 3 Wheelers)"/>
    <n v="23155"/>
    <s v="Number"/>
    <s v="Normal"/>
    <m/>
    <n v="80"/>
    <x v="7"/>
  </r>
  <r>
    <s v="Production and Sales of Auto Vehicles"/>
    <x v="108"/>
    <x v="0"/>
    <x v="9"/>
    <s v="Q2"/>
    <s v="TS_GP_RLS_PSAUTO_M.AP_001001"/>
    <s v="......1 Production of Cars"/>
    <n v="16733"/>
    <s v="Number"/>
    <s v="Normal"/>
    <m/>
    <n v="90"/>
    <x v="8"/>
  </r>
  <r>
    <s v="Production and Sales of Auto Vehicles"/>
    <x v="108"/>
    <x v="0"/>
    <x v="9"/>
    <s v="Q2"/>
    <s v="TS_GP_RLS_PSAUTO_M.AP_001003"/>
    <s v="......2 Production of Trucks"/>
    <n v="686"/>
    <s v="Number"/>
    <s v="Normal"/>
    <m/>
    <n v="100"/>
    <x v="9"/>
  </r>
  <r>
    <s v="Production and Sales of Auto Vehicles"/>
    <x v="108"/>
    <x v="0"/>
    <x v="9"/>
    <s v="Q2"/>
    <s v="TS_GP_RLS_PSAUTO_M.AP_001004"/>
    <s v="......3 Production of Buses"/>
    <n v="139"/>
    <s v="Number"/>
    <s v="Normal"/>
    <m/>
    <n v="110"/>
    <x v="10"/>
  </r>
  <r>
    <s v="Production and Sales of Auto Vehicles"/>
    <x v="108"/>
    <x v="0"/>
    <x v="9"/>
    <s v="Q2"/>
    <s v="TS_GP_RLS_PSAUTO_M.AP_001005"/>
    <s v="......4 Production of Jeeps &amp; Pickups"/>
    <n v="2880"/>
    <s v="Number"/>
    <s v="Normal"/>
    <m/>
    <n v="120"/>
    <x v="11"/>
  </r>
  <r>
    <s v="Production and Sales of Auto Vehicles"/>
    <x v="108"/>
    <x v="0"/>
    <x v="9"/>
    <s v="Q2"/>
    <s v="TS_GP_RLS_PSAUTO_M.AP_001006"/>
    <s v="......5 Production of Tractors"/>
    <n v="2717"/>
    <s v="Number"/>
    <s v="Normal"/>
    <m/>
    <n v="130"/>
    <x v="12"/>
  </r>
  <r>
    <s v="Production and Sales of Auto Vehicles"/>
    <x v="108"/>
    <x v="0"/>
    <x v="9"/>
    <s v="Q2"/>
    <s v="TS_GP_RLS_PSAUTO_M.AP_001002"/>
    <s v=". Total Production of 2 &amp; 3 Wheelers"/>
    <n v="133738"/>
    <s v="Number"/>
    <s v="Normal"/>
    <m/>
    <n v="140"/>
    <x v="13"/>
  </r>
  <r>
    <s v="Production and Sales of Auto Vehicles"/>
    <x v="109"/>
    <x v="1"/>
    <x v="9"/>
    <s v="Q2"/>
    <s v="TS_GP_RLS_PSAUTO_M.TAS_001000"/>
    <s v=". Total Sales (except 2 &amp; 3 Wheelers)"/>
    <n v="16687"/>
    <s v="Number"/>
    <s v="Normal"/>
    <m/>
    <n v="10"/>
    <x v="0"/>
  </r>
  <r>
    <s v="Production and Sales of Auto Vehicles"/>
    <x v="109"/>
    <x v="1"/>
    <x v="9"/>
    <s v="Q2"/>
    <s v="TS_GP_RLS_PSAUTO_M.AS_001001"/>
    <s v="......1 Sales of Cars"/>
    <n v="12147"/>
    <s v="Number"/>
    <s v="Normal"/>
    <m/>
    <n v="20"/>
    <x v="1"/>
  </r>
  <r>
    <s v="Production and Sales of Auto Vehicles"/>
    <x v="109"/>
    <x v="1"/>
    <x v="9"/>
    <s v="Q2"/>
    <s v="TS_GP_RLS_PSAUTO_M.AS_001003"/>
    <s v="......2 Sales of Trucks"/>
    <n v="583"/>
    <s v="Number"/>
    <s v="Normal"/>
    <m/>
    <n v="30"/>
    <x v="2"/>
  </r>
  <r>
    <s v="Production and Sales of Auto Vehicles"/>
    <x v="109"/>
    <x v="1"/>
    <x v="9"/>
    <s v="Q2"/>
    <s v="TS_GP_RLS_PSAUTO_M.AS_001004"/>
    <s v="......3 Sales of Buses"/>
    <n v="117"/>
    <s v="Number"/>
    <s v="Normal"/>
    <m/>
    <n v="40"/>
    <x v="3"/>
  </r>
  <r>
    <s v="Production and Sales of Auto Vehicles"/>
    <x v="109"/>
    <x v="1"/>
    <x v="9"/>
    <s v="Q2"/>
    <s v="TS_GP_RLS_PSAUTO_M.AS_001005"/>
    <s v="......4 Sales of Jeeps &amp; Pickups"/>
    <n v="1785"/>
    <s v="Number"/>
    <s v="Normal"/>
    <m/>
    <n v="50"/>
    <x v="4"/>
  </r>
  <r>
    <s v="Production and Sales of Auto Vehicles"/>
    <x v="109"/>
    <x v="1"/>
    <x v="9"/>
    <s v="Q2"/>
    <s v="TS_GP_RLS_PSAUTO_M.AS_001006"/>
    <s v="......5 Sales of Tractors"/>
    <n v="2055"/>
    <s v="Number"/>
    <s v="Normal"/>
    <m/>
    <n v="60"/>
    <x v="5"/>
  </r>
  <r>
    <s v="Production and Sales of Auto Vehicles"/>
    <x v="109"/>
    <x v="1"/>
    <x v="9"/>
    <s v="Q2"/>
    <s v="TS_GP_RLS_PSAUTO_M.AS_001002"/>
    <s v=". Total Sales of 2 &amp; 3 Wheelers"/>
    <n v="106823"/>
    <s v="Number"/>
    <s v="Normal"/>
    <m/>
    <n v="70"/>
    <x v="6"/>
  </r>
  <r>
    <s v="Production and Sales of Auto Vehicles"/>
    <x v="109"/>
    <x v="1"/>
    <x v="9"/>
    <s v="Q2"/>
    <s v="TS_GP_RLS_PSAUTO_M.TAP_001000"/>
    <s v=". Total Production (except 2 &amp; 3 Wheelers)"/>
    <n v="17234"/>
    <s v="Number"/>
    <s v="Normal"/>
    <m/>
    <n v="80"/>
    <x v="7"/>
  </r>
  <r>
    <s v="Production and Sales of Auto Vehicles"/>
    <x v="109"/>
    <x v="1"/>
    <x v="9"/>
    <s v="Q2"/>
    <s v="TS_GP_RLS_PSAUTO_M.AP_001001"/>
    <s v="......1 Production of Cars"/>
    <n v="12491"/>
    <s v="Number"/>
    <s v="Normal"/>
    <m/>
    <n v="90"/>
    <x v="8"/>
  </r>
  <r>
    <s v="Production and Sales of Auto Vehicles"/>
    <x v="109"/>
    <x v="1"/>
    <x v="9"/>
    <s v="Q2"/>
    <s v="TS_GP_RLS_PSAUTO_M.AP_001003"/>
    <s v="......2 Production of Trucks"/>
    <n v="512"/>
    <s v="Number"/>
    <s v="Normal"/>
    <m/>
    <n v="100"/>
    <x v="9"/>
  </r>
  <r>
    <s v="Production and Sales of Auto Vehicles"/>
    <x v="109"/>
    <x v="1"/>
    <x v="9"/>
    <s v="Q2"/>
    <s v="TS_GP_RLS_PSAUTO_M.AP_001004"/>
    <s v="......3 Production of Buses"/>
    <n v="115"/>
    <s v="Number"/>
    <s v="Normal"/>
    <m/>
    <n v="110"/>
    <x v="10"/>
  </r>
  <r>
    <s v="Production and Sales of Auto Vehicles"/>
    <x v="109"/>
    <x v="1"/>
    <x v="9"/>
    <s v="Q2"/>
    <s v="TS_GP_RLS_PSAUTO_M.AP_001005"/>
    <s v="......4 Production of Jeeps &amp; Pickups"/>
    <n v="2049"/>
    <s v="Number"/>
    <s v="Normal"/>
    <m/>
    <n v="120"/>
    <x v="11"/>
  </r>
  <r>
    <s v="Production and Sales of Auto Vehicles"/>
    <x v="109"/>
    <x v="1"/>
    <x v="9"/>
    <s v="Q2"/>
    <s v="TS_GP_RLS_PSAUTO_M.AP_001006"/>
    <s v="......5 Production of Tractors"/>
    <n v="2067"/>
    <s v="Number"/>
    <s v="Normal"/>
    <m/>
    <n v="130"/>
    <x v="12"/>
  </r>
  <r>
    <s v="Production and Sales of Auto Vehicles"/>
    <x v="109"/>
    <x v="1"/>
    <x v="9"/>
    <s v="Q2"/>
    <s v="TS_GP_RLS_PSAUTO_M.AP_001002"/>
    <s v=". Total Production of 2 &amp; 3 Wheelers"/>
    <n v="107199"/>
    <s v="Number"/>
    <s v="Normal"/>
    <m/>
    <n v="140"/>
    <x v="13"/>
  </r>
  <r>
    <s v="Production and Sales of Auto Vehicles"/>
    <x v="110"/>
    <x v="2"/>
    <x v="9"/>
    <s v="Q1"/>
    <s v="TS_GP_RLS_PSAUTO_M.TAS_001000"/>
    <s v=". Total Sales (except 2 &amp; 3 Wheelers)"/>
    <n v="20659"/>
    <s v="Number"/>
    <s v="Normal"/>
    <m/>
    <n v="10"/>
    <x v="0"/>
  </r>
  <r>
    <s v="Production and Sales of Auto Vehicles"/>
    <x v="110"/>
    <x v="2"/>
    <x v="9"/>
    <s v="Q1"/>
    <s v="TS_GP_RLS_PSAUTO_M.AS_001001"/>
    <s v="......1 Sales of Cars"/>
    <n v="13638"/>
    <s v="Number"/>
    <s v="Normal"/>
    <m/>
    <n v="20"/>
    <x v="1"/>
  </r>
  <r>
    <s v="Production and Sales of Auto Vehicles"/>
    <x v="110"/>
    <x v="2"/>
    <x v="9"/>
    <s v="Q1"/>
    <s v="TS_GP_RLS_PSAUTO_M.AS_001003"/>
    <s v="......2 Sales of Trucks"/>
    <n v="649"/>
    <s v="Number"/>
    <s v="Normal"/>
    <m/>
    <n v="30"/>
    <x v="2"/>
  </r>
  <r>
    <s v="Production and Sales of Auto Vehicles"/>
    <x v="110"/>
    <x v="2"/>
    <x v="9"/>
    <s v="Q1"/>
    <s v="TS_GP_RLS_PSAUTO_M.AS_001004"/>
    <s v="......3 Sales of Buses"/>
    <n v="103"/>
    <s v="Number"/>
    <s v="Normal"/>
    <m/>
    <n v="40"/>
    <x v="3"/>
  </r>
  <r>
    <s v="Production and Sales of Auto Vehicles"/>
    <x v="110"/>
    <x v="2"/>
    <x v="9"/>
    <s v="Q1"/>
    <s v="TS_GP_RLS_PSAUTO_M.AS_001005"/>
    <s v="......4 Sales of Jeeps &amp; Pickups"/>
    <n v="2890"/>
    <s v="Number"/>
    <s v="Normal"/>
    <m/>
    <n v="50"/>
    <x v="4"/>
  </r>
  <r>
    <s v="Production and Sales of Auto Vehicles"/>
    <x v="110"/>
    <x v="2"/>
    <x v="9"/>
    <s v="Q1"/>
    <s v="TS_GP_RLS_PSAUTO_M.AS_001006"/>
    <s v="......5 Sales of Tractors"/>
    <n v="3379"/>
    <s v="Number"/>
    <s v="Normal"/>
    <m/>
    <n v="60"/>
    <x v="5"/>
  </r>
  <r>
    <s v="Production and Sales of Auto Vehicles"/>
    <x v="110"/>
    <x v="2"/>
    <x v="9"/>
    <s v="Q1"/>
    <s v="TS_GP_RLS_PSAUTO_M.AS_001002"/>
    <s v=". Total Sales of 2 &amp; 3 Wheelers"/>
    <n v="119363"/>
    <s v="Number"/>
    <s v="Normal"/>
    <m/>
    <n v="70"/>
    <x v="6"/>
  </r>
  <r>
    <s v="Production and Sales of Auto Vehicles"/>
    <x v="110"/>
    <x v="2"/>
    <x v="9"/>
    <s v="Q1"/>
    <s v="TS_GP_RLS_PSAUTO_M.TAP_001000"/>
    <s v=". Total Production (except 2 &amp; 3 Wheelers)"/>
    <n v="18799"/>
    <s v="Number"/>
    <s v="Normal"/>
    <m/>
    <n v="80"/>
    <x v="7"/>
  </r>
  <r>
    <s v="Production and Sales of Auto Vehicles"/>
    <x v="110"/>
    <x v="2"/>
    <x v="9"/>
    <s v="Q1"/>
    <s v="TS_GP_RLS_PSAUTO_M.AP_001001"/>
    <s v="......1 Production of Cars"/>
    <n v="12278"/>
    <s v="Number"/>
    <s v="Normal"/>
    <m/>
    <n v="90"/>
    <x v="8"/>
  </r>
  <r>
    <s v="Production and Sales of Auto Vehicles"/>
    <x v="110"/>
    <x v="2"/>
    <x v="9"/>
    <s v="Q1"/>
    <s v="TS_GP_RLS_PSAUTO_M.AP_001003"/>
    <s v="......2 Production of Trucks"/>
    <n v="601"/>
    <s v="Number"/>
    <s v="Normal"/>
    <m/>
    <n v="100"/>
    <x v="9"/>
  </r>
  <r>
    <s v="Production and Sales of Auto Vehicles"/>
    <x v="110"/>
    <x v="2"/>
    <x v="9"/>
    <s v="Q1"/>
    <s v="TS_GP_RLS_PSAUTO_M.AP_001004"/>
    <s v="......3 Production of Buses"/>
    <n v="76"/>
    <s v="Number"/>
    <s v="Normal"/>
    <m/>
    <n v="110"/>
    <x v="10"/>
  </r>
  <r>
    <s v="Production and Sales of Auto Vehicles"/>
    <x v="110"/>
    <x v="2"/>
    <x v="9"/>
    <s v="Q1"/>
    <s v="TS_GP_RLS_PSAUTO_M.AP_001005"/>
    <s v="......4 Production of Jeeps &amp; Pickups"/>
    <n v="2280"/>
    <s v="Number"/>
    <s v="Normal"/>
    <m/>
    <n v="120"/>
    <x v="11"/>
  </r>
  <r>
    <s v="Production and Sales of Auto Vehicles"/>
    <x v="110"/>
    <x v="2"/>
    <x v="9"/>
    <s v="Q1"/>
    <s v="TS_GP_RLS_PSAUTO_M.AP_001006"/>
    <s v="......5 Production of Tractors"/>
    <n v="3564"/>
    <s v="Number"/>
    <s v="Normal"/>
    <m/>
    <n v="130"/>
    <x v="12"/>
  </r>
  <r>
    <s v="Production and Sales of Auto Vehicles"/>
    <x v="110"/>
    <x v="2"/>
    <x v="9"/>
    <s v="Q1"/>
    <s v="TS_GP_RLS_PSAUTO_M.AP_001002"/>
    <s v=". Total Production of 2 &amp; 3 Wheelers"/>
    <n v="118817"/>
    <s v="Number"/>
    <s v="Normal"/>
    <m/>
    <n v="140"/>
    <x v="13"/>
  </r>
  <r>
    <s v="Production and Sales of Auto Vehicles"/>
    <x v="111"/>
    <x v="3"/>
    <x v="9"/>
    <s v="Q1"/>
    <s v="TS_GP_RLS_PSAUTO_M.TAS_001000"/>
    <s v=". Total Sales (except 2 &amp; 3 Wheelers)"/>
    <n v="21812"/>
    <s v="Number"/>
    <s v="Normal"/>
    <m/>
    <n v="10"/>
    <x v="0"/>
  </r>
  <r>
    <s v="Production and Sales of Auto Vehicles"/>
    <x v="111"/>
    <x v="3"/>
    <x v="9"/>
    <s v="Q1"/>
    <s v="TS_GP_RLS_PSAUTO_M.AS_001001"/>
    <s v="......1 Sales of Cars"/>
    <n v="15278"/>
    <s v="Number"/>
    <s v="Normal"/>
    <m/>
    <n v="20"/>
    <x v="1"/>
  </r>
  <r>
    <s v="Production and Sales of Auto Vehicles"/>
    <x v="111"/>
    <x v="3"/>
    <x v="9"/>
    <s v="Q1"/>
    <s v="TS_GP_RLS_PSAUTO_M.AS_001003"/>
    <s v="......2 Sales of Trucks"/>
    <n v="630"/>
    <s v="Number"/>
    <s v="Normal"/>
    <m/>
    <n v="30"/>
    <x v="2"/>
  </r>
  <r>
    <s v="Production and Sales of Auto Vehicles"/>
    <x v="111"/>
    <x v="3"/>
    <x v="9"/>
    <s v="Q1"/>
    <s v="TS_GP_RLS_PSAUTO_M.AS_001004"/>
    <s v="......3 Sales of Buses"/>
    <n v="109"/>
    <s v="Number"/>
    <s v="Normal"/>
    <m/>
    <n v="40"/>
    <x v="3"/>
  </r>
  <r>
    <s v="Production and Sales of Auto Vehicles"/>
    <x v="111"/>
    <x v="3"/>
    <x v="9"/>
    <s v="Q1"/>
    <s v="TS_GP_RLS_PSAUTO_M.AS_001005"/>
    <s v="......4 Sales of Jeeps &amp; Pickups"/>
    <n v="1774"/>
    <s v="Number"/>
    <s v="Normal"/>
    <m/>
    <n v="50"/>
    <x v="4"/>
  </r>
  <r>
    <s v="Production and Sales of Auto Vehicles"/>
    <x v="111"/>
    <x v="3"/>
    <x v="9"/>
    <s v="Q1"/>
    <s v="TS_GP_RLS_PSAUTO_M.AS_001006"/>
    <s v="......5 Sales of Tractors"/>
    <n v="4021"/>
    <s v="Number"/>
    <s v="Normal"/>
    <m/>
    <n v="60"/>
    <x v="5"/>
  </r>
  <r>
    <s v="Production and Sales of Auto Vehicles"/>
    <x v="111"/>
    <x v="3"/>
    <x v="9"/>
    <s v="Q1"/>
    <s v="TS_GP_RLS_PSAUTO_M.AS_001002"/>
    <s v=". Total Sales of 2 &amp; 3 Wheelers"/>
    <n v="124236"/>
    <s v="Number"/>
    <s v="Normal"/>
    <m/>
    <n v="70"/>
    <x v="6"/>
  </r>
  <r>
    <s v="Production and Sales of Auto Vehicles"/>
    <x v="111"/>
    <x v="3"/>
    <x v="9"/>
    <s v="Q1"/>
    <s v="TS_GP_RLS_PSAUTO_M.TAP_001000"/>
    <s v=". Total Production (except 2 &amp; 3 Wheelers)"/>
    <n v="22725"/>
    <s v="Number"/>
    <s v="Normal"/>
    <m/>
    <n v="80"/>
    <x v="7"/>
  </r>
  <r>
    <s v="Production and Sales of Auto Vehicles"/>
    <x v="111"/>
    <x v="3"/>
    <x v="9"/>
    <s v="Q1"/>
    <s v="TS_GP_RLS_PSAUTO_M.AP_001001"/>
    <s v="......1 Production of Cars"/>
    <n v="15135"/>
    <s v="Number"/>
    <s v="Normal"/>
    <m/>
    <n v="90"/>
    <x v="8"/>
  </r>
  <r>
    <s v="Production and Sales of Auto Vehicles"/>
    <x v="111"/>
    <x v="3"/>
    <x v="9"/>
    <s v="Q1"/>
    <s v="TS_GP_RLS_PSAUTO_M.AP_001003"/>
    <s v="......2 Production of Trucks"/>
    <n v="587"/>
    <s v="Number"/>
    <s v="Normal"/>
    <m/>
    <n v="100"/>
    <x v="9"/>
  </r>
  <r>
    <s v="Production and Sales of Auto Vehicles"/>
    <x v="111"/>
    <x v="3"/>
    <x v="9"/>
    <s v="Q1"/>
    <s v="TS_GP_RLS_PSAUTO_M.AP_001004"/>
    <s v="......3 Production of Buses"/>
    <n v="128"/>
    <s v="Number"/>
    <s v="Normal"/>
    <m/>
    <n v="110"/>
    <x v="10"/>
  </r>
  <r>
    <s v="Production and Sales of Auto Vehicles"/>
    <x v="111"/>
    <x v="3"/>
    <x v="9"/>
    <s v="Q1"/>
    <s v="TS_GP_RLS_PSAUTO_M.AP_001005"/>
    <s v="......4 Production of Jeeps &amp; Pickups"/>
    <n v="2140"/>
    <s v="Number"/>
    <s v="Normal"/>
    <m/>
    <n v="120"/>
    <x v="11"/>
  </r>
  <r>
    <s v="Production and Sales of Auto Vehicles"/>
    <x v="111"/>
    <x v="3"/>
    <x v="9"/>
    <s v="Q1"/>
    <s v="TS_GP_RLS_PSAUTO_M.AP_001006"/>
    <s v="......5 Production of Tractors"/>
    <n v="4735"/>
    <s v="Number"/>
    <s v="Normal"/>
    <m/>
    <n v="130"/>
    <x v="12"/>
  </r>
  <r>
    <s v="Production and Sales of Auto Vehicles"/>
    <x v="111"/>
    <x v="3"/>
    <x v="9"/>
    <s v="Q1"/>
    <s v="TS_GP_RLS_PSAUTO_M.AP_001002"/>
    <s v=". Total Production of 2 &amp; 3 Wheelers"/>
    <n v="123590"/>
    <s v="Number"/>
    <s v="Normal"/>
    <m/>
    <n v="140"/>
    <x v="13"/>
  </r>
  <r>
    <s v="Production and Sales of Auto Vehicles"/>
    <x v="112"/>
    <x v="4"/>
    <x v="9"/>
    <s v="Q1"/>
    <s v="TS_GP_RLS_PSAUTO_M.TAS_001000"/>
    <s v=". Total Sales (except 2 &amp; 3 Wheelers)"/>
    <n v="22243"/>
    <s v="Number"/>
    <s v="Normal"/>
    <m/>
    <n v="10"/>
    <x v="0"/>
  </r>
  <r>
    <s v="Production and Sales of Auto Vehicles"/>
    <x v="112"/>
    <x v="4"/>
    <x v="9"/>
    <s v="Q1"/>
    <s v="TS_GP_RLS_PSAUTO_M.AS_001001"/>
    <s v="......1 Sales of Cars"/>
    <n v="15023"/>
    <s v="Number"/>
    <s v="Normal"/>
    <m/>
    <n v="20"/>
    <x v="1"/>
  </r>
  <r>
    <s v="Production and Sales of Auto Vehicles"/>
    <x v="112"/>
    <x v="4"/>
    <x v="9"/>
    <s v="Q1"/>
    <s v="TS_GP_RLS_PSAUTO_M.AS_001003"/>
    <s v="......2 Sales of Trucks"/>
    <n v="520"/>
    <s v="Number"/>
    <s v="Normal"/>
    <m/>
    <n v="30"/>
    <x v="2"/>
  </r>
  <r>
    <s v="Production and Sales of Auto Vehicles"/>
    <x v="112"/>
    <x v="4"/>
    <x v="9"/>
    <s v="Q1"/>
    <s v="TS_GP_RLS_PSAUTO_M.AS_001004"/>
    <s v="......3 Sales of Buses"/>
    <n v="105"/>
    <s v="Number"/>
    <s v="Normal"/>
    <m/>
    <n v="40"/>
    <x v="3"/>
  </r>
  <r>
    <s v="Production and Sales of Auto Vehicles"/>
    <x v="112"/>
    <x v="4"/>
    <x v="9"/>
    <s v="Q1"/>
    <s v="TS_GP_RLS_PSAUTO_M.AS_001005"/>
    <s v="......4 Sales of Jeeps &amp; Pickups"/>
    <n v="2178"/>
    <s v="Number"/>
    <s v="Normal"/>
    <m/>
    <n v="50"/>
    <x v="4"/>
  </r>
  <r>
    <s v="Production and Sales of Auto Vehicles"/>
    <x v="112"/>
    <x v="4"/>
    <x v="9"/>
    <s v="Q1"/>
    <s v="TS_GP_RLS_PSAUTO_M.AS_001006"/>
    <s v="......5 Sales of Tractors"/>
    <n v="4417"/>
    <s v="Number"/>
    <s v="Normal"/>
    <m/>
    <n v="60"/>
    <x v="5"/>
  </r>
  <r>
    <s v="Production and Sales of Auto Vehicles"/>
    <x v="112"/>
    <x v="4"/>
    <x v="9"/>
    <s v="Q1"/>
    <s v="TS_GP_RLS_PSAUTO_M.AS_001002"/>
    <s v=". Total Sales of 2 &amp; 3 Wheelers"/>
    <n v="121708"/>
    <s v="Number"/>
    <s v="Normal"/>
    <m/>
    <n v="70"/>
    <x v="6"/>
  </r>
  <r>
    <s v="Production and Sales of Auto Vehicles"/>
    <x v="112"/>
    <x v="4"/>
    <x v="9"/>
    <s v="Q1"/>
    <s v="TS_GP_RLS_PSAUTO_M.TAP_001000"/>
    <s v=". Total Production (except 2 &amp; 3 Wheelers)"/>
    <n v="22834"/>
    <s v="Number"/>
    <s v="Normal"/>
    <m/>
    <n v="80"/>
    <x v="7"/>
  </r>
  <r>
    <s v="Production and Sales of Auto Vehicles"/>
    <x v="112"/>
    <x v="4"/>
    <x v="9"/>
    <s v="Q1"/>
    <s v="TS_GP_RLS_PSAUTO_M.AP_001001"/>
    <s v="......1 Production of Cars"/>
    <n v="15464"/>
    <s v="Number"/>
    <s v="Normal"/>
    <m/>
    <n v="90"/>
    <x v="8"/>
  </r>
  <r>
    <s v="Production and Sales of Auto Vehicles"/>
    <x v="112"/>
    <x v="4"/>
    <x v="9"/>
    <s v="Q1"/>
    <s v="TS_GP_RLS_PSAUTO_M.AP_001003"/>
    <s v="......2 Production of Trucks"/>
    <n v="538"/>
    <s v="Number"/>
    <s v="Normal"/>
    <m/>
    <n v="100"/>
    <x v="9"/>
  </r>
  <r>
    <s v="Production and Sales of Auto Vehicles"/>
    <x v="112"/>
    <x v="4"/>
    <x v="9"/>
    <s v="Q1"/>
    <s v="TS_GP_RLS_PSAUTO_M.AP_001004"/>
    <s v="......3 Production of Buses"/>
    <n v="120"/>
    <s v="Number"/>
    <s v="Normal"/>
    <m/>
    <n v="110"/>
    <x v="10"/>
  </r>
  <r>
    <s v="Production and Sales of Auto Vehicles"/>
    <x v="112"/>
    <x v="4"/>
    <x v="9"/>
    <s v="Q1"/>
    <s v="TS_GP_RLS_PSAUTO_M.AP_001005"/>
    <s v="......4 Production of Jeeps &amp; Pickups"/>
    <n v="2039"/>
    <s v="Number"/>
    <s v="Normal"/>
    <m/>
    <n v="120"/>
    <x v="11"/>
  </r>
  <r>
    <s v="Production and Sales of Auto Vehicles"/>
    <x v="112"/>
    <x v="4"/>
    <x v="9"/>
    <s v="Q1"/>
    <s v="TS_GP_RLS_PSAUTO_M.AP_001006"/>
    <s v="......5 Production of Tractors"/>
    <n v="4673"/>
    <s v="Number"/>
    <s v="Normal"/>
    <m/>
    <n v="130"/>
    <x v="12"/>
  </r>
  <r>
    <s v="Production and Sales of Auto Vehicles"/>
    <x v="112"/>
    <x v="4"/>
    <x v="9"/>
    <s v="Q1"/>
    <s v="TS_GP_RLS_PSAUTO_M.AP_001002"/>
    <s v=". Total Production of 2 &amp; 3 Wheelers"/>
    <n v="121649"/>
    <s v="Number"/>
    <s v="Normal"/>
    <m/>
    <n v="140"/>
    <x v="13"/>
  </r>
  <r>
    <s v="Production and Sales of Auto Vehicles"/>
    <x v="113"/>
    <x v="5"/>
    <x v="10"/>
    <s v="Q4"/>
    <s v="TS_GP_RLS_PSAUTO_M.TAS_001000"/>
    <s v=". Total Sales (except 2 &amp; 3 Wheelers)"/>
    <n v="22632"/>
    <s v="Number"/>
    <s v="Normal"/>
    <m/>
    <n v="10"/>
    <x v="0"/>
  </r>
  <r>
    <s v="Production and Sales of Auto Vehicles"/>
    <x v="113"/>
    <x v="5"/>
    <x v="10"/>
    <s v="Q4"/>
    <s v="TS_GP_RLS_PSAUTO_M.AS_001001"/>
    <s v="......1 Sales of Cars"/>
    <n v="15272"/>
    <s v="Number"/>
    <s v="Normal"/>
    <m/>
    <n v="20"/>
    <x v="1"/>
  </r>
  <r>
    <s v="Production and Sales of Auto Vehicles"/>
    <x v="113"/>
    <x v="5"/>
    <x v="10"/>
    <s v="Q4"/>
    <s v="TS_GP_RLS_PSAUTO_M.AS_001003"/>
    <s v="......2 Sales of Trucks"/>
    <n v="557"/>
    <s v="Number"/>
    <s v="Normal"/>
    <m/>
    <n v="30"/>
    <x v="2"/>
  </r>
  <r>
    <s v="Production and Sales of Auto Vehicles"/>
    <x v="113"/>
    <x v="5"/>
    <x v="10"/>
    <s v="Q4"/>
    <s v="TS_GP_RLS_PSAUTO_M.AS_001004"/>
    <s v="......3 Sales of Buses"/>
    <n v="91"/>
    <s v="Number"/>
    <s v="Normal"/>
    <m/>
    <n v="40"/>
    <x v="3"/>
  </r>
  <r>
    <s v="Production and Sales of Auto Vehicles"/>
    <x v="113"/>
    <x v="5"/>
    <x v="10"/>
    <s v="Q4"/>
    <s v="TS_GP_RLS_PSAUTO_M.AS_001005"/>
    <s v="......4 Sales of Jeeps &amp; Pickups"/>
    <n v="2315"/>
    <s v="Number"/>
    <s v="Normal"/>
    <m/>
    <n v="50"/>
    <x v="4"/>
  </r>
  <r>
    <s v="Production and Sales of Auto Vehicles"/>
    <x v="113"/>
    <x v="5"/>
    <x v="10"/>
    <s v="Q4"/>
    <s v="TS_GP_RLS_PSAUTO_M.AS_001006"/>
    <s v="......5 Sales of Tractors"/>
    <n v="4397"/>
    <s v="Number"/>
    <s v="Normal"/>
    <m/>
    <n v="60"/>
    <x v="5"/>
  </r>
  <r>
    <s v="Production and Sales of Auto Vehicles"/>
    <x v="113"/>
    <x v="5"/>
    <x v="10"/>
    <s v="Q4"/>
    <s v="TS_GP_RLS_PSAUTO_M.AS_001002"/>
    <s v=". Total Sales of 2 &amp; 3 Wheelers"/>
    <n v="114613"/>
    <s v="Number"/>
    <s v="Normal"/>
    <m/>
    <n v="70"/>
    <x v="6"/>
  </r>
  <r>
    <s v="Production and Sales of Auto Vehicles"/>
    <x v="113"/>
    <x v="5"/>
    <x v="10"/>
    <s v="Q4"/>
    <s v="TS_GP_RLS_PSAUTO_M.TAP_001000"/>
    <s v=". Total Production (except 2 &amp; 3 Wheelers)"/>
    <n v="22368"/>
    <s v="Number"/>
    <s v="Normal"/>
    <m/>
    <n v="80"/>
    <x v="7"/>
  </r>
  <r>
    <s v="Production and Sales of Auto Vehicles"/>
    <x v="113"/>
    <x v="5"/>
    <x v="10"/>
    <s v="Q4"/>
    <s v="TS_GP_RLS_PSAUTO_M.AP_001001"/>
    <s v="......1 Production of Cars"/>
    <n v="15312"/>
    <s v="Number"/>
    <s v="Normal"/>
    <m/>
    <n v="90"/>
    <x v="8"/>
  </r>
  <r>
    <s v="Production and Sales of Auto Vehicles"/>
    <x v="113"/>
    <x v="5"/>
    <x v="10"/>
    <s v="Q4"/>
    <s v="TS_GP_RLS_PSAUTO_M.AP_001003"/>
    <s v="......2 Production of Trucks"/>
    <n v="526"/>
    <s v="Number"/>
    <s v="Normal"/>
    <m/>
    <n v="100"/>
    <x v="9"/>
  </r>
  <r>
    <s v="Production and Sales of Auto Vehicles"/>
    <x v="113"/>
    <x v="5"/>
    <x v="10"/>
    <s v="Q4"/>
    <s v="TS_GP_RLS_PSAUTO_M.AP_001004"/>
    <s v="......3 Production of Buses"/>
    <n v="82"/>
    <s v="Number"/>
    <s v="Normal"/>
    <m/>
    <n v="110"/>
    <x v="10"/>
  </r>
  <r>
    <s v="Production and Sales of Auto Vehicles"/>
    <x v="113"/>
    <x v="5"/>
    <x v="10"/>
    <s v="Q4"/>
    <s v="TS_GP_RLS_PSAUTO_M.AP_001005"/>
    <s v="......4 Production of Jeeps &amp; Pickups"/>
    <n v="2112"/>
    <s v="Number"/>
    <s v="Normal"/>
    <m/>
    <n v="120"/>
    <x v="11"/>
  </r>
  <r>
    <s v="Production and Sales of Auto Vehicles"/>
    <x v="113"/>
    <x v="5"/>
    <x v="10"/>
    <s v="Q4"/>
    <s v="TS_GP_RLS_PSAUTO_M.AP_001006"/>
    <s v="......5 Production of Tractors"/>
    <n v="4336"/>
    <s v="Number"/>
    <s v="Normal"/>
    <m/>
    <n v="130"/>
    <x v="12"/>
  </r>
  <r>
    <s v="Production and Sales of Auto Vehicles"/>
    <x v="113"/>
    <x v="5"/>
    <x v="10"/>
    <s v="Q4"/>
    <s v="TS_GP_RLS_PSAUTO_M.AP_001002"/>
    <s v=". Total Production of 2 &amp; 3 Wheelers"/>
    <n v="115805"/>
    <s v="Number"/>
    <s v="Normal"/>
    <m/>
    <n v="140"/>
    <x v="13"/>
  </r>
  <r>
    <s v="Production and Sales of Auto Vehicles"/>
    <x v="114"/>
    <x v="6"/>
    <x v="10"/>
    <s v="Q4"/>
    <s v="TS_GP_RLS_PSAUTO_M.TAS_001000"/>
    <s v=". Total Sales (except 2 &amp; 3 Wheelers)"/>
    <n v="19476"/>
    <s v="Number"/>
    <s v="Normal"/>
    <m/>
    <n v="10"/>
    <x v="0"/>
  </r>
  <r>
    <s v="Production and Sales of Auto Vehicles"/>
    <x v="114"/>
    <x v="6"/>
    <x v="10"/>
    <s v="Q4"/>
    <s v="TS_GP_RLS_PSAUTO_M.AS_001001"/>
    <s v="......1 Sales of Cars"/>
    <n v="14027"/>
    <s v="Number"/>
    <s v="Normal"/>
    <m/>
    <n v="20"/>
    <x v="1"/>
  </r>
  <r>
    <s v="Production and Sales of Auto Vehicles"/>
    <x v="114"/>
    <x v="6"/>
    <x v="10"/>
    <s v="Q4"/>
    <s v="TS_GP_RLS_PSAUTO_M.AS_001003"/>
    <s v="......2 Sales of Trucks"/>
    <n v="493"/>
    <s v="Number"/>
    <s v="Normal"/>
    <m/>
    <n v="30"/>
    <x v="2"/>
  </r>
  <r>
    <s v="Production and Sales of Auto Vehicles"/>
    <x v="114"/>
    <x v="6"/>
    <x v="10"/>
    <s v="Q4"/>
    <s v="TS_GP_RLS_PSAUTO_M.AS_001004"/>
    <s v="......3 Sales of Buses"/>
    <n v="64"/>
    <s v="Number"/>
    <s v="Normal"/>
    <m/>
    <n v="40"/>
    <x v="3"/>
  </r>
  <r>
    <s v="Production and Sales of Auto Vehicles"/>
    <x v="114"/>
    <x v="6"/>
    <x v="10"/>
    <s v="Q4"/>
    <s v="TS_GP_RLS_PSAUTO_M.AS_001005"/>
    <s v="......4 Sales of Jeeps &amp; Pickups"/>
    <n v="1847"/>
    <s v="Number"/>
    <s v="Normal"/>
    <m/>
    <n v="50"/>
    <x v="4"/>
  </r>
  <r>
    <s v="Production and Sales of Auto Vehicles"/>
    <x v="114"/>
    <x v="6"/>
    <x v="10"/>
    <s v="Q4"/>
    <s v="TS_GP_RLS_PSAUTO_M.AS_001006"/>
    <s v="......5 Sales of Tractors"/>
    <n v="3045"/>
    <s v="Number"/>
    <s v="Normal"/>
    <m/>
    <n v="60"/>
    <x v="5"/>
  </r>
  <r>
    <s v="Production and Sales of Auto Vehicles"/>
    <x v="114"/>
    <x v="6"/>
    <x v="10"/>
    <s v="Q4"/>
    <s v="TS_GP_RLS_PSAUTO_M.AS_001002"/>
    <s v=". Total Sales of 2 &amp; 3 Wheelers"/>
    <n v="107870"/>
    <s v="Number"/>
    <s v="Normal"/>
    <m/>
    <n v="70"/>
    <x v="6"/>
  </r>
  <r>
    <s v="Production and Sales of Auto Vehicles"/>
    <x v="114"/>
    <x v="6"/>
    <x v="10"/>
    <s v="Q4"/>
    <s v="TS_GP_RLS_PSAUTO_M.TAP_001000"/>
    <s v=". Total Production (except 2 &amp; 3 Wheelers)"/>
    <n v="17485"/>
    <s v="Number"/>
    <s v="Normal"/>
    <m/>
    <n v="80"/>
    <x v="7"/>
  </r>
  <r>
    <s v="Production and Sales of Auto Vehicles"/>
    <x v="114"/>
    <x v="6"/>
    <x v="10"/>
    <s v="Q4"/>
    <s v="TS_GP_RLS_PSAUTO_M.AP_001001"/>
    <s v="......1 Production of Cars"/>
    <n v="11908"/>
    <s v="Number"/>
    <s v="Normal"/>
    <m/>
    <n v="90"/>
    <x v="8"/>
  </r>
  <r>
    <s v="Production and Sales of Auto Vehicles"/>
    <x v="114"/>
    <x v="6"/>
    <x v="10"/>
    <s v="Q4"/>
    <s v="TS_GP_RLS_PSAUTO_M.AP_001003"/>
    <s v="......2 Production of Trucks"/>
    <n v="583"/>
    <s v="Number"/>
    <s v="Normal"/>
    <m/>
    <n v="100"/>
    <x v="9"/>
  </r>
  <r>
    <s v="Production and Sales of Auto Vehicles"/>
    <x v="114"/>
    <x v="6"/>
    <x v="10"/>
    <s v="Q4"/>
    <s v="TS_GP_RLS_PSAUTO_M.AP_001004"/>
    <s v="......3 Production of Buses"/>
    <n v="95"/>
    <s v="Number"/>
    <s v="Normal"/>
    <m/>
    <n v="110"/>
    <x v="10"/>
  </r>
  <r>
    <s v="Production and Sales of Auto Vehicles"/>
    <x v="114"/>
    <x v="6"/>
    <x v="10"/>
    <s v="Q4"/>
    <s v="TS_GP_RLS_PSAUTO_M.AP_001005"/>
    <s v="......4 Production of Jeeps &amp; Pickups"/>
    <n v="1775"/>
    <s v="Number"/>
    <s v="Normal"/>
    <m/>
    <n v="120"/>
    <x v="11"/>
  </r>
  <r>
    <s v="Production and Sales of Auto Vehicles"/>
    <x v="114"/>
    <x v="6"/>
    <x v="10"/>
    <s v="Q4"/>
    <s v="TS_GP_RLS_PSAUTO_M.AP_001006"/>
    <s v="......5 Production of Tractors"/>
    <n v="3124"/>
    <s v="Number"/>
    <s v="Normal"/>
    <m/>
    <n v="130"/>
    <x v="12"/>
  </r>
  <r>
    <s v="Production and Sales of Auto Vehicles"/>
    <x v="114"/>
    <x v="6"/>
    <x v="10"/>
    <s v="Q4"/>
    <s v="TS_GP_RLS_PSAUTO_M.AP_001002"/>
    <s v=". Total Production of 2 &amp; 3 Wheelers"/>
    <n v="106894"/>
    <s v="Number"/>
    <s v="Normal"/>
    <m/>
    <n v="140"/>
    <x v="13"/>
  </r>
  <r>
    <s v="Production and Sales of Auto Vehicles"/>
    <x v="115"/>
    <x v="7"/>
    <x v="10"/>
    <s v="Q4"/>
    <s v="TS_GP_RLS_PSAUTO_M.TAS_001000"/>
    <s v=". Total Sales (except 2 &amp; 3 Wheelers)"/>
    <n v="24670"/>
    <s v="Number"/>
    <s v="Normal"/>
    <m/>
    <n v="10"/>
    <x v="0"/>
  </r>
  <r>
    <s v="Production and Sales of Auto Vehicles"/>
    <x v="115"/>
    <x v="7"/>
    <x v="10"/>
    <s v="Q4"/>
    <s v="TS_GP_RLS_PSAUTO_M.AS_001001"/>
    <s v="......1 Sales of Cars"/>
    <n v="18083"/>
    <s v="Number"/>
    <s v="Normal"/>
    <m/>
    <n v="20"/>
    <x v="1"/>
  </r>
  <r>
    <s v="Production and Sales of Auto Vehicles"/>
    <x v="115"/>
    <x v="7"/>
    <x v="10"/>
    <s v="Q4"/>
    <s v="TS_GP_RLS_PSAUTO_M.AS_001003"/>
    <s v="......2 Sales of Trucks"/>
    <n v="507"/>
    <s v="Number"/>
    <s v="Normal"/>
    <m/>
    <n v="30"/>
    <x v="2"/>
  </r>
  <r>
    <s v="Production and Sales of Auto Vehicles"/>
    <x v="115"/>
    <x v="7"/>
    <x v="10"/>
    <s v="Q4"/>
    <s v="TS_GP_RLS_PSAUTO_M.AS_001004"/>
    <s v="......3 Sales of Buses"/>
    <n v="94"/>
    <s v="Number"/>
    <s v="Normal"/>
    <m/>
    <n v="40"/>
    <x v="3"/>
  </r>
  <r>
    <s v="Production and Sales of Auto Vehicles"/>
    <x v="115"/>
    <x v="7"/>
    <x v="10"/>
    <s v="Q4"/>
    <s v="TS_GP_RLS_PSAUTO_M.AS_001005"/>
    <s v="......4 Sales of Jeeps &amp; Pickups"/>
    <n v="3634"/>
    <s v="Number"/>
    <s v="Normal"/>
    <m/>
    <n v="50"/>
    <x v="4"/>
  </r>
  <r>
    <s v="Production and Sales of Auto Vehicles"/>
    <x v="115"/>
    <x v="7"/>
    <x v="10"/>
    <s v="Q4"/>
    <s v="TS_GP_RLS_PSAUTO_M.AS_001006"/>
    <s v="......5 Sales of Tractors"/>
    <n v="2352"/>
    <s v="Number"/>
    <s v="Normal"/>
    <m/>
    <n v="60"/>
    <x v="5"/>
  </r>
  <r>
    <s v="Production and Sales of Auto Vehicles"/>
    <x v="115"/>
    <x v="7"/>
    <x v="10"/>
    <s v="Q4"/>
    <s v="TS_GP_RLS_PSAUTO_M.AS_001002"/>
    <s v=". Total Sales of 2 &amp; 3 Wheelers"/>
    <n v="119515"/>
    <s v="Number"/>
    <s v="Normal"/>
    <m/>
    <n v="70"/>
    <x v="6"/>
  </r>
  <r>
    <s v="Production and Sales of Auto Vehicles"/>
    <x v="115"/>
    <x v="7"/>
    <x v="10"/>
    <s v="Q4"/>
    <s v="TS_GP_RLS_PSAUTO_M.TAP_001000"/>
    <s v=". Total Production (except 2 &amp; 3 Wheelers)"/>
    <n v="23712"/>
    <s v="Number"/>
    <s v="Normal"/>
    <m/>
    <n v="80"/>
    <x v="7"/>
  </r>
  <r>
    <s v="Production and Sales of Auto Vehicles"/>
    <x v="115"/>
    <x v="7"/>
    <x v="10"/>
    <s v="Q4"/>
    <s v="TS_GP_RLS_PSAUTO_M.AP_001001"/>
    <s v="......1 Production of Cars"/>
    <n v="17333"/>
    <s v="Number"/>
    <s v="Normal"/>
    <m/>
    <n v="90"/>
    <x v="8"/>
  </r>
  <r>
    <s v="Production and Sales of Auto Vehicles"/>
    <x v="115"/>
    <x v="7"/>
    <x v="10"/>
    <s v="Q4"/>
    <s v="TS_GP_RLS_PSAUTO_M.AP_001003"/>
    <s v="......2 Production of Trucks"/>
    <n v="505"/>
    <s v="Number"/>
    <s v="Normal"/>
    <m/>
    <n v="100"/>
    <x v="9"/>
  </r>
  <r>
    <s v="Production and Sales of Auto Vehicles"/>
    <x v="115"/>
    <x v="7"/>
    <x v="10"/>
    <s v="Q4"/>
    <s v="TS_GP_RLS_PSAUTO_M.AP_001004"/>
    <s v="......3 Production of Buses"/>
    <n v="70"/>
    <s v="Number"/>
    <s v="Normal"/>
    <m/>
    <n v="110"/>
    <x v="10"/>
  </r>
  <r>
    <s v="Production and Sales of Auto Vehicles"/>
    <x v="115"/>
    <x v="7"/>
    <x v="10"/>
    <s v="Q4"/>
    <s v="TS_GP_RLS_PSAUTO_M.AP_001005"/>
    <s v="......4 Production of Jeeps &amp; Pickups"/>
    <n v="4386"/>
    <s v="Number"/>
    <s v="Normal"/>
    <m/>
    <n v="120"/>
    <x v="11"/>
  </r>
  <r>
    <s v="Production and Sales of Auto Vehicles"/>
    <x v="115"/>
    <x v="7"/>
    <x v="10"/>
    <s v="Q4"/>
    <s v="TS_GP_RLS_PSAUTO_M.AP_001006"/>
    <s v="......5 Production of Tractors"/>
    <n v="1418"/>
    <s v="Number"/>
    <s v="Normal"/>
    <m/>
    <n v="130"/>
    <x v="12"/>
  </r>
  <r>
    <s v="Production and Sales of Auto Vehicles"/>
    <x v="115"/>
    <x v="7"/>
    <x v="10"/>
    <s v="Q4"/>
    <s v="TS_GP_RLS_PSAUTO_M.AP_001002"/>
    <s v=". Total Production of 2 &amp; 3 Wheelers"/>
    <n v="118058"/>
    <s v="Number"/>
    <s v="Normal"/>
    <m/>
    <n v="140"/>
    <x v="13"/>
  </r>
  <r>
    <s v="Production and Sales of Auto Vehicles"/>
    <x v="116"/>
    <x v="8"/>
    <x v="10"/>
    <s v="Q3"/>
    <s v="TS_GP_RLS_PSAUTO_M.TAS_001000"/>
    <s v=". Total Sales (except 2 &amp; 3 Wheelers)"/>
    <n v="19637"/>
    <s v="Number"/>
    <s v="Normal"/>
    <m/>
    <n v="10"/>
    <x v="0"/>
  </r>
  <r>
    <s v="Production and Sales of Auto Vehicles"/>
    <x v="116"/>
    <x v="8"/>
    <x v="10"/>
    <s v="Q3"/>
    <s v="TS_GP_RLS_PSAUTO_M.AS_001001"/>
    <s v="......1 Sales of Cars"/>
    <n v="14019"/>
    <s v="Number"/>
    <s v="Normal"/>
    <m/>
    <n v="20"/>
    <x v="1"/>
  </r>
  <r>
    <s v="Production and Sales of Auto Vehicles"/>
    <x v="116"/>
    <x v="8"/>
    <x v="10"/>
    <s v="Q3"/>
    <s v="TS_GP_RLS_PSAUTO_M.AS_001003"/>
    <s v="......2 Sales of Trucks"/>
    <n v="453"/>
    <s v="Number"/>
    <s v="Normal"/>
    <m/>
    <n v="30"/>
    <x v="2"/>
  </r>
  <r>
    <s v="Production and Sales of Auto Vehicles"/>
    <x v="116"/>
    <x v="8"/>
    <x v="10"/>
    <s v="Q3"/>
    <s v="TS_GP_RLS_PSAUTO_M.AS_001004"/>
    <s v="......3 Sales of Buses"/>
    <n v="77"/>
    <s v="Number"/>
    <s v="Normal"/>
    <m/>
    <n v="40"/>
    <x v="3"/>
  </r>
  <r>
    <s v="Production and Sales of Auto Vehicles"/>
    <x v="116"/>
    <x v="8"/>
    <x v="10"/>
    <s v="Q3"/>
    <s v="TS_GP_RLS_PSAUTO_M.AS_001005"/>
    <s v="......4 Sales of Jeeps &amp; Pickups"/>
    <n v="4131"/>
    <s v="Number"/>
    <s v="Normal"/>
    <m/>
    <n v="50"/>
    <x v="4"/>
  </r>
  <r>
    <s v="Production and Sales of Auto Vehicles"/>
    <x v="116"/>
    <x v="8"/>
    <x v="10"/>
    <s v="Q3"/>
    <s v="TS_GP_RLS_PSAUTO_M.AS_001006"/>
    <s v="......5 Sales of Tractors"/>
    <n v="957"/>
    <s v="Number"/>
    <s v="Normal"/>
    <m/>
    <n v="60"/>
    <x v="5"/>
  </r>
  <r>
    <s v="Production and Sales of Auto Vehicles"/>
    <x v="116"/>
    <x v="8"/>
    <x v="10"/>
    <s v="Q3"/>
    <s v="TS_GP_RLS_PSAUTO_M.AS_001002"/>
    <s v=". Total Sales of 2 &amp; 3 Wheelers"/>
    <n v="102325"/>
    <s v="Number"/>
    <s v="Normal"/>
    <m/>
    <n v="70"/>
    <x v="6"/>
  </r>
  <r>
    <s v="Production and Sales of Auto Vehicles"/>
    <x v="116"/>
    <x v="8"/>
    <x v="10"/>
    <s v="Q3"/>
    <s v="TS_GP_RLS_PSAUTO_M.TAP_001000"/>
    <s v=". Total Production (except 2 &amp; 3 Wheelers)"/>
    <n v="20843"/>
    <s v="Number"/>
    <s v="Normal"/>
    <m/>
    <n v="80"/>
    <x v="7"/>
  </r>
  <r>
    <s v="Production and Sales of Auto Vehicles"/>
    <x v="116"/>
    <x v="8"/>
    <x v="10"/>
    <s v="Q3"/>
    <s v="TS_GP_RLS_PSAUTO_M.AP_001001"/>
    <s v="......1 Production of Cars"/>
    <n v="15887"/>
    <s v="Number"/>
    <s v="Normal"/>
    <m/>
    <n v="90"/>
    <x v="8"/>
  </r>
  <r>
    <s v="Production and Sales of Auto Vehicles"/>
    <x v="116"/>
    <x v="8"/>
    <x v="10"/>
    <s v="Q3"/>
    <s v="TS_GP_RLS_PSAUTO_M.AP_001003"/>
    <s v="......2 Production of Trucks"/>
    <n v="447"/>
    <s v="Number"/>
    <s v="Normal"/>
    <m/>
    <n v="100"/>
    <x v="9"/>
  </r>
  <r>
    <s v="Production and Sales of Auto Vehicles"/>
    <x v="116"/>
    <x v="8"/>
    <x v="10"/>
    <s v="Q3"/>
    <s v="TS_GP_RLS_PSAUTO_M.AP_001004"/>
    <s v="......3 Production of Buses"/>
    <n v="74"/>
    <s v="Number"/>
    <s v="Normal"/>
    <m/>
    <n v="110"/>
    <x v="10"/>
  </r>
  <r>
    <s v="Production and Sales of Auto Vehicles"/>
    <x v="116"/>
    <x v="8"/>
    <x v="10"/>
    <s v="Q3"/>
    <s v="TS_GP_RLS_PSAUTO_M.AP_001005"/>
    <s v="......4 Production of Jeeps &amp; Pickups"/>
    <n v="3622"/>
    <s v="Number"/>
    <s v="Normal"/>
    <m/>
    <n v="120"/>
    <x v="11"/>
  </r>
  <r>
    <s v="Production and Sales of Auto Vehicles"/>
    <x v="116"/>
    <x v="8"/>
    <x v="10"/>
    <s v="Q3"/>
    <s v="TS_GP_RLS_PSAUTO_M.AP_001006"/>
    <s v="......5 Production of Tractors"/>
    <n v="813"/>
    <s v="Number"/>
    <s v="Normal"/>
    <m/>
    <n v="130"/>
    <x v="12"/>
  </r>
  <r>
    <s v="Production and Sales of Auto Vehicles"/>
    <x v="116"/>
    <x v="8"/>
    <x v="10"/>
    <s v="Q3"/>
    <s v="TS_GP_RLS_PSAUTO_M.AP_001002"/>
    <s v=". Total Production of 2 &amp; 3 Wheelers"/>
    <n v="104411"/>
    <s v="Number"/>
    <s v="Normal"/>
    <m/>
    <n v="140"/>
    <x v="13"/>
  </r>
  <r>
    <s v="Production and Sales of Auto Vehicles"/>
    <x v="117"/>
    <x v="9"/>
    <x v="10"/>
    <s v="Q3"/>
    <s v="TS_GP_RLS_PSAUTO_M.TAS_001000"/>
    <s v=". Total Sales (except 2 &amp; 3 Wheelers)"/>
    <n v="21754"/>
    <s v="Number"/>
    <s v="Normal"/>
    <m/>
    <n v="10"/>
    <x v="0"/>
  </r>
  <r>
    <s v="Production and Sales of Auto Vehicles"/>
    <x v="117"/>
    <x v="9"/>
    <x v="10"/>
    <s v="Q3"/>
    <s v="TS_GP_RLS_PSAUTO_M.AS_001001"/>
    <s v="......1 Sales of Cars"/>
    <n v="15724"/>
    <s v="Number"/>
    <s v="Normal"/>
    <m/>
    <n v="20"/>
    <x v="1"/>
  </r>
  <r>
    <s v="Production and Sales of Auto Vehicles"/>
    <x v="117"/>
    <x v="9"/>
    <x v="10"/>
    <s v="Q3"/>
    <s v="TS_GP_RLS_PSAUTO_M.AS_001003"/>
    <s v="......2 Sales of Trucks"/>
    <n v="363"/>
    <s v="Number"/>
    <s v="Normal"/>
    <m/>
    <n v="30"/>
    <x v="2"/>
  </r>
  <r>
    <s v="Production and Sales of Auto Vehicles"/>
    <x v="117"/>
    <x v="9"/>
    <x v="10"/>
    <s v="Q3"/>
    <s v="TS_GP_RLS_PSAUTO_M.AS_001004"/>
    <s v="......3 Sales of Buses"/>
    <n v="92"/>
    <s v="Number"/>
    <s v="Normal"/>
    <m/>
    <n v="40"/>
    <x v="3"/>
  </r>
  <r>
    <s v="Production and Sales of Auto Vehicles"/>
    <x v="117"/>
    <x v="9"/>
    <x v="10"/>
    <s v="Q3"/>
    <s v="TS_GP_RLS_PSAUTO_M.AS_001005"/>
    <s v="......4 Sales of Jeeps &amp; Pickups"/>
    <n v="3305"/>
    <s v="Number"/>
    <s v="Normal"/>
    <m/>
    <n v="50"/>
    <x v="4"/>
  </r>
  <r>
    <s v="Production and Sales of Auto Vehicles"/>
    <x v="117"/>
    <x v="9"/>
    <x v="10"/>
    <s v="Q3"/>
    <s v="TS_GP_RLS_PSAUTO_M.AS_001006"/>
    <s v="......5 Sales of Tractors"/>
    <n v="2270"/>
    <s v="Number"/>
    <s v="Normal"/>
    <m/>
    <n v="60"/>
    <x v="5"/>
  </r>
  <r>
    <s v="Production and Sales of Auto Vehicles"/>
    <x v="117"/>
    <x v="9"/>
    <x v="10"/>
    <s v="Q3"/>
    <s v="TS_GP_RLS_PSAUTO_M.AS_001002"/>
    <s v=". Total Sales of 2 &amp; 3 Wheelers"/>
    <n v="114666"/>
    <s v="Number"/>
    <s v="Normal"/>
    <m/>
    <n v="70"/>
    <x v="6"/>
  </r>
  <r>
    <s v="Production and Sales of Auto Vehicles"/>
    <x v="117"/>
    <x v="9"/>
    <x v="10"/>
    <s v="Q3"/>
    <s v="TS_GP_RLS_PSAUTO_M.TAP_001000"/>
    <s v=". Total Production (except 2 &amp; 3 Wheelers)"/>
    <n v="22738"/>
    <s v="Number"/>
    <s v="Normal"/>
    <m/>
    <n v="80"/>
    <x v="7"/>
  </r>
  <r>
    <s v="Production and Sales of Auto Vehicles"/>
    <x v="117"/>
    <x v="9"/>
    <x v="10"/>
    <s v="Q3"/>
    <s v="TS_GP_RLS_PSAUTO_M.AP_001001"/>
    <s v="......1 Production of Cars"/>
    <n v="15879"/>
    <s v="Number"/>
    <s v="Normal"/>
    <m/>
    <n v="90"/>
    <x v="8"/>
  </r>
  <r>
    <s v="Production and Sales of Auto Vehicles"/>
    <x v="117"/>
    <x v="9"/>
    <x v="10"/>
    <s v="Q3"/>
    <s v="TS_GP_RLS_PSAUTO_M.AP_001003"/>
    <s v="......2 Production of Trucks"/>
    <n v="399"/>
    <s v="Number"/>
    <s v="Normal"/>
    <m/>
    <n v="100"/>
    <x v="9"/>
  </r>
  <r>
    <s v="Production and Sales of Auto Vehicles"/>
    <x v="117"/>
    <x v="9"/>
    <x v="10"/>
    <s v="Q3"/>
    <s v="TS_GP_RLS_PSAUTO_M.AP_001004"/>
    <s v="......3 Production of Buses"/>
    <n v="94"/>
    <s v="Number"/>
    <s v="Normal"/>
    <m/>
    <n v="110"/>
    <x v="10"/>
  </r>
  <r>
    <s v="Production and Sales of Auto Vehicles"/>
    <x v="117"/>
    <x v="9"/>
    <x v="10"/>
    <s v="Q3"/>
    <s v="TS_GP_RLS_PSAUTO_M.AP_001005"/>
    <s v="......4 Production of Jeeps &amp; Pickups"/>
    <n v="3849"/>
    <s v="Number"/>
    <s v="Normal"/>
    <m/>
    <n v="120"/>
    <x v="11"/>
  </r>
  <r>
    <s v="Production and Sales of Auto Vehicles"/>
    <x v="117"/>
    <x v="9"/>
    <x v="10"/>
    <s v="Q3"/>
    <s v="TS_GP_RLS_PSAUTO_M.AP_001006"/>
    <s v="......5 Production of Tractors"/>
    <n v="2517"/>
    <s v="Number"/>
    <s v="Normal"/>
    <m/>
    <n v="130"/>
    <x v="12"/>
  </r>
  <r>
    <s v="Production and Sales of Auto Vehicles"/>
    <x v="117"/>
    <x v="9"/>
    <x v="10"/>
    <s v="Q3"/>
    <s v="TS_GP_RLS_PSAUTO_M.AP_001002"/>
    <s v=". Total Production of 2 &amp; 3 Wheelers"/>
    <n v="114245"/>
    <s v="Number"/>
    <s v="Normal"/>
    <m/>
    <n v="140"/>
    <x v="13"/>
  </r>
  <r>
    <s v="Production and Sales of Auto Vehicles"/>
    <x v="118"/>
    <x v="10"/>
    <x v="10"/>
    <s v="Q3"/>
    <s v="TS_GP_RLS_PSAUTO_M.TAS_001000"/>
    <s v=". Total Sales (except 2 &amp; 3 Wheelers)"/>
    <n v="22561"/>
    <s v="Number"/>
    <s v="Normal"/>
    <m/>
    <n v="10"/>
    <x v="0"/>
  </r>
  <r>
    <s v="Production and Sales of Auto Vehicles"/>
    <x v="118"/>
    <x v="10"/>
    <x v="10"/>
    <s v="Q3"/>
    <s v="TS_GP_RLS_PSAUTO_M.AS_001001"/>
    <s v="......1 Sales of Cars"/>
    <n v="15709"/>
    <s v="Number"/>
    <s v="Normal"/>
    <m/>
    <n v="20"/>
    <x v="1"/>
  </r>
  <r>
    <s v="Production and Sales of Auto Vehicles"/>
    <x v="118"/>
    <x v="10"/>
    <x v="10"/>
    <s v="Q3"/>
    <s v="TS_GP_RLS_PSAUTO_M.AS_001003"/>
    <s v="......2 Sales of Trucks"/>
    <n v="339"/>
    <s v="Number"/>
    <s v="Normal"/>
    <m/>
    <n v="30"/>
    <x v="2"/>
  </r>
  <r>
    <s v="Production and Sales of Auto Vehicles"/>
    <x v="118"/>
    <x v="10"/>
    <x v="10"/>
    <s v="Q3"/>
    <s v="TS_GP_RLS_PSAUTO_M.AS_001004"/>
    <s v="......3 Sales of Buses"/>
    <n v="90"/>
    <s v="Number"/>
    <s v="Normal"/>
    <m/>
    <n v="40"/>
    <x v="3"/>
  </r>
  <r>
    <s v="Production and Sales of Auto Vehicles"/>
    <x v="118"/>
    <x v="10"/>
    <x v="10"/>
    <s v="Q3"/>
    <s v="TS_GP_RLS_PSAUTO_M.AS_001005"/>
    <s v="......4 Sales of Jeeps &amp; Pickups"/>
    <n v="4020"/>
    <s v="Number"/>
    <s v="Normal"/>
    <m/>
    <n v="50"/>
    <x v="4"/>
  </r>
  <r>
    <s v="Production and Sales of Auto Vehicles"/>
    <x v="118"/>
    <x v="10"/>
    <x v="10"/>
    <s v="Q3"/>
    <s v="TS_GP_RLS_PSAUTO_M.AS_001006"/>
    <s v="......5 Sales of Tractors"/>
    <n v="2403"/>
    <s v="Number"/>
    <s v="Normal"/>
    <m/>
    <n v="60"/>
    <x v="5"/>
  </r>
  <r>
    <s v="Production and Sales of Auto Vehicles"/>
    <x v="118"/>
    <x v="10"/>
    <x v="10"/>
    <s v="Q3"/>
    <s v="TS_GP_RLS_PSAUTO_M.AS_001002"/>
    <s v=". Total Sales of 2 &amp; 3 Wheelers"/>
    <n v="112958"/>
    <s v="Number"/>
    <s v="Normal"/>
    <m/>
    <n v="70"/>
    <x v="6"/>
  </r>
  <r>
    <s v="Production and Sales of Auto Vehicles"/>
    <x v="118"/>
    <x v="10"/>
    <x v="10"/>
    <s v="Q3"/>
    <s v="TS_GP_RLS_PSAUTO_M.TAP_001000"/>
    <s v=". Total Production (except 2 &amp; 3 Wheelers)"/>
    <n v="22136"/>
    <s v="Number"/>
    <s v="Normal"/>
    <m/>
    <n v="80"/>
    <x v="7"/>
  </r>
  <r>
    <s v="Production and Sales of Auto Vehicles"/>
    <x v="118"/>
    <x v="10"/>
    <x v="10"/>
    <s v="Q3"/>
    <s v="TS_GP_RLS_PSAUTO_M.AP_001001"/>
    <s v="......1 Production of Cars"/>
    <n v="15615"/>
    <s v="Number"/>
    <s v="Normal"/>
    <m/>
    <n v="90"/>
    <x v="8"/>
  </r>
  <r>
    <s v="Production and Sales of Auto Vehicles"/>
    <x v="118"/>
    <x v="10"/>
    <x v="10"/>
    <s v="Q3"/>
    <s v="TS_GP_RLS_PSAUTO_M.AP_001003"/>
    <s v="......2 Production of Trucks"/>
    <n v="353"/>
    <s v="Number"/>
    <s v="Normal"/>
    <m/>
    <n v="100"/>
    <x v="9"/>
  </r>
  <r>
    <s v="Production and Sales of Auto Vehicles"/>
    <x v="118"/>
    <x v="10"/>
    <x v="10"/>
    <s v="Q3"/>
    <s v="TS_GP_RLS_PSAUTO_M.AP_001004"/>
    <s v="......3 Production of Buses"/>
    <n v="109"/>
    <s v="Number"/>
    <s v="Normal"/>
    <m/>
    <n v="110"/>
    <x v="10"/>
  </r>
  <r>
    <s v="Production and Sales of Auto Vehicles"/>
    <x v="118"/>
    <x v="10"/>
    <x v="10"/>
    <s v="Q3"/>
    <s v="TS_GP_RLS_PSAUTO_M.AP_001005"/>
    <s v="......4 Production of Jeeps &amp; Pickups"/>
    <n v="3641"/>
    <s v="Number"/>
    <s v="Normal"/>
    <m/>
    <n v="120"/>
    <x v="11"/>
  </r>
  <r>
    <s v="Production and Sales of Auto Vehicles"/>
    <x v="118"/>
    <x v="10"/>
    <x v="10"/>
    <s v="Q3"/>
    <s v="TS_GP_RLS_PSAUTO_M.AP_001006"/>
    <s v="......5 Production of Tractors"/>
    <n v="2418"/>
    <s v="Number"/>
    <s v="Normal"/>
    <m/>
    <n v="130"/>
    <x v="12"/>
  </r>
  <r>
    <s v="Production and Sales of Auto Vehicles"/>
    <x v="118"/>
    <x v="10"/>
    <x v="10"/>
    <s v="Q3"/>
    <s v="TS_GP_RLS_PSAUTO_M.AP_001002"/>
    <s v=". Total Production of 2 &amp; 3 Wheelers"/>
    <n v="112436"/>
    <s v="Number"/>
    <s v="Normal"/>
    <m/>
    <n v="140"/>
    <x v="13"/>
  </r>
  <r>
    <s v="Production and Sales of Auto Vehicles"/>
    <x v="119"/>
    <x v="11"/>
    <x v="10"/>
    <s v="Q2"/>
    <s v="TS_GP_RLS_PSAUTO_M.TAS_001000"/>
    <s v=". Total Sales (except 2 &amp; 3 Wheelers)"/>
    <n v="21953"/>
    <s v="Number"/>
    <s v="Normal"/>
    <m/>
    <n v="10"/>
    <x v="0"/>
  </r>
  <r>
    <s v="Production and Sales of Auto Vehicles"/>
    <x v="119"/>
    <x v="11"/>
    <x v="10"/>
    <s v="Q2"/>
    <s v="TS_GP_RLS_PSAUTO_M.AS_001001"/>
    <s v="......1 Sales of Cars"/>
    <n v="15204"/>
    <s v="Number"/>
    <s v="Normal"/>
    <m/>
    <n v="20"/>
    <x v="1"/>
  </r>
  <r>
    <s v="Production and Sales of Auto Vehicles"/>
    <x v="119"/>
    <x v="11"/>
    <x v="10"/>
    <s v="Q2"/>
    <s v="TS_GP_RLS_PSAUTO_M.AS_001003"/>
    <s v="......2 Sales of Trucks"/>
    <n v="357"/>
    <s v="Number"/>
    <s v="Normal"/>
    <m/>
    <n v="30"/>
    <x v="2"/>
  </r>
  <r>
    <s v="Production and Sales of Auto Vehicles"/>
    <x v="119"/>
    <x v="11"/>
    <x v="10"/>
    <s v="Q2"/>
    <s v="TS_GP_RLS_PSAUTO_M.AS_001004"/>
    <s v="......3 Sales of Buses"/>
    <n v="76"/>
    <s v="Number"/>
    <s v="Normal"/>
    <m/>
    <n v="40"/>
    <x v="3"/>
  </r>
  <r>
    <s v="Production and Sales of Auto Vehicles"/>
    <x v="119"/>
    <x v="11"/>
    <x v="10"/>
    <s v="Q2"/>
    <s v="TS_GP_RLS_PSAUTO_M.AS_001005"/>
    <s v="......4 Sales of Jeeps &amp; Pickups"/>
    <n v="3220"/>
    <s v="Number"/>
    <s v="Normal"/>
    <m/>
    <n v="50"/>
    <x v="4"/>
  </r>
  <r>
    <s v="Production and Sales of Auto Vehicles"/>
    <x v="119"/>
    <x v="11"/>
    <x v="10"/>
    <s v="Q2"/>
    <s v="TS_GP_RLS_PSAUTO_M.AS_001006"/>
    <s v="......5 Sales of Tractors"/>
    <n v="3096"/>
    <s v="Number"/>
    <s v="Normal"/>
    <m/>
    <n v="60"/>
    <x v="5"/>
  </r>
  <r>
    <s v="Production and Sales of Auto Vehicles"/>
    <x v="119"/>
    <x v="11"/>
    <x v="10"/>
    <s v="Q2"/>
    <s v="TS_GP_RLS_PSAUTO_M.AS_001002"/>
    <s v=". Total Sales of 2 &amp; 3 Wheelers"/>
    <n v="106146"/>
    <s v="Number"/>
    <s v="Normal"/>
    <m/>
    <n v="70"/>
    <x v="6"/>
  </r>
  <r>
    <s v="Production and Sales of Auto Vehicles"/>
    <x v="119"/>
    <x v="11"/>
    <x v="10"/>
    <s v="Q2"/>
    <s v="TS_GP_RLS_PSAUTO_M.TAP_001000"/>
    <s v=". Total Production (except 2 &amp; 3 Wheelers)"/>
    <n v="21446"/>
    <s v="Number"/>
    <s v="Normal"/>
    <m/>
    <n v="80"/>
    <x v="7"/>
  </r>
  <r>
    <s v="Production and Sales of Auto Vehicles"/>
    <x v="119"/>
    <x v="11"/>
    <x v="10"/>
    <s v="Q2"/>
    <s v="TS_GP_RLS_PSAUTO_M.AP_001001"/>
    <s v="......1 Production of Cars"/>
    <n v="15337"/>
    <s v="Number"/>
    <s v="Normal"/>
    <m/>
    <n v="90"/>
    <x v="8"/>
  </r>
  <r>
    <s v="Production and Sales of Auto Vehicles"/>
    <x v="119"/>
    <x v="11"/>
    <x v="10"/>
    <s v="Q2"/>
    <s v="TS_GP_RLS_PSAUTO_M.AP_001003"/>
    <s v="......2 Production of Trucks"/>
    <n v="378"/>
    <s v="Number"/>
    <s v="Normal"/>
    <m/>
    <n v="100"/>
    <x v="9"/>
  </r>
  <r>
    <s v="Production and Sales of Auto Vehicles"/>
    <x v="119"/>
    <x v="11"/>
    <x v="10"/>
    <s v="Q2"/>
    <s v="TS_GP_RLS_PSAUTO_M.AP_001004"/>
    <s v="......3 Production of Buses"/>
    <n v="66"/>
    <s v="Number"/>
    <s v="Normal"/>
    <m/>
    <n v="110"/>
    <x v="10"/>
  </r>
  <r>
    <s v="Production and Sales of Auto Vehicles"/>
    <x v="119"/>
    <x v="11"/>
    <x v="10"/>
    <s v="Q2"/>
    <s v="TS_GP_RLS_PSAUTO_M.AP_001005"/>
    <s v="......4 Production of Jeeps &amp; Pickups"/>
    <n v="3643"/>
    <s v="Number"/>
    <s v="Normal"/>
    <m/>
    <n v="120"/>
    <x v="11"/>
  </r>
  <r>
    <s v="Production and Sales of Auto Vehicles"/>
    <x v="119"/>
    <x v="11"/>
    <x v="10"/>
    <s v="Q2"/>
    <s v="TS_GP_RLS_PSAUTO_M.AP_001006"/>
    <s v="......5 Production of Tractors"/>
    <n v="2022"/>
    <s v="Number"/>
    <s v="Normal"/>
    <m/>
    <n v="130"/>
    <x v="12"/>
  </r>
  <r>
    <s v="Production and Sales of Auto Vehicles"/>
    <x v="119"/>
    <x v="11"/>
    <x v="10"/>
    <s v="Q2"/>
    <s v="TS_GP_RLS_PSAUTO_M.AP_001002"/>
    <s v=". Total Production of 2 &amp; 3 Wheelers"/>
    <n v="107754"/>
    <s v="Number"/>
    <s v="Normal"/>
    <m/>
    <n v="140"/>
    <x v="13"/>
  </r>
  <r>
    <s v="Production and Sales of Auto Vehicles"/>
    <x v="120"/>
    <x v="0"/>
    <x v="10"/>
    <s v="Q2"/>
    <s v="TS_GP_RLS_PSAUTO_M.TAS_001000"/>
    <s v=". Total Sales (except 2 &amp; 3 Wheelers)"/>
    <n v="22966"/>
    <s v="Number"/>
    <s v="Normal"/>
    <m/>
    <n v="10"/>
    <x v="0"/>
  </r>
  <r>
    <s v="Production and Sales of Auto Vehicles"/>
    <x v="120"/>
    <x v="0"/>
    <x v="10"/>
    <s v="Q2"/>
    <s v="TS_GP_RLS_PSAUTO_M.AS_001001"/>
    <s v="......1 Sales of Cars"/>
    <n v="16155"/>
    <s v="Number"/>
    <s v="Normal"/>
    <m/>
    <n v="20"/>
    <x v="1"/>
  </r>
  <r>
    <s v="Production and Sales of Auto Vehicles"/>
    <x v="120"/>
    <x v="0"/>
    <x v="10"/>
    <s v="Q2"/>
    <s v="TS_GP_RLS_PSAUTO_M.AS_001003"/>
    <s v="......2 Sales of Trucks"/>
    <n v="404"/>
    <s v="Number"/>
    <s v="Normal"/>
    <m/>
    <n v="30"/>
    <x v="2"/>
  </r>
  <r>
    <s v="Production and Sales of Auto Vehicles"/>
    <x v="120"/>
    <x v="0"/>
    <x v="10"/>
    <s v="Q2"/>
    <s v="TS_GP_RLS_PSAUTO_M.AS_001004"/>
    <s v="......3 Sales of Buses"/>
    <n v="68"/>
    <s v="Number"/>
    <s v="Normal"/>
    <m/>
    <n v="40"/>
    <x v="3"/>
  </r>
  <r>
    <s v="Production and Sales of Auto Vehicles"/>
    <x v="120"/>
    <x v="0"/>
    <x v="10"/>
    <s v="Q2"/>
    <s v="TS_GP_RLS_PSAUTO_M.AS_001005"/>
    <s v="......4 Sales of Jeeps &amp; Pickups"/>
    <n v="4324"/>
    <s v="Number"/>
    <s v="Normal"/>
    <m/>
    <n v="50"/>
    <x v="4"/>
  </r>
  <r>
    <s v="Production and Sales of Auto Vehicles"/>
    <x v="120"/>
    <x v="0"/>
    <x v="10"/>
    <s v="Q2"/>
    <s v="TS_GP_RLS_PSAUTO_M.AS_001006"/>
    <s v="......5 Sales of Tractors"/>
    <n v="2015"/>
    <s v="Number"/>
    <s v="Normal"/>
    <m/>
    <n v="60"/>
    <x v="5"/>
  </r>
  <r>
    <s v="Production and Sales of Auto Vehicles"/>
    <x v="120"/>
    <x v="0"/>
    <x v="10"/>
    <s v="Q2"/>
    <s v="TS_GP_RLS_PSAUTO_M.AS_001002"/>
    <s v=". Total Sales of 2 &amp; 3 Wheelers"/>
    <n v="115085"/>
    <s v="Number"/>
    <s v="Normal"/>
    <m/>
    <n v="70"/>
    <x v="6"/>
  </r>
  <r>
    <s v="Production and Sales of Auto Vehicles"/>
    <x v="120"/>
    <x v="0"/>
    <x v="10"/>
    <s v="Q2"/>
    <s v="TS_GP_RLS_PSAUTO_M.TAP_001000"/>
    <s v=". Total Production (except 2 &amp; 3 Wheelers)"/>
    <n v="23865"/>
    <s v="Number"/>
    <s v="Normal"/>
    <m/>
    <n v="80"/>
    <x v="7"/>
  </r>
  <r>
    <s v="Production and Sales of Auto Vehicles"/>
    <x v="120"/>
    <x v="0"/>
    <x v="10"/>
    <s v="Q2"/>
    <s v="TS_GP_RLS_PSAUTO_M.AP_001001"/>
    <s v="......1 Production of Cars"/>
    <n v="16802"/>
    <s v="Number"/>
    <s v="Normal"/>
    <m/>
    <n v="90"/>
    <x v="8"/>
  </r>
  <r>
    <s v="Production and Sales of Auto Vehicles"/>
    <x v="120"/>
    <x v="0"/>
    <x v="10"/>
    <s v="Q2"/>
    <s v="TS_GP_RLS_PSAUTO_M.AP_001003"/>
    <s v="......2 Production of Trucks"/>
    <n v="426"/>
    <s v="Number"/>
    <s v="Normal"/>
    <m/>
    <n v="100"/>
    <x v="9"/>
  </r>
  <r>
    <s v="Production and Sales of Auto Vehicles"/>
    <x v="120"/>
    <x v="0"/>
    <x v="10"/>
    <s v="Q2"/>
    <s v="TS_GP_RLS_PSAUTO_M.AP_001004"/>
    <s v="......3 Production of Buses"/>
    <n v="94"/>
    <s v="Number"/>
    <s v="Normal"/>
    <m/>
    <n v="110"/>
    <x v="10"/>
  </r>
  <r>
    <s v="Production and Sales of Auto Vehicles"/>
    <x v="120"/>
    <x v="0"/>
    <x v="10"/>
    <s v="Q2"/>
    <s v="TS_GP_RLS_PSAUTO_M.AP_001005"/>
    <s v="......4 Production of Jeeps &amp; Pickups"/>
    <n v="3970"/>
    <s v="Number"/>
    <s v="Normal"/>
    <m/>
    <n v="120"/>
    <x v="11"/>
  </r>
  <r>
    <s v="Production and Sales of Auto Vehicles"/>
    <x v="120"/>
    <x v="0"/>
    <x v="10"/>
    <s v="Q2"/>
    <s v="TS_GP_RLS_PSAUTO_M.AP_001006"/>
    <s v="......5 Production of Tractors"/>
    <n v="2573"/>
    <s v="Number"/>
    <s v="Normal"/>
    <m/>
    <n v="130"/>
    <x v="12"/>
  </r>
  <r>
    <s v="Production and Sales of Auto Vehicles"/>
    <x v="120"/>
    <x v="0"/>
    <x v="10"/>
    <s v="Q2"/>
    <s v="TS_GP_RLS_PSAUTO_M.AP_001002"/>
    <s v=". Total Production of 2 &amp; 3 Wheelers"/>
    <n v="118348"/>
    <s v="Number"/>
    <s v="Normal"/>
    <m/>
    <n v="140"/>
    <x v="13"/>
  </r>
  <r>
    <s v="Production and Sales of Auto Vehicles"/>
    <x v="121"/>
    <x v="1"/>
    <x v="10"/>
    <s v="Q2"/>
    <s v="TS_GP_RLS_PSAUTO_M.TAS_001000"/>
    <s v=". Total Sales (except 2 &amp; 3 Wheelers)"/>
    <n v="17869"/>
    <s v="Number"/>
    <s v="Normal"/>
    <m/>
    <n v="10"/>
    <x v="0"/>
  </r>
  <r>
    <s v="Production and Sales of Auto Vehicles"/>
    <x v="121"/>
    <x v="1"/>
    <x v="10"/>
    <s v="Q2"/>
    <s v="TS_GP_RLS_PSAUTO_M.AS_001001"/>
    <s v="......1 Sales of Cars"/>
    <n v="13013"/>
    <s v="Number"/>
    <s v="Normal"/>
    <m/>
    <n v="20"/>
    <x v="1"/>
  </r>
  <r>
    <s v="Production and Sales of Auto Vehicles"/>
    <x v="121"/>
    <x v="1"/>
    <x v="10"/>
    <s v="Q2"/>
    <s v="TS_GP_RLS_PSAUTO_M.AS_001003"/>
    <s v="......2 Sales of Trucks"/>
    <n v="278"/>
    <s v="Number"/>
    <s v="Normal"/>
    <m/>
    <n v="30"/>
    <x v="2"/>
  </r>
  <r>
    <s v="Production and Sales of Auto Vehicles"/>
    <x v="121"/>
    <x v="1"/>
    <x v="10"/>
    <s v="Q2"/>
    <s v="TS_GP_RLS_PSAUTO_M.AS_001004"/>
    <s v="......3 Sales of Buses"/>
    <n v="48"/>
    <s v="Number"/>
    <s v="Normal"/>
    <m/>
    <n v="40"/>
    <x v="3"/>
  </r>
  <r>
    <s v="Production and Sales of Auto Vehicles"/>
    <x v="121"/>
    <x v="1"/>
    <x v="10"/>
    <s v="Q2"/>
    <s v="TS_GP_RLS_PSAUTO_M.AS_001005"/>
    <s v="......4 Sales of Jeeps &amp; Pickups"/>
    <n v="2896"/>
    <s v="Number"/>
    <s v="Normal"/>
    <m/>
    <n v="50"/>
    <x v="4"/>
  </r>
  <r>
    <s v="Production and Sales of Auto Vehicles"/>
    <x v="121"/>
    <x v="1"/>
    <x v="10"/>
    <s v="Q2"/>
    <s v="TS_GP_RLS_PSAUTO_M.AS_001006"/>
    <s v="......5 Sales of Tractors"/>
    <n v="1634"/>
    <s v="Number"/>
    <s v="Normal"/>
    <m/>
    <n v="60"/>
    <x v="5"/>
  </r>
  <r>
    <s v="Production and Sales of Auto Vehicles"/>
    <x v="121"/>
    <x v="1"/>
    <x v="10"/>
    <s v="Q2"/>
    <s v="TS_GP_RLS_PSAUTO_M.AS_001002"/>
    <s v=". Total Sales of 2 &amp; 3 Wheelers"/>
    <n v="100158"/>
    <s v="Number"/>
    <s v="Normal"/>
    <m/>
    <n v="70"/>
    <x v="6"/>
  </r>
  <r>
    <s v="Production and Sales of Auto Vehicles"/>
    <x v="121"/>
    <x v="1"/>
    <x v="10"/>
    <s v="Q2"/>
    <s v="TS_GP_RLS_PSAUTO_M.TAP_001000"/>
    <s v=". Total Production (except 2 &amp; 3 Wheelers)"/>
    <n v="19252"/>
    <s v="Number"/>
    <s v="Normal"/>
    <m/>
    <n v="80"/>
    <x v="7"/>
  </r>
  <r>
    <s v="Production and Sales of Auto Vehicles"/>
    <x v="121"/>
    <x v="1"/>
    <x v="10"/>
    <s v="Q2"/>
    <s v="TS_GP_RLS_PSAUTO_M.AP_001001"/>
    <s v="......1 Production of Cars"/>
    <n v="12994"/>
    <s v="Number"/>
    <s v="Normal"/>
    <m/>
    <n v="90"/>
    <x v="8"/>
  </r>
  <r>
    <s v="Production and Sales of Auto Vehicles"/>
    <x v="121"/>
    <x v="1"/>
    <x v="10"/>
    <s v="Q2"/>
    <s v="TS_GP_RLS_PSAUTO_M.AP_001003"/>
    <s v="......2 Production of Trucks"/>
    <n v="323"/>
    <s v="Number"/>
    <s v="Normal"/>
    <m/>
    <n v="100"/>
    <x v="9"/>
  </r>
  <r>
    <s v="Production and Sales of Auto Vehicles"/>
    <x v="121"/>
    <x v="1"/>
    <x v="10"/>
    <s v="Q2"/>
    <s v="TS_GP_RLS_PSAUTO_M.AP_001004"/>
    <s v="......3 Production of Buses"/>
    <n v="62"/>
    <s v="Number"/>
    <s v="Normal"/>
    <m/>
    <n v="110"/>
    <x v="10"/>
  </r>
  <r>
    <s v="Production and Sales of Auto Vehicles"/>
    <x v="121"/>
    <x v="1"/>
    <x v="10"/>
    <s v="Q2"/>
    <s v="TS_GP_RLS_PSAUTO_M.AP_001005"/>
    <s v="......4 Production of Jeeps &amp; Pickups"/>
    <n v="3152"/>
    <s v="Number"/>
    <s v="Normal"/>
    <m/>
    <n v="120"/>
    <x v="11"/>
  </r>
  <r>
    <s v="Production and Sales of Auto Vehicles"/>
    <x v="121"/>
    <x v="1"/>
    <x v="10"/>
    <s v="Q2"/>
    <s v="TS_GP_RLS_PSAUTO_M.AP_001006"/>
    <s v="......5 Production of Tractors"/>
    <n v="2721"/>
    <s v="Number"/>
    <s v="Normal"/>
    <m/>
    <n v="130"/>
    <x v="12"/>
  </r>
  <r>
    <s v="Production and Sales of Auto Vehicles"/>
    <x v="121"/>
    <x v="1"/>
    <x v="10"/>
    <s v="Q2"/>
    <s v="TS_GP_RLS_PSAUTO_M.AP_001002"/>
    <s v=". Total Production of 2 &amp; 3 Wheelers"/>
    <n v="100089"/>
    <s v="Number"/>
    <s v="Normal"/>
    <m/>
    <n v="140"/>
    <x v="13"/>
  </r>
  <r>
    <s v="Production and Sales of Auto Vehicles"/>
    <x v="122"/>
    <x v="2"/>
    <x v="10"/>
    <s v="Q1"/>
    <s v="TS_GP_RLS_PSAUTO_M.TAS_001000"/>
    <s v=". Total Sales (except 2 &amp; 3 Wheelers)"/>
    <n v="22402"/>
    <s v="Number"/>
    <s v="Normal"/>
    <m/>
    <n v="10"/>
    <x v="0"/>
  </r>
  <r>
    <s v="Production and Sales of Auto Vehicles"/>
    <x v="122"/>
    <x v="2"/>
    <x v="10"/>
    <s v="Q1"/>
    <s v="TS_GP_RLS_PSAUTO_M.AS_001001"/>
    <s v="......1 Sales of Cars"/>
    <n v="14411"/>
    <s v="Number"/>
    <s v="Normal"/>
    <m/>
    <n v="20"/>
    <x v="1"/>
  </r>
  <r>
    <s v="Production and Sales of Auto Vehicles"/>
    <x v="122"/>
    <x v="2"/>
    <x v="10"/>
    <s v="Q1"/>
    <s v="TS_GP_RLS_PSAUTO_M.AS_001003"/>
    <s v="......2 Sales of Trucks"/>
    <n v="513"/>
    <s v="Number"/>
    <s v="Normal"/>
    <m/>
    <n v="30"/>
    <x v="2"/>
  </r>
  <r>
    <s v="Production and Sales of Auto Vehicles"/>
    <x v="122"/>
    <x v="2"/>
    <x v="10"/>
    <s v="Q1"/>
    <s v="TS_GP_RLS_PSAUTO_M.AS_001004"/>
    <s v="......3 Sales of Buses"/>
    <n v="71"/>
    <s v="Number"/>
    <s v="Normal"/>
    <m/>
    <n v="40"/>
    <x v="3"/>
  </r>
  <r>
    <s v="Production and Sales of Auto Vehicles"/>
    <x v="122"/>
    <x v="2"/>
    <x v="10"/>
    <s v="Q1"/>
    <s v="TS_GP_RLS_PSAUTO_M.AS_001005"/>
    <s v="......4 Sales of Jeeps &amp; Pickups"/>
    <n v="3391"/>
    <s v="Number"/>
    <s v="Normal"/>
    <m/>
    <n v="50"/>
    <x v="4"/>
  </r>
  <r>
    <s v="Production and Sales of Auto Vehicles"/>
    <x v="122"/>
    <x v="2"/>
    <x v="10"/>
    <s v="Q1"/>
    <s v="TS_GP_RLS_PSAUTO_M.AS_001006"/>
    <s v="......5 Sales of Tractors"/>
    <n v="4016"/>
    <s v="Number"/>
    <s v="Normal"/>
    <m/>
    <n v="60"/>
    <x v="5"/>
  </r>
  <r>
    <s v="Production and Sales of Auto Vehicles"/>
    <x v="122"/>
    <x v="2"/>
    <x v="10"/>
    <s v="Q1"/>
    <s v="TS_GP_RLS_PSAUTO_M.AS_001002"/>
    <s v=". Total Sales of 2 &amp; 3 Wheelers"/>
    <n v="71908"/>
    <s v="Number"/>
    <s v="Normal"/>
    <m/>
    <n v="70"/>
    <x v="6"/>
  </r>
  <r>
    <s v="Production and Sales of Auto Vehicles"/>
    <x v="122"/>
    <x v="2"/>
    <x v="10"/>
    <s v="Q1"/>
    <s v="TS_GP_RLS_PSAUTO_M.TAP_001000"/>
    <s v=". Total Production (except 2 &amp; 3 Wheelers)"/>
    <n v="22474"/>
    <s v="Number"/>
    <s v="Normal"/>
    <m/>
    <n v="80"/>
    <x v="7"/>
  </r>
  <r>
    <s v="Production and Sales of Auto Vehicles"/>
    <x v="122"/>
    <x v="2"/>
    <x v="10"/>
    <s v="Q1"/>
    <s v="TS_GP_RLS_PSAUTO_M.AP_001001"/>
    <s v="......1 Production of Cars"/>
    <n v="15096"/>
    <s v="Number"/>
    <s v="Normal"/>
    <m/>
    <n v="90"/>
    <x v="8"/>
  </r>
  <r>
    <s v="Production and Sales of Auto Vehicles"/>
    <x v="122"/>
    <x v="2"/>
    <x v="10"/>
    <s v="Q1"/>
    <s v="TS_GP_RLS_PSAUTO_M.AP_001003"/>
    <s v="......2 Production of Trucks"/>
    <n v="345"/>
    <s v="Number"/>
    <s v="Normal"/>
    <m/>
    <n v="100"/>
    <x v="9"/>
  </r>
  <r>
    <s v="Production and Sales of Auto Vehicles"/>
    <x v="122"/>
    <x v="2"/>
    <x v="10"/>
    <s v="Q1"/>
    <s v="TS_GP_RLS_PSAUTO_M.AP_001004"/>
    <s v="......3 Production of Buses"/>
    <n v="40"/>
    <s v="Number"/>
    <s v="Normal"/>
    <m/>
    <n v="110"/>
    <x v="10"/>
  </r>
  <r>
    <s v="Production and Sales of Auto Vehicles"/>
    <x v="122"/>
    <x v="2"/>
    <x v="10"/>
    <s v="Q1"/>
    <s v="TS_GP_RLS_PSAUTO_M.AP_001005"/>
    <s v="......4 Production of Jeeps &amp; Pickups"/>
    <n v="3442"/>
    <s v="Number"/>
    <s v="Normal"/>
    <m/>
    <n v="120"/>
    <x v="11"/>
  </r>
  <r>
    <s v="Production and Sales of Auto Vehicles"/>
    <x v="122"/>
    <x v="2"/>
    <x v="10"/>
    <s v="Q1"/>
    <s v="TS_GP_RLS_PSAUTO_M.AP_001006"/>
    <s v="......5 Production of Tractors"/>
    <n v="3551"/>
    <s v="Number"/>
    <s v="Normal"/>
    <m/>
    <n v="130"/>
    <x v="12"/>
  </r>
  <r>
    <s v="Production and Sales of Auto Vehicles"/>
    <x v="122"/>
    <x v="2"/>
    <x v="10"/>
    <s v="Q1"/>
    <s v="TS_GP_RLS_PSAUTO_M.AP_001002"/>
    <s v=". Total Production of 2 &amp; 3 Wheelers"/>
    <n v="72847"/>
    <s v="Number"/>
    <s v="Normal"/>
    <m/>
    <n v="140"/>
    <x v="13"/>
  </r>
  <r>
    <s v="Production and Sales of Auto Vehicles"/>
    <x v="123"/>
    <x v="3"/>
    <x v="10"/>
    <s v="Q1"/>
    <s v="TS_GP_RLS_PSAUTO_M.TAS_001000"/>
    <s v=". Total Sales (except 2 &amp; 3 Wheelers)"/>
    <n v="24283"/>
    <s v="Number"/>
    <s v="Normal"/>
    <m/>
    <n v="10"/>
    <x v="0"/>
  </r>
  <r>
    <s v="Production and Sales of Auto Vehicles"/>
    <x v="123"/>
    <x v="3"/>
    <x v="10"/>
    <s v="Q1"/>
    <s v="TS_GP_RLS_PSAUTO_M.AS_001001"/>
    <s v="......1 Sales of Cars"/>
    <n v="15781"/>
    <s v="Number"/>
    <s v="Normal"/>
    <m/>
    <n v="20"/>
    <x v="1"/>
  </r>
  <r>
    <s v="Production and Sales of Auto Vehicles"/>
    <x v="123"/>
    <x v="3"/>
    <x v="10"/>
    <s v="Q1"/>
    <s v="TS_GP_RLS_PSAUTO_M.AS_001003"/>
    <s v="......2 Sales of Trucks"/>
    <n v="468"/>
    <s v="Number"/>
    <s v="Normal"/>
    <m/>
    <n v="30"/>
    <x v="2"/>
  </r>
  <r>
    <s v="Production and Sales of Auto Vehicles"/>
    <x v="123"/>
    <x v="3"/>
    <x v="10"/>
    <s v="Q1"/>
    <s v="TS_GP_RLS_PSAUTO_M.AS_001004"/>
    <s v="......3 Sales of Buses"/>
    <n v="50"/>
    <s v="Number"/>
    <s v="Normal"/>
    <m/>
    <n v="40"/>
    <x v="3"/>
  </r>
  <r>
    <s v="Production and Sales of Auto Vehicles"/>
    <x v="123"/>
    <x v="3"/>
    <x v="10"/>
    <s v="Q1"/>
    <s v="TS_GP_RLS_PSAUTO_M.AS_001005"/>
    <s v="......4 Sales of Jeeps &amp; Pickups"/>
    <n v="3556"/>
    <s v="Number"/>
    <s v="Normal"/>
    <m/>
    <n v="50"/>
    <x v="4"/>
  </r>
  <r>
    <s v="Production and Sales of Auto Vehicles"/>
    <x v="123"/>
    <x v="3"/>
    <x v="10"/>
    <s v="Q1"/>
    <s v="TS_GP_RLS_PSAUTO_M.AS_001006"/>
    <s v="......5 Sales of Tractors"/>
    <n v="4428"/>
    <s v="Number"/>
    <s v="Normal"/>
    <m/>
    <n v="60"/>
    <x v="5"/>
  </r>
  <r>
    <s v="Production and Sales of Auto Vehicles"/>
    <x v="123"/>
    <x v="3"/>
    <x v="10"/>
    <s v="Q1"/>
    <s v="TS_GP_RLS_PSAUTO_M.AS_001002"/>
    <s v=". Total Sales of 2 &amp; 3 Wheelers"/>
    <n v="75929"/>
    <s v="Number"/>
    <s v="Normal"/>
    <m/>
    <n v="70"/>
    <x v="6"/>
  </r>
  <r>
    <s v="Production and Sales of Auto Vehicles"/>
    <x v="123"/>
    <x v="3"/>
    <x v="10"/>
    <s v="Q1"/>
    <s v="TS_GP_RLS_PSAUTO_M.TAP_001000"/>
    <s v=". Total Production (except 2 &amp; 3 Wheelers)"/>
    <n v="24231"/>
    <s v="Number"/>
    <s v="Normal"/>
    <m/>
    <n v="80"/>
    <x v="7"/>
  </r>
  <r>
    <s v="Production and Sales of Auto Vehicles"/>
    <x v="123"/>
    <x v="3"/>
    <x v="10"/>
    <s v="Q1"/>
    <s v="TS_GP_RLS_PSAUTO_M.AP_001001"/>
    <s v="......1 Production of Cars"/>
    <n v="15783"/>
    <s v="Number"/>
    <s v="Normal"/>
    <m/>
    <n v="90"/>
    <x v="8"/>
  </r>
  <r>
    <s v="Production and Sales of Auto Vehicles"/>
    <x v="123"/>
    <x v="3"/>
    <x v="10"/>
    <s v="Q1"/>
    <s v="TS_GP_RLS_PSAUTO_M.AP_001003"/>
    <s v="......2 Production of Trucks"/>
    <n v="541"/>
    <s v="Number"/>
    <s v="Normal"/>
    <m/>
    <n v="100"/>
    <x v="9"/>
  </r>
  <r>
    <s v="Production and Sales of Auto Vehicles"/>
    <x v="123"/>
    <x v="3"/>
    <x v="10"/>
    <s v="Q1"/>
    <s v="TS_GP_RLS_PSAUTO_M.AP_001004"/>
    <s v="......3 Production of Buses"/>
    <n v="60"/>
    <s v="Number"/>
    <s v="Normal"/>
    <m/>
    <n v="110"/>
    <x v="10"/>
  </r>
  <r>
    <s v="Production and Sales of Auto Vehicles"/>
    <x v="123"/>
    <x v="3"/>
    <x v="10"/>
    <s v="Q1"/>
    <s v="TS_GP_RLS_PSAUTO_M.AP_001005"/>
    <s v="......4 Production of Jeeps &amp; Pickups"/>
    <n v="3706"/>
    <s v="Number"/>
    <s v="Normal"/>
    <m/>
    <n v="120"/>
    <x v="11"/>
  </r>
  <r>
    <s v="Production and Sales of Auto Vehicles"/>
    <x v="123"/>
    <x v="3"/>
    <x v="10"/>
    <s v="Q1"/>
    <s v="TS_GP_RLS_PSAUTO_M.AP_001006"/>
    <s v="......5 Production of Tractors"/>
    <n v="4141"/>
    <s v="Number"/>
    <s v="Normal"/>
    <m/>
    <n v="130"/>
    <x v="12"/>
  </r>
  <r>
    <s v="Production and Sales of Auto Vehicles"/>
    <x v="123"/>
    <x v="3"/>
    <x v="10"/>
    <s v="Q1"/>
    <s v="TS_GP_RLS_PSAUTO_M.AP_001002"/>
    <s v=". Total Production of 2 &amp; 3 Wheelers"/>
    <n v="75567"/>
    <s v="Number"/>
    <s v="Normal"/>
    <m/>
    <n v="140"/>
    <x v="13"/>
  </r>
  <r>
    <s v="Production and Sales of Auto Vehicles"/>
    <x v="124"/>
    <x v="4"/>
    <x v="10"/>
    <s v="Q1"/>
    <s v="TS_GP_RLS_PSAUTO_M.TAS_001000"/>
    <s v=". Total Sales (except 2 &amp; 3 Wheelers)"/>
    <n v="24804"/>
    <s v="Number"/>
    <s v="Normal"/>
    <m/>
    <n v="10"/>
    <x v="0"/>
  </r>
  <r>
    <s v="Production and Sales of Auto Vehicles"/>
    <x v="124"/>
    <x v="4"/>
    <x v="10"/>
    <s v="Q1"/>
    <s v="TS_GP_RLS_PSAUTO_M.AS_001001"/>
    <s v="......1 Sales of Cars"/>
    <n v="15598"/>
    <s v="Number"/>
    <s v="Normal"/>
    <m/>
    <n v="20"/>
    <x v="1"/>
  </r>
  <r>
    <s v="Production and Sales of Auto Vehicles"/>
    <x v="124"/>
    <x v="4"/>
    <x v="10"/>
    <s v="Q1"/>
    <s v="TS_GP_RLS_PSAUTO_M.AS_001003"/>
    <s v="......2 Sales of Trucks"/>
    <n v="403"/>
    <s v="Number"/>
    <s v="Normal"/>
    <m/>
    <n v="30"/>
    <x v="2"/>
  </r>
  <r>
    <s v="Production and Sales of Auto Vehicles"/>
    <x v="124"/>
    <x v="4"/>
    <x v="10"/>
    <s v="Q1"/>
    <s v="TS_GP_RLS_PSAUTO_M.AS_001004"/>
    <s v="......3 Sales of Buses"/>
    <n v="50"/>
    <s v="Number"/>
    <s v="Normal"/>
    <m/>
    <n v="40"/>
    <x v="3"/>
  </r>
  <r>
    <s v="Production and Sales of Auto Vehicles"/>
    <x v="124"/>
    <x v="4"/>
    <x v="10"/>
    <s v="Q1"/>
    <s v="TS_GP_RLS_PSAUTO_M.AS_001005"/>
    <s v="......4 Sales of Jeeps &amp; Pickups"/>
    <n v="3578"/>
    <s v="Number"/>
    <s v="Normal"/>
    <m/>
    <n v="50"/>
    <x v="4"/>
  </r>
  <r>
    <s v="Production and Sales of Auto Vehicles"/>
    <x v="124"/>
    <x v="4"/>
    <x v="10"/>
    <s v="Q1"/>
    <s v="TS_GP_RLS_PSAUTO_M.AS_001006"/>
    <s v="......5 Sales of Tractors"/>
    <n v="5175"/>
    <s v="Number"/>
    <s v="Normal"/>
    <m/>
    <n v="60"/>
    <x v="5"/>
  </r>
  <r>
    <s v="Production and Sales of Auto Vehicles"/>
    <x v="124"/>
    <x v="4"/>
    <x v="10"/>
    <s v="Q1"/>
    <s v="TS_GP_RLS_PSAUTO_M.AS_001002"/>
    <s v=". Total Sales of 2 &amp; 3 Wheelers"/>
    <n v="71032"/>
    <s v="Number"/>
    <s v="Normal"/>
    <m/>
    <n v="70"/>
    <x v="6"/>
  </r>
  <r>
    <s v="Production and Sales of Auto Vehicles"/>
    <x v="124"/>
    <x v="4"/>
    <x v="10"/>
    <s v="Q1"/>
    <s v="TS_GP_RLS_PSAUTO_M.TAP_001000"/>
    <s v=". Total Production (except 2 &amp; 3 Wheelers)"/>
    <n v="26014"/>
    <s v="Number"/>
    <s v="Normal"/>
    <m/>
    <n v="80"/>
    <x v="7"/>
  </r>
  <r>
    <s v="Production and Sales of Auto Vehicles"/>
    <x v="124"/>
    <x v="4"/>
    <x v="10"/>
    <s v="Q1"/>
    <s v="TS_GP_RLS_PSAUTO_M.AP_001001"/>
    <s v="......1 Production of Cars"/>
    <n v="16378"/>
    <s v="Number"/>
    <s v="Normal"/>
    <m/>
    <n v="90"/>
    <x v="8"/>
  </r>
  <r>
    <s v="Production and Sales of Auto Vehicles"/>
    <x v="124"/>
    <x v="4"/>
    <x v="10"/>
    <s v="Q1"/>
    <s v="TS_GP_RLS_PSAUTO_M.AP_001003"/>
    <s v="......2 Production of Trucks"/>
    <n v="372"/>
    <s v="Number"/>
    <s v="Normal"/>
    <m/>
    <n v="100"/>
    <x v="9"/>
  </r>
  <r>
    <s v="Production and Sales of Auto Vehicles"/>
    <x v="124"/>
    <x v="4"/>
    <x v="10"/>
    <s v="Q1"/>
    <s v="TS_GP_RLS_PSAUTO_M.AP_001004"/>
    <s v="......3 Production of Buses"/>
    <n v="65"/>
    <s v="Number"/>
    <s v="Normal"/>
    <m/>
    <n v="110"/>
    <x v="10"/>
  </r>
  <r>
    <s v="Production and Sales of Auto Vehicles"/>
    <x v="124"/>
    <x v="4"/>
    <x v="10"/>
    <s v="Q1"/>
    <s v="TS_GP_RLS_PSAUTO_M.AP_001005"/>
    <s v="......4 Production of Jeeps &amp; Pickups"/>
    <n v="3761"/>
    <s v="Number"/>
    <s v="Normal"/>
    <m/>
    <n v="120"/>
    <x v="11"/>
  </r>
  <r>
    <s v="Production and Sales of Auto Vehicles"/>
    <x v="124"/>
    <x v="4"/>
    <x v="10"/>
    <s v="Q1"/>
    <s v="TS_GP_RLS_PSAUTO_M.AP_001006"/>
    <s v="......5 Production of Tractors"/>
    <n v="5438"/>
    <s v="Number"/>
    <s v="Normal"/>
    <m/>
    <n v="130"/>
    <x v="12"/>
  </r>
  <r>
    <s v="Production and Sales of Auto Vehicles"/>
    <x v="124"/>
    <x v="4"/>
    <x v="10"/>
    <s v="Q1"/>
    <s v="TS_GP_RLS_PSAUTO_M.AP_001002"/>
    <s v=". Total Production of 2 &amp; 3 Wheelers"/>
    <n v="70426"/>
    <s v="Number"/>
    <s v="Normal"/>
    <m/>
    <n v="140"/>
    <x v="13"/>
  </r>
  <r>
    <s v="Production and Sales of Auto Vehicles"/>
    <x v="125"/>
    <x v="5"/>
    <x v="11"/>
    <s v="Q4"/>
    <s v="TS_GP_RLS_PSAUTO_M.TAS_001000"/>
    <s v=". Total Sales (except 2 &amp; 3 Wheelers)"/>
    <n v="26331"/>
    <s v="Number"/>
    <s v="Normal"/>
    <m/>
    <n v="10"/>
    <x v="0"/>
  </r>
  <r>
    <s v="Production and Sales of Auto Vehicles"/>
    <x v="125"/>
    <x v="5"/>
    <x v="11"/>
    <s v="Q4"/>
    <s v="TS_GP_RLS_PSAUTO_M.AS_001001"/>
    <s v="......1 Sales of Cars"/>
    <n v="16806"/>
    <s v="Number"/>
    <s v="Normal"/>
    <m/>
    <n v="20"/>
    <x v="1"/>
  </r>
  <r>
    <s v="Production and Sales of Auto Vehicles"/>
    <x v="125"/>
    <x v="5"/>
    <x v="11"/>
    <s v="Q4"/>
    <s v="TS_GP_RLS_PSAUTO_M.AS_001003"/>
    <s v="......2 Sales of Trucks"/>
    <n v="366"/>
    <s v="Number"/>
    <s v="Normal"/>
    <m/>
    <n v="30"/>
    <x v="2"/>
  </r>
  <r>
    <s v="Production and Sales of Auto Vehicles"/>
    <x v="125"/>
    <x v="5"/>
    <x v="11"/>
    <s v="Q4"/>
    <s v="TS_GP_RLS_PSAUTO_M.AS_001004"/>
    <s v="......3 Sales of Buses"/>
    <n v="49"/>
    <s v="Number"/>
    <s v="Normal"/>
    <m/>
    <n v="40"/>
    <x v="3"/>
  </r>
  <r>
    <s v="Production and Sales of Auto Vehicles"/>
    <x v="125"/>
    <x v="5"/>
    <x v="11"/>
    <s v="Q4"/>
    <s v="TS_GP_RLS_PSAUTO_M.AS_001005"/>
    <s v="......4 Sales of Jeeps &amp; Pickups"/>
    <n v="4341"/>
    <s v="Number"/>
    <s v="Normal"/>
    <m/>
    <n v="50"/>
    <x v="4"/>
  </r>
  <r>
    <s v="Production and Sales of Auto Vehicles"/>
    <x v="125"/>
    <x v="5"/>
    <x v="11"/>
    <s v="Q4"/>
    <s v="TS_GP_RLS_PSAUTO_M.AS_001006"/>
    <s v="......5 Sales of Tractors"/>
    <n v="4769"/>
    <s v="Number"/>
    <s v="Normal"/>
    <m/>
    <n v="60"/>
    <x v="5"/>
  </r>
  <r>
    <s v="Production and Sales of Auto Vehicles"/>
    <x v="125"/>
    <x v="5"/>
    <x v="11"/>
    <s v="Q4"/>
    <s v="TS_GP_RLS_PSAUTO_M.AS_001002"/>
    <s v=". Total Sales of 2 &amp; 3 Wheelers"/>
    <n v="65877"/>
    <s v="Number"/>
    <s v="Normal"/>
    <m/>
    <n v="70"/>
    <x v="6"/>
  </r>
  <r>
    <s v="Production and Sales of Auto Vehicles"/>
    <x v="125"/>
    <x v="5"/>
    <x v="11"/>
    <s v="Q4"/>
    <s v="TS_GP_RLS_PSAUTO_M.TAP_001000"/>
    <s v=". Total Production (except 2 &amp; 3 Wheelers)"/>
    <n v="25391"/>
    <s v="Number"/>
    <s v="Normal"/>
    <m/>
    <n v="80"/>
    <x v="7"/>
  </r>
  <r>
    <s v="Production and Sales of Auto Vehicles"/>
    <x v="125"/>
    <x v="5"/>
    <x v="11"/>
    <s v="Q4"/>
    <s v="TS_GP_RLS_PSAUTO_M.AP_001001"/>
    <s v="......1 Production of Cars"/>
    <n v="16826"/>
    <s v="Number"/>
    <s v="Normal"/>
    <m/>
    <n v="90"/>
    <x v="8"/>
  </r>
  <r>
    <s v="Production and Sales of Auto Vehicles"/>
    <x v="125"/>
    <x v="5"/>
    <x v="11"/>
    <s v="Q4"/>
    <s v="TS_GP_RLS_PSAUTO_M.AP_001003"/>
    <s v="......2 Production of Trucks"/>
    <n v="414"/>
    <s v="Number"/>
    <s v="Normal"/>
    <m/>
    <n v="100"/>
    <x v="9"/>
  </r>
  <r>
    <s v="Production and Sales of Auto Vehicles"/>
    <x v="125"/>
    <x v="5"/>
    <x v="11"/>
    <s v="Q4"/>
    <s v="TS_GP_RLS_PSAUTO_M.AP_001004"/>
    <s v="......3 Production of Buses"/>
    <n v="36"/>
    <s v="Number"/>
    <s v="Normal"/>
    <m/>
    <n v="110"/>
    <x v="10"/>
  </r>
  <r>
    <s v="Production and Sales of Auto Vehicles"/>
    <x v="125"/>
    <x v="5"/>
    <x v="11"/>
    <s v="Q4"/>
    <s v="TS_GP_RLS_PSAUTO_M.AP_001005"/>
    <s v="......4 Production of Jeeps &amp; Pickups"/>
    <n v="4169"/>
    <s v="Number"/>
    <s v="Normal"/>
    <m/>
    <n v="120"/>
    <x v="11"/>
  </r>
  <r>
    <s v="Production and Sales of Auto Vehicles"/>
    <x v="125"/>
    <x v="5"/>
    <x v="11"/>
    <s v="Q4"/>
    <s v="TS_GP_RLS_PSAUTO_M.AP_001006"/>
    <s v="......5 Production of Tractors"/>
    <n v="3946"/>
    <s v="Number"/>
    <s v="Normal"/>
    <m/>
    <n v="130"/>
    <x v="12"/>
  </r>
  <r>
    <s v="Production and Sales of Auto Vehicles"/>
    <x v="125"/>
    <x v="5"/>
    <x v="11"/>
    <s v="Q4"/>
    <s v="TS_GP_RLS_PSAUTO_M.AP_001002"/>
    <s v=". Total Production of 2 &amp; 3 Wheelers"/>
    <n v="65678"/>
    <s v="Number"/>
    <s v="Normal"/>
    <m/>
    <n v="140"/>
    <x v="13"/>
  </r>
  <r>
    <s v="Production and Sales of Auto Vehicles"/>
    <x v="126"/>
    <x v="6"/>
    <x v="11"/>
    <s v="Q4"/>
    <s v="TS_GP_RLS_PSAUTO_M.TAS_001000"/>
    <s v=". Total Sales (except 2 &amp; 3 Wheelers)"/>
    <n v="21755"/>
    <s v="Number"/>
    <s v="Normal"/>
    <m/>
    <n v="10"/>
    <x v="0"/>
  </r>
  <r>
    <s v="Production and Sales of Auto Vehicles"/>
    <x v="126"/>
    <x v="6"/>
    <x v="11"/>
    <s v="Q4"/>
    <s v="TS_GP_RLS_PSAUTO_M.AS_001001"/>
    <s v="......1 Sales of Cars"/>
    <n v="14041"/>
    <s v="Number"/>
    <s v="Normal"/>
    <m/>
    <n v="20"/>
    <x v="1"/>
  </r>
  <r>
    <s v="Production and Sales of Auto Vehicles"/>
    <x v="126"/>
    <x v="6"/>
    <x v="11"/>
    <s v="Q4"/>
    <s v="TS_GP_RLS_PSAUTO_M.AS_001003"/>
    <s v="......2 Sales of Trucks"/>
    <n v="334"/>
    <s v="Number"/>
    <s v="Normal"/>
    <m/>
    <n v="30"/>
    <x v="2"/>
  </r>
  <r>
    <s v="Production and Sales of Auto Vehicles"/>
    <x v="126"/>
    <x v="6"/>
    <x v="11"/>
    <s v="Q4"/>
    <s v="TS_GP_RLS_PSAUTO_M.AS_001004"/>
    <s v="......3 Sales of Buses"/>
    <n v="50"/>
    <s v="Number"/>
    <s v="Normal"/>
    <m/>
    <n v="40"/>
    <x v="3"/>
  </r>
  <r>
    <s v="Production and Sales of Auto Vehicles"/>
    <x v="126"/>
    <x v="6"/>
    <x v="11"/>
    <s v="Q4"/>
    <s v="TS_GP_RLS_PSAUTO_M.AS_001005"/>
    <s v="......4 Sales of Jeeps &amp; Pickups"/>
    <n v="3315"/>
    <s v="Number"/>
    <s v="Normal"/>
    <m/>
    <n v="50"/>
    <x v="4"/>
  </r>
  <r>
    <s v="Production and Sales of Auto Vehicles"/>
    <x v="126"/>
    <x v="6"/>
    <x v="11"/>
    <s v="Q4"/>
    <s v="TS_GP_RLS_PSAUTO_M.AS_001006"/>
    <s v="......5 Sales of Tractors"/>
    <n v="4015"/>
    <s v="Number"/>
    <s v="Normal"/>
    <m/>
    <n v="60"/>
    <x v="5"/>
  </r>
  <r>
    <s v="Production and Sales of Auto Vehicles"/>
    <x v="126"/>
    <x v="6"/>
    <x v="11"/>
    <s v="Q4"/>
    <s v="TS_GP_RLS_PSAUTO_M.AS_001002"/>
    <s v=". Total Sales of 2 &amp; 3 Wheelers"/>
    <n v="61611"/>
    <s v="Number"/>
    <s v="Normal"/>
    <m/>
    <n v="70"/>
    <x v="6"/>
  </r>
  <r>
    <s v="Production and Sales of Auto Vehicles"/>
    <x v="126"/>
    <x v="6"/>
    <x v="11"/>
    <s v="Q4"/>
    <s v="TS_GP_RLS_PSAUTO_M.TAP_001000"/>
    <s v=". Total Production (except 2 &amp; 3 Wheelers)"/>
    <n v="19461"/>
    <s v="Number"/>
    <s v="Normal"/>
    <m/>
    <n v="80"/>
    <x v="7"/>
  </r>
  <r>
    <s v="Production and Sales of Auto Vehicles"/>
    <x v="126"/>
    <x v="6"/>
    <x v="11"/>
    <s v="Q4"/>
    <s v="TS_GP_RLS_PSAUTO_M.AP_001001"/>
    <s v="......1 Production of Cars"/>
    <n v="11980"/>
    <s v="Number"/>
    <s v="Normal"/>
    <m/>
    <n v="90"/>
    <x v="8"/>
  </r>
  <r>
    <s v="Production and Sales of Auto Vehicles"/>
    <x v="126"/>
    <x v="6"/>
    <x v="11"/>
    <s v="Q4"/>
    <s v="TS_GP_RLS_PSAUTO_M.AP_001003"/>
    <s v="......2 Production of Trucks"/>
    <n v="269"/>
    <s v="Number"/>
    <s v="Normal"/>
    <m/>
    <n v="100"/>
    <x v="9"/>
  </r>
  <r>
    <s v="Production and Sales of Auto Vehicles"/>
    <x v="126"/>
    <x v="6"/>
    <x v="11"/>
    <s v="Q4"/>
    <s v="TS_GP_RLS_PSAUTO_M.AP_001004"/>
    <s v="......3 Production of Buses"/>
    <n v="36"/>
    <s v="Number"/>
    <s v="Normal"/>
    <m/>
    <n v="110"/>
    <x v="10"/>
  </r>
  <r>
    <s v="Production and Sales of Auto Vehicles"/>
    <x v="126"/>
    <x v="6"/>
    <x v="11"/>
    <s v="Q4"/>
    <s v="TS_GP_RLS_PSAUTO_M.AP_001005"/>
    <s v="......4 Production of Jeeps &amp; Pickups"/>
    <n v="2664"/>
    <s v="Number"/>
    <s v="Normal"/>
    <m/>
    <n v="120"/>
    <x v="11"/>
  </r>
  <r>
    <s v="Production and Sales of Auto Vehicles"/>
    <x v="126"/>
    <x v="6"/>
    <x v="11"/>
    <s v="Q4"/>
    <s v="TS_GP_RLS_PSAUTO_M.AP_001006"/>
    <s v="......5 Production of Tractors"/>
    <n v="4512"/>
    <s v="Number"/>
    <s v="Normal"/>
    <m/>
    <n v="130"/>
    <x v="12"/>
  </r>
  <r>
    <s v="Production and Sales of Auto Vehicles"/>
    <x v="126"/>
    <x v="6"/>
    <x v="11"/>
    <s v="Q4"/>
    <s v="TS_GP_RLS_PSAUTO_M.AP_001002"/>
    <s v=". Total Production of 2 &amp; 3 Wheelers"/>
    <n v="61244"/>
    <s v="Number"/>
    <s v="Normal"/>
    <m/>
    <n v="140"/>
    <x v="13"/>
  </r>
  <r>
    <s v="Production and Sales of Auto Vehicles"/>
    <x v="127"/>
    <x v="7"/>
    <x v="11"/>
    <s v="Q4"/>
    <s v="TS_GP_RLS_PSAUTO_M.TAS_001000"/>
    <s v=". Total Sales (except 2 &amp; 3 Wheelers)"/>
    <n v="21691"/>
    <s v="Number"/>
    <s v="Normal"/>
    <m/>
    <n v="10"/>
    <x v="0"/>
  </r>
  <r>
    <s v="Production and Sales of Auto Vehicles"/>
    <x v="127"/>
    <x v="7"/>
    <x v="11"/>
    <s v="Q4"/>
    <s v="TS_GP_RLS_PSAUTO_M.AS_001001"/>
    <s v="......1 Sales of Cars"/>
    <n v="15770"/>
    <s v="Number"/>
    <s v="Normal"/>
    <m/>
    <n v="20"/>
    <x v="1"/>
  </r>
  <r>
    <s v="Production and Sales of Auto Vehicles"/>
    <x v="127"/>
    <x v="7"/>
    <x v="11"/>
    <s v="Q4"/>
    <s v="TS_GP_RLS_PSAUTO_M.AS_001003"/>
    <s v="......2 Sales of Trucks"/>
    <n v="398"/>
    <s v="Number"/>
    <s v="Normal"/>
    <m/>
    <n v="30"/>
    <x v="2"/>
  </r>
  <r>
    <s v="Production and Sales of Auto Vehicles"/>
    <x v="127"/>
    <x v="7"/>
    <x v="11"/>
    <s v="Q4"/>
    <s v="TS_GP_RLS_PSAUTO_M.AS_001004"/>
    <s v="......3 Sales of Buses"/>
    <n v="44"/>
    <s v="Number"/>
    <s v="Normal"/>
    <m/>
    <n v="40"/>
    <x v="3"/>
  </r>
  <r>
    <s v="Production and Sales of Auto Vehicles"/>
    <x v="127"/>
    <x v="7"/>
    <x v="11"/>
    <s v="Q4"/>
    <s v="TS_GP_RLS_PSAUTO_M.AS_001005"/>
    <s v="......4 Sales of Jeeps &amp; Pickups"/>
    <n v="1939"/>
    <s v="Number"/>
    <s v="Normal"/>
    <m/>
    <n v="50"/>
    <x v="4"/>
  </r>
  <r>
    <s v="Production and Sales of Auto Vehicles"/>
    <x v="127"/>
    <x v="7"/>
    <x v="11"/>
    <s v="Q4"/>
    <s v="TS_GP_RLS_PSAUTO_M.AS_001006"/>
    <s v="......5 Sales of Tractors"/>
    <n v="3540"/>
    <s v="Number"/>
    <s v="Normal"/>
    <m/>
    <n v="60"/>
    <x v="5"/>
  </r>
  <r>
    <s v="Production and Sales of Auto Vehicles"/>
    <x v="127"/>
    <x v="7"/>
    <x v="11"/>
    <s v="Q4"/>
    <s v="TS_GP_RLS_PSAUTO_M.AS_001002"/>
    <s v=". Total Sales of 2 &amp; 3 Wheelers"/>
    <n v="66554"/>
    <s v="Number"/>
    <s v="Normal"/>
    <m/>
    <n v="70"/>
    <x v="6"/>
  </r>
  <r>
    <s v="Production and Sales of Auto Vehicles"/>
    <x v="127"/>
    <x v="7"/>
    <x v="11"/>
    <s v="Q4"/>
    <s v="TS_GP_RLS_PSAUTO_M.TAP_001000"/>
    <s v=". Total Production (except 2 &amp; 3 Wheelers)"/>
    <n v="19639"/>
    <s v="Number"/>
    <s v="Normal"/>
    <m/>
    <n v="80"/>
    <x v="7"/>
  </r>
  <r>
    <s v="Production and Sales of Auto Vehicles"/>
    <x v="127"/>
    <x v="7"/>
    <x v="11"/>
    <s v="Q4"/>
    <s v="TS_GP_RLS_PSAUTO_M.AP_001001"/>
    <s v="......1 Production of Cars"/>
    <n v="13971"/>
    <s v="Number"/>
    <s v="Normal"/>
    <m/>
    <n v="90"/>
    <x v="8"/>
  </r>
  <r>
    <s v="Production and Sales of Auto Vehicles"/>
    <x v="127"/>
    <x v="7"/>
    <x v="11"/>
    <s v="Q4"/>
    <s v="TS_GP_RLS_PSAUTO_M.AP_001003"/>
    <s v="......2 Production of Trucks"/>
    <n v="333"/>
    <s v="Number"/>
    <s v="Normal"/>
    <m/>
    <n v="100"/>
    <x v="9"/>
  </r>
  <r>
    <s v="Production and Sales of Auto Vehicles"/>
    <x v="127"/>
    <x v="7"/>
    <x v="11"/>
    <s v="Q4"/>
    <s v="TS_GP_RLS_PSAUTO_M.AP_001004"/>
    <s v="......3 Production of Buses"/>
    <n v="37"/>
    <s v="Number"/>
    <s v="Normal"/>
    <m/>
    <n v="110"/>
    <x v="10"/>
  </r>
  <r>
    <s v="Production and Sales of Auto Vehicles"/>
    <x v="127"/>
    <x v="7"/>
    <x v="11"/>
    <s v="Q4"/>
    <s v="TS_GP_RLS_PSAUTO_M.AP_001005"/>
    <s v="......4 Production of Jeeps &amp; Pickups"/>
    <n v="2146"/>
    <s v="Number"/>
    <s v="Normal"/>
    <m/>
    <n v="120"/>
    <x v="11"/>
  </r>
  <r>
    <s v="Production and Sales of Auto Vehicles"/>
    <x v="127"/>
    <x v="7"/>
    <x v="11"/>
    <s v="Q4"/>
    <s v="TS_GP_RLS_PSAUTO_M.AP_001006"/>
    <s v="......5 Production of Tractors"/>
    <n v="3152"/>
    <s v="Number"/>
    <s v="Normal"/>
    <m/>
    <n v="130"/>
    <x v="12"/>
  </r>
  <r>
    <s v="Production and Sales of Auto Vehicles"/>
    <x v="127"/>
    <x v="7"/>
    <x v="11"/>
    <s v="Q4"/>
    <s v="TS_GP_RLS_PSAUTO_M.AP_001002"/>
    <s v=". Total Production of 2 &amp; 3 Wheelers"/>
    <n v="66416"/>
    <s v="Number"/>
    <s v="Normal"/>
    <m/>
    <n v="140"/>
    <x v="13"/>
  </r>
  <r>
    <s v="Production and Sales of Auto Vehicles"/>
    <x v="128"/>
    <x v="8"/>
    <x v="11"/>
    <s v="Q3"/>
    <s v="TS_GP_RLS_PSAUTO_M.TAS_001000"/>
    <s v=". Total Sales (except 2 &amp; 3 Wheelers)"/>
    <n v="13846"/>
    <s v="Number"/>
    <s v="Normal"/>
    <m/>
    <n v="10"/>
    <x v="0"/>
  </r>
  <r>
    <s v="Production and Sales of Auto Vehicles"/>
    <x v="128"/>
    <x v="8"/>
    <x v="11"/>
    <s v="Q3"/>
    <s v="TS_GP_RLS_PSAUTO_M.AS_001001"/>
    <s v="......1 Sales of Cars"/>
    <n v="9522"/>
    <s v="Number"/>
    <s v="Normal"/>
    <m/>
    <n v="20"/>
    <x v="1"/>
  </r>
  <r>
    <s v="Production and Sales of Auto Vehicles"/>
    <x v="128"/>
    <x v="8"/>
    <x v="11"/>
    <s v="Q3"/>
    <s v="TS_GP_RLS_PSAUTO_M.AS_001003"/>
    <s v="......2 Sales of Trucks"/>
    <n v="314"/>
    <s v="Number"/>
    <s v="Normal"/>
    <m/>
    <n v="30"/>
    <x v="2"/>
  </r>
  <r>
    <s v="Production and Sales of Auto Vehicles"/>
    <x v="128"/>
    <x v="8"/>
    <x v="11"/>
    <s v="Q3"/>
    <s v="TS_GP_RLS_PSAUTO_M.AS_001004"/>
    <s v="......3 Sales of Buses"/>
    <n v="45"/>
    <s v="Number"/>
    <s v="Normal"/>
    <m/>
    <n v="40"/>
    <x v="3"/>
  </r>
  <r>
    <s v="Production and Sales of Auto Vehicles"/>
    <x v="128"/>
    <x v="8"/>
    <x v="11"/>
    <s v="Q3"/>
    <s v="TS_GP_RLS_PSAUTO_M.AS_001005"/>
    <s v="......4 Sales of Jeeps &amp; Pickups"/>
    <n v="1565"/>
    <s v="Number"/>
    <s v="Normal"/>
    <m/>
    <n v="50"/>
    <x v="4"/>
  </r>
  <r>
    <s v="Production and Sales of Auto Vehicles"/>
    <x v="128"/>
    <x v="8"/>
    <x v="11"/>
    <s v="Q3"/>
    <s v="TS_GP_RLS_PSAUTO_M.AS_001006"/>
    <s v="......5 Sales of Tractors"/>
    <n v="2400"/>
    <s v="Number"/>
    <s v="Normal"/>
    <m/>
    <n v="60"/>
    <x v="5"/>
  </r>
  <r>
    <s v="Production and Sales of Auto Vehicles"/>
    <x v="128"/>
    <x v="8"/>
    <x v="11"/>
    <s v="Q3"/>
    <s v="TS_GP_RLS_PSAUTO_M.AS_001002"/>
    <s v=". Total Sales of 2 &amp; 3 Wheelers"/>
    <n v="60927"/>
    <s v="Number"/>
    <s v="Normal"/>
    <m/>
    <n v="70"/>
    <x v="6"/>
  </r>
  <r>
    <s v="Production and Sales of Auto Vehicles"/>
    <x v="128"/>
    <x v="8"/>
    <x v="11"/>
    <s v="Q3"/>
    <s v="TS_GP_RLS_PSAUTO_M.TAP_001000"/>
    <s v=". Total Production (except 2 &amp; 3 Wheelers)"/>
    <n v="15837"/>
    <s v="Number"/>
    <s v="Normal"/>
    <m/>
    <n v="80"/>
    <x v="7"/>
  </r>
  <r>
    <s v="Production and Sales of Auto Vehicles"/>
    <x v="128"/>
    <x v="8"/>
    <x v="11"/>
    <s v="Q3"/>
    <s v="TS_GP_RLS_PSAUTO_M.AP_001001"/>
    <s v="......1 Production of Cars"/>
    <n v="10252"/>
    <s v="Number"/>
    <s v="Normal"/>
    <m/>
    <n v="90"/>
    <x v="8"/>
  </r>
  <r>
    <s v="Production and Sales of Auto Vehicles"/>
    <x v="128"/>
    <x v="8"/>
    <x v="11"/>
    <s v="Q3"/>
    <s v="TS_GP_RLS_PSAUTO_M.AP_001003"/>
    <s v="......2 Production of Trucks"/>
    <n v="272"/>
    <s v="Number"/>
    <s v="Normal"/>
    <m/>
    <n v="100"/>
    <x v="9"/>
  </r>
  <r>
    <s v="Production and Sales of Auto Vehicles"/>
    <x v="128"/>
    <x v="8"/>
    <x v="11"/>
    <s v="Q3"/>
    <s v="TS_GP_RLS_PSAUTO_M.AP_001004"/>
    <s v="......3 Production of Buses"/>
    <n v="70"/>
    <s v="Number"/>
    <s v="Normal"/>
    <m/>
    <n v="110"/>
    <x v="10"/>
  </r>
  <r>
    <s v="Production and Sales of Auto Vehicles"/>
    <x v="128"/>
    <x v="8"/>
    <x v="11"/>
    <s v="Q3"/>
    <s v="TS_GP_RLS_PSAUTO_M.AP_001005"/>
    <s v="......4 Production of Jeeps &amp; Pickups"/>
    <n v="1668"/>
    <s v="Number"/>
    <s v="Normal"/>
    <m/>
    <n v="120"/>
    <x v="11"/>
  </r>
  <r>
    <s v="Production and Sales of Auto Vehicles"/>
    <x v="128"/>
    <x v="8"/>
    <x v="11"/>
    <s v="Q3"/>
    <s v="TS_GP_RLS_PSAUTO_M.AP_001006"/>
    <s v="......5 Production of Tractors"/>
    <n v="3575"/>
    <s v="Number"/>
    <s v="Normal"/>
    <m/>
    <n v="130"/>
    <x v="12"/>
  </r>
  <r>
    <s v="Production and Sales of Auto Vehicles"/>
    <x v="128"/>
    <x v="8"/>
    <x v="11"/>
    <s v="Q3"/>
    <s v="TS_GP_RLS_PSAUTO_M.AP_001002"/>
    <s v=". Total Production of 2 &amp; 3 Wheelers"/>
    <n v="58599"/>
    <s v="Number"/>
    <s v="Normal"/>
    <m/>
    <n v="140"/>
    <x v="13"/>
  </r>
  <r>
    <s v="Production and Sales of Auto Vehicles"/>
    <x v="129"/>
    <x v="9"/>
    <x v="11"/>
    <s v="Q3"/>
    <s v="TS_GP_RLS_PSAUTO_M.TAS_001000"/>
    <s v=". Total Sales (except 2 &amp; 3 Wheelers)"/>
    <n v="16974"/>
    <s v="Number"/>
    <s v="Normal"/>
    <m/>
    <n v="10"/>
    <x v="0"/>
  </r>
  <r>
    <s v="Production and Sales of Auto Vehicles"/>
    <x v="129"/>
    <x v="9"/>
    <x v="11"/>
    <s v="Q3"/>
    <s v="TS_GP_RLS_PSAUTO_M.AS_001001"/>
    <s v="......1 Sales of Cars"/>
    <n v="10343"/>
    <s v="Number"/>
    <s v="Normal"/>
    <m/>
    <n v="20"/>
    <x v="1"/>
  </r>
  <r>
    <s v="Production and Sales of Auto Vehicles"/>
    <x v="129"/>
    <x v="9"/>
    <x v="11"/>
    <s v="Q3"/>
    <s v="TS_GP_RLS_PSAUTO_M.AS_001003"/>
    <s v="......2 Sales of Trucks"/>
    <n v="237"/>
    <s v="Number"/>
    <s v="Normal"/>
    <m/>
    <n v="30"/>
    <x v="2"/>
  </r>
  <r>
    <s v="Production and Sales of Auto Vehicles"/>
    <x v="129"/>
    <x v="9"/>
    <x v="11"/>
    <s v="Q3"/>
    <s v="TS_GP_RLS_PSAUTO_M.AS_001004"/>
    <s v="......3 Sales of Buses"/>
    <n v="47"/>
    <s v="Number"/>
    <s v="Normal"/>
    <m/>
    <n v="40"/>
    <x v="3"/>
  </r>
  <r>
    <s v="Production and Sales of Auto Vehicles"/>
    <x v="129"/>
    <x v="9"/>
    <x v="11"/>
    <s v="Q3"/>
    <s v="TS_GP_RLS_PSAUTO_M.AS_001005"/>
    <s v="......4 Sales of Jeeps &amp; Pickups"/>
    <n v="1446"/>
    <s v="Number"/>
    <s v="Normal"/>
    <m/>
    <n v="50"/>
    <x v="4"/>
  </r>
  <r>
    <s v="Production and Sales of Auto Vehicles"/>
    <x v="129"/>
    <x v="9"/>
    <x v="11"/>
    <s v="Q3"/>
    <s v="TS_GP_RLS_PSAUTO_M.AS_001006"/>
    <s v="......5 Sales of Tractors"/>
    <n v="4901"/>
    <s v="Number"/>
    <s v="Normal"/>
    <m/>
    <n v="60"/>
    <x v="5"/>
  </r>
  <r>
    <s v="Production and Sales of Auto Vehicles"/>
    <x v="129"/>
    <x v="9"/>
    <x v="11"/>
    <s v="Q3"/>
    <s v="TS_GP_RLS_PSAUTO_M.AS_001002"/>
    <s v=". Total Sales of 2 &amp; 3 Wheelers"/>
    <n v="61299"/>
    <s v="Number"/>
    <s v="Normal"/>
    <m/>
    <n v="70"/>
    <x v="6"/>
  </r>
  <r>
    <s v="Production and Sales of Auto Vehicles"/>
    <x v="129"/>
    <x v="9"/>
    <x v="11"/>
    <s v="Q3"/>
    <s v="TS_GP_RLS_PSAUTO_M.TAP_001000"/>
    <s v=". Total Production (except 2 &amp; 3 Wheelers)"/>
    <n v="17077"/>
    <s v="Number"/>
    <s v="Normal"/>
    <m/>
    <n v="80"/>
    <x v="7"/>
  </r>
  <r>
    <s v="Production and Sales of Auto Vehicles"/>
    <x v="129"/>
    <x v="9"/>
    <x v="11"/>
    <s v="Q3"/>
    <s v="TS_GP_RLS_PSAUTO_M.AP_001001"/>
    <s v="......1 Production of Cars"/>
    <n v="10392"/>
    <s v="Number"/>
    <s v="Normal"/>
    <m/>
    <n v="90"/>
    <x v="8"/>
  </r>
  <r>
    <s v="Production and Sales of Auto Vehicles"/>
    <x v="129"/>
    <x v="9"/>
    <x v="11"/>
    <s v="Q3"/>
    <s v="TS_GP_RLS_PSAUTO_M.AP_001003"/>
    <s v="......2 Production of Trucks"/>
    <n v="227"/>
    <s v="Number"/>
    <s v="Normal"/>
    <m/>
    <n v="100"/>
    <x v="9"/>
  </r>
  <r>
    <s v="Production and Sales of Auto Vehicles"/>
    <x v="129"/>
    <x v="9"/>
    <x v="11"/>
    <s v="Q3"/>
    <s v="TS_GP_RLS_PSAUTO_M.AP_001004"/>
    <s v="......3 Production of Buses"/>
    <n v="60"/>
    <s v="Number"/>
    <s v="Normal"/>
    <m/>
    <n v="110"/>
    <x v="10"/>
  </r>
  <r>
    <s v="Production and Sales of Auto Vehicles"/>
    <x v="129"/>
    <x v="9"/>
    <x v="11"/>
    <s v="Q3"/>
    <s v="TS_GP_RLS_PSAUTO_M.AP_001005"/>
    <s v="......4 Production of Jeeps &amp; Pickups"/>
    <n v="1447"/>
    <s v="Number"/>
    <s v="Normal"/>
    <m/>
    <n v="120"/>
    <x v="11"/>
  </r>
  <r>
    <s v="Production and Sales of Auto Vehicles"/>
    <x v="129"/>
    <x v="9"/>
    <x v="11"/>
    <s v="Q3"/>
    <s v="TS_GP_RLS_PSAUTO_M.AP_001006"/>
    <s v="......5 Production of Tractors"/>
    <n v="4951"/>
    <s v="Number"/>
    <s v="Normal"/>
    <m/>
    <n v="130"/>
    <x v="12"/>
  </r>
  <r>
    <s v="Production and Sales of Auto Vehicles"/>
    <x v="129"/>
    <x v="9"/>
    <x v="11"/>
    <s v="Q3"/>
    <s v="TS_GP_RLS_PSAUTO_M.AP_001002"/>
    <s v=". Total Production of 2 &amp; 3 Wheelers"/>
    <n v="64031"/>
    <s v="Number"/>
    <s v="Normal"/>
    <m/>
    <n v="140"/>
    <x v="13"/>
  </r>
  <r>
    <s v="Production and Sales of Auto Vehicles"/>
    <x v="130"/>
    <x v="10"/>
    <x v="11"/>
    <s v="Q3"/>
    <s v="TS_GP_RLS_PSAUTO_M.TAS_001000"/>
    <s v=". Total Sales (except 2 &amp; 3 Wheelers)"/>
    <n v="17129"/>
    <s v="Number"/>
    <s v="Normal"/>
    <m/>
    <n v="10"/>
    <x v="0"/>
  </r>
  <r>
    <s v="Production and Sales of Auto Vehicles"/>
    <x v="130"/>
    <x v="10"/>
    <x v="11"/>
    <s v="Q3"/>
    <s v="TS_GP_RLS_PSAUTO_M.AS_001001"/>
    <s v="......1 Sales of Cars"/>
    <n v="11232"/>
    <s v="Number"/>
    <s v="Normal"/>
    <m/>
    <n v="20"/>
    <x v="1"/>
  </r>
  <r>
    <s v="Production and Sales of Auto Vehicles"/>
    <x v="130"/>
    <x v="10"/>
    <x v="11"/>
    <s v="Q3"/>
    <s v="TS_GP_RLS_PSAUTO_M.AS_001003"/>
    <s v="......2 Sales of Trucks"/>
    <n v="248"/>
    <s v="Number"/>
    <s v="Normal"/>
    <m/>
    <n v="30"/>
    <x v="2"/>
  </r>
  <r>
    <s v="Production and Sales of Auto Vehicles"/>
    <x v="130"/>
    <x v="10"/>
    <x v="11"/>
    <s v="Q3"/>
    <s v="TS_GP_RLS_PSAUTO_M.AS_001004"/>
    <s v="......3 Sales of Buses"/>
    <n v="37"/>
    <s v="Number"/>
    <s v="Normal"/>
    <m/>
    <n v="40"/>
    <x v="3"/>
  </r>
  <r>
    <s v="Production and Sales of Auto Vehicles"/>
    <x v="130"/>
    <x v="10"/>
    <x v="11"/>
    <s v="Q3"/>
    <s v="TS_GP_RLS_PSAUTO_M.AS_001005"/>
    <s v="......4 Sales of Jeeps &amp; Pickups"/>
    <n v="1419"/>
    <s v="Number"/>
    <s v="Normal"/>
    <m/>
    <n v="50"/>
    <x v="4"/>
  </r>
  <r>
    <s v="Production and Sales of Auto Vehicles"/>
    <x v="130"/>
    <x v="10"/>
    <x v="11"/>
    <s v="Q3"/>
    <s v="TS_GP_RLS_PSAUTO_M.AS_001006"/>
    <s v="......5 Sales of Tractors"/>
    <n v="4193"/>
    <s v="Number"/>
    <s v="Normal"/>
    <m/>
    <n v="60"/>
    <x v="5"/>
  </r>
  <r>
    <s v="Production and Sales of Auto Vehicles"/>
    <x v="130"/>
    <x v="10"/>
    <x v="11"/>
    <s v="Q3"/>
    <s v="TS_GP_RLS_PSAUTO_M.AS_001002"/>
    <s v=". Total Sales of 2 &amp; 3 Wheelers"/>
    <n v="62522"/>
    <s v="Number"/>
    <s v="Normal"/>
    <m/>
    <n v="70"/>
    <x v="6"/>
  </r>
  <r>
    <s v="Production and Sales of Auto Vehicles"/>
    <x v="130"/>
    <x v="10"/>
    <x v="11"/>
    <s v="Q3"/>
    <s v="TS_GP_RLS_PSAUTO_M.TAP_001000"/>
    <s v=". Total Production (except 2 &amp; 3 Wheelers)"/>
    <n v="16741"/>
    <s v="Number"/>
    <s v="Normal"/>
    <m/>
    <n v="80"/>
    <x v="7"/>
  </r>
  <r>
    <s v="Production and Sales of Auto Vehicles"/>
    <x v="130"/>
    <x v="10"/>
    <x v="11"/>
    <s v="Q3"/>
    <s v="TS_GP_RLS_PSAUTO_M.AP_001001"/>
    <s v="......1 Production of Cars"/>
    <n v="11155"/>
    <s v="Number"/>
    <s v="Normal"/>
    <m/>
    <n v="90"/>
    <x v="8"/>
  </r>
  <r>
    <s v="Production and Sales of Auto Vehicles"/>
    <x v="130"/>
    <x v="10"/>
    <x v="11"/>
    <s v="Q3"/>
    <s v="TS_GP_RLS_PSAUTO_M.AP_001003"/>
    <s v="......2 Production of Trucks"/>
    <n v="246"/>
    <s v="Number"/>
    <s v="Normal"/>
    <m/>
    <n v="100"/>
    <x v="9"/>
  </r>
  <r>
    <s v="Production and Sales of Auto Vehicles"/>
    <x v="130"/>
    <x v="10"/>
    <x v="11"/>
    <s v="Q3"/>
    <s v="TS_GP_RLS_PSAUTO_M.AP_001004"/>
    <s v="......3 Production of Buses"/>
    <n v="26"/>
    <s v="Number"/>
    <s v="Normal"/>
    <m/>
    <n v="110"/>
    <x v="10"/>
  </r>
  <r>
    <s v="Production and Sales of Auto Vehicles"/>
    <x v="130"/>
    <x v="10"/>
    <x v="11"/>
    <s v="Q3"/>
    <s v="TS_GP_RLS_PSAUTO_M.AP_001005"/>
    <s v="......4 Production of Jeeps &amp; Pickups"/>
    <n v="1593"/>
    <s v="Number"/>
    <s v="Normal"/>
    <m/>
    <n v="120"/>
    <x v="11"/>
  </r>
  <r>
    <s v="Production and Sales of Auto Vehicles"/>
    <x v="130"/>
    <x v="10"/>
    <x v="11"/>
    <s v="Q3"/>
    <s v="TS_GP_RLS_PSAUTO_M.AP_001006"/>
    <s v="......5 Production of Tractors"/>
    <n v="3721"/>
    <s v="Number"/>
    <s v="Normal"/>
    <m/>
    <n v="130"/>
    <x v="12"/>
  </r>
  <r>
    <s v="Production and Sales of Auto Vehicles"/>
    <x v="130"/>
    <x v="10"/>
    <x v="11"/>
    <s v="Q3"/>
    <s v="TS_GP_RLS_PSAUTO_M.AP_001002"/>
    <s v=". Total Production of 2 &amp; 3 Wheelers"/>
    <n v="62230"/>
    <s v="Number"/>
    <s v="Normal"/>
    <m/>
    <n v="140"/>
    <x v="13"/>
  </r>
  <r>
    <s v="Production and Sales of Auto Vehicles"/>
    <x v="131"/>
    <x v="11"/>
    <x v="11"/>
    <s v="Q2"/>
    <s v="TS_GP_RLS_PSAUTO_M.TAS_001000"/>
    <s v=". Total Sales (except 2 &amp; 3 Wheelers)"/>
    <n v="16778"/>
    <s v="Number"/>
    <s v="Normal"/>
    <m/>
    <n v="10"/>
    <x v="0"/>
  </r>
  <r>
    <s v="Production and Sales of Auto Vehicles"/>
    <x v="131"/>
    <x v="11"/>
    <x v="11"/>
    <s v="Q2"/>
    <s v="TS_GP_RLS_PSAUTO_M.AS_001001"/>
    <s v="......1 Sales of Cars"/>
    <n v="11164"/>
    <s v="Number"/>
    <s v="Normal"/>
    <m/>
    <n v="20"/>
    <x v="1"/>
  </r>
  <r>
    <s v="Production and Sales of Auto Vehicles"/>
    <x v="131"/>
    <x v="11"/>
    <x v="11"/>
    <s v="Q2"/>
    <s v="TS_GP_RLS_PSAUTO_M.AS_001003"/>
    <s v="......2 Sales of Trucks"/>
    <n v="412"/>
    <s v="Number"/>
    <s v="Normal"/>
    <m/>
    <n v="30"/>
    <x v="2"/>
  </r>
  <r>
    <s v="Production and Sales of Auto Vehicles"/>
    <x v="131"/>
    <x v="11"/>
    <x v="11"/>
    <s v="Q2"/>
    <s v="TS_GP_RLS_PSAUTO_M.AS_001004"/>
    <s v="......3 Sales of Buses"/>
    <n v="50"/>
    <s v="Number"/>
    <s v="Normal"/>
    <m/>
    <n v="40"/>
    <x v="3"/>
  </r>
  <r>
    <s v="Production and Sales of Auto Vehicles"/>
    <x v="131"/>
    <x v="11"/>
    <x v="11"/>
    <s v="Q2"/>
    <s v="TS_GP_RLS_PSAUTO_M.AS_001005"/>
    <s v="......4 Sales of Jeeps &amp; Pickups"/>
    <n v="1529"/>
    <s v="Number"/>
    <s v="Normal"/>
    <m/>
    <n v="50"/>
    <x v="4"/>
  </r>
  <r>
    <s v="Production and Sales of Auto Vehicles"/>
    <x v="131"/>
    <x v="11"/>
    <x v="11"/>
    <s v="Q2"/>
    <s v="TS_GP_RLS_PSAUTO_M.AS_001006"/>
    <s v="......5 Sales of Tractors"/>
    <n v="3623"/>
    <s v="Number"/>
    <s v="Normal"/>
    <m/>
    <n v="60"/>
    <x v="5"/>
  </r>
  <r>
    <s v="Production and Sales of Auto Vehicles"/>
    <x v="131"/>
    <x v="11"/>
    <x v="11"/>
    <s v="Q2"/>
    <s v="TS_GP_RLS_PSAUTO_M.AS_001002"/>
    <s v=". Total Sales of 2 &amp; 3 Wheelers"/>
    <n v="57725"/>
    <s v="Number"/>
    <s v="Normal"/>
    <m/>
    <n v="70"/>
    <x v="6"/>
  </r>
  <r>
    <s v="Production and Sales of Auto Vehicles"/>
    <x v="131"/>
    <x v="11"/>
    <x v="11"/>
    <s v="Q2"/>
    <s v="TS_GP_RLS_PSAUTO_M.TAP_001000"/>
    <s v=". Total Production (except 2 &amp; 3 Wheelers)"/>
    <n v="21387"/>
    <s v="Number"/>
    <s v="Normal"/>
    <m/>
    <n v="80"/>
    <x v="7"/>
  </r>
  <r>
    <s v="Production and Sales of Auto Vehicles"/>
    <x v="131"/>
    <x v="11"/>
    <x v="11"/>
    <s v="Q2"/>
    <s v="TS_GP_RLS_PSAUTO_M.AP_001001"/>
    <s v="......1 Production of Cars"/>
    <n v="12464"/>
    <s v="Number"/>
    <s v="Normal"/>
    <m/>
    <n v="90"/>
    <x v="8"/>
  </r>
  <r>
    <s v="Production and Sales of Auto Vehicles"/>
    <x v="131"/>
    <x v="11"/>
    <x v="11"/>
    <s v="Q2"/>
    <s v="TS_GP_RLS_PSAUTO_M.AP_001003"/>
    <s v="......2 Production of Trucks"/>
    <n v="430"/>
    <s v="Number"/>
    <s v="Normal"/>
    <m/>
    <n v="100"/>
    <x v="9"/>
  </r>
  <r>
    <s v="Production and Sales of Auto Vehicles"/>
    <x v="131"/>
    <x v="11"/>
    <x v="11"/>
    <s v="Q2"/>
    <s v="TS_GP_RLS_PSAUTO_M.AP_001004"/>
    <s v="......3 Production of Buses"/>
    <n v="49"/>
    <s v="Number"/>
    <s v="Normal"/>
    <m/>
    <n v="110"/>
    <x v="10"/>
  </r>
  <r>
    <s v="Production and Sales of Auto Vehicles"/>
    <x v="131"/>
    <x v="11"/>
    <x v="11"/>
    <s v="Q2"/>
    <s v="TS_GP_RLS_PSAUTO_M.AP_001005"/>
    <s v="......4 Production of Jeeps &amp; Pickups"/>
    <n v="1814"/>
    <s v="Number"/>
    <s v="Normal"/>
    <m/>
    <n v="120"/>
    <x v="11"/>
  </r>
  <r>
    <s v="Production and Sales of Auto Vehicles"/>
    <x v="131"/>
    <x v="11"/>
    <x v="11"/>
    <s v="Q2"/>
    <s v="TS_GP_RLS_PSAUTO_M.AP_001006"/>
    <s v="......5 Production of Tractors"/>
    <n v="6630"/>
    <s v="Number"/>
    <s v="Normal"/>
    <m/>
    <n v="130"/>
    <x v="12"/>
  </r>
  <r>
    <s v="Production and Sales of Auto Vehicles"/>
    <x v="131"/>
    <x v="11"/>
    <x v="11"/>
    <s v="Q2"/>
    <s v="TS_GP_RLS_PSAUTO_M.AP_001002"/>
    <s v=". Total Production of 2 &amp; 3 Wheelers"/>
    <n v="58656"/>
    <s v="Number"/>
    <s v="Normal"/>
    <m/>
    <n v="140"/>
    <x v="13"/>
  </r>
  <r>
    <s v="Production and Sales of Auto Vehicles"/>
    <x v="132"/>
    <x v="0"/>
    <x v="11"/>
    <s v="Q2"/>
    <s v="TS_GP_RLS_PSAUTO_M.TAS_001000"/>
    <s v=". Total Sales (except 2 &amp; 3 Wheelers)"/>
    <n v="15513"/>
    <s v="Number"/>
    <s v="Normal"/>
    <m/>
    <n v="10"/>
    <x v="0"/>
  </r>
  <r>
    <s v="Production and Sales of Auto Vehicles"/>
    <x v="132"/>
    <x v="0"/>
    <x v="11"/>
    <s v="Q2"/>
    <s v="TS_GP_RLS_PSAUTO_M.AS_001001"/>
    <s v="......1 Sales of Cars"/>
    <n v="10555"/>
    <s v="Number"/>
    <s v="Normal"/>
    <m/>
    <n v="20"/>
    <x v="1"/>
  </r>
  <r>
    <s v="Production and Sales of Auto Vehicles"/>
    <x v="132"/>
    <x v="0"/>
    <x v="11"/>
    <s v="Q2"/>
    <s v="TS_GP_RLS_PSAUTO_M.AS_001003"/>
    <s v="......2 Sales of Trucks"/>
    <n v="244"/>
    <s v="Number"/>
    <s v="Normal"/>
    <m/>
    <n v="30"/>
    <x v="2"/>
  </r>
  <r>
    <s v="Production and Sales of Auto Vehicles"/>
    <x v="132"/>
    <x v="0"/>
    <x v="11"/>
    <s v="Q2"/>
    <s v="TS_GP_RLS_PSAUTO_M.AS_001004"/>
    <s v="......3 Sales of Buses"/>
    <n v="38"/>
    <s v="Number"/>
    <s v="Normal"/>
    <m/>
    <n v="40"/>
    <x v="3"/>
  </r>
  <r>
    <s v="Production and Sales of Auto Vehicles"/>
    <x v="132"/>
    <x v="0"/>
    <x v="11"/>
    <s v="Q2"/>
    <s v="TS_GP_RLS_PSAUTO_M.AS_001005"/>
    <s v="......4 Sales of Jeeps &amp; Pickups"/>
    <n v="1703"/>
    <s v="Number"/>
    <s v="Normal"/>
    <m/>
    <n v="50"/>
    <x v="4"/>
  </r>
  <r>
    <s v="Production and Sales of Auto Vehicles"/>
    <x v="132"/>
    <x v="0"/>
    <x v="11"/>
    <s v="Q2"/>
    <s v="TS_GP_RLS_PSAUTO_M.AS_001006"/>
    <s v="......5 Sales of Tractors"/>
    <n v="2973"/>
    <s v="Number"/>
    <s v="Normal"/>
    <m/>
    <n v="60"/>
    <x v="5"/>
  </r>
  <r>
    <s v="Production and Sales of Auto Vehicles"/>
    <x v="132"/>
    <x v="0"/>
    <x v="11"/>
    <s v="Q2"/>
    <s v="TS_GP_RLS_PSAUTO_M.AS_001002"/>
    <s v=". Total Sales of 2 &amp; 3 Wheelers"/>
    <n v="55893"/>
    <s v="Number"/>
    <s v="Normal"/>
    <m/>
    <n v="70"/>
    <x v="6"/>
  </r>
  <r>
    <s v="Production and Sales of Auto Vehicles"/>
    <x v="132"/>
    <x v="0"/>
    <x v="11"/>
    <s v="Q2"/>
    <s v="TS_GP_RLS_PSAUTO_M.TAP_001000"/>
    <s v=". Total Production (except 2 &amp; 3 Wheelers)"/>
    <n v="16361"/>
    <s v="Number"/>
    <s v="Normal"/>
    <m/>
    <n v="80"/>
    <x v="7"/>
  </r>
  <r>
    <s v="Production and Sales of Auto Vehicles"/>
    <x v="132"/>
    <x v="0"/>
    <x v="11"/>
    <s v="Q2"/>
    <s v="TS_GP_RLS_PSAUTO_M.AP_001001"/>
    <s v="......1 Production of Cars"/>
    <n v="11171"/>
    <s v="Number"/>
    <s v="Normal"/>
    <m/>
    <n v="90"/>
    <x v="8"/>
  </r>
  <r>
    <s v="Production and Sales of Auto Vehicles"/>
    <x v="132"/>
    <x v="0"/>
    <x v="11"/>
    <s v="Q2"/>
    <s v="TS_GP_RLS_PSAUTO_M.AP_001003"/>
    <s v="......2 Production of Trucks"/>
    <n v="374"/>
    <s v="Number"/>
    <s v="Normal"/>
    <m/>
    <n v="100"/>
    <x v="9"/>
  </r>
  <r>
    <s v="Production and Sales of Auto Vehicles"/>
    <x v="132"/>
    <x v="0"/>
    <x v="11"/>
    <s v="Q2"/>
    <s v="TS_GP_RLS_PSAUTO_M.AP_001004"/>
    <s v="......3 Production of Buses"/>
    <n v="51"/>
    <s v="Number"/>
    <s v="Normal"/>
    <m/>
    <n v="110"/>
    <x v="10"/>
  </r>
  <r>
    <s v="Production and Sales of Auto Vehicles"/>
    <x v="132"/>
    <x v="0"/>
    <x v="11"/>
    <s v="Q2"/>
    <s v="TS_GP_RLS_PSAUTO_M.AP_001005"/>
    <s v="......4 Production of Jeeps &amp; Pickups"/>
    <n v="1561"/>
    <s v="Number"/>
    <s v="Normal"/>
    <m/>
    <n v="120"/>
    <x v="11"/>
  </r>
  <r>
    <s v="Production and Sales of Auto Vehicles"/>
    <x v="132"/>
    <x v="0"/>
    <x v="11"/>
    <s v="Q2"/>
    <s v="TS_GP_RLS_PSAUTO_M.AP_001006"/>
    <s v="......5 Production of Tractors"/>
    <n v="3204"/>
    <s v="Number"/>
    <s v="Normal"/>
    <m/>
    <n v="130"/>
    <x v="12"/>
  </r>
  <r>
    <s v="Production and Sales of Auto Vehicles"/>
    <x v="132"/>
    <x v="0"/>
    <x v="11"/>
    <s v="Q2"/>
    <s v="TS_GP_RLS_PSAUTO_M.AP_001002"/>
    <s v=". Total Production of 2 &amp; 3 Wheelers"/>
    <n v="55595"/>
    <s v="Number"/>
    <s v="Normal"/>
    <m/>
    <n v="140"/>
    <x v="13"/>
  </r>
  <r>
    <s v="Production and Sales of Auto Vehicles"/>
    <x v="133"/>
    <x v="1"/>
    <x v="11"/>
    <s v="Q2"/>
    <s v="TS_GP_RLS_PSAUTO_M.TAS_001000"/>
    <s v=". Total Sales (except 2 &amp; 3 Wheelers)"/>
    <n v="9927"/>
    <s v="Number"/>
    <s v="Normal"/>
    <m/>
    <n v="10"/>
    <x v="0"/>
  </r>
  <r>
    <s v="Production and Sales of Auto Vehicles"/>
    <x v="133"/>
    <x v="1"/>
    <x v="11"/>
    <s v="Q2"/>
    <s v="TS_GP_RLS_PSAUTO_M.AS_001001"/>
    <s v="......1 Sales of Cars"/>
    <n v="5911"/>
    <s v="Number"/>
    <s v="Normal"/>
    <m/>
    <n v="20"/>
    <x v="1"/>
  </r>
  <r>
    <s v="Production and Sales of Auto Vehicles"/>
    <x v="133"/>
    <x v="1"/>
    <x v="11"/>
    <s v="Q2"/>
    <s v="TS_GP_RLS_PSAUTO_M.AS_001003"/>
    <s v="......2 Sales of Trucks"/>
    <n v="174"/>
    <s v="Number"/>
    <s v="Normal"/>
    <m/>
    <n v="30"/>
    <x v="2"/>
  </r>
  <r>
    <s v="Production and Sales of Auto Vehicles"/>
    <x v="133"/>
    <x v="1"/>
    <x v="11"/>
    <s v="Q2"/>
    <s v="TS_GP_RLS_PSAUTO_M.AS_001004"/>
    <s v="......3 Sales of Buses"/>
    <n v="38"/>
    <s v="Number"/>
    <s v="Normal"/>
    <m/>
    <n v="40"/>
    <x v="3"/>
  </r>
  <r>
    <s v="Production and Sales of Auto Vehicles"/>
    <x v="133"/>
    <x v="1"/>
    <x v="11"/>
    <s v="Q2"/>
    <s v="TS_GP_RLS_PSAUTO_M.AS_001005"/>
    <s v="......4 Sales of Jeeps &amp; Pickups"/>
    <n v="1037"/>
    <s v="Number"/>
    <s v="Normal"/>
    <m/>
    <n v="50"/>
    <x v="4"/>
  </r>
  <r>
    <s v="Production and Sales of Auto Vehicles"/>
    <x v="133"/>
    <x v="1"/>
    <x v="11"/>
    <s v="Q2"/>
    <s v="TS_GP_RLS_PSAUTO_M.AS_001006"/>
    <s v="......5 Sales of Tractors"/>
    <n v="2767"/>
    <s v="Number"/>
    <s v="Normal"/>
    <m/>
    <n v="60"/>
    <x v="5"/>
  </r>
  <r>
    <s v="Production and Sales of Auto Vehicles"/>
    <x v="133"/>
    <x v="1"/>
    <x v="11"/>
    <s v="Q2"/>
    <s v="TS_GP_RLS_PSAUTO_M.AS_001002"/>
    <s v=". Total Sales of 2 &amp; 3 Wheelers"/>
    <n v="55456"/>
    <s v="Number"/>
    <s v="Normal"/>
    <m/>
    <n v="70"/>
    <x v="6"/>
  </r>
  <r>
    <s v="Production and Sales of Auto Vehicles"/>
    <x v="133"/>
    <x v="1"/>
    <x v="11"/>
    <s v="Q2"/>
    <s v="TS_GP_RLS_PSAUTO_M.TAP_001000"/>
    <s v=". Total Production (except 2 &amp; 3 Wheelers)"/>
    <n v="10706"/>
    <s v="Number"/>
    <s v="Normal"/>
    <m/>
    <n v="80"/>
    <x v="7"/>
  </r>
  <r>
    <s v="Production and Sales of Auto Vehicles"/>
    <x v="133"/>
    <x v="1"/>
    <x v="11"/>
    <s v="Q2"/>
    <s v="TS_GP_RLS_PSAUTO_M.AP_001001"/>
    <s v="......1 Production of Cars"/>
    <n v="7056"/>
    <s v="Number"/>
    <s v="Normal"/>
    <m/>
    <n v="90"/>
    <x v="8"/>
  </r>
  <r>
    <s v="Production and Sales of Auto Vehicles"/>
    <x v="133"/>
    <x v="1"/>
    <x v="11"/>
    <s v="Q2"/>
    <s v="TS_GP_RLS_PSAUTO_M.AP_001003"/>
    <s v="......2 Production of Trucks"/>
    <n v="216"/>
    <s v="Number"/>
    <s v="Normal"/>
    <m/>
    <n v="100"/>
    <x v="9"/>
  </r>
  <r>
    <s v="Production and Sales of Auto Vehicles"/>
    <x v="133"/>
    <x v="1"/>
    <x v="11"/>
    <s v="Q2"/>
    <s v="TS_GP_RLS_PSAUTO_M.AP_001004"/>
    <s v="......3 Production of Buses"/>
    <n v="45"/>
    <s v="Number"/>
    <s v="Normal"/>
    <m/>
    <n v="110"/>
    <x v="10"/>
  </r>
  <r>
    <s v="Production and Sales of Auto Vehicles"/>
    <x v="133"/>
    <x v="1"/>
    <x v="11"/>
    <s v="Q2"/>
    <s v="TS_GP_RLS_PSAUTO_M.AP_001005"/>
    <s v="......4 Production of Jeeps &amp; Pickups"/>
    <n v="1327"/>
    <s v="Number"/>
    <s v="Normal"/>
    <m/>
    <n v="120"/>
    <x v="11"/>
  </r>
  <r>
    <s v="Production and Sales of Auto Vehicles"/>
    <x v="133"/>
    <x v="1"/>
    <x v="11"/>
    <s v="Q2"/>
    <s v="TS_GP_RLS_PSAUTO_M.AP_001006"/>
    <s v="......5 Production of Tractors"/>
    <n v="2062"/>
    <s v="Number"/>
    <s v="Normal"/>
    <m/>
    <n v="130"/>
    <x v="12"/>
  </r>
  <r>
    <s v="Production and Sales of Auto Vehicles"/>
    <x v="133"/>
    <x v="1"/>
    <x v="11"/>
    <s v="Q2"/>
    <s v="TS_GP_RLS_PSAUTO_M.AP_001002"/>
    <s v=". Total Production of 2 &amp; 3 Wheelers"/>
    <n v="53906"/>
    <s v="Number"/>
    <s v="Normal"/>
    <m/>
    <n v="140"/>
    <x v="13"/>
  </r>
  <r>
    <s v="Production and Sales of Auto Vehicles"/>
    <x v="134"/>
    <x v="2"/>
    <x v="11"/>
    <s v="Q1"/>
    <s v="TS_GP_RLS_PSAUTO_M.TAS_001000"/>
    <s v=". Total Sales (except 2 &amp; 3 Wheelers)"/>
    <n v="14302"/>
    <s v="Number"/>
    <s v="Normal"/>
    <m/>
    <n v="10"/>
    <x v="0"/>
  </r>
  <r>
    <s v="Production and Sales of Auto Vehicles"/>
    <x v="134"/>
    <x v="2"/>
    <x v="11"/>
    <s v="Q1"/>
    <s v="TS_GP_RLS_PSAUTO_M.AS_001001"/>
    <s v="......1 Sales of Cars"/>
    <n v="10313"/>
    <s v="Number"/>
    <s v="Normal"/>
    <m/>
    <n v="20"/>
    <x v="1"/>
  </r>
  <r>
    <s v="Production and Sales of Auto Vehicles"/>
    <x v="134"/>
    <x v="2"/>
    <x v="11"/>
    <s v="Q1"/>
    <s v="TS_GP_RLS_PSAUTO_M.AS_001003"/>
    <s v="......2 Sales of Trucks"/>
    <n v="431"/>
    <s v="Number"/>
    <s v="Normal"/>
    <m/>
    <n v="30"/>
    <x v="2"/>
  </r>
  <r>
    <s v="Production and Sales of Auto Vehicles"/>
    <x v="134"/>
    <x v="2"/>
    <x v="11"/>
    <s v="Q1"/>
    <s v="TS_GP_RLS_PSAUTO_M.AS_001004"/>
    <s v="......3 Sales of Buses"/>
    <n v="48"/>
    <s v="Number"/>
    <s v="Normal"/>
    <m/>
    <n v="40"/>
    <x v="3"/>
  </r>
  <r>
    <s v="Production and Sales of Auto Vehicles"/>
    <x v="134"/>
    <x v="2"/>
    <x v="11"/>
    <s v="Q1"/>
    <s v="TS_GP_RLS_PSAUTO_M.AS_001005"/>
    <s v="......4 Sales of Jeeps &amp; Pickups"/>
    <n v="1768"/>
    <s v="Number"/>
    <s v="Normal"/>
    <m/>
    <n v="50"/>
    <x v="4"/>
  </r>
  <r>
    <s v="Production and Sales of Auto Vehicles"/>
    <x v="134"/>
    <x v="2"/>
    <x v="11"/>
    <s v="Q1"/>
    <s v="TS_GP_RLS_PSAUTO_M.AS_001006"/>
    <s v="......5 Sales of Tractors"/>
    <n v="1742"/>
    <s v="Number"/>
    <s v="Normal"/>
    <m/>
    <n v="60"/>
    <x v="5"/>
  </r>
  <r>
    <s v="Production and Sales of Auto Vehicles"/>
    <x v="134"/>
    <x v="2"/>
    <x v="11"/>
    <s v="Q1"/>
    <s v="TS_GP_RLS_PSAUTO_M.AS_001002"/>
    <s v=". Total Sales of 2 &amp; 3 Wheelers"/>
    <n v="61369"/>
    <s v="Number"/>
    <s v="Normal"/>
    <m/>
    <n v="70"/>
    <x v="6"/>
  </r>
  <r>
    <s v="Production and Sales of Auto Vehicles"/>
    <x v="134"/>
    <x v="2"/>
    <x v="11"/>
    <s v="Q1"/>
    <s v="TS_GP_RLS_PSAUTO_M.TAP_001000"/>
    <s v=". Total Production (except 2 &amp; 3 Wheelers)"/>
    <n v="13419"/>
    <s v="Number"/>
    <s v="Normal"/>
    <m/>
    <n v="80"/>
    <x v="7"/>
  </r>
  <r>
    <s v="Production and Sales of Auto Vehicles"/>
    <x v="134"/>
    <x v="2"/>
    <x v="11"/>
    <s v="Q1"/>
    <s v="TS_GP_RLS_PSAUTO_M.AP_001001"/>
    <s v="......1 Production of Cars"/>
    <n v="9637"/>
    <s v="Number"/>
    <s v="Normal"/>
    <m/>
    <n v="90"/>
    <x v="8"/>
  </r>
  <r>
    <s v="Production and Sales of Auto Vehicles"/>
    <x v="134"/>
    <x v="2"/>
    <x v="11"/>
    <s v="Q1"/>
    <s v="TS_GP_RLS_PSAUTO_M.AP_001003"/>
    <s v="......2 Production of Trucks"/>
    <n v="358"/>
    <s v="Number"/>
    <s v="Normal"/>
    <m/>
    <n v="100"/>
    <x v="9"/>
  </r>
  <r>
    <s v="Production and Sales of Auto Vehicles"/>
    <x v="134"/>
    <x v="2"/>
    <x v="11"/>
    <s v="Q1"/>
    <s v="TS_GP_RLS_PSAUTO_M.AP_001004"/>
    <s v="......3 Production of Buses"/>
    <n v="57"/>
    <s v="Number"/>
    <s v="Normal"/>
    <m/>
    <n v="110"/>
    <x v="10"/>
  </r>
  <r>
    <s v="Production and Sales of Auto Vehicles"/>
    <x v="134"/>
    <x v="2"/>
    <x v="11"/>
    <s v="Q1"/>
    <s v="TS_GP_RLS_PSAUTO_M.AP_001005"/>
    <s v="......4 Production of Jeeps &amp; Pickups"/>
    <n v="1592"/>
    <s v="Number"/>
    <s v="Normal"/>
    <m/>
    <n v="120"/>
    <x v="11"/>
  </r>
  <r>
    <s v="Production and Sales of Auto Vehicles"/>
    <x v="134"/>
    <x v="2"/>
    <x v="11"/>
    <s v="Q1"/>
    <s v="TS_GP_RLS_PSAUTO_M.AP_001006"/>
    <s v="......5 Production of Tractors"/>
    <n v="1775"/>
    <s v="Number"/>
    <s v="Normal"/>
    <m/>
    <n v="130"/>
    <x v="12"/>
  </r>
  <r>
    <s v="Production and Sales of Auto Vehicles"/>
    <x v="134"/>
    <x v="2"/>
    <x v="11"/>
    <s v="Q1"/>
    <s v="TS_GP_RLS_PSAUTO_M.AP_001002"/>
    <s v=". Total Production of 2 &amp; 3 Wheelers"/>
    <n v="60954"/>
    <s v="Number"/>
    <s v="Normal"/>
    <m/>
    <n v="140"/>
    <x v="13"/>
  </r>
  <r>
    <s v="Production and Sales of Auto Vehicles"/>
    <x v="135"/>
    <x v="3"/>
    <x v="11"/>
    <s v="Q1"/>
    <s v="TS_GP_RLS_PSAUTO_M.TAS_001000"/>
    <s v=". Total Sales (except 2 &amp; 3 Wheelers)"/>
    <n v="15790"/>
    <s v="Number"/>
    <s v="Normal"/>
    <m/>
    <n v="10"/>
    <x v="0"/>
  </r>
  <r>
    <s v="Production and Sales of Auto Vehicles"/>
    <x v="135"/>
    <x v="3"/>
    <x v="11"/>
    <s v="Q1"/>
    <s v="TS_GP_RLS_PSAUTO_M.AS_001001"/>
    <s v="......1 Sales of Cars"/>
    <n v="10557"/>
    <s v="Number"/>
    <s v="Normal"/>
    <m/>
    <n v="20"/>
    <x v="1"/>
  </r>
  <r>
    <s v="Production and Sales of Auto Vehicles"/>
    <x v="135"/>
    <x v="3"/>
    <x v="11"/>
    <s v="Q1"/>
    <s v="TS_GP_RLS_PSAUTO_M.AS_001003"/>
    <s v="......2 Sales of Trucks"/>
    <n v="257"/>
    <s v="Number"/>
    <s v="Normal"/>
    <m/>
    <n v="30"/>
    <x v="2"/>
  </r>
  <r>
    <s v="Production and Sales of Auto Vehicles"/>
    <x v="135"/>
    <x v="3"/>
    <x v="11"/>
    <s v="Q1"/>
    <s v="TS_GP_RLS_PSAUTO_M.AS_001004"/>
    <s v="......3 Sales of Buses"/>
    <n v="48"/>
    <s v="Number"/>
    <s v="Normal"/>
    <m/>
    <n v="40"/>
    <x v="3"/>
  </r>
  <r>
    <s v="Production and Sales of Auto Vehicles"/>
    <x v="135"/>
    <x v="3"/>
    <x v="11"/>
    <s v="Q1"/>
    <s v="TS_GP_RLS_PSAUTO_M.AS_001005"/>
    <s v="......4 Sales of Jeeps &amp; Pickups"/>
    <n v="1780"/>
    <s v="Number"/>
    <s v="Normal"/>
    <m/>
    <n v="50"/>
    <x v="4"/>
  </r>
  <r>
    <s v="Production and Sales of Auto Vehicles"/>
    <x v="135"/>
    <x v="3"/>
    <x v="11"/>
    <s v="Q1"/>
    <s v="TS_GP_RLS_PSAUTO_M.AS_001006"/>
    <s v="......5 Sales of Tractors"/>
    <n v="3148"/>
    <s v="Number"/>
    <s v="Normal"/>
    <m/>
    <n v="60"/>
    <x v="5"/>
  </r>
  <r>
    <s v="Production and Sales of Auto Vehicles"/>
    <x v="135"/>
    <x v="3"/>
    <x v="11"/>
    <s v="Q1"/>
    <s v="TS_GP_RLS_PSAUTO_M.AS_001002"/>
    <s v=". Total Sales of 2 &amp; 3 Wheelers"/>
    <n v="63431"/>
    <s v="Number"/>
    <s v="Normal"/>
    <m/>
    <n v="70"/>
    <x v="6"/>
  </r>
  <r>
    <s v="Production and Sales of Auto Vehicles"/>
    <x v="135"/>
    <x v="3"/>
    <x v="11"/>
    <s v="Q1"/>
    <s v="TS_GP_RLS_PSAUTO_M.TAP_001000"/>
    <s v=". Total Production (except 2 &amp; 3 Wheelers)"/>
    <n v="16358"/>
    <s v="Number"/>
    <s v="Normal"/>
    <m/>
    <n v="80"/>
    <x v="7"/>
  </r>
  <r>
    <s v="Production and Sales of Auto Vehicles"/>
    <x v="135"/>
    <x v="3"/>
    <x v="11"/>
    <s v="Q1"/>
    <s v="TS_GP_RLS_PSAUTO_M.AP_001001"/>
    <s v="......1 Production of Cars"/>
    <n v="10561"/>
    <s v="Number"/>
    <s v="Normal"/>
    <m/>
    <n v="90"/>
    <x v="8"/>
  </r>
  <r>
    <s v="Production and Sales of Auto Vehicles"/>
    <x v="135"/>
    <x v="3"/>
    <x v="11"/>
    <s v="Q1"/>
    <s v="TS_GP_RLS_PSAUTO_M.AP_001003"/>
    <s v="......2 Production of Trucks"/>
    <n v="253"/>
    <s v="Number"/>
    <s v="Normal"/>
    <m/>
    <n v="100"/>
    <x v="9"/>
  </r>
  <r>
    <s v="Production and Sales of Auto Vehicles"/>
    <x v="135"/>
    <x v="3"/>
    <x v="11"/>
    <s v="Q1"/>
    <s v="TS_GP_RLS_PSAUTO_M.AP_001004"/>
    <s v="......3 Production of Buses"/>
    <n v="30"/>
    <s v="Number"/>
    <s v="Normal"/>
    <m/>
    <n v="110"/>
    <x v="10"/>
  </r>
  <r>
    <s v="Production and Sales of Auto Vehicles"/>
    <x v="135"/>
    <x v="3"/>
    <x v="11"/>
    <s v="Q1"/>
    <s v="TS_GP_RLS_PSAUTO_M.AP_001005"/>
    <s v="......4 Production of Jeeps &amp; Pickups"/>
    <n v="1489"/>
    <s v="Number"/>
    <s v="Normal"/>
    <m/>
    <n v="120"/>
    <x v="11"/>
  </r>
  <r>
    <s v="Production and Sales of Auto Vehicles"/>
    <x v="135"/>
    <x v="3"/>
    <x v="11"/>
    <s v="Q1"/>
    <s v="TS_GP_RLS_PSAUTO_M.AP_001006"/>
    <s v="......5 Production of Tractors"/>
    <n v="4025"/>
    <s v="Number"/>
    <s v="Normal"/>
    <m/>
    <n v="130"/>
    <x v="12"/>
  </r>
  <r>
    <s v="Production and Sales of Auto Vehicles"/>
    <x v="135"/>
    <x v="3"/>
    <x v="11"/>
    <s v="Q1"/>
    <s v="TS_GP_RLS_PSAUTO_M.AP_001002"/>
    <s v=". Total Production of 2 &amp; 3 Wheelers"/>
    <n v="62739"/>
    <s v="Number"/>
    <s v="Normal"/>
    <m/>
    <n v="140"/>
    <x v="13"/>
  </r>
  <r>
    <s v="Production and Sales of Auto Vehicles"/>
    <x v="136"/>
    <x v="4"/>
    <x v="11"/>
    <s v="Q1"/>
    <s v="TS_GP_RLS_PSAUTO_M.TAS_001000"/>
    <s v=". Total Sales (except 2 &amp; 3 Wheelers)"/>
    <n v="17038"/>
    <s v="Number"/>
    <s v="Normal"/>
    <m/>
    <n v="10"/>
    <x v="0"/>
  </r>
  <r>
    <s v="Production and Sales of Auto Vehicles"/>
    <x v="136"/>
    <x v="4"/>
    <x v="11"/>
    <s v="Q1"/>
    <s v="TS_GP_RLS_PSAUTO_M.AS_001001"/>
    <s v="......1 Sales of Cars"/>
    <n v="10837"/>
    <s v="Number"/>
    <s v="Normal"/>
    <m/>
    <n v="20"/>
    <x v="1"/>
  </r>
  <r>
    <s v="Production and Sales of Auto Vehicles"/>
    <x v="136"/>
    <x v="4"/>
    <x v="11"/>
    <s v="Q1"/>
    <s v="TS_GP_RLS_PSAUTO_M.AS_001003"/>
    <s v="......2 Sales of Trucks"/>
    <n v="224"/>
    <s v="Number"/>
    <s v="Normal"/>
    <m/>
    <n v="30"/>
    <x v="2"/>
  </r>
  <r>
    <s v="Production and Sales of Auto Vehicles"/>
    <x v="136"/>
    <x v="4"/>
    <x v="11"/>
    <s v="Q1"/>
    <s v="TS_GP_RLS_PSAUTO_M.AS_001004"/>
    <s v="......3 Sales of Buses"/>
    <n v="48"/>
    <s v="Number"/>
    <s v="Normal"/>
    <m/>
    <n v="40"/>
    <x v="3"/>
  </r>
  <r>
    <s v="Production and Sales of Auto Vehicles"/>
    <x v="136"/>
    <x v="4"/>
    <x v="11"/>
    <s v="Q1"/>
    <s v="TS_GP_RLS_PSAUTO_M.AS_001005"/>
    <s v="......4 Sales of Jeeps &amp; Pickups"/>
    <n v="1413"/>
    <s v="Number"/>
    <s v="Normal"/>
    <m/>
    <n v="50"/>
    <x v="4"/>
  </r>
  <r>
    <s v="Production and Sales of Auto Vehicles"/>
    <x v="136"/>
    <x v="4"/>
    <x v="11"/>
    <s v="Q1"/>
    <s v="TS_GP_RLS_PSAUTO_M.AS_001006"/>
    <s v="......5 Sales of Tractors"/>
    <n v="4516"/>
    <s v="Number"/>
    <s v="Normal"/>
    <m/>
    <n v="60"/>
    <x v="5"/>
  </r>
  <r>
    <s v="Production and Sales of Auto Vehicles"/>
    <x v="136"/>
    <x v="4"/>
    <x v="11"/>
    <s v="Q1"/>
    <s v="TS_GP_RLS_PSAUTO_M.AS_001002"/>
    <s v=". Total Sales of 2 &amp; 3 Wheelers"/>
    <n v="60160"/>
    <s v="Number"/>
    <s v="Normal"/>
    <m/>
    <n v="70"/>
    <x v="6"/>
  </r>
  <r>
    <s v="Production and Sales of Auto Vehicles"/>
    <x v="136"/>
    <x v="4"/>
    <x v="11"/>
    <s v="Q1"/>
    <s v="TS_GP_RLS_PSAUTO_M.TAP_001000"/>
    <s v=". Total Production (except 2 &amp; 3 Wheelers)"/>
    <n v="16443"/>
    <s v="Number"/>
    <s v="Normal"/>
    <m/>
    <n v="80"/>
    <x v="7"/>
  </r>
  <r>
    <s v="Production and Sales of Auto Vehicles"/>
    <x v="136"/>
    <x v="4"/>
    <x v="11"/>
    <s v="Q1"/>
    <s v="TS_GP_RLS_PSAUTO_M.AP_001001"/>
    <s v="......1 Production of Cars"/>
    <n v="10726"/>
    <s v="Number"/>
    <s v="Normal"/>
    <m/>
    <n v="90"/>
    <x v="8"/>
  </r>
  <r>
    <s v="Production and Sales of Auto Vehicles"/>
    <x v="136"/>
    <x v="4"/>
    <x v="11"/>
    <s v="Q1"/>
    <s v="TS_GP_RLS_PSAUTO_M.AP_001003"/>
    <s v="......2 Production of Trucks"/>
    <n v="256"/>
    <s v="Number"/>
    <s v="Normal"/>
    <m/>
    <n v="100"/>
    <x v="9"/>
  </r>
  <r>
    <s v="Production and Sales of Auto Vehicles"/>
    <x v="136"/>
    <x v="4"/>
    <x v="11"/>
    <s v="Q1"/>
    <s v="TS_GP_RLS_PSAUTO_M.AP_001004"/>
    <s v="......3 Production of Buses"/>
    <n v="26"/>
    <s v="Number"/>
    <s v="Normal"/>
    <m/>
    <n v="110"/>
    <x v="10"/>
  </r>
  <r>
    <s v="Production and Sales of Auto Vehicles"/>
    <x v="136"/>
    <x v="4"/>
    <x v="11"/>
    <s v="Q1"/>
    <s v="TS_GP_RLS_PSAUTO_M.AP_001005"/>
    <s v="......4 Production of Jeeps &amp; Pickups"/>
    <n v="1428"/>
    <s v="Number"/>
    <s v="Normal"/>
    <m/>
    <n v="120"/>
    <x v="11"/>
  </r>
  <r>
    <s v="Production and Sales of Auto Vehicles"/>
    <x v="136"/>
    <x v="4"/>
    <x v="11"/>
    <s v="Q1"/>
    <s v="TS_GP_RLS_PSAUTO_M.AP_001006"/>
    <s v="......5 Production of Tractors"/>
    <n v="4007"/>
    <s v="Number"/>
    <s v="Normal"/>
    <m/>
    <n v="130"/>
    <x v="12"/>
  </r>
  <r>
    <s v="Production and Sales of Auto Vehicles"/>
    <x v="136"/>
    <x v="4"/>
    <x v="11"/>
    <s v="Q1"/>
    <s v="TS_GP_RLS_PSAUTO_M.AP_001002"/>
    <s v=". Total Production of 2 &amp; 3 Wheelers"/>
    <n v="61234"/>
    <s v="Number"/>
    <s v="Normal"/>
    <m/>
    <n v="140"/>
    <x v="13"/>
  </r>
  <r>
    <s v="Production and Sales of Auto Vehicles"/>
    <x v="137"/>
    <x v="5"/>
    <x v="12"/>
    <s v="Q4"/>
    <s v="TS_GP_RLS_PSAUTO_M.TAS_001000"/>
    <s v=". Total Sales (except 2 &amp; 3 Wheelers)"/>
    <n v="15573"/>
    <s v="Number"/>
    <s v="Normal"/>
    <m/>
    <n v="10"/>
    <x v="0"/>
  </r>
  <r>
    <s v="Production and Sales of Auto Vehicles"/>
    <x v="137"/>
    <x v="5"/>
    <x v="12"/>
    <s v="Q4"/>
    <s v="TS_GP_RLS_PSAUTO_M.AS_001001"/>
    <s v="......1 Sales of Cars"/>
    <n v="10323"/>
    <s v="Number"/>
    <s v="Normal"/>
    <m/>
    <n v="20"/>
    <x v="1"/>
  </r>
  <r>
    <s v="Production and Sales of Auto Vehicles"/>
    <x v="137"/>
    <x v="5"/>
    <x v="12"/>
    <s v="Q4"/>
    <s v="TS_GP_RLS_PSAUTO_M.AS_001003"/>
    <s v="......2 Sales of Trucks"/>
    <n v="253"/>
    <s v="Number"/>
    <s v="Normal"/>
    <m/>
    <n v="30"/>
    <x v="2"/>
  </r>
  <r>
    <s v="Production and Sales of Auto Vehicles"/>
    <x v="137"/>
    <x v="5"/>
    <x v="12"/>
    <s v="Q4"/>
    <s v="TS_GP_RLS_PSAUTO_M.AS_001004"/>
    <s v="......3 Sales of Buses"/>
    <n v="45"/>
    <s v="Number"/>
    <s v="Normal"/>
    <m/>
    <n v="40"/>
    <x v="3"/>
  </r>
  <r>
    <s v="Production and Sales of Auto Vehicles"/>
    <x v="137"/>
    <x v="5"/>
    <x v="12"/>
    <s v="Q4"/>
    <s v="TS_GP_RLS_PSAUTO_M.AS_001005"/>
    <s v="......4 Sales of Jeeps &amp; Pickups"/>
    <n v="1946"/>
    <s v="Number"/>
    <s v="Normal"/>
    <m/>
    <n v="50"/>
    <x v="4"/>
  </r>
  <r>
    <s v="Production and Sales of Auto Vehicles"/>
    <x v="137"/>
    <x v="5"/>
    <x v="12"/>
    <s v="Q4"/>
    <s v="TS_GP_RLS_PSAUTO_M.AS_001006"/>
    <s v="......5 Sales of Tractors"/>
    <n v="3006"/>
    <s v="Number"/>
    <s v="Normal"/>
    <m/>
    <n v="60"/>
    <x v="5"/>
  </r>
  <r>
    <s v="Production and Sales of Auto Vehicles"/>
    <x v="137"/>
    <x v="5"/>
    <x v="12"/>
    <s v="Q4"/>
    <s v="TS_GP_RLS_PSAUTO_M.AS_001002"/>
    <s v=". Total Sales of 2 &amp; 3 Wheelers"/>
    <n v="66565"/>
    <s v="Number"/>
    <s v="Normal"/>
    <m/>
    <n v="70"/>
    <x v="6"/>
  </r>
  <r>
    <s v="Production and Sales of Auto Vehicles"/>
    <x v="137"/>
    <x v="5"/>
    <x v="12"/>
    <s v="Q4"/>
    <s v="TS_GP_RLS_PSAUTO_M.TAP_001000"/>
    <s v=". Total Production (except 2 &amp; 3 Wheelers)"/>
    <n v="17273"/>
    <s v="Number"/>
    <s v="Normal"/>
    <m/>
    <n v="80"/>
    <x v="7"/>
  </r>
  <r>
    <s v="Production and Sales of Auto Vehicles"/>
    <x v="137"/>
    <x v="5"/>
    <x v="12"/>
    <s v="Q4"/>
    <s v="TS_GP_RLS_PSAUTO_M.AP_001001"/>
    <s v="......1 Production of Cars"/>
    <n v="11794"/>
    <s v="Number"/>
    <s v="Normal"/>
    <m/>
    <n v="90"/>
    <x v="8"/>
  </r>
  <r>
    <s v="Production and Sales of Auto Vehicles"/>
    <x v="137"/>
    <x v="5"/>
    <x v="12"/>
    <s v="Q4"/>
    <s v="TS_GP_RLS_PSAUTO_M.AP_001003"/>
    <s v="......2 Production of Trucks"/>
    <n v="303"/>
    <s v="Number"/>
    <s v="Normal"/>
    <m/>
    <n v="100"/>
    <x v="9"/>
  </r>
  <r>
    <s v="Production and Sales of Auto Vehicles"/>
    <x v="137"/>
    <x v="5"/>
    <x v="12"/>
    <s v="Q4"/>
    <s v="TS_GP_RLS_PSAUTO_M.AP_001004"/>
    <s v="......3 Production of Buses"/>
    <n v="35"/>
    <s v="Number"/>
    <s v="Normal"/>
    <m/>
    <n v="110"/>
    <x v="10"/>
  </r>
  <r>
    <s v="Production and Sales of Auto Vehicles"/>
    <x v="137"/>
    <x v="5"/>
    <x v="12"/>
    <s v="Q4"/>
    <s v="TS_GP_RLS_PSAUTO_M.AP_001005"/>
    <s v="......4 Production of Jeeps &amp; Pickups"/>
    <n v="1740"/>
    <s v="Number"/>
    <s v="Normal"/>
    <m/>
    <n v="120"/>
    <x v="11"/>
  </r>
  <r>
    <s v="Production and Sales of Auto Vehicles"/>
    <x v="137"/>
    <x v="5"/>
    <x v="12"/>
    <s v="Q4"/>
    <s v="TS_GP_RLS_PSAUTO_M.AP_001006"/>
    <s v="......5 Production of Tractors"/>
    <n v="3401"/>
    <s v="Number"/>
    <s v="Normal"/>
    <m/>
    <n v="130"/>
    <x v="12"/>
  </r>
  <r>
    <s v="Production and Sales of Auto Vehicles"/>
    <x v="137"/>
    <x v="5"/>
    <x v="12"/>
    <s v="Q4"/>
    <s v="TS_GP_RLS_PSAUTO_M.AP_001002"/>
    <s v=". Total Production of 2 &amp; 3 Wheelers"/>
    <n v="64878"/>
    <s v="Number"/>
    <s v="Normal"/>
    <m/>
    <n v="140"/>
    <x v="13"/>
  </r>
  <r>
    <s v="Production and Sales of Auto Vehicles"/>
    <x v="138"/>
    <x v="6"/>
    <x v="12"/>
    <s v="Q4"/>
    <s v="TS_GP_RLS_PSAUTO_M.TAS_001000"/>
    <s v=". Total Sales (except 2 &amp; 3 Wheelers)"/>
    <n v="14704"/>
    <s v="Number"/>
    <s v="Normal"/>
    <m/>
    <n v="10"/>
    <x v="0"/>
  </r>
  <r>
    <s v="Production and Sales of Auto Vehicles"/>
    <x v="138"/>
    <x v="6"/>
    <x v="12"/>
    <s v="Q4"/>
    <s v="TS_GP_RLS_PSAUTO_M.AS_001001"/>
    <s v="......1 Sales of Cars"/>
    <n v="11238"/>
    <s v="Number"/>
    <s v="Normal"/>
    <m/>
    <n v="20"/>
    <x v="1"/>
  </r>
  <r>
    <s v="Production and Sales of Auto Vehicles"/>
    <x v="138"/>
    <x v="6"/>
    <x v="12"/>
    <s v="Q4"/>
    <s v="TS_GP_RLS_PSAUTO_M.AS_001003"/>
    <s v="......2 Sales of Trucks"/>
    <n v="249"/>
    <s v="Number"/>
    <s v="Normal"/>
    <m/>
    <n v="30"/>
    <x v="2"/>
  </r>
  <r>
    <s v="Production and Sales of Auto Vehicles"/>
    <x v="138"/>
    <x v="6"/>
    <x v="12"/>
    <s v="Q4"/>
    <s v="TS_GP_RLS_PSAUTO_M.AS_001004"/>
    <s v="......3 Sales of Buses"/>
    <n v="58"/>
    <s v="Number"/>
    <s v="Normal"/>
    <m/>
    <n v="40"/>
    <x v="3"/>
  </r>
  <r>
    <s v="Production and Sales of Auto Vehicles"/>
    <x v="138"/>
    <x v="6"/>
    <x v="12"/>
    <s v="Q4"/>
    <s v="TS_GP_RLS_PSAUTO_M.AS_001005"/>
    <s v="......4 Sales of Jeeps &amp; Pickups"/>
    <n v="1551"/>
    <s v="Number"/>
    <s v="Normal"/>
    <m/>
    <n v="50"/>
    <x v="4"/>
  </r>
  <r>
    <s v="Production and Sales of Auto Vehicles"/>
    <x v="138"/>
    <x v="6"/>
    <x v="12"/>
    <s v="Q4"/>
    <s v="TS_GP_RLS_PSAUTO_M.AS_001006"/>
    <s v="......5 Sales of Tractors"/>
    <n v="1608"/>
    <s v="Number"/>
    <s v="Normal"/>
    <m/>
    <n v="60"/>
    <x v="5"/>
  </r>
  <r>
    <s v="Production and Sales of Auto Vehicles"/>
    <x v="138"/>
    <x v="6"/>
    <x v="12"/>
    <s v="Q4"/>
    <s v="TS_GP_RLS_PSAUTO_M.AS_001002"/>
    <s v=". Total Sales of 2 &amp; 3 Wheelers"/>
    <n v="62212"/>
    <s v="Number"/>
    <s v="Normal"/>
    <m/>
    <n v="70"/>
    <x v="6"/>
  </r>
  <r>
    <s v="Production and Sales of Auto Vehicles"/>
    <x v="138"/>
    <x v="6"/>
    <x v="12"/>
    <s v="Q4"/>
    <s v="TS_GP_RLS_PSAUTO_M.TAP_001000"/>
    <s v=". Total Production (except 2 &amp; 3 Wheelers)"/>
    <n v="13465"/>
    <s v="Number"/>
    <s v="Normal"/>
    <m/>
    <n v="80"/>
    <x v="7"/>
  </r>
  <r>
    <s v="Production and Sales of Auto Vehicles"/>
    <x v="138"/>
    <x v="6"/>
    <x v="12"/>
    <s v="Q4"/>
    <s v="TS_GP_RLS_PSAUTO_M.AP_001001"/>
    <s v="......1 Production of Cars"/>
    <n v="10318"/>
    <s v="Number"/>
    <s v="Normal"/>
    <m/>
    <n v="90"/>
    <x v="8"/>
  </r>
  <r>
    <s v="Production and Sales of Auto Vehicles"/>
    <x v="138"/>
    <x v="6"/>
    <x v="12"/>
    <s v="Q4"/>
    <s v="TS_GP_RLS_PSAUTO_M.AP_001003"/>
    <s v="......2 Production of Trucks"/>
    <n v="237"/>
    <s v="Number"/>
    <s v="Normal"/>
    <m/>
    <n v="100"/>
    <x v="9"/>
  </r>
  <r>
    <s v="Production and Sales of Auto Vehicles"/>
    <x v="138"/>
    <x v="6"/>
    <x v="12"/>
    <s v="Q4"/>
    <s v="TS_GP_RLS_PSAUTO_M.AP_001004"/>
    <s v="......3 Production of Buses"/>
    <n v="60"/>
    <s v="Number"/>
    <s v="Normal"/>
    <m/>
    <n v="110"/>
    <x v="10"/>
  </r>
  <r>
    <s v="Production and Sales of Auto Vehicles"/>
    <x v="138"/>
    <x v="6"/>
    <x v="12"/>
    <s v="Q4"/>
    <s v="TS_GP_RLS_PSAUTO_M.AP_001005"/>
    <s v="......4 Production of Jeeps &amp; Pickups"/>
    <n v="1575"/>
    <s v="Number"/>
    <s v="Normal"/>
    <m/>
    <n v="120"/>
    <x v="11"/>
  </r>
  <r>
    <s v="Production and Sales of Auto Vehicles"/>
    <x v="138"/>
    <x v="6"/>
    <x v="12"/>
    <s v="Q4"/>
    <s v="TS_GP_RLS_PSAUTO_M.AP_001006"/>
    <s v="......5 Production of Tractors"/>
    <n v="1275"/>
    <s v="Number"/>
    <s v="Normal"/>
    <m/>
    <n v="130"/>
    <x v="12"/>
  </r>
  <r>
    <s v="Production and Sales of Auto Vehicles"/>
    <x v="138"/>
    <x v="6"/>
    <x v="12"/>
    <s v="Q4"/>
    <s v="TS_GP_RLS_PSAUTO_M.AP_001002"/>
    <s v=". Total Production of 2 &amp; 3 Wheelers"/>
    <n v="65262"/>
    <s v="Number"/>
    <s v="Normal"/>
    <m/>
    <n v="140"/>
    <x v="13"/>
  </r>
  <r>
    <s v="Production and Sales of Auto Vehicles"/>
    <x v="139"/>
    <x v="7"/>
    <x v="12"/>
    <s v="Q4"/>
    <s v="TS_GP_RLS_PSAUTO_M.TAS_001000"/>
    <s v=". Total Sales (except 2 &amp; 3 Wheelers)"/>
    <n v="14692"/>
    <s v="Number"/>
    <s v="Normal"/>
    <m/>
    <n v="10"/>
    <x v="0"/>
  </r>
  <r>
    <s v="Production and Sales of Auto Vehicles"/>
    <x v="139"/>
    <x v="7"/>
    <x v="12"/>
    <s v="Q4"/>
    <s v="TS_GP_RLS_PSAUTO_M.AS_001001"/>
    <s v="......1 Sales of Cars"/>
    <n v="11955"/>
    <s v="Number"/>
    <s v="Normal"/>
    <m/>
    <n v="20"/>
    <x v="1"/>
  </r>
  <r>
    <s v="Production and Sales of Auto Vehicles"/>
    <x v="139"/>
    <x v="7"/>
    <x v="12"/>
    <s v="Q4"/>
    <s v="TS_GP_RLS_PSAUTO_M.AS_001003"/>
    <s v="......2 Sales of Trucks"/>
    <n v="221"/>
    <s v="Number"/>
    <s v="Normal"/>
    <m/>
    <n v="30"/>
    <x v="2"/>
  </r>
  <r>
    <s v="Production and Sales of Auto Vehicles"/>
    <x v="139"/>
    <x v="7"/>
    <x v="12"/>
    <s v="Q4"/>
    <s v="TS_GP_RLS_PSAUTO_M.AS_001004"/>
    <s v="......3 Sales of Buses"/>
    <n v="54"/>
    <s v="Number"/>
    <s v="Normal"/>
    <m/>
    <n v="40"/>
    <x v="3"/>
  </r>
  <r>
    <s v="Production and Sales of Auto Vehicles"/>
    <x v="139"/>
    <x v="7"/>
    <x v="12"/>
    <s v="Q4"/>
    <s v="TS_GP_RLS_PSAUTO_M.AS_001005"/>
    <s v="......4 Sales of Jeeps &amp; Pickups"/>
    <n v="1955"/>
    <s v="Number"/>
    <s v="Normal"/>
    <m/>
    <n v="50"/>
    <x v="4"/>
  </r>
  <r>
    <s v="Production and Sales of Auto Vehicles"/>
    <x v="139"/>
    <x v="7"/>
    <x v="12"/>
    <s v="Q4"/>
    <s v="TS_GP_RLS_PSAUTO_M.AS_001006"/>
    <s v="......5 Sales of Tractors"/>
    <n v="507"/>
    <s v="Number"/>
    <s v="Normal"/>
    <m/>
    <n v="60"/>
    <x v="5"/>
  </r>
  <r>
    <s v="Production and Sales of Auto Vehicles"/>
    <x v="139"/>
    <x v="7"/>
    <x v="12"/>
    <s v="Q4"/>
    <s v="TS_GP_RLS_PSAUTO_M.AS_001002"/>
    <s v=". Total Sales of 2 &amp; 3 Wheelers"/>
    <n v="70504"/>
    <s v="Number"/>
    <s v="Normal"/>
    <m/>
    <n v="70"/>
    <x v="6"/>
  </r>
  <r>
    <s v="Production and Sales of Auto Vehicles"/>
    <x v="139"/>
    <x v="7"/>
    <x v="12"/>
    <s v="Q4"/>
    <s v="TS_GP_RLS_PSAUTO_M.TAP_001000"/>
    <s v=". Total Production (except 2 &amp; 3 Wheelers)"/>
    <n v="14268"/>
    <s v="Number"/>
    <s v="Normal"/>
    <m/>
    <n v="80"/>
    <x v="7"/>
  </r>
  <r>
    <s v="Production and Sales of Auto Vehicles"/>
    <x v="139"/>
    <x v="7"/>
    <x v="12"/>
    <s v="Q4"/>
    <s v="TS_GP_RLS_PSAUTO_M.AP_001001"/>
    <s v="......1 Production of Cars"/>
    <n v="10808"/>
    <s v="Number"/>
    <s v="Normal"/>
    <m/>
    <n v="90"/>
    <x v="8"/>
  </r>
  <r>
    <s v="Production and Sales of Auto Vehicles"/>
    <x v="139"/>
    <x v="7"/>
    <x v="12"/>
    <s v="Q4"/>
    <s v="TS_GP_RLS_PSAUTO_M.AP_001003"/>
    <s v="......2 Production of Trucks"/>
    <n v="203"/>
    <s v="Number"/>
    <s v="Normal"/>
    <m/>
    <n v="100"/>
    <x v="9"/>
  </r>
  <r>
    <s v="Production and Sales of Auto Vehicles"/>
    <x v="139"/>
    <x v="7"/>
    <x v="12"/>
    <s v="Q4"/>
    <s v="TS_GP_RLS_PSAUTO_M.AP_001004"/>
    <s v="......3 Production of Buses"/>
    <n v="54"/>
    <s v="Number"/>
    <s v="Normal"/>
    <m/>
    <n v="110"/>
    <x v="10"/>
  </r>
  <r>
    <s v="Production and Sales of Auto Vehicles"/>
    <x v="139"/>
    <x v="7"/>
    <x v="12"/>
    <s v="Q4"/>
    <s v="TS_GP_RLS_PSAUTO_M.AP_001005"/>
    <s v="......4 Production of Jeeps &amp; Pickups"/>
    <n v="1552"/>
    <s v="Number"/>
    <s v="Normal"/>
    <m/>
    <n v="120"/>
    <x v="11"/>
  </r>
  <r>
    <s v="Production and Sales of Auto Vehicles"/>
    <x v="139"/>
    <x v="7"/>
    <x v="12"/>
    <s v="Q4"/>
    <s v="TS_GP_RLS_PSAUTO_M.AP_001006"/>
    <s v="......5 Production of Tractors"/>
    <n v="1651"/>
    <s v="Number"/>
    <s v="Normal"/>
    <m/>
    <n v="130"/>
    <x v="12"/>
  </r>
  <r>
    <s v="Production and Sales of Auto Vehicles"/>
    <x v="139"/>
    <x v="7"/>
    <x v="12"/>
    <s v="Q4"/>
    <s v="TS_GP_RLS_PSAUTO_M.AP_001002"/>
    <s v=". Total Production of 2 &amp; 3 Wheelers"/>
    <n v="68922"/>
    <s v="Number"/>
    <s v="Normal"/>
    <m/>
    <n v="140"/>
    <x v="13"/>
  </r>
  <r>
    <s v="Production and Sales of Auto Vehicles"/>
    <x v="140"/>
    <x v="8"/>
    <x v="12"/>
    <s v="Q3"/>
    <s v="TS_GP_RLS_PSAUTO_M.TAS_001000"/>
    <s v=". Total Sales (except 2 &amp; 3 Wheelers)"/>
    <n v="15497"/>
    <s v="Number"/>
    <s v="Normal"/>
    <m/>
    <n v="10"/>
    <x v="0"/>
  </r>
  <r>
    <s v="Production and Sales of Auto Vehicles"/>
    <x v="140"/>
    <x v="8"/>
    <x v="12"/>
    <s v="Q3"/>
    <s v="TS_GP_RLS_PSAUTO_M.AS_001001"/>
    <s v="......1 Sales of Cars"/>
    <n v="7213"/>
    <s v="Number"/>
    <s v="Normal"/>
    <m/>
    <n v="20"/>
    <x v="1"/>
  </r>
  <r>
    <s v="Production and Sales of Auto Vehicles"/>
    <x v="140"/>
    <x v="8"/>
    <x v="12"/>
    <s v="Q3"/>
    <s v="TS_GP_RLS_PSAUTO_M.AS_001003"/>
    <s v="......2 Sales of Trucks"/>
    <n v="286"/>
    <s v="Number"/>
    <s v="Normal"/>
    <m/>
    <n v="30"/>
    <x v="2"/>
  </r>
  <r>
    <s v="Production and Sales of Auto Vehicles"/>
    <x v="140"/>
    <x v="8"/>
    <x v="12"/>
    <s v="Q3"/>
    <s v="TS_GP_RLS_PSAUTO_M.AS_001004"/>
    <s v="......3 Sales of Buses"/>
    <n v="44"/>
    <s v="Number"/>
    <s v="Normal"/>
    <m/>
    <n v="40"/>
    <x v="3"/>
  </r>
  <r>
    <s v="Production and Sales of Auto Vehicles"/>
    <x v="140"/>
    <x v="8"/>
    <x v="12"/>
    <s v="Q3"/>
    <s v="TS_GP_RLS_PSAUTO_M.AS_001005"/>
    <s v="......4 Sales of Jeeps &amp; Pickups"/>
    <n v="1655"/>
    <s v="Number"/>
    <s v="Normal"/>
    <m/>
    <n v="50"/>
    <x v="4"/>
  </r>
  <r>
    <s v="Production and Sales of Auto Vehicles"/>
    <x v="140"/>
    <x v="8"/>
    <x v="12"/>
    <s v="Q3"/>
    <s v="TS_GP_RLS_PSAUTO_M.AS_001006"/>
    <s v="......5 Sales of Tractors"/>
    <n v="6299"/>
    <s v="Number"/>
    <s v="Normal"/>
    <m/>
    <n v="60"/>
    <x v="5"/>
  </r>
  <r>
    <s v="Production and Sales of Auto Vehicles"/>
    <x v="140"/>
    <x v="8"/>
    <x v="12"/>
    <s v="Q3"/>
    <s v="TS_GP_RLS_PSAUTO_M.AS_001002"/>
    <s v=". Total Sales of 2 &amp; 3 Wheelers"/>
    <n v="61307"/>
    <s v="Number"/>
    <s v="Normal"/>
    <m/>
    <n v="70"/>
    <x v="6"/>
  </r>
  <r>
    <s v="Production and Sales of Auto Vehicles"/>
    <x v="140"/>
    <x v="8"/>
    <x v="12"/>
    <s v="Q3"/>
    <s v="TS_GP_RLS_PSAUTO_M.TAP_001000"/>
    <s v=". Total Production (except 2 &amp; 3 Wheelers)"/>
    <n v="14261"/>
    <s v="Number"/>
    <s v="Normal"/>
    <m/>
    <n v="80"/>
    <x v="7"/>
  </r>
  <r>
    <s v="Production and Sales of Auto Vehicles"/>
    <x v="140"/>
    <x v="8"/>
    <x v="12"/>
    <s v="Q3"/>
    <s v="TS_GP_RLS_PSAUTO_M.AP_001001"/>
    <s v="......1 Production of Cars"/>
    <n v="7982"/>
    <s v="Number"/>
    <s v="Normal"/>
    <m/>
    <n v="90"/>
    <x v="8"/>
  </r>
  <r>
    <s v="Production and Sales of Auto Vehicles"/>
    <x v="140"/>
    <x v="8"/>
    <x v="12"/>
    <s v="Q3"/>
    <s v="TS_GP_RLS_PSAUTO_M.AP_001003"/>
    <s v="......2 Production of Trucks"/>
    <n v="217"/>
    <s v="Number"/>
    <s v="Normal"/>
    <m/>
    <n v="100"/>
    <x v="9"/>
  </r>
  <r>
    <s v="Production and Sales of Auto Vehicles"/>
    <x v="140"/>
    <x v="8"/>
    <x v="12"/>
    <s v="Q3"/>
    <s v="TS_GP_RLS_PSAUTO_M.AP_001004"/>
    <s v="......3 Production of Buses"/>
    <n v="30"/>
    <s v="Number"/>
    <s v="Normal"/>
    <m/>
    <n v="110"/>
    <x v="10"/>
  </r>
  <r>
    <s v="Production and Sales of Auto Vehicles"/>
    <x v="140"/>
    <x v="8"/>
    <x v="12"/>
    <s v="Q3"/>
    <s v="TS_GP_RLS_PSAUTO_M.AP_001005"/>
    <s v="......4 Production of Jeeps &amp; Pickups"/>
    <n v="1182"/>
    <s v="Number"/>
    <s v="Normal"/>
    <m/>
    <n v="120"/>
    <x v="11"/>
  </r>
  <r>
    <s v="Production and Sales of Auto Vehicles"/>
    <x v="140"/>
    <x v="8"/>
    <x v="12"/>
    <s v="Q3"/>
    <s v="TS_GP_RLS_PSAUTO_M.AP_001006"/>
    <s v="......5 Production of Tractors"/>
    <n v="4850"/>
    <s v="Number"/>
    <s v="Normal"/>
    <m/>
    <n v="130"/>
    <x v="12"/>
  </r>
  <r>
    <s v="Production and Sales of Auto Vehicles"/>
    <x v="140"/>
    <x v="8"/>
    <x v="12"/>
    <s v="Q3"/>
    <s v="TS_GP_RLS_PSAUTO_M.AP_001002"/>
    <s v=". Total Production of 2 &amp; 3 Wheelers"/>
    <n v="61985"/>
    <s v="Number"/>
    <s v="Normal"/>
    <m/>
    <n v="140"/>
    <x v="13"/>
  </r>
  <r>
    <s v="Production and Sales of Auto Vehicles"/>
    <x v="141"/>
    <x v="9"/>
    <x v="12"/>
    <s v="Q3"/>
    <s v="TS_GP_RLS_PSAUTO_M.TAS_001000"/>
    <s v=". Total Sales (except 2 &amp; 3 Wheelers)"/>
    <n v="14164"/>
    <s v="Number"/>
    <s v="Normal"/>
    <m/>
    <n v="10"/>
    <x v="0"/>
  </r>
  <r>
    <s v="Production and Sales of Auto Vehicles"/>
    <x v="141"/>
    <x v="9"/>
    <x v="12"/>
    <s v="Q3"/>
    <s v="TS_GP_RLS_PSAUTO_M.AS_001001"/>
    <s v="......1 Sales of Cars"/>
    <n v="8437"/>
    <s v="Number"/>
    <s v="Normal"/>
    <m/>
    <n v="20"/>
    <x v="1"/>
  </r>
  <r>
    <s v="Production and Sales of Auto Vehicles"/>
    <x v="141"/>
    <x v="9"/>
    <x v="12"/>
    <s v="Q3"/>
    <s v="TS_GP_RLS_PSAUTO_M.AS_001003"/>
    <s v="......2 Sales of Trucks"/>
    <n v="169"/>
    <s v="Number"/>
    <s v="Normal"/>
    <m/>
    <n v="30"/>
    <x v="2"/>
  </r>
  <r>
    <s v="Production and Sales of Auto Vehicles"/>
    <x v="141"/>
    <x v="9"/>
    <x v="12"/>
    <s v="Q3"/>
    <s v="TS_GP_RLS_PSAUTO_M.AS_001004"/>
    <s v="......3 Sales of Buses"/>
    <n v="41"/>
    <s v="Number"/>
    <s v="Normal"/>
    <m/>
    <n v="40"/>
    <x v="3"/>
  </r>
  <r>
    <s v="Production and Sales of Auto Vehicles"/>
    <x v="141"/>
    <x v="9"/>
    <x v="12"/>
    <s v="Q3"/>
    <s v="TS_GP_RLS_PSAUTO_M.AS_001005"/>
    <s v="......4 Sales of Jeeps &amp; Pickups"/>
    <n v="1151"/>
    <s v="Number"/>
    <s v="Normal"/>
    <m/>
    <n v="50"/>
    <x v="4"/>
  </r>
  <r>
    <s v="Production and Sales of Auto Vehicles"/>
    <x v="141"/>
    <x v="9"/>
    <x v="12"/>
    <s v="Q3"/>
    <s v="TS_GP_RLS_PSAUTO_M.AS_001006"/>
    <s v="......5 Sales of Tractors"/>
    <n v="4366"/>
    <s v="Number"/>
    <s v="Normal"/>
    <m/>
    <n v="60"/>
    <x v="5"/>
  </r>
  <r>
    <s v="Production and Sales of Auto Vehicles"/>
    <x v="141"/>
    <x v="9"/>
    <x v="12"/>
    <s v="Q3"/>
    <s v="TS_GP_RLS_PSAUTO_M.AS_001002"/>
    <s v=". Total Sales of 2 &amp; 3 Wheelers"/>
    <n v="63123"/>
    <s v="Number"/>
    <s v="Normal"/>
    <m/>
    <n v="70"/>
    <x v="6"/>
  </r>
  <r>
    <s v="Production and Sales of Auto Vehicles"/>
    <x v="141"/>
    <x v="9"/>
    <x v="12"/>
    <s v="Q3"/>
    <s v="TS_GP_RLS_PSAUTO_M.TAP_001000"/>
    <s v=". Total Production (except 2 &amp; 3 Wheelers)"/>
    <n v="13594"/>
    <s v="Number"/>
    <s v="Normal"/>
    <m/>
    <n v="80"/>
    <x v="7"/>
  </r>
  <r>
    <s v="Production and Sales of Auto Vehicles"/>
    <x v="141"/>
    <x v="9"/>
    <x v="12"/>
    <s v="Q3"/>
    <s v="TS_GP_RLS_PSAUTO_M.AP_001001"/>
    <s v="......1 Production of Cars"/>
    <n v="8072"/>
    <s v="Number"/>
    <s v="Normal"/>
    <m/>
    <n v="90"/>
    <x v="8"/>
  </r>
  <r>
    <s v="Production and Sales of Auto Vehicles"/>
    <x v="141"/>
    <x v="9"/>
    <x v="12"/>
    <s v="Q3"/>
    <s v="TS_GP_RLS_PSAUTO_M.AP_001003"/>
    <s v="......2 Production of Trucks"/>
    <n v="206"/>
    <s v="Number"/>
    <s v="Normal"/>
    <m/>
    <n v="100"/>
    <x v="9"/>
  </r>
  <r>
    <s v="Production and Sales of Auto Vehicles"/>
    <x v="141"/>
    <x v="9"/>
    <x v="12"/>
    <s v="Q3"/>
    <s v="TS_GP_RLS_PSAUTO_M.AP_001004"/>
    <s v="......3 Production of Buses"/>
    <n v="22"/>
    <s v="Number"/>
    <s v="Normal"/>
    <m/>
    <n v="110"/>
    <x v="10"/>
  </r>
  <r>
    <s v="Production and Sales of Auto Vehicles"/>
    <x v="141"/>
    <x v="9"/>
    <x v="12"/>
    <s v="Q3"/>
    <s v="TS_GP_RLS_PSAUTO_M.AP_001005"/>
    <s v="......4 Production of Jeeps &amp; Pickups"/>
    <n v="1478"/>
    <s v="Number"/>
    <s v="Normal"/>
    <m/>
    <n v="120"/>
    <x v="11"/>
  </r>
  <r>
    <s v="Production and Sales of Auto Vehicles"/>
    <x v="141"/>
    <x v="9"/>
    <x v="12"/>
    <s v="Q3"/>
    <s v="TS_GP_RLS_PSAUTO_M.AP_001006"/>
    <s v="......5 Production of Tractors"/>
    <n v="3816"/>
    <s v="Number"/>
    <s v="Normal"/>
    <m/>
    <n v="130"/>
    <x v="12"/>
  </r>
  <r>
    <s v="Production and Sales of Auto Vehicles"/>
    <x v="141"/>
    <x v="9"/>
    <x v="12"/>
    <s v="Q3"/>
    <s v="TS_GP_RLS_PSAUTO_M.AP_001002"/>
    <s v=". Total Production of 2 &amp; 3 Wheelers"/>
    <n v="65001"/>
    <s v="Number"/>
    <s v="Normal"/>
    <m/>
    <n v="140"/>
    <x v="13"/>
  </r>
  <r>
    <s v="Production and Sales of Auto Vehicles"/>
    <x v="142"/>
    <x v="10"/>
    <x v="12"/>
    <s v="Q3"/>
    <s v="TS_GP_RLS_PSAUTO_M.TAS_001000"/>
    <s v=". Total Sales (except 2 &amp; 3 Wheelers)"/>
    <n v="13469"/>
    <s v="Number"/>
    <s v="Normal"/>
    <m/>
    <n v="10"/>
    <x v="0"/>
  </r>
  <r>
    <s v="Production and Sales of Auto Vehicles"/>
    <x v="142"/>
    <x v="10"/>
    <x v="12"/>
    <s v="Q3"/>
    <s v="TS_GP_RLS_PSAUTO_M.AS_001001"/>
    <s v="......1 Sales of Cars"/>
    <n v="8690"/>
    <s v="Number"/>
    <s v="Normal"/>
    <m/>
    <n v="20"/>
    <x v="1"/>
  </r>
  <r>
    <s v="Production and Sales of Auto Vehicles"/>
    <x v="142"/>
    <x v="10"/>
    <x v="12"/>
    <s v="Q3"/>
    <s v="TS_GP_RLS_PSAUTO_M.AS_001003"/>
    <s v="......2 Sales of Trucks"/>
    <n v="156"/>
    <s v="Number"/>
    <s v="Normal"/>
    <m/>
    <n v="30"/>
    <x v="2"/>
  </r>
  <r>
    <s v="Production and Sales of Auto Vehicles"/>
    <x v="142"/>
    <x v="10"/>
    <x v="12"/>
    <s v="Q3"/>
    <s v="TS_GP_RLS_PSAUTO_M.AS_001004"/>
    <s v="......3 Sales of Buses"/>
    <n v="25"/>
    <s v="Number"/>
    <s v="Normal"/>
    <m/>
    <n v="40"/>
    <x v="3"/>
  </r>
  <r>
    <s v="Production and Sales of Auto Vehicles"/>
    <x v="142"/>
    <x v="10"/>
    <x v="12"/>
    <s v="Q3"/>
    <s v="TS_GP_RLS_PSAUTO_M.AS_001005"/>
    <s v="......4 Sales of Jeeps &amp; Pickups"/>
    <n v="1265"/>
    <s v="Number"/>
    <s v="Normal"/>
    <m/>
    <n v="50"/>
    <x v="4"/>
  </r>
  <r>
    <s v="Production and Sales of Auto Vehicles"/>
    <x v="142"/>
    <x v="10"/>
    <x v="12"/>
    <s v="Q3"/>
    <s v="TS_GP_RLS_PSAUTO_M.AS_001006"/>
    <s v="......5 Sales of Tractors"/>
    <n v="3333"/>
    <s v="Number"/>
    <s v="Normal"/>
    <m/>
    <n v="60"/>
    <x v="5"/>
  </r>
  <r>
    <s v="Production and Sales of Auto Vehicles"/>
    <x v="142"/>
    <x v="10"/>
    <x v="12"/>
    <s v="Q3"/>
    <s v="TS_GP_RLS_PSAUTO_M.AS_001002"/>
    <s v=". Total Sales of 2 &amp; 3 Wheelers"/>
    <n v="67329"/>
    <s v="Number"/>
    <s v="Normal"/>
    <m/>
    <n v="70"/>
    <x v="6"/>
  </r>
  <r>
    <s v="Production and Sales of Auto Vehicles"/>
    <x v="142"/>
    <x v="10"/>
    <x v="12"/>
    <s v="Q3"/>
    <s v="TS_GP_RLS_PSAUTO_M.TAP_001000"/>
    <s v=". Total Production (except 2 &amp; 3 Wheelers)"/>
    <n v="14862"/>
    <s v="Number"/>
    <s v="Normal"/>
    <m/>
    <n v="80"/>
    <x v="7"/>
  </r>
  <r>
    <s v="Production and Sales of Auto Vehicles"/>
    <x v="142"/>
    <x v="10"/>
    <x v="12"/>
    <s v="Q3"/>
    <s v="TS_GP_RLS_PSAUTO_M.AP_001001"/>
    <s v="......1 Production of Cars"/>
    <n v="9162"/>
    <s v="Number"/>
    <s v="Normal"/>
    <m/>
    <n v="90"/>
    <x v="8"/>
  </r>
  <r>
    <s v="Production and Sales of Auto Vehicles"/>
    <x v="142"/>
    <x v="10"/>
    <x v="12"/>
    <s v="Q3"/>
    <s v="TS_GP_RLS_PSAUTO_M.AP_001003"/>
    <s v="......2 Production of Trucks"/>
    <n v="189"/>
    <s v="Number"/>
    <s v="Normal"/>
    <m/>
    <n v="100"/>
    <x v="9"/>
  </r>
  <r>
    <s v="Production and Sales of Auto Vehicles"/>
    <x v="142"/>
    <x v="10"/>
    <x v="12"/>
    <s v="Q3"/>
    <s v="TS_GP_RLS_PSAUTO_M.AP_001004"/>
    <s v="......3 Production of Buses"/>
    <n v="70"/>
    <s v="Number"/>
    <s v="Normal"/>
    <m/>
    <n v="110"/>
    <x v="10"/>
  </r>
  <r>
    <s v="Production and Sales of Auto Vehicles"/>
    <x v="142"/>
    <x v="10"/>
    <x v="12"/>
    <s v="Q3"/>
    <s v="TS_GP_RLS_PSAUTO_M.AP_001005"/>
    <s v="......4 Production of Jeeps &amp; Pickups"/>
    <n v="2139"/>
    <s v="Number"/>
    <s v="Normal"/>
    <m/>
    <n v="120"/>
    <x v="11"/>
  </r>
  <r>
    <s v="Production and Sales of Auto Vehicles"/>
    <x v="142"/>
    <x v="10"/>
    <x v="12"/>
    <s v="Q3"/>
    <s v="TS_GP_RLS_PSAUTO_M.AP_001006"/>
    <s v="......5 Production of Tractors"/>
    <n v="3302"/>
    <s v="Number"/>
    <s v="Normal"/>
    <m/>
    <n v="130"/>
    <x v="12"/>
  </r>
  <r>
    <s v="Production and Sales of Auto Vehicles"/>
    <x v="142"/>
    <x v="10"/>
    <x v="12"/>
    <s v="Q3"/>
    <s v="TS_GP_RLS_PSAUTO_M.AP_001002"/>
    <s v=". Total Production of 2 &amp; 3 Wheelers"/>
    <n v="65034"/>
    <s v="Number"/>
    <s v="Normal"/>
    <m/>
    <n v="140"/>
    <x v="13"/>
  </r>
  <r>
    <s v="Production and Sales of Auto Vehicles"/>
    <x v="143"/>
    <x v="11"/>
    <x v="12"/>
    <s v="Q2"/>
    <s v="TS_GP_RLS_PSAUTO_M.TAS_001000"/>
    <s v=". Total Sales (except 2 &amp; 3 Wheelers)"/>
    <n v="13210"/>
    <s v="Number"/>
    <s v="Normal"/>
    <m/>
    <n v="10"/>
    <x v="0"/>
  </r>
  <r>
    <s v="Production and Sales of Auto Vehicles"/>
    <x v="143"/>
    <x v="11"/>
    <x v="12"/>
    <s v="Q2"/>
    <s v="TS_GP_RLS_PSAUTO_M.AS_001001"/>
    <s v="......1 Sales of Cars"/>
    <n v="9659"/>
    <s v="Number"/>
    <s v="Normal"/>
    <m/>
    <n v="20"/>
    <x v="1"/>
  </r>
  <r>
    <s v="Production and Sales of Auto Vehicles"/>
    <x v="143"/>
    <x v="11"/>
    <x v="12"/>
    <s v="Q2"/>
    <s v="TS_GP_RLS_PSAUTO_M.AS_001003"/>
    <s v="......2 Sales of Trucks"/>
    <n v="159"/>
    <s v="Number"/>
    <s v="Normal"/>
    <m/>
    <n v="30"/>
    <x v="2"/>
  </r>
  <r>
    <s v="Production and Sales of Auto Vehicles"/>
    <x v="143"/>
    <x v="11"/>
    <x v="12"/>
    <s v="Q2"/>
    <s v="TS_GP_RLS_PSAUTO_M.AS_001004"/>
    <s v="......3 Sales of Buses"/>
    <n v="77"/>
    <s v="Number"/>
    <s v="Normal"/>
    <m/>
    <n v="40"/>
    <x v="3"/>
  </r>
  <r>
    <s v="Production and Sales of Auto Vehicles"/>
    <x v="143"/>
    <x v="11"/>
    <x v="12"/>
    <s v="Q2"/>
    <s v="TS_GP_RLS_PSAUTO_M.AS_001005"/>
    <s v="......4 Sales of Jeeps &amp; Pickups"/>
    <n v="1507"/>
    <s v="Number"/>
    <s v="Normal"/>
    <m/>
    <n v="50"/>
    <x v="4"/>
  </r>
  <r>
    <s v="Production and Sales of Auto Vehicles"/>
    <x v="143"/>
    <x v="11"/>
    <x v="12"/>
    <s v="Q2"/>
    <s v="TS_GP_RLS_PSAUTO_M.AS_001006"/>
    <s v="......5 Sales of Tractors"/>
    <n v="1808"/>
    <s v="Number"/>
    <s v="Normal"/>
    <m/>
    <n v="60"/>
    <x v="5"/>
  </r>
  <r>
    <s v="Production and Sales of Auto Vehicles"/>
    <x v="143"/>
    <x v="11"/>
    <x v="12"/>
    <s v="Q2"/>
    <s v="TS_GP_RLS_PSAUTO_M.AS_001002"/>
    <s v=". Total Sales of 2 &amp; 3 Wheelers"/>
    <n v="64913"/>
    <s v="Number"/>
    <s v="Normal"/>
    <m/>
    <n v="70"/>
    <x v="6"/>
  </r>
  <r>
    <s v="Production and Sales of Auto Vehicles"/>
    <x v="143"/>
    <x v="11"/>
    <x v="12"/>
    <s v="Q2"/>
    <s v="TS_GP_RLS_PSAUTO_M.TAP_001000"/>
    <s v=". Total Production (except 2 &amp; 3 Wheelers)"/>
    <n v="13359"/>
    <s v="Number"/>
    <s v="Normal"/>
    <m/>
    <n v="80"/>
    <x v="7"/>
  </r>
  <r>
    <s v="Production and Sales of Auto Vehicles"/>
    <x v="143"/>
    <x v="11"/>
    <x v="12"/>
    <s v="Q2"/>
    <s v="TS_GP_RLS_PSAUTO_M.AP_001001"/>
    <s v="......1 Production of Cars"/>
    <n v="8959"/>
    <s v="Number"/>
    <s v="Normal"/>
    <m/>
    <n v="90"/>
    <x v="8"/>
  </r>
  <r>
    <s v="Production and Sales of Auto Vehicles"/>
    <x v="143"/>
    <x v="11"/>
    <x v="12"/>
    <s v="Q2"/>
    <s v="TS_GP_RLS_PSAUTO_M.AP_001003"/>
    <s v="......2 Production of Trucks"/>
    <n v="168"/>
    <s v="Number"/>
    <s v="Normal"/>
    <m/>
    <n v="100"/>
    <x v="9"/>
  </r>
  <r>
    <s v="Production and Sales of Auto Vehicles"/>
    <x v="143"/>
    <x v="11"/>
    <x v="12"/>
    <s v="Q2"/>
    <s v="TS_GP_RLS_PSAUTO_M.AP_001004"/>
    <s v="......3 Production of Buses"/>
    <n v="75"/>
    <s v="Number"/>
    <s v="Normal"/>
    <m/>
    <n v="110"/>
    <x v="10"/>
  </r>
  <r>
    <s v="Production and Sales of Auto Vehicles"/>
    <x v="143"/>
    <x v="11"/>
    <x v="12"/>
    <s v="Q2"/>
    <s v="TS_GP_RLS_PSAUTO_M.AP_001005"/>
    <s v="......4 Production of Jeeps &amp; Pickups"/>
    <n v="1565"/>
    <s v="Number"/>
    <s v="Normal"/>
    <m/>
    <n v="120"/>
    <x v="11"/>
  </r>
  <r>
    <s v="Production and Sales of Auto Vehicles"/>
    <x v="143"/>
    <x v="11"/>
    <x v="12"/>
    <s v="Q2"/>
    <s v="TS_GP_RLS_PSAUTO_M.AP_001006"/>
    <s v="......5 Production of Tractors"/>
    <n v="2592"/>
    <s v="Number"/>
    <s v="Normal"/>
    <m/>
    <n v="130"/>
    <x v="12"/>
  </r>
  <r>
    <s v="Production and Sales of Auto Vehicles"/>
    <x v="143"/>
    <x v="11"/>
    <x v="12"/>
    <s v="Q2"/>
    <s v="TS_GP_RLS_PSAUTO_M.AP_001002"/>
    <s v=". Total Production of 2 &amp; 3 Wheelers"/>
    <n v="67586"/>
    <s v="Number"/>
    <s v="Normal"/>
    <m/>
    <n v="140"/>
    <x v="13"/>
  </r>
  <r>
    <s v="Production and Sales of Auto Vehicles"/>
    <x v="144"/>
    <x v="0"/>
    <x v="12"/>
    <s v="Q2"/>
    <s v="TS_GP_RLS_PSAUTO_M.TAS_001000"/>
    <s v=". Total Sales (except 2 &amp; 3 Wheelers)"/>
    <n v="13231"/>
    <s v="Number"/>
    <s v="Normal"/>
    <m/>
    <n v="10"/>
    <x v="0"/>
  </r>
  <r>
    <s v="Production and Sales of Auto Vehicles"/>
    <x v="144"/>
    <x v="0"/>
    <x v="12"/>
    <s v="Q2"/>
    <s v="TS_GP_RLS_PSAUTO_M.AS_001001"/>
    <s v="......1 Sales of Cars"/>
    <n v="9592"/>
    <s v="Number"/>
    <s v="Normal"/>
    <m/>
    <n v="20"/>
    <x v="1"/>
  </r>
  <r>
    <s v="Production and Sales of Auto Vehicles"/>
    <x v="144"/>
    <x v="0"/>
    <x v="12"/>
    <s v="Q2"/>
    <s v="TS_GP_RLS_PSAUTO_M.AS_001003"/>
    <s v="......2 Sales of Trucks"/>
    <n v="140"/>
    <s v="Number"/>
    <s v="Normal"/>
    <m/>
    <n v="30"/>
    <x v="2"/>
  </r>
  <r>
    <s v="Production and Sales of Auto Vehicles"/>
    <x v="144"/>
    <x v="0"/>
    <x v="12"/>
    <s v="Q2"/>
    <s v="TS_GP_RLS_PSAUTO_M.AS_001004"/>
    <s v="......3 Sales of Buses"/>
    <n v="46"/>
    <s v="Number"/>
    <s v="Normal"/>
    <m/>
    <n v="40"/>
    <x v="3"/>
  </r>
  <r>
    <s v="Production and Sales of Auto Vehicles"/>
    <x v="144"/>
    <x v="0"/>
    <x v="12"/>
    <s v="Q2"/>
    <s v="TS_GP_RLS_PSAUTO_M.AS_001005"/>
    <s v="......4 Sales of Jeeps &amp; Pickups"/>
    <n v="1504"/>
    <s v="Number"/>
    <s v="Normal"/>
    <m/>
    <n v="50"/>
    <x v="4"/>
  </r>
  <r>
    <s v="Production and Sales of Auto Vehicles"/>
    <x v="144"/>
    <x v="0"/>
    <x v="12"/>
    <s v="Q2"/>
    <s v="TS_GP_RLS_PSAUTO_M.AS_001006"/>
    <s v="......5 Sales of Tractors"/>
    <n v="1949"/>
    <s v="Number"/>
    <s v="Normal"/>
    <m/>
    <n v="60"/>
    <x v="5"/>
  </r>
  <r>
    <s v="Production and Sales of Auto Vehicles"/>
    <x v="144"/>
    <x v="0"/>
    <x v="12"/>
    <s v="Q2"/>
    <s v="TS_GP_RLS_PSAUTO_M.AS_001002"/>
    <s v=". Total Sales of 2 &amp; 3 Wheelers"/>
    <n v="63068"/>
    <s v="Number"/>
    <s v="Normal"/>
    <m/>
    <n v="70"/>
    <x v="6"/>
  </r>
  <r>
    <s v="Production and Sales of Auto Vehicles"/>
    <x v="144"/>
    <x v="0"/>
    <x v="12"/>
    <s v="Q2"/>
    <s v="TS_GP_RLS_PSAUTO_M.TAP_001000"/>
    <s v=". Total Production (except 2 &amp; 3 Wheelers)"/>
    <n v="12946"/>
    <s v="Number"/>
    <s v="Normal"/>
    <m/>
    <n v="80"/>
    <x v="7"/>
  </r>
  <r>
    <s v="Production and Sales of Auto Vehicles"/>
    <x v="144"/>
    <x v="0"/>
    <x v="12"/>
    <s v="Q2"/>
    <s v="TS_GP_RLS_PSAUTO_M.AP_001001"/>
    <s v="......1 Production of Cars"/>
    <n v="9273"/>
    <s v="Number"/>
    <s v="Normal"/>
    <m/>
    <n v="90"/>
    <x v="8"/>
  </r>
  <r>
    <s v="Production and Sales of Auto Vehicles"/>
    <x v="144"/>
    <x v="0"/>
    <x v="12"/>
    <s v="Q2"/>
    <s v="TS_GP_RLS_PSAUTO_M.AP_001003"/>
    <s v="......2 Production of Trucks"/>
    <n v="118"/>
    <s v="Number"/>
    <s v="Normal"/>
    <m/>
    <n v="100"/>
    <x v="9"/>
  </r>
  <r>
    <s v="Production and Sales of Auto Vehicles"/>
    <x v="144"/>
    <x v="0"/>
    <x v="12"/>
    <s v="Q2"/>
    <s v="TS_GP_RLS_PSAUTO_M.AP_001004"/>
    <s v="......3 Production of Buses"/>
    <n v="65"/>
    <s v="Number"/>
    <s v="Normal"/>
    <m/>
    <n v="110"/>
    <x v="10"/>
  </r>
  <r>
    <s v="Production and Sales of Auto Vehicles"/>
    <x v="144"/>
    <x v="0"/>
    <x v="12"/>
    <s v="Q2"/>
    <s v="TS_GP_RLS_PSAUTO_M.AP_001005"/>
    <s v="......4 Production of Jeeps &amp; Pickups"/>
    <n v="1590"/>
    <s v="Number"/>
    <s v="Normal"/>
    <m/>
    <n v="120"/>
    <x v="11"/>
  </r>
  <r>
    <s v="Production and Sales of Auto Vehicles"/>
    <x v="144"/>
    <x v="0"/>
    <x v="12"/>
    <s v="Q2"/>
    <s v="TS_GP_RLS_PSAUTO_M.AP_001006"/>
    <s v="......5 Production of Tractors"/>
    <n v="1900"/>
    <s v="Number"/>
    <s v="Normal"/>
    <m/>
    <n v="130"/>
    <x v="12"/>
  </r>
  <r>
    <s v="Production and Sales of Auto Vehicles"/>
    <x v="144"/>
    <x v="0"/>
    <x v="12"/>
    <s v="Q2"/>
    <s v="TS_GP_RLS_PSAUTO_M.AP_001002"/>
    <s v=". Total Production of 2 &amp; 3 Wheelers"/>
    <n v="62665"/>
    <s v="Number"/>
    <s v="Normal"/>
    <m/>
    <n v="140"/>
    <x v="13"/>
  </r>
  <r>
    <s v="Production and Sales of Auto Vehicles"/>
    <x v="145"/>
    <x v="1"/>
    <x v="12"/>
    <s v="Q2"/>
    <s v="TS_GP_RLS_PSAUTO_M.TAS_001000"/>
    <s v=". Total Sales (except 2 &amp; 3 Wheelers)"/>
    <n v="12042"/>
    <s v="Number"/>
    <s v="Normal"/>
    <m/>
    <n v="10"/>
    <x v="0"/>
  </r>
  <r>
    <s v="Production and Sales of Auto Vehicles"/>
    <x v="145"/>
    <x v="1"/>
    <x v="12"/>
    <s v="Q2"/>
    <s v="TS_GP_RLS_PSAUTO_M.AS_001001"/>
    <s v="......1 Sales of Cars"/>
    <n v="9288"/>
    <s v="Number"/>
    <s v="Normal"/>
    <m/>
    <n v="20"/>
    <x v="1"/>
  </r>
  <r>
    <s v="Production and Sales of Auto Vehicles"/>
    <x v="145"/>
    <x v="1"/>
    <x v="12"/>
    <s v="Q2"/>
    <s v="TS_GP_RLS_PSAUTO_M.AS_001003"/>
    <s v="......2 Sales of Trucks"/>
    <n v="118"/>
    <s v="Number"/>
    <s v="Normal"/>
    <m/>
    <n v="30"/>
    <x v="2"/>
  </r>
  <r>
    <s v="Production and Sales of Auto Vehicles"/>
    <x v="145"/>
    <x v="1"/>
    <x v="12"/>
    <s v="Q2"/>
    <s v="TS_GP_RLS_PSAUTO_M.AS_001004"/>
    <s v="......3 Sales of Buses"/>
    <n v="43"/>
    <s v="Number"/>
    <s v="Normal"/>
    <m/>
    <n v="40"/>
    <x v="3"/>
  </r>
  <r>
    <s v="Production and Sales of Auto Vehicles"/>
    <x v="145"/>
    <x v="1"/>
    <x v="12"/>
    <s v="Q2"/>
    <s v="TS_GP_RLS_PSAUTO_M.AS_001005"/>
    <s v="......4 Sales of Jeeps &amp; Pickups"/>
    <n v="1291"/>
    <s v="Number"/>
    <s v="Normal"/>
    <m/>
    <n v="50"/>
    <x v="4"/>
  </r>
  <r>
    <s v="Production and Sales of Auto Vehicles"/>
    <x v="145"/>
    <x v="1"/>
    <x v="12"/>
    <s v="Q2"/>
    <s v="TS_GP_RLS_PSAUTO_M.AS_001006"/>
    <s v="......5 Sales of Tractors"/>
    <n v="1302"/>
    <s v="Number"/>
    <s v="Normal"/>
    <m/>
    <n v="60"/>
    <x v="5"/>
  </r>
  <r>
    <s v="Production and Sales of Auto Vehicles"/>
    <x v="145"/>
    <x v="1"/>
    <x v="12"/>
    <s v="Q2"/>
    <s v="TS_GP_RLS_PSAUTO_M.AS_001002"/>
    <s v=". Total Sales of 2 &amp; 3 Wheelers"/>
    <n v="68065"/>
    <s v="Number"/>
    <s v="Normal"/>
    <m/>
    <n v="70"/>
    <x v="6"/>
  </r>
  <r>
    <s v="Production and Sales of Auto Vehicles"/>
    <x v="145"/>
    <x v="1"/>
    <x v="12"/>
    <s v="Q2"/>
    <s v="TS_GP_RLS_PSAUTO_M.TAP_001000"/>
    <s v=". Total Production (except 2 &amp; 3 Wheelers)"/>
    <n v="12804"/>
    <s v="Number"/>
    <s v="Normal"/>
    <m/>
    <n v="80"/>
    <x v="7"/>
  </r>
  <r>
    <s v="Production and Sales of Auto Vehicles"/>
    <x v="145"/>
    <x v="1"/>
    <x v="12"/>
    <s v="Q2"/>
    <s v="TS_GP_RLS_PSAUTO_M.AP_001001"/>
    <s v="......1 Production of Cars"/>
    <n v="9313"/>
    <s v="Number"/>
    <s v="Normal"/>
    <m/>
    <n v="90"/>
    <x v="8"/>
  </r>
  <r>
    <s v="Production and Sales of Auto Vehicles"/>
    <x v="145"/>
    <x v="1"/>
    <x v="12"/>
    <s v="Q2"/>
    <s v="TS_GP_RLS_PSAUTO_M.AP_001003"/>
    <s v="......2 Production of Trucks"/>
    <n v="166"/>
    <s v="Number"/>
    <s v="Normal"/>
    <m/>
    <n v="100"/>
    <x v="9"/>
  </r>
  <r>
    <s v="Production and Sales of Auto Vehicles"/>
    <x v="145"/>
    <x v="1"/>
    <x v="12"/>
    <s v="Q2"/>
    <s v="TS_GP_RLS_PSAUTO_M.AP_001004"/>
    <s v="......3 Production of Buses"/>
    <n v="34"/>
    <s v="Number"/>
    <s v="Normal"/>
    <m/>
    <n v="110"/>
    <x v="10"/>
  </r>
  <r>
    <s v="Production and Sales of Auto Vehicles"/>
    <x v="145"/>
    <x v="1"/>
    <x v="12"/>
    <s v="Q2"/>
    <s v="TS_GP_RLS_PSAUTO_M.AP_001005"/>
    <s v="......4 Production of Jeeps &amp; Pickups"/>
    <n v="1364"/>
    <s v="Number"/>
    <s v="Normal"/>
    <m/>
    <n v="120"/>
    <x v="11"/>
  </r>
  <r>
    <s v="Production and Sales of Auto Vehicles"/>
    <x v="145"/>
    <x v="1"/>
    <x v="12"/>
    <s v="Q2"/>
    <s v="TS_GP_RLS_PSAUTO_M.AP_001006"/>
    <s v="......5 Production of Tractors"/>
    <n v="1927"/>
    <s v="Number"/>
    <s v="Normal"/>
    <m/>
    <n v="130"/>
    <x v="12"/>
  </r>
  <r>
    <s v="Production and Sales of Auto Vehicles"/>
    <x v="145"/>
    <x v="1"/>
    <x v="12"/>
    <s v="Q2"/>
    <s v="TS_GP_RLS_PSAUTO_M.AP_001002"/>
    <s v=". Total Production of 2 &amp; 3 Wheelers"/>
    <n v="65247"/>
    <s v="Number"/>
    <s v="Normal"/>
    <m/>
    <n v="140"/>
    <x v="13"/>
  </r>
  <r>
    <s v="Production and Sales of Auto Vehicles"/>
    <x v="146"/>
    <x v="2"/>
    <x v="12"/>
    <s v="Q1"/>
    <s v="TS_GP_RLS_PSAUTO_M.TAS_001000"/>
    <s v=". Total Sales (except 2 &amp; 3 Wheelers)"/>
    <n v="20231"/>
    <s v="Number"/>
    <s v="Normal"/>
    <m/>
    <n v="10"/>
    <x v="0"/>
  </r>
  <r>
    <s v="Production and Sales of Auto Vehicles"/>
    <x v="146"/>
    <x v="2"/>
    <x v="12"/>
    <s v="Q1"/>
    <s v="TS_GP_RLS_PSAUTO_M.AS_001001"/>
    <s v="......1 Sales of Cars"/>
    <n v="11577"/>
    <s v="Number"/>
    <s v="Normal"/>
    <m/>
    <n v="20"/>
    <x v="1"/>
  </r>
  <r>
    <s v="Production and Sales of Auto Vehicles"/>
    <x v="146"/>
    <x v="2"/>
    <x v="12"/>
    <s v="Q1"/>
    <s v="TS_GP_RLS_PSAUTO_M.AS_001003"/>
    <s v="......2 Sales of Trucks"/>
    <n v="301"/>
    <s v="Number"/>
    <s v="Normal"/>
    <m/>
    <n v="30"/>
    <x v="2"/>
  </r>
  <r>
    <s v="Production and Sales of Auto Vehicles"/>
    <x v="146"/>
    <x v="2"/>
    <x v="12"/>
    <s v="Q1"/>
    <s v="TS_GP_RLS_PSAUTO_M.AS_001004"/>
    <s v="......3 Sales of Buses"/>
    <n v="19"/>
    <s v="Number"/>
    <s v="Normal"/>
    <m/>
    <n v="40"/>
    <x v="3"/>
  </r>
  <r>
    <s v="Production and Sales of Auto Vehicles"/>
    <x v="146"/>
    <x v="2"/>
    <x v="12"/>
    <s v="Q1"/>
    <s v="TS_GP_RLS_PSAUTO_M.AS_001005"/>
    <s v="......4 Sales of Jeeps &amp; Pickups"/>
    <n v="2097"/>
    <s v="Number"/>
    <s v="Normal"/>
    <m/>
    <n v="50"/>
    <x v="4"/>
  </r>
  <r>
    <s v="Production and Sales of Auto Vehicles"/>
    <x v="146"/>
    <x v="2"/>
    <x v="12"/>
    <s v="Q1"/>
    <s v="TS_GP_RLS_PSAUTO_M.AS_001006"/>
    <s v="......5 Sales of Tractors"/>
    <n v="6237"/>
    <s v="Number"/>
    <s v="Normal"/>
    <m/>
    <n v="60"/>
    <x v="5"/>
  </r>
  <r>
    <s v="Production and Sales of Auto Vehicles"/>
    <x v="146"/>
    <x v="2"/>
    <x v="12"/>
    <s v="Q1"/>
    <s v="TS_GP_RLS_PSAUTO_M.AS_001002"/>
    <s v=". Total Sales of 2 &amp; 3 Wheelers"/>
    <n v="67190"/>
    <s v="Number"/>
    <s v="Normal"/>
    <m/>
    <n v="70"/>
    <x v="6"/>
  </r>
  <r>
    <s v="Production and Sales of Auto Vehicles"/>
    <x v="146"/>
    <x v="2"/>
    <x v="12"/>
    <s v="Q1"/>
    <s v="TS_GP_RLS_PSAUTO_M.TAP_001000"/>
    <s v=". Total Production (except 2 &amp; 3 Wheelers)"/>
    <n v="20038"/>
    <s v="Number"/>
    <s v="Normal"/>
    <m/>
    <n v="80"/>
    <x v="7"/>
  </r>
  <r>
    <s v="Production and Sales of Auto Vehicles"/>
    <x v="146"/>
    <x v="2"/>
    <x v="12"/>
    <s v="Q1"/>
    <s v="TS_GP_RLS_PSAUTO_M.AP_001001"/>
    <s v="......1 Production of Cars"/>
    <n v="12573"/>
    <s v="Number"/>
    <s v="Normal"/>
    <m/>
    <n v="90"/>
    <x v="8"/>
  </r>
  <r>
    <s v="Production and Sales of Auto Vehicles"/>
    <x v="146"/>
    <x v="2"/>
    <x v="12"/>
    <s v="Q1"/>
    <s v="TS_GP_RLS_PSAUTO_M.AP_001003"/>
    <s v="......2 Production of Trucks"/>
    <n v="260"/>
    <s v="Number"/>
    <s v="Normal"/>
    <m/>
    <n v="100"/>
    <x v="9"/>
  </r>
  <r>
    <s v="Production and Sales of Auto Vehicles"/>
    <x v="146"/>
    <x v="2"/>
    <x v="12"/>
    <s v="Q1"/>
    <s v="TS_GP_RLS_PSAUTO_M.AP_001004"/>
    <s v="......3 Production of Buses"/>
    <n v="12"/>
    <s v="Number"/>
    <s v="Normal"/>
    <m/>
    <n v="110"/>
    <x v="10"/>
  </r>
  <r>
    <s v="Production and Sales of Auto Vehicles"/>
    <x v="146"/>
    <x v="2"/>
    <x v="12"/>
    <s v="Q1"/>
    <s v="TS_GP_RLS_PSAUTO_M.AP_001005"/>
    <s v="......4 Production of Jeeps &amp; Pickups"/>
    <n v="1857"/>
    <s v="Number"/>
    <s v="Normal"/>
    <m/>
    <n v="120"/>
    <x v="11"/>
  </r>
  <r>
    <s v="Production and Sales of Auto Vehicles"/>
    <x v="146"/>
    <x v="2"/>
    <x v="12"/>
    <s v="Q1"/>
    <s v="TS_GP_RLS_PSAUTO_M.AP_001006"/>
    <s v="......5 Production of Tractors"/>
    <n v="5336"/>
    <s v="Number"/>
    <s v="Normal"/>
    <m/>
    <n v="130"/>
    <x v="12"/>
  </r>
  <r>
    <s v="Production and Sales of Auto Vehicles"/>
    <x v="146"/>
    <x v="2"/>
    <x v="12"/>
    <s v="Q1"/>
    <s v="TS_GP_RLS_PSAUTO_M.AP_001002"/>
    <s v=". Total Production of 2 &amp; 3 Wheelers"/>
    <n v="66488"/>
    <s v="Number"/>
    <s v="Normal"/>
    <m/>
    <n v="140"/>
    <x v="13"/>
  </r>
  <r>
    <s v="Production and Sales of Auto Vehicles"/>
    <x v="147"/>
    <x v="3"/>
    <x v="12"/>
    <s v="Q1"/>
    <s v="TS_GP_RLS_PSAUTO_M.TAS_001000"/>
    <s v=". Total Sales (except 2 &amp; 3 Wheelers)"/>
    <n v="17899"/>
    <s v="Number"/>
    <s v="Normal"/>
    <m/>
    <n v="10"/>
    <x v="0"/>
  </r>
  <r>
    <s v="Production and Sales of Auto Vehicles"/>
    <x v="147"/>
    <x v="3"/>
    <x v="12"/>
    <s v="Q1"/>
    <s v="TS_GP_RLS_PSAUTO_M.AS_001001"/>
    <s v="......1 Sales of Cars"/>
    <n v="11786"/>
    <s v="Number"/>
    <s v="Normal"/>
    <m/>
    <n v="20"/>
    <x v="1"/>
  </r>
  <r>
    <s v="Production and Sales of Auto Vehicles"/>
    <x v="147"/>
    <x v="3"/>
    <x v="12"/>
    <s v="Q1"/>
    <s v="TS_GP_RLS_PSAUTO_M.AS_001003"/>
    <s v="......2 Sales of Trucks"/>
    <n v="146"/>
    <s v="Number"/>
    <s v="Normal"/>
    <m/>
    <n v="30"/>
    <x v="2"/>
  </r>
  <r>
    <s v="Production and Sales of Auto Vehicles"/>
    <x v="147"/>
    <x v="3"/>
    <x v="12"/>
    <s v="Q1"/>
    <s v="TS_GP_RLS_PSAUTO_M.AS_001004"/>
    <s v="......3 Sales of Buses"/>
    <n v="50"/>
    <s v="Number"/>
    <s v="Normal"/>
    <m/>
    <n v="40"/>
    <x v="3"/>
  </r>
  <r>
    <s v="Production and Sales of Auto Vehicles"/>
    <x v="147"/>
    <x v="3"/>
    <x v="12"/>
    <s v="Q1"/>
    <s v="TS_GP_RLS_PSAUTO_M.AS_001005"/>
    <s v="......4 Sales of Jeeps &amp; Pickups"/>
    <n v="1516"/>
    <s v="Number"/>
    <s v="Normal"/>
    <m/>
    <n v="50"/>
    <x v="4"/>
  </r>
  <r>
    <s v="Production and Sales of Auto Vehicles"/>
    <x v="147"/>
    <x v="3"/>
    <x v="12"/>
    <s v="Q1"/>
    <s v="TS_GP_RLS_PSAUTO_M.AS_001006"/>
    <s v="......5 Sales of Tractors"/>
    <n v="4401"/>
    <s v="Number"/>
    <s v="Normal"/>
    <m/>
    <n v="60"/>
    <x v="5"/>
  </r>
  <r>
    <s v="Production and Sales of Auto Vehicles"/>
    <x v="147"/>
    <x v="3"/>
    <x v="12"/>
    <s v="Q1"/>
    <s v="TS_GP_RLS_PSAUTO_M.AS_001002"/>
    <s v=". Total Sales of 2 &amp; 3 Wheelers"/>
    <n v="67273"/>
    <s v="Number"/>
    <s v="Normal"/>
    <m/>
    <n v="70"/>
    <x v="6"/>
  </r>
  <r>
    <s v="Production and Sales of Auto Vehicles"/>
    <x v="147"/>
    <x v="3"/>
    <x v="12"/>
    <s v="Q1"/>
    <s v="TS_GP_RLS_PSAUTO_M.TAP_001000"/>
    <s v=". Total Production (except 2 &amp; 3 Wheelers)"/>
    <n v="19355"/>
    <s v="Number"/>
    <s v="Normal"/>
    <m/>
    <n v="80"/>
    <x v="7"/>
  </r>
  <r>
    <s v="Production and Sales of Auto Vehicles"/>
    <x v="147"/>
    <x v="3"/>
    <x v="12"/>
    <s v="Q1"/>
    <s v="TS_GP_RLS_PSAUTO_M.AP_001001"/>
    <s v="......1 Production of Cars"/>
    <n v="12658"/>
    <s v="Number"/>
    <s v="Normal"/>
    <m/>
    <n v="90"/>
    <x v="8"/>
  </r>
  <r>
    <s v="Production and Sales of Auto Vehicles"/>
    <x v="147"/>
    <x v="3"/>
    <x v="12"/>
    <s v="Q1"/>
    <s v="TS_GP_RLS_PSAUTO_M.AP_001003"/>
    <s v="......2 Production of Trucks"/>
    <n v="108"/>
    <s v="Number"/>
    <s v="Normal"/>
    <m/>
    <n v="100"/>
    <x v="9"/>
  </r>
  <r>
    <s v="Production and Sales of Auto Vehicles"/>
    <x v="147"/>
    <x v="3"/>
    <x v="12"/>
    <s v="Q1"/>
    <s v="TS_GP_RLS_PSAUTO_M.AP_001004"/>
    <s v="......3 Production of Buses"/>
    <n v="38"/>
    <s v="Number"/>
    <s v="Normal"/>
    <m/>
    <n v="110"/>
    <x v="10"/>
  </r>
  <r>
    <s v="Production and Sales of Auto Vehicles"/>
    <x v="147"/>
    <x v="3"/>
    <x v="12"/>
    <s v="Q1"/>
    <s v="TS_GP_RLS_PSAUTO_M.AP_001005"/>
    <s v="......4 Production of Jeeps &amp; Pickups"/>
    <n v="1585"/>
    <s v="Number"/>
    <s v="Normal"/>
    <m/>
    <n v="120"/>
    <x v="11"/>
  </r>
  <r>
    <s v="Production and Sales of Auto Vehicles"/>
    <x v="147"/>
    <x v="3"/>
    <x v="12"/>
    <s v="Q1"/>
    <s v="TS_GP_RLS_PSAUTO_M.AP_001006"/>
    <s v="......5 Production of Tractors"/>
    <n v="4966"/>
    <s v="Number"/>
    <s v="Normal"/>
    <m/>
    <n v="130"/>
    <x v="12"/>
  </r>
  <r>
    <s v="Production and Sales of Auto Vehicles"/>
    <x v="147"/>
    <x v="3"/>
    <x v="12"/>
    <s v="Q1"/>
    <s v="TS_GP_RLS_PSAUTO_M.AP_001002"/>
    <s v=". Total Production of 2 &amp; 3 Wheelers"/>
    <n v="66753"/>
    <s v="Number"/>
    <s v="Normal"/>
    <m/>
    <n v="140"/>
    <x v="13"/>
  </r>
  <r>
    <s v="Production and Sales of Auto Vehicles"/>
    <x v="148"/>
    <x v="4"/>
    <x v="12"/>
    <s v="Q1"/>
    <s v="TS_GP_RLS_PSAUTO_M.TAS_001000"/>
    <s v=". Total Sales (except 2 &amp; 3 Wheelers)"/>
    <n v="16878"/>
    <s v="Number"/>
    <s v="Normal"/>
    <m/>
    <n v="10"/>
    <x v="0"/>
  </r>
  <r>
    <s v="Production and Sales of Auto Vehicles"/>
    <x v="148"/>
    <x v="4"/>
    <x v="12"/>
    <s v="Q1"/>
    <s v="TS_GP_RLS_PSAUTO_M.AS_001001"/>
    <s v="......1 Sales of Cars"/>
    <n v="10384"/>
    <s v="Number"/>
    <s v="Normal"/>
    <m/>
    <n v="20"/>
    <x v="1"/>
  </r>
  <r>
    <s v="Production and Sales of Auto Vehicles"/>
    <x v="148"/>
    <x v="4"/>
    <x v="12"/>
    <s v="Q1"/>
    <s v="TS_GP_RLS_PSAUTO_M.AS_001003"/>
    <s v="......2 Sales of Trucks"/>
    <n v="145"/>
    <s v="Number"/>
    <s v="Normal"/>
    <m/>
    <n v="30"/>
    <x v="2"/>
  </r>
  <r>
    <s v="Production and Sales of Auto Vehicles"/>
    <x v="148"/>
    <x v="4"/>
    <x v="12"/>
    <s v="Q1"/>
    <s v="TS_GP_RLS_PSAUTO_M.AS_001004"/>
    <s v="......3 Sales of Buses"/>
    <n v="46"/>
    <s v="Number"/>
    <s v="Normal"/>
    <m/>
    <n v="40"/>
    <x v="3"/>
  </r>
  <r>
    <s v="Production and Sales of Auto Vehicles"/>
    <x v="148"/>
    <x v="4"/>
    <x v="12"/>
    <s v="Q1"/>
    <s v="TS_GP_RLS_PSAUTO_M.AS_001005"/>
    <s v="......4 Sales of Jeeps &amp; Pickups"/>
    <n v="1627"/>
    <s v="Number"/>
    <s v="Normal"/>
    <m/>
    <n v="50"/>
    <x v="4"/>
  </r>
  <r>
    <s v="Production and Sales of Auto Vehicles"/>
    <x v="148"/>
    <x v="4"/>
    <x v="12"/>
    <s v="Q1"/>
    <s v="TS_GP_RLS_PSAUTO_M.AS_001006"/>
    <s v="......5 Sales of Tractors"/>
    <n v="4676"/>
    <s v="Number"/>
    <s v="Normal"/>
    <m/>
    <n v="60"/>
    <x v="5"/>
  </r>
  <r>
    <s v="Production and Sales of Auto Vehicles"/>
    <x v="148"/>
    <x v="4"/>
    <x v="12"/>
    <s v="Q1"/>
    <s v="TS_GP_RLS_PSAUTO_M.AS_001002"/>
    <s v=". Total Sales of 2 &amp; 3 Wheelers"/>
    <n v="65653"/>
    <s v="Number"/>
    <s v="Normal"/>
    <m/>
    <n v="70"/>
    <x v="6"/>
  </r>
  <r>
    <s v="Production and Sales of Auto Vehicles"/>
    <x v="148"/>
    <x v="4"/>
    <x v="12"/>
    <s v="Q1"/>
    <s v="TS_GP_RLS_PSAUTO_M.TAP_001000"/>
    <s v=". Total Production (except 2 &amp; 3 Wheelers)"/>
    <n v="16787"/>
    <s v="Number"/>
    <s v="Normal"/>
    <m/>
    <n v="80"/>
    <x v="7"/>
  </r>
  <r>
    <s v="Production and Sales of Auto Vehicles"/>
    <x v="148"/>
    <x v="4"/>
    <x v="12"/>
    <s v="Q1"/>
    <s v="TS_GP_RLS_PSAUTO_M.AP_001001"/>
    <s v="......1 Production of Cars"/>
    <n v="10612"/>
    <s v="Number"/>
    <s v="Normal"/>
    <m/>
    <n v="90"/>
    <x v="8"/>
  </r>
  <r>
    <s v="Production and Sales of Auto Vehicles"/>
    <x v="148"/>
    <x v="4"/>
    <x v="12"/>
    <s v="Q1"/>
    <s v="TS_GP_RLS_PSAUTO_M.AP_001003"/>
    <s v="......2 Production of Trucks"/>
    <n v="175"/>
    <s v="Number"/>
    <s v="Normal"/>
    <m/>
    <n v="100"/>
    <x v="9"/>
  </r>
  <r>
    <s v="Production and Sales of Auto Vehicles"/>
    <x v="148"/>
    <x v="4"/>
    <x v="12"/>
    <s v="Q1"/>
    <s v="TS_GP_RLS_PSAUTO_M.AP_001004"/>
    <s v="......3 Production of Buses"/>
    <n v="72"/>
    <s v="Number"/>
    <s v="Normal"/>
    <m/>
    <n v="110"/>
    <x v="10"/>
  </r>
  <r>
    <s v="Production and Sales of Auto Vehicles"/>
    <x v="148"/>
    <x v="4"/>
    <x v="12"/>
    <s v="Q1"/>
    <s v="TS_GP_RLS_PSAUTO_M.AP_001005"/>
    <s v="......4 Production of Jeeps &amp; Pickups"/>
    <n v="1492"/>
    <s v="Number"/>
    <s v="Normal"/>
    <m/>
    <n v="120"/>
    <x v="11"/>
  </r>
  <r>
    <s v="Production and Sales of Auto Vehicles"/>
    <x v="148"/>
    <x v="4"/>
    <x v="12"/>
    <s v="Q1"/>
    <s v="TS_GP_RLS_PSAUTO_M.AP_001006"/>
    <s v="......5 Production of Tractors"/>
    <n v="4436"/>
    <s v="Number"/>
    <s v="Normal"/>
    <m/>
    <n v="130"/>
    <x v="12"/>
  </r>
  <r>
    <s v="Production and Sales of Auto Vehicles"/>
    <x v="148"/>
    <x v="4"/>
    <x v="12"/>
    <s v="Q1"/>
    <s v="TS_GP_RLS_PSAUTO_M.AP_001002"/>
    <s v=". Total Production of 2 &amp; 3 Wheelers"/>
    <n v="67876"/>
    <s v="Number"/>
    <s v="Normal"/>
    <m/>
    <n v="140"/>
    <x v="13"/>
  </r>
  <r>
    <s v="Production and Sales of Auto Vehicles"/>
    <x v="149"/>
    <x v="5"/>
    <x v="13"/>
    <s v="Q4"/>
    <s v="TS_GP_RLS_PSAUTO_M.TAS_001000"/>
    <s v=". Total Sales (except 2 &amp; 3 Wheelers)"/>
    <n v="17474"/>
    <s v="Number"/>
    <s v="Normal"/>
    <m/>
    <n v="10"/>
    <x v="0"/>
  </r>
  <r>
    <s v="Production and Sales of Auto Vehicles"/>
    <x v="149"/>
    <x v="5"/>
    <x v="13"/>
    <s v="Q4"/>
    <s v="TS_GP_RLS_PSAUTO_M.AS_001001"/>
    <s v="......1 Sales of Cars"/>
    <n v="11581"/>
    <s v="Number"/>
    <s v="Normal"/>
    <m/>
    <n v="20"/>
    <x v="1"/>
  </r>
  <r>
    <s v="Production and Sales of Auto Vehicles"/>
    <x v="149"/>
    <x v="5"/>
    <x v="13"/>
    <s v="Q4"/>
    <s v="TS_GP_RLS_PSAUTO_M.AS_001003"/>
    <s v="......2 Sales of Trucks"/>
    <n v="203"/>
    <s v="Number"/>
    <s v="Normal"/>
    <m/>
    <n v="30"/>
    <x v="2"/>
  </r>
  <r>
    <s v="Production and Sales of Auto Vehicles"/>
    <x v="149"/>
    <x v="5"/>
    <x v="13"/>
    <s v="Q4"/>
    <s v="TS_GP_RLS_PSAUTO_M.AS_001004"/>
    <s v="......3 Sales of Buses"/>
    <n v="46"/>
    <s v="Number"/>
    <s v="Normal"/>
    <m/>
    <n v="40"/>
    <x v="3"/>
  </r>
  <r>
    <s v="Production and Sales of Auto Vehicles"/>
    <x v="149"/>
    <x v="5"/>
    <x v="13"/>
    <s v="Q4"/>
    <s v="TS_GP_RLS_PSAUTO_M.AS_001005"/>
    <s v="......4 Sales of Jeeps &amp; Pickups"/>
    <n v="1763"/>
    <s v="Number"/>
    <s v="Normal"/>
    <m/>
    <n v="50"/>
    <x v="4"/>
  </r>
  <r>
    <s v="Production and Sales of Auto Vehicles"/>
    <x v="149"/>
    <x v="5"/>
    <x v="13"/>
    <s v="Q4"/>
    <s v="TS_GP_RLS_PSAUTO_M.AS_001006"/>
    <s v="......5 Sales of Tractors"/>
    <n v="3881"/>
    <s v="Number"/>
    <s v="Normal"/>
    <m/>
    <n v="60"/>
    <x v="5"/>
  </r>
  <r>
    <s v="Production and Sales of Auto Vehicles"/>
    <x v="149"/>
    <x v="5"/>
    <x v="13"/>
    <s v="Q4"/>
    <s v="TS_GP_RLS_PSAUTO_M.AS_001002"/>
    <s v=". Total Sales of 2 &amp; 3 Wheelers"/>
    <n v="73465"/>
    <s v="Number"/>
    <s v="Normal"/>
    <m/>
    <n v="70"/>
    <x v="6"/>
  </r>
  <r>
    <s v="Production and Sales of Auto Vehicles"/>
    <x v="149"/>
    <x v="5"/>
    <x v="13"/>
    <s v="Q4"/>
    <s v="TS_GP_RLS_PSAUTO_M.TAP_001000"/>
    <s v=". Total Production (except 2 &amp; 3 Wheelers)"/>
    <n v="15951"/>
    <s v="Number"/>
    <s v="Normal"/>
    <m/>
    <n v="80"/>
    <x v="7"/>
  </r>
  <r>
    <s v="Production and Sales of Auto Vehicles"/>
    <x v="149"/>
    <x v="5"/>
    <x v="13"/>
    <s v="Q4"/>
    <s v="TS_GP_RLS_PSAUTO_M.AP_001001"/>
    <s v="......1 Production of Cars"/>
    <n v="11311"/>
    <s v="Number"/>
    <s v="Normal"/>
    <m/>
    <n v="90"/>
    <x v="8"/>
  </r>
  <r>
    <s v="Production and Sales of Auto Vehicles"/>
    <x v="149"/>
    <x v="5"/>
    <x v="13"/>
    <s v="Q4"/>
    <s v="TS_GP_RLS_PSAUTO_M.AP_001003"/>
    <s v="......2 Production of Trucks"/>
    <n v="191"/>
    <s v="Number"/>
    <s v="Normal"/>
    <m/>
    <n v="100"/>
    <x v="9"/>
  </r>
  <r>
    <s v="Production and Sales of Auto Vehicles"/>
    <x v="149"/>
    <x v="5"/>
    <x v="13"/>
    <s v="Q4"/>
    <s v="TS_GP_RLS_PSAUTO_M.AP_001004"/>
    <s v="......3 Production of Buses"/>
    <n v="50"/>
    <s v="Number"/>
    <s v="Normal"/>
    <m/>
    <n v="110"/>
    <x v="10"/>
  </r>
  <r>
    <s v="Production and Sales of Auto Vehicles"/>
    <x v="149"/>
    <x v="5"/>
    <x v="13"/>
    <s v="Q4"/>
    <s v="TS_GP_RLS_PSAUTO_M.AP_001005"/>
    <s v="......4 Production of Jeeps &amp; Pickups"/>
    <n v="1465"/>
    <s v="Number"/>
    <s v="Normal"/>
    <m/>
    <n v="120"/>
    <x v="11"/>
  </r>
  <r>
    <s v="Production and Sales of Auto Vehicles"/>
    <x v="149"/>
    <x v="5"/>
    <x v="13"/>
    <s v="Q4"/>
    <s v="TS_GP_RLS_PSAUTO_M.AP_001006"/>
    <s v="......5 Production of Tractors"/>
    <n v="2934"/>
    <s v="Number"/>
    <s v="Normal"/>
    <m/>
    <n v="130"/>
    <x v="12"/>
  </r>
  <r>
    <s v="Production and Sales of Auto Vehicles"/>
    <x v="149"/>
    <x v="5"/>
    <x v="13"/>
    <s v="Q4"/>
    <s v="TS_GP_RLS_PSAUTO_M.AP_001002"/>
    <s v=". Total Production of 2 &amp; 3 Wheelers"/>
    <n v="72862"/>
    <s v="Number"/>
    <s v="Normal"/>
    <m/>
    <n v="140"/>
    <x v="13"/>
  </r>
  <r>
    <s v="Production and Sales of Auto Vehicles"/>
    <x v="150"/>
    <x v="6"/>
    <x v="13"/>
    <s v="Q4"/>
    <s v="TS_GP_RLS_PSAUTO_M.TAS_001000"/>
    <s v=". Total Sales (except 2 &amp; 3 Wheelers)"/>
    <n v="15277"/>
    <s v="Number"/>
    <s v="Normal"/>
    <m/>
    <n v="10"/>
    <x v="0"/>
  </r>
  <r>
    <s v="Production and Sales of Auto Vehicles"/>
    <x v="150"/>
    <x v="6"/>
    <x v="13"/>
    <s v="Q4"/>
    <s v="TS_GP_RLS_PSAUTO_M.AS_001001"/>
    <s v="......1 Sales of Cars"/>
    <n v="11344"/>
    <s v="Number"/>
    <s v="Normal"/>
    <m/>
    <n v="20"/>
    <x v="1"/>
  </r>
  <r>
    <s v="Production and Sales of Auto Vehicles"/>
    <x v="150"/>
    <x v="6"/>
    <x v="13"/>
    <s v="Q4"/>
    <s v="TS_GP_RLS_PSAUTO_M.AS_001003"/>
    <s v="......2 Sales of Trucks"/>
    <n v="234"/>
    <s v="Number"/>
    <s v="Normal"/>
    <m/>
    <n v="30"/>
    <x v="2"/>
  </r>
  <r>
    <s v="Production and Sales of Auto Vehicles"/>
    <x v="150"/>
    <x v="6"/>
    <x v="13"/>
    <s v="Q4"/>
    <s v="TS_GP_RLS_PSAUTO_M.AS_001004"/>
    <s v="......3 Sales of Buses"/>
    <n v="51"/>
    <s v="Number"/>
    <s v="Normal"/>
    <m/>
    <n v="40"/>
    <x v="3"/>
  </r>
  <r>
    <s v="Production and Sales of Auto Vehicles"/>
    <x v="150"/>
    <x v="6"/>
    <x v="13"/>
    <s v="Q4"/>
    <s v="TS_GP_RLS_PSAUTO_M.AS_001005"/>
    <s v="......4 Sales of Jeeps &amp; Pickups"/>
    <n v="1284"/>
    <s v="Number"/>
    <s v="Normal"/>
    <m/>
    <n v="50"/>
    <x v="4"/>
  </r>
  <r>
    <s v="Production and Sales of Auto Vehicles"/>
    <x v="150"/>
    <x v="6"/>
    <x v="13"/>
    <s v="Q4"/>
    <s v="TS_GP_RLS_PSAUTO_M.AS_001006"/>
    <s v="......5 Sales of Tractors"/>
    <n v="2364"/>
    <s v="Number"/>
    <s v="Normal"/>
    <m/>
    <n v="60"/>
    <x v="5"/>
  </r>
  <r>
    <s v="Production and Sales of Auto Vehicles"/>
    <x v="150"/>
    <x v="6"/>
    <x v="13"/>
    <s v="Q4"/>
    <s v="TS_GP_RLS_PSAUTO_M.AS_001002"/>
    <s v=". Total Sales of 2 &amp; 3 Wheelers"/>
    <n v="64080"/>
    <s v="Number"/>
    <s v="Normal"/>
    <m/>
    <n v="70"/>
    <x v="6"/>
  </r>
  <r>
    <s v="Production and Sales of Auto Vehicles"/>
    <x v="150"/>
    <x v="6"/>
    <x v="13"/>
    <s v="Q4"/>
    <s v="TS_GP_RLS_PSAUTO_M.TAP_001000"/>
    <s v=". Total Production (except 2 &amp; 3 Wheelers)"/>
    <n v="14050"/>
    <s v="Number"/>
    <s v="Normal"/>
    <m/>
    <n v="80"/>
    <x v="7"/>
  </r>
  <r>
    <s v="Production and Sales of Auto Vehicles"/>
    <x v="150"/>
    <x v="6"/>
    <x v="13"/>
    <s v="Q4"/>
    <s v="TS_GP_RLS_PSAUTO_M.AP_001001"/>
    <s v="......1 Production of Cars"/>
    <n v="9920"/>
    <s v="Number"/>
    <s v="Normal"/>
    <m/>
    <n v="90"/>
    <x v="8"/>
  </r>
  <r>
    <s v="Production and Sales of Auto Vehicles"/>
    <x v="150"/>
    <x v="6"/>
    <x v="13"/>
    <s v="Q4"/>
    <s v="TS_GP_RLS_PSAUTO_M.AP_001003"/>
    <s v="......2 Production of Trucks"/>
    <n v="209"/>
    <s v="Number"/>
    <s v="Normal"/>
    <m/>
    <n v="100"/>
    <x v="9"/>
  </r>
  <r>
    <s v="Production and Sales of Auto Vehicles"/>
    <x v="150"/>
    <x v="6"/>
    <x v="13"/>
    <s v="Q4"/>
    <s v="TS_GP_RLS_PSAUTO_M.AP_001004"/>
    <s v="......3 Production of Buses"/>
    <n v="42"/>
    <s v="Number"/>
    <s v="Normal"/>
    <m/>
    <n v="110"/>
    <x v="10"/>
  </r>
  <r>
    <s v="Production and Sales of Auto Vehicles"/>
    <x v="150"/>
    <x v="6"/>
    <x v="13"/>
    <s v="Q4"/>
    <s v="TS_GP_RLS_PSAUTO_M.AP_001005"/>
    <s v="......4 Production of Jeeps &amp; Pickups"/>
    <n v="1215"/>
    <s v="Number"/>
    <s v="Normal"/>
    <m/>
    <n v="120"/>
    <x v="11"/>
  </r>
  <r>
    <s v="Production and Sales of Auto Vehicles"/>
    <x v="150"/>
    <x v="6"/>
    <x v="13"/>
    <s v="Q4"/>
    <s v="TS_GP_RLS_PSAUTO_M.AP_001006"/>
    <s v="......5 Production of Tractors"/>
    <n v="2664"/>
    <s v="Number"/>
    <s v="Normal"/>
    <m/>
    <n v="130"/>
    <x v="12"/>
  </r>
  <r>
    <s v="Production and Sales of Auto Vehicles"/>
    <x v="150"/>
    <x v="6"/>
    <x v="13"/>
    <s v="Q4"/>
    <s v="TS_GP_RLS_PSAUTO_M.AP_001002"/>
    <s v=". Total Production of 2 &amp; 3 Wheelers"/>
    <n v="64016"/>
    <s v="Number"/>
    <s v="Normal"/>
    <m/>
    <n v="140"/>
    <x v="13"/>
  </r>
  <r>
    <s v="Production and Sales of Auto Vehicles"/>
    <x v="151"/>
    <x v="7"/>
    <x v="13"/>
    <s v="Q4"/>
    <s v="TS_GP_RLS_PSAUTO_M.TAS_001000"/>
    <s v=". Total Sales (except 2 &amp; 3 Wheelers)"/>
    <n v="14634"/>
    <s v="Number"/>
    <s v="Normal"/>
    <m/>
    <n v="10"/>
    <x v="0"/>
  </r>
  <r>
    <s v="Production and Sales of Auto Vehicles"/>
    <x v="151"/>
    <x v="7"/>
    <x v="13"/>
    <s v="Q4"/>
    <s v="TS_GP_RLS_PSAUTO_M.AS_001001"/>
    <s v="......1 Sales of Cars"/>
    <n v="11571"/>
    <s v="Number"/>
    <s v="Normal"/>
    <m/>
    <n v="20"/>
    <x v="1"/>
  </r>
  <r>
    <s v="Production and Sales of Auto Vehicles"/>
    <x v="151"/>
    <x v="7"/>
    <x v="13"/>
    <s v="Q4"/>
    <s v="TS_GP_RLS_PSAUTO_M.AS_001003"/>
    <s v="......2 Sales of Trucks"/>
    <n v="180"/>
    <s v="Number"/>
    <s v="Normal"/>
    <m/>
    <n v="30"/>
    <x v="2"/>
  </r>
  <r>
    <s v="Production and Sales of Auto Vehicles"/>
    <x v="151"/>
    <x v="7"/>
    <x v="13"/>
    <s v="Q4"/>
    <s v="TS_GP_RLS_PSAUTO_M.AS_001004"/>
    <s v="......3 Sales of Buses"/>
    <n v="31"/>
    <s v="Number"/>
    <s v="Normal"/>
    <m/>
    <n v="40"/>
    <x v="3"/>
  </r>
  <r>
    <s v="Production and Sales of Auto Vehicles"/>
    <x v="151"/>
    <x v="7"/>
    <x v="13"/>
    <s v="Q4"/>
    <s v="TS_GP_RLS_PSAUTO_M.AS_001005"/>
    <s v="......4 Sales of Jeeps &amp; Pickups"/>
    <n v="1240"/>
    <s v="Number"/>
    <s v="Normal"/>
    <m/>
    <n v="50"/>
    <x v="4"/>
  </r>
  <r>
    <s v="Production and Sales of Auto Vehicles"/>
    <x v="151"/>
    <x v="7"/>
    <x v="13"/>
    <s v="Q4"/>
    <s v="TS_GP_RLS_PSAUTO_M.AS_001006"/>
    <s v="......5 Sales of Tractors"/>
    <n v="1612"/>
    <s v="Number"/>
    <s v="Normal"/>
    <m/>
    <n v="60"/>
    <x v="5"/>
  </r>
  <r>
    <s v="Production and Sales of Auto Vehicles"/>
    <x v="151"/>
    <x v="7"/>
    <x v="13"/>
    <s v="Q4"/>
    <s v="TS_GP_RLS_PSAUTO_M.AS_001002"/>
    <s v=". Total Sales of 2 &amp; 3 Wheelers"/>
    <n v="69357"/>
    <s v="Number"/>
    <s v="Normal"/>
    <m/>
    <n v="70"/>
    <x v="6"/>
  </r>
  <r>
    <s v="Production and Sales of Auto Vehicles"/>
    <x v="151"/>
    <x v="7"/>
    <x v="13"/>
    <s v="Q4"/>
    <s v="TS_GP_RLS_PSAUTO_M.TAP_001000"/>
    <s v=". Total Production (except 2 &amp; 3 Wheelers)"/>
    <n v="16192"/>
    <s v="Number"/>
    <s v="Normal"/>
    <m/>
    <n v="80"/>
    <x v="7"/>
  </r>
  <r>
    <s v="Production and Sales of Auto Vehicles"/>
    <x v="151"/>
    <x v="7"/>
    <x v="13"/>
    <s v="Q4"/>
    <s v="TS_GP_RLS_PSAUTO_M.AP_001001"/>
    <s v="......1 Production of Cars"/>
    <n v="11409"/>
    <s v="Number"/>
    <s v="Normal"/>
    <m/>
    <n v="90"/>
    <x v="8"/>
  </r>
  <r>
    <s v="Production and Sales of Auto Vehicles"/>
    <x v="151"/>
    <x v="7"/>
    <x v="13"/>
    <s v="Q4"/>
    <s v="TS_GP_RLS_PSAUTO_M.AP_001003"/>
    <s v="......2 Production of Trucks"/>
    <n v="130"/>
    <s v="Number"/>
    <s v="Normal"/>
    <m/>
    <n v="100"/>
    <x v="9"/>
  </r>
  <r>
    <s v="Production and Sales of Auto Vehicles"/>
    <x v="151"/>
    <x v="7"/>
    <x v="13"/>
    <s v="Q4"/>
    <s v="TS_GP_RLS_PSAUTO_M.AP_001004"/>
    <s v="......3 Production of Buses"/>
    <n v="18"/>
    <s v="Number"/>
    <s v="Normal"/>
    <m/>
    <n v="110"/>
    <x v="10"/>
  </r>
  <r>
    <s v="Production and Sales of Auto Vehicles"/>
    <x v="151"/>
    <x v="7"/>
    <x v="13"/>
    <s v="Q4"/>
    <s v="TS_GP_RLS_PSAUTO_M.AP_001005"/>
    <s v="......4 Production of Jeeps &amp; Pickups"/>
    <n v="1314"/>
    <s v="Number"/>
    <s v="Normal"/>
    <m/>
    <n v="120"/>
    <x v="11"/>
  </r>
  <r>
    <s v="Production and Sales of Auto Vehicles"/>
    <x v="151"/>
    <x v="7"/>
    <x v="13"/>
    <s v="Q4"/>
    <s v="TS_GP_RLS_PSAUTO_M.AP_001006"/>
    <s v="......5 Production of Tractors"/>
    <n v="3321"/>
    <s v="Number"/>
    <s v="Normal"/>
    <m/>
    <n v="130"/>
    <x v="12"/>
  </r>
  <r>
    <s v="Production and Sales of Auto Vehicles"/>
    <x v="151"/>
    <x v="7"/>
    <x v="13"/>
    <s v="Q4"/>
    <s v="TS_GP_RLS_PSAUTO_M.AP_001002"/>
    <s v=". Total Production of 2 &amp; 3 Wheelers"/>
    <n v="69250"/>
    <s v="Number"/>
    <s v="Normal"/>
    <m/>
    <n v="140"/>
    <x v="13"/>
  </r>
  <r>
    <s v="Production and Sales of Auto Vehicles"/>
    <x v="152"/>
    <x v="8"/>
    <x v="13"/>
    <s v="Q3"/>
    <s v="TS_GP_RLS_PSAUTO_M.TAS_001000"/>
    <s v=". Total Sales (except 2 &amp; 3 Wheelers)"/>
    <n v="16152"/>
    <s v="Number"/>
    <s v="Normal"/>
    <m/>
    <n v="10"/>
    <x v="0"/>
  </r>
  <r>
    <s v="Production and Sales of Auto Vehicles"/>
    <x v="152"/>
    <x v="8"/>
    <x v="13"/>
    <s v="Q3"/>
    <s v="TS_GP_RLS_PSAUTO_M.AS_001001"/>
    <s v="......1 Sales of Cars"/>
    <n v="7381"/>
    <s v="Number"/>
    <s v="Normal"/>
    <m/>
    <n v="20"/>
    <x v="1"/>
  </r>
  <r>
    <s v="Production and Sales of Auto Vehicles"/>
    <x v="152"/>
    <x v="8"/>
    <x v="13"/>
    <s v="Q3"/>
    <s v="TS_GP_RLS_PSAUTO_M.AS_001003"/>
    <s v="......2 Sales of Trucks"/>
    <n v="94"/>
    <s v="Number"/>
    <s v="Normal"/>
    <m/>
    <n v="30"/>
    <x v="2"/>
  </r>
  <r>
    <s v="Production and Sales of Auto Vehicles"/>
    <x v="152"/>
    <x v="8"/>
    <x v="13"/>
    <s v="Q3"/>
    <s v="TS_GP_RLS_PSAUTO_M.AS_001004"/>
    <s v="......3 Sales of Buses"/>
    <n v="39"/>
    <s v="Number"/>
    <s v="Normal"/>
    <m/>
    <n v="40"/>
    <x v="3"/>
  </r>
  <r>
    <s v="Production and Sales of Auto Vehicles"/>
    <x v="152"/>
    <x v="8"/>
    <x v="13"/>
    <s v="Q3"/>
    <s v="TS_GP_RLS_PSAUTO_M.AS_001005"/>
    <s v="......4 Sales of Jeeps &amp; Pickups"/>
    <n v="1067"/>
    <s v="Number"/>
    <s v="Normal"/>
    <m/>
    <n v="50"/>
    <x v="4"/>
  </r>
  <r>
    <s v="Production and Sales of Auto Vehicles"/>
    <x v="152"/>
    <x v="8"/>
    <x v="13"/>
    <s v="Q3"/>
    <s v="TS_GP_RLS_PSAUTO_M.AS_001006"/>
    <s v="......5 Sales of Tractors"/>
    <n v="7571"/>
    <s v="Number"/>
    <s v="Normal"/>
    <m/>
    <n v="60"/>
    <x v="5"/>
  </r>
  <r>
    <s v="Production and Sales of Auto Vehicles"/>
    <x v="152"/>
    <x v="8"/>
    <x v="13"/>
    <s v="Q3"/>
    <s v="TS_GP_RLS_PSAUTO_M.AS_001002"/>
    <s v=". Total Sales of 2 &amp; 3 Wheelers"/>
    <n v="66819"/>
    <s v="Number"/>
    <s v="Normal"/>
    <m/>
    <n v="70"/>
    <x v="6"/>
  </r>
  <r>
    <s v="Production and Sales of Auto Vehicles"/>
    <x v="152"/>
    <x v="8"/>
    <x v="13"/>
    <s v="Q3"/>
    <s v="TS_GP_RLS_PSAUTO_M.TAP_001000"/>
    <s v=". Total Production (except 2 &amp; 3 Wheelers)"/>
    <n v="13178"/>
    <s v="Number"/>
    <s v="Normal"/>
    <m/>
    <n v="80"/>
    <x v="7"/>
  </r>
  <r>
    <s v="Production and Sales of Auto Vehicles"/>
    <x v="152"/>
    <x v="8"/>
    <x v="13"/>
    <s v="Q3"/>
    <s v="TS_GP_RLS_PSAUTO_M.AP_001001"/>
    <s v="......1 Production of Cars"/>
    <n v="6702"/>
    <s v="Number"/>
    <s v="Normal"/>
    <m/>
    <n v="90"/>
    <x v="8"/>
  </r>
  <r>
    <s v="Production and Sales of Auto Vehicles"/>
    <x v="152"/>
    <x v="8"/>
    <x v="13"/>
    <s v="Q3"/>
    <s v="TS_GP_RLS_PSAUTO_M.AP_001003"/>
    <s v="......2 Production of Trucks"/>
    <n v="118"/>
    <s v="Number"/>
    <s v="Normal"/>
    <m/>
    <n v="100"/>
    <x v="9"/>
  </r>
  <r>
    <s v="Production and Sales of Auto Vehicles"/>
    <x v="152"/>
    <x v="8"/>
    <x v="13"/>
    <s v="Q3"/>
    <s v="TS_GP_RLS_PSAUTO_M.AP_001004"/>
    <s v="......3 Production of Buses"/>
    <n v="33"/>
    <s v="Number"/>
    <s v="Normal"/>
    <m/>
    <n v="110"/>
    <x v="10"/>
  </r>
  <r>
    <s v="Production and Sales of Auto Vehicles"/>
    <x v="152"/>
    <x v="8"/>
    <x v="13"/>
    <s v="Q3"/>
    <s v="TS_GP_RLS_PSAUTO_M.AP_001005"/>
    <s v="......4 Production of Jeeps &amp; Pickups"/>
    <n v="670"/>
    <s v="Number"/>
    <s v="Normal"/>
    <m/>
    <n v="120"/>
    <x v="11"/>
  </r>
  <r>
    <s v="Production and Sales of Auto Vehicles"/>
    <x v="152"/>
    <x v="8"/>
    <x v="13"/>
    <s v="Q3"/>
    <s v="TS_GP_RLS_PSAUTO_M.AP_001006"/>
    <s v="......5 Production of Tractors"/>
    <n v="5655"/>
    <s v="Number"/>
    <s v="Normal"/>
    <m/>
    <n v="130"/>
    <x v="12"/>
  </r>
  <r>
    <s v="Production and Sales of Auto Vehicles"/>
    <x v="152"/>
    <x v="8"/>
    <x v="13"/>
    <s v="Q3"/>
    <s v="TS_GP_RLS_PSAUTO_M.AP_001002"/>
    <s v=". Total Production of 2 &amp; 3 Wheelers"/>
    <n v="64950"/>
    <s v="Number"/>
    <s v="Normal"/>
    <m/>
    <n v="140"/>
    <x v="13"/>
  </r>
  <r>
    <s v="Production and Sales of Auto Vehicles"/>
    <x v="153"/>
    <x v="9"/>
    <x v="13"/>
    <s v="Q3"/>
    <s v="TS_GP_RLS_PSAUTO_M.TAS_001000"/>
    <s v=". Total Sales (except 2 &amp; 3 Wheelers)"/>
    <n v="15218"/>
    <s v="Number"/>
    <s v="Normal"/>
    <m/>
    <n v="10"/>
    <x v="0"/>
  </r>
  <r>
    <s v="Production and Sales of Auto Vehicles"/>
    <x v="153"/>
    <x v="9"/>
    <x v="13"/>
    <s v="Q3"/>
    <s v="TS_GP_RLS_PSAUTO_M.AS_001001"/>
    <s v="......1 Sales of Cars"/>
    <n v="8216"/>
    <s v="Number"/>
    <s v="Normal"/>
    <m/>
    <n v="20"/>
    <x v="1"/>
  </r>
  <r>
    <s v="Production and Sales of Auto Vehicles"/>
    <x v="153"/>
    <x v="9"/>
    <x v="13"/>
    <s v="Q3"/>
    <s v="TS_GP_RLS_PSAUTO_M.AS_001003"/>
    <s v="......2 Sales of Trucks"/>
    <n v="123"/>
    <s v="Number"/>
    <s v="Normal"/>
    <m/>
    <n v="30"/>
    <x v="2"/>
  </r>
  <r>
    <s v="Production and Sales of Auto Vehicles"/>
    <x v="153"/>
    <x v="9"/>
    <x v="13"/>
    <s v="Q3"/>
    <s v="TS_GP_RLS_PSAUTO_M.AS_001004"/>
    <s v="......3 Sales of Buses"/>
    <n v="73"/>
    <s v="Number"/>
    <s v="Normal"/>
    <m/>
    <n v="40"/>
    <x v="3"/>
  </r>
  <r>
    <s v="Production and Sales of Auto Vehicles"/>
    <x v="153"/>
    <x v="9"/>
    <x v="13"/>
    <s v="Q3"/>
    <s v="TS_GP_RLS_PSAUTO_M.AS_001005"/>
    <s v="......4 Sales of Jeeps &amp; Pickups"/>
    <n v="938"/>
    <s v="Number"/>
    <s v="Normal"/>
    <m/>
    <n v="50"/>
    <x v="4"/>
  </r>
  <r>
    <s v="Production and Sales of Auto Vehicles"/>
    <x v="153"/>
    <x v="9"/>
    <x v="13"/>
    <s v="Q3"/>
    <s v="TS_GP_RLS_PSAUTO_M.AS_001006"/>
    <s v="......5 Sales of Tractors"/>
    <n v="5868"/>
    <s v="Number"/>
    <s v="Normal"/>
    <m/>
    <n v="60"/>
    <x v="5"/>
  </r>
  <r>
    <s v="Production and Sales of Auto Vehicles"/>
    <x v="153"/>
    <x v="9"/>
    <x v="13"/>
    <s v="Q3"/>
    <s v="TS_GP_RLS_PSAUTO_M.AS_001002"/>
    <s v=". Total Sales of 2 &amp; 3 Wheelers"/>
    <n v="67744"/>
    <s v="Number"/>
    <s v="Normal"/>
    <m/>
    <n v="70"/>
    <x v="6"/>
  </r>
  <r>
    <s v="Production and Sales of Auto Vehicles"/>
    <x v="153"/>
    <x v="9"/>
    <x v="13"/>
    <s v="Q3"/>
    <s v="TS_GP_RLS_PSAUTO_M.TAP_001000"/>
    <s v=". Total Production (except 2 &amp; 3 Wheelers)"/>
    <n v="13943"/>
    <s v="Number"/>
    <s v="Normal"/>
    <m/>
    <n v="80"/>
    <x v="7"/>
  </r>
  <r>
    <s v="Production and Sales of Auto Vehicles"/>
    <x v="153"/>
    <x v="9"/>
    <x v="13"/>
    <s v="Q3"/>
    <s v="TS_GP_RLS_PSAUTO_M.AP_001001"/>
    <s v="......1 Production of Cars"/>
    <n v="7951"/>
    <s v="Number"/>
    <s v="Normal"/>
    <m/>
    <n v="90"/>
    <x v="8"/>
  </r>
  <r>
    <s v="Production and Sales of Auto Vehicles"/>
    <x v="153"/>
    <x v="9"/>
    <x v="13"/>
    <s v="Q3"/>
    <s v="TS_GP_RLS_PSAUTO_M.AP_001003"/>
    <s v="......2 Production of Trucks"/>
    <n v="108"/>
    <s v="Number"/>
    <s v="Normal"/>
    <m/>
    <n v="100"/>
    <x v="9"/>
  </r>
  <r>
    <s v="Production and Sales of Auto Vehicles"/>
    <x v="153"/>
    <x v="9"/>
    <x v="13"/>
    <s v="Q3"/>
    <s v="TS_GP_RLS_PSAUTO_M.AP_001004"/>
    <s v="......3 Production of Buses"/>
    <n v="35"/>
    <s v="Number"/>
    <s v="Normal"/>
    <m/>
    <n v="110"/>
    <x v="10"/>
  </r>
  <r>
    <s v="Production and Sales of Auto Vehicles"/>
    <x v="153"/>
    <x v="9"/>
    <x v="13"/>
    <s v="Q3"/>
    <s v="TS_GP_RLS_PSAUTO_M.AP_001005"/>
    <s v="......4 Production of Jeeps &amp; Pickups"/>
    <n v="1072"/>
    <s v="Number"/>
    <s v="Normal"/>
    <m/>
    <n v="120"/>
    <x v="11"/>
  </r>
  <r>
    <s v="Production and Sales of Auto Vehicles"/>
    <x v="153"/>
    <x v="9"/>
    <x v="13"/>
    <s v="Q3"/>
    <s v="TS_GP_RLS_PSAUTO_M.AP_001006"/>
    <s v="......5 Production of Tractors"/>
    <n v="4777"/>
    <s v="Number"/>
    <s v="Normal"/>
    <m/>
    <n v="130"/>
    <x v="12"/>
  </r>
  <r>
    <s v="Production and Sales of Auto Vehicles"/>
    <x v="153"/>
    <x v="9"/>
    <x v="13"/>
    <s v="Q3"/>
    <s v="TS_GP_RLS_PSAUTO_M.AP_001002"/>
    <s v=". Total Production of 2 &amp; 3 Wheelers"/>
    <n v="69852"/>
    <s v="Number"/>
    <s v="Normal"/>
    <m/>
    <n v="140"/>
    <x v="13"/>
  </r>
  <r>
    <s v="Production and Sales of Auto Vehicles"/>
    <x v="154"/>
    <x v="10"/>
    <x v="13"/>
    <s v="Q3"/>
    <s v="TS_GP_RLS_PSAUTO_M.TAS_001000"/>
    <s v=". Total Sales (except 2 &amp; 3 Wheelers)"/>
    <n v="15307"/>
    <s v="Number"/>
    <s v="Normal"/>
    <m/>
    <n v="10"/>
    <x v="0"/>
  </r>
  <r>
    <s v="Production and Sales of Auto Vehicles"/>
    <x v="154"/>
    <x v="10"/>
    <x v="13"/>
    <s v="Q3"/>
    <s v="TS_GP_RLS_PSAUTO_M.AS_001001"/>
    <s v="......1 Sales of Cars"/>
    <n v="8184"/>
    <s v="Number"/>
    <s v="Normal"/>
    <m/>
    <n v="20"/>
    <x v="1"/>
  </r>
  <r>
    <s v="Production and Sales of Auto Vehicles"/>
    <x v="154"/>
    <x v="10"/>
    <x v="13"/>
    <s v="Q3"/>
    <s v="TS_GP_RLS_PSAUTO_M.AS_001003"/>
    <s v="......2 Sales of Trucks"/>
    <n v="156"/>
    <s v="Number"/>
    <s v="Normal"/>
    <m/>
    <n v="30"/>
    <x v="2"/>
  </r>
  <r>
    <s v="Production and Sales of Auto Vehicles"/>
    <x v="154"/>
    <x v="10"/>
    <x v="13"/>
    <s v="Q3"/>
    <s v="TS_GP_RLS_PSAUTO_M.AS_001004"/>
    <s v="......3 Sales of Buses"/>
    <n v="42"/>
    <s v="Number"/>
    <s v="Normal"/>
    <m/>
    <n v="40"/>
    <x v="3"/>
  </r>
  <r>
    <s v="Production and Sales of Auto Vehicles"/>
    <x v="154"/>
    <x v="10"/>
    <x v="13"/>
    <s v="Q3"/>
    <s v="TS_GP_RLS_PSAUTO_M.AS_001005"/>
    <s v="......4 Sales of Jeeps &amp; Pickups"/>
    <n v="1213"/>
    <s v="Number"/>
    <s v="Normal"/>
    <m/>
    <n v="50"/>
    <x v="4"/>
  </r>
  <r>
    <s v="Production and Sales of Auto Vehicles"/>
    <x v="154"/>
    <x v="10"/>
    <x v="13"/>
    <s v="Q3"/>
    <s v="TS_GP_RLS_PSAUTO_M.AS_001006"/>
    <s v="......5 Sales of Tractors"/>
    <n v="5712"/>
    <s v="Number"/>
    <s v="Normal"/>
    <m/>
    <n v="60"/>
    <x v="5"/>
  </r>
  <r>
    <s v="Production and Sales of Auto Vehicles"/>
    <x v="154"/>
    <x v="10"/>
    <x v="13"/>
    <s v="Q3"/>
    <s v="TS_GP_RLS_PSAUTO_M.AS_001002"/>
    <s v=". Total Sales of 2 &amp; 3 Wheelers"/>
    <n v="73154"/>
    <s v="Number"/>
    <s v="Normal"/>
    <m/>
    <n v="70"/>
    <x v="6"/>
  </r>
  <r>
    <s v="Production and Sales of Auto Vehicles"/>
    <x v="154"/>
    <x v="10"/>
    <x v="13"/>
    <s v="Q3"/>
    <s v="TS_GP_RLS_PSAUTO_M.TAP_001000"/>
    <s v=". Total Production (except 2 &amp; 3 Wheelers)"/>
    <n v="14615"/>
    <s v="Number"/>
    <s v="Normal"/>
    <m/>
    <n v="80"/>
    <x v="7"/>
  </r>
  <r>
    <s v="Production and Sales of Auto Vehicles"/>
    <x v="154"/>
    <x v="10"/>
    <x v="13"/>
    <s v="Q3"/>
    <s v="TS_GP_RLS_PSAUTO_M.AP_001001"/>
    <s v="......1 Production of Cars"/>
    <n v="7943"/>
    <s v="Number"/>
    <s v="Normal"/>
    <m/>
    <n v="90"/>
    <x v="8"/>
  </r>
  <r>
    <s v="Production and Sales of Auto Vehicles"/>
    <x v="154"/>
    <x v="10"/>
    <x v="13"/>
    <s v="Q3"/>
    <s v="TS_GP_RLS_PSAUTO_M.AP_001003"/>
    <s v="......2 Production of Trucks"/>
    <n v="181"/>
    <s v="Number"/>
    <s v="Normal"/>
    <m/>
    <n v="100"/>
    <x v="9"/>
  </r>
  <r>
    <s v="Production and Sales of Auto Vehicles"/>
    <x v="154"/>
    <x v="10"/>
    <x v="13"/>
    <s v="Q3"/>
    <s v="TS_GP_RLS_PSAUTO_M.AP_001004"/>
    <s v="......3 Production of Buses"/>
    <n v="66"/>
    <s v="Number"/>
    <s v="Normal"/>
    <m/>
    <n v="110"/>
    <x v="10"/>
  </r>
  <r>
    <s v="Production and Sales of Auto Vehicles"/>
    <x v="154"/>
    <x v="10"/>
    <x v="13"/>
    <s v="Q3"/>
    <s v="TS_GP_RLS_PSAUTO_M.AP_001005"/>
    <s v="......4 Production of Jeeps &amp; Pickups"/>
    <n v="1088"/>
    <s v="Number"/>
    <s v="Normal"/>
    <m/>
    <n v="120"/>
    <x v="11"/>
  </r>
  <r>
    <s v="Production and Sales of Auto Vehicles"/>
    <x v="154"/>
    <x v="10"/>
    <x v="13"/>
    <s v="Q3"/>
    <s v="TS_GP_RLS_PSAUTO_M.AP_001006"/>
    <s v="......5 Production of Tractors"/>
    <n v="5337"/>
    <s v="Number"/>
    <s v="Normal"/>
    <m/>
    <n v="130"/>
    <x v="12"/>
  </r>
  <r>
    <s v="Production and Sales of Auto Vehicles"/>
    <x v="154"/>
    <x v="10"/>
    <x v="13"/>
    <s v="Q3"/>
    <s v="TS_GP_RLS_PSAUTO_M.AP_001002"/>
    <s v=". Total Production of 2 &amp; 3 Wheelers"/>
    <n v="74109"/>
    <s v="Number"/>
    <s v="Normal"/>
    <m/>
    <n v="140"/>
    <x v="13"/>
  </r>
  <r>
    <s v="Production and Sales of Auto Vehicles"/>
    <x v="155"/>
    <x v="11"/>
    <x v="13"/>
    <s v="Q2"/>
    <s v="TS_GP_RLS_PSAUTO_M.TAS_001000"/>
    <s v=". Total Sales (except 2 &amp; 3 Wheelers)"/>
    <n v="12436"/>
    <s v="Number"/>
    <s v="Normal"/>
    <m/>
    <n v="10"/>
    <x v="0"/>
  </r>
  <r>
    <s v="Production and Sales of Auto Vehicles"/>
    <x v="155"/>
    <x v="11"/>
    <x v="13"/>
    <s v="Q2"/>
    <s v="TS_GP_RLS_PSAUTO_M.AS_001001"/>
    <s v="......1 Sales of Cars"/>
    <n v="8481"/>
    <s v="Number"/>
    <s v="Normal"/>
    <m/>
    <n v="20"/>
    <x v="1"/>
  </r>
  <r>
    <s v="Production and Sales of Auto Vehicles"/>
    <x v="155"/>
    <x v="11"/>
    <x v="13"/>
    <s v="Q2"/>
    <s v="TS_GP_RLS_PSAUTO_M.AS_001003"/>
    <s v="......2 Sales of Trucks"/>
    <n v="80"/>
    <s v="Number"/>
    <s v="Normal"/>
    <m/>
    <n v="30"/>
    <x v="2"/>
  </r>
  <r>
    <s v="Production and Sales of Auto Vehicles"/>
    <x v="155"/>
    <x v="11"/>
    <x v="13"/>
    <s v="Q2"/>
    <s v="TS_GP_RLS_PSAUTO_M.AS_001004"/>
    <s v="......3 Sales of Buses"/>
    <n v="47"/>
    <s v="Number"/>
    <s v="Normal"/>
    <m/>
    <n v="40"/>
    <x v="3"/>
  </r>
  <r>
    <s v="Production and Sales of Auto Vehicles"/>
    <x v="155"/>
    <x v="11"/>
    <x v="13"/>
    <s v="Q2"/>
    <s v="TS_GP_RLS_PSAUTO_M.AS_001005"/>
    <s v="......4 Sales of Jeeps &amp; Pickups"/>
    <n v="1240"/>
    <s v="Number"/>
    <s v="Normal"/>
    <m/>
    <n v="50"/>
    <x v="4"/>
  </r>
  <r>
    <s v="Production and Sales of Auto Vehicles"/>
    <x v="155"/>
    <x v="11"/>
    <x v="13"/>
    <s v="Q2"/>
    <s v="TS_GP_RLS_PSAUTO_M.AS_001006"/>
    <s v="......5 Sales of Tractors"/>
    <n v="2588"/>
    <s v="Number"/>
    <s v="Normal"/>
    <m/>
    <n v="60"/>
    <x v="5"/>
  </r>
  <r>
    <s v="Production and Sales of Auto Vehicles"/>
    <x v="155"/>
    <x v="11"/>
    <x v="13"/>
    <s v="Q2"/>
    <s v="TS_GP_RLS_PSAUTO_M.AS_001002"/>
    <s v=". Total Sales of 2 &amp; 3 Wheelers"/>
    <n v="69304"/>
    <s v="Number"/>
    <s v="Normal"/>
    <m/>
    <n v="70"/>
    <x v="6"/>
  </r>
  <r>
    <s v="Production and Sales of Auto Vehicles"/>
    <x v="155"/>
    <x v="11"/>
    <x v="13"/>
    <s v="Q2"/>
    <s v="TS_GP_RLS_PSAUTO_M.TAP_001000"/>
    <s v=". Total Production (except 2 &amp; 3 Wheelers)"/>
    <n v="14142"/>
    <s v="Number"/>
    <s v="Normal"/>
    <m/>
    <n v="80"/>
    <x v="7"/>
  </r>
  <r>
    <s v="Production and Sales of Auto Vehicles"/>
    <x v="155"/>
    <x v="11"/>
    <x v="13"/>
    <s v="Q2"/>
    <s v="TS_GP_RLS_PSAUTO_M.AP_001001"/>
    <s v="......1 Production of Cars"/>
    <n v="9305"/>
    <s v="Number"/>
    <s v="Normal"/>
    <m/>
    <n v="90"/>
    <x v="8"/>
  </r>
  <r>
    <s v="Production and Sales of Auto Vehicles"/>
    <x v="155"/>
    <x v="11"/>
    <x v="13"/>
    <s v="Q2"/>
    <s v="TS_GP_RLS_PSAUTO_M.AP_001003"/>
    <s v="......2 Production of Trucks"/>
    <n v="169"/>
    <s v="Number"/>
    <s v="Normal"/>
    <m/>
    <n v="100"/>
    <x v="9"/>
  </r>
  <r>
    <s v="Production and Sales of Auto Vehicles"/>
    <x v="155"/>
    <x v="11"/>
    <x v="13"/>
    <s v="Q2"/>
    <s v="TS_GP_RLS_PSAUTO_M.AP_001004"/>
    <s v="......3 Production of Buses"/>
    <n v="62"/>
    <s v="Number"/>
    <s v="Normal"/>
    <m/>
    <n v="110"/>
    <x v="10"/>
  </r>
  <r>
    <s v="Production and Sales of Auto Vehicles"/>
    <x v="155"/>
    <x v="11"/>
    <x v="13"/>
    <s v="Q2"/>
    <s v="TS_GP_RLS_PSAUTO_M.AP_001005"/>
    <s v="......4 Production of Jeeps &amp; Pickups"/>
    <n v="887"/>
    <s v="Number"/>
    <s v="Normal"/>
    <m/>
    <n v="120"/>
    <x v="11"/>
  </r>
  <r>
    <s v="Production and Sales of Auto Vehicles"/>
    <x v="155"/>
    <x v="11"/>
    <x v="13"/>
    <s v="Q2"/>
    <s v="TS_GP_RLS_PSAUTO_M.AP_001006"/>
    <s v="......5 Production of Tractors"/>
    <n v="3719"/>
    <s v="Number"/>
    <s v="Normal"/>
    <m/>
    <n v="130"/>
    <x v="12"/>
  </r>
  <r>
    <s v="Production and Sales of Auto Vehicles"/>
    <x v="155"/>
    <x v="11"/>
    <x v="13"/>
    <s v="Q2"/>
    <s v="TS_GP_RLS_PSAUTO_M.AP_001002"/>
    <s v=". Total Production of 2 &amp; 3 Wheelers"/>
    <n v="69819"/>
    <s v="Number"/>
    <s v="Normal"/>
    <m/>
    <n v="140"/>
    <x v="13"/>
  </r>
  <r>
    <s v="Production and Sales of Auto Vehicles"/>
    <x v="156"/>
    <x v="0"/>
    <x v="13"/>
    <s v="Q2"/>
    <s v="TS_GP_RLS_PSAUTO_M.TAS_001000"/>
    <s v=". Total Sales (except 2 &amp; 3 Wheelers)"/>
    <n v="13393"/>
    <s v="Number"/>
    <s v="Normal"/>
    <m/>
    <n v="10"/>
    <x v="0"/>
  </r>
  <r>
    <s v="Production and Sales of Auto Vehicles"/>
    <x v="156"/>
    <x v="0"/>
    <x v="13"/>
    <s v="Q2"/>
    <s v="TS_GP_RLS_PSAUTO_M.AS_001001"/>
    <s v="......1 Sales of Cars"/>
    <n v="9329"/>
    <s v="Number"/>
    <s v="Normal"/>
    <m/>
    <n v="20"/>
    <x v="1"/>
  </r>
  <r>
    <s v="Production and Sales of Auto Vehicles"/>
    <x v="156"/>
    <x v="0"/>
    <x v="13"/>
    <s v="Q2"/>
    <s v="TS_GP_RLS_PSAUTO_M.AS_001003"/>
    <s v="......2 Sales of Trucks"/>
    <n v="117"/>
    <s v="Number"/>
    <s v="Normal"/>
    <m/>
    <n v="30"/>
    <x v="2"/>
  </r>
  <r>
    <s v="Production and Sales of Auto Vehicles"/>
    <x v="156"/>
    <x v="0"/>
    <x v="13"/>
    <s v="Q2"/>
    <s v="TS_GP_RLS_PSAUTO_M.AS_001004"/>
    <s v="......3 Sales of Buses"/>
    <n v="36"/>
    <s v="Number"/>
    <s v="Normal"/>
    <m/>
    <n v="40"/>
    <x v="3"/>
  </r>
  <r>
    <s v="Production and Sales of Auto Vehicles"/>
    <x v="156"/>
    <x v="0"/>
    <x v="13"/>
    <s v="Q2"/>
    <s v="TS_GP_RLS_PSAUTO_M.AS_001005"/>
    <s v="......4 Sales of Jeeps &amp; Pickups"/>
    <n v="1056"/>
    <s v="Number"/>
    <s v="Normal"/>
    <m/>
    <n v="50"/>
    <x v="4"/>
  </r>
  <r>
    <s v="Production and Sales of Auto Vehicles"/>
    <x v="156"/>
    <x v="0"/>
    <x v="13"/>
    <s v="Q2"/>
    <s v="TS_GP_RLS_PSAUTO_M.AS_001006"/>
    <s v="......5 Sales of Tractors"/>
    <n v="2855"/>
    <s v="Number"/>
    <s v="Normal"/>
    <m/>
    <n v="60"/>
    <x v="5"/>
  </r>
  <r>
    <s v="Production and Sales of Auto Vehicles"/>
    <x v="156"/>
    <x v="0"/>
    <x v="13"/>
    <s v="Q2"/>
    <s v="TS_GP_RLS_PSAUTO_M.AS_001002"/>
    <s v=". Total Sales of 2 &amp; 3 Wheelers"/>
    <n v="66974"/>
    <s v="Number"/>
    <s v="Normal"/>
    <m/>
    <n v="70"/>
    <x v="6"/>
  </r>
  <r>
    <s v="Production and Sales of Auto Vehicles"/>
    <x v="156"/>
    <x v="0"/>
    <x v="13"/>
    <s v="Q2"/>
    <s v="TS_GP_RLS_PSAUTO_M.TAP_001000"/>
    <s v=". Total Production (except 2 &amp; 3 Wheelers)"/>
    <n v="13380"/>
    <s v="Number"/>
    <s v="Normal"/>
    <m/>
    <n v="80"/>
    <x v="7"/>
  </r>
  <r>
    <s v="Production and Sales of Auto Vehicles"/>
    <x v="156"/>
    <x v="0"/>
    <x v="13"/>
    <s v="Q2"/>
    <s v="TS_GP_RLS_PSAUTO_M.AP_001001"/>
    <s v="......1 Production of Cars"/>
    <n v="9016"/>
    <s v="Number"/>
    <s v="Normal"/>
    <m/>
    <n v="90"/>
    <x v="8"/>
  </r>
  <r>
    <s v="Production and Sales of Auto Vehicles"/>
    <x v="156"/>
    <x v="0"/>
    <x v="13"/>
    <s v="Q2"/>
    <s v="TS_GP_RLS_PSAUTO_M.AP_001003"/>
    <s v="......2 Production of Trucks"/>
    <n v="155"/>
    <s v="Number"/>
    <s v="Normal"/>
    <m/>
    <n v="100"/>
    <x v="9"/>
  </r>
  <r>
    <s v="Production and Sales of Auto Vehicles"/>
    <x v="156"/>
    <x v="0"/>
    <x v="13"/>
    <s v="Q2"/>
    <s v="TS_GP_RLS_PSAUTO_M.AP_001004"/>
    <s v="......3 Production of Buses"/>
    <n v="58"/>
    <s v="Number"/>
    <s v="Normal"/>
    <m/>
    <n v="110"/>
    <x v="10"/>
  </r>
  <r>
    <s v="Production and Sales of Auto Vehicles"/>
    <x v="156"/>
    <x v="0"/>
    <x v="13"/>
    <s v="Q2"/>
    <s v="TS_GP_RLS_PSAUTO_M.AP_001005"/>
    <s v="......4 Production of Jeeps &amp; Pickups"/>
    <n v="1003"/>
    <s v="Number"/>
    <s v="Normal"/>
    <m/>
    <n v="120"/>
    <x v="11"/>
  </r>
  <r>
    <s v="Production and Sales of Auto Vehicles"/>
    <x v="156"/>
    <x v="0"/>
    <x v="13"/>
    <s v="Q2"/>
    <s v="TS_GP_RLS_PSAUTO_M.AP_001006"/>
    <s v="......5 Production of Tractors"/>
    <n v="3148"/>
    <s v="Number"/>
    <s v="Normal"/>
    <m/>
    <n v="130"/>
    <x v="12"/>
  </r>
  <r>
    <s v="Production and Sales of Auto Vehicles"/>
    <x v="156"/>
    <x v="0"/>
    <x v="13"/>
    <s v="Q2"/>
    <s v="TS_GP_RLS_PSAUTO_M.AP_001002"/>
    <s v=". Total Production of 2 &amp; 3 Wheelers"/>
    <n v="65736"/>
    <s v="Number"/>
    <s v="Normal"/>
    <m/>
    <n v="140"/>
    <x v="13"/>
  </r>
  <r>
    <s v="Production and Sales of Auto Vehicles"/>
    <x v="157"/>
    <x v="1"/>
    <x v="13"/>
    <s v="Q2"/>
    <s v="TS_GP_RLS_PSAUTO_M.TAS_001000"/>
    <s v=". Total Sales (except 2 &amp; 3 Wheelers)"/>
    <n v="13462"/>
    <s v="Number"/>
    <s v="Normal"/>
    <m/>
    <n v="10"/>
    <x v="0"/>
  </r>
  <r>
    <s v="Production and Sales of Auto Vehicles"/>
    <x v="157"/>
    <x v="1"/>
    <x v="13"/>
    <s v="Q2"/>
    <s v="TS_GP_RLS_PSAUTO_M.AS_001001"/>
    <s v="......1 Sales of Cars"/>
    <n v="8996"/>
    <s v="Number"/>
    <s v="Normal"/>
    <m/>
    <n v="20"/>
    <x v="1"/>
  </r>
  <r>
    <s v="Production and Sales of Auto Vehicles"/>
    <x v="157"/>
    <x v="1"/>
    <x v="13"/>
    <s v="Q2"/>
    <s v="TS_GP_RLS_PSAUTO_M.AS_001003"/>
    <s v="......2 Sales of Trucks"/>
    <n v="169"/>
    <s v="Number"/>
    <s v="Normal"/>
    <m/>
    <n v="30"/>
    <x v="2"/>
  </r>
  <r>
    <s v="Production and Sales of Auto Vehicles"/>
    <x v="157"/>
    <x v="1"/>
    <x v="13"/>
    <s v="Q2"/>
    <s v="TS_GP_RLS_PSAUTO_M.AS_001004"/>
    <s v="......3 Sales of Buses"/>
    <n v="30"/>
    <s v="Number"/>
    <s v="Normal"/>
    <m/>
    <n v="40"/>
    <x v="3"/>
  </r>
  <r>
    <s v="Production and Sales of Auto Vehicles"/>
    <x v="157"/>
    <x v="1"/>
    <x v="13"/>
    <s v="Q2"/>
    <s v="TS_GP_RLS_PSAUTO_M.AS_001005"/>
    <s v="......4 Sales of Jeeps &amp; Pickups"/>
    <n v="1439"/>
    <s v="Number"/>
    <s v="Normal"/>
    <m/>
    <n v="50"/>
    <x v="4"/>
  </r>
  <r>
    <s v="Production and Sales of Auto Vehicles"/>
    <x v="157"/>
    <x v="1"/>
    <x v="13"/>
    <s v="Q2"/>
    <s v="TS_GP_RLS_PSAUTO_M.AS_001006"/>
    <s v="......5 Sales of Tractors"/>
    <n v="2828"/>
    <s v="Number"/>
    <s v="Normal"/>
    <m/>
    <n v="60"/>
    <x v="5"/>
  </r>
  <r>
    <s v="Production and Sales of Auto Vehicles"/>
    <x v="157"/>
    <x v="1"/>
    <x v="13"/>
    <s v="Q2"/>
    <s v="TS_GP_RLS_PSAUTO_M.AS_001002"/>
    <s v=". Total Sales of 2 &amp; 3 Wheelers"/>
    <n v="69204"/>
    <s v="Number"/>
    <s v="Normal"/>
    <m/>
    <n v="70"/>
    <x v="6"/>
  </r>
  <r>
    <s v="Production and Sales of Auto Vehicles"/>
    <x v="157"/>
    <x v="1"/>
    <x v="13"/>
    <s v="Q2"/>
    <s v="TS_GP_RLS_PSAUTO_M.TAP_001000"/>
    <s v=". Total Production (except 2 &amp; 3 Wheelers)"/>
    <n v="17997"/>
    <s v="Number"/>
    <s v="Normal"/>
    <m/>
    <n v="80"/>
    <x v="7"/>
  </r>
  <r>
    <s v="Production and Sales of Auto Vehicles"/>
    <x v="157"/>
    <x v="1"/>
    <x v="13"/>
    <s v="Q2"/>
    <s v="TS_GP_RLS_PSAUTO_M.AP_001001"/>
    <s v="......1 Production of Cars"/>
    <n v="10932"/>
    <s v="Number"/>
    <s v="Normal"/>
    <m/>
    <n v="90"/>
    <x v="8"/>
  </r>
  <r>
    <s v="Production and Sales of Auto Vehicles"/>
    <x v="157"/>
    <x v="1"/>
    <x v="13"/>
    <s v="Q2"/>
    <s v="TS_GP_RLS_PSAUTO_M.AP_001003"/>
    <s v="......2 Production of Trucks"/>
    <n v="119"/>
    <s v="Number"/>
    <s v="Normal"/>
    <m/>
    <n v="100"/>
    <x v="9"/>
  </r>
  <r>
    <s v="Production and Sales of Auto Vehicles"/>
    <x v="157"/>
    <x v="1"/>
    <x v="13"/>
    <s v="Q2"/>
    <s v="TS_GP_RLS_PSAUTO_M.AP_001004"/>
    <s v="......3 Production of Buses"/>
    <n v="36"/>
    <s v="Number"/>
    <s v="Normal"/>
    <m/>
    <n v="110"/>
    <x v="10"/>
  </r>
  <r>
    <s v="Production and Sales of Auto Vehicles"/>
    <x v="157"/>
    <x v="1"/>
    <x v="13"/>
    <s v="Q2"/>
    <s v="TS_GP_RLS_PSAUTO_M.AP_001005"/>
    <s v="......4 Production of Jeeps &amp; Pickups"/>
    <n v="2344"/>
    <s v="Number"/>
    <s v="Normal"/>
    <m/>
    <n v="120"/>
    <x v="11"/>
  </r>
  <r>
    <s v="Production and Sales of Auto Vehicles"/>
    <x v="157"/>
    <x v="1"/>
    <x v="13"/>
    <s v="Q2"/>
    <s v="TS_GP_RLS_PSAUTO_M.AP_001006"/>
    <s v="......5 Production of Tractors"/>
    <n v="4566"/>
    <s v="Number"/>
    <s v="Normal"/>
    <m/>
    <n v="130"/>
    <x v="12"/>
  </r>
  <r>
    <s v="Production and Sales of Auto Vehicles"/>
    <x v="157"/>
    <x v="1"/>
    <x v="13"/>
    <s v="Q2"/>
    <s v="TS_GP_RLS_PSAUTO_M.AP_001002"/>
    <s v=". Total Production of 2 &amp; 3 Wheelers"/>
    <n v="67845"/>
    <s v="Number"/>
    <s v="Normal"/>
    <m/>
    <n v="140"/>
    <x v="13"/>
  </r>
  <r>
    <s v="Production and Sales of Auto Vehicles"/>
    <x v="158"/>
    <x v="2"/>
    <x v="13"/>
    <s v="Q1"/>
    <s v="TS_GP_RLS_PSAUTO_M.TAS_001000"/>
    <s v=". Total Sales (except 2 &amp; 3 Wheelers)"/>
    <n v="27892"/>
    <s v="Number"/>
    <s v="Normal"/>
    <m/>
    <n v="10"/>
    <x v="0"/>
  </r>
  <r>
    <s v="Production and Sales of Auto Vehicles"/>
    <x v="158"/>
    <x v="2"/>
    <x v="13"/>
    <s v="Q1"/>
    <s v="TS_GP_RLS_PSAUTO_M.AS_001001"/>
    <s v="......1 Sales of Cars"/>
    <n v="16310"/>
    <s v="Number"/>
    <s v="Normal"/>
    <m/>
    <n v="20"/>
    <x v="1"/>
  </r>
  <r>
    <s v="Production and Sales of Auto Vehicles"/>
    <x v="158"/>
    <x v="2"/>
    <x v="13"/>
    <s v="Q1"/>
    <s v="TS_GP_RLS_PSAUTO_M.AS_001003"/>
    <s v="......2 Sales of Trucks"/>
    <n v="252"/>
    <s v="Number"/>
    <s v="Normal"/>
    <m/>
    <n v="30"/>
    <x v="2"/>
  </r>
  <r>
    <s v="Production and Sales of Auto Vehicles"/>
    <x v="158"/>
    <x v="2"/>
    <x v="13"/>
    <s v="Q1"/>
    <s v="TS_GP_RLS_PSAUTO_M.AS_001004"/>
    <s v="......3 Sales of Buses"/>
    <n v="116"/>
    <s v="Number"/>
    <s v="Normal"/>
    <m/>
    <n v="40"/>
    <x v="3"/>
  </r>
  <r>
    <s v="Production and Sales of Auto Vehicles"/>
    <x v="158"/>
    <x v="2"/>
    <x v="13"/>
    <s v="Q1"/>
    <s v="TS_GP_RLS_PSAUTO_M.AS_001005"/>
    <s v="......4 Sales of Jeeps &amp; Pickups"/>
    <n v="2846"/>
    <s v="Number"/>
    <s v="Normal"/>
    <m/>
    <n v="50"/>
    <x v="4"/>
  </r>
  <r>
    <s v="Production and Sales of Auto Vehicles"/>
    <x v="158"/>
    <x v="2"/>
    <x v="13"/>
    <s v="Q1"/>
    <s v="TS_GP_RLS_PSAUTO_M.AS_001006"/>
    <s v="......5 Sales of Tractors"/>
    <n v="8368"/>
    <s v="Number"/>
    <s v="Normal"/>
    <m/>
    <n v="60"/>
    <x v="5"/>
  </r>
  <r>
    <s v="Production and Sales of Auto Vehicles"/>
    <x v="158"/>
    <x v="2"/>
    <x v="13"/>
    <s v="Q1"/>
    <s v="TS_GP_RLS_PSAUTO_M.AS_001002"/>
    <s v=". Total Sales of 2 &amp; 3 Wheelers"/>
    <n v="69448"/>
    <s v="Number"/>
    <s v="Normal"/>
    <m/>
    <n v="70"/>
    <x v="6"/>
  </r>
  <r>
    <s v="Production and Sales of Auto Vehicles"/>
    <x v="158"/>
    <x v="2"/>
    <x v="13"/>
    <s v="Q1"/>
    <s v="TS_GP_RLS_PSAUTO_M.TAP_001000"/>
    <s v=". Total Production (except 2 &amp; 3 Wheelers)"/>
    <n v="25972"/>
    <s v="Number"/>
    <s v="Normal"/>
    <m/>
    <n v="80"/>
    <x v="7"/>
  </r>
  <r>
    <s v="Production and Sales of Auto Vehicles"/>
    <x v="158"/>
    <x v="2"/>
    <x v="13"/>
    <s v="Q1"/>
    <s v="TS_GP_RLS_PSAUTO_M.AP_001001"/>
    <s v="......1 Production of Cars"/>
    <n v="15816"/>
    <s v="Number"/>
    <s v="Normal"/>
    <m/>
    <n v="90"/>
    <x v="8"/>
  </r>
  <r>
    <s v="Production and Sales of Auto Vehicles"/>
    <x v="158"/>
    <x v="2"/>
    <x v="13"/>
    <s v="Q1"/>
    <s v="TS_GP_RLS_PSAUTO_M.AP_001003"/>
    <s v="......2 Production of Trucks"/>
    <n v="245"/>
    <s v="Number"/>
    <s v="Normal"/>
    <m/>
    <n v="100"/>
    <x v="9"/>
  </r>
  <r>
    <s v="Production and Sales of Auto Vehicles"/>
    <x v="158"/>
    <x v="2"/>
    <x v="13"/>
    <s v="Q1"/>
    <s v="TS_GP_RLS_PSAUTO_M.AP_001004"/>
    <s v="......3 Production of Buses"/>
    <n v="66"/>
    <s v="Number"/>
    <s v="Normal"/>
    <m/>
    <n v="110"/>
    <x v="10"/>
  </r>
  <r>
    <s v="Production and Sales of Auto Vehicles"/>
    <x v="158"/>
    <x v="2"/>
    <x v="13"/>
    <s v="Q1"/>
    <s v="TS_GP_RLS_PSAUTO_M.AP_001005"/>
    <s v="......4 Production of Jeeps &amp; Pickups"/>
    <n v="1977"/>
    <s v="Number"/>
    <s v="Normal"/>
    <m/>
    <n v="120"/>
    <x v="11"/>
  </r>
  <r>
    <s v="Production and Sales of Auto Vehicles"/>
    <x v="158"/>
    <x v="2"/>
    <x v="13"/>
    <s v="Q1"/>
    <s v="TS_GP_RLS_PSAUTO_M.AP_001006"/>
    <s v="......5 Production of Tractors"/>
    <n v="7868"/>
    <s v="Number"/>
    <s v="Normal"/>
    <m/>
    <n v="130"/>
    <x v="12"/>
  </r>
  <r>
    <s v="Production and Sales of Auto Vehicles"/>
    <x v="158"/>
    <x v="2"/>
    <x v="13"/>
    <s v="Q1"/>
    <s v="TS_GP_RLS_PSAUTO_M.AP_001002"/>
    <s v=". Total Production of 2 &amp; 3 Wheelers"/>
    <n v="68100"/>
    <s v="Number"/>
    <s v="Normal"/>
    <m/>
    <n v="140"/>
    <x v="13"/>
  </r>
  <r>
    <s v="Production and Sales of Auto Vehicles"/>
    <x v="159"/>
    <x v="3"/>
    <x v="13"/>
    <s v="Q1"/>
    <s v="TS_GP_RLS_PSAUTO_M.TAS_001000"/>
    <s v=". Total Sales (except 2 &amp; 3 Wheelers)"/>
    <n v="23780"/>
    <s v="Number"/>
    <s v="Normal"/>
    <m/>
    <n v="10"/>
    <x v="0"/>
  </r>
  <r>
    <s v="Production and Sales of Auto Vehicles"/>
    <x v="159"/>
    <x v="3"/>
    <x v="13"/>
    <s v="Q1"/>
    <s v="TS_GP_RLS_PSAUTO_M.AS_001001"/>
    <s v="......1 Sales of Cars"/>
    <n v="14934"/>
    <s v="Number"/>
    <s v="Normal"/>
    <m/>
    <n v="20"/>
    <x v="1"/>
  </r>
  <r>
    <s v="Production and Sales of Auto Vehicles"/>
    <x v="159"/>
    <x v="3"/>
    <x v="13"/>
    <s v="Q1"/>
    <s v="TS_GP_RLS_PSAUTO_M.AS_001003"/>
    <s v="......2 Sales of Trucks"/>
    <n v="219"/>
    <s v="Number"/>
    <s v="Normal"/>
    <m/>
    <n v="30"/>
    <x v="2"/>
  </r>
  <r>
    <s v="Production and Sales of Auto Vehicles"/>
    <x v="159"/>
    <x v="3"/>
    <x v="13"/>
    <s v="Q1"/>
    <s v="TS_GP_RLS_PSAUTO_M.AS_001004"/>
    <s v="......3 Sales of Buses"/>
    <n v="31"/>
    <s v="Number"/>
    <s v="Normal"/>
    <m/>
    <n v="40"/>
    <x v="3"/>
  </r>
  <r>
    <s v="Production and Sales of Auto Vehicles"/>
    <x v="159"/>
    <x v="3"/>
    <x v="13"/>
    <s v="Q1"/>
    <s v="TS_GP_RLS_PSAUTO_M.AS_001005"/>
    <s v="......4 Sales of Jeeps &amp; Pickups"/>
    <n v="1683"/>
    <s v="Number"/>
    <s v="Normal"/>
    <m/>
    <n v="50"/>
    <x v="4"/>
  </r>
  <r>
    <s v="Production and Sales of Auto Vehicles"/>
    <x v="159"/>
    <x v="3"/>
    <x v="13"/>
    <s v="Q1"/>
    <s v="TS_GP_RLS_PSAUTO_M.AS_001006"/>
    <s v="......5 Sales of Tractors"/>
    <n v="6913"/>
    <s v="Number"/>
    <s v="Normal"/>
    <m/>
    <n v="60"/>
    <x v="5"/>
  </r>
  <r>
    <s v="Production and Sales of Auto Vehicles"/>
    <x v="159"/>
    <x v="3"/>
    <x v="13"/>
    <s v="Q1"/>
    <s v="TS_GP_RLS_PSAUTO_M.AS_001002"/>
    <s v=". Total Sales of 2 &amp; 3 Wheelers"/>
    <n v="71681"/>
    <s v="Number"/>
    <s v="Normal"/>
    <m/>
    <n v="70"/>
    <x v="6"/>
  </r>
  <r>
    <s v="Production and Sales of Auto Vehicles"/>
    <x v="159"/>
    <x v="3"/>
    <x v="13"/>
    <s v="Q1"/>
    <s v="TS_GP_RLS_PSAUTO_M.TAP_001000"/>
    <s v=". Total Production (except 2 &amp; 3 Wheelers)"/>
    <n v="23446"/>
    <s v="Number"/>
    <s v="Normal"/>
    <m/>
    <n v="80"/>
    <x v="7"/>
  </r>
  <r>
    <s v="Production and Sales of Auto Vehicles"/>
    <x v="159"/>
    <x v="3"/>
    <x v="13"/>
    <s v="Q1"/>
    <s v="TS_GP_RLS_PSAUTO_M.AP_001001"/>
    <s v="......1 Production of Cars"/>
    <n v="14107"/>
    <s v="Number"/>
    <s v="Normal"/>
    <m/>
    <n v="90"/>
    <x v="8"/>
  </r>
  <r>
    <s v="Production and Sales of Auto Vehicles"/>
    <x v="159"/>
    <x v="3"/>
    <x v="13"/>
    <s v="Q1"/>
    <s v="TS_GP_RLS_PSAUTO_M.AP_001003"/>
    <s v="......2 Production of Trucks"/>
    <n v="219"/>
    <s v="Number"/>
    <s v="Normal"/>
    <m/>
    <n v="100"/>
    <x v="9"/>
  </r>
  <r>
    <s v="Production and Sales of Auto Vehicles"/>
    <x v="159"/>
    <x v="3"/>
    <x v="13"/>
    <s v="Q1"/>
    <s v="TS_GP_RLS_PSAUTO_M.AP_001004"/>
    <s v="......3 Production of Buses"/>
    <n v="40"/>
    <s v="Number"/>
    <s v="Normal"/>
    <m/>
    <n v="110"/>
    <x v="10"/>
  </r>
  <r>
    <s v="Production and Sales of Auto Vehicles"/>
    <x v="159"/>
    <x v="3"/>
    <x v="13"/>
    <s v="Q1"/>
    <s v="TS_GP_RLS_PSAUTO_M.AP_001005"/>
    <s v="......4 Production of Jeeps &amp; Pickups"/>
    <n v="1973"/>
    <s v="Number"/>
    <s v="Normal"/>
    <m/>
    <n v="120"/>
    <x v="11"/>
  </r>
  <r>
    <s v="Production and Sales of Auto Vehicles"/>
    <x v="159"/>
    <x v="3"/>
    <x v="13"/>
    <s v="Q1"/>
    <s v="TS_GP_RLS_PSAUTO_M.AP_001006"/>
    <s v="......5 Production of Tractors"/>
    <n v="7107"/>
    <s v="Number"/>
    <s v="Normal"/>
    <m/>
    <n v="130"/>
    <x v="12"/>
  </r>
  <r>
    <s v="Production and Sales of Auto Vehicles"/>
    <x v="159"/>
    <x v="3"/>
    <x v="13"/>
    <s v="Q1"/>
    <s v="TS_GP_RLS_PSAUTO_M.AP_001002"/>
    <s v=". Total Production of 2 &amp; 3 Wheelers"/>
    <n v="71169"/>
    <s v="Number"/>
    <s v="Normal"/>
    <m/>
    <n v="140"/>
    <x v="13"/>
  </r>
  <r>
    <s v="Production and Sales of Auto Vehicles"/>
    <x v="160"/>
    <x v="4"/>
    <x v="13"/>
    <s v="Q1"/>
    <s v="TS_GP_RLS_PSAUTO_M.TAS_001000"/>
    <s v=". Total Sales (except 2 &amp; 3 Wheelers)"/>
    <n v="21338"/>
    <s v="Number"/>
    <s v="Normal"/>
    <m/>
    <n v="10"/>
    <x v="0"/>
  </r>
  <r>
    <s v="Production and Sales of Auto Vehicles"/>
    <x v="160"/>
    <x v="4"/>
    <x v="13"/>
    <s v="Q1"/>
    <s v="TS_GP_RLS_PSAUTO_M.AS_001001"/>
    <s v="......1 Sales of Cars"/>
    <n v="13360"/>
    <s v="Number"/>
    <s v="Normal"/>
    <m/>
    <n v="20"/>
    <x v="1"/>
  </r>
  <r>
    <s v="Production and Sales of Auto Vehicles"/>
    <x v="160"/>
    <x v="4"/>
    <x v="13"/>
    <s v="Q1"/>
    <s v="TS_GP_RLS_PSAUTO_M.AS_001003"/>
    <s v="......2 Sales of Trucks"/>
    <n v="209"/>
    <s v="Number"/>
    <s v="Normal"/>
    <m/>
    <n v="30"/>
    <x v="2"/>
  </r>
  <r>
    <s v="Production and Sales of Auto Vehicles"/>
    <x v="160"/>
    <x v="4"/>
    <x v="13"/>
    <s v="Q1"/>
    <s v="TS_GP_RLS_PSAUTO_M.AS_001004"/>
    <s v="......3 Sales of Buses"/>
    <n v="35"/>
    <s v="Number"/>
    <s v="Normal"/>
    <m/>
    <n v="40"/>
    <x v="3"/>
  </r>
  <r>
    <s v="Production and Sales of Auto Vehicles"/>
    <x v="160"/>
    <x v="4"/>
    <x v="13"/>
    <s v="Q1"/>
    <s v="TS_GP_RLS_PSAUTO_M.AS_001005"/>
    <s v="......4 Sales of Jeeps &amp; Pickups"/>
    <n v="1439"/>
    <s v="Number"/>
    <s v="Normal"/>
    <m/>
    <n v="50"/>
    <x v="4"/>
  </r>
  <r>
    <s v="Production and Sales of Auto Vehicles"/>
    <x v="160"/>
    <x v="4"/>
    <x v="13"/>
    <s v="Q1"/>
    <s v="TS_GP_RLS_PSAUTO_M.AS_001006"/>
    <s v="......5 Sales of Tractors"/>
    <n v="6295"/>
    <s v="Number"/>
    <s v="Normal"/>
    <m/>
    <n v="60"/>
    <x v="5"/>
  </r>
  <r>
    <s v="Production and Sales of Auto Vehicles"/>
    <x v="160"/>
    <x v="4"/>
    <x v="13"/>
    <s v="Q1"/>
    <s v="TS_GP_RLS_PSAUTO_M.AS_001002"/>
    <s v=". Total Sales of 2 &amp; 3 Wheelers"/>
    <n v="66416"/>
    <s v="Number"/>
    <s v="Normal"/>
    <m/>
    <n v="70"/>
    <x v="6"/>
  </r>
  <r>
    <s v="Production and Sales of Auto Vehicles"/>
    <x v="160"/>
    <x v="4"/>
    <x v="13"/>
    <s v="Q1"/>
    <s v="TS_GP_RLS_PSAUTO_M.TAP_001000"/>
    <s v=". Total Production (except 2 &amp; 3 Wheelers)"/>
    <n v="22929"/>
    <s v="Number"/>
    <s v="Normal"/>
    <m/>
    <n v="80"/>
    <x v="7"/>
  </r>
  <r>
    <s v="Production and Sales of Auto Vehicles"/>
    <x v="160"/>
    <x v="4"/>
    <x v="13"/>
    <s v="Q1"/>
    <s v="TS_GP_RLS_PSAUTO_M.AP_001001"/>
    <s v="......1 Production of Cars"/>
    <n v="14273"/>
    <s v="Number"/>
    <s v="Normal"/>
    <m/>
    <n v="90"/>
    <x v="8"/>
  </r>
  <r>
    <s v="Production and Sales of Auto Vehicles"/>
    <x v="160"/>
    <x v="4"/>
    <x v="13"/>
    <s v="Q1"/>
    <s v="TS_GP_RLS_PSAUTO_M.AP_001003"/>
    <s v="......2 Production of Trucks"/>
    <n v="240"/>
    <s v="Number"/>
    <s v="Normal"/>
    <m/>
    <n v="100"/>
    <x v="9"/>
  </r>
  <r>
    <s v="Production and Sales of Auto Vehicles"/>
    <x v="160"/>
    <x v="4"/>
    <x v="13"/>
    <s v="Q1"/>
    <s v="TS_GP_RLS_PSAUTO_M.AP_001004"/>
    <s v="......3 Production of Buses"/>
    <n v="23"/>
    <s v="Number"/>
    <s v="Normal"/>
    <m/>
    <n v="110"/>
    <x v="10"/>
  </r>
  <r>
    <s v="Production and Sales of Auto Vehicles"/>
    <x v="160"/>
    <x v="4"/>
    <x v="13"/>
    <s v="Q1"/>
    <s v="TS_GP_RLS_PSAUTO_M.AP_001005"/>
    <s v="......4 Production of Jeeps &amp; Pickups"/>
    <n v="2088"/>
    <s v="Number"/>
    <s v="Normal"/>
    <m/>
    <n v="120"/>
    <x v="11"/>
  </r>
  <r>
    <s v="Production and Sales of Auto Vehicles"/>
    <x v="160"/>
    <x v="4"/>
    <x v="13"/>
    <s v="Q1"/>
    <s v="TS_GP_RLS_PSAUTO_M.AP_001006"/>
    <s v="......5 Production of Tractors"/>
    <n v="6305"/>
    <s v="Number"/>
    <s v="Normal"/>
    <m/>
    <n v="130"/>
    <x v="12"/>
  </r>
  <r>
    <s v="Production and Sales of Auto Vehicles"/>
    <x v="160"/>
    <x v="4"/>
    <x v="13"/>
    <s v="Q1"/>
    <s v="TS_GP_RLS_PSAUTO_M.AP_001002"/>
    <s v=". Total Production of 2 &amp; 3 Wheelers"/>
    <n v="68566"/>
    <s v="Number"/>
    <s v="Normal"/>
    <m/>
    <n v="140"/>
    <x v="13"/>
  </r>
  <r>
    <s v="Production and Sales of Auto Vehicles"/>
    <x v="161"/>
    <x v="5"/>
    <x v="14"/>
    <s v="Q4"/>
    <s v="TS_GP_RLS_PSAUTO_M.TAS_001000"/>
    <s v=". Total Sales (except 2 &amp; 3 Wheelers)"/>
    <n v="23286"/>
    <s v="Number"/>
    <s v="Normal"/>
    <m/>
    <n v="10"/>
    <x v="0"/>
  </r>
  <r>
    <s v="Production and Sales of Auto Vehicles"/>
    <x v="161"/>
    <x v="5"/>
    <x v="14"/>
    <s v="Q4"/>
    <s v="TS_GP_RLS_PSAUTO_M.AS_001001"/>
    <s v="......1 Sales of Cars"/>
    <n v="14469"/>
    <s v="Number"/>
    <s v="Normal"/>
    <m/>
    <n v="20"/>
    <x v="1"/>
  </r>
  <r>
    <s v="Production and Sales of Auto Vehicles"/>
    <x v="161"/>
    <x v="5"/>
    <x v="14"/>
    <s v="Q4"/>
    <s v="TS_GP_RLS_PSAUTO_M.AS_001003"/>
    <s v="......2 Sales of Trucks"/>
    <n v="254"/>
    <s v="Number"/>
    <s v="Normal"/>
    <m/>
    <n v="30"/>
    <x v="2"/>
  </r>
  <r>
    <s v="Production and Sales of Auto Vehicles"/>
    <x v="161"/>
    <x v="5"/>
    <x v="14"/>
    <s v="Q4"/>
    <s v="TS_GP_RLS_PSAUTO_M.AS_001004"/>
    <s v="......3 Sales of Buses"/>
    <n v="125"/>
    <s v="Number"/>
    <s v="Normal"/>
    <m/>
    <n v="40"/>
    <x v="3"/>
  </r>
  <r>
    <s v="Production and Sales of Auto Vehicles"/>
    <x v="161"/>
    <x v="5"/>
    <x v="14"/>
    <s v="Q4"/>
    <s v="TS_GP_RLS_PSAUTO_M.AS_001005"/>
    <s v="......4 Sales of Jeeps &amp; Pickups"/>
    <n v="2209"/>
    <s v="Number"/>
    <s v="Normal"/>
    <m/>
    <n v="50"/>
    <x v="4"/>
  </r>
  <r>
    <s v="Production and Sales of Auto Vehicles"/>
    <x v="161"/>
    <x v="5"/>
    <x v="14"/>
    <s v="Q4"/>
    <s v="TS_GP_RLS_PSAUTO_M.AS_001006"/>
    <s v="......5 Sales of Tractors"/>
    <n v="6229"/>
    <s v="Number"/>
    <s v="Normal"/>
    <m/>
    <n v="60"/>
    <x v="5"/>
  </r>
  <r>
    <s v="Production and Sales of Auto Vehicles"/>
    <x v="161"/>
    <x v="5"/>
    <x v="14"/>
    <s v="Q4"/>
    <s v="TS_GP_RLS_PSAUTO_M.AS_001002"/>
    <s v=". Total Sales of 2 &amp; 3 Wheelers"/>
    <n v="70671"/>
    <s v="Number"/>
    <s v="Normal"/>
    <m/>
    <n v="70"/>
    <x v="6"/>
  </r>
  <r>
    <s v="Production and Sales of Auto Vehicles"/>
    <x v="161"/>
    <x v="5"/>
    <x v="14"/>
    <s v="Q4"/>
    <s v="TS_GP_RLS_PSAUTO_M.TAP_001000"/>
    <s v=". Total Production (except 2 &amp; 3 Wheelers)"/>
    <n v="22764"/>
    <s v="Number"/>
    <s v="Normal"/>
    <m/>
    <n v="80"/>
    <x v="7"/>
  </r>
  <r>
    <s v="Production and Sales of Auto Vehicles"/>
    <x v="161"/>
    <x v="5"/>
    <x v="14"/>
    <s v="Q4"/>
    <s v="TS_GP_RLS_PSAUTO_M.AP_001001"/>
    <s v="......1 Production of Cars"/>
    <n v="14138"/>
    <s v="Number"/>
    <s v="Normal"/>
    <m/>
    <n v="90"/>
    <x v="8"/>
  </r>
  <r>
    <s v="Production and Sales of Auto Vehicles"/>
    <x v="161"/>
    <x v="5"/>
    <x v="14"/>
    <s v="Q4"/>
    <s v="TS_GP_RLS_PSAUTO_M.AP_001003"/>
    <s v="......2 Production of Trucks"/>
    <n v="236"/>
    <s v="Number"/>
    <s v="Normal"/>
    <m/>
    <n v="100"/>
    <x v="9"/>
  </r>
  <r>
    <s v="Production and Sales of Auto Vehicles"/>
    <x v="161"/>
    <x v="5"/>
    <x v="14"/>
    <s v="Q4"/>
    <s v="TS_GP_RLS_PSAUTO_M.AP_001004"/>
    <s v="......3 Production of Buses"/>
    <n v="54"/>
    <s v="Number"/>
    <s v="Normal"/>
    <m/>
    <n v="110"/>
    <x v="10"/>
  </r>
  <r>
    <s v="Production and Sales of Auto Vehicles"/>
    <x v="161"/>
    <x v="5"/>
    <x v="14"/>
    <s v="Q4"/>
    <s v="TS_GP_RLS_PSAUTO_M.AP_001005"/>
    <s v="......4 Production of Jeeps &amp; Pickups"/>
    <n v="2103"/>
    <s v="Number"/>
    <s v="Normal"/>
    <m/>
    <n v="120"/>
    <x v="11"/>
  </r>
  <r>
    <s v="Production and Sales of Auto Vehicles"/>
    <x v="161"/>
    <x v="5"/>
    <x v="14"/>
    <s v="Q4"/>
    <s v="TS_GP_RLS_PSAUTO_M.AP_001006"/>
    <s v="......5 Production of Tractors"/>
    <n v="6233"/>
    <s v="Number"/>
    <s v="Normal"/>
    <m/>
    <n v="130"/>
    <x v="12"/>
  </r>
  <r>
    <s v="Production and Sales of Auto Vehicles"/>
    <x v="161"/>
    <x v="5"/>
    <x v="14"/>
    <s v="Q4"/>
    <s v="TS_GP_RLS_PSAUTO_M.AP_001002"/>
    <s v=". Total Production of 2 &amp; 3 Wheelers"/>
    <n v="71711"/>
    <s v="Number"/>
    <s v="Normal"/>
    <m/>
    <n v="140"/>
    <x v="13"/>
  </r>
  <r>
    <s v="Production and Sales of Auto Vehicles"/>
    <x v="162"/>
    <x v="6"/>
    <x v="14"/>
    <s v="Q4"/>
    <s v="TS_GP_RLS_PSAUTO_M.TAS_001000"/>
    <s v=". Total Sales (except 2 &amp; 3 Wheelers)"/>
    <n v="24172"/>
    <s v="Number"/>
    <s v="Normal"/>
    <m/>
    <n v="10"/>
    <x v="0"/>
  </r>
  <r>
    <s v="Production and Sales of Auto Vehicles"/>
    <x v="162"/>
    <x v="6"/>
    <x v="14"/>
    <s v="Q4"/>
    <s v="TS_GP_RLS_PSAUTO_M.AS_001001"/>
    <s v="......1 Sales of Cars"/>
    <n v="13241"/>
    <s v="Number"/>
    <s v="Normal"/>
    <m/>
    <n v="20"/>
    <x v="1"/>
  </r>
  <r>
    <s v="Production and Sales of Auto Vehicles"/>
    <x v="162"/>
    <x v="6"/>
    <x v="14"/>
    <s v="Q4"/>
    <s v="TS_GP_RLS_PSAUTO_M.AS_001003"/>
    <s v="......2 Sales of Trucks"/>
    <n v="244"/>
    <s v="Number"/>
    <s v="Normal"/>
    <m/>
    <n v="30"/>
    <x v="2"/>
  </r>
  <r>
    <s v="Production and Sales of Auto Vehicles"/>
    <x v="162"/>
    <x v="6"/>
    <x v="14"/>
    <s v="Q4"/>
    <s v="TS_GP_RLS_PSAUTO_M.AS_001004"/>
    <s v="......3 Sales of Buses"/>
    <n v="60"/>
    <s v="Number"/>
    <s v="Normal"/>
    <m/>
    <n v="40"/>
    <x v="3"/>
  </r>
  <r>
    <s v="Production and Sales of Auto Vehicles"/>
    <x v="162"/>
    <x v="6"/>
    <x v="14"/>
    <s v="Q4"/>
    <s v="TS_GP_RLS_PSAUTO_M.AS_001005"/>
    <s v="......4 Sales of Jeeps &amp; Pickups"/>
    <n v="1721"/>
    <s v="Number"/>
    <s v="Normal"/>
    <m/>
    <n v="50"/>
    <x v="4"/>
  </r>
  <r>
    <s v="Production and Sales of Auto Vehicles"/>
    <x v="162"/>
    <x v="6"/>
    <x v="14"/>
    <s v="Q4"/>
    <s v="TS_GP_RLS_PSAUTO_M.AS_001006"/>
    <s v="......5 Sales of Tractors"/>
    <n v="8906"/>
    <s v="Number"/>
    <s v="Normal"/>
    <m/>
    <n v="60"/>
    <x v="5"/>
  </r>
  <r>
    <s v="Production and Sales of Auto Vehicles"/>
    <x v="162"/>
    <x v="6"/>
    <x v="14"/>
    <s v="Q4"/>
    <s v="TS_GP_RLS_PSAUTO_M.AS_001002"/>
    <s v=". Total Sales of 2 &amp; 3 Wheelers"/>
    <n v="65011"/>
    <s v="Number"/>
    <s v="Normal"/>
    <m/>
    <n v="70"/>
    <x v="6"/>
  </r>
  <r>
    <s v="Production and Sales of Auto Vehicles"/>
    <x v="162"/>
    <x v="6"/>
    <x v="14"/>
    <s v="Q4"/>
    <s v="TS_GP_RLS_PSAUTO_M.TAP_001000"/>
    <s v=". Total Production (except 2 &amp; 3 Wheelers)"/>
    <n v="21138"/>
    <s v="Number"/>
    <s v="Normal"/>
    <m/>
    <n v="80"/>
    <x v="7"/>
  </r>
  <r>
    <s v="Production and Sales of Auto Vehicles"/>
    <x v="162"/>
    <x v="6"/>
    <x v="14"/>
    <s v="Q4"/>
    <s v="TS_GP_RLS_PSAUTO_M.AP_001001"/>
    <s v="......1 Production of Cars"/>
    <n v="13256"/>
    <s v="Number"/>
    <s v="Normal"/>
    <m/>
    <n v="90"/>
    <x v="8"/>
  </r>
  <r>
    <s v="Production and Sales of Auto Vehicles"/>
    <x v="162"/>
    <x v="6"/>
    <x v="14"/>
    <s v="Q4"/>
    <s v="TS_GP_RLS_PSAUTO_M.AP_001003"/>
    <s v="......2 Production of Trucks"/>
    <n v="214"/>
    <s v="Number"/>
    <s v="Normal"/>
    <m/>
    <n v="100"/>
    <x v="9"/>
  </r>
  <r>
    <s v="Production and Sales of Auto Vehicles"/>
    <x v="162"/>
    <x v="6"/>
    <x v="14"/>
    <s v="Q4"/>
    <s v="TS_GP_RLS_PSAUTO_M.AP_001004"/>
    <s v="......3 Production of Buses"/>
    <n v="113"/>
    <s v="Number"/>
    <s v="Normal"/>
    <m/>
    <n v="110"/>
    <x v="10"/>
  </r>
  <r>
    <s v="Production and Sales of Auto Vehicles"/>
    <x v="162"/>
    <x v="6"/>
    <x v="14"/>
    <s v="Q4"/>
    <s v="TS_GP_RLS_PSAUTO_M.AP_001005"/>
    <s v="......4 Production of Jeeps &amp; Pickups"/>
    <n v="1828"/>
    <s v="Number"/>
    <s v="Normal"/>
    <m/>
    <n v="120"/>
    <x v="11"/>
  </r>
  <r>
    <s v="Production and Sales of Auto Vehicles"/>
    <x v="162"/>
    <x v="6"/>
    <x v="14"/>
    <s v="Q4"/>
    <s v="TS_GP_RLS_PSAUTO_M.AP_001006"/>
    <s v="......5 Production of Tractors"/>
    <n v="5727"/>
    <s v="Number"/>
    <s v="Normal"/>
    <m/>
    <n v="130"/>
    <x v="12"/>
  </r>
  <r>
    <s v="Production and Sales of Auto Vehicles"/>
    <x v="162"/>
    <x v="6"/>
    <x v="14"/>
    <s v="Q4"/>
    <s v="TS_GP_RLS_PSAUTO_M.AP_001002"/>
    <s v=". Total Production of 2 &amp; 3 Wheelers"/>
    <n v="64756"/>
    <s v="Number"/>
    <s v="Normal"/>
    <m/>
    <n v="140"/>
    <x v="13"/>
  </r>
  <r>
    <s v="Production and Sales of Auto Vehicles"/>
    <x v="163"/>
    <x v="7"/>
    <x v="14"/>
    <s v="Q4"/>
    <s v="TS_GP_RLS_PSAUTO_M.TAS_001000"/>
    <s v=". Total Sales (except 2 &amp; 3 Wheelers)"/>
    <n v="15722"/>
    <s v="Number"/>
    <s v="Normal"/>
    <m/>
    <n v="10"/>
    <x v="0"/>
  </r>
  <r>
    <s v="Production and Sales of Auto Vehicles"/>
    <x v="163"/>
    <x v="7"/>
    <x v="14"/>
    <s v="Q4"/>
    <s v="TS_GP_RLS_PSAUTO_M.AS_001001"/>
    <s v="......1 Sales of Cars"/>
    <n v="13125"/>
    <s v="Number"/>
    <s v="Normal"/>
    <m/>
    <n v="20"/>
    <x v="1"/>
  </r>
  <r>
    <s v="Production and Sales of Auto Vehicles"/>
    <x v="163"/>
    <x v="7"/>
    <x v="14"/>
    <s v="Q4"/>
    <s v="TS_GP_RLS_PSAUTO_M.AS_001003"/>
    <s v="......2 Sales of Trucks"/>
    <n v="329"/>
    <s v="Number"/>
    <s v="Normal"/>
    <m/>
    <n v="30"/>
    <x v="2"/>
  </r>
  <r>
    <s v="Production and Sales of Auto Vehicles"/>
    <x v="163"/>
    <x v="7"/>
    <x v="14"/>
    <s v="Q4"/>
    <s v="TS_GP_RLS_PSAUTO_M.AS_001004"/>
    <s v="......3 Sales of Buses"/>
    <n v="41"/>
    <s v="Number"/>
    <s v="Normal"/>
    <m/>
    <n v="40"/>
    <x v="3"/>
  </r>
  <r>
    <s v="Production and Sales of Auto Vehicles"/>
    <x v="163"/>
    <x v="7"/>
    <x v="14"/>
    <s v="Q4"/>
    <s v="TS_GP_RLS_PSAUTO_M.AS_001005"/>
    <s v="......4 Sales of Jeeps &amp; Pickups"/>
    <n v="1858"/>
    <s v="Number"/>
    <s v="Normal"/>
    <m/>
    <n v="50"/>
    <x v="4"/>
  </r>
  <r>
    <s v="Production and Sales of Auto Vehicles"/>
    <x v="163"/>
    <x v="7"/>
    <x v="14"/>
    <s v="Q4"/>
    <s v="TS_GP_RLS_PSAUTO_M.AS_001006"/>
    <s v="......5 Sales of Tractors"/>
    <n v="369"/>
    <s v="Number"/>
    <s v="Normal"/>
    <m/>
    <n v="60"/>
    <x v="5"/>
  </r>
  <r>
    <s v="Production and Sales of Auto Vehicles"/>
    <x v="163"/>
    <x v="7"/>
    <x v="14"/>
    <s v="Q4"/>
    <s v="TS_GP_RLS_PSAUTO_M.AS_001002"/>
    <s v=". Total Sales of 2 &amp; 3 Wheelers"/>
    <n v="67579"/>
    <s v="Number"/>
    <s v="Normal"/>
    <m/>
    <n v="70"/>
    <x v="6"/>
  </r>
  <r>
    <s v="Production and Sales of Auto Vehicles"/>
    <x v="163"/>
    <x v="7"/>
    <x v="14"/>
    <s v="Q4"/>
    <s v="TS_GP_RLS_PSAUTO_M.TAP_001000"/>
    <s v=". Total Production (except 2 &amp; 3 Wheelers)"/>
    <n v="18066"/>
    <s v="Number"/>
    <s v="Normal"/>
    <m/>
    <n v="80"/>
    <x v="7"/>
  </r>
  <r>
    <s v="Production and Sales of Auto Vehicles"/>
    <x v="163"/>
    <x v="7"/>
    <x v="14"/>
    <s v="Q4"/>
    <s v="TS_GP_RLS_PSAUTO_M.AP_001001"/>
    <s v="......1 Production of Cars"/>
    <n v="13985"/>
    <s v="Number"/>
    <s v="Normal"/>
    <m/>
    <n v="90"/>
    <x v="8"/>
  </r>
  <r>
    <s v="Production and Sales of Auto Vehicles"/>
    <x v="163"/>
    <x v="7"/>
    <x v="14"/>
    <s v="Q4"/>
    <s v="TS_GP_RLS_PSAUTO_M.AP_001003"/>
    <s v="......2 Production of Trucks"/>
    <n v="351"/>
    <s v="Number"/>
    <s v="Normal"/>
    <m/>
    <n v="100"/>
    <x v="9"/>
  </r>
  <r>
    <s v="Production and Sales of Auto Vehicles"/>
    <x v="163"/>
    <x v="7"/>
    <x v="14"/>
    <s v="Q4"/>
    <s v="TS_GP_RLS_PSAUTO_M.AP_001004"/>
    <s v="......3 Production of Buses"/>
    <n v="54"/>
    <s v="Number"/>
    <s v="Normal"/>
    <m/>
    <n v="110"/>
    <x v="10"/>
  </r>
  <r>
    <s v="Production and Sales of Auto Vehicles"/>
    <x v="163"/>
    <x v="7"/>
    <x v="14"/>
    <s v="Q4"/>
    <s v="TS_GP_RLS_PSAUTO_M.AP_001005"/>
    <s v="......4 Production of Jeeps &amp; Pickups"/>
    <n v="2219"/>
    <s v="Number"/>
    <s v="Normal"/>
    <m/>
    <n v="120"/>
    <x v="11"/>
  </r>
  <r>
    <s v="Production and Sales of Auto Vehicles"/>
    <x v="163"/>
    <x v="7"/>
    <x v="14"/>
    <s v="Q4"/>
    <s v="TS_GP_RLS_PSAUTO_M.AP_001006"/>
    <s v="......5 Production of Tractors"/>
    <n v="1457"/>
    <s v="Number"/>
    <s v="Normal"/>
    <m/>
    <n v="130"/>
    <x v="12"/>
  </r>
  <r>
    <s v="Production and Sales of Auto Vehicles"/>
    <x v="163"/>
    <x v="7"/>
    <x v="14"/>
    <s v="Q4"/>
    <s v="TS_GP_RLS_PSAUTO_M.AP_001002"/>
    <s v=". Total Production of 2 &amp; 3 Wheelers"/>
    <n v="67632"/>
    <s v="Number"/>
    <s v="Normal"/>
    <m/>
    <n v="140"/>
    <x v="13"/>
  </r>
  <r>
    <s v="Production and Sales of Auto Vehicles"/>
    <x v="164"/>
    <x v="8"/>
    <x v="14"/>
    <s v="Q3"/>
    <s v="TS_GP_RLS_PSAUTO_M.TAS_001000"/>
    <s v=". Total Sales (except 2 &amp; 3 Wheelers)"/>
    <n v="12241"/>
    <s v="Number"/>
    <s v="Normal"/>
    <m/>
    <n v="10"/>
    <x v="0"/>
  </r>
  <r>
    <s v="Production and Sales of Auto Vehicles"/>
    <x v="164"/>
    <x v="8"/>
    <x v="14"/>
    <s v="Q3"/>
    <s v="TS_GP_RLS_PSAUTO_M.AS_001001"/>
    <s v="......1 Sales of Cars"/>
    <n v="9533"/>
    <s v="Number"/>
    <s v="Normal"/>
    <m/>
    <n v="20"/>
    <x v="1"/>
  </r>
  <r>
    <s v="Production and Sales of Auto Vehicles"/>
    <x v="164"/>
    <x v="8"/>
    <x v="14"/>
    <s v="Q3"/>
    <s v="TS_GP_RLS_PSAUTO_M.AS_001003"/>
    <s v="......2 Sales of Trucks"/>
    <n v="216"/>
    <s v="Number"/>
    <s v="Normal"/>
    <m/>
    <n v="30"/>
    <x v="2"/>
  </r>
  <r>
    <s v="Production and Sales of Auto Vehicles"/>
    <x v="164"/>
    <x v="8"/>
    <x v="14"/>
    <s v="Q3"/>
    <s v="TS_GP_RLS_PSAUTO_M.AS_001004"/>
    <s v="......3 Sales of Buses"/>
    <n v="37"/>
    <s v="Number"/>
    <s v="Normal"/>
    <m/>
    <n v="40"/>
    <x v="3"/>
  </r>
  <r>
    <s v="Production and Sales of Auto Vehicles"/>
    <x v="164"/>
    <x v="8"/>
    <x v="14"/>
    <s v="Q3"/>
    <s v="TS_GP_RLS_PSAUTO_M.AS_001005"/>
    <s v="......4 Sales of Jeeps &amp; Pickups"/>
    <n v="1684"/>
    <s v="Number"/>
    <s v="Normal"/>
    <m/>
    <n v="50"/>
    <x v="4"/>
  </r>
  <r>
    <s v="Production and Sales of Auto Vehicles"/>
    <x v="164"/>
    <x v="8"/>
    <x v="14"/>
    <s v="Q3"/>
    <s v="TS_GP_RLS_PSAUTO_M.AS_001006"/>
    <s v="......5 Sales of Tractors"/>
    <n v="771"/>
    <s v="Number"/>
    <s v="Normal"/>
    <m/>
    <n v="60"/>
    <x v="5"/>
  </r>
  <r>
    <s v="Production and Sales of Auto Vehicles"/>
    <x v="164"/>
    <x v="8"/>
    <x v="14"/>
    <s v="Q3"/>
    <s v="TS_GP_RLS_PSAUTO_M.AS_001002"/>
    <s v=". Total Sales of 2 &amp; 3 Wheelers"/>
    <n v="59635"/>
    <s v="Number"/>
    <s v="Normal"/>
    <m/>
    <n v="70"/>
    <x v="6"/>
  </r>
  <r>
    <s v="Production and Sales of Auto Vehicles"/>
    <x v="164"/>
    <x v="8"/>
    <x v="14"/>
    <s v="Q3"/>
    <s v="TS_GP_RLS_PSAUTO_M.TAP_001000"/>
    <s v=". Total Production (except 2 &amp; 3 Wheelers)"/>
    <n v="12604"/>
    <s v="Number"/>
    <s v="Normal"/>
    <m/>
    <n v="80"/>
    <x v="7"/>
  </r>
  <r>
    <s v="Production and Sales of Auto Vehicles"/>
    <x v="164"/>
    <x v="8"/>
    <x v="14"/>
    <s v="Q3"/>
    <s v="TS_GP_RLS_PSAUTO_M.AP_001001"/>
    <s v="......1 Production of Cars"/>
    <n v="9374"/>
    <s v="Number"/>
    <s v="Normal"/>
    <m/>
    <n v="90"/>
    <x v="8"/>
  </r>
  <r>
    <s v="Production and Sales of Auto Vehicles"/>
    <x v="164"/>
    <x v="8"/>
    <x v="14"/>
    <s v="Q3"/>
    <s v="TS_GP_RLS_PSAUTO_M.AP_001003"/>
    <s v="......2 Production of Trucks"/>
    <n v="226"/>
    <s v="Number"/>
    <s v="Normal"/>
    <m/>
    <n v="100"/>
    <x v="9"/>
  </r>
  <r>
    <s v="Production and Sales of Auto Vehicles"/>
    <x v="164"/>
    <x v="8"/>
    <x v="14"/>
    <s v="Q3"/>
    <s v="TS_GP_RLS_PSAUTO_M.AP_001004"/>
    <s v="......3 Production of Buses"/>
    <n v="34"/>
    <s v="Number"/>
    <s v="Normal"/>
    <m/>
    <n v="110"/>
    <x v="10"/>
  </r>
  <r>
    <s v="Production and Sales of Auto Vehicles"/>
    <x v="164"/>
    <x v="8"/>
    <x v="14"/>
    <s v="Q3"/>
    <s v="TS_GP_RLS_PSAUTO_M.AP_001005"/>
    <s v="......4 Production of Jeeps &amp; Pickups"/>
    <n v="1280"/>
    <s v="Number"/>
    <s v="Normal"/>
    <m/>
    <n v="120"/>
    <x v="11"/>
  </r>
  <r>
    <s v="Production and Sales of Auto Vehicles"/>
    <x v="164"/>
    <x v="8"/>
    <x v="14"/>
    <s v="Q3"/>
    <s v="TS_GP_RLS_PSAUTO_M.AP_001006"/>
    <s v="......5 Production of Tractors"/>
    <n v="1690"/>
    <s v="Number"/>
    <s v="Normal"/>
    <m/>
    <n v="130"/>
    <x v="12"/>
  </r>
  <r>
    <s v="Production and Sales of Auto Vehicles"/>
    <x v="164"/>
    <x v="8"/>
    <x v="14"/>
    <s v="Q3"/>
    <s v="TS_GP_RLS_PSAUTO_M.AP_001002"/>
    <s v=". Total Production of 2 &amp; 3 Wheelers"/>
    <n v="58560"/>
    <s v="Number"/>
    <s v="Normal"/>
    <m/>
    <n v="140"/>
    <x v="13"/>
  </r>
  <r>
    <s v="Production and Sales of Auto Vehicles"/>
    <x v="165"/>
    <x v="9"/>
    <x v="14"/>
    <s v="Q3"/>
    <s v="TS_GP_RLS_PSAUTO_M.TAS_001000"/>
    <s v=". Total Sales (except 2 &amp; 3 Wheelers)"/>
    <n v="15695"/>
    <s v="Number"/>
    <s v="Normal"/>
    <m/>
    <n v="10"/>
    <x v="0"/>
  </r>
  <r>
    <s v="Production and Sales of Auto Vehicles"/>
    <x v="165"/>
    <x v="9"/>
    <x v="14"/>
    <s v="Q3"/>
    <s v="TS_GP_RLS_PSAUTO_M.AS_001001"/>
    <s v="......1 Sales of Cars"/>
    <n v="10598"/>
    <s v="Number"/>
    <s v="Normal"/>
    <m/>
    <n v="20"/>
    <x v="1"/>
  </r>
  <r>
    <s v="Production and Sales of Auto Vehicles"/>
    <x v="165"/>
    <x v="9"/>
    <x v="14"/>
    <s v="Q3"/>
    <s v="TS_GP_RLS_PSAUTO_M.AS_001003"/>
    <s v="......2 Sales of Trucks"/>
    <n v="109"/>
    <s v="Number"/>
    <s v="Normal"/>
    <m/>
    <n v="30"/>
    <x v="2"/>
  </r>
  <r>
    <s v="Production and Sales of Auto Vehicles"/>
    <x v="165"/>
    <x v="9"/>
    <x v="14"/>
    <s v="Q3"/>
    <s v="TS_GP_RLS_PSAUTO_M.AS_001004"/>
    <s v="......3 Sales of Buses"/>
    <n v="35"/>
    <s v="Number"/>
    <s v="Normal"/>
    <m/>
    <n v="40"/>
    <x v="3"/>
  </r>
  <r>
    <s v="Production and Sales of Auto Vehicles"/>
    <x v="165"/>
    <x v="9"/>
    <x v="14"/>
    <s v="Q3"/>
    <s v="TS_GP_RLS_PSAUTO_M.AS_001005"/>
    <s v="......4 Sales of Jeeps &amp; Pickups"/>
    <n v="1328"/>
    <s v="Number"/>
    <s v="Normal"/>
    <m/>
    <n v="50"/>
    <x v="4"/>
  </r>
  <r>
    <s v="Production and Sales of Auto Vehicles"/>
    <x v="165"/>
    <x v="9"/>
    <x v="14"/>
    <s v="Q3"/>
    <s v="TS_GP_RLS_PSAUTO_M.AS_001006"/>
    <s v="......5 Sales of Tractors"/>
    <n v="3625"/>
    <s v="Number"/>
    <s v="Normal"/>
    <m/>
    <n v="60"/>
    <x v="5"/>
  </r>
  <r>
    <s v="Production and Sales of Auto Vehicles"/>
    <x v="165"/>
    <x v="9"/>
    <x v="14"/>
    <s v="Q3"/>
    <s v="TS_GP_RLS_PSAUTO_M.AS_001002"/>
    <s v=". Total Sales of 2 &amp; 3 Wheelers"/>
    <n v="68196"/>
    <s v="Number"/>
    <s v="Normal"/>
    <m/>
    <n v="70"/>
    <x v="6"/>
  </r>
  <r>
    <s v="Production and Sales of Auto Vehicles"/>
    <x v="165"/>
    <x v="9"/>
    <x v="14"/>
    <s v="Q3"/>
    <s v="TS_GP_RLS_PSAUTO_M.TAP_001000"/>
    <s v=". Total Production (except 2 &amp; 3 Wheelers)"/>
    <n v="15486"/>
    <s v="Number"/>
    <s v="Normal"/>
    <m/>
    <n v="80"/>
    <x v="7"/>
  </r>
  <r>
    <s v="Production and Sales of Auto Vehicles"/>
    <x v="165"/>
    <x v="9"/>
    <x v="14"/>
    <s v="Q3"/>
    <s v="TS_GP_RLS_PSAUTO_M.AP_001001"/>
    <s v="......1 Production of Cars"/>
    <n v="9977"/>
    <s v="Number"/>
    <s v="Normal"/>
    <m/>
    <n v="90"/>
    <x v="8"/>
  </r>
  <r>
    <s v="Production and Sales of Auto Vehicles"/>
    <x v="165"/>
    <x v="9"/>
    <x v="14"/>
    <s v="Q3"/>
    <s v="TS_GP_RLS_PSAUTO_M.AP_001003"/>
    <s v="......2 Production of Trucks"/>
    <n v="134"/>
    <s v="Number"/>
    <s v="Normal"/>
    <m/>
    <n v="100"/>
    <x v="9"/>
  </r>
  <r>
    <s v="Production and Sales of Auto Vehicles"/>
    <x v="165"/>
    <x v="9"/>
    <x v="14"/>
    <s v="Q3"/>
    <s v="TS_GP_RLS_PSAUTO_M.AP_001004"/>
    <s v="......3 Production of Buses"/>
    <n v="48"/>
    <s v="Number"/>
    <s v="Normal"/>
    <m/>
    <n v="110"/>
    <x v="10"/>
  </r>
  <r>
    <s v="Production and Sales of Auto Vehicles"/>
    <x v="165"/>
    <x v="9"/>
    <x v="14"/>
    <s v="Q3"/>
    <s v="TS_GP_RLS_PSAUTO_M.AP_001005"/>
    <s v="......4 Production of Jeeps &amp; Pickups"/>
    <n v="1312"/>
    <s v="Number"/>
    <s v="Normal"/>
    <m/>
    <n v="120"/>
    <x v="11"/>
  </r>
  <r>
    <s v="Production and Sales of Auto Vehicles"/>
    <x v="165"/>
    <x v="9"/>
    <x v="14"/>
    <s v="Q3"/>
    <s v="TS_GP_RLS_PSAUTO_M.AP_001006"/>
    <s v="......5 Production of Tractors"/>
    <n v="4015"/>
    <s v="Number"/>
    <s v="Normal"/>
    <m/>
    <n v="130"/>
    <x v="12"/>
  </r>
  <r>
    <s v="Production and Sales of Auto Vehicles"/>
    <x v="165"/>
    <x v="9"/>
    <x v="14"/>
    <s v="Q3"/>
    <s v="TS_GP_RLS_PSAUTO_M.AP_001002"/>
    <s v=". Total Production of 2 &amp; 3 Wheelers"/>
    <n v="68472"/>
    <s v="Number"/>
    <s v="Normal"/>
    <m/>
    <n v="140"/>
    <x v="13"/>
  </r>
  <r>
    <s v="Production and Sales of Auto Vehicles"/>
    <x v="166"/>
    <x v="10"/>
    <x v="14"/>
    <s v="Q3"/>
    <s v="TS_GP_RLS_PSAUTO_M.TAS_001000"/>
    <s v=". Total Sales (except 2 &amp; 3 Wheelers)"/>
    <n v="19372"/>
    <s v="Number"/>
    <s v="Normal"/>
    <m/>
    <n v="10"/>
    <x v="0"/>
  </r>
  <r>
    <s v="Production and Sales of Auto Vehicles"/>
    <x v="166"/>
    <x v="10"/>
    <x v="14"/>
    <s v="Q3"/>
    <s v="TS_GP_RLS_PSAUTO_M.AS_001001"/>
    <s v="......1 Sales of Cars"/>
    <n v="13690"/>
    <s v="Number"/>
    <s v="Normal"/>
    <m/>
    <n v="20"/>
    <x v="1"/>
  </r>
  <r>
    <s v="Production and Sales of Auto Vehicles"/>
    <x v="166"/>
    <x v="10"/>
    <x v="14"/>
    <s v="Q3"/>
    <s v="TS_GP_RLS_PSAUTO_M.AS_001003"/>
    <s v="......2 Sales of Trucks"/>
    <n v="152"/>
    <s v="Number"/>
    <s v="Normal"/>
    <m/>
    <n v="30"/>
    <x v="2"/>
  </r>
  <r>
    <s v="Production and Sales of Auto Vehicles"/>
    <x v="166"/>
    <x v="10"/>
    <x v="14"/>
    <s v="Q3"/>
    <s v="TS_GP_RLS_PSAUTO_M.AS_001004"/>
    <s v="......3 Sales of Buses"/>
    <n v="59"/>
    <s v="Number"/>
    <s v="Normal"/>
    <m/>
    <n v="40"/>
    <x v="3"/>
  </r>
  <r>
    <s v="Production and Sales of Auto Vehicles"/>
    <x v="166"/>
    <x v="10"/>
    <x v="14"/>
    <s v="Q3"/>
    <s v="TS_GP_RLS_PSAUTO_M.AS_001005"/>
    <s v="......4 Sales of Jeeps &amp; Pickups"/>
    <n v="1417"/>
    <s v="Number"/>
    <s v="Normal"/>
    <m/>
    <n v="50"/>
    <x v="4"/>
  </r>
  <r>
    <s v="Production and Sales of Auto Vehicles"/>
    <x v="166"/>
    <x v="10"/>
    <x v="14"/>
    <s v="Q3"/>
    <s v="TS_GP_RLS_PSAUTO_M.AS_001006"/>
    <s v="......5 Sales of Tractors"/>
    <n v="4054"/>
    <s v="Number"/>
    <s v="Normal"/>
    <m/>
    <n v="60"/>
    <x v="5"/>
  </r>
  <r>
    <s v="Production and Sales of Auto Vehicles"/>
    <x v="166"/>
    <x v="10"/>
    <x v="14"/>
    <s v="Q3"/>
    <s v="TS_GP_RLS_PSAUTO_M.AS_001002"/>
    <s v=". Total Sales of 2 &amp; 3 Wheelers"/>
    <n v="70809"/>
    <s v="Number"/>
    <s v="Normal"/>
    <m/>
    <n v="70"/>
    <x v="6"/>
  </r>
  <r>
    <s v="Production and Sales of Auto Vehicles"/>
    <x v="166"/>
    <x v="10"/>
    <x v="14"/>
    <s v="Q3"/>
    <s v="TS_GP_RLS_PSAUTO_M.TAP_001000"/>
    <s v=". Total Production (except 2 &amp; 3 Wheelers)"/>
    <n v="21485"/>
    <s v="Number"/>
    <s v="Normal"/>
    <m/>
    <n v="80"/>
    <x v="7"/>
  </r>
  <r>
    <s v="Production and Sales of Auto Vehicles"/>
    <x v="166"/>
    <x v="10"/>
    <x v="14"/>
    <s v="Q3"/>
    <s v="TS_GP_RLS_PSAUTO_M.AP_001001"/>
    <s v="......1 Production of Cars"/>
    <n v="16171"/>
    <s v="Number"/>
    <s v="Normal"/>
    <m/>
    <n v="90"/>
    <x v="8"/>
  </r>
  <r>
    <s v="Production and Sales of Auto Vehicles"/>
    <x v="166"/>
    <x v="10"/>
    <x v="14"/>
    <s v="Q3"/>
    <s v="TS_GP_RLS_PSAUTO_M.AP_001003"/>
    <s v="......2 Production of Trucks"/>
    <n v="203"/>
    <s v="Number"/>
    <s v="Normal"/>
    <m/>
    <n v="100"/>
    <x v="9"/>
  </r>
  <r>
    <s v="Production and Sales of Auto Vehicles"/>
    <x v="166"/>
    <x v="10"/>
    <x v="14"/>
    <s v="Q3"/>
    <s v="TS_GP_RLS_PSAUTO_M.AP_001004"/>
    <s v="......3 Production of Buses"/>
    <n v="50"/>
    <s v="Number"/>
    <s v="Normal"/>
    <m/>
    <n v="110"/>
    <x v="10"/>
  </r>
  <r>
    <s v="Production and Sales of Auto Vehicles"/>
    <x v="166"/>
    <x v="10"/>
    <x v="14"/>
    <s v="Q3"/>
    <s v="TS_GP_RLS_PSAUTO_M.AP_001005"/>
    <s v="......4 Production of Jeeps &amp; Pickups"/>
    <n v="1796"/>
    <s v="Number"/>
    <s v="Normal"/>
    <m/>
    <n v="120"/>
    <x v="11"/>
  </r>
  <r>
    <s v="Production and Sales of Auto Vehicles"/>
    <x v="166"/>
    <x v="10"/>
    <x v="14"/>
    <s v="Q3"/>
    <s v="TS_GP_RLS_PSAUTO_M.AP_001006"/>
    <s v="......5 Production of Tractors"/>
    <n v="3265"/>
    <s v="Number"/>
    <s v="Normal"/>
    <m/>
    <n v="130"/>
    <x v="12"/>
  </r>
  <r>
    <s v="Production and Sales of Auto Vehicles"/>
    <x v="166"/>
    <x v="10"/>
    <x v="14"/>
    <s v="Q3"/>
    <s v="TS_GP_RLS_PSAUTO_M.AP_001002"/>
    <s v=". Total Production of 2 &amp; 3 Wheelers"/>
    <n v="69669"/>
    <s v="Number"/>
    <s v="Normal"/>
    <m/>
    <n v="140"/>
    <x v="13"/>
  </r>
  <r>
    <s v="Production and Sales of Auto Vehicles"/>
    <x v="167"/>
    <x v="11"/>
    <x v="14"/>
    <s v="Q2"/>
    <s v="TS_GP_RLS_PSAUTO_M.TAS_001000"/>
    <s v=". Total Sales (except 2 &amp; 3 Wheelers)"/>
    <n v="16468"/>
    <s v="Number"/>
    <s v="Normal"/>
    <m/>
    <n v="10"/>
    <x v="0"/>
  </r>
  <r>
    <s v="Production and Sales of Auto Vehicles"/>
    <x v="167"/>
    <x v="11"/>
    <x v="14"/>
    <s v="Q2"/>
    <s v="TS_GP_RLS_PSAUTO_M.AS_001001"/>
    <s v="......1 Sales of Cars"/>
    <n v="12512"/>
    <s v="Number"/>
    <s v="Normal"/>
    <m/>
    <n v="20"/>
    <x v="1"/>
  </r>
  <r>
    <s v="Production and Sales of Auto Vehicles"/>
    <x v="167"/>
    <x v="11"/>
    <x v="14"/>
    <s v="Q2"/>
    <s v="TS_GP_RLS_PSAUTO_M.AS_001003"/>
    <s v="......2 Sales of Trucks"/>
    <n v="205"/>
    <s v="Number"/>
    <s v="Normal"/>
    <m/>
    <n v="30"/>
    <x v="2"/>
  </r>
  <r>
    <s v="Production and Sales of Auto Vehicles"/>
    <x v="167"/>
    <x v="11"/>
    <x v="14"/>
    <s v="Q2"/>
    <s v="TS_GP_RLS_PSAUTO_M.AS_001004"/>
    <s v="......3 Sales of Buses"/>
    <n v="27"/>
    <s v="Number"/>
    <s v="Normal"/>
    <m/>
    <n v="40"/>
    <x v="3"/>
  </r>
  <r>
    <s v="Production and Sales of Auto Vehicles"/>
    <x v="167"/>
    <x v="11"/>
    <x v="14"/>
    <s v="Q2"/>
    <s v="TS_GP_RLS_PSAUTO_M.AS_001005"/>
    <s v="......4 Sales of Jeeps &amp; Pickups"/>
    <n v="1502"/>
    <s v="Number"/>
    <s v="Normal"/>
    <m/>
    <n v="50"/>
    <x v="4"/>
  </r>
  <r>
    <s v="Production and Sales of Auto Vehicles"/>
    <x v="167"/>
    <x v="11"/>
    <x v="14"/>
    <s v="Q2"/>
    <s v="TS_GP_RLS_PSAUTO_M.AS_001006"/>
    <s v="......5 Sales of Tractors"/>
    <n v="2222"/>
    <s v="Number"/>
    <s v="Normal"/>
    <m/>
    <n v="60"/>
    <x v="5"/>
  </r>
  <r>
    <s v="Production and Sales of Auto Vehicles"/>
    <x v="167"/>
    <x v="11"/>
    <x v="14"/>
    <s v="Q2"/>
    <s v="TS_GP_RLS_PSAUTO_M.AS_001002"/>
    <s v=". Total Sales of 2 &amp; 3 Wheelers"/>
    <n v="73300"/>
    <s v="Number"/>
    <s v="Normal"/>
    <m/>
    <n v="70"/>
    <x v="6"/>
  </r>
  <r>
    <s v="Production and Sales of Auto Vehicles"/>
    <x v="167"/>
    <x v="11"/>
    <x v="14"/>
    <s v="Q2"/>
    <s v="TS_GP_RLS_PSAUTO_M.TAP_001000"/>
    <s v=". Total Production (except 2 &amp; 3 Wheelers)"/>
    <n v="16080"/>
    <s v="Number"/>
    <s v="Normal"/>
    <m/>
    <n v="80"/>
    <x v="7"/>
  </r>
  <r>
    <s v="Production and Sales of Auto Vehicles"/>
    <x v="167"/>
    <x v="11"/>
    <x v="14"/>
    <s v="Q2"/>
    <s v="TS_GP_RLS_PSAUTO_M.AP_001001"/>
    <s v="......1 Production of Cars"/>
    <n v="12354"/>
    <s v="Number"/>
    <s v="Normal"/>
    <m/>
    <n v="90"/>
    <x v="8"/>
  </r>
  <r>
    <s v="Production and Sales of Auto Vehicles"/>
    <x v="167"/>
    <x v="11"/>
    <x v="14"/>
    <s v="Q2"/>
    <s v="TS_GP_RLS_PSAUTO_M.AP_001003"/>
    <s v="......2 Production of Trucks"/>
    <n v="240"/>
    <s v="Number"/>
    <s v="Normal"/>
    <m/>
    <n v="100"/>
    <x v="9"/>
  </r>
  <r>
    <s v="Production and Sales of Auto Vehicles"/>
    <x v="167"/>
    <x v="11"/>
    <x v="14"/>
    <s v="Q2"/>
    <s v="TS_GP_RLS_PSAUTO_M.AP_001004"/>
    <s v="......3 Production of Buses"/>
    <n v="29"/>
    <s v="Number"/>
    <s v="Normal"/>
    <m/>
    <n v="110"/>
    <x v="10"/>
  </r>
  <r>
    <s v="Production and Sales of Auto Vehicles"/>
    <x v="167"/>
    <x v="11"/>
    <x v="14"/>
    <s v="Q2"/>
    <s v="TS_GP_RLS_PSAUTO_M.AP_001005"/>
    <s v="......4 Production of Jeeps &amp; Pickups"/>
    <n v="1711"/>
    <s v="Number"/>
    <s v="Normal"/>
    <m/>
    <n v="120"/>
    <x v="11"/>
  </r>
  <r>
    <s v="Production and Sales of Auto Vehicles"/>
    <x v="167"/>
    <x v="11"/>
    <x v="14"/>
    <s v="Q2"/>
    <s v="TS_GP_RLS_PSAUTO_M.AP_001006"/>
    <s v="......5 Production of Tractors"/>
    <n v="1746"/>
    <s v="Number"/>
    <s v="Normal"/>
    <m/>
    <n v="130"/>
    <x v="12"/>
  </r>
  <r>
    <s v="Production and Sales of Auto Vehicles"/>
    <x v="167"/>
    <x v="11"/>
    <x v="14"/>
    <s v="Q2"/>
    <s v="TS_GP_RLS_PSAUTO_M.AP_001002"/>
    <s v=". Total Production of 2 &amp; 3 Wheelers"/>
    <n v="76342"/>
    <s v="Number"/>
    <s v="Normal"/>
    <m/>
    <n v="140"/>
    <x v="13"/>
  </r>
  <r>
    <s v="Production and Sales of Auto Vehicles"/>
    <x v="168"/>
    <x v="0"/>
    <x v="14"/>
    <s v="Q2"/>
    <s v="TS_GP_RLS_PSAUTO_M.TAS_001000"/>
    <s v=". Total Sales (except 2 &amp; 3 Wheelers)"/>
    <n v="13191"/>
    <s v="Number"/>
    <s v="Normal"/>
    <m/>
    <n v="10"/>
    <x v="0"/>
  </r>
  <r>
    <s v="Production and Sales of Auto Vehicles"/>
    <x v="168"/>
    <x v="0"/>
    <x v="14"/>
    <s v="Q2"/>
    <s v="TS_GP_RLS_PSAUTO_M.AS_001001"/>
    <s v="......1 Sales of Cars"/>
    <n v="10697"/>
    <s v="Number"/>
    <s v="Normal"/>
    <m/>
    <n v="20"/>
    <x v="1"/>
  </r>
  <r>
    <s v="Production and Sales of Auto Vehicles"/>
    <x v="168"/>
    <x v="0"/>
    <x v="14"/>
    <s v="Q2"/>
    <s v="TS_GP_RLS_PSAUTO_M.AS_001003"/>
    <s v="......2 Sales of Trucks"/>
    <n v="94"/>
    <s v="Number"/>
    <s v="Normal"/>
    <m/>
    <n v="30"/>
    <x v="2"/>
  </r>
  <r>
    <s v="Production and Sales of Auto Vehicles"/>
    <x v="168"/>
    <x v="0"/>
    <x v="14"/>
    <s v="Q2"/>
    <s v="TS_GP_RLS_PSAUTO_M.AS_001004"/>
    <s v="......3 Sales of Buses"/>
    <n v="23"/>
    <s v="Number"/>
    <s v="Normal"/>
    <m/>
    <n v="40"/>
    <x v="3"/>
  </r>
  <r>
    <s v="Production and Sales of Auto Vehicles"/>
    <x v="168"/>
    <x v="0"/>
    <x v="14"/>
    <s v="Q2"/>
    <s v="TS_GP_RLS_PSAUTO_M.AS_001005"/>
    <s v="......4 Sales of Jeeps &amp; Pickups"/>
    <n v="1420"/>
    <s v="Number"/>
    <s v="Normal"/>
    <m/>
    <n v="50"/>
    <x v="4"/>
  </r>
  <r>
    <s v="Production and Sales of Auto Vehicles"/>
    <x v="168"/>
    <x v="0"/>
    <x v="14"/>
    <s v="Q2"/>
    <s v="TS_GP_RLS_PSAUTO_M.AS_001006"/>
    <s v="......5 Sales of Tractors"/>
    <n v="957"/>
    <s v="Number"/>
    <s v="Normal"/>
    <m/>
    <n v="60"/>
    <x v="5"/>
  </r>
  <r>
    <s v="Production and Sales of Auto Vehicles"/>
    <x v="168"/>
    <x v="0"/>
    <x v="14"/>
    <s v="Q2"/>
    <s v="TS_GP_RLS_PSAUTO_M.AS_001002"/>
    <s v=". Total Sales of 2 &amp; 3 Wheelers"/>
    <n v="72399"/>
    <s v="Number"/>
    <s v="Normal"/>
    <m/>
    <n v="70"/>
    <x v="6"/>
  </r>
  <r>
    <s v="Production and Sales of Auto Vehicles"/>
    <x v="168"/>
    <x v="0"/>
    <x v="14"/>
    <s v="Q2"/>
    <s v="TS_GP_RLS_PSAUTO_M.TAP_001000"/>
    <s v=". Total Production (except 2 &amp; 3 Wheelers)"/>
    <n v="12693"/>
    <s v="Number"/>
    <s v="Normal"/>
    <m/>
    <n v="80"/>
    <x v="7"/>
  </r>
  <r>
    <s v="Production and Sales of Auto Vehicles"/>
    <x v="168"/>
    <x v="0"/>
    <x v="14"/>
    <s v="Q2"/>
    <s v="TS_GP_RLS_PSAUTO_M.AP_001001"/>
    <s v="......1 Production of Cars"/>
    <n v="10113"/>
    <s v="Number"/>
    <s v="Normal"/>
    <m/>
    <n v="90"/>
    <x v="8"/>
  </r>
  <r>
    <s v="Production and Sales of Auto Vehicles"/>
    <x v="168"/>
    <x v="0"/>
    <x v="14"/>
    <s v="Q2"/>
    <s v="TS_GP_RLS_PSAUTO_M.AP_001003"/>
    <s v="......2 Production of Trucks"/>
    <n v="111"/>
    <s v="Number"/>
    <s v="Normal"/>
    <m/>
    <n v="100"/>
    <x v="9"/>
  </r>
  <r>
    <s v="Production and Sales of Auto Vehicles"/>
    <x v="168"/>
    <x v="0"/>
    <x v="14"/>
    <s v="Q2"/>
    <s v="TS_GP_RLS_PSAUTO_M.AP_001004"/>
    <s v="......3 Production of Buses"/>
    <n v="25"/>
    <s v="Number"/>
    <s v="Normal"/>
    <m/>
    <n v="110"/>
    <x v="10"/>
  </r>
  <r>
    <s v="Production and Sales of Auto Vehicles"/>
    <x v="168"/>
    <x v="0"/>
    <x v="14"/>
    <s v="Q2"/>
    <s v="TS_GP_RLS_PSAUTO_M.AP_001005"/>
    <s v="......4 Production of Jeeps &amp; Pickups"/>
    <n v="1469"/>
    <s v="Number"/>
    <s v="Normal"/>
    <m/>
    <n v="120"/>
    <x v="11"/>
  </r>
  <r>
    <s v="Production and Sales of Auto Vehicles"/>
    <x v="168"/>
    <x v="0"/>
    <x v="14"/>
    <s v="Q2"/>
    <s v="TS_GP_RLS_PSAUTO_M.AP_001006"/>
    <s v="......5 Production of Tractors"/>
    <n v="975"/>
    <s v="Number"/>
    <s v="Normal"/>
    <m/>
    <n v="130"/>
    <x v="12"/>
  </r>
  <r>
    <s v="Production and Sales of Auto Vehicles"/>
    <x v="168"/>
    <x v="0"/>
    <x v="14"/>
    <s v="Q2"/>
    <s v="TS_GP_RLS_PSAUTO_M.AP_001002"/>
    <s v=". Total Production of 2 &amp; 3 Wheelers"/>
    <n v="70726"/>
    <s v="Number"/>
    <s v="Normal"/>
    <m/>
    <n v="140"/>
    <x v="13"/>
  </r>
  <r>
    <s v="Production and Sales of Auto Vehicles"/>
    <x v="169"/>
    <x v="1"/>
    <x v="14"/>
    <s v="Q2"/>
    <s v="TS_GP_RLS_PSAUTO_M.TAS_001000"/>
    <s v=". Total Sales (except 2 &amp; 3 Wheelers)"/>
    <n v="18730"/>
    <s v="Number"/>
    <s v="Normal"/>
    <m/>
    <n v="10"/>
    <x v="0"/>
  </r>
  <r>
    <s v="Production and Sales of Auto Vehicles"/>
    <x v="169"/>
    <x v="1"/>
    <x v="14"/>
    <s v="Q2"/>
    <s v="TS_GP_RLS_PSAUTO_M.AS_001001"/>
    <s v="......1 Sales of Cars"/>
    <n v="14856"/>
    <s v="Number"/>
    <s v="Normal"/>
    <m/>
    <n v="20"/>
    <x v="1"/>
  </r>
  <r>
    <s v="Production and Sales of Auto Vehicles"/>
    <x v="169"/>
    <x v="1"/>
    <x v="14"/>
    <s v="Q2"/>
    <s v="TS_GP_RLS_PSAUTO_M.AS_001003"/>
    <s v="......2 Sales of Trucks"/>
    <n v="111"/>
    <s v="Number"/>
    <s v="Normal"/>
    <m/>
    <n v="30"/>
    <x v="2"/>
  </r>
  <r>
    <s v="Production and Sales of Auto Vehicles"/>
    <x v="169"/>
    <x v="1"/>
    <x v="14"/>
    <s v="Q2"/>
    <s v="TS_GP_RLS_PSAUTO_M.AS_001004"/>
    <s v="......3 Sales of Buses"/>
    <n v="20"/>
    <s v="Number"/>
    <s v="Normal"/>
    <m/>
    <n v="40"/>
    <x v="3"/>
  </r>
  <r>
    <s v="Production and Sales of Auto Vehicles"/>
    <x v="169"/>
    <x v="1"/>
    <x v="14"/>
    <s v="Q2"/>
    <s v="TS_GP_RLS_PSAUTO_M.AS_001005"/>
    <s v="......4 Sales of Jeeps &amp; Pickups"/>
    <n v="2707"/>
    <s v="Number"/>
    <s v="Normal"/>
    <m/>
    <n v="50"/>
    <x v="4"/>
  </r>
  <r>
    <s v="Production and Sales of Auto Vehicles"/>
    <x v="169"/>
    <x v="1"/>
    <x v="14"/>
    <s v="Q2"/>
    <s v="TS_GP_RLS_PSAUTO_M.AS_001006"/>
    <s v="......5 Sales of Tractors"/>
    <n v="1036"/>
    <s v="Number"/>
    <s v="Normal"/>
    <m/>
    <n v="60"/>
    <x v="5"/>
  </r>
  <r>
    <s v="Production and Sales of Auto Vehicles"/>
    <x v="169"/>
    <x v="1"/>
    <x v="14"/>
    <s v="Q2"/>
    <s v="TS_GP_RLS_PSAUTO_M.AS_001002"/>
    <s v=". Total Sales of 2 &amp; 3 Wheelers"/>
    <n v="74748"/>
    <s v="Number"/>
    <s v="Normal"/>
    <m/>
    <n v="70"/>
    <x v="6"/>
  </r>
  <r>
    <s v="Production and Sales of Auto Vehicles"/>
    <x v="169"/>
    <x v="1"/>
    <x v="14"/>
    <s v="Q2"/>
    <s v="TS_GP_RLS_PSAUTO_M.TAP_001000"/>
    <s v=". Total Production (except 2 &amp; 3 Wheelers)"/>
    <n v="14257"/>
    <s v="Number"/>
    <s v="Normal"/>
    <m/>
    <n v="80"/>
    <x v="7"/>
  </r>
  <r>
    <s v="Production and Sales of Auto Vehicles"/>
    <x v="169"/>
    <x v="1"/>
    <x v="14"/>
    <s v="Q2"/>
    <s v="TS_GP_RLS_PSAUTO_M.AP_001001"/>
    <s v="......1 Production of Cars"/>
    <n v="10691"/>
    <s v="Number"/>
    <s v="Normal"/>
    <m/>
    <n v="90"/>
    <x v="8"/>
  </r>
  <r>
    <s v="Production and Sales of Auto Vehicles"/>
    <x v="169"/>
    <x v="1"/>
    <x v="14"/>
    <s v="Q2"/>
    <s v="TS_GP_RLS_PSAUTO_M.AP_001003"/>
    <s v="......2 Production of Trucks"/>
    <n v="178"/>
    <s v="Number"/>
    <s v="Normal"/>
    <m/>
    <n v="100"/>
    <x v="9"/>
  </r>
  <r>
    <s v="Production and Sales of Auto Vehicles"/>
    <x v="169"/>
    <x v="1"/>
    <x v="14"/>
    <s v="Q2"/>
    <s v="TS_GP_RLS_PSAUTO_M.AP_001004"/>
    <s v="......3 Production of Buses"/>
    <n v="32"/>
    <s v="Number"/>
    <s v="Normal"/>
    <m/>
    <n v="110"/>
    <x v="10"/>
  </r>
  <r>
    <s v="Production and Sales of Auto Vehicles"/>
    <x v="169"/>
    <x v="1"/>
    <x v="14"/>
    <s v="Q2"/>
    <s v="TS_GP_RLS_PSAUTO_M.AP_001005"/>
    <s v="......4 Production of Jeeps &amp; Pickups"/>
    <n v="1624"/>
    <s v="Number"/>
    <s v="Normal"/>
    <m/>
    <n v="120"/>
    <x v="11"/>
  </r>
  <r>
    <s v="Production and Sales of Auto Vehicles"/>
    <x v="169"/>
    <x v="1"/>
    <x v="14"/>
    <s v="Q2"/>
    <s v="TS_GP_RLS_PSAUTO_M.AP_001006"/>
    <s v="......5 Production of Tractors"/>
    <n v="1732"/>
    <s v="Number"/>
    <s v="Normal"/>
    <m/>
    <n v="130"/>
    <x v="12"/>
  </r>
  <r>
    <s v="Production and Sales of Auto Vehicles"/>
    <x v="169"/>
    <x v="1"/>
    <x v="14"/>
    <s v="Q2"/>
    <s v="TS_GP_RLS_PSAUTO_M.AP_001002"/>
    <s v=". Total Production of 2 &amp; 3 Wheelers"/>
    <n v="72873"/>
    <s v="Number"/>
    <s v="Normal"/>
    <m/>
    <n v="140"/>
    <x v="13"/>
  </r>
  <r>
    <s v="Production and Sales of Auto Vehicles"/>
    <x v="170"/>
    <x v="2"/>
    <x v="14"/>
    <s v="Q1"/>
    <s v="TS_GP_RLS_PSAUTO_M.TAS_001000"/>
    <s v=". Total Sales (except 2 &amp; 3 Wheelers)"/>
    <n v="14742"/>
    <s v="Number"/>
    <s v="Normal"/>
    <m/>
    <n v="10"/>
    <x v="0"/>
  </r>
  <r>
    <s v="Production and Sales of Auto Vehicles"/>
    <x v="170"/>
    <x v="2"/>
    <x v="14"/>
    <s v="Q1"/>
    <s v="TS_GP_RLS_PSAUTO_M.AS_001001"/>
    <s v="......1 Sales of Cars"/>
    <n v="6489"/>
    <s v="Number"/>
    <s v="Normal"/>
    <m/>
    <n v="20"/>
    <x v="1"/>
  </r>
  <r>
    <s v="Production and Sales of Auto Vehicles"/>
    <x v="170"/>
    <x v="2"/>
    <x v="14"/>
    <s v="Q1"/>
    <s v="TS_GP_RLS_PSAUTO_M.AS_001003"/>
    <s v="......2 Sales of Trucks"/>
    <n v="243"/>
    <s v="Number"/>
    <s v="Normal"/>
    <m/>
    <n v="30"/>
    <x v="2"/>
  </r>
  <r>
    <s v="Production and Sales of Auto Vehicles"/>
    <x v="170"/>
    <x v="2"/>
    <x v="14"/>
    <s v="Q1"/>
    <s v="TS_GP_RLS_PSAUTO_M.AS_001004"/>
    <s v="......3 Sales of Buses"/>
    <n v="30"/>
    <s v="Number"/>
    <s v="Normal"/>
    <m/>
    <n v="40"/>
    <x v="3"/>
  </r>
  <r>
    <s v="Production and Sales of Auto Vehicles"/>
    <x v="170"/>
    <x v="2"/>
    <x v="14"/>
    <s v="Q1"/>
    <s v="TS_GP_RLS_PSAUTO_M.AS_001005"/>
    <s v="......4 Sales of Jeeps &amp; Pickups"/>
    <n v="1028"/>
    <s v="Number"/>
    <s v="Normal"/>
    <m/>
    <n v="50"/>
    <x v="4"/>
  </r>
  <r>
    <s v="Production and Sales of Auto Vehicles"/>
    <x v="170"/>
    <x v="2"/>
    <x v="14"/>
    <s v="Q1"/>
    <s v="TS_GP_RLS_PSAUTO_M.AS_001006"/>
    <s v="......5 Sales of Tractors"/>
    <n v="6952"/>
    <s v="Number"/>
    <s v="Normal"/>
    <m/>
    <n v="60"/>
    <x v="5"/>
  </r>
  <r>
    <s v="Production and Sales of Auto Vehicles"/>
    <x v="170"/>
    <x v="2"/>
    <x v="14"/>
    <s v="Q1"/>
    <s v="TS_GP_RLS_PSAUTO_M.AS_001002"/>
    <s v=". Total Sales of 2 &amp; 3 Wheelers"/>
    <n v="76767"/>
    <s v="Number"/>
    <s v="Normal"/>
    <m/>
    <n v="70"/>
    <x v="6"/>
  </r>
  <r>
    <s v="Production and Sales of Auto Vehicles"/>
    <x v="170"/>
    <x v="2"/>
    <x v="14"/>
    <s v="Q1"/>
    <s v="TS_GP_RLS_PSAUTO_M.TAP_001000"/>
    <s v=". Total Production (except 2 &amp; 3 Wheelers)"/>
    <n v="19236"/>
    <s v="Number"/>
    <s v="Normal"/>
    <m/>
    <n v="80"/>
    <x v="7"/>
  </r>
  <r>
    <s v="Production and Sales of Auto Vehicles"/>
    <x v="170"/>
    <x v="2"/>
    <x v="14"/>
    <s v="Q1"/>
    <s v="TS_GP_RLS_PSAUTO_M.AP_001001"/>
    <s v="......1 Production of Cars"/>
    <n v="10691"/>
    <s v="Number"/>
    <s v="Normal"/>
    <m/>
    <n v="90"/>
    <x v="8"/>
  </r>
  <r>
    <s v="Production and Sales of Auto Vehicles"/>
    <x v="170"/>
    <x v="2"/>
    <x v="14"/>
    <s v="Q1"/>
    <s v="TS_GP_RLS_PSAUTO_M.AP_001003"/>
    <s v="......2 Production of Trucks"/>
    <n v="193"/>
    <s v="Number"/>
    <s v="Normal"/>
    <m/>
    <n v="100"/>
    <x v="9"/>
  </r>
  <r>
    <s v="Production and Sales of Auto Vehicles"/>
    <x v="170"/>
    <x v="2"/>
    <x v="14"/>
    <s v="Q1"/>
    <s v="TS_GP_RLS_PSAUTO_M.AP_001004"/>
    <s v="......3 Production of Buses"/>
    <n v="45"/>
    <s v="Number"/>
    <s v="Normal"/>
    <m/>
    <n v="110"/>
    <x v="10"/>
  </r>
  <r>
    <s v="Production and Sales of Auto Vehicles"/>
    <x v="170"/>
    <x v="2"/>
    <x v="14"/>
    <s v="Q1"/>
    <s v="TS_GP_RLS_PSAUTO_M.AP_001005"/>
    <s v="......4 Production of Jeeps &amp; Pickups"/>
    <n v="1829"/>
    <s v="Number"/>
    <s v="Normal"/>
    <m/>
    <n v="120"/>
    <x v="11"/>
  </r>
  <r>
    <s v="Production and Sales of Auto Vehicles"/>
    <x v="170"/>
    <x v="2"/>
    <x v="14"/>
    <s v="Q1"/>
    <s v="TS_GP_RLS_PSAUTO_M.AP_001006"/>
    <s v="......5 Production of Tractors"/>
    <n v="6478"/>
    <s v="Number"/>
    <s v="Normal"/>
    <m/>
    <n v="130"/>
    <x v="12"/>
  </r>
  <r>
    <s v="Production and Sales of Auto Vehicles"/>
    <x v="170"/>
    <x v="2"/>
    <x v="14"/>
    <s v="Q1"/>
    <s v="TS_GP_RLS_PSAUTO_M.AP_001002"/>
    <s v=". Total Production of 2 &amp; 3 Wheelers"/>
    <n v="78227"/>
    <s v="Number"/>
    <s v="Normal"/>
    <m/>
    <n v="140"/>
    <x v="13"/>
  </r>
  <r>
    <s v="Production and Sales of Auto Vehicles"/>
    <x v="171"/>
    <x v="3"/>
    <x v="14"/>
    <s v="Q1"/>
    <s v="TS_GP_RLS_PSAUTO_M.TAS_001000"/>
    <s v=". Total Sales (except 2 &amp; 3 Wheelers)"/>
    <n v="19974"/>
    <s v="Number"/>
    <s v="Normal"/>
    <m/>
    <n v="10"/>
    <x v="0"/>
  </r>
  <r>
    <s v="Production and Sales of Auto Vehicles"/>
    <x v="171"/>
    <x v="3"/>
    <x v="14"/>
    <s v="Q1"/>
    <s v="TS_GP_RLS_PSAUTO_M.AS_001001"/>
    <s v="......1 Sales of Cars"/>
    <n v="11479"/>
    <s v="Number"/>
    <s v="Normal"/>
    <m/>
    <n v="20"/>
    <x v="1"/>
  </r>
  <r>
    <s v="Production and Sales of Auto Vehicles"/>
    <x v="171"/>
    <x v="3"/>
    <x v="14"/>
    <s v="Q1"/>
    <s v="TS_GP_RLS_PSAUTO_M.AS_001003"/>
    <s v="......2 Sales of Trucks"/>
    <n v="446"/>
    <s v="Number"/>
    <s v="Normal"/>
    <m/>
    <n v="30"/>
    <x v="2"/>
  </r>
  <r>
    <s v="Production and Sales of Auto Vehicles"/>
    <x v="171"/>
    <x v="3"/>
    <x v="14"/>
    <s v="Q1"/>
    <s v="TS_GP_RLS_PSAUTO_M.AS_001004"/>
    <s v="......3 Sales of Buses"/>
    <n v="68"/>
    <s v="Number"/>
    <s v="Normal"/>
    <m/>
    <n v="40"/>
    <x v="3"/>
  </r>
  <r>
    <s v="Production and Sales of Auto Vehicles"/>
    <x v="171"/>
    <x v="3"/>
    <x v="14"/>
    <s v="Q1"/>
    <s v="TS_GP_RLS_PSAUTO_M.AS_001005"/>
    <s v="......4 Sales of Jeeps &amp; Pickups"/>
    <n v="1733"/>
    <s v="Number"/>
    <s v="Normal"/>
    <m/>
    <n v="50"/>
    <x v="4"/>
  </r>
  <r>
    <s v="Production and Sales of Auto Vehicles"/>
    <x v="171"/>
    <x v="3"/>
    <x v="14"/>
    <s v="Q1"/>
    <s v="TS_GP_RLS_PSAUTO_M.AS_001006"/>
    <s v="......5 Sales of Tractors"/>
    <n v="6248"/>
    <s v="Number"/>
    <s v="Normal"/>
    <m/>
    <n v="60"/>
    <x v="5"/>
  </r>
  <r>
    <s v="Production and Sales of Auto Vehicles"/>
    <x v="171"/>
    <x v="3"/>
    <x v="14"/>
    <s v="Q1"/>
    <s v="TS_GP_RLS_PSAUTO_M.AS_001002"/>
    <s v=". Total Sales of 2 &amp; 3 Wheelers"/>
    <n v="81201"/>
    <s v="Number"/>
    <s v="Normal"/>
    <m/>
    <n v="70"/>
    <x v="6"/>
  </r>
  <r>
    <s v="Production and Sales of Auto Vehicles"/>
    <x v="171"/>
    <x v="3"/>
    <x v="14"/>
    <s v="Q1"/>
    <s v="TS_GP_RLS_PSAUTO_M.TAP_001000"/>
    <s v=". Total Production (except 2 &amp; 3 Wheelers)"/>
    <n v="20080"/>
    <s v="Number"/>
    <s v="Normal"/>
    <m/>
    <n v="80"/>
    <x v="7"/>
  </r>
  <r>
    <s v="Production and Sales of Auto Vehicles"/>
    <x v="171"/>
    <x v="3"/>
    <x v="14"/>
    <s v="Q1"/>
    <s v="TS_GP_RLS_PSAUTO_M.AP_001001"/>
    <s v="......1 Production of Cars"/>
    <n v="10984"/>
    <s v="Number"/>
    <s v="Normal"/>
    <m/>
    <n v="90"/>
    <x v="8"/>
  </r>
  <r>
    <s v="Production and Sales of Auto Vehicles"/>
    <x v="171"/>
    <x v="3"/>
    <x v="14"/>
    <s v="Q1"/>
    <s v="TS_GP_RLS_PSAUTO_M.AP_001003"/>
    <s v="......2 Production of Trucks"/>
    <n v="397"/>
    <s v="Number"/>
    <s v="Normal"/>
    <m/>
    <n v="100"/>
    <x v="9"/>
  </r>
  <r>
    <s v="Production and Sales of Auto Vehicles"/>
    <x v="171"/>
    <x v="3"/>
    <x v="14"/>
    <s v="Q1"/>
    <s v="TS_GP_RLS_PSAUTO_M.AP_001004"/>
    <s v="......3 Production of Buses"/>
    <n v="53"/>
    <s v="Number"/>
    <s v="Normal"/>
    <m/>
    <n v="110"/>
    <x v="10"/>
  </r>
  <r>
    <s v="Production and Sales of Auto Vehicles"/>
    <x v="171"/>
    <x v="3"/>
    <x v="14"/>
    <s v="Q1"/>
    <s v="TS_GP_RLS_PSAUTO_M.AP_001005"/>
    <s v="......4 Production of Jeeps &amp; Pickups"/>
    <n v="1713"/>
    <s v="Number"/>
    <s v="Normal"/>
    <m/>
    <n v="120"/>
    <x v="11"/>
  </r>
  <r>
    <s v="Production and Sales of Auto Vehicles"/>
    <x v="171"/>
    <x v="3"/>
    <x v="14"/>
    <s v="Q1"/>
    <s v="TS_GP_RLS_PSAUTO_M.AP_001006"/>
    <s v="......5 Production of Tractors"/>
    <n v="6933"/>
    <s v="Number"/>
    <s v="Normal"/>
    <m/>
    <n v="130"/>
    <x v="12"/>
  </r>
  <r>
    <s v="Production and Sales of Auto Vehicles"/>
    <x v="171"/>
    <x v="3"/>
    <x v="14"/>
    <s v="Q1"/>
    <s v="TS_GP_RLS_PSAUTO_M.AP_001002"/>
    <s v=". Total Production of 2 &amp; 3 Wheelers"/>
    <n v="81585"/>
    <s v="Number"/>
    <s v="Normal"/>
    <m/>
    <n v="140"/>
    <x v="13"/>
  </r>
  <r>
    <s v="Production and Sales of Auto Vehicles"/>
    <x v="172"/>
    <x v="4"/>
    <x v="14"/>
    <s v="Q1"/>
    <s v="TS_GP_RLS_PSAUTO_M.TAS_001000"/>
    <s v=". Total Sales (except 2 &amp; 3 Wheelers)"/>
    <n v="19621"/>
    <s v="Number"/>
    <s v="Normal"/>
    <m/>
    <n v="10"/>
    <x v="0"/>
  </r>
  <r>
    <s v="Production and Sales of Auto Vehicles"/>
    <x v="172"/>
    <x v="4"/>
    <x v="14"/>
    <s v="Q1"/>
    <s v="TS_GP_RLS_PSAUTO_M.AS_001001"/>
    <s v="......1 Sales of Cars"/>
    <n v="12172"/>
    <s v="Number"/>
    <s v="Normal"/>
    <m/>
    <n v="20"/>
    <x v="1"/>
  </r>
  <r>
    <s v="Production and Sales of Auto Vehicles"/>
    <x v="172"/>
    <x v="4"/>
    <x v="14"/>
    <s v="Q1"/>
    <s v="TS_GP_RLS_PSAUTO_M.AS_001003"/>
    <s v="......2 Sales of Trucks"/>
    <n v="219"/>
    <s v="Number"/>
    <s v="Normal"/>
    <m/>
    <n v="30"/>
    <x v="2"/>
  </r>
  <r>
    <s v="Production and Sales of Auto Vehicles"/>
    <x v="172"/>
    <x v="4"/>
    <x v="14"/>
    <s v="Q1"/>
    <s v="TS_GP_RLS_PSAUTO_M.AS_001004"/>
    <s v="......3 Sales of Buses"/>
    <n v="34"/>
    <s v="Number"/>
    <s v="Normal"/>
    <m/>
    <n v="40"/>
    <x v="3"/>
  </r>
  <r>
    <s v="Production and Sales of Auto Vehicles"/>
    <x v="172"/>
    <x v="4"/>
    <x v="14"/>
    <s v="Q1"/>
    <s v="TS_GP_RLS_PSAUTO_M.AS_001005"/>
    <s v="......4 Sales of Jeeps &amp; Pickups"/>
    <n v="1744"/>
    <s v="Number"/>
    <s v="Normal"/>
    <m/>
    <n v="50"/>
    <x v="4"/>
  </r>
  <r>
    <s v="Production and Sales of Auto Vehicles"/>
    <x v="172"/>
    <x v="4"/>
    <x v="14"/>
    <s v="Q1"/>
    <s v="TS_GP_RLS_PSAUTO_M.AS_001006"/>
    <s v="......5 Sales of Tractors"/>
    <n v="5452"/>
    <s v="Number"/>
    <s v="Normal"/>
    <m/>
    <n v="60"/>
    <x v="5"/>
  </r>
  <r>
    <s v="Production and Sales of Auto Vehicles"/>
    <x v="172"/>
    <x v="4"/>
    <x v="14"/>
    <s v="Q1"/>
    <s v="TS_GP_RLS_PSAUTO_M.AS_001002"/>
    <s v=". Total Sales of 2 &amp; 3 Wheelers"/>
    <n v="76151"/>
    <s v="Number"/>
    <s v="Normal"/>
    <m/>
    <n v="70"/>
    <x v="6"/>
  </r>
  <r>
    <s v="Production and Sales of Auto Vehicles"/>
    <x v="172"/>
    <x v="4"/>
    <x v="14"/>
    <s v="Q1"/>
    <s v="TS_GP_RLS_PSAUTO_M.TAP_001000"/>
    <s v=". Total Production (except 2 &amp; 3 Wheelers)"/>
    <n v="19099"/>
    <s v="Number"/>
    <s v="Normal"/>
    <m/>
    <n v="80"/>
    <x v="7"/>
  </r>
  <r>
    <s v="Production and Sales of Auto Vehicles"/>
    <x v="172"/>
    <x v="4"/>
    <x v="14"/>
    <s v="Q1"/>
    <s v="TS_GP_RLS_PSAUTO_M.AP_001001"/>
    <s v="......1 Production of Cars"/>
    <n v="11427"/>
    <s v="Number"/>
    <s v="Normal"/>
    <m/>
    <n v="90"/>
    <x v="8"/>
  </r>
  <r>
    <s v="Production and Sales of Auto Vehicles"/>
    <x v="172"/>
    <x v="4"/>
    <x v="14"/>
    <s v="Q1"/>
    <s v="TS_GP_RLS_PSAUTO_M.AP_001003"/>
    <s v="......2 Production of Trucks"/>
    <n v="280"/>
    <s v="Number"/>
    <s v="Normal"/>
    <m/>
    <n v="100"/>
    <x v="9"/>
  </r>
  <r>
    <s v="Production and Sales of Auto Vehicles"/>
    <x v="172"/>
    <x v="4"/>
    <x v="14"/>
    <s v="Q1"/>
    <s v="TS_GP_RLS_PSAUTO_M.AP_001004"/>
    <s v="......3 Production of Buses"/>
    <n v="35"/>
    <s v="Number"/>
    <s v="Normal"/>
    <m/>
    <n v="110"/>
    <x v="10"/>
  </r>
  <r>
    <s v="Production and Sales of Auto Vehicles"/>
    <x v="172"/>
    <x v="4"/>
    <x v="14"/>
    <s v="Q1"/>
    <s v="TS_GP_RLS_PSAUTO_M.AP_001005"/>
    <s v="......4 Production of Jeeps &amp; Pickups"/>
    <n v="1662"/>
    <s v="Number"/>
    <s v="Normal"/>
    <m/>
    <n v="120"/>
    <x v="11"/>
  </r>
  <r>
    <s v="Production and Sales of Auto Vehicles"/>
    <x v="172"/>
    <x v="4"/>
    <x v="14"/>
    <s v="Q1"/>
    <s v="TS_GP_RLS_PSAUTO_M.AP_001006"/>
    <s v="......5 Production of Tractors"/>
    <n v="5695"/>
    <s v="Number"/>
    <s v="Normal"/>
    <m/>
    <n v="130"/>
    <x v="12"/>
  </r>
  <r>
    <s v="Production and Sales of Auto Vehicles"/>
    <x v="172"/>
    <x v="4"/>
    <x v="14"/>
    <s v="Q1"/>
    <s v="TS_GP_RLS_PSAUTO_M.AP_001002"/>
    <s v=". Total Production of 2 &amp; 3 Wheelers"/>
    <n v="76585"/>
    <s v="Number"/>
    <s v="Normal"/>
    <m/>
    <n v="140"/>
    <x v="13"/>
  </r>
  <r>
    <s v="Production and Sales of Auto Vehicles"/>
    <x v="173"/>
    <x v="5"/>
    <x v="15"/>
    <s v="Q4"/>
    <s v="TS_GP_RLS_PSAUTO_M.TAS_001000"/>
    <s v=". Total Sales (except 2 &amp; 3 Wheelers)"/>
    <n v="21035"/>
    <s v="Number"/>
    <s v="Normal"/>
    <m/>
    <n v="10"/>
    <x v="0"/>
  </r>
  <r>
    <s v="Production and Sales of Auto Vehicles"/>
    <x v="173"/>
    <x v="5"/>
    <x v="15"/>
    <s v="Q4"/>
    <s v="TS_GP_RLS_PSAUTO_M.AS_001001"/>
    <s v="......1 Sales of Cars"/>
    <n v="13579"/>
    <s v="Number"/>
    <s v="Normal"/>
    <m/>
    <n v="20"/>
    <x v="1"/>
  </r>
  <r>
    <s v="Production and Sales of Auto Vehicles"/>
    <x v="173"/>
    <x v="5"/>
    <x v="15"/>
    <s v="Q4"/>
    <s v="TS_GP_RLS_PSAUTO_M.AS_001003"/>
    <s v="......2 Sales of Trucks"/>
    <n v="250"/>
    <s v="Number"/>
    <s v="Normal"/>
    <m/>
    <n v="30"/>
    <x v="2"/>
  </r>
  <r>
    <s v="Production and Sales of Auto Vehicles"/>
    <x v="173"/>
    <x v="5"/>
    <x v="15"/>
    <s v="Q4"/>
    <s v="TS_GP_RLS_PSAUTO_M.AS_001004"/>
    <s v="......3 Sales of Buses"/>
    <n v="43"/>
    <s v="Number"/>
    <s v="Normal"/>
    <m/>
    <n v="40"/>
    <x v="3"/>
  </r>
  <r>
    <s v="Production and Sales of Auto Vehicles"/>
    <x v="173"/>
    <x v="5"/>
    <x v="15"/>
    <s v="Q4"/>
    <s v="TS_GP_RLS_PSAUTO_M.AS_001005"/>
    <s v="......4 Sales of Jeeps &amp; Pickups"/>
    <n v="2131"/>
    <s v="Number"/>
    <s v="Normal"/>
    <m/>
    <n v="50"/>
    <x v="4"/>
  </r>
  <r>
    <s v="Production and Sales of Auto Vehicles"/>
    <x v="173"/>
    <x v="5"/>
    <x v="15"/>
    <s v="Q4"/>
    <s v="TS_GP_RLS_PSAUTO_M.AS_001006"/>
    <s v="......5 Sales of Tractors"/>
    <n v="5032"/>
    <s v="Number"/>
    <s v="Normal"/>
    <m/>
    <n v="60"/>
    <x v="5"/>
  </r>
  <r>
    <s v="Production and Sales of Auto Vehicles"/>
    <x v="173"/>
    <x v="5"/>
    <x v="15"/>
    <s v="Q4"/>
    <s v="TS_GP_RLS_PSAUTO_M.AS_001002"/>
    <s v=". Total Sales of 2 &amp; 3 Wheelers"/>
    <n v="74827"/>
    <s v="Number"/>
    <s v="Normal"/>
    <m/>
    <n v="70"/>
    <x v="6"/>
  </r>
  <r>
    <s v="Production and Sales of Auto Vehicles"/>
    <x v="173"/>
    <x v="5"/>
    <x v="15"/>
    <s v="Q4"/>
    <s v="TS_GP_RLS_PSAUTO_M.TAP_001000"/>
    <s v=". Total Production (except 2 &amp; 3 Wheelers)"/>
    <n v="23472"/>
    <s v="Number"/>
    <s v="Normal"/>
    <m/>
    <n v="80"/>
    <x v="7"/>
  </r>
  <r>
    <s v="Production and Sales of Auto Vehicles"/>
    <x v="173"/>
    <x v="5"/>
    <x v="15"/>
    <s v="Q4"/>
    <s v="TS_GP_RLS_PSAUTO_M.AP_001001"/>
    <s v="......1 Production of Cars"/>
    <n v="14946"/>
    <s v="Number"/>
    <s v="Normal"/>
    <m/>
    <n v="90"/>
    <x v="8"/>
  </r>
  <r>
    <s v="Production and Sales of Auto Vehicles"/>
    <x v="173"/>
    <x v="5"/>
    <x v="15"/>
    <s v="Q4"/>
    <s v="TS_GP_RLS_PSAUTO_M.AP_001003"/>
    <s v="......2 Production of Trucks"/>
    <n v="224"/>
    <s v="Number"/>
    <s v="Normal"/>
    <m/>
    <n v="100"/>
    <x v="9"/>
  </r>
  <r>
    <s v="Production and Sales of Auto Vehicles"/>
    <x v="173"/>
    <x v="5"/>
    <x v="15"/>
    <s v="Q4"/>
    <s v="TS_GP_RLS_PSAUTO_M.AP_001004"/>
    <s v="......3 Production of Buses"/>
    <n v="49"/>
    <s v="Number"/>
    <s v="Normal"/>
    <m/>
    <n v="110"/>
    <x v="10"/>
  </r>
  <r>
    <s v="Production and Sales of Auto Vehicles"/>
    <x v="173"/>
    <x v="5"/>
    <x v="15"/>
    <s v="Q4"/>
    <s v="TS_GP_RLS_PSAUTO_M.AP_001005"/>
    <s v="......4 Production of Jeeps &amp; Pickups"/>
    <n v="2241"/>
    <s v="Number"/>
    <s v="Normal"/>
    <m/>
    <n v="120"/>
    <x v="11"/>
  </r>
  <r>
    <s v="Production and Sales of Auto Vehicles"/>
    <x v="173"/>
    <x v="5"/>
    <x v="15"/>
    <s v="Q4"/>
    <s v="TS_GP_RLS_PSAUTO_M.AP_001006"/>
    <s v="......5 Production of Tractors"/>
    <n v="6012"/>
    <s v="Number"/>
    <s v="Normal"/>
    <m/>
    <n v="130"/>
    <x v="12"/>
  </r>
  <r>
    <s v="Production and Sales of Auto Vehicles"/>
    <x v="173"/>
    <x v="5"/>
    <x v="15"/>
    <s v="Q4"/>
    <s v="TS_GP_RLS_PSAUTO_M.AP_001002"/>
    <s v=". Total Production of 2 &amp; 3 Wheelers"/>
    <n v="75303"/>
    <s v="Number"/>
    <s v="Normal"/>
    <m/>
    <n v="140"/>
    <x v="13"/>
  </r>
  <r>
    <s v="Production and Sales of Auto Vehicles"/>
    <x v="174"/>
    <x v="6"/>
    <x v="15"/>
    <s v="Q4"/>
    <s v="TS_GP_RLS_PSAUTO_M.TAS_001000"/>
    <s v=". Total Sales (except 2 &amp; 3 Wheelers)"/>
    <n v="20702"/>
    <s v="Number"/>
    <s v="Normal"/>
    <m/>
    <n v="10"/>
    <x v="0"/>
  </r>
  <r>
    <s v="Production and Sales of Auto Vehicles"/>
    <x v="174"/>
    <x v="6"/>
    <x v="15"/>
    <s v="Q4"/>
    <s v="TS_GP_RLS_PSAUTO_M.AS_001001"/>
    <s v="......1 Sales of Cars"/>
    <n v="11645"/>
    <s v="Number"/>
    <s v="Normal"/>
    <m/>
    <n v="20"/>
    <x v="1"/>
  </r>
  <r>
    <s v="Production and Sales of Auto Vehicles"/>
    <x v="174"/>
    <x v="6"/>
    <x v="15"/>
    <s v="Q4"/>
    <s v="TS_GP_RLS_PSAUTO_M.AS_001003"/>
    <s v="......2 Sales of Trucks"/>
    <n v="182"/>
    <s v="Number"/>
    <s v="Normal"/>
    <m/>
    <n v="30"/>
    <x v="2"/>
  </r>
  <r>
    <s v="Production and Sales of Auto Vehicles"/>
    <x v="174"/>
    <x v="6"/>
    <x v="15"/>
    <s v="Q4"/>
    <s v="TS_GP_RLS_PSAUTO_M.AS_001004"/>
    <s v="......3 Sales of Buses"/>
    <n v="42"/>
    <s v="Number"/>
    <s v="Normal"/>
    <m/>
    <n v="40"/>
    <x v="3"/>
  </r>
  <r>
    <s v="Production and Sales of Auto Vehicles"/>
    <x v="174"/>
    <x v="6"/>
    <x v="15"/>
    <s v="Q4"/>
    <s v="TS_GP_RLS_PSAUTO_M.AS_001005"/>
    <s v="......4 Sales of Jeeps &amp; Pickups"/>
    <n v="1730"/>
    <s v="Number"/>
    <s v="Normal"/>
    <m/>
    <n v="50"/>
    <x v="4"/>
  </r>
  <r>
    <s v="Production and Sales of Auto Vehicles"/>
    <x v="174"/>
    <x v="6"/>
    <x v="15"/>
    <s v="Q4"/>
    <s v="TS_GP_RLS_PSAUTO_M.AS_001006"/>
    <s v="......5 Sales of Tractors"/>
    <n v="7103"/>
    <s v="Number"/>
    <s v="Normal"/>
    <m/>
    <n v="60"/>
    <x v="5"/>
  </r>
  <r>
    <s v="Production and Sales of Auto Vehicles"/>
    <x v="174"/>
    <x v="6"/>
    <x v="15"/>
    <s v="Q4"/>
    <s v="TS_GP_RLS_PSAUTO_M.AS_001002"/>
    <s v=". Total Sales of 2 &amp; 3 Wheelers"/>
    <n v="66914"/>
    <s v="Number"/>
    <s v="Normal"/>
    <m/>
    <n v="70"/>
    <x v="6"/>
  </r>
  <r>
    <s v="Production and Sales of Auto Vehicles"/>
    <x v="174"/>
    <x v="6"/>
    <x v="15"/>
    <s v="Q4"/>
    <s v="TS_GP_RLS_PSAUTO_M.TAP_001000"/>
    <s v=". Total Production (except 2 &amp; 3 Wheelers)"/>
    <n v="19559"/>
    <s v="Number"/>
    <s v="Normal"/>
    <m/>
    <n v="80"/>
    <x v="7"/>
  </r>
  <r>
    <s v="Production and Sales of Auto Vehicles"/>
    <x v="174"/>
    <x v="6"/>
    <x v="15"/>
    <s v="Q4"/>
    <s v="TS_GP_RLS_PSAUTO_M.AP_001001"/>
    <s v="......1 Production of Cars"/>
    <n v="10947"/>
    <s v="Number"/>
    <s v="Normal"/>
    <m/>
    <n v="90"/>
    <x v="8"/>
  </r>
  <r>
    <s v="Production and Sales of Auto Vehicles"/>
    <x v="174"/>
    <x v="6"/>
    <x v="15"/>
    <s v="Q4"/>
    <s v="TS_GP_RLS_PSAUTO_M.AP_001003"/>
    <s v="......2 Production of Trucks"/>
    <n v="187"/>
    <s v="Number"/>
    <s v="Normal"/>
    <m/>
    <n v="100"/>
    <x v="9"/>
  </r>
  <r>
    <s v="Production and Sales of Auto Vehicles"/>
    <x v="174"/>
    <x v="6"/>
    <x v="15"/>
    <s v="Q4"/>
    <s v="TS_GP_RLS_PSAUTO_M.AP_001004"/>
    <s v="......3 Production of Buses"/>
    <n v="30"/>
    <s v="Number"/>
    <s v="Normal"/>
    <m/>
    <n v="110"/>
    <x v="10"/>
  </r>
  <r>
    <s v="Production and Sales of Auto Vehicles"/>
    <x v="174"/>
    <x v="6"/>
    <x v="15"/>
    <s v="Q4"/>
    <s v="TS_GP_RLS_PSAUTO_M.AP_001005"/>
    <s v="......4 Production of Jeeps &amp; Pickups"/>
    <n v="1274"/>
    <s v="Number"/>
    <s v="Normal"/>
    <m/>
    <n v="120"/>
    <x v="11"/>
  </r>
  <r>
    <s v="Production and Sales of Auto Vehicles"/>
    <x v="174"/>
    <x v="6"/>
    <x v="15"/>
    <s v="Q4"/>
    <s v="TS_GP_RLS_PSAUTO_M.AP_001006"/>
    <s v="......5 Production of Tractors"/>
    <n v="7121"/>
    <s v="Number"/>
    <s v="Normal"/>
    <m/>
    <n v="130"/>
    <x v="12"/>
  </r>
  <r>
    <s v="Production and Sales of Auto Vehicles"/>
    <x v="174"/>
    <x v="6"/>
    <x v="15"/>
    <s v="Q4"/>
    <s v="TS_GP_RLS_PSAUTO_M.AP_001002"/>
    <s v=". Total Production of 2 &amp; 3 Wheelers"/>
    <n v="67098"/>
    <s v="Number"/>
    <s v="Normal"/>
    <m/>
    <n v="140"/>
    <x v="13"/>
  </r>
  <r>
    <s v="Production and Sales of Auto Vehicles"/>
    <x v="175"/>
    <x v="7"/>
    <x v="15"/>
    <s v="Q4"/>
    <s v="TS_GP_RLS_PSAUTO_M.TAS_001000"/>
    <s v=". Total Sales (except 2 &amp; 3 Wheelers)"/>
    <n v="20614"/>
    <s v="Number"/>
    <s v="Normal"/>
    <m/>
    <n v="10"/>
    <x v="0"/>
  </r>
  <r>
    <s v="Production and Sales of Auto Vehicles"/>
    <x v="175"/>
    <x v="7"/>
    <x v="15"/>
    <s v="Q4"/>
    <s v="TS_GP_RLS_PSAUTO_M.AS_001001"/>
    <s v="......1 Sales of Cars"/>
    <n v="12934"/>
    <s v="Number"/>
    <s v="Normal"/>
    <m/>
    <n v="20"/>
    <x v="1"/>
  </r>
  <r>
    <s v="Production and Sales of Auto Vehicles"/>
    <x v="175"/>
    <x v="7"/>
    <x v="15"/>
    <s v="Q4"/>
    <s v="TS_GP_RLS_PSAUTO_M.AS_001003"/>
    <s v="......2 Sales of Trucks"/>
    <n v="218"/>
    <s v="Number"/>
    <s v="Normal"/>
    <m/>
    <n v="30"/>
    <x v="2"/>
  </r>
  <r>
    <s v="Production and Sales of Auto Vehicles"/>
    <x v="175"/>
    <x v="7"/>
    <x v="15"/>
    <s v="Q4"/>
    <s v="TS_GP_RLS_PSAUTO_M.AS_001004"/>
    <s v="......3 Sales of Buses"/>
    <n v="55"/>
    <s v="Number"/>
    <s v="Normal"/>
    <m/>
    <n v="40"/>
    <x v="3"/>
  </r>
  <r>
    <s v="Production and Sales of Auto Vehicles"/>
    <x v="175"/>
    <x v="7"/>
    <x v="15"/>
    <s v="Q4"/>
    <s v="TS_GP_RLS_PSAUTO_M.AS_001005"/>
    <s v="......4 Sales of Jeeps &amp; Pickups"/>
    <n v="1734"/>
    <s v="Number"/>
    <s v="Normal"/>
    <m/>
    <n v="50"/>
    <x v="4"/>
  </r>
  <r>
    <s v="Production and Sales of Auto Vehicles"/>
    <x v="175"/>
    <x v="7"/>
    <x v="15"/>
    <s v="Q4"/>
    <s v="TS_GP_RLS_PSAUTO_M.AS_001006"/>
    <s v="......5 Sales of Tractors"/>
    <n v="5673"/>
    <s v="Number"/>
    <s v="Normal"/>
    <m/>
    <n v="60"/>
    <x v="5"/>
  </r>
  <r>
    <s v="Production and Sales of Auto Vehicles"/>
    <x v="175"/>
    <x v="7"/>
    <x v="15"/>
    <s v="Q4"/>
    <s v="TS_GP_RLS_PSAUTO_M.AS_001002"/>
    <s v=". Total Sales of 2 &amp; 3 Wheelers"/>
    <n v="71380"/>
    <s v="Number"/>
    <s v="Normal"/>
    <m/>
    <n v="70"/>
    <x v="6"/>
  </r>
  <r>
    <s v="Production and Sales of Auto Vehicles"/>
    <x v="175"/>
    <x v="7"/>
    <x v="15"/>
    <s v="Q4"/>
    <s v="TS_GP_RLS_PSAUTO_M.TAP_001000"/>
    <s v=". Total Production (except 2 &amp; 3 Wheelers)"/>
    <n v="19902"/>
    <s v="Number"/>
    <s v="Normal"/>
    <m/>
    <n v="80"/>
    <x v="7"/>
  </r>
  <r>
    <s v="Production and Sales of Auto Vehicles"/>
    <x v="175"/>
    <x v="7"/>
    <x v="15"/>
    <s v="Q4"/>
    <s v="TS_GP_RLS_PSAUTO_M.AP_001001"/>
    <s v="......1 Production of Cars"/>
    <n v="12025"/>
    <s v="Number"/>
    <s v="Normal"/>
    <m/>
    <n v="90"/>
    <x v="8"/>
  </r>
  <r>
    <s v="Production and Sales of Auto Vehicles"/>
    <x v="175"/>
    <x v="7"/>
    <x v="15"/>
    <s v="Q4"/>
    <s v="TS_GP_RLS_PSAUTO_M.AP_001003"/>
    <s v="......2 Production of Trucks"/>
    <n v="188"/>
    <s v="Number"/>
    <s v="Normal"/>
    <m/>
    <n v="100"/>
    <x v="9"/>
  </r>
  <r>
    <s v="Production and Sales of Auto Vehicles"/>
    <x v="175"/>
    <x v="7"/>
    <x v="15"/>
    <s v="Q4"/>
    <s v="TS_GP_RLS_PSAUTO_M.AP_001004"/>
    <s v="......3 Production of Buses"/>
    <n v="36"/>
    <s v="Number"/>
    <s v="Normal"/>
    <m/>
    <n v="110"/>
    <x v="10"/>
  </r>
  <r>
    <s v="Production and Sales of Auto Vehicles"/>
    <x v="175"/>
    <x v="7"/>
    <x v="15"/>
    <s v="Q4"/>
    <s v="TS_GP_RLS_PSAUTO_M.AP_001005"/>
    <s v="......4 Production of Jeeps &amp; Pickups"/>
    <n v="1841"/>
    <s v="Number"/>
    <s v="Normal"/>
    <m/>
    <n v="120"/>
    <x v="11"/>
  </r>
  <r>
    <s v="Production and Sales of Auto Vehicles"/>
    <x v="175"/>
    <x v="7"/>
    <x v="15"/>
    <s v="Q4"/>
    <s v="TS_GP_RLS_PSAUTO_M.AP_001006"/>
    <s v="......5 Production of Tractors"/>
    <n v="5812"/>
    <s v="Number"/>
    <s v="Normal"/>
    <m/>
    <n v="130"/>
    <x v="12"/>
  </r>
  <r>
    <s v="Production and Sales of Auto Vehicles"/>
    <x v="175"/>
    <x v="7"/>
    <x v="15"/>
    <s v="Q4"/>
    <s v="TS_GP_RLS_PSAUTO_M.AP_001002"/>
    <s v=". Total Production of 2 &amp; 3 Wheelers"/>
    <n v="70372"/>
    <s v="Number"/>
    <s v="Normal"/>
    <m/>
    <n v="140"/>
    <x v="13"/>
  </r>
  <r>
    <s v="Production and Sales of Auto Vehicles"/>
    <x v="176"/>
    <x v="8"/>
    <x v="15"/>
    <s v="Q3"/>
    <s v="TS_GP_RLS_PSAUTO_M.TAS_001000"/>
    <s v=". Total Sales (except 2 &amp; 3 Wheelers)"/>
    <n v="17257"/>
    <s v="Number"/>
    <s v="Normal"/>
    <m/>
    <n v="10"/>
    <x v="0"/>
  </r>
  <r>
    <s v="Production and Sales of Auto Vehicles"/>
    <x v="176"/>
    <x v="8"/>
    <x v="15"/>
    <s v="Q3"/>
    <s v="TS_GP_RLS_PSAUTO_M.AS_001001"/>
    <s v="......1 Sales of Cars"/>
    <n v="7446"/>
    <s v="Number"/>
    <s v="Normal"/>
    <m/>
    <n v="20"/>
    <x v="1"/>
  </r>
  <r>
    <s v="Production and Sales of Auto Vehicles"/>
    <x v="176"/>
    <x v="8"/>
    <x v="15"/>
    <s v="Q3"/>
    <s v="TS_GP_RLS_PSAUTO_M.AS_001003"/>
    <s v="......2 Sales of Trucks"/>
    <n v="226"/>
    <s v="Number"/>
    <s v="Normal"/>
    <m/>
    <n v="30"/>
    <x v="2"/>
  </r>
  <r>
    <s v="Production and Sales of Auto Vehicles"/>
    <x v="176"/>
    <x v="8"/>
    <x v="15"/>
    <s v="Q3"/>
    <s v="TS_GP_RLS_PSAUTO_M.AS_001004"/>
    <s v="......3 Sales of Buses"/>
    <n v="41"/>
    <s v="Number"/>
    <s v="Normal"/>
    <m/>
    <n v="40"/>
    <x v="3"/>
  </r>
  <r>
    <s v="Production and Sales of Auto Vehicles"/>
    <x v="176"/>
    <x v="8"/>
    <x v="15"/>
    <s v="Q3"/>
    <s v="TS_GP_RLS_PSAUTO_M.AS_001005"/>
    <s v="......4 Sales of Jeeps &amp; Pickups"/>
    <n v="1497"/>
    <s v="Number"/>
    <s v="Normal"/>
    <m/>
    <n v="50"/>
    <x v="4"/>
  </r>
  <r>
    <s v="Production and Sales of Auto Vehicles"/>
    <x v="176"/>
    <x v="8"/>
    <x v="15"/>
    <s v="Q3"/>
    <s v="TS_GP_RLS_PSAUTO_M.AS_001006"/>
    <s v="......5 Sales of Tractors"/>
    <n v="8047"/>
    <s v="Number"/>
    <s v="Normal"/>
    <m/>
    <n v="60"/>
    <x v="5"/>
  </r>
  <r>
    <s v="Production and Sales of Auto Vehicles"/>
    <x v="176"/>
    <x v="8"/>
    <x v="15"/>
    <s v="Q3"/>
    <s v="TS_GP_RLS_PSAUTO_M.AS_001002"/>
    <s v=". Total Sales of 2 &amp; 3 Wheelers"/>
    <n v="68117"/>
    <s v="Number"/>
    <s v="Normal"/>
    <m/>
    <n v="70"/>
    <x v="6"/>
  </r>
  <r>
    <s v="Production and Sales of Auto Vehicles"/>
    <x v="176"/>
    <x v="8"/>
    <x v="15"/>
    <s v="Q3"/>
    <s v="TS_GP_RLS_PSAUTO_M.TAP_001000"/>
    <s v=". Total Production (except 2 &amp; 3 Wheelers)"/>
    <n v="18290"/>
    <s v="Number"/>
    <s v="Normal"/>
    <m/>
    <n v="80"/>
    <x v="7"/>
  </r>
  <r>
    <s v="Production and Sales of Auto Vehicles"/>
    <x v="176"/>
    <x v="8"/>
    <x v="15"/>
    <s v="Q3"/>
    <s v="TS_GP_RLS_PSAUTO_M.AP_001001"/>
    <s v="......1 Production of Cars"/>
    <n v="8571"/>
    <s v="Number"/>
    <s v="Normal"/>
    <m/>
    <n v="90"/>
    <x v="8"/>
  </r>
  <r>
    <s v="Production and Sales of Auto Vehicles"/>
    <x v="176"/>
    <x v="8"/>
    <x v="15"/>
    <s v="Q3"/>
    <s v="TS_GP_RLS_PSAUTO_M.AP_001003"/>
    <s v="......2 Production of Trucks"/>
    <n v="207"/>
    <s v="Number"/>
    <s v="Normal"/>
    <m/>
    <n v="100"/>
    <x v="9"/>
  </r>
  <r>
    <s v="Production and Sales of Auto Vehicles"/>
    <x v="176"/>
    <x v="8"/>
    <x v="15"/>
    <s v="Q3"/>
    <s v="TS_GP_RLS_PSAUTO_M.AP_001004"/>
    <s v="......3 Production of Buses"/>
    <n v="36"/>
    <s v="Number"/>
    <s v="Normal"/>
    <m/>
    <n v="110"/>
    <x v="10"/>
  </r>
  <r>
    <s v="Production and Sales of Auto Vehicles"/>
    <x v="176"/>
    <x v="8"/>
    <x v="15"/>
    <s v="Q3"/>
    <s v="TS_GP_RLS_PSAUTO_M.AP_001005"/>
    <s v="......4 Production of Jeeps &amp; Pickups"/>
    <n v="1664"/>
    <s v="Number"/>
    <s v="Normal"/>
    <m/>
    <n v="120"/>
    <x v="11"/>
  </r>
  <r>
    <s v="Production and Sales of Auto Vehicles"/>
    <x v="176"/>
    <x v="8"/>
    <x v="15"/>
    <s v="Q3"/>
    <s v="TS_GP_RLS_PSAUTO_M.AP_001006"/>
    <s v="......5 Production of Tractors"/>
    <n v="7812"/>
    <s v="Number"/>
    <s v="Normal"/>
    <m/>
    <n v="130"/>
    <x v="12"/>
  </r>
  <r>
    <s v="Production and Sales of Auto Vehicles"/>
    <x v="176"/>
    <x v="8"/>
    <x v="15"/>
    <s v="Q3"/>
    <s v="TS_GP_RLS_PSAUTO_M.AP_001002"/>
    <s v=". Total Production of 2 &amp; 3 Wheelers"/>
    <n v="68434"/>
    <s v="Number"/>
    <s v="Normal"/>
    <m/>
    <n v="140"/>
    <x v="13"/>
  </r>
  <r>
    <s v="Production and Sales of Auto Vehicles"/>
    <x v="177"/>
    <x v="9"/>
    <x v="15"/>
    <s v="Q3"/>
    <s v="TS_GP_RLS_PSAUTO_M.TAS_001000"/>
    <s v=". Total Sales (except 2 &amp; 3 Wheelers)"/>
    <n v="16705"/>
    <s v="Number"/>
    <s v="Normal"/>
    <m/>
    <n v="10"/>
    <x v="0"/>
  </r>
  <r>
    <s v="Production and Sales of Auto Vehicles"/>
    <x v="177"/>
    <x v="9"/>
    <x v="15"/>
    <s v="Q3"/>
    <s v="TS_GP_RLS_PSAUTO_M.AS_001001"/>
    <s v="......1 Sales of Cars"/>
    <n v="10259"/>
    <s v="Number"/>
    <s v="Normal"/>
    <m/>
    <n v="20"/>
    <x v="1"/>
  </r>
  <r>
    <s v="Production and Sales of Auto Vehicles"/>
    <x v="177"/>
    <x v="9"/>
    <x v="15"/>
    <s v="Q3"/>
    <s v="TS_GP_RLS_PSAUTO_M.AS_001003"/>
    <s v="......2 Sales of Trucks"/>
    <n v="187"/>
    <s v="Number"/>
    <s v="Normal"/>
    <m/>
    <n v="30"/>
    <x v="2"/>
  </r>
  <r>
    <s v="Production and Sales of Auto Vehicles"/>
    <x v="177"/>
    <x v="9"/>
    <x v="15"/>
    <s v="Q3"/>
    <s v="TS_GP_RLS_PSAUTO_M.AS_001004"/>
    <s v="......3 Sales of Buses"/>
    <n v="26"/>
    <s v="Number"/>
    <s v="Normal"/>
    <m/>
    <n v="40"/>
    <x v="3"/>
  </r>
  <r>
    <s v="Production and Sales of Auto Vehicles"/>
    <x v="177"/>
    <x v="9"/>
    <x v="15"/>
    <s v="Q3"/>
    <s v="TS_GP_RLS_PSAUTO_M.AS_001005"/>
    <s v="......4 Sales of Jeeps &amp; Pickups"/>
    <n v="1506"/>
    <s v="Number"/>
    <s v="Normal"/>
    <m/>
    <n v="50"/>
    <x v="4"/>
  </r>
  <r>
    <s v="Production and Sales of Auto Vehicles"/>
    <x v="177"/>
    <x v="9"/>
    <x v="15"/>
    <s v="Q3"/>
    <s v="TS_GP_RLS_PSAUTO_M.AS_001006"/>
    <s v="......5 Sales of Tractors"/>
    <n v="4727"/>
    <s v="Number"/>
    <s v="Normal"/>
    <m/>
    <n v="60"/>
    <x v="5"/>
  </r>
  <r>
    <s v="Production and Sales of Auto Vehicles"/>
    <x v="177"/>
    <x v="9"/>
    <x v="15"/>
    <s v="Q3"/>
    <s v="TS_GP_RLS_PSAUTO_M.AS_001002"/>
    <s v=". Total Sales of 2 &amp; 3 Wheelers"/>
    <n v="64393"/>
    <s v="Number"/>
    <s v="Normal"/>
    <m/>
    <n v="70"/>
    <x v="6"/>
  </r>
  <r>
    <s v="Production and Sales of Auto Vehicles"/>
    <x v="177"/>
    <x v="9"/>
    <x v="15"/>
    <s v="Q3"/>
    <s v="TS_GP_RLS_PSAUTO_M.TAP_001000"/>
    <s v=". Total Production (except 2 &amp; 3 Wheelers)"/>
    <n v="16886"/>
    <s v="Number"/>
    <s v="Normal"/>
    <m/>
    <n v="80"/>
    <x v="7"/>
  </r>
  <r>
    <s v="Production and Sales of Auto Vehicles"/>
    <x v="177"/>
    <x v="9"/>
    <x v="15"/>
    <s v="Q3"/>
    <s v="TS_GP_RLS_PSAUTO_M.AP_001001"/>
    <s v="......1 Production of Cars"/>
    <n v="10500"/>
    <s v="Number"/>
    <s v="Normal"/>
    <m/>
    <n v="90"/>
    <x v="8"/>
  </r>
  <r>
    <s v="Production and Sales of Auto Vehicles"/>
    <x v="177"/>
    <x v="9"/>
    <x v="15"/>
    <s v="Q3"/>
    <s v="TS_GP_RLS_PSAUTO_M.AP_001003"/>
    <s v="......2 Production of Trucks"/>
    <n v="143"/>
    <s v="Number"/>
    <s v="Normal"/>
    <m/>
    <n v="100"/>
    <x v="9"/>
  </r>
  <r>
    <s v="Production and Sales of Auto Vehicles"/>
    <x v="177"/>
    <x v="9"/>
    <x v="15"/>
    <s v="Q3"/>
    <s v="TS_GP_RLS_PSAUTO_M.AP_001004"/>
    <s v="......3 Production of Buses"/>
    <n v="49"/>
    <s v="Number"/>
    <s v="Normal"/>
    <m/>
    <n v="110"/>
    <x v="10"/>
  </r>
  <r>
    <s v="Production and Sales of Auto Vehicles"/>
    <x v="177"/>
    <x v="9"/>
    <x v="15"/>
    <s v="Q3"/>
    <s v="TS_GP_RLS_PSAUTO_M.AP_001005"/>
    <s v="......4 Production of Jeeps &amp; Pickups"/>
    <n v="1768"/>
    <s v="Number"/>
    <s v="Normal"/>
    <m/>
    <n v="120"/>
    <x v="11"/>
  </r>
  <r>
    <s v="Production and Sales of Auto Vehicles"/>
    <x v="177"/>
    <x v="9"/>
    <x v="15"/>
    <s v="Q3"/>
    <s v="TS_GP_RLS_PSAUTO_M.AP_001006"/>
    <s v="......5 Production of Tractors"/>
    <n v="4426"/>
    <s v="Number"/>
    <s v="Normal"/>
    <m/>
    <n v="130"/>
    <x v="12"/>
  </r>
  <r>
    <s v="Production and Sales of Auto Vehicles"/>
    <x v="177"/>
    <x v="9"/>
    <x v="15"/>
    <s v="Q3"/>
    <s v="TS_GP_RLS_PSAUTO_M.AP_001002"/>
    <s v=". Total Production of 2 &amp; 3 Wheelers"/>
    <n v="64271"/>
    <s v="Number"/>
    <s v="Normal"/>
    <m/>
    <n v="140"/>
    <x v="13"/>
  </r>
  <r>
    <s v="Production and Sales of Auto Vehicles"/>
    <x v="178"/>
    <x v="10"/>
    <x v="15"/>
    <s v="Q3"/>
    <s v="TS_GP_RLS_PSAUTO_M.TAS_001000"/>
    <s v=". Total Sales (except 2 &amp; 3 Wheelers)"/>
    <n v="20031"/>
    <s v="Number"/>
    <s v="Normal"/>
    <m/>
    <n v="10"/>
    <x v="0"/>
  </r>
  <r>
    <s v="Production and Sales of Auto Vehicles"/>
    <x v="178"/>
    <x v="10"/>
    <x v="15"/>
    <s v="Q3"/>
    <s v="TS_GP_RLS_PSAUTO_M.AS_001001"/>
    <s v="......1 Sales of Cars"/>
    <n v="11911"/>
    <s v="Number"/>
    <s v="Normal"/>
    <m/>
    <n v="20"/>
    <x v="1"/>
  </r>
  <r>
    <s v="Production and Sales of Auto Vehicles"/>
    <x v="178"/>
    <x v="10"/>
    <x v="15"/>
    <s v="Q3"/>
    <s v="TS_GP_RLS_PSAUTO_M.AS_001003"/>
    <s v="......2 Sales of Trucks"/>
    <n v="246"/>
    <s v="Number"/>
    <s v="Normal"/>
    <m/>
    <n v="30"/>
    <x v="2"/>
  </r>
  <r>
    <s v="Production and Sales of Auto Vehicles"/>
    <x v="178"/>
    <x v="10"/>
    <x v="15"/>
    <s v="Q3"/>
    <s v="TS_GP_RLS_PSAUTO_M.AS_001004"/>
    <s v="......3 Sales of Buses"/>
    <n v="43"/>
    <s v="Number"/>
    <s v="Normal"/>
    <m/>
    <n v="40"/>
    <x v="3"/>
  </r>
  <r>
    <s v="Production and Sales of Auto Vehicles"/>
    <x v="178"/>
    <x v="10"/>
    <x v="15"/>
    <s v="Q3"/>
    <s v="TS_GP_RLS_PSAUTO_M.AS_001005"/>
    <s v="......4 Sales of Jeeps &amp; Pickups"/>
    <n v="1793"/>
    <s v="Number"/>
    <s v="Normal"/>
    <m/>
    <n v="50"/>
    <x v="4"/>
  </r>
  <r>
    <s v="Production and Sales of Auto Vehicles"/>
    <x v="178"/>
    <x v="10"/>
    <x v="15"/>
    <s v="Q3"/>
    <s v="TS_GP_RLS_PSAUTO_M.AS_001006"/>
    <s v="......5 Sales of Tractors"/>
    <n v="6038"/>
    <s v="Number"/>
    <s v="Normal"/>
    <m/>
    <n v="60"/>
    <x v="5"/>
  </r>
  <r>
    <s v="Production and Sales of Auto Vehicles"/>
    <x v="178"/>
    <x v="10"/>
    <x v="15"/>
    <s v="Q3"/>
    <s v="TS_GP_RLS_PSAUTO_M.AS_001002"/>
    <s v=". Total Sales of 2 &amp; 3 Wheelers"/>
    <n v="67565"/>
    <s v="Number"/>
    <s v="Normal"/>
    <m/>
    <n v="70"/>
    <x v="6"/>
  </r>
  <r>
    <s v="Production and Sales of Auto Vehicles"/>
    <x v="178"/>
    <x v="10"/>
    <x v="15"/>
    <s v="Q3"/>
    <s v="TS_GP_RLS_PSAUTO_M.TAP_001000"/>
    <s v=". Total Production (except 2 &amp; 3 Wheelers)"/>
    <n v="20097"/>
    <s v="Number"/>
    <s v="Normal"/>
    <m/>
    <n v="80"/>
    <x v="7"/>
  </r>
  <r>
    <s v="Production and Sales of Auto Vehicles"/>
    <x v="178"/>
    <x v="10"/>
    <x v="15"/>
    <s v="Q3"/>
    <s v="TS_GP_RLS_PSAUTO_M.AP_001001"/>
    <s v="......1 Production of Cars"/>
    <n v="12168"/>
    <s v="Number"/>
    <s v="Normal"/>
    <m/>
    <n v="90"/>
    <x v="8"/>
  </r>
  <r>
    <s v="Production and Sales of Auto Vehicles"/>
    <x v="178"/>
    <x v="10"/>
    <x v="15"/>
    <s v="Q3"/>
    <s v="TS_GP_RLS_PSAUTO_M.AP_001003"/>
    <s v="......2 Production of Trucks"/>
    <n v="282"/>
    <s v="Number"/>
    <s v="Normal"/>
    <m/>
    <n v="100"/>
    <x v="9"/>
  </r>
  <r>
    <s v="Production and Sales of Auto Vehicles"/>
    <x v="178"/>
    <x v="10"/>
    <x v="15"/>
    <s v="Q3"/>
    <s v="TS_GP_RLS_PSAUTO_M.AP_001004"/>
    <s v="......3 Production of Buses"/>
    <n v="24"/>
    <s v="Number"/>
    <s v="Normal"/>
    <m/>
    <n v="110"/>
    <x v="10"/>
  </r>
  <r>
    <s v="Production and Sales of Auto Vehicles"/>
    <x v="178"/>
    <x v="10"/>
    <x v="15"/>
    <s v="Q3"/>
    <s v="TS_GP_RLS_PSAUTO_M.AP_001005"/>
    <s v="......4 Production of Jeeps &amp; Pickups"/>
    <n v="1573"/>
    <s v="Number"/>
    <s v="Normal"/>
    <m/>
    <n v="120"/>
    <x v="11"/>
  </r>
  <r>
    <s v="Production and Sales of Auto Vehicles"/>
    <x v="178"/>
    <x v="10"/>
    <x v="15"/>
    <s v="Q3"/>
    <s v="TS_GP_RLS_PSAUTO_M.AP_001006"/>
    <s v="......5 Production of Tractors"/>
    <n v="6050"/>
    <s v="Number"/>
    <s v="Normal"/>
    <m/>
    <n v="130"/>
    <x v="12"/>
  </r>
  <r>
    <s v="Production and Sales of Auto Vehicles"/>
    <x v="178"/>
    <x v="10"/>
    <x v="15"/>
    <s v="Q3"/>
    <s v="TS_GP_RLS_PSAUTO_M.AP_001002"/>
    <s v=". Total Production of 2 &amp; 3 Wheelers"/>
    <n v="68372"/>
    <s v="Number"/>
    <s v="Normal"/>
    <m/>
    <n v="140"/>
    <x v="13"/>
  </r>
  <r>
    <s v="Production and Sales of Auto Vehicles"/>
    <x v="179"/>
    <x v="11"/>
    <x v="15"/>
    <s v="Q2"/>
    <s v="TS_GP_RLS_PSAUTO_M.TAS_001000"/>
    <s v=". Total Sales (except 2 &amp; 3 Wheelers)"/>
    <n v="16838"/>
    <s v="Number"/>
    <s v="Normal"/>
    <m/>
    <n v="10"/>
    <x v="0"/>
  </r>
  <r>
    <s v="Production and Sales of Auto Vehicles"/>
    <x v="179"/>
    <x v="11"/>
    <x v="15"/>
    <s v="Q2"/>
    <s v="TS_GP_RLS_PSAUTO_M.AS_001001"/>
    <s v="......1 Sales of Cars"/>
    <n v="10405"/>
    <s v="Number"/>
    <s v="Normal"/>
    <m/>
    <n v="20"/>
    <x v="1"/>
  </r>
  <r>
    <s v="Production and Sales of Auto Vehicles"/>
    <x v="179"/>
    <x v="11"/>
    <x v="15"/>
    <s v="Q2"/>
    <s v="TS_GP_RLS_PSAUTO_M.AS_001003"/>
    <s v="......2 Sales of Trucks"/>
    <n v="295"/>
    <s v="Number"/>
    <s v="Normal"/>
    <m/>
    <n v="30"/>
    <x v="2"/>
  </r>
  <r>
    <s v="Production and Sales of Auto Vehicles"/>
    <x v="179"/>
    <x v="11"/>
    <x v="15"/>
    <s v="Q2"/>
    <s v="TS_GP_RLS_PSAUTO_M.AS_001004"/>
    <s v="......3 Sales of Buses"/>
    <n v="48"/>
    <s v="Number"/>
    <s v="Normal"/>
    <m/>
    <n v="40"/>
    <x v="3"/>
  </r>
  <r>
    <s v="Production and Sales of Auto Vehicles"/>
    <x v="179"/>
    <x v="11"/>
    <x v="15"/>
    <s v="Q2"/>
    <s v="TS_GP_RLS_PSAUTO_M.AS_001005"/>
    <s v="......4 Sales of Jeeps &amp; Pickups"/>
    <n v="1264"/>
    <s v="Number"/>
    <s v="Normal"/>
    <m/>
    <n v="50"/>
    <x v="4"/>
  </r>
  <r>
    <s v="Production and Sales of Auto Vehicles"/>
    <x v="179"/>
    <x v="11"/>
    <x v="15"/>
    <s v="Q2"/>
    <s v="TS_GP_RLS_PSAUTO_M.AS_001006"/>
    <s v="......5 Sales of Tractors"/>
    <n v="4826"/>
    <s v="Number"/>
    <s v="Normal"/>
    <m/>
    <n v="60"/>
    <x v="5"/>
  </r>
  <r>
    <s v="Production and Sales of Auto Vehicles"/>
    <x v="179"/>
    <x v="11"/>
    <x v="15"/>
    <s v="Q2"/>
    <s v="TS_GP_RLS_PSAUTO_M.AS_001002"/>
    <s v=". Total Sales of 2 &amp; 3 Wheelers"/>
    <n v="61233"/>
    <s v="Number"/>
    <s v="Normal"/>
    <m/>
    <n v="70"/>
    <x v="6"/>
  </r>
  <r>
    <s v="Production and Sales of Auto Vehicles"/>
    <x v="179"/>
    <x v="11"/>
    <x v="15"/>
    <s v="Q2"/>
    <s v="TS_GP_RLS_PSAUTO_M.TAP_001000"/>
    <s v=". Total Production (except 2 &amp; 3 Wheelers)"/>
    <n v="16398"/>
    <s v="Number"/>
    <s v="Normal"/>
    <m/>
    <n v="80"/>
    <x v="7"/>
  </r>
  <r>
    <s v="Production and Sales of Auto Vehicles"/>
    <x v="179"/>
    <x v="11"/>
    <x v="15"/>
    <s v="Q2"/>
    <s v="TS_GP_RLS_PSAUTO_M.AP_001001"/>
    <s v="......1 Production of Cars"/>
    <n v="10021"/>
    <s v="Number"/>
    <s v="Normal"/>
    <m/>
    <n v="90"/>
    <x v="8"/>
  </r>
  <r>
    <s v="Production and Sales of Auto Vehicles"/>
    <x v="179"/>
    <x v="11"/>
    <x v="15"/>
    <s v="Q2"/>
    <s v="TS_GP_RLS_PSAUTO_M.AP_001003"/>
    <s v="......2 Production of Trucks"/>
    <n v="278"/>
    <s v="Number"/>
    <s v="Normal"/>
    <m/>
    <n v="100"/>
    <x v="9"/>
  </r>
  <r>
    <s v="Production and Sales of Auto Vehicles"/>
    <x v="179"/>
    <x v="11"/>
    <x v="15"/>
    <s v="Q2"/>
    <s v="TS_GP_RLS_PSAUTO_M.AP_001004"/>
    <s v="......3 Production of Buses"/>
    <n v="48"/>
    <s v="Number"/>
    <s v="Normal"/>
    <m/>
    <n v="110"/>
    <x v="10"/>
  </r>
  <r>
    <s v="Production and Sales of Auto Vehicles"/>
    <x v="179"/>
    <x v="11"/>
    <x v="15"/>
    <s v="Q2"/>
    <s v="TS_GP_RLS_PSAUTO_M.AP_001005"/>
    <s v="......4 Production of Jeeps &amp; Pickups"/>
    <n v="1502"/>
    <s v="Number"/>
    <s v="Normal"/>
    <m/>
    <n v="120"/>
    <x v="11"/>
  </r>
  <r>
    <s v="Production and Sales of Auto Vehicles"/>
    <x v="179"/>
    <x v="11"/>
    <x v="15"/>
    <s v="Q2"/>
    <s v="TS_GP_RLS_PSAUTO_M.AP_001006"/>
    <s v="......5 Production of Tractors"/>
    <n v="4549"/>
    <s v="Number"/>
    <s v="Normal"/>
    <m/>
    <n v="130"/>
    <x v="12"/>
  </r>
  <r>
    <s v="Production and Sales of Auto Vehicles"/>
    <x v="179"/>
    <x v="11"/>
    <x v="15"/>
    <s v="Q2"/>
    <s v="TS_GP_RLS_PSAUTO_M.AP_001002"/>
    <s v=". Total Production of 2 &amp; 3 Wheelers"/>
    <n v="59735"/>
    <s v="Number"/>
    <s v="Normal"/>
    <m/>
    <n v="140"/>
    <x v="13"/>
  </r>
  <r>
    <s v="Production and Sales of Auto Vehicles"/>
    <x v="180"/>
    <x v="0"/>
    <x v="15"/>
    <s v="Q2"/>
    <s v="TS_GP_RLS_PSAUTO_M.TAS_001000"/>
    <s v=". Total Sales (except 2 &amp; 3 Wheelers)"/>
    <n v="14954"/>
    <s v="Number"/>
    <s v="Normal"/>
    <m/>
    <n v="10"/>
    <x v="0"/>
  </r>
  <r>
    <s v="Production and Sales of Auto Vehicles"/>
    <x v="180"/>
    <x v="0"/>
    <x v="15"/>
    <s v="Q2"/>
    <s v="TS_GP_RLS_PSAUTO_M.AS_001001"/>
    <s v="......1 Sales of Cars"/>
    <n v="9829"/>
    <s v="Number"/>
    <s v="Normal"/>
    <m/>
    <n v="20"/>
    <x v="1"/>
  </r>
  <r>
    <s v="Production and Sales of Auto Vehicles"/>
    <x v="180"/>
    <x v="0"/>
    <x v="15"/>
    <s v="Q2"/>
    <s v="TS_GP_RLS_PSAUTO_M.AS_001003"/>
    <s v="......2 Sales of Trucks"/>
    <n v="196"/>
    <s v="Number"/>
    <s v="Normal"/>
    <m/>
    <n v="30"/>
    <x v="2"/>
  </r>
  <r>
    <s v="Production and Sales of Auto Vehicles"/>
    <x v="180"/>
    <x v="0"/>
    <x v="15"/>
    <s v="Q2"/>
    <s v="TS_GP_RLS_PSAUTO_M.AS_001004"/>
    <s v="......3 Sales of Buses"/>
    <n v="45"/>
    <s v="Number"/>
    <s v="Normal"/>
    <m/>
    <n v="40"/>
    <x v="3"/>
  </r>
  <r>
    <s v="Production and Sales of Auto Vehicles"/>
    <x v="180"/>
    <x v="0"/>
    <x v="15"/>
    <s v="Q2"/>
    <s v="TS_GP_RLS_PSAUTO_M.AS_001005"/>
    <s v="......4 Sales of Jeeps &amp; Pickups"/>
    <n v="1247"/>
    <s v="Number"/>
    <s v="Normal"/>
    <m/>
    <n v="50"/>
    <x v="4"/>
  </r>
  <r>
    <s v="Production and Sales of Auto Vehicles"/>
    <x v="180"/>
    <x v="0"/>
    <x v="15"/>
    <s v="Q2"/>
    <s v="TS_GP_RLS_PSAUTO_M.AS_001006"/>
    <s v="......5 Sales of Tractors"/>
    <n v="3637"/>
    <s v="Number"/>
    <s v="Normal"/>
    <m/>
    <n v="60"/>
    <x v="5"/>
  </r>
  <r>
    <s v="Production and Sales of Auto Vehicles"/>
    <x v="180"/>
    <x v="0"/>
    <x v="15"/>
    <s v="Q2"/>
    <s v="TS_GP_RLS_PSAUTO_M.AS_001002"/>
    <s v=". Total Sales of 2 &amp; 3 Wheelers"/>
    <n v="61367"/>
    <s v="Number"/>
    <s v="Normal"/>
    <m/>
    <n v="70"/>
    <x v="6"/>
  </r>
  <r>
    <s v="Production and Sales of Auto Vehicles"/>
    <x v="180"/>
    <x v="0"/>
    <x v="15"/>
    <s v="Q2"/>
    <s v="TS_GP_RLS_PSAUTO_M.TAP_001000"/>
    <s v=". Total Production (except 2 &amp; 3 Wheelers)"/>
    <n v="14688"/>
    <s v="Number"/>
    <s v="Normal"/>
    <m/>
    <n v="80"/>
    <x v="7"/>
  </r>
  <r>
    <s v="Production and Sales of Auto Vehicles"/>
    <x v="180"/>
    <x v="0"/>
    <x v="15"/>
    <s v="Q2"/>
    <s v="TS_GP_RLS_PSAUTO_M.AP_001001"/>
    <s v="......1 Production of Cars"/>
    <n v="8962"/>
    <s v="Number"/>
    <s v="Normal"/>
    <m/>
    <n v="90"/>
    <x v="8"/>
  </r>
  <r>
    <s v="Production and Sales of Auto Vehicles"/>
    <x v="180"/>
    <x v="0"/>
    <x v="15"/>
    <s v="Q2"/>
    <s v="TS_GP_RLS_PSAUTO_M.AP_001003"/>
    <s v="......2 Production of Trucks"/>
    <n v="218"/>
    <s v="Number"/>
    <s v="Normal"/>
    <m/>
    <n v="100"/>
    <x v="9"/>
  </r>
  <r>
    <s v="Production and Sales of Auto Vehicles"/>
    <x v="180"/>
    <x v="0"/>
    <x v="15"/>
    <s v="Q2"/>
    <s v="TS_GP_RLS_PSAUTO_M.AP_001004"/>
    <s v="......3 Production of Buses"/>
    <n v="36"/>
    <s v="Number"/>
    <s v="Normal"/>
    <m/>
    <n v="110"/>
    <x v="10"/>
  </r>
  <r>
    <s v="Production and Sales of Auto Vehicles"/>
    <x v="180"/>
    <x v="0"/>
    <x v="15"/>
    <s v="Q2"/>
    <s v="TS_GP_RLS_PSAUTO_M.AP_001005"/>
    <s v="......4 Production of Jeeps &amp; Pickups"/>
    <n v="1278"/>
    <s v="Number"/>
    <s v="Normal"/>
    <m/>
    <n v="120"/>
    <x v="11"/>
  </r>
  <r>
    <s v="Production and Sales of Auto Vehicles"/>
    <x v="180"/>
    <x v="0"/>
    <x v="15"/>
    <s v="Q2"/>
    <s v="TS_GP_RLS_PSAUTO_M.AP_001006"/>
    <s v="......5 Production of Tractors"/>
    <n v="4194"/>
    <s v="Number"/>
    <s v="Normal"/>
    <m/>
    <n v="130"/>
    <x v="12"/>
  </r>
  <r>
    <s v="Production and Sales of Auto Vehicles"/>
    <x v="180"/>
    <x v="0"/>
    <x v="15"/>
    <s v="Q2"/>
    <s v="TS_GP_RLS_PSAUTO_M.AP_001002"/>
    <s v=". Total Production of 2 &amp; 3 Wheelers"/>
    <n v="60032"/>
    <s v="Number"/>
    <s v="Normal"/>
    <m/>
    <n v="140"/>
    <x v="13"/>
  </r>
  <r>
    <s v="Production and Sales of Auto Vehicles"/>
    <x v="181"/>
    <x v="1"/>
    <x v="15"/>
    <s v="Q2"/>
    <s v="TS_GP_RLS_PSAUTO_M.TAS_001000"/>
    <s v=". Total Sales (except 2 &amp; 3 Wheelers)"/>
    <n v="16684"/>
    <s v="Number"/>
    <s v="Normal"/>
    <m/>
    <n v="10"/>
    <x v="0"/>
  </r>
  <r>
    <s v="Production and Sales of Auto Vehicles"/>
    <x v="181"/>
    <x v="1"/>
    <x v="15"/>
    <s v="Q2"/>
    <s v="TS_GP_RLS_PSAUTO_M.AS_001001"/>
    <s v="......1 Sales of Cars"/>
    <n v="9796"/>
    <s v="Number"/>
    <s v="Normal"/>
    <m/>
    <n v="20"/>
    <x v="1"/>
  </r>
  <r>
    <s v="Production and Sales of Auto Vehicles"/>
    <x v="181"/>
    <x v="1"/>
    <x v="15"/>
    <s v="Q2"/>
    <s v="TS_GP_RLS_PSAUTO_M.AS_001003"/>
    <s v="......2 Sales of Trucks"/>
    <n v="234"/>
    <s v="Number"/>
    <s v="Normal"/>
    <m/>
    <n v="30"/>
    <x v="2"/>
  </r>
  <r>
    <s v="Production and Sales of Auto Vehicles"/>
    <x v="181"/>
    <x v="1"/>
    <x v="15"/>
    <s v="Q2"/>
    <s v="TS_GP_RLS_PSAUTO_M.AS_001004"/>
    <s v="......3 Sales of Buses"/>
    <n v="40"/>
    <s v="Number"/>
    <s v="Normal"/>
    <m/>
    <n v="40"/>
    <x v="3"/>
  </r>
  <r>
    <s v="Production and Sales of Auto Vehicles"/>
    <x v="181"/>
    <x v="1"/>
    <x v="15"/>
    <s v="Q2"/>
    <s v="TS_GP_RLS_PSAUTO_M.AS_001005"/>
    <s v="......4 Sales of Jeeps &amp; Pickups"/>
    <n v="1146"/>
    <s v="Number"/>
    <s v="Normal"/>
    <m/>
    <n v="50"/>
    <x v="4"/>
  </r>
  <r>
    <s v="Production and Sales of Auto Vehicles"/>
    <x v="181"/>
    <x v="1"/>
    <x v="15"/>
    <s v="Q2"/>
    <s v="TS_GP_RLS_PSAUTO_M.AS_001006"/>
    <s v="......5 Sales of Tractors"/>
    <n v="5468"/>
    <s v="Number"/>
    <s v="Normal"/>
    <m/>
    <n v="60"/>
    <x v="5"/>
  </r>
  <r>
    <s v="Production and Sales of Auto Vehicles"/>
    <x v="181"/>
    <x v="1"/>
    <x v="15"/>
    <s v="Q2"/>
    <s v="TS_GP_RLS_PSAUTO_M.AS_001002"/>
    <s v=". Total Sales of 2 &amp; 3 Wheelers"/>
    <n v="65540"/>
    <s v="Number"/>
    <s v="Normal"/>
    <m/>
    <n v="70"/>
    <x v="6"/>
  </r>
  <r>
    <s v="Production and Sales of Auto Vehicles"/>
    <x v="181"/>
    <x v="1"/>
    <x v="15"/>
    <s v="Q2"/>
    <s v="TS_GP_RLS_PSAUTO_M.TAP_001000"/>
    <s v=". Total Production (except 2 &amp; 3 Wheelers)"/>
    <n v="20451"/>
    <s v="Number"/>
    <s v="Normal"/>
    <m/>
    <n v="80"/>
    <x v="7"/>
  </r>
  <r>
    <s v="Production and Sales of Auto Vehicles"/>
    <x v="181"/>
    <x v="1"/>
    <x v="15"/>
    <s v="Q2"/>
    <s v="TS_GP_RLS_PSAUTO_M.AP_001001"/>
    <s v="......1 Production of Cars"/>
    <n v="12730"/>
    <s v="Number"/>
    <s v="Normal"/>
    <m/>
    <n v="90"/>
    <x v="8"/>
  </r>
  <r>
    <s v="Production and Sales of Auto Vehicles"/>
    <x v="181"/>
    <x v="1"/>
    <x v="15"/>
    <s v="Q2"/>
    <s v="TS_GP_RLS_PSAUTO_M.AP_001003"/>
    <s v="......2 Production of Trucks"/>
    <n v="304"/>
    <s v="Number"/>
    <s v="Normal"/>
    <m/>
    <n v="100"/>
    <x v="9"/>
  </r>
  <r>
    <s v="Production and Sales of Auto Vehicles"/>
    <x v="181"/>
    <x v="1"/>
    <x v="15"/>
    <s v="Q2"/>
    <s v="TS_GP_RLS_PSAUTO_M.AP_001004"/>
    <s v="......3 Production of Buses"/>
    <n v="49"/>
    <s v="Number"/>
    <s v="Normal"/>
    <m/>
    <n v="110"/>
    <x v="10"/>
  </r>
  <r>
    <s v="Production and Sales of Auto Vehicles"/>
    <x v="181"/>
    <x v="1"/>
    <x v="15"/>
    <s v="Q2"/>
    <s v="TS_GP_RLS_PSAUTO_M.AP_001005"/>
    <s v="......4 Production of Jeeps &amp; Pickups"/>
    <n v="1680"/>
    <s v="Number"/>
    <s v="Normal"/>
    <m/>
    <n v="120"/>
    <x v="11"/>
  </r>
  <r>
    <s v="Production and Sales of Auto Vehicles"/>
    <x v="181"/>
    <x v="1"/>
    <x v="15"/>
    <s v="Q2"/>
    <s v="TS_GP_RLS_PSAUTO_M.AP_001006"/>
    <s v="......5 Production of Tractors"/>
    <n v="5688"/>
    <s v="Number"/>
    <s v="Normal"/>
    <m/>
    <n v="130"/>
    <x v="12"/>
  </r>
  <r>
    <s v="Production and Sales of Auto Vehicles"/>
    <x v="181"/>
    <x v="1"/>
    <x v="15"/>
    <s v="Q2"/>
    <s v="TS_GP_RLS_PSAUTO_M.AP_001002"/>
    <s v=". Total Production of 2 &amp; 3 Wheelers"/>
    <n v="68651"/>
    <s v="Number"/>
    <s v="Normal"/>
    <m/>
    <n v="140"/>
    <x v="13"/>
  </r>
  <r>
    <s v="Production and Sales of Auto Vehicles"/>
    <x v="182"/>
    <x v="2"/>
    <x v="15"/>
    <s v="Q1"/>
    <s v="TS_GP_RLS_PSAUTO_M.TAS_001000"/>
    <s v=". Total Sales (except 2 &amp; 3 Wheelers)"/>
    <n v="24317"/>
    <s v="Number"/>
    <s v="Normal"/>
    <m/>
    <n v="10"/>
    <x v="0"/>
  </r>
  <r>
    <s v="Production and Sales of Auto Vehicles"/>
    <x v="182"/>
    <x v="2"/>
    <x v="15"/>
    <s v="Q1"/>
    <s v="TS_GP_RLS_PSAUTO_M.AS_001001"/>
    <s v="......1 Sales of Cars"/>
    <n v="14320"/>
    <s v="Number"/>
    <s v="Normal"/>
    <m/>
    <n v="20"/>
    <x v="1"/>
  </r>
  <r>
    <s v="Production and Sales of Auto Vehicles"/>
    <x v="182"/>
    <x v="2"/>
    <x v="15"/>
    <s v="Q1"/>
    <s v="TS_GP_RLS_PSAUTO_M.AS_001003"/>
    <s v="......2 Sales of Trucks"/>
    <n v="448"/>
    <s v="Number"/>
    <s v="Normal"/>
    <m/>
    <n v="30"/>
    <x v="2"/>
  </r>
  <r>
    <s v="Production and Sales of Auto Vehicles"/>
    <x v="182"/>
    <x v="2"/>
    <x v="15"/>
    <s v="Q1"/>
    <s v="TS_GP_RLS_PSAUTO_M.AS_001004"/>
    <s v="......3 Sales of Buses"/>
    <n v="71"/>
    <s v="Number"/>
    <s v="Normal"/>
    <m/>
    <n v="40"/>
    <x v="3"/>
  </r>
  <r>
    <s v="Production and Sales of Auto Vehicles"/>
    <x v="182"/>
    <x v="2"/>
    <x v="15"/>
    <s v="Q1"/>
    <s v="TS_GP_RLS_PSAUTO_M.AS_001005"/>
    <s v="......4 Sales of Jeeps &amp; Pickups"/>
    <n v="2343"/>
    <s v="Number"/>
    <s v="Normal"/>
    <m/>
    <n v="50"/>
    <x v="4"/>
  </r>
  <r>
    <s v="Production and Sales of Auto Vehicles"/>
    <x v="182"/>
    <x v="2"/>
    <x v="15"/>
    <s v="Q1"/>
    <s v="TS_GP_RLS_PSAUTO_M.AS_001006"/>
    <s v="......5 Sales of Tractors"/>
    <n v="7135"/>
    <s v="Number"/>
    <s v="Normal"/>
    <m/>
    <n v="60"/>
    <x v="5"/>
  </r>
  <r>
    <s v="Production and Sales of Auto Vehicles"/>
    <x v="182"/>
    <x v="2"/>
    <x v="15"/>
    <s v="Q1"/>
    <s v="TS_GP_RLS_PSAUTO_M.AS_001002"/>
    <s v=". Total Sales of 2 &amp; 3 Wheelers"/>
    <n v="66864"/>
    <s v="Number"/>
    <s v="Normal"/>
    <m/>
    <n v="70"/>
    <x v="6"/>
  </r>
  <r>
    <s v="Production and Sales of Auto Vehicles"/>
    <x v="182"/>
    <x v="2"/>
    <x v="15"/>
    <s v="Q1"/>
    <s v="TS_GP_RLS_PSAUTO_M.TAP_001000"/>
    <s v=". Total Production (except 2 &amp; 3 Wheelers)"/>
    <n v="20865"/>
    <s v="Number"/>
    <s v="Normal"/>
    <m/>
    <n v="80"/>
    <x v="7"/>
  </r>
  <r>
    <s v="Production and Sales of Auto Vehicles"/>
    <x v="182"/>
    <x v="2"/>
    <x v="15"/>
    <s v="Q1"/>
    <s v="TS_GP_RLS_PSAUTO_M.AP_001001"/>
    <s v="......1 Production of Cars"/>
    <n v="12072"/>
    <s v="Number"/>
    <s v="Normal"/>
    <m/>
    <n v="90"/>
    <x v="8"/>
  </r>
  <r>
    <s v="Production and Sales of Auto Vehicles"/>
    <x v="182"/>
    <x v="2"/>
    <x v="15"/>
    <s v="Q1"/>
    <s v="TS_GP_RLS_PSAUTO_M.AP_001003"/>
    <s v="......2 Production of Trucks"/>
    <n v="346"/>
    <s v="Number"/>
    <s v="Normal"/>
    <m/>
    <n v="100"/>
    <x v="9"/>
  </r>
  <r>
    <s v="Production and Sales of Auto Vehicles"/>
    <x v="182"/>
    <x v="2"/>
    <x v="15"/>
    <s v="Q1"/>
    <s v="TS_GP_RLS_PSAUTO_M.AP_001004"/>
    <s v="......3 Production of Buses"/>
    <n v="71"/>
    <s v="Number"/>
    <s v="Normal"/>
    <m/>
    <n v="110"/>
    <x v="10"/>
  </r>
  <r>
    <s v="Production and Sales of Auto Vehicles"/>
    <x v="182"/>
    <x v="2"/>
    <x v="15"/>
    <s v="Q1"/>
    <s v="TS_GP_RLS_PSAUTO_M.AP_001005"/>
    <s v="......4 Production of Jeeps &amp; Pickups"/>
    <n v="1682"/>
    <s v="Number"/>
    <s v="Normal"/>
    <m/>
    <n v="120"/>
    <x v="11"/>
  </r>
  <r>
    <s v="Production and Sales of Auto Vehicles"/>
    <x v="182"/>
    <x v="2"/>
    <x v="15"/>
    <s v="Q1"/>
    <s v="TS_GP_RLS_PSAUTO_M.AP_001006"/>
    <s v="......5 Production of Tractors"/>
    <n v="6694"/>
    <s v="Number"/>
    <s v="Normal"/>
    <m/>
    <n v="130"/>
    <x v="12"/>
  </r>
  <r>
    <s v="Production and Sales of Auto Vehicles"/>
    <x v="182"/>
    <x v="2"/>
    <x v="15"/>
    <s v="Q1"/>
    <s v="TS_GP_RLS_PSAUTO_M.AP_001002"/>
    <s v=". Total Production of 2 &amp; 3 Wheelers"/>
    <n v="65969"/>
    <s v="Number"/>
    <s v="Normal"/>
    <m/>
    <n v="140"/>
    <x v="13"/>
  </r>
  <r>
    <s v="Production and Sales of Auto Vehicles"/>
    <x v="183"/>
    <x v="3"/>
    <x v="15"/>
    <s v="Q1"/>
    <s v="TS_GP_RLS_PSAUTO_M.TAS_001000"/>
    <s v=". Total Sales (except 2 &amp; 3 Wheelers)"/>
    <n v="20274"/>
    <s v="Number"/>
    <s v="Normal"/>
    <m/>
    <n v="10"/>
    <x v="0"/>
  </r>
  <r>
    <s v="Production and Sales of Auto Vehicles"/>
    <x v="183"/>
    <x v="3"/>
    <x v="15"/>
    <s v="Q1"/>
    <s v="TS_GP_RLS_PSAUTO_M.AS_001001"/>
    <s v="......1 Sales of Cars"/>
    <n v="11819"/>
    <s v="Number"/>
    <s v="Normal"/>
    <m/>
    <n v="20"/>
    <x v="1"/>
  </r>
  <r>
    <s v="Production and Sales of Auto Vehicles"/>
    <x v="183"/>
    <x v="3"/>
    <x v="15"/>
    <s v="Q1"/>
    <s v="TS_GP_RLS_PSAUTO_M.AS_001003"/>
    <s v="......2 Sales of Trucks"/>
    <n v="328"/>
    <s v="Number"/>
    <s v="Normal"/>
    <m/>
    <n v="30"/>
    <x v="2"/>
  </r>
  <r>
    <s v="Production and Sales of Auto Vehicles"/>
    <x v="183"/>
    <x v="3"/>
    <x v="15"/>
    <s v="Q1"/>
    <s v="TS_GP_RLS_PSAUTO_M.AS_001004"/>
    <s v="......3 Sales of Buses"/>
    <n v="39"/>
    <s v="Number"/>
    <s v="Normal"/>
    <m/>
    <n v="40"/>
    <x v="3"/>
  </r>
  <r>
    <s v="Production and Sales of Auto Vehicles"/>
    <x v="183"/>
    <x v="3"/>
    <x v="15"/>
    <s v="Q1"/>
    <s v="TS_GP_RLS_PSAUTO_M.AS_001005"/>
    <s v="......4 Sales of Jeeps &amp; Pickups"/>
    <n v="1460"/>
    <s v="Number"/>
    <s v="Normal"/>
    <m/>
    <n v="50"/>
    <x v="4"/>
  </r>
  <r>
    <s v="Production and Sales of Auto Vehicles"/>
    <x v="183"/>
    <x v="3"/>
    <x v="15"/>
    <s v="Q1"/>
    <s v="TS_GP_RLS_PSAUTO_M.AS_001006"/>
    <s v="......5 Sales of Tractors"/>
    <n v="6628"/>
    <s v="Number"/>
    <s v="Normal"/>
    <m/>
    <n v="60"/>
    <x v="5"/>
  </r>
  <r>
    <s v="Production and Sales of Auto Vehicles"/>
    <x v="183"/>
    <x v="3"/>
    <x v="15"/>
    <s v="Q1"/>
    <s v="TS_GP_RLS_PSAUTO_M.AS_001002"/>
    <s v=". Total Sales of 2 &amp; 3 Wheelers"/>
    <n v="70253"/>
    <s v="Number"/>
    <s v="Normal"/>
    <m/>
    <n v="70"/>
    <x v="6"/>
  </r>
  <r>
    <s v="Production and Sales of Auto Vehicles"/>
    <x v="183"/>
    <x v="3"/>
    <x v="15"/>
    <s v="Q1"/>
    <s v="TS_GP_RLS_PSAUTO_M.TAP_001000"/>
    <s v=". Total Production (except 2 &amp; 3 Wheelers)"/>
    <n v="19839"/>
    <s v="Number"/>
    <s v="Normal"/>
    <m/>
    <n v="80"/>
    <x v="7"/>
  </r>
  <r>
    <s v="Production and Sales of Auto Vehicles"/>
    <x v="183"/>
    <x v="3"/>
    <x v="15"/>
    <s v="Q1"/>
    <s v="TS_GP_RLS_PSAUTO_M.AP_001001"/>
    <s v="......1 Production of Cars"/>
    <n v="11740"/>
    <s v="Number"/>
    <s v="Normal"/>
    <m/>
    <n v="90"/>
    <x v="8"/>
  </r>
  <r>
    <s v="Production and Sales of Auto Vehicles"/>
    <x v="183"/>
    <x v="3"/>
    <x v="15"/>
    <s v="Q1"/>
    <s v="TS_GP_RLS_PSAUTO_M.AP_001003"/>
    <s v="......2 Production of Trucks"/>
    <n v="300"/>
    <s v="Number"/>
    <s v="Normal"/>
    <m/>
    <n v="100"/>
    <x v="9"/>
  </r>
  <r>
    <s v="Production and Sales of Auto Vehicles"/>
    <x v="183"/>
    <x v="3"/>
    <x v="15"/>
    <s v="Q1"/>
    <s v="TS_GP_RLS_PSAUTO_M.AP_001004"/>
    <s v="......3 Production of Buses"/>
    <n v="31"/>
    <s v="Number"/>
    <s v="Normal"/>
    <m/>
    <n v="110"/>
    <x v="10"/>
  </r>
  <r>
    <s v="Production and Sales of Auto Vehicles"/>
    <x v="183"/>
    <x v="3"/>
    <x v="15"/>
    <s v="Q1"/>
    <s v="TS_GP_RLS_PSAUTO_M.AP_001005"/>
    <s v="......4 Production of Jeeps &amp; Pickups"/>
    <n v="1481"/>
    <s v="Number"/>
    <s v="Normal"/>
    <m/>
    <n v="120"/>
    <x v="11"/>
  </r>
  <r>
    <s v="Production and Sales of Auto Vehicles"/>
    <x v="183"/>
    <x v="3"/>
    <x v="15"/>
    <s v="Q1"/>
    <s v="TS_GP_RLS_PSAUTO_M.AP_001006"/>
    <s v="......5 Production of Tractors"/>
    <n v="6287"/>
    <s v="Number"/>
    <s v="Normal"/>
    <m/>
    <n v="130"/>
    <x v="12"/>
  </r>
  <r>
    <s v="Production and Sales of Auto Vehicles"/>
    <x v="183"/>
    <x v="3"/>
    <x v="15"/>
    <s v="Q1"/>
    <s v="TS_GP_RLS_PSAUTO_M.AP_001002"/>
    <s v=". Total Production of 2 &amp; 3 Wheelers"/>
    <n v="71217"/>
    <s v="Number"/>
    <s v="Normal"/>
    <m/>
    <n v="140"/>
    <x v="13"/>
  </r>
  <r>
    <s v="Production and Sales of Auto Vehicles"/>
    <x v="184"/>
    <x v="4"/>
    <x v="15"/>
    <s v="Q1"/>
    <s v="TS_GP_RLS_PSAUTO_M.TAS_001000"/>
    <s v=". Total Sales (except 2 &amp; 3 Wheelers)"/>
    <n v="19481"/>
    <s v="Number"/>
    <s v="Normal"/>
    <m/>
    <n v="10"/>
    <x v="0"/>
  </r>
  <r>
    <s v="Production and Sales of Auto Vehicles"/>
    <x v="184"/>
    <x v="4"/>
    <x v="15"/>
    <s v="Q1"/>
    <s v="TS_GP_RLS_PSAUTO_M.AS_001001"/>
    <s v="......1 Sales of Cars"/>
    <n v="11335"/>
    <s v="Number"/>
    <s v="Normal"/>
    <m/>
    <n v="20"/>
    <x v="1"/>
  </r>
  <r>
    <s v="Production and Sales of Auto Vehicles"/>
    <x v="184"/>
    <x v="4"/>
    <x v="15"/>
    <s v="Q1"/>
    <s v="TS_GP_RLS_PSAUTO_M.AS_001003"/>
    <s v="......2 Sales of Trucks"/>
    <n v="192"/>
    <s v="Number"/>
    <s v="Normal"/>
    <m/>
    <n v="30"/>
    <x v="2"/>
  </r>
  <r>
    <s v="Production and Sales of Auto Vehicles"/>
    <x v="184"/>
    <x v="4"/>
    <x v="15"/>
    <s v="Q1"/>
    <s v="TS_GP_RLS_PSAUTO_M.AS_001004"/>
    <s v="......3 Sales of Buses"/>
    <n v="43"/>
    <s v="Number"/>
    <s v="Normal"/>
    <m/>
    <n v="40"/>
    <x v="3"/>
  </r>
  <r>
    <s v="Production and Sales of Auto Vehicles"/>
    <x v="184"/>
    <x v="4"/>
    <x v="15"/>
    <s v="Q1"/>
    <s v="TS_GP_RLS_PSAUTO_M.AS_001005"/>
    <s v="......4 Sales of Jeeps &amp; Pickups"/>
    <n v="1634"/>
    <s v="Number"/>
    <s v="Normal"/>
    <m/>
    <n v="50"/>
    <x v="4"/>
  </r>
  <r>
    <s v="Production and Sales of Auto Vehicles"/>
    <x v="184"/>
    <x v="4"/>
    <x v="15"/>
    <s v="Q1"/>
    <s v="TS_GP_RLS_PSAUTO_M.AS_001006"/>
    <s v="......5 Sales of Tractors"/>
    <n v="6277"/>
    <s v="Number"/>
    <s v="Normal"/>
    <m/>
    <n v="60"/>
    <x v="5"/>
  </r>
  <r>
    <s v="Production and Sales of Auto Vehicles"/>
    <x v="184"/>
    <x v="4"/>
    <x v="15"/>
    <s v="Q1"/>
    <s v="TS_GP_RLS_PSAUTO_M.AS_001002"/>
    <s v=". Total Sales of 2 &amp; 3 Wheelers"/>
    <n v="66708"/>
    <s v="Number"/>
    <s v="Normal"/>
    <m/>
    <n v="70"/>
    <x v="6"/>
  </r>
  <r>
    <s v="Production and Sales of Auto Vehicles"/>
    <x v="184"/>
    <x v="4"/>
    <x v="15"/>
    <s v="Q1"/>
    <s v="TS_GP_RLS_PSAUTO_M.TAP_001000"/>
    <s v=". Total Production (except 2 &amp; 3 Wheelers)"/>
    <n v="18763"/>
    <s v="Number"/>
    <s v="Normal"/>
    <m/>
    <n v="80"/>
    <x v="7"/>
  </r>
  <r>
    <s v="Production and Sales of Auto Vehicles"/>
    <x v="184"/>
    <x v="4"/>
    <x v="15"/>
    <s v="Q1"/>
    <s v="TS_GP_RLS_PSAUTO_M.AP_001001"/>
    <s v="......1 Production of Cars"/>
    <n v="11222"/>
    <s v="Number"/>
    <s v="Normal"/>
    <m/>
    <n v="90"/>
    <x v="8"/>
  </r>
  <r>
    <s v="Production and Sales of Auto Vehicles"/>
    <x v="184"/>
    <x v="4"/>
    <x v="15"/>
    <s v="Q1"/>
    <s v="TS_GP_RLS_PSAUTO_M.AP_001003"/>
    <s v="......2 Production of Trucks"/>
    <n v="258"/>
    <s v="Number"/>
    <s v="Normal"/>
    <m/>
    <n v="100"/>
    <x v="9"/>
  </r>
  <r>
    <s v="Production and Sales of Auto Vehicles"/>
    <x v="184"/>
    <x v="4"/>
    <x v="15"/>
    <s v="Q1"/>
    <s v="TS_GP_RLS_PSAUTO_M.AP_001004"/>
    <s v="......3 Production of Buses"/>
    <n v="52"/>
    <s v="Number"/>
    <s v="Normal"/>
    <m/>
    <n v="110"/>
    <x v="10"/>
  </r>
  <r>
    <s v="Production and Sales of Auto Vehicles"/>
    <x v="184"/>
    <x v="4"/>
    <x v="15"/>
    <s v="Q1"/>
    <s v="TS_GP_RLS_PSAUTO_M.AP_001005"/>
    <s v="......4 Production of Jeeps &amp; Pickups"/>
    <n v="1483"/>
    <s v="Number"/>
    <s v="Normal"/>
    <m/>
    <n v="120"/>
    <x v="11"/>
  </r>
  <r>
    <s v="Production and Sales of Auto Vehicles"/>
    <x v="184"/>
    <x v="4"/>
    <x v="15"/>
    <s v="Q1"/>
    <s v="TS_GP_RLS_PSAUTO_M.AP_001006"/>
    <s v="......5 Production of Tractors"/>
    <n v="5748"/>
    <s v="Number"/>
    <s v="Normal"/>
    <m/>
    <n v="130"/>
    <x v="12"/>
  </r>
  <r>
    <s v="Production and Sales of Auto Vehicles"/>
    <x v="184"/>
    <x v="4"/>
    <x v="15"/>
    <s v="Q1"/>
    <s v="TS_GP_RLS_PSAUTO_M.AP_001002"/>
    <s v=". Total Production of 2 &amp; 3 Wheelers"/>
    <n v="64680"/>
    <s v="Number"/>
    <s v="Normal"/>
    <m/>
    <n v="140"/>
    <x v="13"/>
  </r>
  <r>
    <s v="Production and Sales of Auto Vehicles"/>
    <x v="185"/>
    <x v="5"/>
    <x v="16"/>
    <s v="Q4"/>
    <s v="TS_GP_RLS_PSAUTO_M.TAS_001000"/>
    <s v=". Total Sales (except 2 &amp; 3 Wheelers)"/>
    <n v="19108"/>
    <s v="Number"/>
    <s v="Normal"/>
    <m/>
    <n v="10"/>
    <x v="0"/>
  </r>
  <r>
    <s v="Production and Sales of Auto Vehicles"/>
    <x v="185"/>
    <x v="5"/>
    <x v="16"/>
    <s v="Q4"/>
    <s v="TS_GP_RLS_PSAUTO_M.AS_001001"/>
    <s v="......1 Sales of Cars"/>
    <n v="11208"/>
    <s v="Number"/>
    <s v="Normal"/>
    <m/>
    <n v="20"/>
    <x v="1"/>
  </r>
  <r>
    <s v="Production and Sales of Auto Vehicles"/>
    <x v="185"/>
    <x v="5"/>
    <x v="16"/>
    <s v="Q4"/>
    <s v="TS_GP_RLS_PSAUTO_M.AS_001003"/>
    <s v="......2 Sales of Trucks"/>
    <n v="340"/>
    <s v="Number"/>
    <s v="Normal"/>
    <m/>
    <n v="30"/>
    <x v="2"/>
  </r>
  <r>
    <s v="Production and Sales of Auto Vehicles"/>
    <x v="185"/>
    <x v="5"/>
    <x v="16"/>
    <s v="Q4"/>
    <s v="TS_GP_RLS_PSAUTO_M.AS_001004"/>
    <s v="......3 Sales of Buses"/>
    <n v="97"/>
    <s v="Number"/>
    <s v="Normal"/>
    <m/>
    <n v="40"/>
    <x v="3"/>
  </r>
  <r>
    <s v="Production and Sales of Auto Vehicles"/>
    <x v="185"/>
    <x v="5"/>
    <x v="16"/>
    <s v="Q4"/>
    <s v="TS_GP_RLS_PSAUTO_M.AS_001005"/>
    <s v="......4 Sales of Jeeps &amp; Pickups"/>
    <n v="1514"/>
    <s v="Number"/>
    <s v="Normal"/>
    <m/>
    <n v="50"/>
    <x v="4"/>
  </r>
  <r>
    <s v="Production and Sales of Auto Vehicles"/>
    <x v="185"/>
    <x v="5"/>
    <x v="16"/>
    <s v="Q4"/>
    <s v="TS_GP_RLS_PSAUTO_M.AS_001006"/>
    <s v="......5 Sales of Tractors"/>
    <n v="5949"/>
    <s v="Number"/>
    <s v="Normal"/>
    <m/>
    <n v="60"/>
    <x v="5"/>
  </r>
  <r>
    <s v="Production and Sales of Auto Vehicles"/>
    <x v="185"/>
    <x v="5"/>
    <x v="16"/>
    <s v="Q4"/>
    <s v="TS_GP_RLS_PSAUTO_M.AS_001002"/>
    <s v=". Total Sales of 2 &amp; 3 Wheelers"/>
    <n v="63444"/>
    <s v="Number"/>
    <s v="Normal"/>
    <m/>
    <n v="70"/>
    <x v="6"/>
  </r>
  <r>
    <s v="Production and Sales of Auto Vehicles"/>
    <x v="185"/>
    <x v="5"/>
    <x v="16"/>
    <s v="Q4"/>
    <s v="TS_GP_RLS_PSAUTO_M.TAP_001000"/>
    <s v=". Total Production (except 2 &amp; 3 Wheelers)"/>
    <n v="20862"/>
    <s v="Number"/>
    <s v="Normal"/>
    <m/>
    <n v="80"/>
    <x v="7"/>
  </r>
  <r>
    <s v="Production and Sales of Auto Vehicles"/>
    <x v="185"/>
    <x v="5"/>
    <x v="16"/>
    <s v="Q4"/>
    <s v="TS_GP_RLS_PSAUTO_M.AP_001001"/>
    <s v="......1 Production of Cars"/>
    <n v="11742"/>
    <s v="Number"/>
    <s v="Normal"/>
    <m/>
    <n v="90"/>
    <x v="8"/>
  </r>
  <r>
    <s v="Production and Sales of Auto Vehicles"/>
    <x v="185"/>
    <x v="5"/>
    <x v="16"/>
    <s v="Q4"/>
    <s v="TS_GP_RLS_PSAUTO_M.AP_001003"/>
    <s v="......2 Production of Trucks"/>
    <n v="392"/>
    <s v="Number"/>
    <s v="Normal"/>
    <m/>
    <n v="100"/>
    <x v="9"/>
  </r>
  <r>
    <s v="Production and Sales of Auto Vehicles"/>
    <x v="185"/>
    <x v="5"/>
    <x v="16"/>
    <s v="Q4"/>
    <s v="TS_GP_RLS_PSAUTO_M.AP_001004"/>
    <s v="......3 Production of Buses"/>
    <n v="68"/>
    <s v="Number"/>
    <s v="Normal"/>
    <m/>
    <n v="110"/>
    <x v="10"/>
  </r>
  <r>
    <s v="Production and Sales of Auto Vehicles"/>
    <x v="185"/>
    <x v="5"/>
    <x v="16"/>
    <s v="Q4"/>
    <s v="TS_GP_RLS_PSAUTO_M.AP_001005"/>
    <s v="......4 Production of Jeeps &amp; Pickups"/>
    <n v="1491"/>
    <s v="Number"/>
    <s v="Normal"/>
    <m/>
    <n v="120"/>
    <x v="11"/>
  </r>
  <r>
    <s v="Production and Sales of Auto Vehicles"/>
    <x v="185"/>
    <x v="5"/>
    <x v="16"/>
    <s v="Q4"/>
    <s v="TS_GP_RLS_PSAUTO_M.AP_001006"/>
    <s v="......5 Production of Tractors"/>
    <n v="7169"/>
    <s v="Number"/>
    <s v="Normal"/>
    <m/>
    <n v="130"/>
    <x v="12"/>
  </r>
  <r>
    <s v="Production and Sales of Auto Vehicles"/>
    <x v="185"/>
    <x v="5"/>
    <x v="16"/>
    <s v="Q4"/>
    <s v="TS_GP_RLS_PSAUTO_M.AP_001002"/>
    <s v=". Total Production of 2 &amp; 3 Wheelers"/>
    <n v="63975"/>
    <s v="Number"/>
    <s v="Normal"/>
    <m/>
    <n v="140"/>
    <x v="13"/>
  </r>
  <r>
    <s v="Production and Sales of Auto Vehicles"/>
    <x v="186"/>
    <x v="6"/>
    <x v="16"/>
    <s v="Q4"/>
    <s v="TS_GP_RLS_PSAUTO_M.TAS_001000"/>
    <s v=". Total Sales (except 2 &amp; 3 Wheelers)"/>
    <n v="18173"/>
    <s v="Number"/>
    <s v="Normal"/>
    <m/>
    <n v="10"/>
    <x v="0"/>
  </r>
  <r>
    <s v="Production and Sales of Auto Vehicles"/>
    <x v="186"/>
    <x v="6"/>
    <x v="16"/>
    <s v="Q4"/>
    <s v="TS_GP_RLS_PSAUTO_M.AS_001001"/>
    <s v="......1 Sales of Cars"/>
    <n v="10310"/>
    <s v="Number"/>
    <s v="Normal"/>
    <m/>
    <n v="20"/>
    <x v="1"/>
  </r>
  <r>
    <s v="Production and Sales of Auto Vehicles"/>
    <x v="186"/>
    <x v="6"/>
    <x v="16"/>
    <s v="Q4"/>
    <s v="TS_GP_RLS_PSAUTO_M.AS_001003"/>
    <s v="......2 Sales of Trucks"/>
    <n v="398"/>
    <s v="Number"/>
    <s v="Normal"/>
    <m/>
    <n v="30"/>
    <x v="2"/>
  </r>
  <r>
    <s v="Production and Sales of Auto Vehicles"/>
    <x v="186"/>
    <x v="6"/>
    <x v="16"/>
    <s v="Q4"/>
    <s v="TS_GP_RLS_PSAUTO_M.AS_001004"/>
    <s v="......3 Sales of Buses"/>
    <n v="64"/>
    <s v="Number"/>
    <s v="Normal"/>
    <m/>
    <n v="40"/>
    <x v="3"/>
  </r>
  <r>
    <s v="Production and Sales of Auto Vehicles"/>
    <x v="186"/>
    <x v="6"/>
    <x v="16"/>
    <s v="Q4"/>
    <s v="TS_GP_RLS_PSAUTO_M.AS_001005"/>
    <s v="......4 Sales of Jeeps &amp; Pickups"/>
    <n v="1489"/>
    <s v="Number"/>
    <s v="Normal"/>
    <m/>
    <n v="50"/>
    <x v="4"/>
  </r>
  <r>
    <s v="Production and Sales of Auto Vehicles"/>
    <x v="186"/>
    <x v="6"/>
    <x v="16"/>
    <s v="Q4"/>
    <s v="TS_GP_RLS_PSAUTO_M.AS_001006"/>
    <s v="......5 Sales of Tractors"/>
    <n v="5912"/>
    <s v="Number"/>
    <s v="Normal"/>
    <m/>
    <n v="60"/>
    <x v="5"/>
  </r>
  <r>
    <s v="Production and Sales of Auto Vehicles"/>
    <x v="186"/>
    <x v="6"/>
    <x v="16"/>
    <s v="Q4"/>
    <s v="TS_GP_RLS_PSAUTO_M.AS_001002"/>
    <s v=". Total Sales of 2 &amp; 3 Wheelers"/>
    <n v="59106"/>
    <s v="Number"/>
    <s v="Normal"/>
    <m/>
    <n v="70"/>
    <x v="6"/>
  </r>
  <r>
    <s v="Production and Sales of Auto Vehicles"/>
    <x v="186"/>
    <x v="6"/>
    <x v="16"/>
    <s v="Q4"/>
    <s v="TS_GP_RLS_PSAUTO_M.TAP_001000"/>
    <s v=". Total Production (except 2 &amp; 3 Wheelers)"/>
    <n v="17369"/>
    <s v="Number"/>
    <s v="Normal"/>
    <m/>
    <n v="80"/>
    <x v="7"/>
  </r>
  <r>
    <s v="Production and Sales of Auto Vehicles"/>
    <x v="186"/>
    <x v="6"/>
    <x v="16"/>
    <s v="Q4"/>
    <s v="TS_GP_RLS_PSAUTO_M.AP_001001"/>
    <s v="......1 Production of Cars"/>
    <n v="9857"/>
    <s v="Number"/>
    <s v="Normal"/>
    <m/>
    <n v="90"/>
    <x v="8"/>
  </r>
  <r>
    <s v="Production and Sales of Auto Vehicles"/>
    <x v="186"/>
    <x v="6"/>
    <x v="16"/>
    <s v="Q4"/>
    <s v="TS_GP_RLS_PSAUTO_M.AP_001003"/>
    <s v="......2 Production of Trucks"/>
    <n v="284"/>
    <s v="Number"/>
    <s v="Normal"/>
    <m/>
    <n v="100"/>
    <x v="9"/>
  </r>
  <r>
    <s v="Production and Sales of Auto Vehicles"/>
    <x v="186"/>
    <x v="6"/>
    <x v="16"/>
    <s v="Q4"/>
    <s v="TS_GP_RLS_PSAUTO_M.AP_001004"/>
    <s v="......3 Production of Buses"/>
    <n v="30"/>
    <s v="Number"/>
    <s v="Normal"/>
    <m/>
    <n v="110"/>
    <x v="10"/>
  </r>
  <r>
    <s v="Production and Sales of Auto Vehicles"/>
    <x v="186"/>
    <x v="6"/>
    <x v="16"/>
    <s v="Q4"/>
    <s v="TS_GP_RLS_PSAUTO_M.AP_001005"/>
    <s v="......4 Production of Jeeps &amp; Pickups"/>
    <n v="1323"/>
    <s v="Number"/>
    <s v="Normal"/>
    <m/>
    <n v="120"/>
    <x v="11"/>
  </r>
  <r>
    <s v="Production and Sales of Auto Vehicles"/>
    <x v="186"/>
    <x v="6"/>
    <x v="16"/>
    <s v="Q4"/>
    <s v="TS_GP_RLS_PSAUTO_M.AP_001006"/>
    <s v="......5 Production of Tractors"/>
    <n v="5875"/>
    <s v="Number"/>
    <s v="Normal"/>
    <m/>
    <n v="130"/>
    <x v="12"/>
  </r>
  <r>
    <s v="Production and Sales of Auto Vehicles"/>
    <x v="186"/>
    <x v="6"/>
    <x v="16"/>
    <s v="Q4"/>
    <s v="TS_GP_RLS_PSAUTO_M.AP_001002"/>
    <s v=". Total Production of 2 &amp; 3 Wheelers"/>
    <n v="57342"/>
    <s v="Number"/>
    <s v="Normal"/>
    <m/>
    <n v="140"/>
    <x v="13"/>
  </r>
  <r>
    <s v="Production and Sales of Auto Vehicles"/>
    <x v="187"/>
    <x v="7"/>
    <x v="16"/>
    <s v="Q4"/>
    <s v="TS_GP_RLS_PSAUTO_M.TAS_001000"/>
    <s v=". Total Sales (except 2 &amp; 3 Wheelers)"/>
    <n v="19178"/>
    <s v="Number"/>
    <s v="Normal"/>
    <m/>
    <n v="10"/>
    <x v="0"/>
  </r>
  <r>
    <s v="Production and Sales of Auto Vehicles"/>
    <x v="187"/>
    <x v="7"/>
    <x v="16"/>
    <s v="Q4"/>
    <s v="TS_GP_RLS_PSAUTO_M.AS_001001"/>
    <s v="......1 Sales of Cars"/>
    <n v="11400"/>
    <s v="Number"/>
    <s v="Normal"/>
    <m/>
    <n v="20"/>
    <x v="1"/>
  </r>
  <r>
    <s v="Production and Sales of Auto Vehicles"/>
    <x v="187"/>
    <x v="7"/>
    <x v="16"/>
    <s v="Q4"/>
    <s v="TS_GP_RLS_PSAUTO_M.AS_001003"/>
    <s v="......2 Sales of Trucks"/>
    <n v="416"/>
    <s v="Number"/>
    <s v="Normal"/>
    <m/>
    <n v="30"/>
    <x v="2"/>
  </r>
  <r>
    <s v="Production and Sales of Auto Vehicles"/>
    <x v="187"/>
    <x v="7"/>
    <x v="16"/>
    <s v="Q4"/>
    <s v="TS_GP_RLS_PSAUTO_M.AS_001004"/>
    <s v="......3 Sales of Buses"/>
    <n v="54"/>
    <s v="Number"/>
    <s v="Normal"/>
    <m/>
    <n v="40"/>
    <x v="3"/>
  </r>
  <r>
    <s v="Production and Sales of Auto Vehicles"/>
    <x v="187"/>
    <x v="7"/>
    <x v="16"/>
    <s v="Q4"/>
    <s v="TS_GP_RLS_PSAUTO_M.AS_001005"/>
    <s v="......4 Sales of Jeeps &amp; Pickups"/>
    <n v="1306"/>
    <s v="Number"/>
    <s v="Normal"/>
    <m/>
    <n v="50"/>
    <x v="4"/>
  </r>
  <r>
    <s v="Production and Sales of Auto Vehicles"/>
    <x v="187"/>
    <x v="7"/>
    <x v="16"/>
    <s v="Q4"/>
    <s v="TS_GP_RLS_PSAUTO_M.AS_001006"/>
    <s v="......5 Sales of Tractors"/>
    <n v="6002"/>
    <s v="Number"/>
    <s v="Normal"/>
    <m/>
    <n v="60"/>
    <x v="5"/>
  </r>
  <r>
    <s v="Production and Sales of Auto Vehicles"/>
    <x v="187"/>
    <x v="7"/>
    <x v="16"/>
    <s v="Q4"/>
    <s v="TS_GP_RLS_PSAUTO_M.AS_001002"/>
    <s v=". Total Sales of 2 &amp; 3 Wheelers"/>
    <n v="61851"/>
    <s v="Number"/>
    <s v="Normal"/>
    <m/>
    <n v="70"/>
    <x v="6"/>
  </r>
  <r>
    <s v="Production and Sales of Auto Vehicles"/>
    <x v="187"/>
    <x v="7"/>
    <x v="16"/>
    <s v="Q4"/>
    <s v="TS_GP_RLS_PSAUTO_M.TAP_001000"/>
    <s v=". Total Production (except 2 &amp; 3 Wheelers)"/>
    <n v="18761"/>
    <s v="Number"/>
    <s v="Normal"/>
    <m/>
    <n v="80"/>
    <x v="7"/>
  </r>
  <r>
    <s v="Production and Sales of Auto Vehicles"/>
    <x v="187"/>
    <x v="7"/>
    <x v="16"/>
    <s v="Q4"/>
    <s v="TS_GP_RLS_PSAUTO_M.AP_001001"/>
    <s v="......1 Production of Cars"/>
    <n v="11040"/>
    <s v="Number"/>
    <s v="Normal"/>
    <m/>
    <n v="90"/>
    <x v="8"/>
  </r>
  <r>
    <s v="Production and Sales of Auto Vehicles"/>
    <x v="187"/>
    <x v="7"/>
    <x v="16"/>
    <s v="Q4"/>
    <s v="TS_GP_RLS_PSAUTO_M.AP_001003"/>
    <s v="......2 Production of Trucks"/>
    <n v="352"/>
    <s v="Number"/>
    <s v="Normal"/>
    <m/>
    <n v="100"/>
    <x v="9"/>
  </r>
  <r>
    <s v="Production and Sales of Auto Vehicles"/>
    <x v="187"/>
    <x v="7"/>
    <x v="16"/>
    <s v="Q4"/>
    <s v="TS_GP_RLS_PSAUTO_M.AP_001004"/>
    <s v="......3 Production of Buses"/>
    <n v="56"/>
    <s v="Number"/>
    <s v="Normal"/>
    <m/>
    <n v="110"/>
    <x v="10"/>
  </r>
  <r>
    <s v="Production and Sales of Auto Vehicles"/>
    <x v="187"/>
    <x v="7"/>
    <x v="16"/>
    <s v="Q4"/>
    <s v="TS_GP_RLS_PSAUTO_M.AP_001005"/>
    <s v="......4 Production of Jeeps &amp; Pickups"/>
    <n v="1506"/>
    <s v="Number"/>
    <s v="Normal"/>
    <m/>
    <n v="120"/>
    <x v="11"/>
  </r>
  <r>
    <s v="Production and Sales of Auto Vehicles"/>
    <x v="187"/>
    <x v="7"/>
    <x v="16"/>
    <s v="Q4"/>
    <s v="TS_GP_RLS_PSAUTO_M.AP_001006"/>
    <s v="......5 Production of Tractors"/>
    <n v="5807"/>
    <s v="Number"/>
    <s v="Normal"/>
    <m/>
    <n v="130"/>
    <x v="12"/>
  </r>
  <r>
    <s v="Production and Sales of Auto Vehicles"/>
    <x v="187"/>
    <x v="7"/>
    <x v="16"/>
    <s v="Q4"/>
    <s v="TS_GP_RLS_PSAUTO_M.AP_001002"/>
    <s v=". Total Production of 2 &amp; 3 Wheelers"/>
    <n v="63392"/>
    <s v="Number"/>
    <s v="Normal"/>
    <m/>
    <n v="140"/>
    <x v="13"/>
  </r>
  <r>
    <s v="Production and Sales of Auto Vehicles"/>
    <x v="188"/>
    <x v="8"/>
    <x v="16"/>
    <s v="Q3"/>
    <s v="TS_GP_RLS_PSAUTO_M.TAS_001000"/>
    <s v=". Total Sales (except 2 &amp; 3 Wheelers)"/>
    <n v="15610"/>
    <s v="Number"/>
    <s v="Normal"/>
    <m/>
    <n v="10"/>
    <x v="0"/>
  </r>
  <r>
    <s v="Production and Sales of Auto Vehicles"/>
    <x v="188"/>
    <x v="8"/>
    <x v="16"/>
    <s v="Q3"/>
    <s v="TS_GP_RLS_PSAUTO_M.AS_001001"/>
    <s v="......1 Sales of Cars"/>
    <n v="7068"/>
    <s v="Number"/>
    <s v="Normal"/>
    <m/>
    <n v="20"/>
    <x v="1"/>
  </r>
  <r>
    <s v="Production and Sales of Auto Vehicles"/>
    <x v="188"/>
    <x v="8"/>
    <x v="16"/>
    <s v="Q3"/>
    <s v="TS_GP_RLS_PSAUTO_M.AS_001003"/>
    <s v="......2 Sales of Trucks"/>
    <n v="318"/>
    <s v="Number"/>
    <s v="Normal"/>
    <m/>
    <n v="30"/>
    <x v="2"/>
  </r>
  <r>
    <s v="Production and Sales of Auto Vehicles"/>
    <x v="188"/>
    <x v="8"/>
    <x v="16"/>
    <s v="Q3"/>
    <s v="TS_GP_RLS_PSAUTO_M.AS_001004"/>
    <s v="......3 Sales of Buses"/>
    <n v="21"/>
    <s v="Number"/>
    <s v="Normal"/>
    <m/>
    <n v="40"/>
    <x v="3"/>
  </r>
  <r>
    <s v="Production and Sales of Auto Vehicles"/>
    <x v="188"/>
    <x v="8"/>
    <x v="16"/>
    <s v="Q3"/>
    <s v="TS_GP_RLS_PSAUTO_M.AS_001005"/>
    <s v="......4 Sales of Jeeps &amp; Pickups"/>
    <n v="1410"/>
    <s v="Number"/>
    <s v="Normal"/>
    <m/>
    <n v="50"/>
    <x v="4"/>
  </r>
  <r>
    <s v="Production and Sales of Auto Vehicles"/>
    <x v="188"/>
    <x v="8"/>
    <x v="16"/>
    <s v="Q3"/>
    <s v="TS_GP_RLS_PSAUTO_M.AS_001006"/>
    <s v="......5 Sales of Tractors"/>
    <n v="6793"/>
    <s v="Number"/>
    <s v="Normal"/>
    <m/>
    <n v="60"/>
    <x v="5"/>
  </r>
  <r>
    <s v="Production and Sales of Auto Vehicles"/>
    <x v="188"/>
    <x v="8"/>
    <x v="16"/>
    <s v="Q3"/>
    <s v="TS_GP_RLS_PSAUTO_M.AS_001002"/>
    <s v=". Total Sales of 2 &amp; 3 Wheelers"/>
    <n v="59081"/>
    <s v="Number"/>
    <s v="Normal"/>
    <m/>
    <n v="70"/>
    <x v="6"/>
  </r>
  <r>
    <s v="Production and Sales of Auto Vehicles"/>
    <x v="188"/>
    <x v="8"/>
    <x v="16"/>
    <s v="Q3"/>
    <s v="TS_GP_RLS_PSAUTO_M.TAP_001000"/>
    <s v=". Total Production (except 2 &amp; 3 Wheelers)"/>
    <n v="15215"/>
    <s v="Number"/>
    <s v="Normal"/>
    <m/>
    <n v="80"/>
    <x v="7"/>
  </r>
  <r>
    <s v="Production and Sales of Auto Vehicles"/>
    <x v="188"/>
    <x v="8"/>
    <x v="16"/>
    <s v="Q3"/>
    <s v="TS_GP_RLS_PSAUTO_M.AP_001001"/>
    <s v="......1 Production of Cars"/>
    <n v="7381"/>
    <s v="Number"/>
    <s v="Normal"/>
    <m/>
    <n v="90"/>
    <x v="8"/>
  </r>
  <r>
    <s v="Production and Sales of Auto Vehicles"/>
    <x v="188"/>
    <x v="8"/>
    <x v="16"/>
    <s v="Q3"/>
    <s v="TS_GP_RLS_PSAUTO_M.AP_001003"/>
    <s v="......2 Production of Trucks"/>
    <n v="219"/>
    <s v="Number"/>
    <s v="Normal"/>
    <m/>
    <n v="100"/>
    <x v="9"/>
  </r>
  <r>
    <s v="Production and Sales of Auto Vehicles"/>
    <x v="188"/>
    <x v="8"/>
    <x v="16"/>
    <s v="Q3"/>
    <s v="TS_GP_RLS_PSAUTO_M.AP_001004"/>
    <s v="......3 Production of Buses"/>
    <n v="18"/>
    <s v="Number"/>
    <s v="Normal"/>
    <m/>
    <n v="110"/>
    <x v="10"/>
  </r>
  <r>
    <s v="Production and Sales of Auto Vehicles"/>
    <x v="188"/>
    <x v="8"/>
    <x v="16"/>
    <s v="Q3"/>
    <s v="TS_GP_RLS_PSAUTO_M.AP_001005"/>
    <s v="......4 Production of Jeeps &amp; Pickups"/>
    <n v="1213"/>
    <s v="Number"/>
    <s v="Normal"/>
    <m/>
    <n v="120"/>
    <x v="11"/>
  </r>
  <r>
    <s v="Production and Sales of Auto Vehicles"/>
    <x v="188"/>
    <x v="8"/>
    <x v="16"/>
    <s v="Q3"/>
    <s v="TS_GP_RLS_PSAUTO_M.AP_001006"/>
    <s v="......5 Production of Tractors"/>
    <n v="6384"/>
    <s v="Number"/>
    <s v="Normal"/>
    <m/>
    <n v="130"/>
    <x v="12"/>
  </r>
  <r>
    <s v="Production and Sales of Auto Vehicles"/>
    <x v="188"/>
    <x v="8"/>
    <x v="16"/>
    <s v="Q3"/>
    <s v="TS_GP_RLS_PSAUTO_M.AP_001002"/>
    <s v=". Total Production of 2 &amp; 3 Wheelers"/>
    <n v="58055"/>
    <s v="Number"/>
    <s v="Normal"/>
    <m/>
    <n v="140"/>
    <x v="13"/>
  </r>
  <r>
    <s v="Production and Sales of Auto Vehicles"/>
    <x v="189"/>
    <x v="9"/>
    <x v="16"/>
    <s v="Q3"/>
    <s v="TS_GP_RLS_PSAUTO_M.TAS_001000"/>
    <s v=". Total Sales (except 2 &amp; 3 Wheelers)"/>
    <n v="18170"/>
    <s v="Number"/>
    <s v="Normal"/>
    <m/>
    <n v="10"/>
    <x v="0"/>
  </r>
  <r>
    <s v="Production and Sales of Auto Vehicles"/>
    <x v="189"/>
    <x v="9"/>
    <x v="16"/>
    <s v="Q3"/>
    <s v="TS_GP_RLS_PSAUTO_M.AS_001001"/>
    <s v="......1 Sales of Cars"/>
    <n v="8575"/>
    <s v="Number"/>
    <s v="Normal"/>
    <m/>
    <n v="20"/>
    <x v="1"/>
  </r>
  <r>
    <s v="Production and Sales of Auto Vehicles"/>
    <x v="189"/>
    <x v="9"/>
    <x v="16"/>
    <s v="Q3"/>
    <s v="TS_GP_RLS_PSAUTO_M.AS_001003"/>
    <s v="......2 Sales of Trucks"/>
    <n v="204"/>
    <s v="Number"/>
    <s v="Normal"/>
    <m/>
    <n v="30"/>
    <x v="2"/>
  </r>
  <r>
    <s v="Production and Sales of Auto Vehicles"/>
    <x v="189"/>
    <x v="9"/>
    <x v="16"/>
    <s v="Q3"/>
    <s v="TS_GP_RLS_PSAUTO_M.AS_001004"/>
    <s v="......3 Sales of Buses"/>
    <n v="55"/>
    <s v="Number"/>
    <s v="Normal"/>
    <m/>
    <n v="40"/>
    <x v="3"/>
  </r>
  <r>
    <s v="Production and Sales of Auto Vehicles"/>
    <x v="189"/>
    <x v="9"/>
    <x v="16"/>
    <s v="Q3"/>
    <s v="TS_GP_RLS_PSAUTO_M.AS_001005"/>
    <s v="......4 Sales of Jeeps &amp; Pickups"/>
    <n v="1389"/>
    <s v="Number"/>
    <s v="Normal"/>
    <m/>
    <n v="50"/>
    <x v="4"/>
  </r>
  <r>
    <s v="Production and Sales of Auto Vehicles"/>
    <x v="189"/>
    <x v="9"/>
    <x v="16"/>
    <s v="Q3"/>
    <s v="TS_GP_RLS_PSAUTO_M.AS_001006"/>
    <s v="......5 Sales of Tractors"/>
    <n v="7947"/>
    <s v="Number"/>
    <s v="Normal"/>
    <m/>
    <n v="60"/>
    <x v="5"/>
  </r>
  <r>
    <s v="Production and Sales of Auto Vehicles"/>
    <x v="189"/>
    <x v="9"/>
    <x v="16"/>
    <s v="Q3"/>
    <s v="TS_GP_RLS_PSAUTO_M.AS_001002"/>
    <s v=". Total Sales of 2 &amp; 3 Wheelers"/>
    <n v="58094"/>
    <s v="Number"/>
    <s v="Normal"/>
    <m/>
    <n v="70"/>
    <x v="6"/>
  </r>
  <r>
    <s v="Production and Sales of Auto Vehicles"/>
    <x v="189"/>
    <x v="9"/>
    <x v="16"/>
    <s v="Q3"/>
    <s v="TS_GP_RLS_PSAUTO_M.TAP_001000"/>
    <s v=". Total Production (except 2 &amp; 3 Wheelers)"/>
    <n v="17609"/>
    <s v="Number"/>
    <s v="Normal"/>
    <m/>
    <n v="80"/>
    <x v="7"/>
  </r>
  <r>
    <s v="Production and Sales of Auto Vehicles"/>
    <x v="189"/>
    <x v="9"/>
    <x v="16"/>
    <s v="Q3"/>
    <s v="TS_GP_RLS_PSAUTO_M.AP_001001"/>
    <s v="......1 Production of Cars"/>
    <n v="9512"/>
    <s v="Number"/>
    <s v="Normal"/>
    <m/>
    <n v="90"/>
    <x v="8"/>
  </r>
  <r>
    <s v="Production and Sales of Auto Vehicles"/>
    <x v="189"/>
    <x v="9"/>
    <x v="16"/>
    <s v="Q3"/>
    <s v="TS_GP_RLS_PSAUTO_M.AP_001003"/>
    <s v="......2 Production of Trucks"/>
    <n v="249"/>
    <s v="Number"/>
    <s v="Normal"/>
    <m/>
    <n v="100"/>
    <x v="9"/>
  </r>
  <r>
    <s v="Production and Sales of Auto Vehicles"/>
    <x v="189"/>
    <x v="9"/>
    <x v="16"/>
    <s v="Q3"/>
    <s v="TS_GP_RLS_PSAUTO_M.AP_001004"/>
    <s v="......3 Production of Buses"/>
    <n v="62"/>
    <s v="Number"/>
    <s v="Normal"/>
    <m/>
    <n v="110"/>
    <x v="10"/>
  </r>
  <r>
    <s v="Production and Sales of Auto Vehicles"/>
    <x v="189"/>
    <x v="9"/>
    <x v="16"/>
    <s v="Q3"/>
    <s v="TS_GP_RLS_PSAUTO_M.AP_001005"/>
    <s v="......4 Production of Jeeps &amp; Pickups"/>
    <n v="1496"/>
    <s v="Number"/>
    <s v="Normal"/>
    <m/>
    <n v="120"/>
    <x v="11"/>
  </r>
  <r>
    <s v="Production and Sales of Auto Vehicles"/>
    <x v="189"/>
    <x v="9"/>
    <x v="16"/>
    <s v="Q3"/>
    <s v="TS_GP_RLS_PSAUTO_M.AP_001006"/>
    <s v="......5 Production of Tractors"/>
    <n v="6290"/>
    <s v="Number"/>
    <s v="Normal"/>
    <m/>
    <n v="130"/>
    <x v="12"/>
  </r>
  <r>
    <s v="Production and Sales of Auto Vehicles"/>
    <x v="189"/>
    <x v="9"/>
    <x v="16"/>
    <s v="Q3"/>
    <s v="TS_GP_RLS_PSAUTO_M.AP_001002"/>
    <s v=". Total Production of 2 &amp; 3 Wheelers"/>
    <n v="58357"/>
    <s v="Number"/>
    <s v="Normal"/>
    <m/>
    <n v="140"/>
    <x v="13"/>
  </r>
  <r>
    <s v="Production and Sales of Auto Vehicles"/>
    <x v="190"/>
    <x v="10"/>
    <x v="16"/>
    <s v="Q3"/>
    <s v="TS_GP_RLS_PSAUTO_M.TAS_001000"/>
    <s v=". Total Sales (except 2 &amp; 3 Wheelers)"/>
    <n v="18752"/>
    <s v="Number"/>
    <s v="Normal"/>
    <m/>
    <n v="10"/>
    <x v="0"/>
  </r>
  <r>
    <s v="Production and Sales of Auto Vehicles"/>
    <x v="190"/>
    <x v="10"/>
    <x v="16"/>
    <s v="Q3"/>
    <s v="TS_GP_RLS_PSAUTO_M.AS_001001"/>
    <s v="......1 Sales of Cars"/>
    <n v="11110"/>
    <s v="Number"/>
    <s v="Normal"/>
    <m/>
    <n v="20"/>
    <x v="1"/>
  </r>
  <r>
    <s v="Production and Sales of Auto Vehicles"/>
    <x v="190"/>
    <x v="10"/>
    <x v="16"/>
    <s v="Q3"/>
    <s v="TS_GP_RLS_PSAUTO_M.AS_001003"/>
    <s v="......2 Sales of Trucks"/>
    <n v="232"/>
    <s v="Number"/>
    <s v="Normal"/>
    <m/>
    <n v="30"/>
    <x v="2"/>
  </r>
  <r>
    <s v="Production and Sales of Auto Vehicles"/>
    <x v="190"/>
    <x v="10"/>
    <x v="16"/>
    <s v="Q3"/>
    <s v="TS_GP_RLS_PSAUTO_M.AS_001004"/>
    <s v="......3 Sales of Buses"/>
    <n v="54"/>
    <s v="Number"/>
    <s v="Normal"/>
    <m/>
    <n v="40"/>
    <x v="3"/>
  </r>
  <r>
    <s v="Production and Sales of Auto Vehicles"/>
    <x v="190"/>
    <x v="10"/>
    <x v="16"/>
    <s v="Q3"/>
    <s v="TS_GP_RLS_PSAUTO_M.AS_001005"/>
    <s v="......4 Sales of Jeeps &amp; Pickups"/>
    <n v="1177"/>
    <s v="Number"/>
    <s v="Normal"/>
    <m/>
    <n v="50"/>
    <x v="4"/>
  </r>
  <r>
    <s v="Production and Sales of Auto Vehicles"/>
    <x v="190"/>
    <x v="10"/>
    <x v="16"/>
    <s v="Q3"/>
    <s v="TS_GP_RLS_PSAUTO_M.AS_001006"/>
    <s v="......5 Sales of Tractors"/>
    <n v="6179"/>
    <s v="Number"/>
    <s v="Normal"/>
    <m/>
    <n v="60"/>
    <x v="5"/>
  </r>
  <r>
    <s v="Production and Sales of Auto Vehicles"/>
    <x v="190"/>
    <x v="10"/>
    <x v="16"/>
    <s v="Q3"/>
    <s v="TS_GP_RLS_PSAUTO_M.AS_001002"/>
    <s v=". Total Sales of 2 &amp; 3 Wheelers"/>
    <n v="68450"/>
    <s v="Number"/>
    <s v="Normal"/>
    <m/>
    <n v="70"/>
    <x v="6"/>
  </r>
  <r>
    <s v="Production and Sales of Auto Vehicles"/>
    <x v="190"/>
    <x v="10"/>
    <x v="16"/>
    <s v="Q3"/>
    <s v="TS_GP_RLS_PSAUTO_M.TAP_001000"/>
    <s v=". Total Production (except 2 &amp; 3 Wheelers)"/>
    <n v="19497"/>
    <s v="Number"/>
    <s v="Normal"/>
    <m/>
    <n v="80"/>
    <x v="7"/>
  </r>
  <r>
    <s v="Production and Sales of Auto Vehicles"/>
    <x v="190"/>
    <x v="10"/>
    <x v="16"/>
    <s v="Q3"/>
    <s v="TS_GP_RLS_PSAUTO_M.AP_001001"/>
    <s v="......1 Production of Cars"/>
    <n v="11359"/>
    <s v="Number"/>
    <s v="Normal"/>
    <m/>
    <n v="90"/>
    <x v="8"/>
  </r>
  <r>
    <s v="Production and Sales of Auto Vehicles"/>
    <x v="190"/>
    <x v="10"/>
    <x v="16"/>
    <s v="Q3"/>
    <s v="TS_GP_RLS_PSAUTO_M.AP_001003"/>
    <s v="......2 Production of Trucks"/>
    <n v="284"/>
    <s v="Number"/>
    <s v="Normal"/>
    <m/>
    <n v="100"/>
    <x v="9"/>
  </r>
  <r>
    <s v="Production and Sales of Auto Vehicles"/>
    <x v="190"/>
    <x v="10"/>
    <x v="16"/>
    <s v="Q3"/>
    <s v="TS_GP_RLS_PSAUTO_M.AP_001004"/>
    <s v="......3 Production of Buses"/>
    <n v="55"/>
    <s v="Number"/>
    <s v="Normal"/>
    <m/>
    <n v="110"/>
    <x v="10"/>
  </r>
  <r>
    <s v="Production and Sales of Auto Vehicles"/>
    <x v="190"/>
    <x v="10"/>
    <x v="16"/>
    <s v="Q3"/>
    <s v="TS_GP_RLS_PSAUTO_M.AP_001005"/>
    <s v="......4 Production of Jeeps &amp; Pickups"/>
    <n v="1617"/>
    <s v="Number"/>
    <s v="Normal"/>
    <m/>
    <n v="120"/>
    <x v="11"/>
  </r>
  <r>
    <s v="Production and Sales of Auto Vehicles"/>
    <x v="190"/>
    <x v="10"/>
    <x v="16"/>
    <s v="Q3"/>
    <s v="TS_GP_RLS_PSAUTO_M.AP_001006"/>
    <s v="......5 Production of Tractors"/>
    <n v="6182"/>
    <s v="Number"/>
    <s v="Normal"/>
    <m/>
    <n v="130"/>
    <x v="12"/>
  </r>
  <r>
    <s v="Production and Sales of Auto Vehicles"/>
    <x v="190"/>
    <x v="10"/>
    <x v="16"/>
    <s v="Q3"/>
    <s v="TS_GP_RLS_PSAUTO_M.AP_001002"/>
    <s v=". Total Production of 2 &amp; 3 Wheelers"/>
    <n v="69195"/>
    <s v="Number"/>
    <s v="Normal"/>
    <m/>
    <n v="140"/>
    <x v="13"/>
  </r>
  <r>
    <s v="Production and Sales of Auto Vehicles"/>
    <x v="191"/>
    <x v="11"/>
    <x v="16"/>
    <s v="Q2"/>
    <s v="TS_GP_RLS_PSAUTO_M.TAS_001000"/>
    <s v=". Total Sales (except 2 &amp; 3 Wheelers)"/>
    <n v="14069"/>
    <s v="Number"/>
    <s v="Normal"/>
    <m/>
    <n v="10"/>
    <x v="0"/>
  </r>
  <r>
    <s v="Production and Sales of Auto Vehicles"/>
    <x v="191"/>
    <x v="11"/>
    <x v="16"/>
    <s v="Q2"/>
    <s v="TS_GP_RLS_PSAUTO_M.AS_001001"/>
    <s v="......1 Sales of Cars"/>
    <n v="8862"/>
    <s v="Number"/>
    <s v="Normal"/>
    <m/>
    <n v="20"/>
    <x v="1"/>
  </r>
  <r>
    <s v="Production and Sales of Auto Vehicles"/>
    <x v="191"/>
    <x v="11"/>
    <x v="16"/>
    <s v="Q2"/>
    <s v="TS_GP_RLS_PSAUTO_M.AS_001003"/>
    <s v="......2 Sales of Trucks"/>
    <n v="228"/>
    <s v="Number"/>
    <s v="Normal"/>
    <m/>
    <n v="30"/>
    <x v="2"/>
  </r>
  <r>
    <s v="Production and Sales of Auto Vehicles"/>
    <x v="191"/>
    <x v="11"/>
    <x v="16"/>
    <s v="Q2"/>
    <s v="TS_GP_RLS_PSAUTO_M.AS_001004"/>
    <s v="......3 Sales of Buses"/>
    <n v="46"/>
    <s v="Number"/>
    <s v="Normal"/>
    <m/>
    <n v="40"/>
    <x v="3"/>
  </r>
  <r>
    <s v="Production and Sales of Auto Vehicles"/>
    <x v="191"/>
    <x v="11"/>
    <x v="16"/>
    <s v="Q2"/>
    <s v="TS_GP_RLS_PSAUTO_M.AS_001005"/>
    <s v="......4 Sales of Jeeps &amp; Pickups"/>
    <n v="1012"/>
    <s v="Number"/>
    <s v="Normal"/>
    <m/>
    <n v="50"/>
    <x v="4"/>
  </r>
  <r>
    <s v="Production and Sales of Auto Vehicles"/>
    <x v="191"/>
    <x v="11"/>
    <x v="16"/>
    <s v="Q2"/>
    <s v="TS_GP_RLS_PSAUTO_M.AS_001006"/>
    <s v="......5 Sales of Tractors"/>
    <n v="3921"/>
    <s v="Number"/>
    <s v="Normal"/>
    <m/>
    <n v="60"/>
    <x v="5"/>
  </r>
  <r>
    <s v="Production and Sales of Auto Vehicles"/>
    <x v="191"/>
    <x v="11"/>
    <x v="16"/>
    <s v="Q2"/>
    <s v="TS_GP_RLS_PSAUTO_M.AS_001002"/>
    <s v=". Total Sales of 2 &amp; 3 Wheelers"/>
    <n v="55259"/>
    <s v="Number"/>
    <s v="Normal"/>
    <m/>
    <n v="70"/>
    <x v="6"/>
  </r>
  <r>
    <s v="Production and Sales of Auto Vehicles"/>
    <x v="191"/>
    <x v="11"/>
    <x v="16"/>
    <s v="Q2"/>
    <s v="TS_GP_RLS_PSAUTO_M.TAP_001000"/>
    <s v=". Total Production (except 2 &amp; 3 Wheelers)"/>
    <n v="14530"/>
    <s v="Number"/>
    <s v="Normal"/>
    <m/>
    <n v="80"/>
    <x v="7"/>
  </r>
  <r>
    <s v="Production and Sales of Auto Vehicles"/>
    <x v="191"/>
    <x v="11"/>
    <x v="16"/>
    <s v="Q2"/>
    <s v="TS_GP_RLS_PSAUTO_M.AP_001001"/>
    <s v="......1 Production of Cars"/>
    <n v="8110"/>
    <s v="Number"/>
    <s v="Normal"/>
    <m/>
    <n v="90"/>
    <x v="8"/>
  </r>
  <r>
    <s v="Production and Sales of Auto Vehicles"/>
    <x v="191"/>
    <x v="11"/>
    <x v="16"/>
    <s v="Q2"/>
    <s v="TS_GP_RLS_PSAUTO_M.AP_001003"/>
    <s v="......2 Production of Trucks"/>
    <n v="210"/>
    <s v="Number"/>
    <s v="Normal"/>
    <m/>
    <n v="100"/>
    <x v="9"/>
  </r>
  <r>
    <s v="Production and Sales of Auto Vehicles"/>
    <x v="191"/>
    <x v="11"/>
    <x v="16"/>
    <s v="Q2"/>
    <s v="TS_GP_RLS_PSAUTO_M.AP_001004"/>
    <s v="......3 Production of Buses"/>
    <n v="44"/>
    <s v="Number"/>
    <s v="Normal"/>
    <m/>
    <n v="110"/>
    <x v="10"/>
  </r>
  <r>
    <s v="Production and Sales of Auto Vehicles"/>
    <x v="191"/>
    <x v="11"/>
    <x v="16"/>
    <s v="Q2"/>
    <s v="TS_GP_RLS_PSAUTO_M.AP_001005"/>
    <s v="......4 Production of Jeeps &amp; Pickups"/>
    <n v="1114"/>
    <s v="Number"/>
    <s v="Normal"/>
    <m/>
    <n v="120"/>
    <x v="11"/>
  </r>
  <r>
    <s v="Production and Sales of Auto Vehicles"/>
    <x v="191"/>
    <x v="11"/>
    <x v="16"/>
    <s v="Q2"/>
    <s v="TS_GP_RLS_PSAUTO_M.AP_001006"/>
    <s v="......5 Production of Tractors"/>
    <n v="5052"/>
    <s v="Number"/>
    <s v="Normal"/>
    <m/>
    <n v="130"/>
    <x v="12"/>
  </r>
  <r>
    <s v="Production and Sales of Auto Vehicles"/>
    <x v="191"/>
    <x v="11"/>
    <x v="16"/>
    <s v="Q2"/>
    <s v="TS_GP_RLS_PSAUTO_M.AP_001002"/>
    <s v=". Total Production of 2 &amp; 3 Wheelers"/>
    <n v="54014"/>
    <s v="Number"/>
    <s v="Normal"/>
    <m/>
    <n v="140"/>
    <x v="13"/>
  </r>
  <r>
    <s v="Production and Sales of Auto Vehicles"/>
    <x v="192"/>
    <x v="0"/>
    <x v="16"/>
    <s v="Q2"/>
    <s v="TS_GP_RLS_PSAUTO_M.TAS_001000"/>
    <s v=". Total Sales (except 2 &amp; 3 Wheelers)"/>
    <n v="16044"/>
    <s v="Number"/>
    <s v="Normal"/>
    <m/>
    <n v="10"/>
    <x v="0"/>
  </r>
  <r>
    <s v="Production and Sales of Auto Vehicles"/>
    <x v="192"/>
    <x v="0"/>
    <x v="16"/>
    <s v="Q2"/>
    <s v="TS_GP_RLS_PSAUTO_M.AS_001001"/>
    <s v="......1 Sales of Cars"/>
    <n v="9390"/>
    <s v="Number"/>
    <s v="Normal"/>
    <m/>
    <n v="20"/>
    <x v="1"/>
  </r>
  <r>
    <s v="Production and Sales of Auto Vehicles"/>
    <x v="192"/>
    <x v="0"/>
    <x v="16"/>
    <s v="Q2"/>
    <s v="TS_GP_RLS_PSAUTO_M.AS_001003"/>
    <s v="......2 Sales of Trucks"/>
    <n v="238"/>
    <s v="Number"/>
    <s v="Normal"/>
    <m/>
    <n v="30"/>
    <x v="2"/>
  </r>
  <r>
    <s v="Production and Sales of Auto Vehicles"/>
    <x v="192"/>
    <x v="0"/>
    <x v="16"/>
    <s v="Q2"/>
    <s v="TS_GP_RLS_PSAUTO_M.AS_001004"/>
    <s v="......3 Sales of Buses"/>
    <n v="53"/>
    <s v="Number"/>
    <s v="Normal"/>
    <m/>
    <n v="40"/>
    <x v="3"/>
  </r>
  <r>
    <s v="Production and Sales of Auto Vehicles"/>
    <x v="192"/>
    <x v="0"/>
    <x v="16"/>
    <s v="Q2"/>
    <s v="TS_GP_RLS_PSAUTO_M.AS_001005"/>
    <s v="......4 Sales of Jeeps &amp; Pickups"/>
    <n v="1627"/>
    <s v="Number"/>
    <s v="Normal"/>
    <m/>
    <n v="50"/>
    <x v="4"/>
  </r>
  <r>
    <s v="Production and Sales of Auto Vehicles"/>
    <x v="192"/>
    <x v="0"/>
    <x v="16"/>
    <s v="Q2"/>
    <s v="TS_GP_RLS_PSAUTO_M.AS_001006"/>
    <s v="......5 Sales of Tractors"/>
    <n v="4736"/>
    <s v="Number"/>
    <s v="Normal"/>
    <m/>
    <n v="60"/>
    <x v="5"/>
  </r>
  <r>
    <s v="Production and Sales of Auto Vehicles"/>
    <x v="192"/>
    <x v="0"/>
    <x v="16"/>
    <s v="Q2"/>
    <s v="TS_GP_RLS_PSAUTO_M.AS_001002"/>
    <s v=". Total Sales of 2 &amp; 3 Wheelers"/>
    <n v="53459"/>
    <s v="Number"/>
    <s v="Normal"/>
    <m/>
    <n v="70"/>
    <x v="6"/>
  </r>
  <r>
    <s v="Production and Sales of Auto Vehicles"/>
    <x v="192"/>
    <x v="0"/>
    <x v="16"/>
    <s v="Q2"/>
    <s v="TS_GP_RLS_PSAUTO_M.TAP_001000"/>
    <s v=". Total Production (except 2 &amp; 3 Wheelers)"/>
    <n v="15620"/>
    <s v="Number"/>
    <s v="Normal"/>
    <m/>
    <n v="80"/>
    <x v="7"/>
  </r>
  <r>
    <s v="Production and Sales of Auto Vehicles"/>
    <x v="192"/>
    <x v="0"/>
    <x v="16"/>
    <s v="Q2"/>
    <s v="TS_GP_RLS_PSAUTO_M.AP_001001"/>
    <s v="......1 Production of Cars"/>
    <n v="8879"/>
    <s v="Number"/>
    <s v="Normal"/>
    <m/>
    <n v="90"/>
    <x v="8"/>
  </r>
  <r>
    <s v="Production and Sales of Auto Vehicles"/>
    <x v="192"/>
    <x v="0"/>
    <x v="16"/>
    <s v="Q2"/>
    <s v="TS_GP_RLS_PSAUTO_M.AP_001003"/>
    <s v="......2 Production of Trucks"/>
    <n v="265"/>
    <s v="Number"/>
    <s v="Normal"/>
    <m/>
    <n v="100"/>
    <x v="9"/>
  </r>
  <r>
    <s v="Production and Sales of Auto Vehicles"/>
    <x v="192"/>
    <x v="0"/>
    <x v="16"/>
    <s v="Q2"/>
    <s v="TS_GP_RLS_PSAUTO_M.AP_001004"/>
    <s v="......3 Production of Buses"/>
    <n v="57"/>
    <s v="Number"/>
    <s v="Normal"/>
    <m/>
    <n v="110"/>
    <x v="10"/>
  </r>
  <r>
    <s v="Production and Sales of Auto Vehicles"/>
    <x v="192"/>
    <x v="0"/>
    <x v="16"/>
    <s v="Q2"/>
    <s v="TS_GP_RLS_PSAUTO_M.AP_001005"/>
    <s v="......4 Production of Jeeps &amp; Pickups"/>
    <n v="1203"/>
    <s v="Number"/>
    <s v="Normal"/>
    <m/>
    <n v="120"/>
    <x v="11"/>
  </r>
  <r>
    <s v="Production and Sales of Auto Vehicles"/>
    <x v="192"/>
    <x v="0"/>
    <x v="16"/>
    <s v="Q2"/>
    <s v="TS_GP_RLS_PSAUTO_M.AP_001006"/>
    <s v="......5 Production of Tractors"/>
    <n v="5216"/>
    <s v="Number"/>
    <s v="Normal"/>
    <m/>
    <n v="130"/>
    <x v="12"/>
  </r>
  <r>
    <s v="Production and Sales of Auto Vehicles"/>
    <x v="192"/>
    <x v="0"/>
    <x v="16"/>
    <s v="Q2"/>
    <s v="TS_GP_RLS_PSAUTO_M.AP_001002"/>
    <s v=". Total Production of 2 &amp; 3 Wheelers"/>
    <n v="54343"/>
    <s v="Number"/>
    <s v="Normal"/>
    <m/>
    <n v="140"/>
    <x v="13"/>
  </r>
  <r>
    <s v="Production and Sales of Auto Vehicles"/>
    <x v="193"/>
    <x v="1"/>
    <x v="16"/>
    <s v="Q2"/>
    <s v="TS_GP_RLS_PSAUTO_M.TAS_001000"/>
    <s v=". Total Sales (except 2 &amp; 3 Wheelers)"/>
    <n v="14267"/>
    <s v="Number"/>
    <s v="Normal"/>
    <m/>
    <n v="10"/>
    <x v="0"/>
  </r>
  <r>
    <s v="Production and Sales of Auto Vehicles"/>
    <x v="193"/>
    <x v="1"/>
    <x v="16"/>
    <s v="Q2"/>
    <s v="TS_GP_RLS_PSAUTO_M.AS_001001"/>
    <s v="......1 Sales of Cars"/>
    <n v="8560"/>
    <s v="Number"/>
    <s v="Normal"/>
    <m/>
    <n v="20"/>
    <x v="1"/>
  </r>
  <r>
    <s v="Production and Sales of Auto Vehicles"/>
    <x v="193"/>
    <x v="1"/>
    <x v="16"/>
    <s v="Q2"/>
    <s v="TS_GP_RLS_PSAUTO_M.AS_001003"/>
    <s v="......2 Sales of Trucks"/>
    <n v="278"/>
    <s v="Number"/>
    <s v="Normal"/>
    <m/>
    <n v="30"/>
    <x v="2"/>
  </r>
  <r>
    <s v="Production and Sales of Auto Vehicles"/>
    <x v="193"/>
    <x v="1"/>
    <x v="16"/>
    <s v="Q2"/>
    <s v="TS_GP_RLS_PSAUTO_M.AS_001004"/>
    <s v="......3 Sales of Buses"/>
    <n v="60"/>
    <s v="Number"/>
    <s v="Normal"/>
    <m/>
    <n v="40"/>
    <x v="3"/>
  </r>
  <r>
    <s v="Production and Sales of Auto Vehicles"/>
    <x v="193"/>
    <x v="1"/>
    <x v="16"/>
    <s v="Q2"/>
    <s v="TS_GP_RLS_PSAUTO_M.AS_001005"/>
    <s v="......4 Sales of Jeeps &amp; Pickups"/>
    <n v="1336"/>
    <s v="Number"/>
    <s v="Normal"/>
    <m/>
    <n v="50"/>
    <x v="4"/>
  </r>
  <r>
    <s v="Production and Sales of Auto Vehicles"/>
    <x v="193"/>
    <x v="1"/>
    <x v="16"/>
    <s v="Q2"/>
    <s v="TS_GP_RLS_PSAUTO_M.AS_001006"/>
    <s v="......5 Sales of Tractors"/>
    <n v="4033"/>
    <s v="Number"/>
    <s v="Normal"/>
    <m/>
    <n v="60"/>
    <x v="5"/>
  </r>
  <r>
    <s v="Production and Sales of Auto Vehicles"/>
    <x v="193"/>
    <x v="1"/>
    <x v="16"/>
    <s v="Q2"/>
    <s v="TS_GP_RLS_PSAUTO_M.AS_001002"/>
    <s v=". Total Sales of 2 &amp; 3 Wheelers"/>
    <n v="55199"/>
    <s v="Number"/>
    <s v="Normal"/>
    <m/>
    <n v="70"/>
    <x v="6"/>
  </r>
  <r>
    <s v="Production and Sales of Auto Vehicles"/>
    <x v="193"/>
    <x v="1"/>
    <x v="16"/>
    <s v="Q2"/>
    <s v="TS_GP_RLS_PSAUTO_M.TAP_001000"/>
    <s v=". Total Production (except 2 &amp; 3 Wheelers)"/>
    <n v="15317"/>
    <s v="Number"/>
    <s v="Normal"/>
    <m/>
    <n v="80"/>
    <x v="7"/>
  </r>
  <r>
    <s v="Production and Sales of Auto Vehicles"/>
    <x v="193"/>
    <x v="1"/>
    <x v="16"/>
    <s v="Q2"/>
    <s v="TS_GP_RLS_PSAUTO_M.AP_001001"/>
    <s v="......1 Production of Cars"/>
    <n v="8733"/>
    <s v="Number"/>
    <s v="Normal"/>
    <m/>
    <n v="90"/>
    <x v="8"/>
  </r>
  <r>
    <s v="Production and Sales of Auto Vehicles"/>
    <x v="193"/>
    <x v="1"/>
    <x v="16"/>
    <s v="Q2"/>
    <s v="TS_GP_RLS_PSAUTO_M.AP_001003"/>
    <s v="......2 Production of Trucks"/>
    <n v="266"/>
    <s v="Number"/>
    <s v="Normal"/>
    <m/>
    <n v="100"/>
    <x v="9"/>
  </r>
  <r>
    <s v="Production and Sales of Auto Vehicles"/>
    <x v="193"/>
    <x v="1"/>
    <x v="16"/>
    <s v="Q2"/>
    <s v="TS_GP_RLS_PSAUTO_M.AP_001004"/>
    <s v="......3 Production of Buses"/>
    <n v="84"/>
    <s v="Number"/>
    <s v="Normal"/>
    <m/>
    <n v="110"/>
    <x v="10"/>
  </r>
  <r>
    <s v="Production and Sales of Auto Vehicles"/>
    <x v="193"/>
    <x v="1"/>
    <x v="16"/>
    <s v="Q2"/>
    <s v="TS_GP_RLS_PSAUTO_M.AP_001005"/>
    <s v="......4 Production of Jeeps &amp; Pickups"/>
    <n v="1331"/>
    <s v="Number"/>
    <s v="Normal"/>
    <m/>
    <n v="120"/>
    <x v="11"/>
  </r>
  <r>
    <s v="Production and Sales of Auto Vehicles"/>
    <x v="193"/>
    <x v="1"/>
    <x v="16"/>
    <s v="Q2"/>
    <s v="TS_GP_RLS_PSAUTO_M.AP_001006"/>
    <s v="......5 Production of Tractors"/>
    <n v="4903"/>
    <s v="Number"/>
    <s v="Normal"/>
    <m/>
    <n v="130"/>
    <x v="12"/>
  </r>
  <r>
    <s v="Production and Sales of Auto Vehicles"/>
    <x v="193"/>
    <x v="1"/>
    <x v="16"/>
    <s v="Q2"/>
    <s v="TS_GP_RLS_PSAUTO_M.AP_001002"/>
    <s v=". Total Production of 2 &amp; 3 Wheelers"/>
    <n v="56322"/>
    <s v="Number"/>
    <s v="Normal"/>
    <m/>
    <n v="140"/>
    <x v="13"/>
  </r>
  <r>
    <s v="Production and Sales of Auto Vehicles"/>
    <x v="194"/>
    <x v="2"/>
    <x v="16"/>
    <s v="Q1"/>
    <s v="TS_GP_RLS_PSAUTO_M.TAS_001000"/>
    <s v=". Total Sales (except 2 &amp; 3 Wheelers)"/>
    <n v="16393"/>
    <s v="Number"/>
    <s v="Normal"/>
    <m/>
    <n v="10"/>
    <x v="0"/>
  </r>
  <r>
    <s v="Production and Sales of Auto Vehicles"/>
    <x v="194"/>
    <x v="2"/>
    <x v="16"/>
    <s v="Q1"/>
    <s v="TS_GP_RLS_PSAUTO_M.AS_001001"/>
    <s v="......1 Sales of Cars"/>
    <n v="7551"/>
    <s v="Number"/>
    <s v="Normal"/>
    <m/>
    <n v="20"/>
    <x v="1"/>
  </r>
  <r>
    <s v="Production and Sales of Auto Vehicles"/>
    <x v="194"/>
    <x v="2"/>
    <x v="16"/>
    <s v="Q1"/>
    <s v="TS_GP_RLS_PSAUTO_M.AS_001003"/>
    <s v="......2 Sales of Trucks"/>
    <n v="415"/>
    <s v="Number"/>
    <s v="Normal"/>
    <m/>
    <n v="30"/>
    <x v="2"/>
  </r>
  <r>
    <s v="Production and Sales of Auto Vehicles"/>
    <x v="194"/>
    <x v="2"/>
    <x v="16"/>
    <s v="Q1"/>
    <s v="TS_GP_RLS_PSAUTO_M.AS_001004"/>
    <s v="......3 Sales of Buses"/>
    <n v="95"/>
    <s v="Number"/>
    <s v="Normal"/>
    <m/>
    <n v="40"/>
    <x v="3"/>
  </r>
  <r>
    <s v="Production and Sales of Auto Vehicles"/>
    <x v="194"/>
    <x v="2"/>
    <x v="16"/>
    <s v="Q1"/>
    <s v="TS_GP_RLS_PSAUTO_M.AS_001005"/>
    <s v="......4 Sales of Jeeps &amp; Pickups"/>
    <n v="1548"/>
    <s v="Number"/>
    <s v="Normal"/>
    <m/>
    <n v="50"/>
    <x v="4"/>
  </r>
  <r>
    <s v="Production and Sales of Auto Vehicles"/>
    <x v="194"/>
    <x v="2"/>
    <x v="16"/>
    <s v="Q1"/>
    <s v="TS_GP_RLS_PSAUTO_M.AS_001006"/>
    <s v="......5 Sales of Tractors"/>
    <n v="6784"/>
    <s v="Number"/>
    <s v="Normal"/>
    <m/>
    <n v="60"/>
    <x v="5"/>
  </r>
  <r>
    <s v="Production and Sales of Auto Vehicles"/>
    <x v="194"/>
    <x v="2"/>
    <x v="16"/>
    <s v="Q1"/>
    <s v="TS_GP_RLS_PSAUTO_M.AS_001002"/>
    <s v=". Total Sales of 2 &amp; 3 Wheelers"/>
    <n v="50120"/>
    <s v="Number"/>
    <s v="Normal"/>
    <m/>
    <n v="70"/>
    <x v="6"/>
  </r>
  <r>
    <s v="Production and Sales of Auto Vehicles"/>
    <x v="194"/>
    <x v="2"/>
    <x v="16"/>
    <s v="Q1"/>
    <s v="TS_GP_RLS_PSAUTO_M.TAP_001000"/>
    <s v=". Total Production (except 2 &amp; 3 Wheelers)"/>
    <n v="15046"/>
    <s v="Number"/>
    <s v="Normal"/>
    <m/>
    <n v="80"/>
    <x v="7"/>
  </r>
  <r>
    <s v="Production and Sales of Auto Vehicles"/>
    <x v="194"/>
    <x v="2"/>
    <x v="16"/>
    <s v="Q1"/>
    <s v="TS_GP_RLS_PSAUTO_M.AP_001001"/>
    <s v="......1 Production of Cars"/>
    <n v="7237"/>
    <s v="Number"/>
    <s v="Normal"/>
    <m/>
    <n v="90"/>
    <x v="8"/>
  </r>
  <r>
    <s v="Production and Sales of Auto Vehicles"/>
    <x v="194"/>
    <x v="2"/>
    <x v="16"/>
    <s v="Q1"/>
    <s v="TS_GP_RLS_PSAUTO_M.AP_001003"/>
    <s v="......2 Production of Trucks"/>
    <n v="369"/>
    <s v="Number"/>
    <s v="Normal"/>
    <m/>
    <n v="100"/>
    <x v="9"/>
  </r>
  <r>
    <s v="Production and Sales of Auto Vehicles"/>
    <x v="194"/>
    <x v="2"/>
    <x v="16"/>
    <s v="Q1"/>
    <s v="TS_GP_RLS_PSAUTO_M.AP_001004"/>
    <s v="......3 Production of Buses"/>
    <n v="84"/>
    <s v="Number"/>
    <s v="Normal"/>
    <m/>
    <n v="110"/>
    <x v="10"/>
  </r>
  <r>
    <s v="Production and Sales of Auto Vehicles"/>
    <x v="194"/>
    <x v="2"/>
    <x v="16"/>
    <s v="Q1"/>
    <s v="TS_GP_RLS_PSAUTO_M.AP_001005"/>
    <s v="......4 Production of Jeeps &amp; Pickups"/>
    <n v="916"/>
    <s v="Number"/>
    <s v="Normal"/>
    <m/>
    <n v="120"/>
    <x v="11"/>
  </r>
  <r>
    <s v="Production and Sales of Auto Vehicles"/>
    <x v="194"/>
    <x v="2"/>
    <x v="16"/>
    <s v="Q1"/>
    <s v="TS_GP_RLS_PSAUTO_M.AP_001006"/>
    <s v="......5 Production of Tractors"/>
    <n v="6440"/>
    <s v="Number"/>
    <s v="Normal"/>
    <m/>
    <n v="130"/>
    <x v="12"/>
  </r>
  <r>
    <s v="Production and Sales of Auto Vehicles"/>
    <x v="194"/>
    <x v="2"/>
    <x v="16"/>
    <s v="Q1"/>
    <s v="TS_GP_RLS_PSAUTO_M.AP_001002"/>
    <s v=". Total Production of 2 &amp; 3 Wheelers"/>
    <n v="49913"/>
    <s v="Number"/>
    <s v="Normal"/>
    <m/>
    <n v="140"/>
    <x v="13"/>
  </r>
  <r>
    <s v="Production and Sales of Auto Vehicles"/>
    <x v="195"/>
    <x v="3"/>
    <x v="16"/>
    <s v="Q1"/>
    <s v="TS_GP_RLS_PSAUTO_M.TAS_001000"/>
    <s v=". Total Sales (except 2 &amp; 3 Wheelers)"/>
    <n v="14575"/>
    <s v="Number"/>
    <s v="Normal"/>
    <m/>
    <n v="10"/>
    <x v="0"/>
  </r>
  <r>
    <s v="Production and Sales of Auto Vehicles"/>
    <x v="195"/>
    <x v="3"/>
    <x v="16"/>
    <s v="Q1"/>
    <s v="TS_GP_RLS_PSAUTO_M.AS_001001"/>
    <s v="......1 Sales of Cars"/>
    <n v="7144"/>
    <s v="Number"/>
    <s v="Normal"/>
    <m/>
    <n v="20"/>
    <x v="1"/>
  </r>
  <r>
    <s v="Production and Sales of Auto Vehicles"/>
    <x v="195"/>
    <x v="3"/>
    <x v="16"/>
    <s v="Q1"/>
    <s v="TS_GP_RLS_PSAUTO_M.AS_001003"/>
    <s v="......2 Sales of Trucks"/>
    <n v="304"/>
    <s v="Number"/>
    <s v="Normal"/>
    <m/>
    <n v="30"/>
    <x v="2"/>
  </r>
  <r>
    <s v="Production and Sales of Auto Vehicles"/>
    <x v="195"/>
    <x v="3"/>
    <x v="16"/>
    <s v="Q1"/>
    <s v="TS_GP_RLS_PSAUTO_M.AS_001004"/>
    <s v="......3 Sales of Buses"/>
    <n v="68"/>
    <s v="Number"/>
    <s v="Normal"/>
    <m/>
    <n v="40"/>
    <x v="3"/>
  </r>
  <r>
    <s v="Production and Sales of Auto Vehicles"/>
    <x v="195"/>
    <x v="3"/>
    <x v="16"/>
    <s v="Q1"/>
    <s v="TS_GP_RLS_PSAUTO_M.AS_001005"/>
    <s v="......4 Sales of Jeeps &amp; Pickups"/>
    <n v="1158"/>
    <s v="Number"/>
    <s v="Normal"/>
    <m/>
    <n v="50"/>
    <x v="4"/>
  </r>
  <r>
    <s v="Production and Sales of Auto Vehicles"/>
    <x v="195"/>
    <x v="3"/>
    <x v="16"/>
    <s v="Q1"/>
    <s v="TS_GP_RLS_PSAUTO_M.AS_001006"/>
    <s v="......5 Sales of Tractors"/>
    <n v="5901"/>
    <s v="Number"/>
    <s v="Normal"/>
    <m/>
    <n v="60"/>
    <x v="5"/>
  </r>
  <r>
    <s v="Production and Sales of Auto Vehicles"/>
    <x v="195"/>
    <x v="3"/>
    <x v="16"/>
    <s v="Q1"/>
    <s v="TS_GP_RLS_PSAUTO_M.AS_001002"/>
    <s v=". Total Sales of 2 &amp; 3 Wheelers"/>
    <n v="49891"/>
    <s v="Number"/>
    <s v="Normal"/>
    <m/>
    <n v="70"/>
    <x v="6"/>
  </r>
  <r>
    <s v="Production and Sales of Auto Vehicles"/>
    <x v="195"/>
    <x v="3"/>
    <x v="16"/>
    <s v="Q1"/>
    <s v="TS_GP_RLS_PSAUTO_M.TAP_001000"/>
    <s v=". Total Production (except 2 &amp; 3 Wheelers)"/>
    <n v="13433"/>
    <s v="Number"/>
    <s v="Normal"/>
    <m/>
    <n v="80"/>
    <x v="7"/>
  </r>
  <r>
    <s v="Production and Sales of Auto Vehicles"/>
    <x v="195"/>
    <x v="3"/>
    <x v="16"/>
    <s v="Q1"/>
    <s v="TS_GP_RLS_PSAUTO_M.AP_001001"/>
    <s v="......1 Production of Cars"/>
    <n v="6644"/>
    <s v="Number"/>
    <s v="Normal"/>
    <m/>
    <n v="90"/>
    <x v="8"/>
  </r>
  <r>
    <s v="Production and Sales of Auto Vehicles"/>
    <x v="195"/>
    <x v="3"/>
    <x v="16"/>
    <s v="Q1"/>
    <s v="TS_GP_RLS_PSAUTO_M.AP_001003"/>
    <s v="......2 Production of Trucks"/>
    <n v="297"/>
    <s v="Number"/>
    <s v="Normal"/>
    <m/>
    <n v="100"/>
    <x v="9"/>
  </r>
  <r>
    <s v="Production and Sales of Auto Vehicles"/>
    <x v="195"/>
    <x v="3"/>
    <x v="16"/>
    <s v="Q1"/>
    <s v="TS_GP_RLS_PSAUTO_M.AP_001004"/>
    <s v="......3 Production of Buses"/>
    <n v="84"/>
    <s v="Number"/>
    <s v="Normal"/>
    <m/>
    <n v="110"/>
    <x v="10"/>
  </r>
  <r>
    <s v="Production and Sales of Auto Vehicles"/>
    <x v="195"/>
    <x v="3"/>
    <x v="16"/>
    <s v="Q1"/>
    <s v="TS_GP_RLS_PSAUTO_M.AP_001005"/>
    <s v="......4 Production of Jeeps &amp; Pickups"/>
    <n v="698"/>
    <s v="Number"/>
    <s v="Normal"/>
    <m/>
    <n v="120"/>
    <x v="11"/>
  </r>
  <r>
    <s v="Production and Sales of Auto Vehicles"/>
    <x v="195"/>
    <x v="3"/>
    <x v="16"/>
    <s v="Q1"/>
    <s v="TS_GP_RLS_PSAUTO_M.AP_001006"/>
    <s v="......5 Production of Tractors"/>
    <n v="5710"/>
    <s v="Number"/>
    <s v="Normal"/>
    <m/>
    <n v="130"/>
    <x v="12"/>
  </r>
  <r>
    <s v="Production and Sales of Auto Vehicles"/>
    <x v="195"/>
    <x v="3"/>
    <x v="16"/>
    <s v="Q1"/>
    <s v="TS_GP_RLS_PSAUTO_M.AP_001002"/>
    <s v=". Total Production of 2 &amp; 3 Wheelers"/>
    <n v="50146"/>
    <s v="Number"/>
    <s v="Normal"/>
    <m/>
    <n v="140"/>
    <x v="13"/>
  </r>
  <r>
    <s v="Production and Sales of Auto Vehicles"/>
    <x v="196"/>
    <x v="4"/>
    <x v="16"/>
    <s v="Q1"/>
    <s v="TS_GP_RLS_PSAUTO_M.TAS_001000"/>
    <s v=". Total Sales (except 2 &amp; 3 Wheelers)"/>
    <n v="14840"/>
    <s v="Number"/>
    <s v="Normal"/>
    <m/>
    <n v="10"/>
    <x v="0"/>
  </r>
  <r>
    <s v="Production and Sales of Auto Vehicles"/>
    <x v="196"/>
    <x v="4"/>
    <x v="16"/>
    <s v="Q1"/>
    <s v="TS_GP_RLS_PSAUTO_M.AS_001001"/>
    <s v="......1 Sales of Cars"/>
    <n v="6964"/>
    <s v="Number"/>
    <s v="Normal"/>
    <m/>
    <n v="20"/>
    <x v="1"/>
  </r>
  <r>
    <s v="Production and Sales of Auto Vehicles"/>
    <x v="196"/>
    <x v="4"/>
    <x v="16"/>
    <s v="Q1"/>
    <s v="TS_GP_RLS_PSAUTO_M.AS_001003"/>
    <s v="......2 Sales of Trucks"/>
    <n v="242"/>
    <s v="Number"/>
    <s v="Normal"/>
    <m/>
    <n v="30"/>
    <x v="2"/>
  </r>
  <r>
    <s v="Production and Sales of Auto Vehicles"/>
    <x v="196"/>
    <x v="4"/>
    <x v="16"/>
    <s v="Q1"/>
    <s v="TS_GP_RLS_PSAUTO_M.AS_001004"/>
    <s v="......3 Sales of Buses"/>
    <n v="71"/>
    <s v="Number"/>
    <s v="Normal"/>
    <m/>
    <n v="40"/>
    <x v="3"/>
  </r>
  <r>
    <s v="Production and Sales of Auto Vehicles"/>
    <x v="196"/>
    <x v="4"/>
    <x v="16"/>
    <s v="Q1"/>
    <s v="TS_GP_RLS_PSAUTO_M.AS_001005"/>
    <s v="......4 Sales of Jeeps &amp; Pickups"/>
    <n v="1032"/>
    <s v="Number"/>
    <s v="Normal"/>
    <m/>
    <n v="50"/>
    <x v="4"/>
  </r>
  <r>
    <s v="Production and Sales of Auto Vehicles"/>
    <x v="196"/>
    <x v="4"/>
    <x v="16"/>
    <s v="Q1"/>
    <s v="TS_GP_RLS_PSAUTO_M.AS_001006"/>
    <s v="......5 Sales of Tractors"/>
    <n v="6531"/>
    <s v="Number"/>
    <s v="Normal"/>
    <m/>
    <n v="60"/>
    <x v="5"/>
  </r>
  <r>
    <s v="Production and Sales of Auto Vehicles"/>
    <x v="196"/>
    <x v="4"/>
    <x v="16"/>
    <s v="Q1"/>
    <s v="TS_GP_RLS_PSAUTO_M.AS_001002"/>
    <s v=". Total Sales of 2 &amp; 3 Wheelers"/>
    <n v="45740"/>
    <s v="Number"/>
    <s v="Normal"/>
    <m/>
    <n v="70"/>
    <x v="6"/>
  </r>
  <r>
    <s v="Production and Sales of Auto Vehicles"/>
    <x v="196"/>
    <x v="4"/>
    <x v="16"/>
    <s v="Q1"/>
    <s v="TS_GP_RLS_PSAUTO_M.TAP_001000"/>
    <s v=". Total Production (except 2 &amp; 3 Wheelers)"/>
    <n v="14802"/>
    <s v="Number"/>
    <s v="Normal"/>
    <m/>
    <n v="80"/>
    <x v="7"/>
  </r>
  <r>
    <s v="Production and Sales of Auto Vehicles"/>
    <x v="196"/>
    <x v="4"/>
    <x v="16"/>
    <s v="Q1"/>
    <s v="TS_GP_RLS_PSAUTO_M.AP_001001"/>
    <s v="......1 Production of Cars"/>
    <n v="7154"/>
    <s v="Number"/>
    <s v="Normal"/>
    <m/>
    <n v="90"/>
    <x v="8"/>
  </r>
  <r>
    <s v="Production and Sales of Auto Vehicles"/>
    <x v="196"/>
    <x v="4"/>
    <x v="16"/>
    <s v="Q1"/>
    <s v="TS_GP_RLS_PSAUTO_M.AP_001003"/>
    <s v="......2 Production of Trucks"/>
    <n v="300"/>
    <s v="Number"/>
    <s v="Normal"/>
    <m/>
    <n v="100"/>
    <x v="9"/>
  </r>
  <r>
    <s v="Production and Sales of Auto Vehicles"/>
    <x v="196"/>
    <x v="4"/>
    <x v="16"/>
    <s v="Q1"/>
    <s v="TS_GP_RLS_PSAUTO_M.AP_001004"/>
    <s v="......3 Production of Buses"/>
    <n v="81"/>
    <s v="Number"/>
    <s v="Normal"/>
    <m/>
    <n v="110"/>
    <x v="10"/>
  </r>
  <r>
    <s v="Production and Sales of Auto Vehicles"/>
    <x v="196"/>
    <x v="4"/>
    <x v="16"/>
    <s v="Q1"/>
    <s v="TS_GP_RLS_PSAUTO_M.AP_001005"/>
    <s v="......4 Production of Jeeps &amp; Pickups"/>
    <n v="1110"/>
    <s v="Number"/>
    <s v="Normal"/>
    <m/>
    <n v="120"/>
    <x v="11"/>
  </r>
  <r>
    <s v="Production and Sales of Auto Vehicles"/>
    <x v="196"/>
    <x v="4"/>
    <x v="16"/>
    <s v="Q1"/>
    <s v="TS_GP_RLS_PSAUTO_M.AP_001006"/>
    <s v="......5 Production of Tractors"/>
    <n v="6157"/>
    <s v="Number"/>
    <s v="Normal"/>
    <m/>
    <n v="130"/>
    <x v="12"/>
  </r>
  <r>
    <s v="Production and Sales of Auto Vehicles"/>
    <x v="196"/>
    <x v="4"/>
    <x v="16"/>
    <s v="Q1"/>
    <s v="TS_GP_RLS_PSAUTO_M.AP_001002"/>
    <s v=". Total Production of 2 &amp; 3 Wheelers"/>
    <n v="45414"/>
    <s v="Number"/>
    <s v="Normal"/>
    <m/>
    <n v="140"/>
    <x v="13"/>
  </r>
  <r>
    <s v="Production and Sales of Auto Vehicles"/>
    <x v="197"/>
    <x v="5"/>
    <x v="17"/>
    <s v="Q4"/>
    <s v="TS_GP_RLS_PSAUTO_M.TAS_001000"/>
    <s v=". Total Sales (except 2 &amp; 3 Wheelers)"/>
    <n v="13699"/>
    <s v="Number"/>
    <s v="Normal"/>
    <m/>
    <n v="10"/>
    <x v="0"/>
  </r>
  <r>
    <s v="Production and Sales of Auto Vehicles"/>
    <x v="197"/>
    <x v="5"/>
    <x v="17"/>
    <s v="Q4"/>
    <s v="TS_GP_RLS_PSAUTO_M.AS_001001"/>
    <s v="......1 Sales of Cars"/>
    <n v="6525"/>
    <s v="Number"/>
    <s v="Normal"/>
    <m/>
    <n v="20"/>
    <x v="1"/>
  </r>
  <r>
    <s v="Production and Sales of Auto Vehicles"/>
    <x v="197"/>
    <x v="5"/>
    <x v="17"/>
    <s v="Q4"/>
    <s v="TS_GP_RLS_PSAUTO_M.AS_001003"/>
    <s v="......2 Sales of Trucks"/>
    <n v="247"/>
    <s v="Number"/>
    <s v="Normal"/>
    <m/>
    <n v="30"/>
    <x v="2"/>
  </r>
  <r>
    <s v="Production and Sales of Auto Vehicles"/>
    <x v="197"/>
    <x v="5"/>
    <x v="17"/>
    <s v="Q4"/>
    <s v="TS_GP_RLS_PSAUTO_M.AS_001004"/>
    <s v="......3 Sales of Buses"/>
    <n v="68"/>
    <s v="Number"/>
    <s v="Normal"/>
    <m/>
    <n v="40"/>
    <x v="3"/>
  </r>
  <r>
    <s v="Production and Sales of Auto Vehicles"/>
    <x v="197"/>
    <x v="5"/>
    <x v="17"/>
    <s v="Q4"/>
    <s v="TS_GP_RLS_PSAUTO_M.AS_001005"/>
    <s v="......4 Sales of Jeeps &amp; Pickups"/>
    <n v="565"/>
    <s v="Number"/>
    <s v="Normal"/>
    <m/>
    <n v="50"/>
    <x v="4"/>
  </r>
  <r>
    <s v="Production and Sales of Auto Vehicles"/>
    <x v="197"/>
    <x v="5"/>
    <x v="17"/>
    <s v="Q4"/>
    <s v="TS_GP_RLS_PSAUTO_M.AS_001006"/>
    <s v="......5 Sales of Tractors"/>
    <n v="6294"/>
    <s v="Number"/>
    <s v="Normal"/>
    <m/>
    <n v="60"/>
    <x v="5"/>
  </r>
  <r>
    <s v="Production and Sales of Auto Vehicles"/>
    <x v="197"/>
    <x v="5"/>
    <x v="17"/>
    <s v="Q4"/>
    <s v="TS_GP_RLS_PSAUTO_M.AS_001002"/>
    <s v=". Total Sales of 2 &amp; 3 Wheelers"/>
    <n v="36275"/>
    <s v="Number"/>
    <s v="Normal"/>
    <m/>
    <n v="70"/>
    <x v="6"/>
  </r>
  <r>
    <s v="Production and Sales of Auto Vehicles"/>
    <x v="197"/>
    <x v="5"/>
    <x v="17"/>
    <s v="Q4"/>
    <s v="TS_GP_RLS_PSAUTO_M.TAP_001000"/>
    <s v=". Total Production (except 2 &amp; 3 Wheelers)"/>
    <n v="13458"/>
    <s v="Number"/>
    <s v="Normal"/>
    <m/>
    <n v="80"/>
    <x v="7"/>
  </r>
  <r>
    <s v="Production and Sales of Auto Vehicles"/>
    <x v="197"/>
    <x v="5"/>
    <x v="17"/>
    <s v="Q4"/>
    <s v="TS_GP_RLS_PSAUTO_M.AP_001001"/>
    <s v="......1 Production of Cars"/>
    <n v="6788"/>
    <s v="Number"/>
    <s v="Normal"/>
    <m/>
    <n v="90"/>
    <x v="8"/>
  </r>
  <r>
    <s v="Production and Sales of Auto Vehicles"/>
    <x v="197"/>
    <x v="5"/>
    <x v="17"/>
    <s v="Q4"/>
    <s v="TS_GP_RLS_PSAUTO_M.AP_001003"/>
    <s v="......2 Production of Trucks"/>
    <n v="301"/>
    <s v="Number"/>
    <s v="Normal"/>
    <m/>
    <n v="100"/>
    <x v="9"/>
  </r>
  <r>
    <s v="Production and Sales of Auto Vehicles"/>
    <x v="197"/>
    <x v="5"/>
    <x v="17"/>
    <s v="Q4"/>
    <s v="TS_GP_RLS_PSAUTO_M.AP_001004"/>
    <s v="......3 Production of Buses"/>
    <n v="41"/>
    <s v="Number"/>
    <s v="Normal"/>
    <m/>
    <n v="110"/>
    <x v="10"/>
  </r>
  <r>
    <s v="Production and Sales of Auto Vehicles"/>
    <x v="197"/>
    <x v="5"/>
    <x v="17"/>
    <s v="Q4"/>
    <s v="TS_GP_RLS_PSAUTO_M.AP_001005"/>
    <s v="......4 Production of Jeeps &amp; Pickups"/>
    <n v="735"/>
    <s v="Number"/>
    <s v="Normal"/>
    <m/>
    <n v="120"/>
    <x v="11"/>
  </r>
  <r>
    <s v="Production and Sales of Auto Vehicles"/>
    <x v="197"/>
    <x v="5"/>
    <x v="17"/>
    <s v="Q4"/>
    <s v="TS_GP_RLS_PSAUTO_M.AP_001006"/>
    <s v="......5 Production of Tractors"/>
    <n v="5593"/>
    <s v="Number"/>
    <s v="Normal"/>
    <m/>
    <n v="130"/>
    <x v="12"/>
  </r>
  <r>
    <s v="Production and Sales of Auto Vehicles"/>
    <x v="197"/>
    <x v="5"/>
    <x v="17"/>
    <s v="Q4"/>
    <s v="TS_GP_RLS_PSAUTO_M.AP_001002"/>
    <s v=". Total Production of 2 &amp; 3 Wheelers"/>
    <n v="35745"/>
    <s v="Number"/>
    <s v="Normal"/>
    <m/>
    <n v="140"/>
    <x v="13"/>
  </r>
  <r>
    <s v="Production and Sales of Auto Vehicles"/>
    <x v="198"/>
    <x v="6"/>
    <x v="17"/>
    <s v="Q4"/>
    <s v="TS_GP_RLS_PSAUTO_M.TAS_001000"/>
    <s v=". Total Sales (except 2 &amp; 3 Wheelers)"/>
    <n v="10337"/>
    <s v="Number"/>
    <s v="Normal"/>
    <m/>
    <n v="10"/>
    <x v="0"/>
  </r>
  <r>
    <s v="Production and Sales of Auto Vehicles"/>
    <x v="198"/>
    <x v="6"/>
    <x v="17"/>
    <s v="Q4"/>
    <s v="TS_GP_RLS_PSAUTO_M.AS_001001"/>
    <s v="......1 Sales of Cars"/>
    <n v="5774"/>
    <s v="Number"/>
    <s v="Normal"/>
    <m/>
    <n v="20"/>
    <x v="1"/>
  </r>
  <r>
    <s v="Production and Sales of Auto Vehicles"/>
    <x v="198"/>
    <x v="6"/>
    <x v="17"/>
    <s v="Q4"/>
    <s v="TS_GP_RLS_PSAUTO_M.AS_001003"/>
    <s v="......2 Sales of Trucks"/>
    <n v="265"/>
    <s v="Number"/>
    <s v="Normal"/>
    <m/>
    <n v="30"/>
    <x v="2"/>
  </r>
  <r>
    <s v="Production and Sales of Auto Vehicles"/>
    <x v="198"/>
    <x v="6"/>
    <x v="17"/>
    <s v="Q4"/>
    <s v="TS_GP_RLS_PSAUTO_M.AS_001004"/>
    <s v="......3 Sales of Buses"/>
    <n v="35"/>
    <s v="Number"/>
    <s v="Normal"/>
    <m/>
    <n v="40"/>
    <x v="3"/>
  </r>
  <r>
    <s v="Production and Sales of Auto Vehicles"/>
    <x v="198"/>
    <x v="6"/>
    <x v="17"/>
    <s v="Q4"/>
    <s v="TS_GP_RLS_PSAUTO_M.AS_001005"/>
    <s v="......4 Sales of Jeeps &amp; Pickups"/>
    <n v="419"/>
    <s v="Number"/>
    <s v="Normal"/>
    <m/>
    <n v="50"/>
    <x v="4"/>
  </r>
  <r>
    <s v="Production and Sales of Auto Vehicles"/>
    <x v="198"/>
    <x v="6"/>
    <x v="17"/>
    <s v="Q4"/>
    <s v="TS_GP_RLS_PSAUTO_M.AS_001006"/>
    <s v="......5 Sales of Tractors"/>
    <n v="3844"/>
    <s v="Number"/>
    <s v="Normal"/>
    <m/>
    <n v="60"/>
    <x v="5"/>
  </r>
  <r>
    <s v="Production and Sales of Auto Vehicles"/>
    <x v="198"/>
    <x v="6"/>
    <x v="17"/>
    <s v="Q4"/>
    <s v="TS_GP_RLS_PSAUTO_M.AS_001002"/>
    <s v=". Total Sales of 2 &amp; 3 Wheelers"/>
    <n v="35129"/>
    <s v="Number"/>
    <s v="Normal"/>
    <m/>
    <n v="70"/>
    <x v="6"/>
  </r>
  <r>
    <s v="Production and Sales of Auto Vehicles"/>
    <x v="198"/>
    <x v="6"/>
    <x v="17"/>
    <s v="Q4"/>
    <s v="TS_GP_RLS_PSAUTO_M.TAP_001000"/>
    <s v=". Total Production (except 2 &amp; 3 Wheelers)"/>
    <n v="11288"/>
    <s v="Number"/>
    <s v="Normal"/>
    <m/>
    <n v="80"/>
    <x v="7"/>
  </r>
  <r>
    <s v="Production and Sales of Auto Vehicles"/>
    <x v="198"/>
    <x v="6"/>
    <x v="17"/>
    <s v="Q4"/>
    <s v="TS_GP_RLS_PSAUTO_M.AP_001001"/>
    <s v="......1 Production of Cars"/>
    <n v="5733"/>
    <s v="Number"/>
    <s v="Normal"/>
    <m/>
    <n v="90"/>
    <x v="8"/>
  </r>
  <r>
    <s v="Production and Sales of Auto Vehicles"/>
    <x v="198"/>
    <x v="6"/>
    <x v="17"/>
    <s v="Q4"/>
    <s v="TS_GP_RLS_PSAUTO_M.AP_001003"/>
    <s v="......2 Production of Trucks"/>
    <n v="169"/>
    <s v="Number"/>
    <s v="Normal"/>
    <m/>
    <n v="100"/>
    <x v="9"/>
  </r>
  <r>
    <s v="Production and Sales of Auto Vehicles"/>
    <x v="198"/>
    <x v="6"/>
    <x v="17"/>
    <s v="Q4"/>
    <s v="TS_GP_RLS_PSAUTO_M.AP_001004"/>
    <s v="......3 Production of Buses"/>
    <n v="49"/>
    <s v="Number"/>
    <s v="Normal"/>
    <m/>
    <n v="110"/>
    <x v="10"/>
  </r>
  <r>
    <s v="Production and Sales of Auto Vehicles"/>
    <x v="198"/>
    <x v="6"/>
    <x v="17"/>
    <s v="Q4"/>
    <s v="TS_GP_RLS_PSAUTO_M.AP_001005"/>
    <s v="......4 Production of Jeeps &amp; Pickups"/>
    <n v="814"/>
    <s v="Number"/>
    <s v="Normal"/>
    <m/>
    <n v="120"/>
    <x v="11"/>
  </r>
  <r>
    <s v="Production and Sales of Auto Vehicles"/>
    <x v="198"/>
    <x v="6"/>
    <x v="17"/>
    <s v="Q4"/>
    <s v="TS_GP_RLS_PSAUTO_M.AP_001006"/>
    <s v="......5 Production of Tractors"/>
    <n v="4523"/>
    <s v="Number"/>
    <s v="Normal"/>
    <m/>
    <n v="130"/>
    <x v="12"/>
  </r>
  <r>
    <s v="Production and Sales of Auto Vehicles"/>
    <x v="198"/>
    <x v="6"/>
    <x v="17"/>
    <s v="Q4"/>
    <s v="TS_GP_RLS_PSAUTO_M.AP_001002"/>
    <s v=". Total Production of 2 &amp; 3 Wheelers"/>
    <n v="34955"/>
    <s v="Number"/>
    <s v="Normal"/>
    <m/>
    <n v="140"/>
    <x v="13"/>
  </r>
  <r>
    <s v="Production and Sales of Auto Vehicles"/>
    <x v="199"/>
    <x v="7"/>
    <x v="17"/>
    <s v="Q4"/>
    <s v="TS_GP_RLS_PSAUTO_M.TAS_001000"/>
    <s v=". Total Sales (except 2 &amp; 3 Wheelers)"/>
    <n v="12596"/>
    <s v="Number"/>
    <s v="Normal"/>
    <m/>
    <n v="10"/>
    <x v="0"/>
  </r>
  <r>
    <s v="Production and Sales of Auto Vehicles"/>
    <x v="199"/>
    <x v="7"/>
    <x v="17"/>
    <s v="Q4"/>
    <s v="TS_GP_RLS_PSAUTO_M.AS_001001"/>
    <s v="......1 Sales of Cars"/>
    <n v="6914"/>
    <s v="Number"/>
    <s v="Normal"/>
    <m/>
    <n v="20"/>
    <x v="1"/>
  </r>
  <r>
    <s v="Production and Sales of Auto Vehicles"/>
    <x v="199"/>
    <x v="7"/>
    <x v="17"/>
    <s v="Q4"/>
    <s v="TS_GP_RLS_PSAUTO_M.AS_001003"/>
    <s v="......2 Sales of Trucks"/>
    <n v="271"/>
    <s v="Number"/>
    <s v="Normal"/>
    <m/>
    <n v="30"/>
    <x v="2"/>
  </r>
  <r>
    <s v="Production and Sales of Auto Vehicles"/>
    <x v="199"/>
    <x v="7"/>
    <x v="17"/>
    <s v="Q4"/>
    <s v="TS_GP_RLS_PSAUTO_M.AS_001004"/>
    <s v="......3 Sales of Buses"/>
    <n v="55"/>
    <s v="Number"/>
    <s v="Normal"/>
    <m/>
    <n v="40"/>
    <x v="3"/>
  </r>
  <r>
    <s v="Production and Sales of Auto Vehicles"/>
    <x v="199"/>
    <x v="7"/>
    <x v="17"/>
    <s v="Q4"/>
    <s v="TS_GP_RLS_PSAUTO_M.AS_001005"/>
    <s v="......4 Sales of Jeeps &amp; Pickups"/>
    <n v="659"/>
    <s v="Number"/>
    <s v="Normal"/>
    <m/>
    <n v="50"/>
    <x v="4"/>
  </r>
  <r>
    <s v="Production and Sales of Auto Vehicles"/>
    <x v="199"/>
    <x v="7"/>
    <x v="17"/>
    <s v="Q4"/>
    <s v="TS_GP_RLS_PSAUTO_M.AS_001006"/>
    <s v="......5 Sales of Tractors"/>
    <n v="4697"/>
    <s v="Number"/>
    <s v="Normal"/>
    <m/>
    <n v="60"/>
    <x v="5"/>
  </r>
  <r>
    <s v="Production and Sales of Auto Vehicles"/>
    <x v="199"/>
    <x v="7"/>
    <x v="17"/>
    <s v="Q4"/>
    <s v="TS_GP_RLS_PSAUTO_M.AS_001002"/>
    <s v=". Total Sales of 2 &amp; 3 Wheelers"/>
    <n v="36562"/>
    <s v="Number"/>
    <s v="Normal"/>
    <m/>
    <n v="70"/>
    <x v="6"/>
  </r>
  <r>
    <s v="Production and Sales of Auto Vehicles"/>
    <x v="199"/>
    <x v="7"/>
    <x v="17"/>
    <s v="Q4"/>
    <s v="TS_GP_RLS_PSAUTO_M.TAP_001000"/>
    <s v=". Total Production (except 2 &amp; 3 Wheelers)"/>
    <n v="10892"/>
    <s v="Number"/>
    <s v="Normal"/>
    <m/>
    <n v="80"/>
    <x v="7"/>
  </r>
  <r>
    <s v="Production and Sales of Auto Vehicles"/>
    <x v="199"/>
    <x v="7"/>
    <x v="17"/>
    <s v="Q4"/>
    <s v="TS_GP_RLS_PSAUTO_M.AP_001001"/>
    <s v="......1 Production of Cars"/>
    <n v="5022"/>
    <s v="Number"/>
    <s v="Normal"/>
    <m/>
    <n v="90"/>
    <x v="8"/>
  </r>
  <r>
    <s v="Production and Sales of Auto Vehicles"/>
    <x v="199"/>
    <x v="7"/>
    <x v="17"/>
    <s v="Q4"/>
    <s v="TS_GP_RLS_PSAUTO_M.AP_001003"/>
    <s v="......2 Production of Trucks"/>
    <n v="140"/>
    <s v="Number"/>
    <s v="Normal"/>
    <m/>
    <n v="100"/>
    <x v="9"/>
  </r>
  <r>
    <s v="Production and Sales of Auto Vehicles"/>
    <x v="199"/>
    <x v="7"/>
    <x v="17"/>
    <s v="Q4"/>
    <s v="TS_GP_RLS_PSAUTO_M.AP_001004"/>
    <s v="......3 Production of Buses"/>
    <n v="24"/>
    <s v="Number"/>
    <s v="Normal"/>
    <m/>
    <n v="110"/>
    <x v="10"/>
  </r>
  <r>
    <s v="Production and Sales of Auto Vehicles"/>
    <x v="199"/>
    <x v="7"/>
    <x v="17"/>
    <s v="Q4"/>
    <s v="TS_GP_RLS_PSAUTO_M.AP_001005"/>
    <s v="......4 Production of Jeeps &amp; Pickups"/>
    <n v="875"/>
    <s v="Number"/>
    <s v="Normal"/>
    <m/>
    <n v="120"/>
    <x v="11"/>
  </r>
  <r>
    <s v="Production and Sales of Auto Vehicles"/>
    <x v="199"/>
    <x v="7"/>
    <x v="17"/>
    <s v="Q4"/>
    <s v="TS_GP_RLS_PSAUTO_M.AP_001006"/>
    <s v="......5 Production of Tractors"/>
    <n v="4831"/>
    <s v="Number"/>
    <s v="Normal"/>
    <m/>
    <n v="130"/>
    <x v="12"/>
  </r>
  <r>
    <s v="Production and Sales of Auto Vehicles"/>
    <x v="199"/>
    <x v="7"/>
    <x v="17"/>
    <s v="Q4"/>
    <s v="TS_GP_RLS_PSAUTO_M.AP_001002"/>
    <s v=". Total Production of 2 &amp; 3 Wheelers"/>
    <n v="36474"/>
    <s v="Number"/>
    <s v="Normal"/>
    <m/>
    <n v="140"/>
    <x v="13"/>
  </r>
  <r>
    <s v="Production and Sales of Auto Vehicles"/>
    <x v="200"/>
    <x v="8"/>
    <x v="17"/>
    <s v="Q3"/>
    <s v="TS_GP_RLS_PSAUTO_M.TAS_001000"/>
    <s v=". Total Sales (except 2 &amp; 3 Wheelers)"/>
    <n v="10163"/>
    <s v="Number"/>
    <s v="Normal"/>
    <m/>
    <n v="10"/>
    <x v="0"/>
  </r>
  <r>
    <s v="Production and Sales of Auto Vehicles"/>
    <x v="200"/>
    <x v="8"/>
    <x v="17"/>
    <s v="Q3"/>
    <s v="TS_GP_RLS_PSAUTO_M.AS_001001"/>
    <s v="......1 Sales of Cars"/>
    <n v="2689"/>
    <s v="Number"/>
    <s v="Normal"/>
    <m/>
    <n v="20"/>
    <x v="1"/>
  </r>
  <r>
    <s v="Production and Sales of Auto Vehicles"/>
    <x v="200"/>
    <x v="8"/>
    <x v="17"/>
    <s v="Q3"/>
    <s v="TS_GP_RLS_PSAUTO_M.AS_001003"/>
    <s v="......2 Sales of Trucks"/>
    <n v="210"/>
    <s v="Number"/>
    <s v="Normal"/>
    <m/>
    <n v="30"/>
    <x v="2"/>
  </r>
  <r>
    <s v="Production and Sales of Auto Vehicles"/>
    <x v="200"/>
    <x v="8"/>
    <x v="17"/>
    <s v="Q3"/>
    <s v="TS_GP_RLS_PSAUTO_M.AS_001004"/>
    <s v="......3 Sales of Buses"/>
    <n v="23"/>
    <s v="Number"/>
    <s v="Normal"/>
    <m/>
    <n v="40"/>
    <x v="3"/>
  </r>
  <r>
    <s v="Production and Sales of Auto Vehicles"/>
    <x v="200"/>
    <x v="8"/>
    <x v="17"/>
    <s v="Q3"/>
    <s v="TS_GP_RLS_PSAUTO_M.AS_001005"/>
    <s v="......4 Sales of Jeeps &amp; Pickups"/>
    <n v="1190"/>
    <s v="Number"/>
    <s v="Normal"/>
    <m/>
    <n v="50"/>
    <x v="4"/>
  </r>
  <r>
    <s v="Production and Sales of Auto Vehicles"/>
    <x v="200"/>
    <x v="8"/>
    <x v="17"/>
    <s v="Q3"/>
    <s v="TS_GP_RLS_PSAUTO_M.AS_001006"/>
    <s v="......5 Sales of Tractors"/>
    <n v="6051"/>
    <s v="Number"/>
    <s v="Normal"/>
    <m/>
    <n v="60"/>
    <x v="5"/>
  </r>
  <r>
    <s v="Production and Sales of Auto Vehicles"/>
    <x v="200"/>
    <x v="8"/>
    <x v="17"/>
    <s v="Q3"/>
    <s v="TS_GP_RLS_PSAUTO_M.AS_001002"/>
    <s v=". Total Sales of 2 &amp; 3 Wheelers"/>
    <n v="32748"/>
    <s v="Number"/>
    <s v="Normal"/>
    <m/>
    <n v="70"/>
    <x v="6"/>
  </r>
  <r>
    <s v="Production and Sales of Auto Vehicles"/>
    <x v="200"/>
    <x v="8"/>
    <x v="17"/>
    <s v="Q3"/>
    <s v="TS_GP_RLS_PSAUTO_M.TAP_001000"/>
    <s v=". Total Production (except 2 &amp; 3 Wheelers)"/>
    <n v="11678"/>
    <s v="Number"/>
    <s v="Normal"/>
    <m/>
    <n v="80"/>
    <x v="7"/>
  </r>
  <r>
    <s v="Production and Sales of Auto Vehicles"/>
    <x v="200"/>
    <x v="8"/>
    <x v="17"/>
    <s v="Q3"/>
    <s v="TS_GP_RLS_PSAUTO_M.AP_001001"/>
    <s v="......1 Production of Cars"/>
    <n v="4534"/>
    <s v="Number"/>
    <s v="Normal"/>
    <m/>
    <n v="90"/>
    <x v="8"/>
  </r>
  <r>
    <s v="Production and Sales of Auto Vehicles"/>
    <x v="200"/>
    <x v="8"/>
    <x v="17"/>
    <s v="Q3"/>
    <s v="TS_GP_RLS_PSAUTO_M.AP_001003"/>
    <s v="......2 Production of Trucks"/>
    <n v="205"/>
    <s v="Number"/>
    <s v="Normal"/>
    <m/>
    <n v="100"/>
    <x v="9"/>
  </r>
  <r>
    <s v="Production and Sales of Auto Vehicles"/>
    <x v="200"/>
    <x v="8"/>
    <x v="17"/>
    <s v="Q3"/>
    <s v="TS_GP_RLS_PSAUTO_M.AP_001004"/>
    <s v="......3 Production of Buses"/>
    <n v="12"/>
    <s v="Number"/>
    <s v="Normal"/>
    <m/>
    <n v="110"/>
    <x v="10"/>
  </r>
  <r>
    <s v="Production and Sales of Auto Vehicles"/>
    <x v="200"/>
    <x v="8"/>
    <x v="17"/>
    <s v="Q3"/>
    <s v="TS_GP_RLS_PSAUTO_M.AP_001005"/>
    <s v="......4 Production of Jeeps &amp; Pickups"/>
    <n v="1437"/>
    <s v="Number"/>
    <s v="Normal"/>
    <m/>
    <n v="120"/>
    <x v="11"/>
  </r>
  <r>
    <s v="Production and Sales of Auto Vehicles"/>
    <x v="200"/>
    <x v="8"/>
    <x v="17"/>
    <s v="Q3"/>
    <s v="TS_GP_RLS_PSAUTO_M.AP_001006"/>
    <s v="......5 Production of Tractors"/>
    <n v="5490"/>
    <s v="Number"/>
    <s v="Normal"/>
    <m/>
    <n v="130"/>
    <x v="12"/>
  </r>
  <r>
    <s v="Production and Sales of Auto Vehicles"/>
    <x v="200"/>
    <x v="8"/>
    <x v="17"/>
    <s v="Q3"/>
    <s v="TS_GP_RLS_PSAUTO_M.AP_001002"/>
    <s v=". Total Production of 2 &amp; 3 Wheelers"/>
    <n v="31993"/>
    <s v="Number"/>
    <s v="Normal"/>
    <m/>
    <n v="140"/>
    <x v="13"/>
  </r>
  <r>
    <s v="Production and Sales of Auto Vehicles"/>
    <x v="201"/>
    <x v="9"/>
    <x v="17"/>
    <s v="Q3"/>
    <s v="TS_GP_RLS_PSAUTO_M.TAS_001000"/>
    <s v=". Total Sales (except 2 &amp; 3 Wheelers)"/>
    <n v="13531"/>
    <s v="Number"/>
    <s v="Normal"/>
    <m/>
    <n v="10"/>
    <x v="0"/>
  </r>
  <r>
    <s v="Production and Sales of Auto Vehicles"/>
    <x v="201"/>
    <x v="9"/>
    <x v="17"/>
    <s v="Q3"/>
    <s v="TS_GP_RLS_PSAUTO_M.AS_001001"/>
    <s v="......1 Sales of Cars"/>
    <n v="6450"/>
    <s v="Number"/>
    <s v="Normal"/>
    <m/>
    <n v="20"/>
    <x v="1"/>
  </r>
  <r>
    <s v="Production and Sales of Auto Vehicles"/>
    <x v="201"/>
    <x v="9"/>
    <x v="17"/>
    <s v="Q3"/>
    <s v="TS_GP_RLS_PSAUTO_M.AS_001003"/>
    <s v="......2 Sales of Trucks"/>
    <n v="187"/>
    <s v="Number"/>
    <s v="Normal"/>
    <m/>
    <n v="30"/>
    <x v="2"/>
  </r>
  <r>
    <s v="Production and Sales of Auto Vehicles"/>
    <x v="201"/>
    <x v="9"/>
    <x v="17"/>
    <s v="Q3"/>
    <s v="TS_GP_RLS_PSAUTO_M.AS_001004"/>
    <s v="......3 Sales of Buses"/>
    <n v="65"/>
    <s v="Number"/>
    <s v="Normal"/>
    <m/>
    <n v="40"/>
    <x v="3"/>
  </r>
  <r>
    <s v="Production and Sales of Auto Vehicles"/>
    <x v="201"/>
    <x v="9"/>
    <x v="17"/>
    <s v="Q3"/>
    <s v="TS_GP_RLS_PSAUTO_M.AS_001005"/>
    <s v="......4 Sales of Jeeps &amp; Pickups"/>
    <n v="2226"/>
    <s v="Number"/>
    <s v="Normal"/>
    <m/>
    <n v="50"/>
    <x v="4"/>
  </r>
  <r>
    <s v="Production and Sales of Auto Vehicles"/>
    <x v="201"/>
    <x v="9"/>
    <x v="17"/>
    <s v="Q3"/>
    <s v="TS_GP_RLS_PSAUTO_M.AS_001006"/>
    <s v="......5 Sales of Tractors"/>
    <n v="4603"/>
    <s v="Number"/>
    <s v="Normal"/>
    <m/>
    <n v="60"/>
    <x v="5"/>
  </r>
  <r>
    <s v="Production and Sales of Auto Vehicles"/>
    <x v="201"/>
    <x v="9"/>
    <x v="17"/>
    <s v="Q3"/>
    <s v="TS_GP_RLS_PSAUTO_M.AS_001002"/>
    <s v=". Total Sales of 2 &amp; 3 Wheelers"/>
    <n v="38387"/>
    <s v="Number"/>
    <s v="Normal"/>
    <m/>
    <n v="70"/>
    <x v="6"/>
  </r>
  <r>
    <s v="Production and Sales of Auto Vehicles"/>
    <x v="201"/>
    <x v="9"/>
    <x v="17"/>
    <s v="Q3"/>
    <s v="TS_GP_RLS_PSAUTO_M.TAP_001000"/>
    <s v=". Total Production (except 2 &amp; 3 Wheelers)"/>
    <n v="14256"/>
    <s v="Number"/>
    <s v="Normal"/>
    <m/>
    <n v="80"/>
    <x v="7"/>
  </r>
  <r>
    <s v="Production and Sales of Auto Vehicles"/>
    <x v="201"/>
    <x v="9"/>
    <x v="17"/>
    <s v="Q3"/>
    <s v="TS_GP_RLS_PSAUTO_M.AP_001001"/>
    <s v="......1 Production of Cars"/>
    <n v="6888"/>
    <s v="Number"/>
    <s v="Normal"/>
    <m/>
    <n v="90"/>
    <x v="8"/>
  </r>
  <r>
    <s v="Production and Sales of Auto Vehicles"/>
    <x v="201"/>
    <x v="9"/>
    <x v="17"/>
    <s v="Q3"/>
    <s v="TS_GP_RLS_PSAUTO_M.AP_001003"/>
    <s v="......2 Production of Trucks"/>
    <n v="155"/>
    <s v="Number"/>
    <s v="Normal"/>
    <m/>
    <n v="100"/>
    <x v="9"/>
  </r>
  <r>
    <s v="Production and Sales of Auto Vehicles"/>
    <x v="201"/>
    <x v="9"/>
    <x v="17"/>
    <s v="Q3"/>
    <s v="TS_GP_RLS_PSAUTO_M.AP_001004"/>
    <s v="......3 Production of Buses"/>
    <n v="30"/>
    <s v="Number"/>
    <s v="Normal"/>
    <m/>
    <n v="110"/>
    <x v="10"/>
  </r>
  <r>
    <s v="Production and Sales of Auto Vehicles"/>
    <x v="201"/>
    <x v="9"/>
    <x v="17"/>
    <s v="Q3"/>
    <s v="TS_GP_RLS_PSAUTO_M.AP_001005"/>
    <s v="......4 Production of Jeeps &amp; Pickups"/>
    <n v="1974"/>
    <s v="Number"/>
    <s v="Normal"/>
    <m/>
    <n v="120"/>
    <x v="11"/>
  </r>
  <r>
    <s v="Production and Sales of Auto Vehicles"/>
    <x v="201"/>
    <x v="9"/>
    <x v="17"/>
    <s v="Q3"/>
    <s v="TS_GP_RLS_PSAUTO_M.AP_001006"/>
    <s v="......5 Production of Tractors"/>
    <n v="5209"/>
    <s v="Number"/>
    <s v="Normal"/>
    <m/>
    <n v="130"/>
    <x v="12"/>
  </r>
  <r>
    <s v="Production and Sales of Auto Vehicles"/>
    <x v="201"/>
    <x v="9"/>
    <x v="17"/>
    <s v="Q3"/>
    <s v="TS_GP_RLS_PSAUTO_M.AP_001002"/>
    <s v=". Total Production of 2 &amp; 3 Wheelers"/>
    <n v="38638"/>
    <s v="Number"/>
    <s v="Normal"/>
    <m/>
    <n v="140"/>
    <x v="13"/>
  </r>
  <r>
    <s v="Production and Sales of Auto Vehicles"/>
    <x v="202"/>
    <x v="10"/>
    <x v="17"/>
    <s v="Q3"/>
    <s v="TS_GP_RLS_PSAUTO_M.TAS_001000"/>
    <s v=". Total Sales (except 2 &amp; 3 Wheelers)"/>
    <n v="16888"/>
    <s v="Number"/>
    <s v="Normal"/>
    <m/>
    <n v="10"/>
    <x v="0"/>
  </r>
  <r>
    <s v="Production and Sales of Auto Vehicles"/>
    <x v="202"/>
    <x v="10"/>
    <x v="17"/>
    <s v="Q3"/>
    <s v="TS_GP_RLS_PSAUTO_M.AS_001001"/>
    <s v="......1 Sales of Cars"/>
    <n v="10879"/>
    <s v="Number"/>
    <s v="Normal"/>
    <m/>
    <n v="20"/>
    <x v="1"/>
  </r>
  <r>
    <s v="Production and Sales of Auto Vehicles"/>
    <x v="202"/>
    <x v="10"/>
    <x v="17"/>
    <s v="Q3"/>
    <s v="TS_GP_RLS_PSAUTO_M.AS_001003"/>
    <s v="......2 Sales of Trucks"/>
    <n v="162"/>
    <s v="Number"/>
    <s v="Normal"/>
    <m/>
    <n v="30"/>
    <x v="2"/>
  </r>
  <r>
    <s v="Production and Sales of Auto Vehicles"/>
    <x v="202"/>
    <x v="10"/>
    <x v="17"/>
    <s v="Q3"/>
    <s v="TS_GP_RLS_PSAUTO_M.AS_001004"/>
    <s v="......3 Sales of Buses"/>
    <n v="43"/>
    <s v="Number"/>
    <s v="Normal"/>
    <m/>
    <n v="40"/>
    <x v="3"/>
  </r>
  <r>
    <s v="Production and Sales of Auto Vehicles"/>
    <x v="202"/>
    <x v="10"/>
    <x v="17"/>
    <s v="Q3"/>
    <s v="TS_GP_RLS_PSAUTO_M.AS_001005"/>
    <s v="......4 Sales of Jeeps &amp; Pickups"/>
    <n v="2461"/>
    <s v="Number"/>
    <s v="Normal"/>
    <m/>
    <n v="50"/>
    <x v="4"/>
  </r>
  <r>
    <s v="Production and Sales of Auto Vehicles"/>
    <x v="202"/>
    <x v="10"/>
    <x v="17"/>
    <s v="Q3"/>
    <s v="TS_GP_RLS_PSAUTO_M.AS_001006"/>
    <s v="......5 Sales of Tractors"/>
    <n v="3343"/>
    <s v="Number"/>
    <s v="Normal"/>
    <m/>
    <n v="60"/>
    <x v="5"/>
  </r>
  <r>
    <s v="Production and Sales of Auto Vehicles"/>
    <x v="202"/>
    <x v="10"/>
    <x v="17"/>
    <s v="Q3"/>
    <s v="TS_GP_RLS_PSAUTO_M.AS_001002"/>
    <s v=". Total Sales of 2 &amp; 3 Wheelers"/>
    <n v="42623"/>
    <s v="Number"/>
    <s v="Normal"/>
    <m/>
    <n v="70"/>
    <x v="6"/>
  </r>
  <r>
    <s v="Production and Sales of Auto Vehicles"/>
    <x v="202"/>
    <x v="10"/>
    <x v="17"/>
    <s v="Q3"/>
    <s v="TS_GP_RLS_PSAUTO_M.TAP_001000"/>
    <s v=". Total Production (except 2 &amp; 3 Wheelers)"/>
    <n v="16505"/>
    <s v="Number"/>
    <s v="Normal"/>
    <m/>
    <n v="80"/>
    <x v="7"/>
  </r>
  <r>
    <s v="Production and Sales of Auto Vehicles"/>
    <x v="202"/>
    <x v="10"/>
    <x v="17"/>
    <s v="Q3"/>
    <s v="TS_GP_RLS_PSAUTO_M.AP_001001"/>
    <s v="......1 Production of Cars"/>
    <n v="10334"/>
    <s v="Number"/>
    <s v="Normal"/>
    <m/>
    <n v="90"/>
    <x v="8"/>
  </r>
  <r>
    <s v="Production and Sales of Auto Vehicles"/>
    <x v="202"/>
    <x v="10"/>
    <x v="17"/>
    <s v="Q3"/>
    <s v="TS_GP_RLS_PSAUTO_M.AP_001003"/>
    <s v="......2 Production of Trucks"/>
    <n v="206"/>
    <s v="Number"/>
    <s v="Normal"/>
    <m/>
    <n v="100"/>
    <x v="9"/>
  </r>
  <r>
    <s v="Production and Sales of Auto Vehicles"/>
    <x v="202"/>
    <x v="10"/>
    <x v="17"/>
    <s v="Q3"/>
    <s v="TS_GP_RLS_PSAUTO_M.AP_001004"/>
    <s v="......3 Production of Buses"/>
    <n v="54"/>
    <s v="Number"/>
    <s v="Normal"/>
    <m/>
    <n v="110"/>
    <x v="10"/>
  </r>
  <r>
    <s v="Production and Sales of Auto Vehicles"/>
    <x v="202"/>
    <x v="10"/>
    <x v="17"/>
    <s v="Q3"/>
    <s v="TS_GP_RLS_PSAUTO_M.AP_001005"/>
    <s v="......4 Production of Jeeps &amp; Pickups"/>
    <n v="2112"/>
    <s v="Number"/>
    <s v="Normal"/>
    <m/>
    <n v="120"/>
    <x v="11"/>
  </r>
  <r>
    <s v="Production and Sales of Auto Vehicles"/>
    <x v="202"/>
    <x v="10"/>
    <x v="17"/>
    <s v="Q3"/>
    <s v="TS_GP_RLS_PSAUTO_M.AP_001006"/>
    <s v="......5 Production of Tractors"/>
    <n v="3799"/>
    <s v="Number"/>
    <s v="Normal"/>
    <m/>
    <n v="130"/>
    <x v="12"/>
  </r>
  <r>
    <s v="Production and Sales of Auto Vehicles"/>
    <x v="202"/>
    <x v="10"/>
    <x v="17"/>
    <s v="Q3"/>
    <s v="TS_GP_RLS_PSAUTO_M.AP_001002"/>
    <s v=". Total Production of 2 &amp; 3 Wheelers"/>
    <n v="43090"/>
    <s v="Number"/>
    <s v="Normal"/>
    <m/>
    <n v="140"/>
    <x v="13"/>
  </r>
  <r>
    <s v="Production and Sales of Auto Vehicles"/>
    <x v="203"/>
    <x v="11"/>
    <x v="17"/>
    <s v="Q2"/>
    <s v="TS_GP_RLS_PSAUTO_M.TAS_001000"/>
    <s v=". Total Sales (except 2 &amp; 3 Wheelers)"/>
    <n v="14451"/>
    <s v="Number"/>
    <s v="Normal"/>
    <m/>
    <n v="10"/>
    <x v="0"/>
  </r>
  <r>
    <s v="Production and Sales of Auto Vehicles"/>
    <x v="203"/>
    <x v="11"/>
    <x v="17"/>
    <s v="Q2"/>
    <s v="TS_GP_RLS_PSAUTO_M.AS_001001"/>
    <s v="......1 Sales of Cars"/>
    <n v="8638"/>
    <s v="Number"/>
    <s v="Normal"/>
    <m/>
    <n v="20"/>
    <x v="1"/>
  </r>
  <r>
    <s v="Production and Sales of Auto Vehicles"/>
    <x v="203"/>
    <x v="11"/>
    <x v="17"/>
    <s v="Q2"/>
    <s v="TS_GP_RLS_PSAUTO_M.AS_001003"/>
    <s v="......2 Sales of Trucks"/>
    <n v="199"/>
    <s v="Number"/>
    <s v="Normal"/>
    <m/>
    <n v="30"/>
    <x v="2"/>
  </r>
  <r>
    <s v="Production and Sales of Auto Vehicles"/>
    <x v="203"/>
    <x v="11"/>
    <x v="17"/>
    <s v="Q2"/>
    <s v="TS_GP_RLS_PSAUTO_M.AS_001004"/>
    <s v="......3 Sales of Buses"/>
    <n v="44"/>
    <s v="Number"/>
    <s v="Normal"/>
    <m/>
    <n v="40"/>
    <x v="3"/>
  </r>
  <r>
    <s v="Production and Sales of Auto Vehicles"/>
    <x v="203"/>
    <x v="11"/>
    <x v="17"/>
    <s v="Q2"/>
    <s v="TS_GP_RLS_PSAUTO_M.AS_001005"/>
    <s v="......4 Sales of Jeeps &amp; Pickups"/>
    <n v="1399"/>
    <s v="Number"/>
    <s v="Normal"/>
    <m/>
    <n v="50"/>
    <x v="4"/>
  </r>
  <r>
    <s v="Production and Sales of Auto Vehicles"/>
    <x v="203"/>
    <x v="11"/>
    <x v="17"/>
    <s v="Q2"/>
    <s v="TS_GP_RLS_PSAUTO_M.AS_001006"/>
    <s v="......5 Sales of Tractors"/>
    <n v="4171"/>
    <s v="Number"/>
    <s v="Normal"/>
    <m/>
    <n v="60"/>
    <x v="5"/>
  </r>
  <r>
    <s v="Production and Sales of Auto Vehicles"/>
    <x v="203"/>
    <x v="11"/>
    <x v="17"/>
    <s v="Q2"/>
    <s v="TS_GP_RLS_PSAUTO_M.AS_001002"/>
    <s v=". Total Sales of 2 &amp; 3 Wheelers"/>
    <n v="38958"/>
    <s v="Number"/>
    <s v="Normal"/>
    <m/>
    <n v="70"/>
    <x v="6"/>
  </r>
  <r>
    <s v="Production and Sales of Auto Vehicles"/>
    <x v="203"/>
    <x v="11"/>
    <x v="17"/>
    <s v="Q2"/>
    <s v="TS_GP_RLS_PSAUTO_M.TAP_001000"/>
    <s v=". Total Production (except 2 &amp; 3 Wheelers)"/>
    <n v="13722"/>
    <s v="Number"/>
    <s v="Normal"/>
    <m/>
    <n v="80"/>
    <x v="7"/>
  </r>
  <r>
    <s v="Production and Sales of Auto Vehicles"/>
    <x v="203"/>
    <x v="11"/>
    <x v="17"/>
    <s v="Q2"/>
    <s v="TS_GP_RLS_PSAUTO_M.AP_001001"/>
    <s v="......1 Production of Cars"/>
    <n v="7097"/>
    <s v="Number"/>
    <s v="Normal"/>
    <m/>
    <n v="90"/>
    <x v="8"/>
  </r>
  <r>
    <s v="Production and Sales of Auto Vehicles"/>
    <x v="203"/>
    <x v="11"/>
    <x v="17"/>
    <s v="Q2"/>
    <s v="TS_GP_RLS_PSAUTO_M.AP_001003"/>
    <s v="......2 Production of Trucks"/>
    <n v="258"/>
    <s v="Number"/>
    <s v="Normal"/>
    <m/>
    <n v="100"/>
    <x v="9"/>
  </r>
  <r>
    <s v="Production and Sales of Auto Vehicles"/>
    <x v="203"/>
    <x v="11"/>
    <x v="17"/>
    <s v="Q2"/>
    <s v="TS_GP_RLS_PSAUTO_M.AP_001004"/>
    <s v="......3 Production of Buses"/>
    <n v="30"/>
    <s v="Number"/>
    <s v="Normal"/>
    <m/>
    <n v="110"/>
    <x v="10"/>
  </r>
  <r>
    <s v="Production and Sales of Auto Vehicles"/>
    <x v="203"/>
    <x v="11"/>
    <x v="17"/>
    <s v="Q2"/>
    <s v="TS_GP_RLS_PSAUTO_M.AP_001005"/>
    <s v="......4 Production of Jeeps &amp; Pickups"/>
    <n v="2035"/>
    <s v="Number"/>
    <s v="Normal"/>
    <m/>
    <n v="120"/>
    <x v="11"/>
  </r>
  <r>
    <s v="Production and Sales of Auto Vehicles"/>
    <x v="203"/>
    <x v="11"/>
    <x v="17"/>
    <s v="Q2"/>
    <s v="TS_GP_RLS_PSAUTO_M.AP_001006"/>
    <s v="......5 Production of Tractors"/>
    <n v="4302"/>
    <s v="Number"/>
    <s v="Normal"/>
    <m/>
    <n v="130"/>
    <x v="12"/>
  </r>
  <r>
    <s v="Production and Sales of Auto Vehicles"/>
    <x v="203"/>
    <x v="11"/>
    <x v="17"/>
    <s v="Q2"/>
    <s v="TS_GP_RLS_PSAUTO_M.AP_001002"/>
    <s v=". Total Production of 2 &amp; 3 Wheelers"/>
    <n v="38577"/>
    <s v="Number"/>
    <s v="Normal"/>
    <m/>
    <n v="140"/>
    <x v="13"/>
  </r>
  <r>
    <s v="Production and Sales of Auto Vehicles"/>
    <x v="204"/>
    <x v="0"/>
    <x v="17"/>
    <s v="Q2"/>
    <s v="TS_GP_RLS_PSAUTO_M.TAS_001000"/>
    <s v=". Total Sales (except 2 &amp; 3 Wheelers)"/>
    <n v="14664"/>
    <s v="Number"/>
    <s v="Normal"/>
    <m/>
    <n v="10"/>
    <x v="0"/>
  </r>
  <r>
    <s v="Production and Sales of Auto Vehicles"/>
    <x v="204"/>
    <x v="0"/>
    <x v="17"/>
    <s v="Q2"/>
    <s v="TS_GP_RLS_PSAUTO_M.AS_001001"/>
    <s v="......1 Sales of Cars"/>
    <n v="7647"/>
    <s v="Number"/>
    <s v="Normal"/>
    <m/>
    <n v="20"/>
    <x v="1"/>
  </r>
  <r>
    <s v="Production and Sales of Auto Vehicles"/>
    <x v="204"/>
    <x v="0"/>
    <x v="17"/>
    <s v="Q2"/>
    <s v="TS_GP_RLS_PSAUTO_M.AS_001003"/>
    <s v="......2 Sales of Trucks"/>
    <n v="287"/>
    <s v="Number"/>
    <s v="Normal"/>
    <m/>
    <n v="30"/>
    <x v="2"/>
  </r>
  <r>
    <s v="Production and Sales of Auto Vehicles"/>
    <x v="204"/>
    <x v="0"/>
    <x v="17"/>
    <s v="Q2"/>
    <s v="TS_GP_RLS_PSAUTO_M.AS_001004"/>
    <s v="......3 Sales of Buses"/>
    <n v="66"/>
    <s v="Number"/>
    <s v="Normal"/>
    <m/>
    <n v="40"/>
    <x v="3"/>
  </r>
  <r>
    <s v="Production and Sales of Auto Vehicles"/>
    <x v="204"/>
    <x v="0"/>
    <x v="17"/>
    <s v="Q2"/>
    <s v="TS_GP_RLS_PSAUTO_M.AS_001005"/>
    <s v="......4 Sales of Jeeps &amp; Pickups"/>
    <n v="2057"/>
    <s v="Number"/>
    <s v="Normal"/>
    <m/>
    <n v="50"/>
    <x v="4"/>
  </r>
  <r>
    <s v="Production and Sales of Auto Vehicles"/>
    <x v="204"/>
    <x v="0"/>
    <x v="17"/>
    <s v="Q2"/>
    <s v="TS_GP_RLS_PSAUTO_M.AS_001006"/>
    <s v="......5 Sales of Tractors"/>
    <n v="4607"/>
    <s v="Number"/>
    <s v="Normal"/>
    <m/>
    <n v="60"/>
    <x v="5"/>
  </r>
  <r>
    <s v="Production and Sales of Auto Vehicles"/>
    <x v="204"/>
    <x v="0"/>
    <x v="17"/>
    <s v="Q2"/>
    <s v="TS_GP_RLS_PSAUTO_M.AS_001002"/>
    <s v=". Total Sales of 2 &amp; 3 Wheelers"/>
    <n v="41357"/>
    <s v="Number"/>
    <s v="Normal"/>
    <m/>
    <n v="70"/>
    <x v="6"/>
  </r>
  <r>
    <s v="Production and Sales of Auto Vehicles"/>
    <x v="204"/>
    <x v="0"/>
    <x v="17"/>
    <s v="Q2"/>
    <s v="TS_GP_RLS_PSAUTO_M.TAP_001000"/>
    <s v=". Total Production (except 2 &amp; 3 Wheelers)"/>
    <n v="14799"/>
    <s v="Number"/>
    <s v="Normal"/>
    <m/>
    <n v="80"/>
    <x v="7"/>
  </r>
  <r>
    <s v="Production and Sales of Auto Vehicles"/>
    <x v="204"/>
    <x v="0"/>
    <x v="17"/>
    <s v="Q2"/>
    <s v="TS_GP_RLS_PSAUTO_M.AP_001001"/>
    <s v="......1 Production of Cars"/>
    <n v="8170"/>
    <s v="Number"/>
    <s v="Normal"/>
    <m/>
    <n v="90"/>
    <x v="8"/>
  </r>
  <r>
    <s v="Production and Sales of Auto Vehicles"/>
    <x v="204"/>
    <x v="0"/>
    <x v="17"/>
    <s v="Q2"/>
    <s v="TS_GP_RLS_PSAUTO_M.AP_001003"/>
    <s v="......2 Production of Trucks"/>
    <n v="243"/>
    <s v="Number"/>
    <s v="Normal"/>
    <m/>
    <n v="100"/>
    <x v="9"/>
  </r>
  <r>
    <s v="Production and Sales of Auto Vehicles"/>
    <x v="204"/>
    <x v="0"/>
    <x v="17"/>
    <s v="Q2"/>
    <s v="TS_GP_RLS_PSAUTO_M.AP_001004"/>
    <s v="......3 Production of Buses"/>
    <n v="60"/>
    <s v="Number"/>
    <s v="Normal"/>
    <m/>
    <n v="110"/>
    <x v="10"/>
  </r>
  <r>
    <s v="Production and Sales of Auto Vehicles"/>
    <x v="204"/>
    <x v="0"/>
    <x v="17"/>
    <s v="Q2"/>
    <s v="TS_GP_RLS_PSAUTO_M.AP_001005"/>
    <s v="......4 Production of Jeeps &amp; Pickups"/>
    <n v="2293"/>
    <s v="Number"/>
    <s v="Normal"/>
    <m/>
    <n v="120"/>
    <x v="11"/>
  </r>
  <r>
    <s v="Production and Sales of Auto Vehicles"/>
    <x v="204"/>
    <x v="0"/>
    <x v="17"/>
    <s v="Q2"/>
    <s v="TS_GP_RLS_PSAUTO_M.AP_001006"/>
    <s v="......5 Production of Tractors"/>
    <n v="4033"/>
    <s v="Number"/>
    <s v="Normal"/>
    <m/>
    <n v="130"/>
    <x v="12"/>
  </r>
  <r>
    <s v="Production and Sales of Auto Vehicles"/>
    <x v="204"/>
    <x v="0"/>
    <x v="17"/>
    <s v="Q2"/>
    <s v="TS_GP_RLS_PSAUTO_M.AP_001002"/>
    <s v=". Total Production of 2 &amp; 3 Wheelers"/>
    <n v="41538"/>
    <s v="Number"/>
    <s v="Normal"/>
    <m/>
    <n v="140"/>
    <x v="13"/>
  </r>
  <r>
    <s v="Production and Sales of Auto Vehicles"/>
    <x v="205"/>
    <x v="1"/>
    <x v="17"/>
    <s v="Q2"/>
    <s v="TS_GP_RLS_PSAUTO_M.TAS_001000"/>
    <s v=". Total Sales (except 2 &amp; 3 Wheelers)"/>
    <n v="11342"/>
    <s v="Number"/>
    <s v="Normal"/>
    <m/>
    <n v="10"/>
    <x v="0"/>
  </r>
  <r>
    <s v="Production and Sales of Auto Vehicles"/>
    <x v="205"/>
    <x v="1"/>
    <x v="17"/>
    <s v="Q2"/>
    <s v="TS_GP_RLS_PSAUTO_M.AS_001001"/>
    <s v="......1 Sales of Cars"/>
    <n v="5669"/>
    <s v="Number"/>
    <s v="Normal"/>
    <m/>
    <n v="20"/>
    <x v="1"/>
  </r>
  <r>
    <s v="Production and Sales of Auto Vehicles"/>
    <x v="205"/>
    <x v="1"/>
    <x v="17"/>
    <s v="Q2"/>
    <s v="TS_GP_RLS_PSAUTO_M.AS_001003"/>
    <s v="......2 Sales of Trucks"/>
    <n v="347"/>
    <s v="Number"/>
    <s v="Normal"/>
    <m/>
    <n v="30"/>
    <x v="2"/>
  </r>
  <r>
    <s v="Production and Sales of Auto Vehicles"/>
    <x v="205"/>
    <x v="1"/>
    <x v="17"/>
    <s v="Q2"/>
    <s v="TS_GP_RLS_PSAUTO_M.AS_001004"/>
    <s v="......3 Sales of Buses"/>
    <n v="52"/>
    <s v="Number"/>
    <s v="Normal"/>
    <m/>
    <n v="40"/>
    <x v="3"/>
  </r>
  <r>
    <s v="Production and Sales of Auto Vehicles"/>
    <x v="205"/>
    <x v="1"/>
    <x v="17"/>
    <s v="Q2"/>
    <s v="TS_GP_RLS_PSAUTO_M.AS_001005"/>
    <s v="......4 Sales of Jeeps &amp; Pickups"/>
    <n v="1749"/>
    <s v="Number"/>
    <s v="Normal"/>
    <m/>
    <n v="50"/>
    <x v="4"/>
  </r>
  <r>
    <s v="Production and Sales of Auto Vehicles"/>
    <x v="205"/>
    <x v="1"/>
    <x v="17"/>
    <s v="Q2"/>
    <s v="TS_GP_RLS_PSAUTO_M.AS_001006"/>
    <s v="......5 Sales of Tractors"/>
    <n v="3525"/>
    <s v="Number"/>
    <s v="Normal"/>
    <m/>
    <n v="60"/>
    <x v="5"/>
  </r>
  <r>
    <s v="Production and Sales of Auto Vehicles"/>
    <x v="205"/>
    <x v="1"/>
    <x v="17"/>
    <s v="Q2"/>
    <s v="TS_GP_RLS_PSAUTO_M.AS_001002"/>
    <s v=". Total Sales of 2 &amp; 3 Wheelers"/>
    <n v="46105"/>
    <s v="Number"/>
    <s v="Normal"/>
    <m/>
    <n v="70"/>
    <x v="6"/>
  </r>
  <r>
    <s v="Production and Sales of Auto Vehicles"/>
    <x v="205"/>
    <x v="1"/>
    <x v="17"/>
    <s v="Q2"/>
    <s v="TS_GP_RLS_PSAUTO_M.TAP_001000"/>
    <s v=". Total Production (except 2 &amp; 3 Wheelers)"/>
    <n v="15279"/>
    <s v="Number"/>
    <s v="Normal"/>
    <m/>
    <n v="80"/>
    <x v="7"/>
  </r>
  <r>
    <s v="Production and Sales of Auto Vehicles"/>
    <x v="205"/>
    <x v="1"/>
    <x v="17"/>
    <s v="Q2"/>
    <s v="TS_GP_RLS_PSAUTO_M.AP_001001"/>
    <s v="......1 Production of Cars"/>
    <n v="8707"/>
    <s v="Number"/>
    <s v="Normal"/>
    <m/>
    <n v="90"/>
    <x v="8"/>
  </r>
  <r>
    <s v="Production and Sales of Auto Vehicles"/>
    <x v="205"/>
    <x v="1"/>
    <x v="17"/>
    <s v="Q2"/>
    <s v="TS_GP_RLS_PSAUTO_M.AP_001003"/>
    <s v="......2 Production of Trucks"/>
    <n v="492"/>
    <s v="Number"/>
    <s v="Normal"/>
    <m/>
    <n v="100"/>
    <x v="9"/>
  </r>
  <r>
    <s v="Production and Sales of Auto Vehicles"/>
    <x v="205"/>
    <x v="1"/>
    <x v="17"/>
    <s v="Q2"/>
    <s v="TS_GP_RLS_PSAUTO_M.AP_001004"/>
    <s v="......3 Production of Buses"/>
    <n v="108"/>
    <s v="Number"/>
    <s v="Normal"/>
    <m/>
    <n v="110"/>
    <x v="10"/>
  </r>
  <r>
    <s v="Production and Sales of Auto Vehicles"/>
    <x v="205"/>
    <x v="1"/>
    <x v="17"/>
    <s v="Q2"/>
    <s v="TS_GP_RLS_PSAUTO_M.AP_001005"/>
    <s v="......4 Production of Jeeps &amp; Pickups"/>
    <n v="2091"/>
    <s v="Number"/>
    <s v="Normal"/>
    <m/>
    <n v="120"/>
    <x v="11"/>
  </r>
  <r>
    <s v="Production and Sales of Auto Vehicles"/>
    <x v="205"/>
    <x v="1"/>
    <x v="17"/>
    <s v="Q2"/>
    <s v="TS_GP_RLS_PSAUTO_M.AP_001006"/>
    <s v="......5 Production of Tractors"/>
    <n v="3881"/>
    <s v="Number"/>
    <s v="Normal"/>
    <m/>
    <n v="130"/>
    <x v="12"/>
  </r>
  <r>
    <s v="Production and Sales of Auto Vehicles"/>
    <x v="205"/>
    <x v="1"/>
    <x v="17"/>
    <s v="Q2"/>
    <s v="TS_GP_RLS_PSAUTO_M.AP_001002"/>
    <s v=". Total Production of 2 &amp; 3 Wheelers"/>
    <n v="47109"/>
    <s v="Number"/>
    <s v="Normal"/>
    <m/>
    <n v="140"/>
    <x v="13"/>
  </r>
  <r>
    <s v="Production and Sales of Auto Vehicles"/>
    <x v="206"/>
    <x v="2"/>
    <x v="17"/>
    <s v="Q1"/>
    <s v="TS_GP_RLS_PSAUTO_M.TAS_001000"/>
    <s v=". Total Sales (except 2 &amp; 3 Wheelers)"/>
    <n v="24727"/>
    <s v="Number"/>
    <s v="Normal"/>
    <m/>
    <n v="10"/>
    <x v="0"/>
  </r>
  <r>
    <s v="Production and Sales of Auto Vehicles"/>
    <x v="206"/>
    <x v="2"/>
    <x v="17"/>
    <s v="Q1"/>
    <s v="TS_GP_RLS_PSAUTO_M.AS_001001"/>
    <s v="......1 Sales of Cars"/>
    <n v="15123"/>
    <s v="Number"/>
    <s v="Normal"/>
    <m/>
    <n v="20"/>
    <x v="1"/>
  </r>
  <r>
    <s v="Production and Sales of Auto Vehicles"/>
    <x v="206"/>
    <x v="2"/>
    <x v="17"/>
    <s v="Q1"/>
    <s v="TS_GP_RLS_PSAUTO_M.AS_001003"/>
    <s v="......2 Sales of Trucks"/>
    <n v="609"/>
    <s v="Number"/>
    <s v="Normal"/>
    <m/>
    <n v="30"/>
    <x v="2"/>
  </r>
  <r>
    <s v="Production and Sales of Auto Vehicles"/>
    <x v="206"/>
    <x v="2"/>
    <x v="17"/>
    <s v="Q1"/>
    <s v="TS_GP_RLS_PSAUTO_M.AS_001004"/>
    <s v="......3 Sales of Buses"/>
    <n v="129"/>
    <s v="Number"/>
    <s v="Normal"/>
    <m/>
    <n v="40"/>
    <x v="3"/>
  </r>
  <r>
    <s v="Production and Sales of Auto Vehicles"/>
    <x v="206"/>
    <x v="2"/>
    <x v="17"/>
    <s v="Q1"/>
    <s v="TS_GP_RLS_PSAUTO_M.AS_001005"/>
    <s v="......4 Sales of Jeeps &amp; Pickups"/>
    <n v="2467"/>
    <s v="Number"/>
    <s v="Normal"/>
    <m/>
    <n v="50"/>
    <x v="4"/>
  </r>
  <r>
    <s v="Production and Sales of Auto Vehicles"/>
    <x v="206"/>
    <x v="2"/>
    <x v="17"/>
    <s v="Q1"/>
    <s v="TS_GP_RLS_PSAUTO_M.AS_001006"/>
    <s v="......5 Sales of Tractors"/>
    <n v="6399"/>
    <s v="Number"/>
    <s v="Normal"/>
    <m/>
    <n v="60"/>
    <x v="5"/>
  </r>
  <r>
    <s v="Production and Sales of Auto Vehicles"/>
    <x v="206"/>
    <x v="2"/>
    <x v="17"/>
    <s v="Q1"/>
    <s v="TS_GP_RLS_PSAUTO_M.AS_001002"/>
    <s v=". Total Sales of 2 &amp; 3 Wheelers"/>
    <n v="49243"/>
    <s v="Number"/>
    <s v="Normal"/>
    <m/>
    <n v="70"/>
    <x v="6"/>
  </r>
  <r>
    <s v="Production and Sales of Auto Vehicles"/>
    <x v="206"/>
    <x v="2"/>
    <x v="17"/>
    <s v="Q1"/>
    <s v="TS_GP_RLS_PSAUTO_M.TAP_001000"/>
    <s v=". Total Production (except 2 &amp; 3 Wheelers)"/>
    <n v="20186"/>
    <s v="Number"/>
    <s v="Normal"/>
    <m/>
    <n v="80"/>
    <x v="7"/>
  </r>
  <r>
    <s v="Production and Sales of Auto Vehicles"/>
    <x v="206"/>
    <x v="2"/>
    <x v="17"/>
    <s v="Q1"/>
    <s v="TS_GP_RLS_PSAUTO_M.AP_001001"/>
    <s v="......1 Production of Cars"/>
    <n v="11889"/>
    <s v="Number"/>
    <s v="Normal"/>
    <m/>
    <n v="90"/>
    <x v="8"/>
  </r>
  <r>
    <s v="Production and Sales of Auto Vehicles"/>
    <x v="206"/>
    <x v="2"/>
    <x v="17"/>
    <s v="Q1"/>
    <s v="TS_GP_RLS_PSAUTO_M.AP_001003"/>
    <s v="......2 Production of Trucks"/>
    <n v="623"/>
    <s v="Number"/>
    <s v="Normal"/>
    <m/>
    <n v="100"/>
    <x v="9"/>
  </r>
  <r>
    <s v="Production and Sales of Auto Vehicles"/>
    <x v="206"/>
    <x v="2"/>
    <x v="17"/>
    <s v="Q1"/>
    <s v="TS_GP_RLS_PSAUTO_M.AP_001004"/>
    <s v="......3 Production of Buses"/>
    <n v="89"/>
    <s v="Number"/>
    <s v="Normal"/>
    <m/>
    <n v="110"/>
    <x v="10"/>
  </r>
  <r>
    <s v="Production and Sales of Auto Vehicles"/>
    <x v="206"/>
    <x v="2"/>
    <x v="17"/>
    <s v="Q1"/>
    <s v="TS_GP_RLS_PSAUTO_M.AP_001005"/>
    <s v="......4 Production of Jeeps &amp; Pickups"/>
    <n v="1936"/>
    <s v="Number"/>
    <s v="Normal"/>
    <m/>
    <n v="120"/>
    <x v="11"/>
  </r>
  <r>
    <s v="Production and Sales of Auto Vehicles"/>
    <x v="206"/>
    <x v="2"/>
    <x v="17"/>
    <s v="Q1"/>
    <s v="TS_GP_RLS_PSAUTO_M.AP_001006"/>
    <s v="......5 Production of Tractors"/>
    <n v="5649"/>
    <s v="Number"/>
    <s v="Normal"/>
    <m/>
    <n v="130"/>
    <x v="12"/>
  </r>
  <r>
    <s v="Production and Sales of Auto Vehicles"/>
    <x v="206"/>
    <x v="2"/>
    <x v="17"/>
    <s v="Q1"/>
    <s v="TS_GP_RLS_PSAUTO_M.AP_001002"/>
    <s v=". Total Production of 2 &amp; 3 Wheelers"/>
    <n v="47452"/>
    <s v="Number"/>
    <s v="Normal"/>
    <m/>
    <n v="140"/>
    <x v="13"/>
  </r>
  <r>
    <s v="Production and Sales of Auto Vehicles"/>
    <x v="207"/>
    <x v="3"/>
    <x v="17"/>
    <s v="Q1"/>
    <s v="TS_GP_RLS_PSAUTO_M.TAS_001000"/>
    <s v=". Total Sales (except 2 &amp; 3 Wheelers)"/>
    <n v="21412"/>
    <s v="Number"/>
    <s v="Normal"/>
    <m/>
    <n v="10"/>
    <x v="0"/>
  </r>
  <r>
    <s v="Production and Sales of Auto Vehicles"/>
    <x v="207"/>
    <x v="3"/>
    <x v="17"/>
    <s v="Q1"/>
    <s v="TS_GP_RLS_PSAUTO_M.AS_001001"/>
    <s v="......1 Sales of Cars"/>
    <n v="14027"/>
    <s v="Number"/>
    <s v="Normal"/>
    <m/>
    <n v="20"/>
    <x v="1"/>
  </r>
  <r>
    <s v="Production and Sales of Auto Vehicles"/>
    <x v="207"/>
    <x v="3"/>
    <x v="17"/>
    <s v="Q1"/>
    <s v="TS_GP_RLS_PSAUTO_M.AS_001003"/>
    <s v="......2 Sales of Trucks"/>
    <n v="558"/>
    <s v="Number"/>
    <s v="Normal"/>
    <m/>
    <n v="30"/>
    <x v="2"/>
  </r>
  <r>
    <s v="Production and Sales of Auto Vehicles"/>
    <x v="207"/>
    <x v="3"/>
    <x v="17"/>
    <s v="Q1"/>
    <s v="TS_GP_RLS_PSAUTO_M.AS_001004"/>
    <s v="......3 Sales of Buses"/>
    <n v="124"/>
    <s v="Number"/>
    <s v="Normal"/>
    <m/>
    <n v="40"/>
    <x v="3"/>
  </r>
  <r>
    <s v="Production and Sales of Auto Vehicles"/>
    <x v="207"/>
    <x v="3"/>
    <x v="17"/>
    <s v="Q1"/>
    <s v="TS_GP_RLS_PSAUTO_M.AS_001005"/>
    <s v="......4 Sales of Jeeps &amp; Pickups"/>
    <n v="1956"/>
    <s v="Number"/>
    <s v="Normal"/>
    <m/>
    <n v="50"/>
    <x v="4"/>
  </r>
  <r>
    <s v="Production and Sales of Auto Vehicles"/>
    <x v="207"/>
    <x v="3"/>
    <x v="17"/>
    <s v="Q1"/>
    <s v="TS_GP_RLS_PSAUTO_M.AS_001006"/>
    <s v="......5 Sales of Tractors"/>
    <n v="4747"/>
    <s v="Number"/>
    <s v="Normal"/>
    <m/>
    <n v="60"/>
    <x v="5"/>
  </r>
  <r>
    <s v="Production and Sales of Auto Vehicles"/>
    <x v="207"/>
    <x v="3"/>
    <x v="17"/>
    <s v="Q1"/>
    <s v="TS_GP_RLS_PSAUTO_M.AS_001002"/>
    <s v=". Total Sales of 2 &amp; 3 Wheelers"/>
    <n v="61769"/>
    <s v="Number"/>
    <s v="Normal"/>
    <m/>
    <n v="70"/>
    <x v="6"/>
  </r>
  <r>
    <s v="Production and Sales of Auto Vehicles"/>
    <x v="207"/>
    <x v="3"/>
    <x v="17"/>
    <s v="Q1"/>
    <s v="TS_GP_RLS_PSAUTO_M.TAP_001000"/>
    <s v=". Total Production (except 2 &amp; 3 Wheelers)"/>
    <n v="23152"/>
    <s v="Number"/>
    <s v="Normal"/>
    <m/>
    <n v="80"/>
    <x v="7"/>
  </r>
  <r>
    <s v="Production and Sales of Auto Vehicles"/>
    <x v="207"/>
    <x v="3"/>
    <x v="17"/>
    <s v="Q1"/>
    <s v="TS_GP_RLS_PSAUTO_M.AP_001001"/>
    <s v="......1 Production of Cars"/>
    <n v="15443"/>
    <s v="Number"/>
    <s v="Normal"/>
    <m/>
    <n v="90"/>
    <x v="8"/>
  </r>
  <r>
    <s v="Production and Sales of Auto Vehicles"/>
    <x v="207"/>
    <x v="3"/>
    <x v="17"/>
    <s v="Q1"/>
    <s v="TS_GP_RLS_PSAUTO_M.AP_001003"/>
    <s v="......2 Production of Trucks"/>
    <n v="585"/>
    <s v="Number"/>
    <s v="Normal"/>
    <m/>
    <n v="100"/>
    <x v="9"/>
  </r>
  <r>
    <s v="Production and Sales of Auto Vehicles"/>
    <x v="207"/>
    <x v="3"/>
    <x v="17"/>
    <s v="Q1"/>
    <s v="TS_GP_RLS_PSAUTO_M.AP_001004"/>
    <s v="......3 Production of Buses"/>
    <n v="109"/>
    <s v="Number"/>
    <s v="Normal"/>
    <m/>
    <n v="110"/>
    <x v="10"/>
  </r>
  <r>
    <s v="Production and Sales of Auto Vehicles"/>
    <x v="207"/>
    <x v="3"/>
    <x v="17"/>
    <s v="Q1"/>
    <s v="TS_GP_RLS_PSAUTO_M.AP_001005"/>
    <s v="......4 Production of Jeeps &amp; Pickups"/>
    <n v="1932"/>
    <s v="Number"/>
    <s v="Normal"/>
    <m/>
    <n v="120"/>
    <x v="11"/>
  </r>
  <r>
    <s v="Production and Sales of Auto Vehicles"/>
    <x v="207"/>
    <x v="3"/>
    <x v="17"/>
    <s v="Q1"/>
    <s v="TS_GP_RLS_PSAUTO_M.AP_001006"/>
    <s v="......5 Production of Tractors"/>
    <n v="5083"/>
    <s v="Number"/>
    <s v="Normal"/>
    <m/>
    <n v="130"/>
    <x v="12"/>
  </r>
  <r>
    <s v="Production and Sales of Auto Vehicles"/>
    <x v="207"/>
    <x v="3"/>
    <x v="17"/>
    <s v="Q1"/>
    <s v="TS_GP_RLS_PSAUTO_M.AP_001002"/>
    <s v=". Total Production of 2 &amp; 3 Wheelers"/>
    <n v="61120"/>
    <s v="Number"/>
    <s v="Normal"/>
    <m/>
    <n v="140"/>
    <x v="13"/>
  </r>
  <r>
    <s v="Production and Sales of Auto Vehicles"/>
    <x v="208"/>
    <x v="4"/>
    <x v="17"/>
    <s v="Q1"/>
    <s v="TS_GP_RLS_PSAUTO_M.TAS_001000"/>
    <s v=". Total Sales (except 2 &amp; 3 Wheelers)"/>
    <n v="22833"/>
    <s v="Number"/>
    <s v="Normal"/>
    <m/>
    <n v="10"/>
    <x v="0"/>
  </r>
  <r>
    <s v="Production and Sales of Auto Vehicles"/>
    <x v="208"/>
    <x v="4"/>
    <x v="17"/>
    <s v="Q1"/>
    <s v="TS_GP_RLS_PSAUTO_M.AS_001001"/>
    <s v="......1 Sales of Cars"/>
    <n v="15254"/>
    <s v="Number"/>
    <s v="Normal"/>
    <m/>
    <n v="20"/>
    <x v="1"/>
  </r>
  <r>
    <s v="Production and Sales of Auto Vehicles"/>
    <x v="208"/>
    <x v="4"/>
    <x v="17"/>
    <s v="Q1"/>
    <s v="TS_GP_RLS_PSAUTO_M.AS_001003"/>
    <s v="......2 Sales of Trucks"/>
    <n v="523"/>
    <s v="Number"/>
    <s v="Normal"/>
    <m/>
    <n v="30"/>
    <x v="2"/>
  </r>
  <r>
    <s v="Production and Sales of Auto Vehicles"/>
    <x v="208"/>
    <x v="4"/>
    <x v="17"/>
    <s v="Q1"/>
    <s v="TS_GP_RLS_PSAUTO_M.AS_001004"/>
    <s v="......3 Sales of Buses"/>
    <n v="90"/>
    <s v="Number"/>
    <s v="Normal"/>
    <m/>
    <n v="40"/>
    <x v="3"/>
  </r>
  <r>
    <s v="Production and Sales of Auto Vehicles"/>
    <x v="208"/>
    <x v="4"/>
    <x v="17"/>
    <s v="Q1"/>
    <s v="TS_GP_RLS_PSAUTO_M.AS_001005"/>
    <s v="......4 Sales of Jeeps &amp; Pickups"/>
    <n v="2005"/>
    <s v="Number"/>
    <s v="Normal"/>
    <m/>
    <n v="50"/>
    <x v="4"/>
  </r>
  <r>
    <s v="Production and Sales of Auto Vehicles"/>
    <x v="208"/>
    <x v="4"/>
    <x v="17"/>
    <s v="Q1"/>
    <s v="TS_GP_RLS_PSAUTO_M.AS_001006"/>
    <s v="......5 Sales of Tractors"/>
    <n v="4961"/>
    <s v="Number"/>
    <s v="Normal"/>
    <m/>
    <n v="60"/>
    <x v="5"/>
  </r>
  <r>
    <s v="Production and Sales of Auto Vehicles"/>
    <x v="208"/>
    <x v="4"/>
    <x v="17"/>
    <s v="Q1"/>
    <s v="TS_GP_RLS_PSAUTO_M.AS_001002"/>
    <s v=". Total Sales of 2 &amp; 3 Wheelers"/>
    <n v="58014"/>
    <s v="Number"/>
    <s v="Normal"/>
    <m/>
    <n v="70"/>
    <x v="6"/>
  </r>
  <r>
    <s v="Production and Sales of Auto Vehicles"/>
    <x v="208"/>
    <x v="4"/>
    <x v="17"/>
    <s v="Q1"/>
    <s v="TS_GP_RLS_PSAUTO_M.TAP_001000"/>
    <s v=". Total Production (except 2 &amp; 3 Wheelers)"/>
    <n v="23571"/>
    <s v="Number"/>
    <s v="Normal"/>
    <m/>
    <n v="80"/>
    <x v="7"/>
  </r>
  <r>
    <s v="Production and Sales of Auto Vehicles"/>
    <x v="208"/>
    <x v="4"/>
    <x v="17"/>
    <s v="Q1"/>
    <s v="TS_GP_RLS_PSAUTO_M.AP_001001"/>
    <s v="......1 Production of Cars"/>
    <n v="15420"/>
    <s v="Number"/>
    <s v="Normal"/>
    <m/>
    <n v="90"/>
    <x v="8"/>
  </r>
  <r>
    <s v="Production and Sales of Auto Vehicles"/>
    <x v="208"/>
    <x v="4"/>
    <x v="17"/>
    <s v="Q1"/>
    <s v="TS_GP_RLS_PSAUTO_M.AP_001003"/>
    <s v="......2 Production of Trucks"/>
    <n v="468"/>
    <s v="Number"/>
    <s v="Normal"/>
    <m/>
    <n v="100"/>
    <x v="9"/>
  </r>
  <r>
    <s v="Production and Sales of Auto Vehicles"/>
    <x v="208"/>
    <x v="4"/>
    <x v="17"/>
    <s v="Q1"/>
    <s v="TS_GP_RLS_PSAUTO_M.AP_001004"/>
    <s v="......3 Production of Buses"/>
    <n v="110"/>
    <s v="Number"/>
    <s v="Normal"/>
    <m/>
    <n v="110"/>
    <x v="10"/>
  </r>
  <r>
    <s v="Production and Sales of Auto Vehicles"/>
    <x v="208"/>
    <x v="4"/>
    <x v="17"/>
    <s v="Q1"/>
    <s v="TS_GP_RLS_PSAUTO_M.AP_001005"/>
    <s v="......4 Production of Jeeps &amp; Pickups"/>
    <n v="2275"/>
    <s v="Number"/>
    <s v="Normal"/>
    <m/>
    <n v="120"/>
    <x v="11"/>
  </r>
  <r>
    <s v="Production and Sales of Auto Vehicles"/>
    <x v="208"/>
    <x v="4"/>
    <x v="17"/>
    <s v="Q1"/>
    <s v="TS_GP_RLS_PSAUTO_M.AP_001006"/>
    <s v="......5 Production of Tractors"/>
    <n v="5298"/>
    <s v="Number"/>
    <s v="Normal"/>
    <m/>
    <n v="130"/>
    <x v="12"/>
  </r>
  <r>
    <s v="Production and Sales of Auto Vehicles"/>
    <x v="208"/>
    <x v="4"/>
    <x v="17"/>
    <s v="Q1"/>
    <s v="TS_GP_RLS_PSAUTO_M.AP_001002"/>
    <s v=". Total Production of 2 &amp; 3 Wheelers"/>
    <n v="58410"/>
    <s v="Number"/>
    <s v="Normal"/>
    <m/>
    <n v="140"/>
    <x v="13"/>
  </r>
  <r>
    <s v="Production and Sales of Auto Vehicles"/>
    <x v="209"/>
    <x v="5"/>
    <x v="18"/>
    <s v="Q4"/>
    <s v="TS_GP_RLS_PSAUTO_M.TAS_001000"/>
    <s v=". Total Sales (except 2 &amp; 3 Wheelers)"/>
    <n v="22243"/>
    <s v="Number"/>
    <s v="Normal"/>
    <m/>
    <n v="10"/>
    <x v="0"/>
  </r>
  <r>
    <s v="Production and Sales of Auto Vehicles"/>
    <x v="209"/>
    <x v="5"/>
    <x v="18"/>
    <s v="Q4"/>
    <s v="TS_GP_RLS_PSAUTO_M.AS_001001"/>
    <s v="......1 Sales of Cars"/>
    <n v="15425"/>
    <s v="Number"/>
    <s v="Normal"/>
    <m/>
    <n v="20"/>
    <x v="1"/>
  </r>
  <r>
    <s v="Production and Sales of Auto Vehicles"/>
    <x v="209"/>
    <x v="5"/>
    <x v="18"/>
    <s v="Q4"/>
    <s v="TS_GP_RLS_PSAUTO_M.AS_001003"/>
    <s v="......2 Sales of Trucks"/>
    <n v="594"/>
    <s v="Number"/>
    <s v="Normal"/>
    <m/>
    <n v="30"/>
    <x v="2"/>
  </r>
  <r>
    <s v="Production and Sales of Auto Vehicles"/>
    <x v="209"/>
    <x v="5"/>
    <x v="18"/>
    <s v="Q4"/>
    <s v="TS_GP_RLS_PSAUTO_M.AS_001004"/>
    <s v="......3 Sales of Buses"/>
    <n v="111"/>
    <s v="Number"/>
    <s v="Normal"/>
    <m/>
    <n v="40"/>
    <x v="3"/>
  </r>
  <r>
    <s v="Production and Sales of Auto Vehicles"/>
    <x v="209"/>
    <x v="5"/>
    <x v="18"/>
    <s v="Q4"/>
    <s v="TS_GP_RLS_PSAUTO_M.AS_001005"/>
    <s v="......4 Sales of Jeeps &amp; Pickups"/>
    <n v="2107"/>
    <s v="Number"/>
    <s v="Normal"/>
    <m/>
    <n v="50"/>
    <x v="4"/>
  </r>
  <r>
    <s v="Production and Sales of Auto Vehicles"/>
    <x v="209"/>
    <x v="5"/>
    <x v="18"/>
    <s v="Q4"/>
    <s v="TS_GP_RLS_PSAUTO_M.AS_001006"/>
    <s v="......5 Sales of Tractors"/>
    <n v="4006"/>
    <s v="Number"/>
    <s v="Normal"/>
    <m/>
    <n v="60"/>
    <x v="5"/>
  </r>
  <r>
    <s v="Production and Sales of Auto Vehicles"/>
    <x v="209"/>
    <x v="5"/>
    <x v="18"/>
    <s v="Q4"/>
    <s v="TS_GP_RLS_PSAUTO_M.AS_001002"/>
    <s v=". Total Sales of 2 &amp; 3 Wheelers"/>
    <n v="58062"/>
    <s v="Number"/>
    <s v="Normal"/>
    <m/>
    <n v="70"/>
    <x v="6"/>
  </r>
  <r>
    <s v="Production and Sales of Auto Vehicles"/>
    <x v="209"/>
    <x v="5"/>
    <x v="18"/>
    <s v="Q4"/>
    <s v="TS_GP_RLS_PSAUTO_M.TAP_001000"/>
    <s v=". Total Production (except 2 &amp; 3 Wheelers)"/>
    <n v="20484"/>
    <s v="Number"/>
    <s v="Normal"/>
    <m/>
    <n v="80"/>
    <x v="7"/>
  </r>
  <r>
    <s v="Production and Sales of Auto Vehicles"/>
    <x v="209"/>
    <x v="5"/>
    <x v="18"/>
    <s v="Q4"/>
    <s v="TS_GP_RLS_PSAUTO_M.AP_001001"/>
    <s v="......1 Production of Cars"/>
    <n v="13860"/>
    <s v="Number"/>
    <s v="Normal"/>
    <m/>
    <n v="90"/>
    <x v="8"/>
  </r>
  <r>
    <s v="Production and Sales of Auto Vehicles"/>
    <x v="209"/>
    <x v="5"/>
    <x v="18"/>
    <s v="Q4"/>
    <s v="TS_GP_RLS_PSAUTO_M.AP_001003"/>
    <s v="......2 Production of Trucks"/>
    <n v="488"/>
    <s v="Number"/>
    <s v="Normal"/>
    <m/>
    <n v="100"/>
    <x v="9"/>
  </r>
  <r>
    <s v="Production and Sales of Auto Vehicles"/>
    <x v="209"/>
    <x v="5"/>
    <x v="18"/>
    <s v="Q4"/>
    <s v="TS_GP_RLS_PSAUTO_M.AP_001004"/>
    <s v="......3 Production of Buses"/>
    <n v="92"/>
    <s v="Number"/>
    <s v="Normal"/>
    <m/>
    <n v="110"/>
    <x v="10"/>
  </r>
  <r>
    <s v="Production and Sales of Auto Vehicles"/>
    <x v="209"/>
    <x v="5"/>
    <x v="18"/>
    <s v="Q4"/>
    <s v="TS_GP_RLS_PSAUTO_M.AP_001005"/>
    <s v="......4 Production of Jeeps &amp; Pickups"/>
    <n v="1843"/>
    <s v="Number"/>
    <s v="Normal"/>
    <m/>
    <n v="120"/>
    <x v="11"/>
  </r>
  <r>
    <s v="Production and Sales of Auto Vehicles"/>
    <x v="209"/>
    <x v="5"/>
    <x v="18"/>
    <s v="Q4"/>
    <s v="TS_GP_RLS_PSAUTO_M.AP_001006"/>
    <s v="......5 Production of Tractors"/>
    <n v="4201"/>
    <s v="Number"/>
    <s v="Normal"/>
    <m/>
    <n v="130"/>
    <x v="12"/>
  </r>
  <r>
    <s v="Production and Sales of Auto Vehicles"/>
    <x v="209"/>
    <x v="5"/>
    <x v="18"/>
    <s v="Q4"/>
    <s v="TS_GP_RLS_PSAUTO_M.AP_001002"/>
    <s v=". Total Production of 2 &amp; 3 Wheelers"/>
    <n v="58249"/>
    <s v="Number"/>
    <s v="Normal"/>
    <m/>
    <n v="140"/>
    <x v="13"/>
  </r>
  <r>
    <s v="Production and Sales of Auto Vehicles"/>
    <x v="210"/>
    <x v="6"/>
    <x v="18"/>
    <s v="Q4"/>
    <s v="TS_GP_RLS_PSAUTO_M.TAS_001000"/>
    <s v=". Total Sales (except 2 &amp; 3 Wheelers)"/>
    <n v="19937"/>
    <s v="Number"/>
    <s v="Normal"/>
    <m/>
    <n v="10"/>
    <x v="0"/>
  </r>
  <r>
    <s v="Production and Sales of Auto Vehicles"/>
    <x v="210"/>
    <x v="6"/>
    <x v="18"/>
    <s v="Q4"/>
    <s v="TS_GP_RLS_PSAUTO_M.AS_001001"/>
    <s v="......1 Sales of Cars"/>
    <n v="13371"/>
    <s v="Number"/>
    <s v="Normal"/>
    <m/>
    <n v="20"/>
    <x v="1"/>
  </r>
  <r>
    <s v="Production and Sales of Auto Vehicles"/>
    <x v="210"/>
    <x v="6"/>
    <x v="18"/>
    <s v="Q4"/>
    <s v="TS_GP_RLS_PSAUTO_M.AS_001003"/>
    <s v="......2 Sales of Trucks"/>
    <n v="511"/>
    <s v="Number"/>
    <s v="Normal"/>
    <m/>
    <n v="30"/>
    <x v="2"/>
  </r>
  <r>
    <s v="Production and Sales of Auto Vehicles"/>
    <x v="210"/>
    <x v="6"/>
    <x v="18"/>
    <s v="Q4"/>
    <s v="TS_GP_RLS_PSAUTO_M.AS_001004"/>
    <s v="......3 Sales of Buses"/>
    <n v="81"/>
    <s v="Number"/>
    <s v="Normal"/>
    <m/>
    <n v="40"/>
    <x v="3"/>
  </r>
  <r>
    <s v="Production and Sales of Auto Vehicles"/>
    <x v="210"/>
    <x v="6"/>
    <x v="18"/>
    <s v="Q4"/>
    <s v="TS_GP_RLS_PSAUTO_M.AS_001005"/>
    <s v="......4 Sales of Jeeps &amp; Pickups"/>
    <n v="2093"/>
    <s v="Number"/>
    <s v="Normal"/>
    <m/>
    <n v="50"/>
    <x v="4"/>
  </r>
  <r>
    <s v="Production and Sales of Auto Vehicles"/>
    <x v="210"/>
    <x v="6"/>
    <x v="18"/>
    <s v="Q4"/>
    <s v="TS_GP_RLS_PSAUTO_M.AS_001006"/>
    <s v="......5 Sales of Tractors"/>
    <n v="3881"/>
    <s v="Number"/>
    <s v="Normal"/>
    <m/>
    <n v="60"/>
    <x v="5"/>
  </r>
  <r>
    <s v="Production and Sales of Auto Vehicles"/>
    <x v="210"/>
    <x v="6"/>
    <x v="18"/>
    <s v="Q4"/>
    <s v="TS_GP_RLS_PSAUTO_M.AS_001002"/>
    <s v=". Total Sales of 2 &amp; 3 Wheelers"/>
    <n v="56782"/>
    <s v="Number"/>
    <s v="Normal"/>
    <m/>
    <n v="70"/>
    <x v="6"/>
  </r>
  <r>
    <s v="Production and Sales of Auto Vehicles"/>
    <x v="210"/>
    <x v="6"/>
    <x v="18"/>
    <s v="Q4"/>
    <s v="TS_GP_RLS_PSAUTO_M.TAP_001000"/>
    <s v=". Total Production (except 2 &amp; 3 Wheelers)"/>
    <n v="19870"/>
    <s v="Number"/>
    <s v="Normal"/>
    <m/>
    <n v="80"/>
    <x v="7"/>
  </r>
  <r>
    <s v="Production and Sales of Auto Vehicles"/>
    <x v="210"/>
    <x v="6"/>
    <x v="18"/>
    <s v="Q4"/>
    <s v="TS_GP_RLS_PSAUTO_M.AP_001001"/>
    <s v="......1 Production of Cars"/>
    <n v="13259"/>
    <s v="Number"/>
    <s v="Normal"/>
    <m/>
    <n v="90"/>
    <x v="8"/>
  </r>
  <r>
    <s v="Production and Sales of Auto Vehicles"/>
    <x v="210"/>
    <x v="6"/>
    <x v="18"/>
    <s v="Q4"/>
    <s v="TS_GP_RLS_PSAUTO_M.AP_001003"/>
    <s v="......2 Production of Trucks"/>
    <n v="501"/>
    <s v="Number"/>
    <s v="Normal"/>
    <m/>
    <n v="100"/>
    <x v="9"/>
  </r>
  <r>
    <s v="Production and Sales of Auto Vehicles"/>
    <x v="210"/>
    <x v="6"/>
    <x v="18"/>
    <s v="Q4"/>
    <s v="TS_GP_RLS_PSAUTO_M.AP_001004"/>
    <s v="......3 Production of Buses"/>
    <n v="85"/>
    <s v="Number"/>
    <s v="Normal"/>
    <m/>
    <n v="110"/>
    <x v="10"/>
  </r>
  <r>
    <s v="Production and Sales of Auto Vehicles"/>
    <x v="210"/>
    <x v="6"/>
    <x v="18"/>
    <s v="Q4"/>
    <s v="TS_GP_RLS_PSAUTO_M.AP_001005"/>
    <s v="......4 Production of Jeeps &amp; Pickups"/>
    <n v="2179"/>
    <s v="Number"/>
    <s v="Normal"/>
    <m/>
    <n v="120"/>
    <x v="11"/>
  </r>
  <r>
    <s v="Production and Sales of Auto Vehicles"/>
    <x v="210"/>
    <x v="6"/>
    <x v="18"/>
    <s v="Q4"/>
    <s v="TS_GP_RLS_PSAUTO_M.AP_001006"/>
    <s v="......5 Production of Tractors"/>
    <n v="3846"/>
    <s v="Number"/>
    <s v="Normal"/>
    <m/>
    <n v="130"/>
    <x v="12"/>
  </r>
  <r>
    <s v="Production and Sales of Auto Vehicles"/>
    <x v="210"/>
    <x v="6"/>
    <x v="18"/>
    <s v="Q4"/>
    <s v="TS_GP_RLS_PSAUTO_M.AP_001002"/>
    <s v=". Total Production of 2 &amp; 3 Wheelers"/>
    <n v="57637"/>
    <s v="Number"/>
    <s v="Normal"/>
    <m/>
    <n v="140"/>
    <x v="13"/>
  </r>
  <r>
    <s v="Production and Sales of Auto Vehicles"/>
    <x v="211"/>
    <x v="7"/>
    <x v="18"/>
    <s v="Q4"/>
    <s v="TS_GP_RLS_PSAUTO_M.TAS_001000"/>
    <s v=". Total Sales (except 2 &amp; 3 Wheelers)"/>
    <n v="19564"/>
    <s v="Number"/>
    <s v="Normal"/>
    <m/>
    <n v="10"/>
    <x v="0"/>
  </r>
  <r>
    <s v="Production and Sales of Auto Vehicles"/>
    <x v="211"/>
    <x v="7"/>
    <x v="18"/>
    <s v="Q4"/>
    <s v="TS_GP_RLS_PSAUTO_M.AS_001001"/>
    <s v="......1 Sales of Cars"/>
    <n v="12691"/>
    <s v="Number"/>
    <s v="Normal"/>
    <m/>
    <n v="20"/>
    <x v="1"/>
  </r>
  <r>
    <s v="Production and Sales of Auto Vehicles"/>
    <x v="211"/>
    <x v="7"/>
    <x v="18"/>
    <s v="Q4"/>
    <s v="TS_GP_RLS_PSAUTO_M.AS_001003"/>
    <s v="......2 Sales of Trucks"/>
    <n v="549"/>
    <s v="Number"/>
    <s v="Normal"/>
    <m/>
    <n v="30"/>
    <x v="2"/>
  </r>
  <r>
    <s v="Production and Sales of Auto Vehicles"/>
    <x v="211"/>
    <x v="7"/>
    <x v="18"/>
    <s v="Q4"/>
    <s v="TS_GP_RLS_PSAUTO_M.AS_001004"/>
    <s v="......3 Sales of Buses"/>
    <n v="94"/>
    <s v="Number"/>
    <s v="Normal"/>
    <m/>
    <n v="40"/>
    <x v="3"/>
  </r>
  <r>
    <s v="Production and Sales of Auto Vehicles"/>
    <x v="211"/>
    <x v="7"/>
    <x v="18"/>
    <s v="Q4"/>
    <s v="TS_GP_RLS_PSAUTO_M.AS_001005"/>
    <s v="......4 Sales of Jeeps &amp; Pickups"/>
    <n v="1951"/>
    <s v="Number"/>
    <s v="Normal"/>
    <m/>
    <n v="50"/>
    <x v="4"/>
  </r>
  <r>
    <s v="Production and Sales of Auto Vehicles"/>
    <x v="211"/>
    <x v="7"/>
    <x v="18"/>
    <s v="Q4"/>
    <s v="TS_GP_RLS_PSAUTO_M.AS_001006"/>
    <s v="......5 Sales of Tractors"/>
    <n v="4279"/>
    <s v="Number"/>
    <s v="Normal"/>
    <m/>
    <n v="60"/>
    <x v="5"/>
  </r>
  <r>
    <s v="Production and Sales of Auto Vehicles"/>
    <x v="211"/>
    <x v="7"/>
    <x v="18"/>
    <s v="Q4"/>
    <s v="TS_GP_RLS_PSAUTO_M.AS_001002"/>
    <s v=". Total Sales of 2 &amp; 3 Wheelers"/>
    <n v="56556"/>
    <s v="Number"/>
    <s v="Normal"/>
    <m/>
    <n v="70"/>
    <x v="6"/>
  </r>
  <r>
    <s v="Production and Sales of Auto Vehicles"/>
    <x v="211"/>
    <x v="7"/>
    <x v="18"/>
    <s v="Q4"/>
    <s v="TS_GP_RLS_PSAUTO_M.TAP_001000"/>
    <s v=". Total Production (except 2 &amp; 3 Wheelers)"/>
    <n v="17584"/>
    <s v="Number"/>
    <s v="Normal"/>
    <m/>
    <n v="80"/>
    <x v="7"/>
  </r>
  <r>
    <s v="Production and Sales of Auto Vehicles"/>
    <x v="211"/>
    <x v="7"/>
    <x v="18"/>
    <s v="Q4"/>
    <s v="TS_GP_RLS_PSAUTO_M.AP_001001"/>
    <s v="......1 Production of Cars"/>
    <n v="10667"/>
    <s v="Number"/>
    <s v="Normal"/>
    <m/>
    <n v="90"/>
    <x v="8"/>
  </r>
  <r>
    <s v="Production and Sales of Auto Vehicles"/>
    <x v="211"/>
    <x v="7"/>
    <x v="18"/>
    <s v="Q4"/>
    <s v="TS_GP_RLS_PSAUTO_M.AP_001003"/>
    <s v="......2 Production of Trucks"/>
    <n v="492"/>
    <s v="Number"/>
    <s v="Normal"/>
    <m/>
    <n v="100"/>
    <x v="9"/>
  </r>
  <r>
    <s v="Production and Sales of Auto Vehicles"/>
    <x v="211"/>
    <x v="7"/>
    <x v="18"/>
    <s v="Q4"/>
    <s v="TS_GP_RLS_PSAUTO_M.AP_001004"/>
    <s v="......3 Production of Buses"/>
    <n v="119"/>
    <s v="Number"/>
    <s v="Normal"/>
    <m/>
    <n v="110"/>
    <x v="10"/>
  </r>
  <r>
    <s v="Production and Sales of Auto Vehicles"/>
    <x v="211"/>
    <x v="7"/>
    <x v="18"/>
    <s v="Q4"/>
    <s v="TS_GP_RLS_PSAUTO_M.AP_001005"/>
    <s v="......4 Production of Jeeps &amp; Pickups"/>
    <n v="1984"/>
    <s v="Number"/>
    <s v="Normal"/>
    <m/>
    <n v="120"/>
    <x v="11"/>
  </r>
  <r>
    <s v="Production and Sales of Auto Vehicles"/>
    <x v="211"/>
    <x v="7"/>
    <x v="18"/>
    <s v="Q4"/>
    <s v="TS_GP_RLS_PSAUTO_M.AP_001006"/>
    <s v="......5 Production of Tractors"/>
    <n v="4322"/>
    <s v="Number"/>
    <s v="Normal"/>
    <m/>
    <n v="130"/>
    <x v="12"/>
  </r>
  <r>
    <s v="Production and Sales of Auto Vehicles"/>
    <x v="211"/>
    <x v="7"/>
    <x v="18"/>
    <s v="Q4"/>
    <s v="TS_GP_RLS_PSAUTO_M.AP_001002"/>
    <s v=". Total Production of 2 &amp; 3 Wheelers"/>
    <n v="56616"/>
    <s v="Number"/>
    <s v="Normal"/>
    <m/>
    <n v="140"/>
    <x v="13"/>
  </r>
  <r>
    <s v="Production and Sales of Auto Vehicles"/>
    <x v="212"/>
    <x v="8"/>
    <x v="18"/>
    <s v="Q3"/>
    <s v="TS_GP_RLS_PSAUTO_M.TAS_001000"/>
    <s v=". Total Sales (except 2 &amp; 3 Wheelers)"/>
    <n v="15065"/>
    <s v="Number"/>
    <s v="Normal"/>
    <m/>
    <n v="10"/>
    <x v="0"/>
  </r>
  <r>
    <s v="Production and Sales of Auto Vehicles"/>
    <x v="212"/>
    <x v="8"/>
    <x v="18"/>
    <s v="Q3"/>
    <s v="TS_GP_RLS_PSAUTO_M.AS_001001"/>
    <s v="......1 Sales of Cars"/>
    <n v="8414"/>
    <s v="Number"/>
    <s v="Normal"/>
    <m/>
    <n v="20"/>
    <x v="1"/>
  </r>
  <r>
    <s v="Production and Sales of Auto Vehicles"/>
    <x v="212"/>
    <x v="8"/>
    <x v="18"/>
    <s v="Q3"/>
    <s v="TS_GP_RLS_PSAUTO_M.AS_001003"/>
    <s v="......2 Sales of Trucks"/>
    <n v="350"/>
    <s v="Number"/>
    <s v="Normal"/>
    <m/>
    <n v="30"/>
    <x v="2"/>
  </r>
  <r>
    <s v="Production and Sales of Auto Vehicles"/>
    <x v="212"/>
    <x v="8"/>
    <x v="18"/>
    <s v="Q3"/>
    <s v="TS_GP_RLS_PSAUTO_M.AS_001004"/>
    <s v="......3 Sales of Buses"/>
    <n v="47"/>
    <s v="Number"/>
    <s v="Normal"/>
    <m/>
    <n v="40"/>
    <x v="3"/>
  </r>
  <r>
    <s v="Production and Sales of Auto Vehicles"/>
    <x v="212"/>
    <x v="8"/>
    <x v="18"/>
    <s v="Q3"/>
    <s v="TS_GP_RLS_PSAUTO_M.AS_001005"/>
    <s v="......4 Sales of Jeeps &amp; Pickups"/>
    <n v="1589"/>
    <s v="Number"/>
    <s v="Normal"/>
    <m/>
    <n v="50"/>
    <x v="4"/>
  </r>
  <r>
    <s v="Production and Sales of Auto Vehicles"/>
    <x v="212"/>
    <x v="8"/>
    <x v="18"/>
    <s v="Q3"/>
    <s v="TS_GP_RLS_PSAUTO_M.AS_001006"/>
    <s v="......5 Sales of Tractors"/>
    <n v="4665"/>
    <s v="Number"/>
    <s v="Normal"/>
    <m/>
    <n v="60"/>
    <x v="5"/>
  </r>
  <r>
    <s v="Production and Sales of Auto Vehicles"/>
    <x v="212"/>
    <x v="8"/>
    <x v="18"/>
    <s v="Q3"/>
    <s v="TS_GP_RLS_PSAUTO_M.AS_001002"/>
    <s v=". Total Sales of 2 &amp; 3 Wheelers"/>
    <n v="47429"/>
    <s v="Number"/>
    <s v="Normal"/>
    <m/>
    <n v="70"/>
    <x v="6"/>
  </r>
  <r>
    <s v="Production and Sales of Auto Vehicles"/>
    <x v="212"/>
    <x v="8"/>
    <x v="18"/>
    <s v="Q3"/>
    <s v="TS_GP_RLS_PSAUTO_M.TAP_001000"/>
    <s v=". Total Production (except 2 &amp; 3 Wheelers)"/>
    <n v="16195"/>
    <s v="Number"/>
    <s v="Normal"/>
    <m/>
    <n v="80"/>
    <x v="7"/>
  </r>
  <r>
    <s v="Production and Sales of Auto Vehicles"/>
    <x v="212"/>
    <x v="8"/>
    <x v="18"/>
    <s v="Q3"/>
    <s v="TS_GP_RLS_PSAUTO_M.AP_001001"/>
    <s v="......1 Production of Cars"/>
    <n v="9594"/>
    <s v="Number"/>
    <s v="Normal"/>
    <m/>
    <n v="90"/>
    <x v="8"/>
  </r>
  <r>
    <s v="Production and Sales of Auto Vehicles"/>
    <x v="212"/>
    <x v="8"/>
    <x v="18"/>
    <s v="Q3"/>
    <s v="TS_GP_RLS_PSAUTO_M.AP_001003"/>
    <s v="......2 Production of Trucks"/>
    <n v="304"/>
    <s v="Number"/>
    <s v="Normal"/>
    <m/>
    <n v="100"/>
    <x v="9"/>
  </r>
  <r>
    <s v="Production and Sales of Auto Vehicles"/>
    <x v="212"/>
    <x v="8"/>
    <x v="18"/>
    <s v="Q3"/>
    <s v="TS_GP_RLS_PSAUTO_M.AP_001004"/>
    <s v="......3 Production of Buses"/>
    <n v="26"/>
    <s v="Number"/>
    <s v="Normal"/>
    <m/>
    <n v="110"/>
    <x v="10"/>
  </r>
  <r>
    <s v="Production and Sales of Auto Vehicles"/>
    <x v="212"/>
    <x v="8"/>
    <x v="18"/>
    <s v="Q3"/>
    <s v="TS_GP_RLS_PSAUTO_M.AP_001005"/>
    <s v="......4 Production of Jeeps &amp; Pickups"/>
    <n v="1776"/>
    <s v="Number"/>
    <s v="Normal"/>
    <m/>
    <n v="120"/>
    <x v="11"/>
  </r>
  <r>
    <s v="Production and Sales of Auto Vehicles"/>
    <x v="212"/>
    <x v="8"/>
    <x v="18"/>
    <s v="Q3"/>
    <s v="TS_GP_RLS_PSAUTO_M.AP_001006"/>
    <s v="......5 Production of Tractors"/>
    <n v="4495"/>
    <s v="Number"/>
    <s v="Normal"/>
    <m/>
    <n v="130"/>
    <x v="12"/>
  </r>
  <r>
    <s v="Production and Sales of Auto Vehicles"/>
    <x v="212"/>
    <x v="8"/>
    <x v="18"/>
    <s v="Q3"/>
    <s v="TS_GP_RLS_PSAUTO_M.AP_001002"/>
    <s v=". Total Production of 2 &amp; 3 Wheelers"/>
    <n v="46627"/>
    <s v="Number"/>
    <s v="Normal"/>
    <m/>
    <n v="140"/>
    <x v="13"/>
  </r>
  <r>
    <s v="Production and Sales of Auto Vehicles"/>
    <x v="213"/>
    <x v="9"/>
    <x v="18"/>
    <s v="Q3"/>
    <s v="TS_GP_RLS_PSAUTO_M.TAS_001000"/>
    <s v=". Total Sales (except 2 &amp; 3 Wheelers)"/>
    <n v="20365"/>
    <s v="Number"/>
    <s v="Normal"/>
    <m/>
    <n v="10"/>
    <x v="0"/>
  </r>
  <r>
    <s v="Production and Sales of Auto Vehicles"/>
    <x v="213"/>
    <x v="9"/>
    <x v="18"/>
    <s v="Q3"/>
    <s v="TS_GP_RLS_PSAUTO_M.AS_001001"/>
    <s v="......1 Sales of Cars"/>
    <n v="13178"/>
    <s v="Number"/>
    <s v="Normal"/>
    <m/>
    <n v="20"/>
    <x v="1"/>
  </r>
  <r>
    <s v="Production and Sales of Auto Vehicles"/>
    <x v="213"/>
    <x v="9"/>
    <x v="18"/>
    <s v="Q3"/>
    <s v="TS_GP_RLS_PSAUTO_M.AS_001003"/>
    <s v="......2 Sales of Trucks"/>
    <n v="443"/>
    <s v="Number"/>
    <s v="Normal"/>
    <m/>
    <n v="30"/>
    <x v="2"/>
  </r>
  <r>
    <s v="Production and Sales of Auto Vehicles"/>
    <x v="213"/>
    <x v="9"/>
    <x v="18"/>
    <s v="Q3"/>
    <s v="TS_GP_RLS_PSAUTO_M.AS_001004"/>
    <s v="......3 Sales of Buses"/>
    <n v="117"/>
    <s v="Number"/>
    <s v="Normal"/>
    <m/>
    <n v="40"/>
    <x v="3"/>
  </r>
  <r>
    <s v="Production and Sales of Auto Vehicles"/>
    <x v="213"/>
    <x v="9"/>
    <x v="18"/>
    <s v="Q3"/>
    <s v="TS_GP_RLS_PSAUTO_M.AS_001005"/>
    <s v="......4 Sales of Jeeps &amp; Pickups"/>
    <n v="2003"/>
    <s v="Number"/>
    <s v="Normal"/>
    <m/>
    <n v="50"/>
    <x v="4"/>
  </r>
  <r>
    <s v="Production and Sales of Auto Vehicles"/>
    <x v="213"/>
    <x v="9"/>
    <x v="18"/>
    <s v="Q3"/>
    <s v="TS_GP_RLS_PSAUTO_M.AS_001006"/>
    <s v="......5 Sales of Tractors"/>
    <n v="4624"/>
    <s v="Number"/>
    <s v="Normal"/>
    <m/>
    <n v="60"/>
    <x v="5"/>
  </r>
  <r>
    <s v="Production and Sales of Auto Vehicles"/>
    <x v="213"/>
    <x v="9"/>
    <x v="18"/>
    <s v="Q3"/>
    <s v="TS_GP_RLS_PSAUTO_M.AS_001002"/>
    <s v=". Total Sales of 2 &amp; 3 Wheelers"/>
    <n v="56185"/>
    <s v="Number"/>
    <s v="Normal"/>
    <m/>
    <n v="70"/>
    <x v="6"/>
  </r>
  <r>
    <s v="Production and Sales of Auto Vehicles"/>
    <x v="213"/>
    <x v="9"/>
    <x v="18"/>
    <s v="Q3"/>
    <s v="TS_GP_RLS_PSAUTO_M.TAP_001000"/>
    <s v=". Total Production (except 2 &amp; 3 Wheelers)"/>
    <n v="21503"/>
    <s v="Number"/>
    <s v="Normal"/>
    <m/>
    <n v="80"/>
    <x v="7"/>
  </r>
  <r>
    <s v="Production and Sales of Auto Vehicles"/>
    <x v="213"/>
    <x v="9"/>
    <x v="18"/>
    <s v="Q3"/>
    <s v="TS_GP_RLS_PSAUTO_M.AP_001001"/>
    <s v="......1 Production of Cars"/>
    <n v="14424"/>
    <s v="Number"/>
    <s v="Normal"/>
    <m/>
    <n v="90"/>
    <x v="8"/>
  </r>
  <r>
    <s v="Production and Sales of Auto Vehicles"/>
    <x v="213"/>
    <x v="9"/>
    <x v="18"/>
    <s v="Q3"/>
    <s v="TS_GP_RLS_PSAUTO_M.AP_001003"/>
    <s v="......2 Production of Trucks"/>
    <n v="417"/>
    <s v="Number"/>
    <s v="Normal"/>
    <m/>
    <n v="100"/>
    <x v="9"/>
  </r>
  <r>
    <s v="Production and Sales of Auto Vehicles"/>
    <x v="213"/>
    <x v="9"/>
    <x v="18"/>
    <s v="Q3"/>
    <s v="TS_GP_RLS_PSAUTO_M.AP_001004"/>
    <s v="......3 Production of Buses"/>
    <n v="85"/>
    <s v="Number"/>
    <s v="Normal"/>
    <m/>
    <n v="110"/>
    <x v="10"/>
  </r>
  <r>
    <s v="Production and Sales of Auto Vehicles"/>
    <x v="213"/>
    <x v="9"/>
    <x v="18"/>
    <s v="Q3"/>
    <s v="TS_GP_RLS_PSAUTO_M.AP_001005"/>
    <s v="......4 Production of Jeeps &amp; Pickups"/>
    <n v="2006"/>
    <s v="Number"/>
    <s v="Normal"/>
    <m/>
    <n v="120"/>
    <x v="11"/>
  </r>
  <r>
    <s v="Production and Sales of Auto Vehicles"/>
    <x v="213"/>
    <x v="9"/>
    <x v="18"/>
    <s v="Q3"/>
    <s v="TS_GP_RLS_PSAUTO_M.AP_001006"/>
    <s v="......5 Production of Tractors"/>
    <n v="4571"/>
    <s v="Number"/>
    <s v="Normal"/>
    <m/>
    <n v="130"/>
    <x v="12"/>
  </r>
  <r>
    <s v="Production and Sales of Auto Vehicles"/>
    <x v="213"/>
    <x v="9"/>
    <x v="18"/>
    <s v="Q3"/>
    <s v="TS_GP_RLS_PSAUTO_M.AP_001002"/>
    <s v=". Total Production of 2 &amp; 3 Wheelers"/>
    <n v="57977"/>
    <s v="Number"/>
    <s v="Normal"/>
    <m/>
    <n v="140"/>
    <x v="13"/>
  </r>
  <r>
    <s v="Production and Sales of Auto Vehicles"/>
    <x v="214"/>
    <x v="10"/>
    <x v="18"/>
    <s v="Q3"/>
    <s v="TS_GP_RLS_PSAUTO_M.TAS_001000"/>
    <s v=". Total Sales (except 2 &amp; 3 Wheelers)"/>
    <n v="19676"/>
    <s v="Number"/>
    <s v="Normal"/>
    <m/>
    <n v="10"/>
    <x v="0"/>
  </r>
  <r>
    <s v="Production and Sales of Auto Vehicles"/>
    <x v="214"/>
    <x v="10"/>
    <x v="18"/>
    <s v="Q3"/>
    <s v="TS_GP_RLS_PSAUTO_M.AS_001001"/>
    <s v="......1 Sales of Cars"/>
    <n v="13527"/>
    <s v="Number"/>
    <s v="Normal"/>
    <m/>
    <n v="20"/>
    <x v="1"/>
  </r>
  <r>
    <s v="Production and Sales of Auto Vehicles"/>
    <x v="214"/>
    <x v="10"/>
    <x v="18"/>
    <s v="Q3"/>
    <s v="TS_GP_RLS_PSAUTO_M.AS_001003"/>
    <s v="......2 Sales of Trucks"/>
    <n v="227"/>
    <s v="Number"/>
    <s v="Normal"/>
    <m/>
    <n v="30"/>
    <x v="2"/>
  </r>
  <r>
    <s v="Production and Sales of Auto Vehicles"/>
    <x v="214"/>
    <x v="10"/>
    <x v="18"/>
    <s v="Q3"/>
    <s v="TS_GP_RLS_PSAUTO_M.AS_001004"/>
    <s v="......3 Sales of Buses"/>
    <n v="65"/>
    <s v="Number"/>
    <s v="Normal"/>
    <m/>
    <n v="40"/>
    <x v="3"/>
  </r>
  <r>
    <s v="Production and Sales of Auto Vehicles"/>
    <x v="214"/>
    <x v="10"/>
    <x v="18"/>
    <s v="Q3"/>
    <s v="TS_GP_RLS_PSAUTO_M.AS_001005"/>
    <s v="......4 Sales of Jeeps &amp; Pickups"/>
    <n v="1679"/>
    <s v="Number"/>
    <s v="Normal"/>
    <m/>
    <n v="50"/>
    <x v="4"/>
  </r>
  <r>
    <s v="Production and Sales of Auto Vehicles"/>
    <x v="214"/>
    <x v="10"/>
    <x v="18"/>
    <s v="Q3"/>
    <s v="TS_GP_RLS_PSAUTO_M.AS_001006"/>
    <s v="......5 Sales of Tractors"/>
    <n v="4178"/>
    <s v="Number"/>
    <s v="Normal"/>
    <m/>
    <n v="60"/>
    <x v="5"/>
  </r>
  <r>
    <s v="Production and Sales of Auto Vehicles"/>
    <x v="214"/>
    <x v="10"/>
    <x v="18"/>
    <s v="Q3"/>
    <s v="TS_GP_RLS_PSAUTO_M.AS_001002"/>
    <s v=". Total Sales of 2 &amp; 3 Wheelers"/>
    <n v="51664"/>
    <s v="Number"/>
    <s v="Normal"/>
    <m/>
    <n v="70"/>
    <x v="6"/>
  </r>
  <r>
    <s v="Production and Sales of Auto Vehicles"/>
    <x v="214"/>
    <x v="10"/>
    <x v="18"/>
    <s v="Q3"/>
    <s v="TS_GP_RLS_PSAUTO_M.TAP_001000"/>
    <s v=". Total Production (except 2 &amp; 3 Wheelers)"/>
    <n v="20815"/>
    <s v="Number"/>
    <s v="Normal"/>
    <m/>
    <n v="80"/>
    <x v="7"/>
  </r>
  <r>
    <s v="Production and Sales of Auto Vehicles"/>
    <x v="214"/>
    <x v="10"/>
    <x v="18"/>
    <s v="Q3"/>
    <s v="TS_GP_RLS_PSAUTO_M.AP_001001"/>
    <s v="......1 Production of Cars"/>
    <n v="14250"/>
    <s v="Number"/>
    <s v="Normal"/>
    <m/>
    <n v="90"/>
    <x v="8"/>
  </r>
  <r>
    <s v="Production and Sales of Auto Vehicles"/>
    <x v="214"/>
    <x v="10"/>
    <x v="18"/>
    <s v="Q3"/>
    <s v="TS_GP_RLS_PSAUTO_M.AP_001003"/>
    <s v="......2 Production of Trucks"/>
    <n v="244"/>
    <s v="Number"/>
    <s v="Normal"/>
    <m/>
    <n v="100"/>
    <x v="9"/>
  </r>
  <r>
    <s v="Production and Sales of Auto Vehicles"/>
    <x v="214"/>
    <x v="10"/>
    <x v="18"/>
    <s v="Q3"/>
    <s v="TS_GP_RLS_PSAUTO_M.AP_001004"/>
    <s v="......3 Production of Buses"/>
    <n v="94"/>
    <s v="Number"/>
    <s v="Normal"/>
    <m/>
    <n v="110"/>
    <x v="10"/>
  </r>
  <r>
    <s v="Production and Sales of Auto Vehicles"/>
    <x v="214"/>
    <x v="10"/>
    <x v="18"/>
    <s v="Q3"/>
    <s v="TS_GP_RLS_PSAUTO_M.AP_001005"/>
    <s v="......4 Production of Jeeps &amp; Pickups"/>
    <n v="2010"/>
    <s v="Number"/>
    <s v="Normal"/>
    <m/>
    <n v="120"/>
    <x v="11"/>
  </r>
  <r>
    <s v="Production and Sales of Auto Vehicles"/>
    <x v="214"/>
    <x v="10"/>
    <x v="18"/>
    <s v="Q3"/>
    <s v="TS_GP_RLS_PSAUTO_M.AP_001006"/>
    <s v="......5 Production of Tractors"/>
    <n v="4217"/>
    <s v="Number"/>
    <s v="Normal"/>
    <m/>
    <n v="130"/>
    <x v="12"/>
  </r>
  <r>
    <s v="Production and Sales of Auto Vehicles"/>
    <x v="214"/>
    <x v="10"/>
    <x v="18"/>
    <s v="Q3"/>
    <s v="TS_GP_RLS_PSAUTO_M.AP_001002"/>
    <s v=". Total Production of 2 &amp; 3 Wheelers"/>
    <n v="50366"/>
    <s v="Number"/>
    <s v="Normal"/>
    <m/>
    <n v="140"/>
    <x v="13"/>
  </r>
  <r>
    <s v="Production and Sales of Auto Vehicles"/>
    <x v="215"/>
    <x v="11"/>
    <x v="18"/>
    <s v="Q2"/>
    <s v="TS_GP_RLS_PSAUTO_M.TAS_001000"/>
    <s v=". Total Sales (except 2 &amp; 3 Wheelers)"/>
    <n v="19063"/>
    <s v="Number"/>
    <s v="Normal"/>
    <m/>
    <n v="10"/>
    <x v="0"/>
  </r>
  <r>
    <s v="Production and Sales of Auto Vehicles"/>
    <x v="215"/>
    <x v="11"/>
    <x v="18"/>
    <s v="Q2"/>
    <s v="TS_GP_RLS_PSAUTO_M.AS_001001"/>
    <s v="......1 Sales of Cars"/>
    <n v="12665"/>
    <s v="Number"/>
    <s v="Normal"/>
    <m/>
    <n v="20"/>
    <x v="1"/>
  </r>
  <r>
    <s v="Production and Sales of Auto Vehicles"/>
    <x v="215"/>
    <x v="11"/>
    <x v="18"/>
    <s v="Q2"/>
    <s v="TS_GP_RLS_PSAUTO_M.AS_001003"/>
    <s v="......2 Sales of Trucks"/>
    <n v="288"/>
    <s v="Number"/>
    <s v="Normal"/>
    <m/>
    <n v="30"/>
    <x v="2"/>
  </r>
  <r>
    <s v="Production and Sales of Auto Vehicles"/>
    <x v="215"/>
    <x v="11"/>
    <x v="18"/>
    <s v="Q2"/>
    <s v="TS_GP_RLS_PSAUTO_M.AS_001004"/>
    <s v="......3 Sales of Buses"/>
    <n v="101"/>
    <s v="Number"/>
    <s v="Normal"/>
    <m/>
    <n v="40"/>
    <x v="3"/>
  </r>
  <r>
    <s v="Production and Sales of Auto Vehicles"/>
    <x v="215"/>
    <x v="11"/>
    <x v="18"/>
    <s v="Q2"/>
    <s v="TS_GP_RLS_PSAUTO_M.AS_001005"/>
    <s v="......4 Sales of Jeeps &amp; Pickups"/>
    <n v="1934"/>
    <s v="Number"/>
    <s v="Normal"/>
    <m/>
    <n v="50"/>
    <x v="4"/>
  </r>
  <r>
    <s v="Production and Sales of Auto Vehicles"/>
    <x v="215"/>
    <x v="11"/>
    <x v="18"/>
    <s v="Q2"/>
    <s v="TS_GP_RLS_PSAUTO_M.AS_001006"/>
    <s v="......5 Sales of Tractors"/>
    <n v="4075"/>
    <s v="Number"/>
    <s v="Normal"/>
    <m/>
    <n v="60"/>
    <x v="5"/>
  </r>
  <r>
    <s v="Production and Sales of Auto Vehicles"/>
    <x v="215"/>
    <x v="11"/>
    <x v="18"/>
    <s v="Q2"/>
    <s v="TS_GP_RLS_PSAUTO_M.AS_001002"/>
    <s v=". Total Sales of 2 &amp; 3 Wheelers"/>
    <n v="50900"/>
    <s v="Number"/>
    <s v="Normal"/>
    <m/>
    <n v="70"/>
    <x v="6"/>
  </r>
  <r>
    <s v="Production and Sales of Auto Vehicles"/>
    <x v="215"/>
    <x v="11"/>
    <x v="18"/>
    <s v="Q2"/>
    <s v="TS_GP_RLS_PSAUTO_M.TAP_001000"/>
    <s v=". Total Production (except 2 &amp; 3 Wheelers)"/>
    <n v="21692"/>
    <s v="Number"/>
    <s v="Normal"/>
    <m/>
    <n v="80"/>
    <x v="7"/>
  </r>
  <r>
    <s v="Production and Sales of Auto Vehicles"/>
    <x v="215"/>
    <x v="11"/>
    <x v="18"/>
    <s v="Q2"/>
    <s v="TS_GP_RLS_PSAUTO_M.AP_001001"/>
    <s v="......1 Production of Cars"/>
    <n v="15465"/>
    <s v="Number"/>
    <s v="Normal"/>
    <m/>
    <n v="90"/>
    <x v="8"/>
  </r>
  <r>
    <s v="Production and Sales of Auto Vehicles"/>
    <x v="215"/>
    <x v="11"/>
    <x v="18"/>
    <s v="Q2"/>
    <s v="TS_GP_RLS_PSAUTO_M.AP_001003"/>
    <s v="......2 Production of Trucks"/>
    <n v="263"/>
    <s v="Number"/>
    <s v="Normal"/>
    <m/>
    <n v="100"/>
    <x v="9"/>
  </r>
  <r>
    <s v="Production and Sales of Auto Vehicles"/>
    <x v="215"/>
    <x v="11"/>
    <x v="18"/>
    <s v="Q2"/>
    <s v="TS_GP_RLS_PSAUTO_M.AP_001004"/>
    <s v="......3 Production of Buses"/>
    <n v="60"/>
    <s v="Number"/>
    <s v="Normal"/>
    <m/>
    <n v="110"/>
    <x v="10"/>
  </r>
  <r>
    <s v="Production and Sales of Auto Vehicles"/>
    <x v="215"/>
    <x v="11"/>
    <x v="18"/>
    <s v="Q2"/>
    <s v="TS_GP_RLS_PSAUTO_M.AP_001005"/>
    <s v="......4 Production of Jeeps &amp; Pickups"/>
    <n v="1970"/>
    <s v="Number"/>
    <s v="Normal"/>
    <m/>
    <n v="120"/>
    <x v="11"/>
  </r>
  <r>
    <s v="Production and Sales of Auto Vehicles"/>
    <x v="215"/>
    <x v="11"/>
    <x v="18"/>
    <s v="Q2"/>
    <s v="TS_GP_RLS_PSAUTO_M.AP_001006"/>
    <s v="......5 Production of Tractors"/>
    <n v="3934"/>
    <s v="Number"/>
    <s v="Normal"/>
    <m/>
    <n v="130"/>
    <x v="12"/>
  </r>
  <r>
    <s v="Production and Sales of Auto Vehicles"/>
    <x v="215"/>
    <x v="11"/>
    <x v="18"/>
    <s v="Q2"/>
    <s v="TS_GP_RLS_PSAUTO_M.AP_001002"/>
    <s v=". Total Production of 2 &amp; 3 Wheelers"/>
    <n v="50820"/>
    <s v="Number"/>
    <s v="Normal"/>
    <m/>
    <n v="140"/>
    <x v="13"/>
  </r>
  <r>
    <s v="Production and Sales of Auto Vehicles"/>
    <x v="216"/>
    <x v="0"/>
    <x v="18"/>
    <s v="Q2"/>
    <s v="TS_GP_RLS_PSAUTO_M.TAS_001000"/>
    <s v=". Total Sales (except 2 &amp; 3 Wheelers)"/>
    <n v="25543"/>
    <s v="Number"/>
    <s v="Normal"/>
    <m/>
    <n v="10"/>
    <x v="0"/>
  </r>
  <r>
    <s v="Production and Sales of Auto Vehicles"/>
    <x v="216"/>
    <x v="0"/>
    <x v="18"/>
    <s v="Q2"/>
    <s v="TS_GP_RLS_PSAUTO_M.AS_001001"/>
    <s v="......1 Sales of Cars"/>
    <n v="19320"/>
    <s v="Number"/>
    <s v="Normal"/>
    <m/>
    <n v="20"/>
    <x v="1"/>
  </r>
  <r>
    <s v="Production and Sales of Auto Vehicles"/>
    <x v="216"/>
    <x v="0"/>
    <x v="18"/>
    <s v="Q2"/>
    <s v="TS_GP_RLS_PSAUTO_M.AS_001003"/>
    <s v="......2 Sales of Trucks"/>
    <n v="366"/>
    <s v="Number"/>
    <s v="Normal"/>
    <m/>
    <n v="30"/>
    <x v="2"/>
  </r>
  <r>
    <s v="Production and Sales of Auto Vehicles"/>
    <x v="216"/>
    <x v="0"/>
    <x v="18"/>
    <s v="Q2"/>
    <s v="TS_GP_RLS_PSAUTO_M.AS_001004"/>
    <s v="......3 Sales of Buses"/>
    <n v="116"/>
    <s v="Number"/>
    <s v="Normal"/>
    <m/>
    <n v="40"/>
    <x v="3"/>
  </r>
  <r>
    <s v="Production and Sales of Auto Vehicles"/>
    <x v="216"/>
    <x v="0"/>
    <x v="18"/>
    <s v="Q2"/>
    <s v="TS_GP_RLS_PSAUTO_M.AS_001005"/>
    <s v="......4 Sales of Jeeps &amp; Pickups"/>
    <n v="1810"/>
    <s v="Number"/>
    <s v="Normal"/>
    <m/>
    <n v="50"/>
    <x v="4"/>
  </r>
  <r>
    <s v="Production and Sales of Auto Vehicles"/>
    <x v="216"/>
    <x v="0"/>
    <x v="18"/>
    <s v="Q2"/>
    <s v="TS_GP_RLS_PSAUTO_M.AS_001006"/>
    <s v="......5 Sales of Tractors"/>
    <n v="3931"/>
    <s v="Number"/>
    <s v="Normal"/>
    <m/>
    <n v="60"/>
    <x v="5"/>
  </r>
  <r>
    <s v="Production and Sales of Auto Vehicles"/>
    <x v="216"/>
    <x v="0"/>
    <x v="18"/>
    <s v="Q2"/>
    <s v="TS_GP_RLS_PSAUTO_M.AS_001002"/>
    <s v=". Total Sales of 2 &amp; 3 Wheelers"/>
    <n v="48549"/>
    <s v="Number"/>
    <s v="Normal"/>
    <m/>
    <n v="70"/>
    <x v="6"/>
  </r>
  <r>
    <s v="Production and Sales of Auto Vehicles"/>
    <x v="216"/>
    <x v="0"/>
    <x v="18"/>
    <s v="Q2"/>
    <s v="TS_GP_RLS_PSAUTO_M.TAP_001000"/>
    <s v=". Total Production (except 2 &amp; 3 Wheelers)"/>
    <n v="22901"/>
    <s v="Number"/>
    <s v="Normal"/>
    <m/>
    <n v="80"/>
    <x v="7"/>
  </r>
  <r>
    <s v="Production and Sales of Auto Vehicles"/>
    <x v="216"/>
    <x v="0"/>
    <x v="18"/>
    <s v="Q2"/>
    <s v="TS_GP_RLS_PSAUTO_M.AP_001001"/>
    <s v="......1 Production of Cars"/>
    <n v="16487"/>
    <s v="Number"/>
    <s v="Normal"/>
    <m/>
    <n v="90"/>
    <x v="8"/>
  </r>
  <r>
    <s v="Production and Sales of Auto Vehicles"/>
    <x v="216"/>
    <x v="0"/>
    <x v="18"/>
    <s v="Q2"/>
    <s v="TS_GP_RLS_PSAUTO_M.AP_001003"/>
    <s v="......2 Production of Trucks"/>
    <n v="307"/>
    <s v="Number"/>
    <s v="Normal"/>
    <m/>
    <n v="100"/>
    <x v="9"/>
  </r>
  <r>
    <s v="Production and Sales of Auto Vehicles"/>
    <x v="216"/>
    <x v="0"/>
    <x v="18"/>
    <s v="Q2"/>
    <s v="TS_GP_RLS_PSAUTO_M.AP_001004"/>
    <s v="......3 Production of Buses"/>
    <n v="142"/>
    <s v="Number"/>
    <s v="Normal"/>
    <m/>
    <n v="110"/>
    <x v="10"/>
  </r>
  <r>
    <s v="Production and Sales of Auto Vehicles"/>
    <x v="216"/>
    <x v="0"/>
    <x v="18"/>
    <s v="Q2"/>
    <s v="TS_GP_RLS_PSAUTO_M.AP_001005"/>
    <s v="......4 Production of Jeeps &amp; Pickups"/>
    <n v="1824"/>
    <s v="Number"/>
    <s v="Normal"/>
    <m/>
    <n v="120"/>
    <x v="11"/>
  </r>
  <r>
    <s v="Production and Sales of Auto Vehicles"/>
    <x v="216"/>
    <x v="0"/>
    <x v="18"/>
    <s v="Q2"/>
    <s v="TS_GP_RLS_PSAUTO_M.AP_001006"/>
    <s v="......5 Production of Tractors"/>
    <n v="4141"/>
    <s v="Number"/>
    <s v="Normal"/>
    <m/>
    <n v="130"/>
    <x v="12"/>
  </r>
  <r>
    <s v="Production and Sales of Auto Vehicles"/>
    <x v="216"/>
    <x v="0"/>
    <x v="18"/>
    <s v="Q2"/>
    <s v="TS_GP_RLS_PSAUTO_M.AP_001002"/>
    <s v=". Total Production of 2 &amp; 3 Wheelers"/>
    <n v="48145"/>
    <s v="Number"/>
    <s v="Normal"/>
    <m/>
    <n v="140"/>
    <x v="13"/>
  </r>
  <r>
    <s v="Production and Sales of Auto Vehicles"/>
    <x v="217"/>
    <x v="1"/>
    <x v="18"/>
    <s v="Q2"/>
    <s v="TS_GP_RLS_PSAUTO_M.TAS_001000"/>
    <s v=". Total Sales (except 2 &amp; 3 Wheelers)"/>
    <n v="16739"/>
    <s v="Number"/>
    <s v="Normal"/>
    <m/>
    <n v="10"/>
    <x v="0"/>
  </r>
  <r>
    <s v="Production and Sales of Auto Vehicles"/>
    <x v="217"/>
    <x v="1"/>
    <x v="18"/>
    <s v="Q2"/>
    <s v="TS_GP_RLS_PSAUTO_M.AS_001001"/>
    <s v="......1 Sales of Cars"/>
    <n v="11655"/>
    <s v="Number"/>
    <s v="Normal"/>
    <m/>
    <n v="20"/>
    <x v="1"/>
  </r>
  <r>
    <s v="Production and Sales of Auto Vehicles"/>
    <x v="217"/>
    <x v="1"/>
    <x v="18"/>
    <s v="Q2"/>
    <s v="TS_GP_RLS_PSAUTO_M.AS_001003"/>
    <s v="......2 Sales of Trucks"/>
    <n v="332"/>
    <s v="Number"/>
    <s v="Normal"/>
    <m/>
    <n v="30"/>
    <x v="2"/>
  </r>
  <r>
    <s v="Production and Sales of Auto Vehicles"/>
    <x v="217"/>
    <x v="1"/>
    <x v="18"/>
    <s v="Q2"/>
    <s v="TS_GP_RLS_PSAUTO_M.AS_001004"/>
    <s v="......3 Sales of Buses"/>
    <n v="120"/>
    <s v="Number"/>
    <s v="Normal"/>
    <m/>
    <n v="40"/>
    <x v="3"/>
  </r>
  <r>
    <s v="Production and Sales of Auto Vehicles"/>
    <x v="217"/>
    <x v="1"/>
    <x v="18"/>
    <s v="Q2"/>
    <s v="TS_GP_RLS_PSAUTO_M.AS_001005"/>
    <s v="......4 Sales of Jeeps &amp; Pickups"/>
    <n v="1175"/>
    <s v="Number"/>
    <s v="Normal"/>
    <m/>
    <n v="50"/>
    <x v="4"/>
  </r>
  <r>
    <s v="Production and Sales of Auto Vehicles"/>
    <x v="217"/>
    <x v="1"/>
    <x v="18"/>
    <s v="Q2"/>
    <s v="TS_GP_RLS_PSAUTO_M.AS_001006"/>
    <s v="......5 Sales of Tractors"/>
    <n v="3457"/>
    <s v="Number"/>
    <s v="Normal"/>
    <m/>
    <n v="60"/>
    <x v="5"/>
  </r>
  <r>
    <s v="Production and Sales of Auto Vehicles"/>
    <x v="217"/>
    <x v="1"/>
    <x v="18"/>
    <s v="Q2"/>
    <s v="TS_GP_RLS_PSAUTO_M.AS_001002"/>
    <s v=". Total Sales of 2 &amp; 3 Wheelers"/>
    <n v="48164"/>
    <s v="Number"/>
    <s v="Normal"/>
    <m/>
    <n v="70"/>
    <x v="6"/>
  </r>
  <r>
    <s v="Production and Sales of Auto Vehicles"/>
    <x v="217"/>
    <x v="1"/>
    <x v="18"/>
    <s v="Q2"/>
    <s v="TS_GP_RLS_PSAUTO_M.TAP_001000"/>
    <s v=". Total Production (except 2 &amp; 3 Wheelers)"/>
    <n v="19096"/>
    <s v="Number"/>
    <s v="Normal"/>
    <m/>
    <n v="80"/>
    <x v="7"/>
  </r>
  <r>
    <s v="Production and Sales of Auto Vehicles"/>
    <x v="217"/>
    <x v="1"/>
    <x v="18"/>
    <s v="Q2"/>
    <s v="TS_GP_RLS_PSAUTO_M.AP_001001"/>
    <s v="......1 Production of Cars"/>
    <n v="13952"/>
    <s v="Number"/>
    <s v="Normal"/>
    <m/>
    <n v="90"/>
    <x v="8"/>
  </r>
  <r>
    <s v="Production and Sales of Auto Vehicles"/>
    <x v="217"/>
    <x v="1"/>
    <x v="18"/>
    <s v="Q2"/>
    <s v="TS_GP_RLS_PSAUTO_M.AP_001003"/>
    <s v="......2 Production of Trucks"/>
    <n v="301"/>
    <s v="Number"/>
    <s v="Normal"/>
    <m/>
    <n v="100"/>
    <x v="9"/>
  </r>
  <r>
    <s v="Production and Sales of Auto Vehicles"/>
    <x v="217"/>
    <x v="1"/>
    <x v="18"/>
    <s v="Q2"/>
    <s v="TS_GP_RLS_PSAUTO_M.AP_001004"/>
    <s v="......3 Production of Buses"/>
    <n v="135"/>
    <s v="Number"/>
    <s v="Normal"/>
    <m/>
    <n v="110"/>
    <x v="10"/>
  </r>
  <r>
    <s v="Production and Sales of Auto Vehicles"/>
    <x v="217"/>
    <x v="1"/>
    <x v="18"/>
    <s v="Q2"/>
    <s v="TS_GP_RLS_PSAUTO_M.AP_001005"/>
    <s v="......4 Production of Jeeps &amp; Pickups"/>
    <n v="1209"/>
    <s v="Number"/>
    <s v="Normal"/>
    <m/>
    <n v="120"/>
    <x v="11"/>
  </r>
  <r>
    <s v="Production and Sales of Auto Vehicles"/>
    <x v="217"/>
    <x v="1"/>
    <x v="18"/>
    <s v="Q2"/>
    <s v="TS_GP_RLS_PSAUTO_M.AP_001006"/>
    <s v="......5 Production of Tractors"/>
    <n v="3499"/>
    <s v="Number"/>
    <s v="Normal"/>
    <m/>
    <n v="130"/>
    <x v="12"/>
  </r>
  <r>
    <s v="Production and Sales of Auto Vehicles"/>
    <x v="217"/>
    <x v="1"/>
    <x v="18"/>
    <s v="Q2"/>
    <s v="TS_GP_RLS_PSAUTO_M.AP_001002"/>
    <s v=". Total Production of 2 &amp; 3 Wheelers"/>
    <n v="47612"/>
    <s v="Number"/>
    <s v="Normal"/>
    <m/>
    <n v="140"/>
    <x v="13"/>
  </r>
  <r>
    <s v="Production and Sales of Auto Vehicles"/>
    <x v="218"/>
    <x v="2"/>
    <x v="18"/>
    <s v="Q1"/>
    <s v="TS_GP_RLS_PSAUTO_M.TAS_001000"/>
    <s v=". Total Sales (except 2 &amp; 3 Wheelers)"/>
    <n v="29028"/>
    <s v="Number"/>
    <s v="Normal"/>
    <m/>
    <n v="10"/>
    <x v="0"/>
  </r>
  <r>
    <s v="Production and Sales of Auto Vehicles"/>
    <x v="218"/>
    <x v="2"/>
    <x v="18"/>
    <s v="Q1"/>
    <s v="TS_GP_RLS_PSAUTO_M.AS_001001"/>
    <s v="......1 Sales of Cars"/>
    <n v="20154"/>
    <s v="Number"/>
    <s v="Normal"/>
    <m/>
    <n v="20"/>
    <x v="1"/>
  </r>
  <r>
    <s v="Production and Sales of Auto Vehicles"/>
    <x v="218"/>
    <x v="2"/>
    <x v="18"/>
    <s v="Q1"/>
    <s v="TS_GP_RLS_PSAUTO_M.AS_001003"/>
    <s v="......2 Sales of Trucks"/>
    <n v="433"/>
    <s v="Number"/>
    <s v="Normal"/>
    <m/>
    <n v="30"/>
    <x v="2"/>
  </r>
  <r>
    <s v="Production and Sales of Auto Vehicles"/>
    <x v="218"/>
    <x v="2"/>
    <x v="18"/>
    <s v="Q1"/>
    <s v="TS_GP_RLS_PSAUTO_M.AS_001004"/>
    <s v="......3 Sales of Buses"/>
    <n v="136"/>
    <s v="Number"/>
    <s v="Normal"/>
    <m/>
    <n v="40"/>
    <x v="3"/>
  </r>
  <r>
    <s v="Production and Sales of Auto Vehicles"/>
    <x v="218"/>
    <x v="2"/>
    <x v="18"/>
    <s v="Q1"/>
    <s v="TS_GP_RLS_PSAUTO_M.AS_001005"/>
    <s v="......4 Sales of Jeeps &amp; Pickups"/>
    <n v="2960"/>
    <s v="Number"/>
    <s v="Normal"/>
    <m/>
    <n v="50"/>
    <x v="4"/>
  </r>
  <r>
    <s v="Production and Sales of Auto Vehicles"/>
    <x v="218"/>
    <x v="2"/>
    <x v="18"/>
    <s v="Q1"/>
    <s v="TS_GP_RLS_PSAUTO_M.AS_001006"/>
    <s v="......5 Sales of Tractors"/>
    <n v="5345"/>
    <s v="Number"/>
    <s v="Normal"/>
    <m/>
    <n v="60"/>
    <x v="5"/>
  </r>
  <r>
    <s v="Production and Sales of Auto Vehicles"/>
    <x v="218"/>
    <x v="2"/>
    <x v="18"/>
    <s v="Q1"/>
    <s v="TS_GP_RLS_PSAUTO_M.AS_001002"/>
    <s v=". Total Sales of 2 &amp; 3 Wheelers"/>
    <n v="42193"/>
    <s v="Number"/>
    <s v="Normal"/>
    <m/>
    <n v="70"/>
    <x v="6"/>
  </r>
  <r>
    <s v="Production and Sales of Auto Vehicles"/>
    <x v="218"/>
    <x v="2"/>
    <x v="18"/>
    <s v="Q1"/>
    <s v="TS_GP_RLS_PSAUTO_M.TAP_001000"/>
    <s v=". Total Production (except 2 &amp; 3 Wheelers)"/>
    <n v="25043"/>
    <s v="Number"/>
    <s v="Normal"/>
    <m/>
    <n v="80"/>
    <x v="7"/>
  </r>
  <r>
    <s v="Production and Sales of Auto Vehicles"/>
    <x v="218"/>
    <x v="2"/>
    <x v="18"/>
    <s v="Q1"/>
    <s v="TS_GP_RLS_PSAUTO_M.AP_001001"/>
    <s v="......1 Production of Cars"/>
    <n v="16640"/>
    <s v="Number"/>
    <s v="Normal"/>
    <m/>
    <n v="90"/>
    <x v="8"/>
  </r>
  <r>
    <s v="Production and Sales of Auto Vehicles"/>
    <x v="218"/>
    <x v="2"/>
    <x v="18"/>
    <s v="Q1"/>
    <s v="TS_GP_RLS_PSAUTO_M.AP_001003"/>
    <s v="......2 Production of Trucks"/>
    <n v="383"/>
    <s v="Number"/>
    <s v="Normal"/>
    <m/>
    <n v="100"/>
    <x v="9"/>
  </r>
  <r>
    <s v="Production and Sales of Auto Vehicles"/>
    <x v="218"/>
    <x v="2"/>
    <x v="18"/>
    <s v="Q1"/>
    <s v="TS_GP_RLS_PSAUTO_M.AP_001004"/>
    <s v="......3 Production of Buses"/>
    <n v="145"/>
    <s v="Number"/>
    <s v="Normal"/>
    <m/>
    <n v="110"/>
    <x v="10"/>
  </r>
  <r>
    <s v="Production and Sales of Auto Vehicles"/>
    <x v="218"/>
    <x v="2"/>
    <x v="18"/>
    <s v="Q1"/>
    <s v="TS_GP_RLS_PSAUTO_M.AP_001005"/>
    <s v="......4 Production of Jeeps &amp; Pickups"/>
    <n v="2824"/>
    <s v="Number"/>
    <s v="Normal"/>
    <m/>
    <n v="120"/>
    <x v="11"/>
  </r>
  <r>
    <s v="Production and Sales of Auto Vehicles"/>
    <x v="218"/>
    <x v="2"/>
    <x v="18"/>
    <s v="Q1"/>
    <s v="TS_GP_RLS_PSAUTO_M.AP_001006"/>
    <s v="......5 Production of Tractors"/>
    <n v="5051"/>
    <s v="Number"/>
    <s v="Normal"/>
    <m/>
    <n v="130"/>
    <x v="12"/>
  </r>
  <r>
    <s v="Production and Sales of Auto Vehicles"/>
    <x v="218"/>
    <x v="2"/>
    <x v="18"/>
    <s v="Q1"/>
    <s v="TS_GP_RLS_PSAUTO_M.AP_001002"/>
    <s v=". Total Production of 2 &amp; 3 Wheelers"/>
    <n v="42923"/>
    <s v="Number"/>
    <s v="Normal"/>
    <m/>
    <n v="140"/>
    <x v="13"/>
  </r>
  <r>
    <s v="Production and Sales of Auto Vehicles"/>
    <x v="219"/>
    <x v="3"/>
    <x v="18"/>
    <s v="Q1"/>
    <s v="TS_GP_RLS_PSAUTO_M.TAS_001000"/>
    <s v=". Total Sales (except 2 &amp; 3 Wheelers)"/>
    <n v="24367"/>
    <s v="Number"/>
    <s v="Normal"/>
    <m/>
    <n v="10"/>
    <x v="0"/>
  </r>
  <r>
    <s v="Production and Sales of Auto Vehicles"/>
    <x v="219"/>
    <x v="3"/>
    <x v="18"/>
    <s v="Q1"/>
    <s v="TS_GP_RLS_PSAUTO_M.AS_001001"/>
    <s v="......1 Sales of Cars"/>
    <n v="16661"/>
    <s v="Number"/>
    <s v="Normal"/>
    <m/>
    <n v="20"/>
    <x v="1"/>
  </r>
  <r>
    <s v="Production and Sales of Auto Vehicles"/>
    <x v="219"/>
    <x v="3"/>
    <x v="18"/>
    <s v="Q1"/>
    <s v="TS_GP_RLS_PSAUTO_M.AS_001003"/>
    <s v="......2 Sales of Trucks"/>
    <n v="293"/>
    <s v="Number"/>
    <s v="Normal"/>
    <m/>
    <n v="30"/>
    <x v="2"/>
  </r>
  <r>
    <s v="Production and Sales of Auto Vehicles"/>
    <x v="219"/>
    <x v="3"/>
    <x v="18"/>
    <s v="Q1"/>
    <s v="TS_GP_RLS_PSAUTO_M.AS_001004"/>
    <s v="......3 Sales of Buses"/>
    <n v="96"/>
    <s v="Number"/>
    <s v="Normal"/>
    <m/>
    <n v="40"/>
    <x v="3"/>
  </r>
  <r>
    <s v="Production and Sales of Auto Vehicles"/>
    <x v="219"/>
    <x v="3"/>
    <x v="18"/>
    <s v="Q1"/>
    <s v="TS_GP_RLS_PSAUTO_M.AS_001005"/>
    <s v="......4 Sales of Jeeps &amp; Pickups"/>
    <n v="1975"/>
    <s v="Number"/>
    <s v="Normal"/>
    <m/>
    <n v="50"/>
    <x v="4"/>
  </r>
  <r>
    <s v="Production and Sales of Auto Vehicles"/>
    <x v="219"/>
    <x v="3"/>
    <x v="18"/>
    <s v="Q1"/>
    <s v="TS_GP_RLS_PSAUTO_M.AS_001006"/>
    <s v="......5 Sales of Tractors"/>
    <n v="5342"/>
    <s v="Number"/>
    <s v="Normal"/>
    <m/>
    <n v="60"/>
    <x v="5"/>
  </r>
  <r>
    <s v="Production and Sales of Auto Vehicles"/>
    <x v="219"/>
    <x v="3"/>
    <x v="18"/>
    <s v="Q1"/>
    <s v="TS_GP_RLS_PSAUTO_M.AS_001002"/>
    <s v=". Total Sales of 2 &amp; 3 Wheelers"/>
    <n v="44792"/>
    <s v="Number"/>
    <s v="Normal"/>
    <m/>
    <n v="70"/>
    <x v="6"/>
  </r>
  <r>
    <s v="Production and Sales of Auto Vehicles"/>
    <x v="219"/>
    <x v="3"/>
    <x v="18"/>
    <s v="Q1"/>
    <s v="TS_GP_RLS_PSAUTO_M.TAP_001000"/>
    <s v=". Total Production (except 2 &amp; 3 Wheelers)"/>
    <n v="23997"/>
    <s v="Number"/>
    <s v="Normal"/>
    <m/>
    <n v="80"/>
    <x v="7"/>
  </r>
  <r>
    <s v="Production and Sales of Auto Vehicles"/>
    <x v="219"/>
    <x v="3"/>
    <x v="18"/>
    <s v="Q1"/>
    <s v="TS_GP_RLS_PSAUTO_M.AP_001001"/>
    <s v="......1 Production of Cars"/>
    <n v="16258"/>
    <s v="Number"/>
    <s v="Normal"/>
    <m/>
    <n v="90"/>
    <x v="8"/>
  </r>
  <r>
    <s v="Production and Sales of Auto Vehicles"/>
    <x v="219"/>
    <x v="3"/>
    <x v="18"/>
    <s v="Q1"/>
    <s v="TS_GP_RLS_PSAUTO_M.AP_001003"/>
    <s v="......2 Production of Trucks"/>
    <n v="372"/>
    <s v="Number"/>
    <s v="Normal"/>
    <m/>
    <n v="100"/>
    <x v="9"/>
  </r>
  <r>
    <s v="Production and Sales of Auto Vehicles"/>
    <x v="219"/>
    <x v="3"/>
    <x v="18"/>
    <s v="Q1"/>
    <s v="TS_GP_RLS_PSAUTO_M.AP_001004"/>
    <s v="......3 Production of Buses"/>
    <n v="90"/>
    <s v="Number"/>
    <s v="Normal"/>
    <m/>
    <n v="110"/>
    <x v="10"/>
  </r>
  <r>
    <s v="Production and Sales of Auto Vehicles"/>
    <x v="219"/>
    <x v="3"/>
    <x v="18"/>
    <s v="Q1"/>
    <s v="TS_GP_RLS_PSAUTO_M.AP_001005"/>
    <s v="......4 Production of Jeeps &amp; Pickups"/>
    <n v="2069"/>
    <s v="Number"/>
    <s v="Normal"/>
    <m/>
    <n v="120"/>
    <x v="11"/>
  </r>
  <r>
    <s v="Production and Sales of Auto Vehicles"/>
    <x v="219"/>
    <x v="3"/>
    <x v="18"/>
    <s v="Q1"/>
    <s v="TS_GP_RLS_PSAUTO_M.AP_001006"/>
    <s v="......5 Production of Tractors"/>
    <n v="5208"/>
    <s v="Number"/>
    <s v="Normal"/>
    <m/>
    <n v="130"/>
    <x v="12"/>
  </r>
  <r>
    <s v="Production and Sales of Auto Vehicles"/>
    <x v="219"/>
    <x v="3"/>
    <x v="18"/>
    <s v="Q1"/>
    <s v="TS_GP_RLS_PSAUTO_M.AP_001002"/>
    <s v=". Total Production of 2 &amp; 3 Wheelers"/>
    <n v="44445"/>
    <s v="Number"/>
    <s v="Normal"/>
    <m/>
    <n v="140"/>
    <x v="13"/>
  </r>
  <r>
    <s v="Production and Sales of Auto Vehicles"/>
    <x v="220"/>
    <x v="4"/>
    <x v="18"/>
    <s v="Q1"/>
    <s v="TS_GP_RLS_PSAUTO_M.TAS_001000"/>
    <s v=". Total Sales (except 2 &amp; 3 Wheelers)"/>
    <n v="23417"/>
    <s v="Number"/>
    <s v="Normal"/>
    <m/>
    <n v="10"/>
    <x v="0"/>
  </r>
  <r>
    <s v="Production and Sales of Auto Vehicles"/>
    <x v="220"/>
    <x v="4"/>
    <x v="18"/>
    <s v="Q1"/>
    <s v="TS_GP_RLS_PSAUTO_M.AS_001001"/>
    <s v="......1 Sales of Cars"/>
    <n v="16187"/>
    <s v="Number"/>
    <s v="Normal"/>
    <m/>
    <n v="20"/>
    <x v="1"/>
  </r>
  <r>
    <s v="Production and Sales of Auto Vehicles"/>
    <x v="220"/>
    <x v="4"/>
    <x v="18"/>
    <s v="Q1"/>
    <s v="TS_GP_RLS_PSAUTO_M.AS_001003"/>
    <s v="......2 Sales of Trucks"/>
    <n v="339"/>
    <s v="Number"/>
    <s v="Normal"/>
    <m/>
    <n v="30"/>
    <x v="2"/>
  </r>
  <r>
    <s v="Production and Sales of Auto Vehicles"/>
    <x v="220"/>
    <x v="4"/>
    <x v="18"/>
    <s v="Q1"/>
    <s v="TS_GP_RLS_PSAUTO_M.AS_001004"/>
    <s v="......3 Sales of Buses"/>
    <n v="105"/>
    <s v="Number"/>
    <s v="Normal"/>
    <m/>
    <n v="40"/>
    <x v="3"/>
  </r>
  <r>
    <s v="Production and Sales of Auto Vehicles"/>
    <x v="220"/>
    <x v="4"/>
    <x v="18"/>
    <s v="Q1"/>
    <s v="TS_GP_RLS_PSAUTO_M.AS_001005"/>
    <s v="......4 Sales of Jeeps &amp; Pickups"/>
    <n v="2203"/>
    <s v="Number"/>
    <s v="Normal"/>
    <m/>
    <n v="50"/>
    <x v="4"/>
  </r>
  <r>
    <s v="Production and Sales of Auto Vehicles"/>
    <x v="220"/>
    <x v="4"/>
    <x v="18"/>
    <s v="Q1"/>
    <s v="TS_GP_RLS_PSAUTO_M.AS_001006"/>
    <s v="......5 Sales of Tractors"/>
    <n v="4583"/>
    <s v="Number"/>
    <s v="Normal"/>
    <m/>
    <n v="60"/>
    <x v="5"/>
  </r>
  <r>
    <s v="Production and Sales of Auto Vehicles"/>
    <x v="220"/>
    <x v="4"/>
    <x v="18"/>
    <s v="Q1"/>
    <s v="TS_GP_RLS_PSAUTO_M.AS_001002"/>
    <s v=". Total Sales of 2 &amp; 3 Wheelers"/>
    <n v="39895"/>
    <s v="Number"/>
    <s v="Normal"/>
    <m/>
    <n v="70"/>
    <x v="6"/>
  </r>
  <r>
    <s v="Production and Sales of Auto Vehicles"/>
    <x v="220"/>
    <x v="4"/>
    <x v="18"/>
    <s v="Q1"/>
    <s v="TS_GP_RLS_PSAUTO_M.TAP_001000"/>
    <s v=". Total Production (except 2 &amp; 3 Wheelers)"/>
    <n v="23571"/>
    <s v="Number"/>
    <s v="Normal"/>
    <m/>
    <n v="80"/>
    <x v="7"/>
  </r>
  <r>
    <s v="Production and Sales of Auto Vehicles"/>
    <x v="220"/>
    <x v="4"/>
    <x v="18"/>
    <s v="Q1"/>
    <s v="TS_GP_RLS_PSAUTO_M.AP_001001"/>
    <s v="......1 Production of Cars"/>
    <n v="16307"/>
    <s v="Number"/>
    <s v="Normal"/>
    <m/>
    <n v="90"/>
    <x v="8"/>
  </r>
  <r>
    <s v="Production and Sales of Auto Vehicles"/>
    <x v="220"/>
    <x v="4"/>
    <x v="18"/>
    <s v="Q1"/>
    <s v="TS_GP_RLS_PSAUTO_M.AP_001003"/>
    <s v="......2 Production of Trucks"/>
    <n v="389"/>
    <s v="Number"/>
    <s v="Normal"/>
    <m/>
    <n v="100"/>
    <x v="9"/>
  </r>
  <r>
    <s v="Production and Sales of Auto Vehicles"/>
    <x v="220"/>
    <x v="4"/>
    <x v="18"/>
    <s v="Q1"/>
    <s v="TS_GP_RLS_PSAUTO_M.AP_001004"/>
    <s v="......3 Production of Buses"/>
    <n v="131"/>
    <s v="Number"/>
    <s v="Normal"/>
    <m/>
    <n v="110"/>
    <x v="10"/>
  </r>
  <r>
    <s v="Production and Sales of Auto Vehicles"/>
    <x v="220"/>
    <x v="4"/>
    <x v="18"/>
    <s v="Q1"/>
    <s v="TS_GP_RLS_PSAUTO_M.AP_001005"/>
    <s v="......4 Production of Jeeps &amp; Pickups"/>
    <n v="2149"/>
    <s v="Number"/>
    <s v="Normal"/>
    <m/>
    <n v="120"/>
    <x v="11"/>
  </r>
  <r>
    <s v="Production and Sales of Auto Vehicles"/>
    <x v="220"/>
    <x v="4"/>
    <x v="18"/>
    <s v="Q1"/>
    <s v="TS_GP_RLS_PSAUTO_M.AP_001006"/>
    <s v="......5 Production of Tractors"/>
    <n v="4595"/>
    <s v="Number"/>
    <s v="Normal"/>
    <m/>
    <n v="130"/>
    <x v="12"/>
  </r>
  <r>
    <s v="Production and Sales of Auto Vehicles"/>
    <x v="220"/>
    <x v="4"/>
    <x v="18"/>
    <s v="Q1"/>
    <s v="TS_GP_RLS_PSAUTO_M.AP_001002"/>
    <s v=". Total Production of 2 &amp; 3 Wheelers"/>
    <n v="38995"/>
    <s v="Number"/>
    <s v="Normal"/>
    <m/>
    <n v="140"/>
    <x v="13"/>
  </r>
  <r>
    <s v="Production and Sales of Auto Vehicles"/>
    <x v="221"/>
    <x v="5"/>
    <x v="19"/>
    <s v="Q4"/>
    <s v="TS_GP_RLS_PSAUTO_M.TAS_001000"/>
    <s v=". Total Sales (except 2 &amp; 3 Wheelers)"/>
    <n v="25130"/>
    <s v="Number"/>
    <s v="Normal"/>
    <m/>
    <n v="10"/>
    <x v="0"/>
  </r>
  <r>
    <s v="Production and Sales of Auto Vehicles"/>
    <x v="221"/>
    <x v="5"/>
    <x v="19"/>
    <s v="Q4"/>
    <s v="TS_GP_RLS_PSAUTO_M.AS_001001"/>
    <s v="......1 Sales of Cars"/>
    <n v="17399"/>
    <s v="Number"/>
    <s v="Normal"/>
    <m/>
    <n v="20"/>
    <x v="1"/>
  </r>
  <r>
    <s v="Production and Sales of Auto Vehicles"/>
    <x v="221"/>
    <x v="5"/>
    <x v="19"/>
    <s v="Q4"/>
    <s v="TS_GP_RLS_PSAUTO_M.AS_001003"/>
    <s v="......2 Sales of Trucks"/>
    <n v="408"/>
    <s v="Number"/>
    <s v="Normal"/>
    <m/>
    <n v="30"/>
    <x v="2"/>
  </r>
  <r>
    <s v="Production and Sales of Auto Vehicles"/>
    <x v="221"/>
    <x v="5"/>
    <x v="19"/>
    <s v="Q4"/>
    <s v="TS_GP_RLS_PSAUTO_M.AS_001004"/>
    <s v="......3 Sales of Buses"/>
    <n v="79"/>
    <s v="Number"/>
    <s v="Normal"/>
    <m/>
    <n v="40"/>
    <x v="3"/>
  </r>
  <r>
    <s v="Production and Sales of Auto Vehicles"/>
    <x v="221"/>
    <x v="5"/>
    <x v="19"/>
    <s v="Q4"/>
    <s v="TS_GP_RLS_PSAUTO_M.AS_001005"/>
    <s v="......4 Sales of Jeeps &amp; Pickups"/>
    <n v="2500"/>
    <s v="Number"/>
    <s v="Normal"/>
    <m/>
    <n v="50"/>
    <x v="4"/>
  </r>
  <r>
    <s v="Production and Sales of Auto Vehicles"/>
    <x v="221"/>
    <x v="5"/>
    <x v="19"/>
    <s v="Q4"/>
    <s v="TS_GP_RLS_PSAUTO_M.AS_001006"/>
    <s v="......5 Sales of Tractors"/>
    <n v="4744"/>
    <s v="Number"/>
    <s v="Normal"/>
    <m/>
    <n v="60"/>
    <x v="5"/>
  </r>
  <r>
    <s v="Production and Sales of Auto Vehicles"/>
    <x v="221"/>
    <x v="5"/>
    <x v="19"/>
    <s v="Q4"/>
    <s v="TS_GP_RLS_PSAUTO_M.AS_001002"/>
    <s v=". Total Sales of 2 &amp; 3 Wheelers"/>
    <n v="38647"/>
    <s v="Number"/>
    <s v="Normal"/>
    <m/>
    <n v="70"/>
    <x v="6"/>
  </r>
  <r>
    <s v="Production and Sales of Auto Vehicles"/>
    <x v="221"/>
    <x v="5"/>
    <x v="19"/>
    <s v="Q4"/>
    <s v="TS_GP_RLS_PSAUTO_M.TAP_001000"/>
    <s v=". Total Production (except 2 &amp; 3 Wheelers)"/>
    <n v="24695"/>
    <s v="Number"/>
    <s v="Normal"/>
    <m/>
    <n v="80"/>
    <x v="7"/>
  </r>
  <r>
    <s v="Production and Sales of Auto Vehicles"/>
    <x v="221"/>
    <x v="5"/>
    <x v="19"/>
    <s v="Q4"/>
    <s v="TS_GP_RLS_PSAUTO_M.AP_001001"/>
    <s v="......1 Production of Cars"/>
    <n v="17171"/>
    <s v="Number"/>
    <s v="Normal"/>
    <m/>
    <n v="90"/>
    <x v="8"/>
  </r>
  <r>
    <s v="Production and Sales of Auto Vehicles"/>
    <x v="221"/>
    <x v="5"/>
    <x v="19"/>
    <s v="Q4"/>
    <s v="TS_GP_RLS_PSAUTO_M.AP_001003"/>
    <s v="......2 Production of Trucks"/>
    <n v="406"/>
    <s v="Number"/>
    <s v="Normal"/>
    <m/>
    <n v="100"/>
    <x v="9"/>
  </r>
  <r>
    <s v="Production and Sales of Auto Vehicles"/>
    <x v="221"/>
    <x v="5"/>
    <x v="19"/>
    <s v="Q4"/>
    <s v="TS_GP_RLS_PSAUTO_M.AP_001004"/>
    <s v="......3 Production of Buses"/>
    <n v="60"/>
    <s v="Number"/>
    <s v="Normal"/>
    <m/>
    <n v="110"/>
    <x v="10"/>
  </r>
  <r>
    <s v="Production and Sales of Auto Vehicles"/>
    <x v="221"/>
    <x v="5"/>
    <x v="19"/>
    <s v="Q4"/>
    <s v="TS_GP_RLS_PSAUTO_M.AP_001005"/>
    <s v="......4 Production of Jeeps &amp; Pickups"/>
    <n v="2296"/>
    <s v="Number"/>
    <s v="Normal"/>
    <m/>
    <n v="120"/>
    <x v="11"/>
  </r>
  <r>
    <s v="Production and Sales of Auto Vehicles"/>
    <x v="221"/>
    <x v="5"/>
    <x v="19"/>
    <s v="Q4"/>
    <s v="TS_GP_RLS_PSAUTO_M.AP_001006"/>
    <s v="......5 Production of Tractors"/>
    <n v="4762"/>
    <s v="Number"/>
    <s v="Normal"/>
    <m/>
    <n v="130"/>
    <x v="12"/>
  </r>
  <r>
    <s v="Production and Sales of Auto Vehicles"/>
    <x v="221"/>
    <x v="5"/>
    <x v="19"/>
    <s v="Q4"/>
    <s v="TS_GP_RLS_PSAUTO_M.AP_001002"/>
    <s v=". Total Production of 2 &amp; 3 Wheelers"/>
    <n v="39032"/>
    <s v="Number"/>
    <s v="Normal"/>
    <m/>
    <n v="140"/>
    <x v="13"/>
  </r>
  <r>
    <s v="Production and Sales of Auto Vehicles"/>
    <x v="222"/>
    <x v="6"/>
    <x v="19"/>
    <s v="Q4"/>
    <s v="TS_GP_RLS_PSAUTO_M.TAS_001000"/>
    <s v=". Total Sales (except 2 &amp; 3 Wheelers)"/>
    <n v="22718"/>
    <s v="Number"/>
    <s v="Normal"/>
    <m/>
    <n v="10"/>
    <x v="0"/>
  </r>
  <r>
    <s v="Production and Sales of Auto Vehicles"/>
    <x v="222"/>
    <x v="6"/>
    <x v="19"/>
    <s v="Q4"/>
    <s v="TS_GP_RLS_PSAUTO_M.AS_001001"/>
    <s v="......1 Sales of Cars"/>
    <n v="14847"/>
    <s v="Number"/>
    <s v="Normal"/>
    <m/>
    <n v="20"/>
    <x v="1"/>
  </r>
  <r>
    <s v="Production and Sales of Auto Vehicles"/>
    <x v="222"/>
    <x v="6"/>
    <x v="19"/>
    <s v="Q4"/>
    <s v="TS_GP_RLS_PSAUTO_M.AS_001003"/>
    <s v="......2 Sales of Trucks"/>
    <n v="360"/>
    <s v="Number"/>
    <s v="Normal"/>
    <m/>
    <n v="30"/>
    <x v="2"/>
  </r>
  <r>
    <s v="Production and Sales of Auto Vehicles"/>
    <x v="222"/>
    <x v="6"/>
    <x v="19"/>
    <s v="Q4"/>
    <s v="TS_GP_RLS_PSAUTO_M.AS_001004"/>
    <s v="......3 Sales of Buses"/>
    <n v="48"/>
    <s v="Number"/>
    <s v="Normal"/>
    <m/>
    <n v="40"/>
    <x v="3"/>
  </r>
  <r>
    <s v="Production and Sales of Auto Vehicles"/>
    <x v="222"/>
    <x v="6"/>
    <x v="19"/>
    <s v="Q4"/>
    <s v="TS_GP_RLS_PSAUTO_M.AS_001005"/>
    <s v="......4 Sales of Jeeps &amp; Pickups"/>
    <n v="2100"/>
    <s v="Number"/>
    <s v="Normal"/>
    <m/>
    <n v="50"/>
    <x v="4"/>
  </r>
  <r>
    <s v="Production and Sales of Auto Vehicles"/>
    <x v="222"/>
    <x v="6"/>
    <x v="19"/>
    <s v="Q4"/>
    <s v="TS_GP_RLS_PSAUTO_M.AS_001006"/>
    <s v="......5 Sales of Tractors"/>
    <n v="5363"/>
    <s v="Number"/>
    <s v="Normal"/>
    <m/>
    <n v="60"/>
    <x v="5"/>
  </r>
  <r>
    <s v="Production and Sales of Auto Vehicles"/>
    <x v="222"/>
    <x v="6"/>
    <x v="19"/>
    <s v="Q4"/>
    <s v="TS_GP_RLS_PSAUTO_M.AS_001002"/>
    <s v=". Total Sales of 2 &amp; 3 Wheelers"/>
    <n v="38128"/>
    <s v="Number"/>
    <s v="Normal"/>
    <m/>
    <n v="70"/>
    <x v="6"/>
  </r>
  <r>
    <s v="Production and Sales of Auto Vehicles"/>
    <x v="222"/>
    <x v="6"/>
    <x v="19"/>
    <s v="Q4"/>
    <s v="TS_GP_RLS_PSAUTO_M.TAP_001000"/>
    <s v=". Total Production (except 2 &amp; 3 Wheelers)"/>
    <n v="22671"/>
    <s v="Number"/>
    <s v="Normal"/>
    <m/>
    <n v="80"/>
    <x v="7"/>
  </r>
  <r>
    <s v="Production and Sales of Auto Vehicles"/>
    <x v="222"/>
    <x v="6"/>
    <x v="19"/>
    <s v="Q4"/>
    <s v="TS_GP_RLS_PSAUTO_M.AP_001001"/>
    <s v="......1 Production of Cars"/>
    <n v="15105"/>
    <s v="Number"/>
    <s v="Normal"/>
    <m/>
    <n v="90"/>
    <x v="8"/>
  </r>
  <r>
    <s v="Production and Sales of Auto Vehicles"/>
    <x v="222"/>
    <x v="6"/>
    <x v="19"/>
    <s v="Q4"/>
    <s v="TS_GP_RLS_PSAUTO_M.AP_001003"/>
    <s v="......2 Production of Trucks"/>
    <n v="309"/>
    <s v="Number"/>
    <s v="Normal"/>
    <m/>
    <n v="100"/>
    <x v="9"/>
  </r>
  <r>
    <s v="Production and Sales of Auto Vehicles"/>
    <x v="222"/>
    <x v="6"/>
    <x v="19"/>
    <s v="Q4"/>
    <s v="TS_GP_RLS_PSAUTO_M.AP_001004"/>
    <s v="......3 Production of Buses"/>
    <n v="67"/>
    <s v="Number"/>
    <s v="Normal"/>
    <m/>
    <n v="110"/>
    <x v="10"/>
  </r>
  <r>
    <s v="Production and Sales of Auto Vehicles"/>
    <x v="222"/>
    <x v="6"/>
    <x v="19"/>
    <s v="Q4"/>
    <s v="TS_GP_RLS_PSAUTO_M.AP_001005"/>
    <s v="......4 Production of Jeeps &amp; Pickups"/>
    <n v="1976"/>
    <s v="Number"/>
    <s v="Normal"/>
    <m/>
    <n v="120"/>
    <x v="11"/>
  </r>
  <r>
    <s v="Production and Sales of Auto Vehicles"/>
    <x v="222"/>
    <x v="6"/>
    <x v="19"/>
    <s v="Q4"/>
    <s v="TS_GP_RLS_PSAUTO_M.AP_001006"/>
    <s v="......5 Production of Tractors"/>
    <n v="5214"/>
    <s v="Number"/>
    <s v="Normal"/>
    <m/>
    <n v="130"/>
    <x v="12"/>
  </r>
  <r>
    <s v="Production and Sales of Auto Vehicles"/>
    <x v="222"/>
    <x v="6"/>
    <x v="19"/>
    <s v="Q4"/>
    <s v="TS_GP_RLS_PSAUTO_M.AP_001002"/>
    <s v=". Total Production of 2 &amp; 3 Wheelers"/>
    <n v="39484"/>
    <s v="Number"/>
    <s v="Normal"/>
    <m/>
    <n v="140"/>
    <x v="13"/>
  </r>
  <r>
    <s v="Production and Sales of Auto Vehicles"/>
    <x v="223"/>
    <x v="7"/>
    <x v="19"/>
    <s v="Q4"/>
    <s v="TS_GP_RLS_PSAUTO_M.TAS_001000"/>
    <s v=". Total Sales (except 2 &amp; 3 Wheelers)"/>
    <n v="19227"/>
    <s v="Number"/>
    <s v="Normal"/>
    <m/>
    <n v="10"/>
    <x v="0"/>
  </r>
  <r>
    <s v="Production and Sales of Auto Vehicles"/>
    <x v="223"/>
    <x v="7"/>
    <x v="19"/>
    <s v="Q4"/>
    <s v="TS_GP_RLS_PSAUTO_M.AS_001001"/>
    <s v="......1 Sales of Cars"/>
    <n v="13299"/>
    <s v="Number"/>
    <s v="Normal"/>
    <m/>
    <n v="20"/>
    <x v="1"/>
  </r>
  <r>
    <s v="Production and Sales of Auto Vehicles"/>
    <x v="223"/>
    <x v="7"/>
    <x v="19"/>
    <s v="Q4"/>
    <s v="TS_GP_RLS_PSAUTO_M.AS_001003"/>
    <s v="......2 Sales of Trucks"/>
    <n v="259"/>
    <s v="Number"/>
    <s v="Normal"/>
    <m/>
    <n v="30"/>
    <x v="2"/>
  </r>
  <r>
    <s v="Production and Sales of Auto Vehicles"/>
    <x v="223"/>
    <x v="7"/>
    <x v="19"/>
    <s v="Q4"/>
    <s v="TS_GP_RLS_PSAUTO_M.AS_001004"/>
    <s v="......3 Sales of Buses"/>
    <n v="59"/>
    <s v="Number"/>
    <s v="Normal"/>
    <m/>
    <n v="40"/>
    <x v="3"/>
  </r>
  <r>
    <s v="Production and Sales of Auto Vehicles"/>
    <x v="223"/>
    <x v="7"/>
    <x v="19"/>
    <s v="Q4"/>
    <s v="TS_GP_RLS_PSAUTO_M.AS_001005"/>
    <s v="......4 Sales of Jeeps &amp; Pickups"/>
    <n v="1595"/>
    <s v="Number"/>
    <s v="Normal"/>
    <m/>
    <n v="50"/>
    <x v="4"/>
  </r>
  <r>
    <s v="Production and Sales of Auto Vehicles"/>
    <x v="223"/>
    <x v="7"/>
    <x v="19"/>
    <s v="Q4"/>
    <s v="TS_GP_RLS_PSAUTO_M.AS_001006"/>
    <s v="......5 Sales of Tractors"/>
    <n v="4015"/>
    <s v="Number"/>
    <s v="Normal"/>
    <m/>
    <n v="60"/>
    <x v="5"/>
  </r>
  <r>
    <s v="Production and Sales of Auto Vehicles"/>
    <x v="223"/>
    <x v="7"/>
    <x v="19"/>
    <s v="Q4"/>
    <s v="TS_GP_RLS_PSAUTO_M.AS_001002"/>
    <s v=". Total Sales of 2 &amp; 3 Wheelers"/>
    <n v="37667"/>
    <s v="Number"/>
    <s v="Normal"/>
    <m/>
    <n v="70"/>
    <x v="6"/>
  </r>
  <r>
    <s v="Production and Sales of Auto Vehicles"/>
    <x v="223"/>
    <x v="7"/>
    <x v="19"/>
    <s v="Q4"/>
    <s v="TS_GP_RLS_PSAUTO_M.TAP_001000"/>
    <s v=". Total Production (except 2 &amp; 3 Wheelers)"/>
    <n v="15849"/>
    <s v="Number"/>
    <s v="Normal"/>
    <m/>
    <n v="80"/>
    <x v="7"/>
  </r>
  <r>
    <s v="Production and Sales of Auto Vehicles"/>
    <x v="223"/>
    <x v="7"/>
    <x v="19"/>
    <s v="Q4"/>
    <s v="TS_GP_RLS_PSAUTO_M.AP_001001"/>
    <s v="......1 Production of Cars"/>
    <n v="10274"/>
    <s v="Number"/>
    <s v="Normal"/>
    <m/>
    <n v="90"/>
    <x v="8"/>
  </r>
  <r>
    <s v="Production and Sales of Auto Vehicles"/>
    <x v="223"/>
    <x v="7"/>
    <x v="19"/>
    <s v="Q4"/>
    <s v="TS_GP_RLS_PSAUTO_M.AP_001003"/>
    <s v="......2 Production of Trucks"/>
    <n v="224"/>
    <s v="Number"/>
    <s v="Normal"/>
    <m/>
    <n v="100"/>
    <x v="9"/>
  </r>
  <r>
    <s v="Production and Sales of Auto Vehicles"/>
    <x v="223"/>
    <x v="7"/>
    <x v="19"/>
    <s v="Q4"/>
    <s v="TS_GP_RLS_PSAUTO_M.AP_001004"/>
    <s v="......3 Production of Buses"/>
    <n v="38"/>
    <s v="Number"/>
    <s v="Normal"/>
    <m/>
    <n v="110"/>
    <x v="10"/>
  </r>
  <r>
    <s v="Production and Sales of Auto Vehicles"/>
    <x v="223"/>
    <x v="7"/>
    <x v="19"/>
    <s v="Q4"/>
    <s v="TS_GP_RLS_PSAUTO_M.AP_001005"/>
    <s v="......4 Production of Jeeps &amp; Pickups"/>
    <n v="1099"/>
    <s v="Number"/>
    <s v="Normal"/>
    <m/>
    <n v="120"/>
    <x v="11"/>
  </r>
  <r>
    <s v="Production and Sales of Auto Vehicles"/>
    <x v="223"/>
    <x v="7"/>
    <x v="19"/>
    <s v="Q4"/>
    <s v="TS_GP_RLS_PSAUTO_M.AP_001006"/>
    <s v="......5 Production of Tractors"/>
    <n v="4214"/>
    <s v="Number"/>
    <s v="Normal"/>
    <m/>
    <n v="130"/>
    <x v="12"/>
  </r>
  <r>
    <s v="Production and Sales of Auto Vehicles"/>
    <x v="223"/>
    <x v="7"/>
    <x v="19"/>
    <s v="Q4"/>
    <s v="TS_GP_RLS_PSAUTO_M.AP_001002"/>
    <s v=". Total Production of 2 &amp; 3 Wheelers"/>
    <n v="37103"/>
    <s v="Number"/>
    <s v="Normal"/>
    <m/>
    <n v="140"/>
    <x v="13"/>
  </r>
  <r>
    <s v="Production and Sales of Auto Vehicles"/>
    <x v="224"/>
    <x v="8"/>
    <x v="19"/>
    <s v="Q3"/>
    <s v="TS_GP_RLS_PSAUTO_M.TAS_001000"/>
    <s v=". Total Sales (except 2 &amp; 3 Wheelers)"/>
    <n v="19142"/>
    <s v="Number"/>
    <s v="Normal"/>
    <m/>
    <n v="10"/>
    <x v="0"/>
  </r>
  <r>
    <s v="Production and Sales of Auto Vehicles"/>
    <x v="224"/>
    <x v="8"/>
    <x v="19"/>
    <s v="Q3"/>
    <s v="TS_GP_RLS_PSAUTO_M.AS_001001"/>
    <s v="......1 Sales of Cars"/>
    <n v="11892"/>
    <s v="Number"/>
    <s v="Normal"/>
    <m/>
    <n v="20"/>
    <x v="1"/>
  </r>
  <r>
    <s v="Production and Sales of Auto Vehicles"/>
    <x v="224"/>
    <x v="8"/>
    <x v="19"/>
    <s v="Q3"/>
    <s v="TS_GP_RLS_PSAUTO_M.AS_001003"/>
    <s v="......2 Sales of Trucks"/>
    <n v="398"/>
    <s v="Number"/>
    <s v="Normal"/>
    <m/>
    <n v="30"/>
    <x v="2"/>
  </r>
  <r>
    <s v="Production and Sales of Auto Vehicles"/>
    <x v="224"/>
    <x v="8"/>
    <x v="19"/>
    <s v="Q3"/>
    <s v="TS_GP_RLS_PSAUTO_M.AS_001004"/>
    <s v="......3 Sales of Buses"/>
    <n v="37"/>
    <s v="Number"/>
    <s v="Normal"/>
    <m/>
    <n v="40"/>
    <x v="3"/>
  </r>
  <r>
    <s v="Production and Sales of Auto Vehicles"/>
    <x v="224"/>
    <x v="8"/>
    <x v="19"/>
    <s v="Q3"/>
    <s v="TS_GP_RLS_PSAUTO_M.AS_001005"/>
    <s v="......4 Sales of Jeeps &amp; Pickups"/>
    <n v="1822"/>
    <s v="Number"/>
    <s v="Normal"/>
    <m/>
    <n v="50"/>
    <x v="4"/>
  </r>
  <r>
    <s v="Production and Sales of Auto Vehicles"/>
    <x v="224"/>
    <x v="8"/>
    <x v="19"/>
    <s v="Q3"/>
    <s v="TS_GP_RLS_PSAUTO_M.AS_001006"/>
    <s v="......5 Sales of Tractors"/>
    <n v="4993"/>
    <s v="Number"/>
    <s v="Normal"/>
    <m/>
    <n v="60"/>
    <x v="5"/>
  </r>
  <r>
    <s v="Production and Sales of Auto Vehicles"/>
    <x v="224"/>
    <x v="8"/>
    <x v="19"/>
    <s v="Q3"/>
    <s v="TS_GP_RLS_PSAUTO_M.AS_001002"/>
    <s v=". Total Sales of 2 &amp; 3 Wheelers"/>
    <n v="38006"/>
    <s v="Number"/>
    <s v="Normal"/>
    <m/>
    <n v="70"/>
    <x v="6"/>
  </r>
  <r>
    <s v="Production and Sales of Auto Vehicles"/>
    <x v="224"/>
    <x v="8"/>
    <x v="19"/>
    <s v="Q3"/>
    <s v="TS_GP_RLS_PSAUTO_M.TAP_001000"/>
    <s v=". Total Production (except 2 &amp; 3 Wheelers)"/>
    <n v="20929"/>
    <s v="Number"/>
    <s v="Normal"/>
    <m/>
    <n v="80"/>
    <x v="7"/>
  </r>
  <r>
    <s v="Production and Sales of Auto Vehicles"/>
    <x v="224"/>
    <x v="8"/>
    <x v="19"/>
    <s v="Q3"/>
    <s v="TS_GP_RLS_PSAUTO_M.AP_001001"/>
    <s v="......1 Production of Cars"/>
    <n v="13417"/>
    <s v="Number"/>
    <s v="Normal"/>
    <m/>
    <n v="90"/>
    <x v="8"/>
  </r>
  <r>
    <s v="Production and Sales of Auto Vehicles"/>
    <x v="224"/>
    <x v="8"/>
    <x v="19"/>
    <s v="Q3"/>
    <s v="TS_GP_RLS_PSAUTO_M.AP_001003"/>
    <s v="......2 Production of Trucks"/>
    <n v="428"/>
    <s v="Number"/>
    <s v="Normal"/>
    <m/>
    <n v="100"/>
    <x v="9"/>
  </r>
  <r>
    <s v="Production and Sales of Auto Vehicles"/>
    <x v="224"/>
    <x v="8"/>
    <x v="19"/>
    <s v="Q3"/>
    <s v="TS_GP_RLS_PSAUTO_M.AP_001004"/>
    <s v="......3 Production of Buses"/>
    <n v="26"/>
    <s v="Number"/>
    <s v="Normal"/>
    <m/>
    <n v="110"/>
    <x v="10"/>
  </r>
  <r>
    <s v="Production and Sales of Auto Vehicles"/>
    <x v="224"/>
    <x v="8"/>
    <x v="19"/>
    <s v="Q3"/>
    <s v="TS_GP_RLS_PSAUTO_M.AP_001005"/>
    <s v="......4 Production of Jeeps &amp; Pickups"/>
    <n v="2171"/>
    <s v="Number"/>
    <s v="Normal"/>
    <m/>
    <n v="120"/>
    <x v="11"/>
  </r>
  <r>
    <s v="Production and Sales of Auto Vehicles"/>
    <x v="224"/>
    <x v="8"/>
    <x v="19"/>
    <s v="Q3"/>
    <s v="TS_GP_RLS_PSAUTO_M.AP_001006"/>
    <s v="......5 Production of Tractors"/>
    <n v="4887"/>
    <s v="Number"/>
    <s v="Normal"/>
    <m/>
    <n v="130"/>
    <x v="12"/>
  </r>
  <r>
    <s v="Production and Sales of Auto Vehicles"/>
    <x v="224"/>
    <x v="8"/>
    <x v="19"/>
    <s v="Q3"/>
    <s v="TS_GP_RLS_PSAUTO_M.AP_001002"/>
    <s v=". Total Production of 2 &amp; 3 Wheelers"/>
    <n v="37355"/>
    <s v="Number"/>
    <s v="Normal"/>
    <m/>
    <n v="140"/>
    <x v="13"/>
  </r>
  <r>
    <s v="Production and Sales of Auto Vehicles"/>
    <x v="225"/>
    <x v="9"/>
    <x v="19"/>
    <s v="Q3"/>
    <s v="TS_GP_RLS_PSAUTO_M.TAS_001000"/>
    <s v=". Total Sales (except 2 &amp; 3 Wheelers)"/>
    <n v="22860"/>
    <s v="Number"/>
    <s v="Normal"/>
    <m/>
    <n v="10"/>
    <x v="0"/>
  </r>
  <r>
    <s v="Production and Sales of Auto Vehicles"/>
    <x v="225"/>
    <x v="9"/>
    <x v="19"/>
    <s v="Q3"/>
    <s v="TS_GP_RLS_PSAUTO_M.AS_001001"/>
    <s v="......1 Sales of Cars"/>
    <n v="15618"/>
    <s v="Number"/>
    <s v="Normal"/>
    <m/>
    <n v="20"/>
    <x v="1"/>
  </r>
  <r>
    <s v="Production and Sales of Auto Vehicles"/>
    <x v="225"/>
    <x v="9"/>
    <x v="19"/>
    <s v="Q3"/>
    <s v="TS_GP_RLS_PSAUTO_M.AS_001003"/>
    <s v="......2 Sales of Trucks"/>
    <n v="379"/>
    <s v="Number"/>
    <s v="Normal"/>
    <m/>
    <n v="30"/>
    <x v="2"/>
  </r>
  <r>
    <s v="Production and Sales of Auto Vehicles"/>
    <x v="225"/>
    <x v="9"/>
    <x v="19"/>
    <s v="Q3"/>
    <s v="TS_GP_RLS_PSAUTO_M.AS_001004"/>
    <s v="......3 Sales of Buses"/>
    <n v="67"/>
    <s v="Number"/>
    <s v="Normal"/>
    <m/>
    <n v="40"/>
    <x v="3"/>
  </r>
  <r>
    <s v="Production and Sales of Auto Vehicles"/>
    <x v="225"/>
    <x v="9"/>
    <x v="19"/>
    <s v="Q3"/>
    <s v="TS_GP_RLS_PSAUTO_M.AS_001005"/>
    <s v="......4 Sales of Jeeps &amp; Pickups"/>
    <n v="2107"/>
    <s v="Number"/>
    <s v="Normal"/>
    <m/>
    <n v="50"/>
    <x v="4"/>
  </r>
  <r>
    <s v="Production and Sales of Auto Vehicles"/>
    <x v="225"/>
    <x v="9"/>
    <x v="19"/>
    <s v="Q3"/>
    <s v="TS_GP_RLS_PSAUTO_M.AS_001006"/>
    <s v="......5 Sales of Tractors"/>
    <n v="4689"/>
    <s v="Number"/>
    <s v="Normal"/>
    <m/>
    <n v="60"/>
    <x v="5"/>
  </r>
  <r>
    <s v="Production and Sales of Auto Vehicles"/>
    <x v="225"/>
    <x v="9"/>
    <x v="19"/>
    <s v="Q3"/>
    <s v="TS_GP_RLS_PSAUTO_M.AS_001002"/>
    <s v=". Total Sales of 2 &amp; 3 Wheelers"/>
    <n v="41998"/>
    <s v="Number"/>
    <s v="Normal"/>
    <m/>
    <n v="70"/>
    <x v="6"/>
  </r>
  <r>
    <s v="Production and Sales of Auto Vehicles"/>
    <x v="225"/>
    <x v="9"/>
    <x v="19"/>
    <s v="Q3"/>
    <s v="TS_GP_RLS_PSAUTO_M.TAP_001000"/>
    <s v=". Total Production (except 2 &amp; 3 Wheelers)"/>
    <n v="23074"/>
    <s v="Number"/>
    <s v="Normal"/>
    <m/>
    <n v="80"/>
    <x v="7"/>
  </r>
  <r>
    <s v="Production and Sales of Auto Vehicles"/>
    <x v="225"/>
    <x v="9"/>
    <x v="19"/>
    <s v="Q3"/>
    <s v="TS_GP_RLS_PSAUTO_M.AP_001001"/>
    <s v="......1 Production of Cars"/>
    <n v="15296"/>
    <s v="Number"/>
    <s v="Normal"/>
    <m/>
    <n v="90"/>
    <x v="8"/>
  </r>
  <r>
    <s v="Production and Sales of Auto Vehicles"/>
    <x v="225"/>
    <x v="9"/>
    <x v="19"/>
    <s v="Q3"/>
    <s v="TS_GP_RLS_PSAUTO_M.AP_001003"/>
    <s v="......2 Production of Trucks"/>
    <n v="401"/>
    <s v="Number"/>
    <s v="Normal"/>
    <m/>
    <n v="100"/>
    <x v="9"/>
  </r>
  <r>
    <s v="Production and Sales of Auto Vehicles"/>
    <x v="225"/>
    <x v="9"/>
    <x v="19"/>
    <s v="Q3"/>
    <s v="TS_GP_RLS_PSAUTO_M.AP_001004"/>
    <s v="......3 Production of Buses"/>
    <n v="129"/>
    <s v="Number"/>
    <s v="Normal"/>
    <m/>
    <n v="110"/>
    <x v="10"/>
  </r>
  <r>
    <s v="Production and Sales of Auto Vehicles"/>
    <x v="225"/>
    <x v="9"/>
    <x v="19"/>
    <s v="Q3"/>
    <s v="TS_GP_RLS_PSAUTO_M.AP_001005"/>
    <s v="......4 Production of Jeeps &amp; Pickups"/>
    <n v="2318"/>
    <s v="Number"/>
    <s v="Normal"/>
    <m/>
    <n v="120"/>
    <x v="11"/>
  </r>
  <r>
    <s v="Production and Sales of Auto Vehicles"/>
    <x v="225"/>
    <x v="9"/>
    <x v="19"/>
    <s v="Q3"/>
    <s v="TS_GP_RLS_PSAUTO_M.AP_001006"/>
    <s v="......5 Production of Tractors"/>
    <n v="4930"/>
    <s v="Number"/>
    <s v="Normal"/>
    <m/>
    <n v="130"/>
    <x v="12"/>
  </r>
  <r>
    <s v="Production and Sales of Auto Vehicles"/>
    <x v="225"/>
    <x v="9"/>
    <x v="19"/>
    <s v="Q3"/>
    <s v="TS_GP_RLS_PSAUTO_M.AP_001002"/>
    <s v=". Total Production of 2 &amp; 3 Wheelers"/>
    <n v="43619"/>
    <s v="Number"/>
    <s v="Normal"/>
    <m/>
    <n v="140"/>
    <x v="13"/>
  </r>
  <r>
    <s v="Production and Sales of Auto Vehicles"/>
    <x v="226"/>
    <x v="10"/>
    <x v="19"/>
    <s v="Q3"/>
    <s v="TS_GP_RLS_PSAUTO_M.TAS_001000"/>
    <s v=". Total Sales (except 2 &amp; 3 Wheelers)"/>
    <n v="16729"/>
    <s v="Number"/>
    <s v="Normal"/>
    <m/>
    <n v="10"/>
    <x v="0"/>
  </r>
  <r>
    <s v="Production and Sales of Auto Vehicles"/>
    <x v="226"/>
    <x v="10"/>
    <x v="19"/>
    <s v="Q3"/>
    <s v="TS_GP_RLS_PSAUTO_M.AS_001001"/>
    <s v="......1 Sales of Cars"/>
    <n v="11545"/>
    <s v="Number"/>
    <s v="Normal"/>
    <m/>
    <n v="20"/>
    <x v="1"/>
  </r>
  <r>
    <s v="Production and Sales of Auto Vehicles"/>
    <x v="226"/>
    <x v="10"/>
    <x v="19"/>
    <s v="Q3"/>
    <s v="TS_GP_RLS_PSAUTO_M.AS_001003"/>
    <s v="......2 Sales of Trucks"/>
    <n v="302"/>
    <s v="Number"/>
    <s v="Normal"/>
    <m/>
    <n v="30"/>
    <x v="2"/>
  </r>
  <r>
    <s v="Production and Sales of Auto Vehicles"/>
    <x v="226"/>
    <x v="10"/>
    <x v="19"/>
    <s v="Q3"/>
    <s v="TS_GP_RLS_PSAUTO_M.AS_001004"/>
    <s v="......3 Sales of Buses"/>
    <n v="57"/>
    <s v="Number"/>
    <s v="Normal"/>
    <m/>
    <n v="40"/>
    <x v="3"/>
  </r>
  <r>
    <s v="Production and Sales of Auto Vehicles"/>
    <x v="226"/>
    <x v="10"/>
    <x v="19"/>
    <s v="Q3"/>
    <s v="TS_GP_RLS_PSAUTO_M.AS_001005"/>
    <s v="......4 Sales of Jeeps &amp; Pickups"/>
    <n v="1654"/>
    <s v="Number"/>
    <s v="Normal"/>
    <m/>
    <n v="50"/>
    <x v="4"/>
  </r>
  <r>
    <s v="Production and Sales of Auto Vehicles"/>
    <x v="226"/>
    <x v="10"/>
    <x v="19"/>
    <s v="Q3"/>
    <s v="TS_GP_RLS_PSAUTO_M.AS_001006"/>
    <s v="......5 Sales of Tractors"/>
    <n v="3171"/>
    <s v="Number"/>
    <s v="Normal"/>
    <m/>
    <n v="60"/>
    <x v="5"/>
  </r>
  <r>
    <s v="Production and Sales of Auto Vehicles"/>
    <x v="226"/>
    <x v="10"/>
    <x v="19"/>
    <s v="Q3"/>
    <s v="TS_GP_RLS_PSAUTO_M.AS_001002"/>
    <s v=". Total Sales of 2 &amp; 3 Wheelers"/>
    <n v="37501"/>
    <s v="Number"/>
    <s v="Normal"/>
    <m/>
    <n v="70"/>
    <x v="6"/>
  </r>
  <r>
    <s v="Production and Sales of Auto Vehicles"/>
    <x v="226"/>
    <x v="10"/>
    <x v="19"/>
    <s v="Q3"/>
    <s v="TS_GP_RLS_PSAUTO_M.TAP_001000"/>
    <s v=". Total Production (except 2 &amp; 3 Wheelers)"/>
    <n v="16709"/>
    <s v="Number"/>
    <s v="Normal"/>
    <m/>
    <n v="80"/>
    <x v="7"/>
  </r>
  <r>
    <s v="Production and Sales of Auto Vehicles"/>
    <x v="226"/>
    <x v="10"/>
    <x v="19"/>
    <s v="Q3"/>
    <s v="TS_GP_RLS_PSAUTO_M.AP_001001"/>
    <s v="......1 Production of Cars"/>
    <n v="11564"/>
    <s v="Number"/>
    <s v="Normal"/>
    <m/>
    <n v="90"/>
    <x v="8"/>
  </r>
  <r>
    <s v="Production and Sales of Auto Vehicles"/>
    <x v="226"/>
    <x v="10"/>
    <x v="19"/>
    <s v="Q3"/>
    <s v="TS_GP_RLS_PSAUTO_M.AP_001003"/>
    <s v="......2 Production of Trucks"/>
    <n v="363"/>
    <s v="Number"/>
    <s v="Normal"/>
    <m/>
    <n v="100"/>
    <x v="9"/>
  </r>
  <r>
    <s v="Production and Sales of Auto Vehicles"/>
    <x v="226"/>
    <x v="10"/>
    <x v="19"/>
    <s v="Q3"/>
    <s v="TS_GP_RLS_PSAUTO_M.AP_001004"/>
    <s v="......3 Production of Buses"/>
    <n v="26"/>
    <s v="Number"/>
    <s v="Normal"/>
    <m/>
    <n v="110"/>
    <x v="10"/>
  </r>
  <r>
    <s v="Production and Sales of Auto Vehicles"/>
    <x v="226"/>
    <x v="10"/>
    <x v="19"/>
    <s v="Q3"/>
    <s v="TS_GP_RLS_PSAUTO_M.AP_001005"/>
    <s v="......4 Production of Jeeps &amp; Pickups"/>
    <n v="1650"/>
    <s v="Number"/>
    <s v="Normal"/>
    <m/>
    <n v="120"/>
    <x v="11"/>
  </r>
  <r>
    <s v="Production and Sales of Auto Vehicles"/>
    <x v="226"/>
    <x v="10"/>
    <x v="19"/>
    <s v="Q3"/>
    <s v="TS_GP_RLS_PSAUTO_M.AP_001006"/>
    <s v="......5 Production of Tractors"/>
    <n v="3106"/>
    <s v="Number"/>
    <s v="Normal"/>
    <m/>
    <n v="130"/>
    <x v="12"/>
  </r>
  <r>
    <s v="Production and Sales of Auto Vehicles"/>
    <x v="226"/>
    <x v="10"/>
    <x v="19"/>
    <s v="Q3"/>
    <s v="TS_GP_RLS_PSAUTO_M.AP_001002"/>
    <s v=". Total Production of 2 &amp; 3 Wheelers"/>
    <n v="38020"/>
    <s v="Number"/>
    <s v="Normal"/>
    <m/>
    <n v="140"/>
    <x v="13"/>
  </r>
  <r>
    <s v="Production and Sales of Auto Vehicles"/>
    <x v="227"/>
    <x v="11"/>
    <x v="19"/>
    <s v="Q2"/>
    <s v="TS_GP_RLS_PSAUTO_M.TAS_001000"/>
    <s v=". Total Sales (except 2 &amp; 3 Wheelers)"/>
    <n v="20398"/>
    <s v="Number"/>
    <s v="Normal"/>
    <m/>
    <n v="10"/>
    <x v="0"/>
  </r>
  <r>
    <s v="Production and Sales of Auto Vehicles"/>
    <x v="227"/>
    <x v="11"/>
    <x v="19"/>
    <s v="Q2"/>
    <s v="TS_GP_RLS_PSAUTO_M.AS_001001"/>
    <s v="......1 Sales of Cars"/>
    <n v="14513"/>
    <s v="Number"/>
    <s v="Normal"/>
    <m/>
    <n v="20"/>
    <x v="1"/>
  </r>
  <r>
    <s v="Production and Sales of Auto Vehicles"/>
    <x v="227"/>
    <x v="11"/>
    <x v="19"/>
    <s v="Q2"/>
    <s v="TS_GP_RLS_PSAUTO_M.AS_001003"/>
    <s v="......2 Sales of Trucks"/>
    <n v="332"/>
    <s v="Number"/>
    <s v="Normal"/>
    <m/>
    <n v="30"/>
    <x v="2"/>
  </r>
  <r>
    <s v="Production and Sales of Auto Vehicles"/>
    <x v="227"/>
    <x v="11"/>
    <x v="19"/>
    <s v="Q2"/>
    <s v="TS_GP_RLS_PSAUTO_M.AS_001004"/>
    <s v="......3 Sales of Buses"/>
    <n v="92"/>
    <s v="Number"/>
    <s v="Normal"/>
    <m/>
    <n v="40"/>
    <x v="3"/>
  </r>
  <r>
    <s v="Production and Sales of Auto Vehicles"/>
    <x v="227"/>
    <x v="11"/>
    <x v="19"/>
    <s v="Q2"/>
    <s v="TS_GP_RLS_PSAUTO_M.AS_001005"/>
    <s v="......4 Sales of Jeeps &amp; Pickups"/>
    <n v="1628"/>
    <s v="Number"/>
    <s v="Normal"/>
    <m/>
    <n v="50"/>
    <x v="4"/>
  </r>
  <r>
    <s v="Production and Sales of Auto Vehicles"/>
    <x v="227"/>
    <x v="11"/>
    <x v="19"/>
    <s v="Q2"/>
    <s v="TS_GP_RLS_PSAUTO_M.AS_001006"/>
    <s v="......5 Sales of Tractors"/>
    <n v="3833"/>
    <s v="Number"/>
    <s v="Normal"/>
    <m/>
    <n v="60"/>
    <x v="5"/>
  </r>
  <r>
    <s v="Production and Sales of Auto Vehicles"/>
    <x v="227"/>
    <x v="11"/>
    <x v="19"/>
    <s v="Q2"/>
    <s v="TS_GP_RLS_PSAUTO_M.AS_001002"/>
    <s v=". Total Sales of 2 &amp; 3 Wheelers"/>
    <n v="39566"/>
    <s v="Number"/>
    <s v="Normal"/>
    <m/>
    <n v="70"/>
    <x v="6"/>
  </r>
  <r>
    <s v="Production and Sales of Auto Vehicles"/>
    <x v="227"/>
    <x v="11"/>
    <x v="19"/>
    <s v="Q2"/>
    <s v="TS_GP_RLS_PSAUTO_M.TAP_001000"/>
    <s v=". Total Production (except 2 &amp; 3 Wheelers)"/>
    <n v="21128"/>
    <s v="Number"/>
    <s v="Normal"/>
    <m/>
    <n v="80"/>
    <x v="7"/>
  </r>
  <r>
    <s v="Production and Sales of Auto Vehicles"/>
    <x v="227"/>
    <x v="11"/>
    <x v="19"/>
    <s v="Q2"/>
    <s v="TS_GP_RLS_PSAUTO_M.AP_001001"/>
    <s v="......1 Production of Cars"/>
    <n v="14916"/>
    <s v="Number"/>
    <s v="Normal"/>
    <m/>
    <n v="90"/>
    <x v="8"/>
  </r>
  <r>
    <s v="Production and Sales of Auto Vehicles"/>
    <x v="227"/>
    <x v="11"/>
    <x v="19"/>
    <s v="Q2"/>
    <s v="TS_GP_RLS_PSAUTO_M.AP_001003"/>
    <s v="......2 Production of Trucks"/>
    <n v="417"/>
    <s v="Number"/>
    <s v="Normal"/>
    <m/>
    <n v="100"/>
    <x v="9"/>
  </r>
  <r>
    <s v="Production and Sales of Auto Vehicles"/>
    <x v="227"/>
    <x v="11"/>
    <x v="19"/>
    <s v="Q2"/>
    <s v="TS_GP_RLS_PSAUTO_M.AP_001004"/>
    <s v="......3 Production of Buses"/>
    <n v="89"/>
    <s v="Number"/>
    <s v="Normal"/>
    <m/>
    <n v="110"/>
    <x v="10"/>
  </r>
  <r>
    <s v="Production and Sales of Auto Vehicles"/>
    <x v="227"/>
    <x v="11"/>
    <x v="19"/>
    <s v="Q2"/>
    <s v="TS_GP_RLS_PSAUTO_M.AP_001005"/>
    <s v="......4 Production of Jeeps &amp; Pickups"/>
    <n v="1690"/>
    <s v="Number"/>
    <s v="Normal"/>
    <m/>
    <n v="120"/>
    <x v="11"/>
  </r>
  <r>
    <s v="Production and Sales of Auto Vehicles"/>
    <x v="227"/>
    <x v="11"/>
    <x v="19"/>
    <s v="Q2"/>
    <s v="TS_GP_RLS_PSAUTO_M.AP_001006"/>
    <s v="......5 Production of Tractors"/>
    <n v="4016"/>
    <s v="Number"/>
    <s v="Normal"/>
    <m/>
    <n v="130"/>
    <x v="12"/>
  </r>
  <r>
    <s v="Production and Sales of Auto Vehicles"/>
    <x v="227"/>
    <x v="11"/>
    <x v="19"/>
    <s v="Q2"/>
    <s v="TS_GP_RLS_PSAUTO_M.AP_001002"/>
    <s v=". Total Production of 2 &amp; 3 Wheelers"/>
    <n v="36618"/>
    <s v="Number"/>
    <s v="Normal"/>
    <m/>
    <n v="140"/>
    <x v="13"/>
  </r>
  <r>
    <s v="Production and Sales of Auto Vehicles"/>
    <x v="228"/>
    <x v="0"/>
    <x v="19"/>
    <s v="Q2"/>
    <s v="TS_GP_RLS_PSAUTO_M.TAS_001000"/>
    <s v=". Total Sales (except 2 &amp; 3 Wheelers)"/>
    <n v="21832"/>
    <s v="Number"/>
    <s v="Normal"/>
    <m/>
    <n v="10"/>
    <x v="0"/>
  </r>
  <r>
    <s v="Production and Sales of Auto Vehicles"/>
    <x v="228"/>
    <x v="0"/>
    <x v="19"/>
    <s v="Q2"/>
    <s v="TS_GP_RLS_PSAUTO_M.AS_001001"/>
    <s v="......1 Sales of Cars"/>
    <n v="15766"/>
    <s v="Number"/>
    <s v="Normal"/>
    <m/>
    <n v="20"/>
    <x v="1"/>
  </r>
  <r>
    <s v="Production and Sales of Auto Vehicles"/>
    <x v="228"/>
    <x v="0"/>
    <x v="19"/>
    <s v="Q2"/>
    <s v="TS_GP_RLS_PSAUTO_M.AS_001003"/>
    <s v="......2 Sales of Trucks"/>
    <n v="336"/>
    <s v="Number"/>
    <s v="Normal"/>
    <m/>
    <n v="30"/>
    <x v="2"/>
  </r>
  <r>
    <s v="Production and Sales of Auto Vehicles"/>
    <x v="228"/>
    <x v="0"/>
    <x v="19"/>
    <s v="Q2"/>
    <s v="TS_GP_RLS_PSAUTO_M.AS_001004"/>
    <s v="......3 Sales of Buses"/>
    <n v="92"/>
    <s v="Number"/>
    <s v="Normal"/>
    <m/>
    <n v="40"/>
    <x v="3"/>
  </r>
  <r>
    <s v="Production and Sales of Auto Vehicles"/>
    <x v="228"/>
    <x v="0"/>
    <x v="19"/>
    <s v="Q2"/>
    <s v="TS_GP_RLS_PSAUTO_M.AS_001005"/>
    <s v="......4 Sales of Jeeps &amp; Pickups"/>
    <n v="1519"/>
    <s v="Number"/>
    <s v="Normal"/>
    <m/>
    <n v="50"/>
    <x v="4"/>
  </r>
  <r>
    <s v="Production and Sales of Auto Vehicles"/>
    <x v="228"/>
    <x v="0"/>
    <x v="19"/>
    <s v="Q2"/>
    <s v="TS_GP_RLS_PSAUTO_M.AS_001006"/>
    <s v="......5 Sales of Tractors"/>
    <n v="4119"/>
    <s v="Number"/>
    <s v="Normal"/>
    <m/>
    <n v="60"/>
    <x v="5"/>
  </r>
  <r>
    <s v="Production and Sales of Auto Vehicles"/>
    <x v="228"/>
    <x v="0"/>
    <x v="19"/>
    <s v="Q2"/>
    <s v="TS_GP_RLS_PSAUTO_M.AS_001002"/>
    <s v=". Total Sales of 2 &amp; 3 Wheelers"/>
    <n v="35734"/>
    <s v="Number"/>
    <s v="Normal"/>
    <m/>
    <n v="70"/>
    <x v="6"/>
  </r>
  <r>
    <s v="Production and Sales of Auto Vehicles"/>
    <x v="228"/>
    <x v="0"/>
    <x v="19"/>
    <s v="Q2"/>
    <s v="TS_GP_RLS_PSAUTO_M.TAP_001000"/>
    <s v=". Total Production (except 2 &amp; 3 Wheelers)"/>
    <n v="20895"/>
    <s v="Number"/>
    <s v="Normal"/>
    <m/>
    <n v="80"/>
    <x v="7"/>
  </r>
  <r>
    <s v="Production and Sales of Auto Vehicles"/>
    <x v="228"/>
    <x v="0"/>
    <x v="19"/>
    <s v="Q2"/>
    <s v="TS_GP_RLS_PSAUTO_M.AP_001001"/>
    <s v="......1 Production of Cars"/>
    <n v="15009"/>
    <s v="Number"/>
    <s v="Normal"/>
    <m/>
    <n v="90"/>
    <x v="8"/>
  </r>
  <r>
    <s v="Production and Sales of Auto Vehicles"/>
    <x v="228"/>
    <x v="0"/>
    <x v="19"/>
    <s v="Q2"/>
    <s v="TS_GP_RLS_PSAUTO_M.AP_001003"/>
    <s v="......2 Production of Trucks"/>
    <n v="363"/>
    <s v="Number"/>
    <s v="Normal"/>
    <m/>
    <n v="100"/>
    <x v="9"/>
  </r>
  <r>
    <s v="Production and Sales of Auto Vehicles"/>
    <x v="228"/>
    <x v="0"/>
    <x v="19"/>
    <s v="Q2"/>
    <s v="TS_GP_RLS_PSAUTO_M.AP_001004"/>
    <s v="......3 Production of Buses"/>
    <n v="81"/>
    <s v="Number"/>
    <s v="Normal"/>
    <m/>
    <n v="110"/>
    <x v="10"/>
  </r>
  <r>
    <s v="Production and Sales of Auto Vehicles"/>
    <x v="228"/>
    <x v="0"/>
    <x v="19"/>
    <s v="Q2"/>
    <s v="TS_GP_RLS_PSAUTO_M.AP_001005"/>
    <s v="......4 Production of Jeeps &amp; Pickups"/>
    <n v="1398"/>
    <s v="Number"/>
    <s v="Normal"/>
    <m/>
    <n v="120"/>
    <x v="11"/>
  </r>
  <r>
    <s v="Production and Sales of Auto Vehicles"/>
    <x v="228"/>
    <x v="0"/>
    <x v="19"/>
    <s v="Q2"/>
    <s v="TS_GP_RLS_PSAUTO_M.AP_001006"/>
    <s v="......5 Production of Tractors"/>
    <n v="4044"/>
    <s v="Number"/>
    <s v="Normal"/>
    <m/>
    <n v="130"/>
    <x v="12"/>
  </r>
  <r>
    <s v="Production and Sales of Auto Vehicles"/>
    <x v="228"/>
    <x v="0"/>
    <x v="19"/>
    <s v="Q2"/>
    <s v="TS_GP_RLS_PSAUTO_M.AP_001002"/>
    <s v=". Total Production of 2 &amp; 3 Wheelers"/>
    <n v="35097"/>
    <s v="Number"/>
    <s v="Normal"/>
    <m/>
    <n v="140"/>
    <x v="13"/>
  </r>
  <r>
    <s v="Production and Sales of Auto Vehicles"/>
    <x v="229"/>
    <x v="1"/>
    <x v="19"/>
    <s v="Q2"/>
    <s v="TS_GP_RLS_PSAUTO_M.TAS_001000"/>
    <s v=". Total Sales (except 2 &amp; 3 Wheelers)"/>
    <n v="18687"/>
    <s v="Number"/>
    <s v="Normal"/>
    <m/>
    <n v="10"/>
    <x v="0"/>
  </r>
  <r>
    <s v="Production and Sales of Auto Vehicles"/>
    <x v="229"/>
    <x v="1"/>
    <x v="19"/>
    <s v="Q2"/>
    <s v="TS_GP_RLS_PSAUTO_M.AS_001001"/>
    <s v="......1 Sales of Cars"/>
    <n v="12953"/>
    <s v="Number"/>
    <s v="Normal"/>
    <m/>
    <n v="20"/>
    <x v="1"/>
  </r>
  <r>
    <s v="Production and Sales of Auto Vehicles"/>
    <x v="229"/>
    <x v="1"/>
    <x v="19"/>
    <s v="Q2"/>
    <s v="TS_GP_RLS_PSAUTO_M.AS_001003"/>
    <s v="......2 Sales of Trucks"/>
    <n v="454"/>
    <s v="Number"/>
    <s v="Normal"/>
    <m/>
    <n v="30"/>
    <x v="2"/>
  </r>
  <r>
    <s v="Production and Sales of Auto Vehicles"/>
    <x v="229"/>
    <x v="1"/>
    <x v="19"/>
    <s v="Q2"/>
    <s v="TS_GP_RLS_PSAUTO_M.AS_001004"/>
    <s v="......3 Sales of Buses"/>
    <n v="110"/>
    <s v="Number"/>
    <s v="Normal"/>
    <m/>
    <n v="40"/>
    <x v="3"/>
  </r>
  <r>
    <s v="Production and Sales of Auto Vehicles"/>
    <x v="229"/>
    <x v="1"/>
    <x v="19"/>
    <s v="Q2"/>
    <s v="TS_GP_RLS_PSAUTO_M.AS_001005"/>
    <s v="......4 Sales of Jeeps &amp; Pickups"/>
    <n v="1315"/>
    <s v="Number"/>
    <s v="Normal"/>
    <m/>
    <n v="50"/>
    <x v="4"/>
  </r>
  <r>
    <s v="Production and Sales of Auto Vehicles"/>
    <x v="229"/>
    <x v="1"/>
    <x v="19"/>
    <s v="Q2"/>
    <s v="TS_GP_RLS_PSAUTO_M.AS_001006"/>
    <s v="......5 Sales of Tractors"/>
    <n v="3855"/>
    <s v="Number"/>
    <s v="Normal"/>
    <m/>
    <n v="60"/>
    <x v="5"/>
  </r>
  <r>
    <s v="Production and Sales of Auto Vehicles"/>
    <x v="229"/>
    <x v="1"/>
    <x v="19"/>
    <s v="Q2"/>
    <s v="TS_GP_RLS_PSAUTO_M.AS_001002"/>
    <s v=". Total Sales of 2 &amp; 3 Wheelers"/>
    <n v="33226"/>
    <s v="Number"/>
    <s v="Normal"/>
    <m/>
    <n v="70"/>
    <x v="6"/>
  </r>
  <r>
    <s v="Production and Sales of Auto Vehicles"/>
    <x v="229"/>
    <x v="1"/>
    <x v="19"/>
    <s v="Q2"/>
    <s v="TS_GP_RLS_PSAUTO_M.TAP_001000"/>
    <s v=". Total Production (except 2 &amp; 3 Wheelers)"/>
    <n v="19926"/>
    <s v="Number"/>
    <s v="Normal"/>
    <m/>
    <n v="80"/>
    <x v="7"/>
  </r>
  <r>
    <s v="Production and Sales of Auto Vehicles"/>
    <x v="229"/>
    <x v="1"/>
    <x v="19"/>
    <s v="Q2"/>
    <s v="TS_GP_RLS_PSAUTO_M.AP_001001"/>
    <s v="......1 Production of Cars"/>
    <n v="14059"/>
    <s v="Number"/>
    <s v="Normal"/>
    <m/>
    <n v="90"/>
    <x v="8"/>
  </r>
  <r>
    <s v="Production and Sales of Auto Vehicles"/>
    <x v="229"/>
    <x v="1"/>
    <x v="19"/>
    <s v="Q2"/>
    <s v="TS_GP_RLS_PSAUTO_M.AP_001003"/>
    <s v="......2 Production of Trucks"/>
    <n v="355"/>
    <s v="Number"/>
    <s v="Normal"/>
    <m/>
    <n v="100"/>
    <x v="9"/>
  </r>
  <r>
    <s v="Production and Sales of Auto Vehicles"/>
    <x v="229"/>
    <x v="1"/>
    <x v="19"/>
    <s v="Q2"/>
    <s v="TS_GP_RLS_PSAUTO_M.AP_001004"/>
    <s v="......3 Production of Buses"/>
    <n v="111"/>
    <s v="Number"/>
    <s v="Normal"/>
    <m/>
    <n v="110"/>
    <x v="10"/>
  </r>
  <r>
    <s v="Production and Sales of Auto Vehicles"/>
    <x v="229"/>
    <x v="1"/>
    <x v="19"/>
    <s v="Q2"/>
    <s v="TS_GP_RLS_PSAUTO_M.AP_001005"/>
    <s v="......4 Production of Jeeps &amp; Pickups"/>
    <n v="1330"/>
    <s v="Number"/>
    <s v="Normal"/>
    <m/>
    <n v="120"/>
    <x v="11"/>
  </r>
  <r>
    <s v="Production and Sales of Auto Vehicles"/>
    <x v="229"/>
    <x v="1"/>
    <x v="19"/>
    <s v="Q2"/>
    <s v="TS_GP_RLS_PSAUTO_M.AP_001006"/>
    <s v="......5 Production of Tractors"/>
    <n v="4071"/>
    <s v="Number"/>
    <s v="Normal"/>
    <m/>
    <n v="130"/>
    <x v="12"/>
  </r>
  <r>
    <s v="Production and Sales of Auto Vehicles"/>
    <x v="229"/>
    <x v="1"/>
    <x v="19"/>
    <s v="Q2"/>
    <s v="TS_GP_RLS_PSAUTO_M.AP_001002"/>
    <s v=". Total Production of 2 &amp; 3 Wheelers"/>
    <n v="34576"/>
    <s v="Number"/>
    <s v="Normal"/>
    <m/>
    <n v="140"/>
    <x v="13"/>
  </r>
  <r>
    <s v="Production and Sales of Auto Vehicles"/>
    <x v="230"/>
    <x v="2"/>
    <x v="19"/>
    <s v="Q1"/>
    <s v="TS_GP_RLS_PSAUTO_M.TAS_001000"/>
    <s v=". Total Sales (except 2 &amp; 3 Wheelers)"/>
    <n v="24610"/>
    <s v="Number"/>
    <s v="Normal"/>
    <m/>
    <n v="10"/>
    <x v="0"/>
  </r>
  <r>
    <s v="Production and Sales of Auto Vehicles"/>
    <x v="230"/>
    <x v="2"/>
    <x v="19"/>
    <s v="Q1"/>
    <s v="TS_GP_RLS_PSAUTO_M.AS_001001"/>
    <s v="......1 Sales of Cars"/>
    <n v="16616"/>
    <s v="Number"/>
    <s v="Normal"/>
    <m/>
    <n v="20"/>
    <x v="1"/>
  </r>
  <r>
    <s v="Production and Sales of Auto Vehicles"/>
    <x v="230"/>
    <x v="2"/>
    <x v="19"/>
    <s v="Q1"/>
    <s v="TS_GP_RLS_PSAUTO_M.AS_001003"/>
    <s v="......2 Sales of Trucks"/>
    <n v="394"/>
    <s v="Number"/>
    <s v="Normal"/>
    <m/>
    <n v="30"/>
    <x v="2"/>
  </r>
  <r>
    <s v="Production and Sales of Auto Vehicles"/>
    <x v="230"/>
    <x v="2"/>
    <x v="19"/>
    <s v="Q1"/>
    <s v="TS_GP_RLS_PSAUTO_M.AS_001004"/>
    <s v="......3 Sales of Buses"/>
    <n v="119"/>
    <s v="Number"/>
    <s v="Normal"/>
    <m/>
    <n v="40"/>
    <x v="3"/>
  </r>
  <r>
    <s v="Production and Sales of Auto Vehicles"/>
    <x v="230"/>
    <x v="2"/>
    <x v="19"/>
    <s v="Q1"/>
    <s v="TS_GP_RLS_PSAUTO_M.AS_001005"/>
    <s v="......4 Sales of Jeeps &amp; Pickups"/>
    <n v="2037"/>
    <s v="Number"/>
    <s v="Normal"/>
    <m/>
    <n v="50"/>
    <x v="4"/>
  </r>
  <r>
    <s v="Production and Sales of Auto Vehicles"/>
    <x v="230"/>
    <x v="2"/>
    <x v="19"/>
    <s v="Q1"/>
    <s v="TS_GP_RLS_PSAUTO_M.AS_001006"/>
    <s v="......5 Sales of Tractors"/>
    <n v="5444"/>
    <s v="Number"/>
    <s v="Normal"/>
    <m/>
    <n v="60"/>
    <x v="5"/>
  </r>
  <r>
    <s v="Production and Sales of Auto Vehicles"/>
    <x v="230"/>
    <x v="2"/>
    <x v="19"/>
    <s v="Q1"/>
    <s v="TS_GP_RLS_PSAUTO_M.AS_001002"/>
    <s v=". Total Sales of 2 &amp; 3 Wheelers"/>
    <n v="45293"/>
    <s v="Number"/>
    <s v="Normal"/>
    <m/>
    <n v="70"/>
    <x v="6"/>
  </r>
  <r>
    <s v="Production and Sales of Auto Vehicles"/>
    <x v="230"/>
    <x v="2"/>
    <x v="19"/>
    <s v="Q1"/>
    <s v="TS_GP_RLS_PSAUTO_M.TAP_001000"/>
    <s v=". Total Production (except 2 &amp; 3 Wheelers)"/>
    <n v="25167"/>
    <s v="Number"/>
    <s v="Normal"/>
    <m/>
    <n v="80"/>
    <x v="7"/>
  </r>
  <r>
    <s v="Production and Sales of Auto Vehicles"/>
    <x v="230"/>
    <x v="2"/>
    <x v="19"/>
    <s v="Q1"/>
    <s v="TS_GP_RLS_PSAUTO_M.AP_001001"/>
    <s v="......1 Production of Cars"/>
    <n v="17268"/>
    <s v="Number"/>
    <s v="Normal"/>
    <m/>
    <n v="90"/>
    <x v="8"/>
  </r>
  <r>
    <s v="Production and Sales of Auto Vehicles"/>
    <x v="230"/>
    <x v="2"/>
    <x v="19"/>
    <s v="Q1"/>
    <s v="TS_GP_RLS_PSAUTO_M.AP_001003"/>
    <s v="......2 Production of Trucks"/>
    <n v="387"/>
    <s v="Number"/>
    <s v="Normal"/>
    <m/>
    <n v="100"/>
    <x v="9"/>
  </r>
  <r>
    <s v="Production and Sales of Auto Vehicles"/>
    <x v="230"/>
    <x v="2"/>
    <x v="19"/>
    <s v="Q1"/>
    <s v="TS_GP_RLS_PSAUTO_M.AP_001004"/>
    <s v="......3 Production of Buses"/>
    <n v="82"/>
    <s v="Number"/>
    <s v="Normal"/>
    <m/>
    <n v="110"/>
    <x v="10"/>
  </r>
  <r>
    <s v="Production and Sales of Auto Vehicles"/>
    <x v="230"/>
    <x v="2"/>
    <x v="19"/>
    <s v="Q1"/>
    <s v="TS_GP_RLS_PSAUTO_M.AP_001005"/>
    <s v="......4 Production of Jeeps &amp; Pickups"/>
    <n v="2293"/>
    <s v="Number"/>
    <s v="Normal"/>
    <m/>
    <n v="120"/>
    <x v="11"/>
  </r>
  <r>
    <s v="Production and Sales of Auto Vehicles"/>
    <x v="230"/>
    <x v="2"/>
    <x v="19"/>
    <s v="Q1"/>
    <s v="TS_GP_RLS_PSAUTO_M.AP_001006"/>
    <s v="......5 Production of Tractors"/>
    <n v="5137"/>
    <s v="Number"/>
    <s v="Normal"/>
    <m/>
    <n v="130"/>
    <x v="12"/>
  </r>
  <r>
    <s v="Production and Sales of Auto Vehicles"/>
    <x v="230"/>
    <x v="2"/>
    <x v="19"/>
    <s v="Q1"/>
    <s v="TS_GP_RLS_PSAUTO_M.AP_001002"/>
    <s v=". Total Production of 2 &amp; 3 Wheelers"/>
    <n v="44818"/>
    <s v="Number"/>
    <s v="Normal"/>
    <m/>
    <n v="140"/>
    <x v="13"/>
  </r>
  <r>
    <s v="Production and Sales of Auto Vehicles"/>
    <x v="231"/>
    <x v="3"/>
    <x v="19"/>
    <s v="Q1"/>
    <s v="TS_GP_RLS_PSAUTO_M.TAS_001000"/>
    <s v=". Total Sales (except 2 &amp; 3 Wheelers)"/>
    <n v="22843"/>
    <s v="Number"/>
    <s v="Normal"/>
    <m/>
    <n v="10"/>
    <x v="0"/>
  </r>
  <r>
    <s v="Production and Sales of Auto Vehicles"/>
    <x v="231"/>
    <x v="3"/>
    <x v="19"/>
    <s v="Q1"/>
    <s v="TS_GP_RLS_PSAUTO_M.AS_001001"/>
    <s v="......1 Sales of Cars"/>
    <n v="15955"/>
    <s v="Number"/>
    <s v="Normal"/>
    <m/>
    <n v="20"/>
    <x v="1"/>
  </r>
  <r>
    <s v="Production and Sales of Auto Vehicles"/>
    <x v="231"/>
    <x v="3"/>
    <x v="19"/>
    <s v="Q1"/>
    <s v="TS_GP_RLS_PSAUTO_M.AS_001003"/>
    <s v="......2 Sales of Trucks"/>
    <n v="364"/>
    <s v="Number"/>
    <s v="Normal"/>
    <m/>
    <n v="30"/>
    <x v="2"/>
  </r>
  <r>
    <s v="Production and Sales of Auto Vehicles"/>
    <x v="231"/>
    <x v="3"/>
    <x v="19"/>
    <s v="Q1"/>
    <s v="TS_GP_RLS_PSAUTO_M.AS_001004"/>
    <s v="......3 Sales of Buses"/>
    <n v="77"/>
    <s v="Number"/>
    <s v="Normal"/>
    <m/>
    <n v="40"/>
    <x v="3"/>
  </r>
  <r>
    <s v="Production and Sales of Auto Vehicles"/>
    <x v="231"/>
    <x v="3"/>
    <x v="19"/>
    <s v="Q1"/>
    <s v="TS_GP_RLS_PSAUTO_M.AS_001005"/>
    <s v="......4 Sales of Jeeps &amp; Pickups"/>
    <n v="2292"/>
    <s v="Number"/>
    <s v="Normal"/>
    <m/>
    <n v="50"/>
    <x v="4"/>
  </r>
  <r>
    <s v="Production and Sales of Auto Vehicles"/>
    <x v="231"/>
    <x v="3"/>
    <x v="19"/>
    <s v="Q1"/>
    <s v="TS_GP_RLS_PSAUTO_M.AS_001006"/>
    <s v="......5 Sales of Tractors"/>
    <n v="4155"/>
    <s v="Number"/>
    <s v="Normal"/>
    <m/>
    <n v="60"/>
    <x v="5"/>
  </r>
  <r>
    <s v="Production and Sales of Auto Vehicles"/>
    <x v="231"/>
    <x v="3"/>
    <x v="19"/>
    <s v="Q1"/>
    <s v="TS_GP_RLS_PSAUTO_M.AS_001002"/>
    <s v=". Total Sales of 2 &amp; 3 Wheelers"/>
    <n v="46937"/>
    <s v="Number"/>
    <s v="Normal"/>
    <m/>
    <n v="70"/>
    <x v="6"/>
  </r>
  <r>
    <s v="Production and Sales of Auto Vehicles"/>
    <x v="231"/>
    <x v="3"/>
    <x v="19"/>
    <s v="Q1"/>
    <s v="TS_GP_RLS_PSAUTO_M.TAP_001000"/>
    <s v=". Total Production (except 2 &amp; 3 Wheelers)"/>
    <n v="24306"/>
    <s v="Number"/>
    <s v="Normal"/>
    <m/>
    <n v="80"/>
    <x v="7"/>
  </r>
  <r>
    <s v="Production and Sales of Auto Vehicles"/>
    <x v="231"/>
    <x v="3"/>
    <x v="19"/>
    <s v="Q1"/>
    <s v="TS_GP_RLS_PSAUTO_M.AP_001001"/>
    <s v="......1 Production of Cars"/>
    <n v="17256"/>
    <s v="Number"/>
    <s v="Normal"/>
    <m/>
    <n v="90"/>
    <x v="8"/>
  </r>
  <r>
    <s v="Production and Sales of Auto Vehicles"/>
    <x v="231"/>
    <x v="3"/>
    <x v="19"/>
    <s v="Q1"/>
    <s v="TS_GP_RLS_PSAUTO_M.AP_001003"/>
    <s v="......2 Production of Trucks"/>
    <n v="385"/>
    <s v="Number"/>
    <s v="Normal"/>
    <m/>
    <n v="100"/>
    <x v="9"/>
  </r>
  <r>
    <s v="Production and Sales of Auto Vehicles"/>
    <x v="231"/>
    <x v="3"/>
    <x v="19"/>
    <s v="Q1"/>
    <s v="TS_GP_RLS_PSAUTO_M.AP_001004"/>
    <s v="......3 Production of Buses"/>
    <n v="118"/>
    <s v="Number"/>
    <s v="Normal"/>
    <m/>
    <n v="110"/>
    <x v="10"/>
  </r>
  <r>
    <s v="Production and Sales of Auto Vehicles"/>
    <x v="231"/>
    <x v="3"/>
    <x v="19"/>
    <s v="Q1"/>
    <s v="TS_GP_RLS_PSAUTO_M.AP_001005"/>
    <s v="......4 Production of Jeeps &amp; Pickups"/>
    <n v="2046"/>
    <s v="Number"/>
    <s v="Normal"/>
    <m/>
    <n v="120"/>
    <x v="11"/>
  </r>
  <r>
    <s v="Production and Sales of Auto Vehicles"/>
    <x v="231"/>
    <x v="3"/>
    <x v="19"/>
    <s v="Q1"/>
    <s v="TS_GP_RLS_PSAUTO_M.AP_001006"/>
    <s v="......5 Production of Tractors"/>
    <n v="4501"/>
    <s v="Number"/>
    <s v="Normal"/>
    <m/>
    <n v="130"/>
    <x v="12"/>
  </r>
  <r>
    <s v="Production and Sales of Auto Vehicles"/>
    <x v="231"/>
    <x v="3"/>
    <x v="19"/>
    <s v="Q1"/>
    <s v="TS_GP_RLS_PSAUTO_M.AP_001002"/>
    <s v=". Total Production of 2 &amp; 3 Wheelers"/>
    <n v="48002"/>
    <s v="Number"/>
    <s v="Normal"/>
    <m/>
    <n v="140"/>
    <x v="13"/>
  </r>
  <r>
    <s v="Production and Sales of Auto Vehicles"/>
    <x v="232"/>
    <x v="4"/>
    <x v="19"/>
    <s v="Q1"/>
    <s v="TS_GP_RLS_PSAUTO_M.TAS_001000"/>
    <s v=". Total Sales (except 2 &amp; 3 Wheelers)"/>
    <n v="20453"/>
    <s v="Number"/>
    <s v="Normal"/>
    <m/>
    <n v="10"/>
    <x v="0"/>
  </r>
  <r>
    <s v="Production and Sales of Auto Vehicles"/>
    <x v="232"/>
    <x v="4"/>
    <x v="19"/>
    <s v="Q1"/>
    <s v="TS_GP_RLS_PSAUTO_M.AS_001001"/>
    <s v="......1 Sales of Cars"/>
    <n v="14967"/>
    <s v="Number"/>
    <s v="Normal"/>
    <m/>
    <n v="20"/>
    <x v="1"/>
  </r>
  <r>
    <s v="Production and Sales of Auto Vehicles"/>
    <x v="232"/>
    <x v="4"/>
    <x v="19"/>
    <s v="Q1"/>
    <s v="TS_GP_RLS_PSAUTO_M.AS_001003"/>
    <s v="......2 Sales of Trucks"/>
    <n v="329"/>
    <s v="Number"/>
    <s v="Normal"/>
    <m/>
    <n v="30"/>
    <x v="2"/>
  </r>
  <r>
    <s v="Production and Sales of Auto Vehicles"/>
    <x v="232"/>
    <x v="4"/>
    <x v="19"/>
    <s v="Q1"/>
    <s v="TS_GP_RLS_PSAUTO_M.AS_001004"/>
    <s v="......3 Sales of Buses"/>
    <n v="79"/>
    <s v="Number"/>
    <s v="Normal"/>
    <m/>
    <n v="40"/>
    <x v="3"/>
  </r>
  <r>
    <s v="Production and Sales of Auto Vehicles"/>
    <x v="232"/>
    <x v="4"/>
    <x v="19"/>
    <s v="Q1"/>
    <s v="TS_GP_RLS_PSAUTO_M.AS_001005"/>
    <s v="......4 Sales of Jeeps &amp; Pickups"/>
    <n v="2180"/>
    <s v="Number"/>
    <s v="Normal"/>
    <m/>
    <n v="50"/>
    <x v="4"/>
  </r>
  <r>
    <s v="Production and Sales of Auto Vehicles"/>
    <x v="232"/>
    <x v="4"/>
    <x v="19"/>
    <s v="Q1"/>
    <s v="TS_GP_RLS_PSAUTO_M.AS_001006"/>
    <s v="......5 Sales of Tractors"/>
    <n v="2898"/>
    <s v="Number"/>
    <s v="Normal"/>
    <m/>
    <n v="60"/>
    <x v="5"/>
  </r>
  <r>
    <s v="Production and Sales of Auto Vehicles"/>
    <x v="232"/>
    <x v="4"/>
    <x v="19"/>
    <s v="Q1"/>
    <s v="TS_GP_RLS_PSAUTO_M.AS_001002"/>
    <s v=". Total Sales of 2 &amp; 3 Wheelers"/>
    <n v="42549"/>
    <s v="Number"/>
    <s v="Normal"/>
    <m/>
    <n v="70"/>
    <x v="6"/>
  </r>
  <r>
    <s v="Production and Sales of Auto Vehicles"/>
    <x v="232"/>
    <x v="4"/>
    <x v="19"/>
    <s v="Q1"/>
    <s v="TS_GP_RLS_PSAUTO_M.TAP_001000"/>
    <s v=". Total Production (except 2 &amp; 3 Wheelers)"/>
    <n v="21647"/>
    <s v="Number"/>
    <s v="Normal"/>
    <m/>
    <n v="80"/>
    <x v="7"/>
  </r>
  <r>
    <s v="Production and Sales of Auto Vehicles"/>
    <x v="232"/>
    <x v="4"/>
    <x v="19"/>
    <s v="Q1"/>
    <s v="TS_GP_RLS_PSAUTO_M.AP_001001"/>
    <s v="......1 Production of Cars"/>
    <n v="16218"/>
    <s v="Number"/>
    <s v="Normal"/>
    <m/>
    <n v="90"/>
    <x v="8"/>
  </r>
  <r>
    <s v="Production and Sales of Auto Vehicles"/>
    <x v="232"/>
    <x v="4"/>
    <x v="19"/>
    <s v="Q1"/>
    <s v="TS_GP_RLS_PSAUTO_M.AP_001003"/>
    <s v="......2 Production of Trucks"/>
    <n v="478"/>
    <s v="Number"/>
    <s v="Normal"/>
    <m/>
    <n v="100"/>
    <x v="9"/>
  </r>
  <r>
    <s v="Production and Sales of Auto Vehicles"/>
    <x v="232"/>
    <x v="4"/>
    <x v="19"/>
    <s v="Q1"/>
    <s v="TS_GP_RLS_PSAUTO_M.AP_001004"/>
    <s v="......3 Production of Buses"/>
    <n v="107"/>
    <s v="Number"/>
    <s v="Normal"/>
    <m/>
    <n v="110"/>
    <x v="10"/>
  </r>
  <r>
    <s v="Production and Sales of Auto Vehicles"/>
    <x v="232"/>
    <x v="4"/>
    <x v="19"/>
    <s v="Q1"/>
    <s v="TS_GP_RLS_PSAUTO_M.AP_001005"/>
    <s v="......4 Production of Jeeps &amp; Pickups"/>
    <n v="1978"/>
    <s v="Number"/>
    <s v="Normal"/>
    <m/>
    <n v="120"/>
    <x v="11"/>
  </r>
  <r>
    <s v="Production and Sales of Auto Vehicles"/>
    <x v="232"/>
    <x v="4"/>
    <x v="19"/>
    <s v="Q1"/>
    <s v="TS_GP_RLS_PSAUTO_M.AP_001006"/>
    <s v="......5 Production of Tractors"/>
    <n v="2866"/>
    <s v="Number"/>
    <s v="Normal"/>
    <m/>
    <n v="130"/>
    <x v="12"/>
  </r>
  <r>
    <s v="Production and Sales of Auto Vehicles"/>
    <x v="232"/>
    <x v="4"/>
    <x v="19"/>
    <s v="Q1"/>
    <s v="TS_GP_RLS_PSAUTO_M.AP_001002"/>
    <s v=". Total Production of 2 &amp; 3 Wheelers"/>
    <n v="43096"/>
    <s v="Number"/>
    <s v="Normal"/>
    <m/>
    <n v="140"/>
    <x v="13"/>
  </r>
  <r>
    <s v="Production and Sales of Auto Vehicles"/>
    <x v="233"/>
    <x v="5"/>
    <x v="20"/>
    <s v="Q4"/>
    <s v="TS_GP_RLS_PSAUTO_M.TAS_001000"/>
    <s v=". Total Sales (except 2 &amp; 3 Wheelers)"/>
    <n v="23968"/>
    <s v="Number"/>
    <s v="Normal"/>
    <m/>
    <n v="10"/>
    <x v="0"/>
  </r>
  <r>
    <s v="Production and Sales of Auto Vehicles"/>
    <x v="233"/>
    <x v="5"/>
    <x v="20"/>
    <s v="Q4"/>
    <s v="TS_GP_RLS_PSAUTO_M.AS_001001"/>
    <s v="......1 Sales of Cars"/>
    <n v="17006"/>
    <s v="Number"/>
    <s v="Normal"/>
    <m/>
    <n v="20"/>
    <x v="1"/>
  </r>
  <r>
    <s v="Production and Sales of Auto Vehicles"/>
    <x v="233"/>
    <x v="5"/>
    <x v="20"/>
    <s v="Q4"/>
    <s v="TS_GP_RLS_PSAUTO_M.AS_001003"/>
    <s v="......2 Sales of Trucks"/>
    <n v="395"/>
    <s v="Number"/>
    <s v="Normal"/>
    <m/>
    <n v="30"/>
    <x v="2"/>
  </r>
  <r>
    <s v="Production and Sales of Auto Vehicles"/>
    <x v="233"/>
    <x v="5"/>
    <x v="20"/>
    <s v="Q4"/>
    <s v="TS_GP_RLS_PSAUTO_M.AS_001004"/>
    <s v="......3 Sales of Buses"/>
    <n v="71"/>
    <s v="Number"/>
    <s v="Normal"/>
    <m/>
    <n v="40"/>
    <x v="3"/>
  </r>
  <r>
    <s v="Production and Sales of Auto Vehicles"/>
    <x v="233"/>
    <x v="5"/>
    <x v="20"/>
    <s v="Q4"/>
    <s v="TS_GP_RLS_PSAUTO_M.AS_001005"/>
    <s v="......4 Sales of Jeeps &amp; Pickups"/>
    <n v="1862"/>
    <s v="Number"/>
    <s v="Normal"/>
    <m/>
    <n v="50"/>
    <x v="4"/>
  </r>
  <r>
    <s v="Production and Sales of Auto Vehicles"/>
    <x v="233"/>
    <x v="5"/>
    <x v="20"/>
    <s v="Q4"/>
    <s v="TS_GP_RLS_PSAUTO_M.AS_001006"/>
    <s v="......5 Sales of Tractors"/>
    <n v="4634"/>
    <s v="Number"/>
    <s v="Normal"/>
    <m/>
    <n v="60"/>
    <x v="5"/>
  </r>
  <r>
    <s v="Production and Sales of Auto Vehicles"/>
    <x v="233"/>
    <x v="5"/>
    <x v="20"/>
    <s v="Q4"/>
    <s v="TS_GP_RLS_PSAUTO_M.AS_001002"/>
    <s v=". Total Sales of 2 &amp; 3 Wheelers"/>
    <n v="44191"/>
    <s v="Number"/>
    <s v="Normal"/>
    <m/>
    <n v="70"/>
    <x v="6"/>
  </r>
  <r>
    <s v="Production and Sales of Auto Vehicles"/>
    <x v="233"/>
    <x v="5"/>
    <x v="20"/>
    <s v="Q4"/>
    <s v="TS_GP_RLS_PSAUTO_M.TAP_001000"/>
    <s v=". Total Production (except 2 &amp; 3 Wheelers)"/>
    <n v="23155"/>
    <s v="Number"/>
    <s v="Normal"/>
    <m/>
    <n v="80"/>
    <x v="7"/>
  </r>
  <r>
    <s v="Production and Sales of Auto Vehicles"/>
    <x v="233"/>
    <x v="5"/>
    <x v="20"/>
    <s v="Q4"/>
    <s v="TS_GP_RLS_PSAUTO_M.AP_001001"/>
    <s v="......1 Production of Cars"/>
    <n v="16816"/>
    <s v="Number"/>
    <s v="Normal"/>
    <m/>
    <n v="90"/>
    <x v="8"/>
  </r>
  <r>
    <s v="Production and Sales of Auto Vehicles"/>
    <x v="233"/>
    <x v="5"/>
    <x v="20"/>
    <s v="Q4"/>
    <s v="TS_GP_RLS_PSAUTO_M.AP_001003"/>
    <s v="......2 Production of Trucks"/>
    <n v="437"/>
    <s v="Number"/>
    <s v="Normal"/>
    <m/>
    <n v="100"/>
    <x v="9"/>
  </r>
  <r>
    <s v="Production and Sales of Auto Vehicles"/>
    <x v="233"/>
    <x v="5"/>
    <x v="20"/>
    <s v="Q4"/>
    <s v="TS_GP_RLS_PSAUTO_M.AP_001004"/>
    <s v="......3 Production of Buses"/>
    <n v="79"/>
    <s v="Number"/>
    <s v="Normal"/>
    <m/>
    <n v="110"/>
    <x v="10"/>
  </r>
  <r>
    <s v="Production and Sales of Auto Vehicles"/>
    <x v="233"/>
    <x v="5"/>
    <x v="20"/>
    <s v="Q4"/>
    <s v="TS_GP_RLS_PSAUTO_M.AP_001005"/>
    <s v="......4 Production of Jeeps &amp; Pickups"/>
    <n v="1733"/>
    <s v="Number"/>
    <s v="Normal"/>
    <m/>
    <n v="120"/>
    <x v="11"/>
  </r>
  <r>
    <s v="Production and Sales of Auto Vehicles"/>
    <x v="233"/>
    <x v="5"/>
    <x v="20"/>
    <s v="Q4"/>
    <s v="TS_GP_RLS_PSAUTO_M.AP_001006"/>
    <s v="......5 Production of Tractors"/>
    <n v="4090"/>
    <s v="Number"/>
    <s v="Normal"/>
    <m/>
    <n v="130"/>
    <x v="12"/>
  </r>
  <r>
    <s v="Production and Sales of Auto Vehicles"/>
    <x v="233"/>
    <x v="5"/>
    <x v="20"/>
    <s v="Q4"/>
    <s v="TS_GP_RLS_PSAUTO_M.AP_001002"/>
    <s v=". Total Production of 2 &amp; 3 Wheelers"/>
    <n v="44879"/>
    <s v="Number"/>
    <s v="Normal"/>
    <m/>
    <n v="140"/>
    <x v="13"/>
  </r>
  <r>
    <s v="Production and Sales of Auto Vehicles"/>
    <x v="234"/>
    <x v="6"/>
    <x v="20"/>
    <s v="Q4"/>
    <s v="TS_GP_RLS_PSAUTO_M.TAS_001000"/>
    <s v=". Total Sales (except 2 &amp; 3 Wheelers)"/>
    <n v="19463"/>
    <s v="Number"/>
    <s v="Normal"/>
    <m/>
    <n v="10"/>
    <x v="0"/>
  </r>
  <r>
    <s v="Production and Sales of Auto Vehicles"/>
    <x v="234"/>
    <x v="6"/>
    <x v="20"/>
    <s v="Q4"/>
    <s v="TS_GP_RLS_PSAUTO_M.AS_001001"/>
    <s v="......1 Sales of Cars"/>
    <n v="13411"/>
    <s v="Number"/>
    <s v="Normal"/>
    <m/>
    <n v="20"/>
    <x v="1"/>
  </r>
  <r>
    <s v="Production and Sales of Auto Vehicles"/>
    <x v="234"/>
    <x v="6"/>
    <x v="20"/>
    <s v="Q4"/>
    <s v="TS_GP_RLS_PSAUTO_M.AS_001003"/>
    <s v="......2 Sales of Trucks"/>
    <n v="469"/>
    <s v="Number"/>
    <s v="Normal"/>
    <m/>
    <n v="30"/>
    <x v="2"/>
  </r>
  <r>
    <s v="Production and Sales of Auto Vehicles"/>
    <x v="234"/>
    <x v="6"/>
    <x v="20"/>
    <s v="Q4"/>
    <s v="TS_GP_RLS_PSAUTO_M.AS_001004"/>
    <s v="......3 Sales of Buses"/>
    <n v="48"/>
    <s v="Number"/>
    <s v="Normal"/>
    <m/>
    <n v="40"/>
    <x v="3"/>
  </r>
  <r>
    <s v="Production and Sales of Auto Vehicles"/>
    <x v="234"/>
    <x v="6"/>
    <x v="20"/>
    <s v="Q4"/>
    <s v="TS_GP_RLS_PSAUTO_M.AS_001005"/>
    <s v="......4 Sales of Jeeps &amp; Pickups"/>
    <n v="1892"/>
    <s v="Number"/>
    <s v="Normal"/>
    <m/>
    <n v="50"/>
    <x v="4"/>
  </r>
  <r>
    <s v="Production and Sales of Auto Vehicles"/>
    <x v="234"/>
    <x v="6"/>
    <x v="20"/>
    <s v="Q4"/>
    <s v="TS_GP_RLS_PSAUTO_M.AS_001006"/>
    <s v="......5 Sales of Tractors"/>
    <n v="3643"/>
    <s v="Number"/>
    <s v="Normal"/>
    <m/>
    <n v="60"/>
    <x v="5"/>
  </r>
  <r>
    <s v="Production and Sales of Auto Vehicles"/>
    <x v="234"/>
    <x v="6"/>
    <x v="20"/>
    <s v="Q4"/>
    <s v="TS_GP_RLS_PSAUTO_M.AS_001002"/>
    <s v=". Total Sales of 2 &amp; 3 Wheelers"/>
    <n v="38324"/>
    <s v="Number"/>
    <s v="Normal"/>
    <m/>
    <n v="70"/>
    <x v="6"/>
  </r>
  <r>
    <s v="Production and Sales of Auto Vehicles"/>
    <x v="234"/>
    <x v="6"/>
    <x v="20"/>
    <s v="Q4"/>
    <s v="TS_GP_RLS_PSAUTO_M.TAP_001000"/>
    <s v=". Total Production (except 2 &amp; 3 Wheelers)"/>
    <n v="20995"/>
    <s v="Number"/>
    <s v="Normal"/>
    <m/>
    <n v="80"/>
    <x v="7"/>
  </r>
  <r>
    <s v="Production and Sales of Auto Vehicles"/>
    <x v="234"/>
    <x v="6"/>
    <x v="20"/>
    <s v="Q4"/>
    <s v="TS_GP_RLS_PSAUTO_M.AP_001001"/>
    <s v="......1 Production of Cars"/>
    <n v="14378"/>
    <s v="Number"/>
    <s v="Normal"/>
    <m/>
    <n v="90"/>
    <x v="8"/>
  </r>
  <r>
    <s v="Production and Sales of Auto Vehicles"/>
    <x v="234"/>
    <x v="6"/>
    <x v="20"/>
    <s v="Q4"/>
    <s v="TS_GP_RLS_PSAUTO_M.AP_001003"/>
    <s v="......2 Production of Trucks"/>
    <n v="378"/>
    <s v="Number"/>
    <s v="Normal"/>
    <m/>
    <n v="100"/>
    <x v="9"/>
  </r>
  <r>
    <s v="Production and Sales of Auto Vehicles"/>
    <x v="234"/>
    <x v="6"/>
    <x v="20"/>
    <s v="Q4"/>
    <s v="TS_GP_RLS_PSAUTO_M.AP_001004"/>
    <s v="......3 Production of Buses"/>
    <n v="54"/>
    <s v="Number"/>
    <s v="Normal"/>
    <m/>
    <n v="110"/>
    <x v="10"/>
  </r>
  <r>
    <s v="Production and Sales of Auto Vehicles"/>
    <x v="234"/>
    <x v="6"/>
    <x v="20"/>
    <s v="Q4"/>
    <s v="TS_GP_RLS_PSAUTO_M.AP_001005"/>
    <s v="......4 Production of Jeeps &amp; Pickups"/>
    <n v="2056"/>
    <s v="Number"/>
    <s v="Normal"/>
    <m/>
    <n v="120"/>
    <x v="11"/>
  </r>
  <r>
    <s v="Production and Sales of Auto Vehicles"/>
    <x v="234"/>
    <x v="6"/>
    <x v="20"/>
    <s v="Q4"/>
    <s v="TS_GP_RLS_PSAUTO_M.AP_001006"/>
    <s v="......5 Production of Tractors"/>
    <n v="4129"/>
    <s v="Number"/>
    <s v="Normal"/>
    <m/>
    <n v="130"/>
    <x v="12"/>
  </r>
  <r>
    <s v="Production and Sales of Auto Vehicles"/>
    <x v="234"/>
    <x v="6"/>
    <x v="20"/>
    <s v="Q4"/>
    <s v="TS_GP_RLS_PSAUTO_M.AP_001002"/>
    <s v=". Total Production of 2 &amp; 3 Wheelers"/>
    <n v="38643"/>
    <s v="Number"/>
    <s v="Normal"/>
    <m/>
    <n v="140"/>
    <x v="13"/>
  </r>
  <r>
    <s v="Production and Sales of Auto Vehicles"/>
    <x v="235"/>
    <x v="7"/>
    <x v="20"/>
    <s v="Q4"/>
    <s v="TS_GP_RLS_PSAUTO_M.TAS_001000"/>
    <s v=". Total Sales (except 2 &amp; 3 Wheelers)"/>
    <n v="18336"/>
    <s v="Number"/>
    <s v="Normal"/>
    <m/>
    <n v="10"/>
    <x v="0"/>
  </r>
  <r>
    <s v="Production and Sales of Auto Vehicles"/>
    <x v="235"/>
    <x v="7"/>
    <x v="20"/>
    <s v="Q4"/>
    <s v="TS_GP_RLS_PSAUTO_M.AS_001001"/>
    <s v="......1 Sales of Cars"/>
    <n v="12048"/>
    <s v="Number"/>
    <s v="Normal"/>
    <m/>
    <n v="20"/>
    <x v="1"/>
  </r>
  <r>
    <s v="Production and Sales of Auto Vehicles"/>
    <x v="235"/>
    <x v="7"/>
    <x v="20"/>
    <s v="Q4"/>
    <s v="TS_GP_RLS_PSAUTO_M.AS_001003"/>
    <s v="......2 Sales of Trucks"/>
    <n v="406"/>
    <s v="Number"/>
    <s v="Normal"/>
    <m/>
    <n v="30"/>
    <x v="2"/>
  </r>
  <r>
    <s v="Production and Sales of Auto Vehicles"/>
    <x v="235"/>
    <x v="7"/>
    <x v="20"/>
    <s v="Q4"/>
    <s v="TS_GP_RLS_PSAUTO_M.AS_001004"/>
    <s v="......3 Sales of Buses"/>
    <n v="79"/>
    <s v="Number"/>
    <s v="Normal"/>
    <m/>
    <n v="40"/>
    <x v="3"/>
  </r>
  <r>
    <s v="Production and Sales of Auto Vehicles"/>
    <x v="235"/>
    <x v="7"/>
    <x v="20"/>
    <s v="Q4"/>
    <s v="TS_GP_RLS_PSAUTO_M.AS_001005"/>
    <s v="......4 Sales of Jeeps &amp; Pickups"/>
    <n v="1594"/>
    <s v="Number"/>
    <s v="Normal"/>
    <m/>
    <n v="50"/>
    <x v="4"/>
  </r>
  <r>
    <s v="Production and Sales of Auto Vehicles"/>
    <x v="235"/>
    <x v="7"/>
    <x v="20"/>
    <s v="Q4"/>
    <s v="TS_GP_RLS_PSAUTO_M.AS_001006"/>
    <s v="......5 Sales of Tractors"/>
    <n v="4209"/>
    <s v="Number"/>
    <s v="Normal"/>
    <m/>
    <n v="60"/>
    <x v="5"/>
  </r>
  <r>
    <s v="Production and Sales of Auto Vehicles"/>
    <x v="235"/>
    <x v="7"/>
    <x v="20"/>
    <s v="Q4"/>
    <s v="TS_GP_RLS_PSAUTO_M.AS_001002"/>
    <s v=". Total Sales of 2 &amp; 3 Wheelers"/>
    <n v="40557"/>
    <s v="Number"/>
    <s v="Normal"/>
    <m/>
    <n v="70"/>
    <x v="6"/>
  </r>
  <r>
    <s v="Production and Sales of Auto Vehicles"/>
    <x v="235"/>
    <x v="7"/>
    <x v="20"/>
    <s v="Q4"/>
    <s v="TS_GP_RLS_PSAUTO_M.TAP_001000"/>
    <s v=". Total Production (except 2 &amp; 3 Wheelers)"/>
    <n v="16582"/>
    <s v="Number"/>
    <s v="Normal"/>
    <m/>
    <n v="80"/>
    <x v="7"/>
  </r>
  <r>
    <s v="Production and Sales of Auto Vehicles"/>
    <x v="235"/>
    <x v="7"/>
    <x v="20"/>
    <s v="Q4"/>
    <s v="TS_GP_RLS_PSAUTO_M.AP_001001"/>
    <s v="......1 Production of Cars"/>
    <n v="10507"/>
    <s v="Number"/>
    <s v="Normal"/>
    <m/>
    <n v="90"/>
    <x v="8"/>
  </r>
  <r>
    <s v="Production and Sales of Auto Vehicles"/>
    <x v="235"/>
    <x v="7"/>
    <x v="20"/>
    <s v="Q4"/>
    <s v="TS_GP_RLS_PSAUTO_M.AP_001003"/>
    <s v="......2 Production of Trucks"/>
    <n v="316"/>
    <s v="Number"/>
    <s v="Normal"/>
    <m/>
    <n v="100"/>
    <x v="9"/>
  </r>
  <r>
    <s v="Production and Sales of Auto Vehicles"/>
    <x v="235"/>
    <x v="7"/>
    <x v="20"/>
    <s v="Q4"/>
    <s v="TS_GP_RLS_PSAUTO_M.AP_001004"/>
    <s v="......3 Production of Buses"/>
    <n v="38"/>
    <s v="Number"/>
    <s v="Normal"/>
    <m/>
    <n v="110"/>
    <x v="10"/>
  </r>
  <r>
    <s v="Production and Sales of Auto Vehicles"/>
    <x v="235"/>
    <x v="7"/>
    <x v="20"/>
    <s v="Q4"/>
    <s v="TS_GP_RLS_PSAUTO_M.AP_001005"/>
    <s v="......4 Production of Jeeps &amp; Pickups"/>
    <n v="1785"/>
    <s v="Number"/>
    <s v="Normal"/>
    <m/>
    <n v="120"/>
    <x v="11"/>
  </r>
  <r>
    <s v="Production and Sales of Auto Vehicles"/>
    <x v="235"/>
    <x v="7"/>
    <x v="20"/>
    <s v="Q4"/>
    <s v="TS_GP_RLS_PSAUTO_M.AP_001006"/>
    <s v="......5 Production of Tractors"/>
    <n v="3936"/>
    <s v="Number"/>
    <s v="Normal"/>
    <m/>
    <n v="130"/>
    <x v="12"/>
  </r>
  <r>
    <s v="Production and Sales of Auto Vehicles"/>
    <x v="235"/>
    <x v="7"/>
    <x v="20"/>
    <s v="Q4"/>
    <s v="TS_GP_RLS_PSAUTO_M.AP_001002"/>
    <s v=". Total Production of 2 &amp; 3 Wheelers"/>
    <n v="40119"/>
    <s v="Number"/>
    <s v="Normal"/>
    <m/>
    <n v="140"/>
    <x v="13"/>
  </r>
  <r>
    <s v="Production and Sales of Auto Vehicles"/>
    <x v="236"/>
    <x v="8"/>
    <x v="20"/>
    <s v="Q3"/>
    <s v="TS_GP_RLS_PSAUTO_M.TAS_001000"/>
    <s v=". Total Sales (except 2 &amp; 3 Wheelers)"/>
    <n v="20576"/>
    <s v="Number"/>
    <s v="Normal"/>
    <m/>
    <n v="10"/>
    <x v="0"/>
  </r>
  <r>
    <s v="Production and Sales of Auto Vehicles"/>
    <x v="236"/>
    <x v="8"/>
    <x v="20"/>
    <s v="Q3"/>
    <s v="TS_GP_RLS_PSAUTO_M.AS_001001"/>
    <s v="......1 Sales of Cars"/>
    <n v="13077"/>
    <s v="Number"/>
    <s v="Normal"/>
    <m/>
    <n v="20"/>
    <x v="1"/>
  </r>
  <r>
    <s v="Production and Sales of Auto Vehicles"/>
    <x v="236"/>
    <x v="8"/>
    <x v="20"/>
    <s v="Q3"/>
    <s v="TS_GP_RLS_PSAUTO_M.AS_001003"/>
    <s v="......2 Sales of Trucks"/>
    <n v="401"/>
    <s v="Number"/>
    <s v="Normal"/>
    <m/>
    <n v="30"/>
    <x v="2"/>
  </r>
  <r>
    <s v="Production and Sales of Auto Vehicles"/>
    <x v="236"/>
    <x v="8"/>
    <x v="20"/>
    <s v="Q3"/>
    <s v="TS_GP_RLS_PSAUTO_M.AS_001004"/>
    <s v="......3 Sales of Buses"/>
    <n v="59"/>
    <s v="Number"/>
    <s v="Normal"/>
    <m/>
    <n v="40"/>
    <x v="3"/>
  </r>
  <r>
    <s v="Production and Sales of Auto Vehicles"/>
    <x v="236"/>
    <x v="8"/>
    <x v="20"/>
    <s v="Q3"/>
    <s v="TS_GP_RLS_PSAUTO_M.AS_001005"/>
    <s v="......4 Sales of Jeeps &amp; Pickups"/>
    <n v="1840"/>
    <s v="Number"/>
    <s v="Normal"/>
    <m/>
    <n v="50"/>
    <x v="4"/>
  </r>
  <r>
    <s v="Production and Sales of Auto Vehicles"/>
    <x v="236"/>
    <x v="8"/>
    <x v="20"/>
    <s v="Q3"/>
    <s v="TS_GP_RLS_PSAUTO_M.AS_001006"/>
    <s v="......5 Sales of Tractors"/>
    <n v="5199"/>
    <s v="Number"/>
    <s v="Normal"/>
    <m/>
    <n v="60"/>
    <x v="5"/>
  </r>
  <r>
    <s v="Production and Sales of Auto Vehicles"/>
    <x v="236"/>
    <x v="8"/>
    <x v="20"/>
    <s v="Q3"/>
    <s v="TS_GP_RLS_PSAUTO_M.AS_001002"/>
    <s v=". Total Sales of 2 &amp; 3 Wheelers"/>
    <n v="43583"/>
    <s v="Number"/>
    <s v="Normal"/>
    <m/>
    <n v="70"/>
    <x v="6"/>
  </r>
  <r>
    <s v="Production and Sales of Auto Vehicles"/>
    <x v="236"/>
    <x v="8"/>
    <x v="20"/>
    <s v="Q3"/>
    <s v="TS_GP_RLS_PSAUTO_M.TAP_001000"/>
    <s v=". Total Production (except 2 &amp; 3 Wheelers)"/>
    <n v="22388"/>
    <s v="Number"/>
    <s v="Normal"/>
    <m/>
    <n v="80"/>
    <x v="7"/>
  </r>
  <r>
    <s v="Production and Sales of Auto Vehicles"/>
    <x v="236"/>
    <x v="8"/>
    <x v="20"/>
    <s v="Q3"/>
    <s v="TS_GP_RLS_PSAUTO_M.AP_001001"/>
    <s v="......1 Production of Cars"/>
    <n v="15204"/>
    <s v="Number"/>
    <s v="Normal"/>
    <m/>
    <n v="90"/>
    <x v="8"/>
  </r>
  <r>
    <s v="Production and Sales of Auto Vehicles"/>
    <x v="236"/>
    <x v="8"/>
    <x v="20"/>
    <s v="Q3"/>
    <s v="TS_GP_RLS_PSAUTO_M.AP_001003"/>
    <s v="......2 Production of Trucks"/>
    <n v="447"/>
    <s v="Number"/>
    <s v="Normal"/>
    <m/>
    <n v="100"/>
    <x v="9"/>
  </r>
  <r>
    <s v="Production and Sales of Auto Vehicles"/>
    <x v="236"/>
    <x v="8"/>
    <x v="20"/>
    <s v="Q3"/>
    <s v="TS_GP_RLS_PSAUTO_M.AP_001004"/>
    <s v="......3 Production of Buses"/>
    <n v="19"/>
    <s v="Number"/>
    <s v="Normal"/>
    <m/>
    <n v="110"/>
    <x v="10"/>
  </r>
  <r>
    <s v="Production and Sales of Auto Vehicles"/>
    <x v="236"/>
    <x v="8"/>
    <x v="20"/>
    <s v="Q3"/>
    <s v="TS_GP_RLS_PSAUTO_M.AP_001005"/>
    <s v="......4 Production of Jeeps &amp; Pickups"/>
    <n v="1744"/>
    <s v="Number"/>
    <s v="Normal"/>
    <m/>
    <n v="120"/>
    <x v="11"/>
  </r>
  <r>
    <s v="Production and Sales of Auto Vehicles"/>
    <x v="236"/>
    <x v="8"/>
    <x v="20"/>
    <s v="Q3"/>
    <s v="TS_GP_RLS_PSAUTO_M.AP_001006"/>
    <s v="......5 Production of Tractors"/>
    <n v="4974"/>
    <s v="Number"/>
    <s v="Normal"/>
    <m/>
    <n v="130"/>
    <x v="12"/>
  </r>
  <r>
    <s v="Production and Sales of Auto Vehicles"/>
    <x v="236"/>
    <x v="8"/>
    <x v="20"/>
    <s v="Q3"/>
    <s v="TS_GP_RLS_PSAUTO_M.AP_001002"/>
    <s v=". Total Production of 2 &amp; 3 Wheelers"/>
    <n v="42612"/>
    <s v="Number"/>
    <s v="Normal"/>
    <m/>
    <n v="140"/>
    <x v="13"/>
  </r>
  <r>
    <s v="Production and Sales of Auto Vehicles"/>
    <x v="237"/>
    <x v="9"/>
    <x v="20"/>
    <s v="Q3"/>
    <s v="TS_GP_RLS_PSAUTO_M.TAS_001000"/>
    <s v=". Total Sales (except 2 &amp; 3 Wheelers)"/>
    <n v="18187"/>
    <s v="Number"/>
    <s v="Normal"/>
    <m/>
    <n v="10"/>
    <x v="0"/>
  </r>
  <r>
    <s v="Production and Sales of Auto Vehicles"/>
    <x v="237"/>
    <x v="9"/>
    <x v="20"/>
    <s v="Q3"/>
    <s v="TS_GP_RLS_PSAUTO_M.AS_001001"/>
    <s v="......1 Sales of Cars"/>
    <n v="12488"/>
    <s v="Number"/>
    <s v="Normal"/>
    <m/>
    <n v="20"/>
    <x v="1"/>
  </r>
  <r>
    <s v="Production and Sales of Auto Vehicles"/>
    <x v="237"/>
    <x v="9"/>
    <x v="20"/>
    <s v="Q3"/>
    <s v="TS_GP_RLS_PSAUTO_M.AS_001003"/>
    <s v="......2 Sales of Trucks"/>
    <n v="330"/>
    <s v="Number"/>
    <s v="Normal"/>
    <m/>
    <n v="30"/>
    <x v="2"/>
  </r>
  <r>
    <s v="Production and Sales of Auto Vehicles"/>
    <x v="237"/>
    <x v="9"/>
    <x v="20"/>
    <s v="Q3"/>
    <s v="TS_GP_RLS_PSAUTO_M.AS_001004"/>
    <s v="......3 Sales of Buses"/>
    <n v="58"/>
    <s v="Number"/>
    <s v="Normal"/>
    <m/>
    <n v="40"/>
    <x v="3"/>
  </r>
  <r>
    <s v="Production and Sales of Auto Vehicles"/>
    <x v="237"/>
    <x v="9"/>
    <x v="20"/>
    <s v="Q3"/>
    <s v="TS_GP_RLS_PSAUTO_M.AS_001005"/>
    <s v="......4 Sales of Jeeps &amp; Pickups"/>
    <n v="1707"/>
    <s v="Number"/>
    <s v="Normal"/>
    <m/>
    <n v="50"/>
    <x v="4"/>
  </r>
  <r>
    <s v="Production and Sales of Auto Vehicles"/>
    <x v="237"/>
    <x v="9"/>
    <x v="20"/>
    <s v="Q3"/>
    <s v="TS_GP_RLS_PSAUTO_M.AS_001006"/>
    <s v="......5 Sales of Tractors"/>
    <n v="3604"/>
    <s v="Number"/>
    <s v="Normal"/>
    <m/>
    <n v="60"/>
    <x v="5"/>
  </r>
  <r>
    <s v="Production and Sales of Auto Vehicles"/>
    <x v="237"/>
    <x v="9"/>
    <x v="20"/>
    <s v="Q3"/>
    <s v="TS_GP_RLS_PSAUTO_M.AS_001002"/>
    <s v=". Total Sales of 2 &amp; 3 Wheelers"/>
    <n v="40773"/>
    <s v="Number"/>
    <s v="Normal"/>
    <m/>
    <n v="70"/>
    <x v="6"/>
  </r>
  <r>
    <s v="Production and Sales of Auto Vehicles"/>
    <x v="237"/>
    <x v="9"/>
    <x v="20"/>
    <s v="Q3"/>
    <s v="TS_GP_RLS_PSAUTO_M.TAP_001000"/>
    <s v=". Total Production (except 2 &amp; 3 Wheelers)"/>
    <n v="18505"/>
    <s v="Number"/>
    <s v="Normal"/>
    <m/>
    <n v="80"/>
    <x v="7"/>
  </r>
  <r>
    <s v="Production and Sales of Auto Vehicles"/>
    <x v="237"/>
    <x v="9"/>
    <x v="20"/>
    <s v="Q3"/>
    <s v="TS_GP_RLS_PSAUTO_M.AP_001001"/>
    <s v="......1 Production of Cars"/>
    <n v="12397"/>
    <s v="Number"/>
    <s v="Normal"/>
    <m/>
    <n v="90"/>
    <x v="8"/>
  </r>
  <r>
    <s v="Production and Sales of Auto Vehicles"/>
    <x v="237"/>
    <x v="9"/>
    <x v="20"/>
    <s v="Q3"/>
    <s v="TS_GP_RLS_PSAUTO_M.AP_001003"/>
    <s v="......2 Production of Trucks"/>
    <n v="391"/>
    <s v="Number"/>
    <s v="Normal"/>
    <m/>
    <n v="100"/>
    <x v="9"/>
  </r>
  <r>
    <s v="Production and Sales of Auto Vehicles"/>
    <x v="237"/>
    <x v="9"/>
    <x v="20"/>
    <s v="Q3"/>
    <s v="TS_GP_RLS_PSAUTO_M.AP_001004"/>
    <s v="......3 Production of Buses"/>
    <n v="42"/>
    <s v="Number"/>
    <s v="Normal"/>
    <m/>
    <n v="110"/>
    <x v="10"/>
  </r>
  <r>
    <s v="Production and Sales of Auto Vehicles"/>
    <x v="237"/>
    <x v="9"/>
    <x v="20"/>
    <s v="Q3"/>
    <s v="TS_GP_RLS_PSAUTO_M.AP_001005"/>
    <s v="......4 Production of Jeeps &amp; Pickups"/>
    <n v="1698"/>
    <s v="Number"/>
    <s v="Normal"/>
    <m/>
    <n v="120"/>
    <x v="11"/>
  </r>
  <r>
    <s v="Production and Sales of Auto Vehicles"/>
    <x v="237"/>
    <x v="9"/>
    <x v="20"/>
    <s v="Q3"/>
    <s v="TS_GP_RLS_PSAUTO_M.AP_001006"/>
    <s v="......5 Production of Tractors"/>
    <n v="3977"/>
    <s v="Number"/>
    <s v="Normal"/>
    <m/>
    <n v="130"/>
    <x v="12"/>
  </r>
  <r>
    <s v="Production and Sales of Auto Vehicles"/>
    <x v="237"/>
    <x v="9"/>
    <x v="20"/>
    <s v="Q3"/>
    <s v="TS_GP_RLS_PSAUTO_M.AP_001002"/>
    <s v=". Total Production of 2 &amp; 3 Wheelers"/>
    <n v="41356"/>
    <s v="Number"/>
    <s v="Normal"/>
    <m/>
    <n v="140"/>
    <x v="13"/>
  </r>
  <r>
    <s v="Production and Sales of Auto Vehicles"/>
    <x v="238"/>
    <x v="10"/>
    <x v="20"/>
    <s v="Q3"/>
    <s v="TS_GP_RLS_PSAUTO_M.TAS_001000"/>
    <s v=". Total Sales (except 2 &amp; 3 Wheelers)"/>
    <n v="17321"/>
    <s v="Number"/>
    <s v="Normal"/>
    <m/>
    <n v="10"/>
    <x v="0"/>
  </r>
  <r>
    <s v="Production and Sales of Auto Vehicles"/>
    <x v="238"/>
    <x v="10"/>
    <x v="20"/>
    <s v="Q3"/>
    <s v="TS_GP_RLS_PSAUTO_M.AS_001001"/>
    <s v="......1 Sales of Cars"/>
    <n v="11521"/>
    <s v="Number"/>
    <s v="Normal"/>
    <m/>
    <n v="20"/>
    <x v="1"/>
  </r>
  <r>
    <s v="Production and Sales of Auto Vehicles"/>
    <x v="238"/>
    <x v="10"/>
    <x v="20"/>
    <s v="Q3"/>
    <s v="TS_GP_RLS_PSAUTO_M.AS_001003"/>
    <s v="......2 Sales of Trucks"/>
    <n v="262"/>
    <s v="Number"/>
    <s v="Normal"/>
    <m/>
    <n v="30"/>
    <x v="2"/>
  </r>
  <r>
    <s v="Production and Sales of Auto Vehicles"/>
    <x v="238"/>
    <x v="10"/>
    <x v="20"/>
    <s v="Q3"/>
    <s v="TS_GP_RLS_PSAUTO_M.AS_001004"/>
    <s v="......3 Sales of Buses"/>
    <n v="48"/>
    <s v="Number"/>
    <s v="Normal"/>
    <m/>
    <n v="40"/>
    <x v="3"/>
  </r>
  <r>
    <s v="Production and Sales of Auto Vehicles"/>
    <x v="238"/>
    <x v="10"/>
    <x v="20"/>
    <s v="Q3"/>
    <s v="TS_GP_RLS_PSAUTO_M.AS_001005"/>
    <s v="......4 Sales of Jeeps &amp; Pickups"/>
    <n v="1669"/>
    <s v="Number"/>
    <s v="Normal"/>
    <m/>
    <n v="50"/>
    <x v="4"/>
  </r>
  <r>
    <s v="Production and Sales of Auto Vehicles"/>
    <x v="238"/>
    <x v="10"/>
    <x v="20"/>
    <s v="Q3"/>
    <s v="TS_GP_RLS_PSAUTO_M.AS_001006"/>
    <s v="......5 Sales of Tractors"/>
    <n v="3821"/>
    <s v="Number"/>
    <s v="Normal"/>
    <m/>
    <n v="60"/>
    <x v="5"/>
  </r>
  <r>
    <s v="Production and Sales of Auto Vehicles"/>
    <x v="238"/>
    <x v="10"/>
    <x v="20"/>
    <s v="Q3"/>
    <s v="TS_GP_RLS_PSAUTO_M.AS_001002"/>
    <s v=". Total Sales of 2 &amp; 3 Wheelers"/>
    <n v="43606"/>
    <s v="Number"/>
    <s v="Normal"/>
    <m/>
    <n v="70"/>
    <x v="6"/>
  </r>
  <r>
    <s v="Production and Sales of Auto Vehicles"/>
    <x v="238"/>
    <x v="10"/>
    <x v="20"/>
    <s v="Q3"/>
    <s v="TS_GP_RLS_PSAUTO_M.TAP_001000"/>
    <s v=". Total Production (except 2 &amp; 3 Wheelers)"/>
    <n v="17880"/>
    <s v="Number"/>
    <s v="Normal"/>
    <m/>
    <n v="80"/>
    <x v="7"/>
  </r>
  <r>
    <s v="Production and Sales of Auto Vehicles"/>
    <x v="238"/>
    <x v="10"/>
    <x v="20"/>
    <s v="Q3"/>
    <s v="TS_GP_RLS_PSAUTO_M.AP_001001"/>
    <s v="......1 Production of Cars"/>
    <n v="11682"/>
    <s v="Number"/>
    <s v="Normal"/>
    <m/>
    <n v="90"/>
    <x v="8"/>
  </r>
  <r>
    <s v="Production and Sales of Auto Vehicles"/>
    <x v="238"/>
    <x v="10"/>
    <x v="20"/>
    <s v="Q3"/>
    <s v="TS_GP_RLS_PSAUTO_M.AP_001003"/>
    <s v="......2 Production of Trucks"/>
    <n v="263"/>
    <s v="Number"/>
    <s v="Normal"/>
    <m/>
    <n v="100"/>
    <x v="9"/>
  </r>
  <r>
    <s v="Production and Sales of Auto Vehicles"/>
    <x v="238"/>
    <x v="10"/>
    <x v="20"/>
    <s v="Q3"/>
    <s v="TS_GP_RLS_PSAUTO_M.AP_001004"/>
    <s v="......3 Production of Buses"/>
    <n v="46"/>
    <s v="Number"/>
    <s v="Normal"/>
    <m/>
    <n v="110"/>
    <x v="10"/>
  </r>
  <r>
    <s v="Production and Sales of Auto Vehicles"/>
    <x v="238"/>
    <x v="10"/>
    <x v="20"/>
    <s v="Q3"/>
    <s v="TS_GP_RLS_PSAUTO_M.AP_001005"/>
    <s v="......4 Production of Jeeps &amp; Pickups"/>
    <n v="1739"/>
    <s v="Number"/>
    <s v="Normal"/>
    <m/>
    <n v="120"/>
    <x v="11"/>
  </r>
  <r>
    <s v="Production and Sales of Auto Vehicles"/>
    <x v="238"/>
    <x v="10"/>
    <x v="20"/>
    <s v="Q3"/>
    <s v="TS_GP_RLS_PSAUTO_M.AP_001006"/>
    <s v="......5 Production of Tractors"/>
    <n v="4150"/>
    <s v="Number"/>
    <s v="Normal"/>
    <m/>
    <n v="130"/>
    <x v="12"/>
  </r>
  <r>
    <s v="Production and Sales of Auto Vehicles"/>
    <x v="238"/>
    <x v="10"/>
    <x v="20"/>
    <s v="Q3"/>
    <s v="TS_GP_RLS_PSAUTO_M.AP_001002"/>
    <s v=". Total Production of 2 &amp; 3 Wheelers"/>
    <n v="43396"/>
    <s v="Number"/>
    <s v="Normal"/>
    <m/>
    <n v="140"/>
    <x v="13"/>
  </r>
  <r>
    <s v="Production and Sales of Auto Vehicles"/>
    <x v="239"/>
    <x v="11"/>
    <x v="20"/>
    <s v="Q2"/>
    <s v="TS_GP_RLS_PSAUTO_M.TAS_001000"/>
    <s v=". Total Sales (except 2 &amp; 3 Wheelers)"/>
    <n v="20202"/>
    <s v="Number"/>
    <s v="Normal"/>
    <m/>
    <n v="10"/>
    <x v="0"/>
  </r>
  <r>
    <s v="Production and Sales of Auto Vehicles"/>
    <x v="239"/>
    <x v="11"/>
    <x v="20"/>
    <s v="Q2"/>
    <s v="TS_GP_RLS_PSAUTO_M.AS_001001"/>
    <s v="......1 Sales of Cars"/>
    <n v="13684"/>
    <s v="Number"/>
    <s v="Normal"/>
    <m/>
    <n v="20"/>
    <x v="1"/>
  </r>
  <r>
    <s v="Production and Sales of Auto Vehicles"/>
    <x v="239"/>
    <x v="11"/>
    <x v="20"/>
    <s v="Q2"/>
    <s v="TS_GP_RLS_PSAUTO_M.AS_001003"/>
    <s v="......2 Sales of Trucks"/>
    <n v="281"/>
    <s v="Number"/>
    <s v="Normal"/>
    <m/>
    <n v="30"/>
    <x v="2"/>
  </r>
  <r>
    <s v="Production and Sales of Auto Vehicles"/>
    <x v="239"/>
    <x v="11"/>
    <x v="20"/>
    <s v="Q2"/>
    <s v="TS_GP_RLS_PSAUTO_M.AS_001004"/>
    <s v="......3 Sales of Buses"/>
    <n v="70"/>
    <s v="Number"/>
    <s v="Normal"/>
    <m/>
    <n v="40"/>
    <x v="3"/>
  </r>
  <r>
    <s v="Production and Sales of Auto Vehicles"/>
    <x v="239"/>
    <x v="11"/>
    <x v="20"/>
    <s v="Q2"/>
    <s v="TS_GP_RLS_PSAUTO_M.AS_001005"/>
    <s v="......4 Sales of Jeeps &amp; Pickups"/>
    <n v="1687"/>
    <s v="Number"/>
    <s v="Normal"/>
    <m/>
    <n v="50"/>
    <x v="4"/>
  </r>
  <r>
    <s v="Production and Sales of Auto Vehicles"/>
    <x v="239"/>
    <x v="11"/>
    <x v="20"/>
    <s v="Q2"/>
    <s v="TS_GP_RLS_PSAUTO_M.AS_001006"/>
    <s v="......5 Sales of Tractors"/>
    <n v="4480"/>
    <s v="Number"/>
    <s v="Normal"/>
    <m/>
    <n v="60"/>
    <x v="5"/>
  </r>
  <r>
    <s v="Production and Sales of Auto Vehicles"/>
    <x v="239"/>
    <x v="11"/>
    <x v="20"/>
    <s v="Q2"/>
    <s v="TS_GP_RLS_PSAUTO_M.AS_001002"/>
    <s v=". Total Sales of 2 &amp; 3 Wheelers"/>
    <n v="42970"/>
    <s v="Number"/>
    <s v="Normal"/>
    <m/>
    <n v="70"/>
    <x v="6"/>
  </r>
  <r>
    <s v="Production and Sales of Auto Vehicles"/>
    <x v="239"/>
    <x v="11"/>
    <x v="20"/>
    <s v="Q2"/>
    <s v="TS_GP_RLS_PSAUTO_M.TAP_001000"/>
    <s v=". Total Production (except 2 &amp; 3 Wheelers)"/>
    <n v="20199"/>
    <s v="Number"/>
    <s v="Normal"/>
    <m/>
    <n v="80"/>
    <x v="7"/>
  </r>
  <r>
    <s v="Production and Sales of Auto Vehicles"/>
    <x v="239"/>
    <x v="11"/>
    <x v="20"/>
    <s v="Q2"/>
    <s v="TS_GP_RLS_PSAUTO_M.AP_001001"/>
    <s v="......1 Production of Cars"/>
    <n v="13607"/>
    <s v="Number"/>
    <s v="Normal"/>
    <m/>
    <n v="90"/>
    <x v="8"/>
  </r>
  <r>
    <s v="Production and Sales of Auto Vehicles"/>
    <x v="239"/>
    <x v="11"/>
    <x v="20"/>
    <s v="Q2"/>
    <s v="TS_GP_RLS_PSAUTO_M.AP_001003"/>
    <s v="......2 Production of Trucks"/>
    <n v="349"/>
    <s v="Number"/>
    <s v="Normal"/>
    <m/>
    <n v="100"/>
    <x v="9"/>
  </r>
  <r>
    <s v="Production and Sales of Auto Vehicles"/>
    <x v="239"/>
    <x v="11"/>
    <x v="20"/>
    <s v="Q2"/>
    <s v="TS_GP_RLS_PSAUTO_M.AP_001004"/>
    <s v="......3 Production of Buses"/>
    <n v="57"/>
    <s v="Number"/>
    <s v="Normal"/>
    <m/>
    <n v="110"/>
    <x v="10"/>
  </r>
  <r>
    <s v="Production and Sales of Auto Vehicles"/>
    <x v="239"/>
    <x v="11"/>
    <x v="20"/>
    <s v="Q2"/>
    <s v="TS_GP_RLS_PSAUTO_M.AP_001005"/>
    <s v="......4 Production of Jeeps &amp; Pickups"/>
    <n v="1662"/>
    <s v="Number"/>
    <s v="Normal"/>
    <m/>
    <n v="120"/>
    <x v="11"/>
  </r>
  <r>
    <s v="Production and Sales of Auto Vehicles"/>
    <x v="239"/>
    <x v="11"/>
    <x v="20"/>
    <s v="Q2"/>
    <s v="TS_GP_RLS_PSAUTO_M.AP_001006"/>
    <s v="......5 Production of Tractors"/>
    <n v="4524"/>
    <s v="Number"/>
    <s v="Normal"/>
    <m/>
    <n v="130"/>
    <x v="12"/>
  </r>
  <r>
    <s v="Production and Sales of Auto Vehicles"/>
    <x v="239"/>
    <x v="11"/>
    <x v="20"/>
    <s v="Q2"/>
    <s v="TS_GP_RLS_PSAUTO_M.AP_001002"/>
    <s v=". Total Production of 2 &amp; 3 Wheelers"/>
    <n v="43928"/>
    <s v="Number"/>
    <s v="Normal"/>
    <m/>
    <n v="140"/>
    <x v="13"/>
  </r>
  <r>
    <s v="Production and Sales of Auto Vehicles"/>
    <x v="240"/>
    <x v="0"/>
    <x v="20"/>
    <s v="Q2"/>
    <s v="TS_GP_RLS_PSAUTO_M.TAS_001000"/>
    <s v=". Total Sales (except 2 &amp; 3 Wheelers)"/>
    <n v="18933"/>
    <s v="Number"/>
    <s v="Normal"/>
    <m/>
    <n v="10"/>
    <x v="0"/>
  </r>
  <r>
    <s v="Production and Sales of Auto Vehicles"/>
    <x v="240"/>
    <x v="0"/>
    <x v="20"/>
    <s v="Q2"/>
    <s v="TS_GP_RLS_PSAUTO_M.AS_001001"/>
    <s v="......1 Sales of Cars"/>
    <n v="13077"/>
    <s v="Number"/>
    <s v="Normal"/>
    <m/>
    <n v="20"/>
    <x v="1"/>
  </r>
  <r>
    <s v="Production and Sales of Auto Vehicles"/>
    <x v="240"/>
    <x v="0"/>
    <x v="20"/>
    <s v="Q2"/>
    <s v="TS_GP_RLS_PSAUTO_M.AS_001003"/>
    <s v="......2 Sales of Trucks"/>
    <n v="274"/>
    <s v="Number"/>
    <s v="Normal"/>
    <m/>
    <n v="30"/>
    <x v="2"/>
  </r>
  <r>
    <s v="Production and Sales of Auto Vehicles"/>
    <x v="240"/>
    <x v="0"/>
    <x v="20"/>
    <s v="Q2"/>
    <s v="TS_GP_RLS_PSAUTO_M.AS_001004"/>
    <s v="......3 Sales of Buses"/>
    <n v="90"/>
    <s v="Number"/>
    <s v="Normal"/>
    <m/>
    <n v="40"/>
    <x v="3"/>
  </r>
  <r>
    <s v="Production and Sales of Auto Vehicles"/>
    <x v="240"/>
    <x v="0"/>
    <x v="20"/>
    <s v="Q2"/>
    <s v="TS_GP_RLS_PSAUTO_M.AS_001005"/>
    <s v="......4 Sales of Jeeps &amp; Pickups"/>
    <n v="1532"/>
    <s v="Number"/>
    <s v="Normal"/>
    <m/>
    <n v="50"/>
    <x v="4"/>
  </r>
  <r>
    <s v="Production and Sales of Auto Vehicles"/>
    <x v="240"/>
    <x v="0"/>
    <x v="20"/>
    <s v="Q2"/>
    <s v="TS_GP_RLS_PSAUTO_M.AS_001006"/>
    <s v="......5 Sales of Tractors"/>
    <n v="3960"/>
    <s v="Number"/>
    <s v="Normal"/>
    <m/>
    <n v="60"/>
    <x v="5"/>
  </r>
  <r>
    <s v="Production and Sales of Auto Vehicles"/>
    <x v="240"/>
    <x v="0"/>
    <x v="20"/>
    <s v="Q2"/>
    <s v="TS_GP_RLS_PSAUTO_M.AS_001002"/>
    <s v=". Total Sales of 2 &amp; 3 Wheelers"/>
    <n v="45150"/>
    <s v="Number"/>
    <s v="Normal"/>
    <m/>
    <n v="70"/>
    <x v="6"/>
  </r>
  <r>
    <s v="Production and Sales of Auto Vehicles"/>
    <x v="240"/>
    <x v="0"/>
    <x v="20"/>
    <s v="Q2"/>
    <s v="TS_GP_RLS_PSAUTO_M.TAP_001000"/>
    <s v=". Total Production (except 2 &amp; 3 Wheelers)"/>
    <n v="18925"/>
    <s v="Number"/>
    <s v="Normal"/>
    <m/>
    <n v="80"/>
    <x v="7"/>
  </r>
  <r>
    <s v="Production and Sales of Auto Vehicles"/>
    <x v="240"/>
    <x v="0"/>
    <x v="20"/>
    <s v="Q2"/>
    <s v="TS_GP_RLS_PSAUTO_M.AP_001001"/>
    <s v="......1 Production of Cars"/>
    <n v="13012"/>
    <s v="Number"/>
    <s v="Normal"/>
    <m/>
    <n v="90"/>
    <x v="8"/>
  </r>
  <r>
    <s v="Production and Sales of Auto Vehicles"/>
    <x v="240"/>
    <x v="0"/>
    <x v="20"/>
    <s v="Q2"/>
    <s v="TS_GP_RLS_PSAUTO_M.AP_001003"/>
    <s v="......2 Production of Trucks"/>
    <n v="348"/>
    <s v="Number"/>
    <s v="Normal"/>
    <m/>
    <n v="100"/>
    <x v="9"/>
  </r>
  <r>
    <s v="Production and Sales of Auto Vehicles"/>
    <x v="240"/>
    <x v="0"/>
    <x v="20"/>
    <s v="Q2"/>
    <s v="TS_GP_RLS_PSAUTO_M.AP_001004"/>
    <s v="......3 Production of Buses"/>
    <n v="100"/>
    <s v="Number"/>
    <s v="Normal"/>
    <m/>
    <n v="110"/>
    <x v="10"/>
  </r>
  <r>
    <s v="Production and Sales of Auto Vehicles"/>
    <x v="240"/>
    <x v="0"/>
    <x v="20"/>
    <s v="Q2"/>
    <s v="TS_GP_RLS_PSAUTO_M.AP_001005"/>
    <s v="......4 Production of Jeeps &amp; Pickups"/>
    <n v="1605"/>
    <s v="Number"/>
    <s v="Normal"/>
    <m/>
    <n v="120"/>
    <x v="11"/>
  </r>
  <r>
    <s v="Production and Sales of Auto Vehicles"/>
    <x v="240"/>
    <x v="0"/>
    <x v="20"/>
    <s v="Q2"/>
    <s v="TS_GP_RLS_PSAUTO_M.AP_001006"/>
    <s v="......5 Production of Tractors"/>
    <n v="3860"/>
    <s v="Number"/>
    <s v="Normal"/>
    <m/>
    <n v="130"/>
    <x v="12"/>
  </r>
  <r>
    <s v="Production and Sales of Auto Vehicles"/>
    <x v="240"/>
    <x v="0"/>
    <x v="20"/>
    <s v="Q2"/>
    <s v="TS_GP_RLS_PSAUTO_M.AP_001002"/>
    <s v=". Total Production of 2 &amp; 3 Wheelers"/>
    <n v="44936"/>
    <s v="Number"/>
    <s v="Normal"/>
    <m/>
    <n v="140"/>
    <x v="13"/>
  </r>
  <r>
    <s v="Production and Sales of Auto Vehicles"/>
    <x v="241"/>
    <x v="1"/>
    <x v="20"/>
    <s v="Q2"/>
    <s v="TS_GP_RLS_PSAUTO_M.TAS_001000"/>
    <s v=". Total Sales (except 2 &amp; 3 Wheelers)"/>
    <n v="16546"/>
    <s v="Number"/>
    <s v="Normal"/>
    <m/>
    <n v="10"/>
    <x v="0"/>
  </r>
  <r>
    <s v="Production and Sales of Auto Vehicles"/>
    <x v="241"/>
    <x v="1"/>
    <x v="20"/>
    <s v="Q2"/>
    <s v="TS_GP_RLS_PSAUTO_M.AS_001001"/>
    <s v="......1 Sales of Cars"/>
    <n v="12115"/>
    <s v="Number"/>
    <s v="Normal"/>
    <m/>
    <n v="20"/>
    <x v="1"/>
  </r>
  <r>
    <s v="Production and Sales of Auto Vehicles"/>
    <x v="241"/>
    <x v="1"/>
    <x v="20"/>
    <s v="Q2"/>
    <s v="TS_GP_RLS_PSAUTO_M.AS_001003"/>
    <s v="......2 Sales of Trucks"/>
    <n v="368"/>
    <s v="Number"/>
    <s v="Normal"/>
    <m/>
    <n v="30"/>
    <x v="2"/>
  </r>
  <r>
    <s v="Production and Sales of Auto Vehicles"/>
    <x v="241"/>
    <x v="1"/>
    <x v="20"/>
    <s v="Q2"/>
    <s v="TS_GP_RLS_PSAUTO_M.AS_001004"/>
    <s v="......3 Sales of Buses"/>
    <n v="129"/>
    <s v="Number"/>
    <s v="Normal"/>
    <m/>
    <n v="40"/>
    <x v="3"/>
  </r>
  <r>
    <s v="Production and Sales of Auto Vehicles"/>
    <x v="241"/>
    <x v="1"/>
    <x v="20"/>
    <s v="Q2"/>
    <s v="TS_GP_RLS_PSAUTO_M.AS_001005"/>
    <s v="......4 Sales of Jeeps &amp; Pickups"/>
    <n v="1179"/>
    <s v="Number"/>
    <s v="Normal"/>
    <m/>
    <n v="50"/>
    <x v="4"/>
  </r>
  <r>
    <s v="Production and Sales of Auto Vehicles"/>
    <x v="241"/>
    <x v="1"/>
    <x v="20"/>
    <s v="Q2"/>
    <s v="TS_GP_RLS_PSAUTO_M.AS_001006"/>
    <s v="......5 Sales of Tractors"/>
    <n v="2755"/>
    <s v="Number"/>
    <s v="Normal"/>
    <m/>
    <n v="60"/>
    <x v="5"/>
  </r>
  <r>
    <s v="Production and Sales of Auto Vehicles"/>
    <x v="241"/>
    <x v="1"/>
    <x v="20"/>
    <s v="Q2"/>
    <s v="TS_GP_RLS_PSAUTO_M.AS_001002"/>
    <s v=". Total Sales of 2 &amp; 3 Wheelers"/>
    <n v="42707"/>
    <s v="Number"/>
    <s v="Normal"/>
    <m/>
    <n v="70"/>
    <x v="6"/>
  </r>
  <r>
    <s v="Production and Sales of Auto Vehicles"/>
    <x v="241"/>
    <x v="1"/>
    <x v="20"/>
    <s v="Q2"/>
    <s v="TS_GP_RLS_PSAUTO_M.TAP_001000"/>
    <s v=". Total Production (except 2 &amp; 3 Wheelers)"/>
    <n v="16592"/>
    <s v="Number"/>
    <s v="Normal"/>
    <m/>
    <n v="80"/>
    <x v="7"/>
  </r>
  <r>
    <s v="Production and Sales of Auto Vehicles"/>
    <x v="241"/>
    <x v="1"/>
    <x v="20"/>
    <s v="Q2"/>
    <s v="TS_GP_RLS_PSAUTO_M.AP_001001"/>
    <s v="......1 Production of Cars"/>
    <n v="12142"/>
    <s v="Number"/>
    <s v="Normal"/>
    <m/>
    <n v="90"/>
    <x v="8"/>
  </r>
  <r>
    <s v="Production and Sales of Auto Vehicles"/>
    <x v="241"/>
    <x v="1"/>
    <x v="20"/>
    <s v="Q2"/>
    <s v="TS_GP_RLS_PSAUTO_M.AP_001003"/>
    <s v="......2 Production of Trucks"/>
    <n v="339"/>
    <s v="Number"/>
    <s v="Normal"/>
    <m/>
    <n v="100"/>
    <x v="9"/>
  </r>
  <r>
    <s v="Production and Sales of Auto Vehicles"/>
    <x v="241"/>
    <x v="1"/>
    <x v="20"/>
    <s v="Q2"/>
    <s v="TS_GP_RLS_PSAUTO_M.AP_001004"/>
    <s v="......3 Production of Buses"/>
    <n v="83"/>
    <s v="Number"/>
    <s v="Normal"/>
    <m/>
    <n v="110"/>
    <x v="10"/>
  </r>
  <r>
    <s v="Production and Sales of Auto Vehicles"/>
    <x v="241"/>
    <x v="1"/>
    <x v="20"/>
    <s v="Q2"/>
    <s v="TS_GP_RLS_PSAUTO_M.AP_001005"/>
    <s v="......4 Production of Jeeps &amp; Pickups"/>
    <n v="1285"/>
    <s v="Number"/>
    <s v="Normal"/>
    <m/>
    <n v="120"/>
    <x v="11"/>
  </r>
  <r>
    <s v="Production and Sales of Auto Vehicles"/>
    <x v="241"/>
    <x v="1"/>
    <x v="20"/>
    <s v="Q2"/>
    <s v="TS_GP_RLS_PSAUTO_M.AP_001006"/>
    <s v="......5 Production of Tractors"/>
    <n v="2743"/>
    <s v="Number"/>
    <s v="Normal"/>
    <m/>
    <n v="130"/>
    <x v="12"/>
  </r>
  <r>
    <s v="Production and Sales of Auto Vehicles"/>
    <x v="241"/>
    <x v="1"/>
    <x v="20"/>
    <s v="Q2"/>
    <s v="TS_GP_RLS_PSAUTO_M.AP_001002"/>
    <s v=". Total Production of 2 &amp; 3 Wheelers"/>
    <n v="44339"/>
    <s v="Number"/>
    <s v="Normal"/>
    <m/>
    <n v="140"/>
    <x v="13"/>
  </r>
  <r>
    <s v="Production and Sales of Auto Vehicles"/>
    <x v="242"/>
    <x v="2"/>
    <x v="20"/>
    <s v="Q1"/>
    <s v="TS_GP_RLS_PSAUTO_M.TAS_001000"/>
    <s v=". Total Sales (except 2 &amp; 3 Wheelers)"/>
    <n v="22333"/>
    <s v="Number"/>
    <s v="Normal"/>
    <m/>
    <n v="10"/>
    <x v="0"/>
  </r>
  <r>
    <s v="Production and Sales of Auto Vehicles"/>
    <x v="242"/>
    <x v="2"/>
    <x v="20"/>
    <s v="Q1"/>
    <s v="TS_GP_RLS_PSAUTO_M.AS_001001"/>
    <s v="......1 Sales of Cars"/>
    <n v="13668"/>
    <s v="Number"/>
    <s v="Normal"/>
    <m/>
    <n v="20"/>
    <x v="1"/>
  </r>
  <r>
    <s v="Production and Sales of Auto Vehicles"/>
    <x v="242"/>
    <x v="2"/>
    <x v="20"/>
    <s v="Q1"/>
    <s v="TS_GP_RLS_PSAUTO_M.AS_001003"/>
    <s v="......2 Sales of Trucks"/>
    <n v="414"/>
    <s v="Number"/>
    <s v="Normal"/>
    <m/>
    <n v="30"/>
    <x v="2"/>
  </r>
  <r>
    <s v="Production and Sales of Auto Vehicles"/>
    <x v="242"/>
    <x v="2"/>
    <x v="20"/>
    <s v="Q1"/>
    <s v="TS_GP_RLS_PSAUTO_M.AS_001004"/>
    <s v="......3 Sales of Buses"/>
    <n v="216"/>
    <s v="Number"/>
    <s v="Normal"/>
    <m/>
    <n v="40"/>
    <x v="3"/>
  </r>
  <r>
    <s v="Production and Sales of Auto Vehicles"/>
    <x v="242"/>
    <x v="2"/>
    <x v="20"/>
    <s v="Q1"/>
    <s v="TS_GP_RLS_PSAUTO_M.AS_001005"/>
    <s v="......4 Sales of Jeeps &amp; Pickups"/>
    <n v="3595"/>
    <s v="Number"/>
    <s v="Normal"/>
    <m/>
    <n v="50"/>
    <x v="4"/>
  </r>
  <r>
    <s v="Production and Sales of Auto Vehicles"/>
    <x v="242"/>
    <x v="2"/>
    <x v="20"/>
    <s v="Q1"/>
    <s v="TS_GP_RLS_PSAUTO_M.AS_001006"/>
    <s v="......5 Sales of Tractors"/>
    <n v="4440"/>
    <s v="Number"/>
    <s v="Normal"/>
    <m/>
    <n v="60"/>
    <x v="5"/>
  </r>
  <r>
    <s v="Production and Sales of Auto Vehicles"/>
    <x v="242"/>
    <x v="2"/>
    <x v="20"/>
    <s v="Q1"/>
    <s v="TS_GP_RLS_PSAUTO_M.AS_001002"/>
    <s v=". Total Sales of 2 &amp; 3 Wheelers"/>
    <n v="37732"/>
    <s v="Number"/>
    <s v="Normal"/>
    <m/>
    <n v="70"/>
    <x v="6"/>
  </r>
  <r>
    <s v="Production and Sales of Auto Vehicles"/>
    <x v="242"/>
    <x v="2"/>
    <x v="20"/>
    <s v="Q1"/>
    <s v="TS_GP_RLS_PSAUTO_M.TAP_001000"/>
    <s v=". Total Production (except 2 &amp; 3 Wheelers)"/>
    <n v="21206"/>
    <s v="Number"/>
    <s v="Normal"/>
    <m/>
    <n v="80"/>
    <x v="7"/>
  </r>
  <r>
    <s v="Production and Sales of Auto Vehicles"/>
    <x v="242"/>
    <x v="2"/>
    <x v="20"/>
    <s v="Q1"/>
    <s v="TS_GP_RLS_PSAUTO_M.AP_001001"/>
    <s v="......1 Production of Cars"/>
    <n v="13775"/>
    <s v="Number"/>
    <s v="Normal"/>
    <m/>
    <n v="90"/>
    <x v="8"/>
  </r>
  <r>
    <s v="Production and Sales of Auto Vehicles"/>
    <x v="242"/>
    <x v="2"/>
    <x v="20"/>
    <s v="Q1"/>
    <s v="TS_GP_RLS_PSAUTO_M.AP_001003"/>
    <s v="......2 Production of Trucks"/>
    <n v="364"/>
    <s v="Number"/>
    <s v="Normal"/>
    <m/>
    <n v="100"/>
    <x v="9"/>
  </r>
  <r>
    <s v="Production and Sales of Auto Vehicles"/>
    <x v="242"/>
    <x v="2"/>
    <x v="20"/>
    <s v="Q1"/>
    <s v="TS_GP_RLS_PSAUTO_M.AP_001004"/>
    <s v="......3 Production of Buses"/>
    <n v="139"/>
    <s v="Number"/>
    <s v="Normal"/>
    <m/>
    <n v="110"/>
    <x v="10"/>
  </r>
  <r>
    <s v="Production and Sales of Auto Vehicles"/>
    <x v="242"/>
    <x v="2"/>
    <x v="20"/>
    <s v="Q1"/>
    <s v="TS_GP_RLS_PSAUTO_M.AP_001005"/>
    <s v="......4 Production of Jeeps &amp; Pickups"/>
    <n v="2949"/>
    <s v="Number"/>
    <s v="Normal"/>
    <m/>
    <n v="120"/>
    <x v="11"/>
  </r>
  <r>
    <s v="Production and Sales of Auto Vehicles"/>
    <x v="242"/>
    <x v="2"/>
    <x v="20"/>
    <s v="Q1"/>
    <s v="TS_GP_RLS_PSAUTO_M.AP_001006"/>
    <s v="......5 Production of Tractors"/>
    <n v="3979"/>
    <s v="Number"/>
    <s v="Normal"/>
    <m/>
    <n v="130"/>
    <x v="12"/>
  </r>
  <r>
    <s v="Production and Sales of Auto Vehicles"/>
    <x v="242"/>
    <x v="2"/>
    <x v="20"/>
    <s v="Q1"/>
    <s v="TS_GP_RLS_PSAUTO_M.AP_001002"/>
    <s v=". Total Production of 2 &amp; 3 Wheelers"/>
    <n v="37149"/>
    <s v="Number"/>
    <s v="Normal"/>
    <m/>
    <n v="140"/>
    <x v="13"/>
  </r>
  <r>
    <s v="Production and Sales of Auto Vehicles"/>
    <x v="243"/>
    <x v="3"/>
    <x v="20"/>
    <s v="Q1"/>
    <s v="TS_GP_RLS_PSAUTO_M.TAS_001000"/>
    <s v=". Total Sales (except 2 &amp; 3 Wheelers)"/>
    <n v="20238"/>
    <s v="Number"/>
    <s v="Normal"/>
    <m/>
    <n v="10"/>
    <x v="0"/>
  </r>
  <r>
    <s v="Production and Sales of Auto Vehicles"/>
    <x v="243"/>
    <x v="3"/>
    <x v="20"/>
    <s v="Q1"/>
    <s v="TS_GP_RLS_PSAUTO_M.AS_001001"/>
    <s v="......1 Sales of Cars"/>
    <n v="12836"/>
    <s v="Number"/>
    <s v="Normal"/>
    <m/>
    <n v="20"/>
    <x v="1"/>
  </r>
  <r>
    <s v="Production and Sales of Auto Vehicles"/>
    <x v="243"/>
    <x v="3"/>
    <x v="20"/>
    <s v="Q1"/>
    <s v="TS_GP_RLS_PSAUTO_M.AS_001003"/>
    <s v="......2 Sales of Trucks"/>
    <n v="391"/>
    <s v="Number"/>
    <s v="Normal"/>
    <m/>
    <n v="30"/>
    <x v="2"/>
  </r>
  <r>
    <s v="Production and Sales of Auto Vehicles"/>
    <x v="243"/>
    <x v="3"/>
    <x v="20"/>
    <s v="Q1"/>
    <s v="TS_GP_RLS_PSAUTO_M.AS_001004"/>
    <s v="......3 Sales of Buses"/>
    <n v="153"/>
    <s v="Number"/>
    <s v="Normal"/>
    <m/>
    <n v="40"/>
    <x v="3"/>
  </r>
  <r>
    <s v="Production and Sales of Auto Vehicles"/>
    <x v="243"/>
    <x v="3"/>
    <x v="20"/>
    <s v="Q1"/>
    <s v="TS_GP_RLS_PSAUTO_M.AS_001005"/>
    <s v="......4 Sales of Jeeps &amp; Pickups"/>
    <n v="2130"/>
    <s v="Number"/>
    <s v="Normal"/>
    <m/>
    <n v="50"/>
    <x v="4"/>
  </r>
  <r>
    <s v="Production and Sales of Auto Vehicles"/>
    <x v="243"/>
    <x v="3"/>
    <x v="20"/>
    <s v="Q1"/>
    <s v="TS_GP_RLS_PSAUTO_M.AS_001006"/>
    <s v="......5 Sales of Tractors"/>
    <n v="4728"/>
    <s v="Number"/>
    <s v="Normal"/>
    <m/>
    <n v="60"/>
    <x v="5"/>
  </r>
  <r>
    <s v="Production and Sales of Auto Vehicles"/>
    <x v="243"/>
    <x v="3"/>
    <x v="20"/>
    <s v="Q1"/>
    <s v="TS_GP_RLS_PSAUTO_M.AS_001002"/>
    <s v=". Total Sales of 2 &amp; 3 Wheelers"/>
    <n v="39173"/>
    <s v="Number"/>
    <s v="Normal"/>
    <m/>
    <n v="70"/>
    <x v="6"/>
  </r>
  <r>
    <s v="Production and Sales of Auto Vehicles"/>
    <x v="243"/>
    <x v="3"/>
    <x v="20"/>
    <s v="Q1"/>
    <s v="TS_GP_RLS_PSAUTO_M.TAP_001000"/>
    <s v=". Total Production (except 2 &amp; 3 Wheelers)"/>
    <n v="20411"/>
    <s v="Number"/>
    <s v="Normal"/>
    <m/>
    <n v="80"/>
    <x v="7"/>
  </r>
  <r>
    <s v="Production and Sales of Auto Vehicles"/>
    <x v="243"/>
    <x v="3"/>
    <x v="20"/>
    <s v="Q1"/>
    <s v="TS_GP_RLS_PSAUTO_M.AP_001001"/>
    <s v="......1 Production of Cars"/>
    <n v="12766"/>
    <s v="Number"/>
    <s v="Normal"/>
    <m/>
    <n v="90"/>
    <x v="8"/>
  </r>
  <r>
    <s v="Production and Sales of Auto Vehicles"/>
    <x v="243"/>
    <x v="3"/>
    <x v="20"/>
    <s v="Q1"/>
    <s v="TS_GP_RLS_PSAUTO_M.AP_001003"/>
    <s v="......2 Production of Trucks"/>
    <n v="414"/>
    <s v="Number"/>
    <s v="Normal"/>
    <m/>
    <n v="100"/>
    <x v="9"/>
  </r>
  <r>
    <s v="Production and Sales of Auto Vehicles"/>
    <x v="243"/>
    <x v="3"/>
    <x v="20"/>
    <s v="Q1"/>
    <s v="TS_GP_RLS_PSAUTO_M.AP_001004"/>
    <s v="......3 Production of Buses"/>
    <n v="106"/>
    <s v="Number"/>
    <s v="Normal"/>
    <m/>
    <n v="110"/>
    <x v="10"/>
  </r>
  <r>
    <s v="Production and Sales of Auto Vehicles"/>
    <x v="243"/>
    <x v="3"/>
    <x v="20"/>
    <s v="Q1"/>
    <s v="TS_GP_RLS_PSAUTO_M.AP_001005"/>
    <s v="......4 Production of Jeeps &amp; Pickups"/>
    <n v="2798"/>
    <s v="Number"/>
    <s v="Normal"/>
    <m/>
    <n v="120"/>
    <x v="11"/>
  </r>
  <r>
    <s v="Production and Sales of Auto Vehicles"/>
    <x v="243"/>
    <x v="3"/>
    <x v="20"/>
    <s v="Q1"/>
    <s v="TS_GP_RLS_PSAUTO_M.AP_001006"/>
    <s v="......5 Production of Tractors"/>
    <n v="4327"/>
    <s v="Number"/>
    <s v="Normal"/>
    <m/>
    <n v="130"/>
    <x v="12"/>
  </r>
  <r>
    <s v="Production and Sales of Auto Vehicles"/>
    <x v="243"/>
    <x v="3"/>
    <x v="20"/>
    <s v="Q1"/>
    <s v="TS_GP_RLS_PSAUTO_M.AP_001002"/>
    <s v=". Total Production of 2 &amp; 3 Wheelers"/>
    <n v="39203"/>
    <s v="Number"/>
    <s v="Normal"/>
    <m/>
    <n v="140"/>
    <x v="13"/>
  </r>
  <r>
    <s v="Production and Sales of Auto Vehicles"/>
    <x v="244"/>
    <x v="4"/>
    <x v="20"/>
    <s v="Q1"/>
    <s v="TS_GP_RLS_PSAUTO_M.TAS_001000"/>
    <s v=". Total Sales (except 2 &amp; 3 Wheelers)"/>
    <n v="20685"/>
    <s v="Number"/>
    <s v="Normal"/>
    <m/>
    <n v="10"/>
    <x v="0"/>
  </r>
  <r>
    <s v="Production and Sales of Auto Vehicles"/>
    <x v="244"/>
    <x v="4"/>
    <x v="20"/>
    <s v="Q1"/>
    <s v="TS_GP_RLS_PSAUTO_M.AS_001001"/>
    <s v="......1 Sales of Cars"/>
    <n v="12703"/>
    <s v="Number"/>
    <s v="Normal"/>
    <m/>
    <n v="20"/>
    <x v="1"/>
  </r>
  <r>
    <s v="Production and Sales of Auto Vehicles"/>
    <x v="244"/>
    <x v="4"/>
    <x v="20"/>
    <s v="Q1"/>
    <s v="TS_GP_RLS_PSAUTO_M.AS_001003"/>
    <s v="......2 Sales of Trucks"/>
    <n v="377"/>
    <s v="Number"/>
    <s v="Normal"/>
    <m/>
    <n v="30"/>
    <x v="2"/>
  </r>
  <r>
    <s v="Production and Sales of Auto Vehicles"/>
    <x v="244"/>
    <x v="4"/>
    <x v="20"/>
    <s v="Q1"/>
    <s v="TS_GP_RLS_PSAUTO_M.AS_001004"/>
    <s v="......3 Sales of Buses"/>
    <n v="124"/>
    <s v="Number"/>
    <s v="Normal"/>
    <m/>
    <n v="40"/>
    <x v="3"/>
  </r>
  <r>
    <s v="Production and Sales of Auto Vehicles"/>
    <x v="244"/>
    <x v="4"/>
    <x v="20"/>
    <s v="Q1"/>
    <s v="TS_GP_RLS_PSAUTO_M.AS_001005"/>
    <s v="......4 Sales of Jeeps &amp; Pickups"/>
    <n v="2783"/>
    <s v="Number"/>
    <s v="Normal"/>
    <m/>
    <n v="50"/>
    <x v="4"/>
  </r>
  <r>
    <s v="Production and Sales of Auto Vehicles"/>
    <x v="244"/>
    <x v="4"/>
    <x v="20"/>
    <s v="Q1"/>
    <s v="TS_GP_RLS_PSAUTO_M.AS_001006"/>
    <s v="......5 Sales of Tractors"/>
    <n v="4698"/>
    <s v="Number"/>
    <s v="Normal"/>
    <m/>
    <n v="60"/>
    <x v="5"/>
  </r>
  <r>
    <s v="Production and Sales of Auto Vehicles"/>
    <x v="244"/>
    <x v="4"/>
    <x v="20"/>
    <s v="Q1"/>
    <s v="TS_GP_RLS_PSAUTO_M.AS_001002"/>
    <s v=". Total Sales of 2 &amp; 3 Wheelers"/>
    <n v="37063"/>
    <s v="Number"/>
    <s v="Normal"/>
    <m/>
    <n v="70"/>
    <x v="6"/>
  </r>
  <r>
    <s v="Production and Sales of Auto Vehicles"/>
    <x v="244"/>
    <x v="4"/>
    <x v="20"/>
    <s v="Q1"/>
    <s v="TS_GP_RLS_PSAUTO_M.TAP_001000"/>
    <s v=". Total Production (except 2 &amp; 3 Wheelers)"/>
    <n v="19756"/>
    <s v="Number"/>
    <s v="Normal"/>
    <m/>
    <n v="80"/>
    <x v="7"/>
  </r>
  <r>
    <s v="Production and Sales of Auto Vehicles"/>
    <x v="244"/>
    <x v="4"/>
    <x v="20"/>
    <s v="Q1"/>
    <s v="TS_GP_RLS_PSAUTO_M.AP_001001"/>
    <s v="......1 Production of Cars"/>
    <n v="12991"/>
    <s v="Number"/>
    <s v="Normal"/>
    <m/>
    <n v="90"/>
    <x v="8"/>
  </r>
  <r>
    <s v="Production and Sales of Auto Vehicles"/>
    <x v="244"/>
    <x v="4"/>
    <x v="20"/>
    <s v="Q1"/>
    <s v="TS_GP_RLS_PSAUTO_M.AP_001003"/>
    <s v="......2 Production of Trucks"/>
    <n v="362"/>
    <s v="Number"/>
    <s v="Normal"/>
    <m/>
    <n v="100"/>
    <x v="9"/>
  </r>
  <r>
    <s v="Production and Sales of Auto Vehicles"/>
    <x v="244"/>
    <x v="4"/>
    <x v="20"/>
    <s v="Q1"/>
    <s v="TS_GP_RLS_PSAUTO_M.AP_001004"/>
    <s v="......3 Production of Buses"/>
    <n v="162"/>
    <s v="Number"/>
    <s v="Normal"/>
    <m/>
    <n v="110"/>
    <x v="10"/>
  </r>
  <r>
    <s v="Production and Sales of Auto Vehicles"/>
    <x v="244"/>
    <x v="4"/>
    <x v="20"/>
    <s v="Q1"/>
    <s v="TS_GP_RLS_PSAUTO_M.AP_001005"/>
    <s v="......4 Production of Jeeps &amp; Pickups"/>
    <n v="2682"/>
    <s v="Number"/>
    <s v="Normal"/>
    <m/>
    <n v="120"/>
    <x v="11"/>
  </r>
  <r>
    <s v="Production and Sales of Auto Vehicles"/>
    <x v="244"/>
    <x v="4"/>
    <x v="20"/>
    <s v="Q1"/>
    <s v="TS_GP_RLS_PSAUTO_M.AP_001006"/>
    <s v="......5 Production of Tractors"/>
    <n v="3559"/>
    <s v="Number"/>
    <s v="Normal"/>
    <m/>
    <n v="130"/>
    <x v="12"/>
  </r>
  <r>
    <s v="Production and Sales of Auto Vehicles"/>
    <x v="244"/>
    <x v="4"/>
    <x v="20"/>
    <s v="Q1"/>
    <s v="TS_GP_RLS_PSAUTO_M.AP_001002"/>
    <s v=". Total Production of 2 &amp; 3 Wheelers"/>
    <n v="37944"/>
    <s v="Number"/>
    <s v="Normal"/>
    <m/>
    <n v="140"/>
    <x v="13"/>
  </r>
  <r>
    <s v="Production and Sales of Auto Vehicles"/>
    <x v="245"/>
    <x v="5"/>
    <x v="21"/>
    <s v="Q4"/>
    <s v="TS_GP_RLS_PSAUTO_M.TAS_001000"/>
    <s v=". Total Sales (except 2 &amp; 3 Wheelers)"/>
    <n v="19410"/>
    <s v="Number"/>
    <s v="Normal"/>
    <m/>
    <n v="10"/>
    <x v="0"/>
  </r>
  <r>
    <s v="Production and Sales of Auto Vehicles"/>
    <x v="245"/>
    <x v="5"/>
    <x v="21"/>
    <s v="Q4"/>
    <s v="TS_GP_RLS_PSAUTO_M.AS_001001"/>
    <s v="......1 Sales of Cars"/>
    <n v="12564"/>
    <s v="Number"/>
    <s v="Normal"/>
    <m/>
    <n v="20"/>
    <x v="1"/>
  </r>
  <r>
    <s v="Production and Sales of Auto Vehicles"/>
    <x v="245"/>
    <x v="5"/>
    <x v="21"/>
    <s v="Q4"/>
    <s v="TS_GP_RLS_PSAUTO_M.AS_001003"/>
    <s v="......2 Sales of Trucks"/>
    <n v="243"/>
    <s v="Number"/>
    <s v="Normal"/>
    <m/>
    <n v="30"/>
    <x v="2"/>
  </r>
  <r>
    <s v="Production and Sales of Auto Vehicles"/>
    <x v="245"/>
    <x v="5"/>
    <x v="21"/>
    <s v="Q4"/>
    <s v="TS_GP_RLS_PSAUTO_M.AS_001004"/>
    <s v="......3 Sales of Buses"/>
    <n v="126"/>
    <s v="Number"/>
    <s v="Normal"/>
    <m/>
    <n v="40"/>
    <x v="3"/>
  </r>
  <r>
    <s v="Production and Sales of Auto Vehicles"/>
    <x v="245"/>
    <x v="5"/>
    <x v="21"/>
    <s v="Q4"/>
    <s v="TS_GP_RLS_PSAUTO_M.AS_001005"/>
    <s v="......4 Sales of Jeeps &amp; Pickups"/>
    <n v="2309"/>
    <s v="Number"/>
    <s v="Normal"/>
    <m/>
    <n v="50"/>
    <x v="4"/>
  </r>
  <r>
    <s v="Production and Sales of Auto Vehicles"/>
    <x v="245"/>
    <x v="5"/>
    <x v="21"/>
    <s v="Q4"/>
    <s v="TS_GP_RLS_PSAUTO_M.AS_001006"/>
    <s v="......5 Sales of Tractors"/>
    <n v="4168"/>
    <s v="Number"/>
    <s v="Normal"/>
    <m/>
    <n v="60"/>
    <x v="5"/>
  </r>
  <r>
    <s v="Production and Sales of Auto Vehicles"/>
    <x v="245"/>
    <x v="5"/>
    <x v="21"/>
    <s v="Q4"/>
    <s v="TS_GP_RLS_PSAUTO_M.AS_001002"/>
    <s v=". Total Sales of 2 &amp; 3 Wheelers"/>
    <n v="39309"/>
    <s v="Number"/>
    <s v="Normal"/>
    <m/>
    <n v="70"/>
    <x v="6"/>
  </r>
  <r>
    <s v="Production and Sales of Auto Vehicles"/>
    <x v="245"/>
    <x v="5"/>
    <x v="21"/>
    <s v="Q4"/>
    <s v="TS_GP_RLS_PSAUTO_M.TAP_001000"/>
    <s v=". Total Production (except 2 &amp; 3 Wheelers)"/>
    <n v="20210"/>
    <s v="Number"/>
    <s v="Normal"/>
    <m/>
    <n v="80"/>
    <x v="7"/>
  </r>
  <r>
    <s v="Production and Sales of Auto Vehicles"/>
    <x v="245"/>
    <x v="5"/>
    <x v="21"/>
    <s v="Q4"/>
    <s v="TS_GP_RLS_PSAUTO_M.AP_001001"/>
    <s v="......1 Production of Cars"/>
    <n v="12783"/>
    <s v="Number"/>
    <s v="Normal"/>
    <m/>
    <n v="90"/>
    <x v="8"/>
  </r>
  <r>
    <s v="Production and Sales of Auto Vehicles"/>
    <x v="245"/>
    <x v="5"/>
    <x v="21"/>
    <s v="Q4"/>
    <s v="TS_GP_RLS_PSAUTO_M.AP_001003"/>
    <s v="......2 Production of Trucks"/>
    <n v="265"/>
    <s v="Number"/>
    <s v="Normal"/>
    <m/>
    <n v="100"/>
    <x v="9"/>
  </r>
  <r>
    <s v="Production and Sales of Auto Vehicles"/>
    <x v="245"/>
    <x v="5"/>
    <x v="21"/>
    <s v="Q4"/>
    <s v="TS_GP_RLS_PSAUTO_M.AP_001004"/>
    <s v="......3 Production of Buses"/>
    <n v="185"/>
    <s v="Number"/>
    <s v="Normal"/>
    <m/>
    <n v="110"/>
    <x v="10"/>
  </r>
  <r>
    <s v="Production and Sales of Auto Vehicles"/>
    <x v="245"/>
    <x v="5"/>
    <x v="21"/>
    <s v="Q4"/>
    <s v="TS_GP_RLS_PSAUTO_M.AP_001005"/>
    <s v="......4 Production of Jeeps &amp; Pickups"/>
    <n v="2511"/>
    <s v="Number"/>
    <s v="Normal"/>
    <m/>
    <n v="120"/>
    <x v="11"/>
  </r>
  <r>
    <s v="Production and Sales of Auto Vehicles"/>
    <x v="245"/>
    <x v="5"/>
    <x v="21"/>
    <s v="Q4"/>
    <s v="TS_GP_RLS_PSAUTO_M.AP_001006"/>
    <s v="......5 Production of Tractors"/>
    <n v="4466"/>
    <s v="Number"/>
    <s v="Normal"/>
    <m/>
    <n v="130"/>
    <x v="12"/>
  </r>
  <r>
    <s v="Production and Sales of Auto Vehicles"/>
    <x v="245"/>
    <x v="5"/>
    <x v="21"/>
    <s v="Q4"/>
    <s v="TS_GP_RLS_PSAUTO_M.AP_001002"/>
    <s v=". Total Production of 2 &amp; 3 Wheelers"/>
    <n v="39061"/>
    <s v="Number"/>
    <s v="Normal"/>
    <m/>
    <n v="140"/>
    <x v="13"/>
  </r>
  <r>
    <s v="Production and Sales of Auto Vehicles"/>
    <x v="246"/>
    <x v="6"/>
    <x v="21"/>
    <s v="Q4"/>
    <s v="TS_GP_RLS_PSAUTO_M.TAS_001000"/>
    <s v=". Total Sales (except 2 &amp; 3 Wheelers)"/>
    <n v="14659"/>
    <s v="Number"/>
    <s v="Normal"/>
    <m/>
    <n v="10"/>
    <x v="0"/>
  </r>
  <r>
    <s v="Production and Sales of Auto Vehicles"/>
    <x v="246"/>
    <x v="6"/>
    <x v="21"/>
    <s v="Q4"/>
    <s v="TS_GP_RLS_PSAUTO_M.AS_001001"/>
    <s v="......1 Sales of Cars"/>
    <n v="9735"/>
    <s v="Number"/>
    <s v="Normal"/>
    <m/>
    <n v="20"/>
    <x v="1"/>
  </r>
  <r>
    <s v="Production and Sales of Auto Vehicles"/>
    <x v="246"/>
    <x v="6"/>
    <x v="21"/>
    <s v="Q4"/>
    <s v="TS_GP_RLS_PSAUTO_M.AS_001003"/>
    <s v="......2 Sales of Trucks"/>
    <n v="271"/>
    <s v="Number"/>
    <s v="Normal"/>
    <m/>
    <n v="30"/>
    <x v="2"/>
  </r>
  <r>
    <s v="Production and Sales of Auto Vehicles"/>
    <x v="246"/>
    <x v="6"/>
    <x v="21"/>
    <s v="Q4"/>
    <s v="TS_GP_RLS_PSAUTO_M.AS_001004"/>
    <s v="......3 Sales of Buses"/>
    <n v="110"/>
    <s v="Number"/>
    <s v="Normal"/>
    <m/>
    <n v="40"/>
    <x v="3"/>
  </r>
  <r>
    <s v="Production and Sales of Auto Vehicles"/>
    <x v="246"/>
    <x v="6"/>
    <x v="21"/>
    <s v="Q4"/>
    <s v="TS_GP_RLS_PSAUTO_M.AS_001005"/>
    <s v="......4 Sales of Jeeps &amp; Pickups"/>
    <n v="2060"/>
    <s v="Number"/>
    <s v="Normal"/>
    <m/>
    <n v="50"/>
    <x v="4"/>
  </r>
  <r>
    <s v="Production and Sales of Auto Vehicles"/>
    <x v="246"/>
    <x v="6"/>
    <x v="21"/>
    <s v="Q4"/>
    <s v="TS_GP_RLS_PSAUTO_M.AS_001006"/>
    <s v="......5 Sales of Tractors"/>
    <n v="2483"/>
    <s v="Number"/>
    <s v="Normal"/>
    <m/>
    <n v="60"/>
    <x v="5"/>
  </r>
  <r>
    <s v="Production and Sales of Auto Vehicles"/>
    <x v="246"/>
    <x v="6"/>
    <x v="21"/>
    <s v="Q4"/>
    <s v="TS_GP_RLS_PSAUTO_M.AS_001002"/>
    <s v=". Total Sales of 2 &amp; 3 Wheelers"/>
    <n v="35092"/>
    <s v="Number"/>
    <s v="Normal"/>
    <m/>
    <n v="70"/>
    <x v="6"/>
  </r>
  <r>
    <s v="Production and Sales of Auto Vehicles"/>
    <x v="246"/>
    <x v="6"/>
    <x v="21"/>
    <s v="Q4"/>
    <s v="TS_GP_RLS_PSAUTO_M.TAP_001000"/>
    <s v=". Total Production (except 2 &amp; 3 Wheelers)"/>
    <n v="15179"/>
    <s v="Number"/>
    <s v="Normal"/>
    <m/>
    <n v="80"/>
    <x v="7"/>
  </r>
  <r>
    <s v="Production and Sales of Auto Vehicles"/>
    <x v="246"/>
    <x v="6"/>
    <x v="21"/>
    <s v="Q4"/>
    <s v="TS_GP_RLS_PSAUTO_M.AP_001001"/>
    <s v="......1 Production of Cars"/>
    <n v="9870"/>
    <s v="Number"/>
    <s v="Normal"/>
    <m/>
    <n v="90"/>
    <x v="8"/>
  </r>
  <r>
    <s v="Production and Sales of Auto Vehicles"/>
    <x v="246"/>
    <x v="6"/>
    <x v="21"/>
    <s v="Q4"/>
    <s v="TS_GP_RLS_PSAUTO_M.AP_001003"/>
    <s v="......2 Production of Trucks"/>
    <n v="236"/>
    <s v="Number"/>
    <s v="Normal"/>
    <m/>
    <n v="100"/>
    <x v="9"/>
  </r>
  <r>
    <s v="Production and Sales of Auto Vehicles"/>
    <x v="246"/>
    <x v="6"/>
    <x v="21"/>
    <s v="Q4"/>
    <s v="TS_GP_RLS_PSAUTO_M.AP_001004"/>
    <s v="......3 Production of Buses"/>
    <n v="119"/>
    <s v="Number"/>
    <s v="Normal"/>
    <m/>
    <n v="110"/>
    <x v="10"/>
  </r>
  <r>
    <s v="Production and Sales of Auto Vehicles"/>
    <x v="246"/>
    <x v="6"/>
    <x v="21"/>
    <s v="Q4"/>
    <s v="TS_GP_RLS_PSAUTO_M.AP_001005"/>
    <s v="......4 Production of Jeeps &amp; Pickups"/>
    <n v="1969"/>
    <s v="Number"/>
    <s v="Normal"/>
    <m/>
    <n v="120"/>
    <x v="11"/>
  </r>
  <r>
    <s v="Production and Sales of Auto Vehicles"/>
    <x v="246"/>
    <x v="6"/>
    <x v="21"/>
    <s v="Q4"/>
    <s v="TS_GP_RLS_PSAUTO_M.AP_001006"/>
    <s v="......5 Production of Tractors"/>
    <n v="2985"/>
    <s v="Number"/>
    <s v="Normal"/>
    <m/>
    <n v="130"/>
    <x v="12"/>
  </r>
  <r>
    <s v="Production and Sales of Auto Vehicles"/>
    <x v="246"/>
    <x v="6"/>
    <x v="21"/>
    <s v="Q4"/>
    <s v="TS_GP_RLS_PSAUTO_M.AP_001002"/>
    <s v=". Total Production of 2 &amp; 3 Wheelers"/>
    <n v="34563"/>
    <s v="Number"/>
    <s v="Normal"/>
    <m/>
    <n v="140"/>
    <x v="13"/>
  </r>
  <r>
    <s v="Production and Sales of Auto Vehicles"/>
    <x v="247"/>
    <x v="7"/>
    <x v="21"/>
    <s v="Q4"/>
    <s v="TS_GP_RLS_PSAUTO_M.TAS_001000"/>
    <s v=". Total Sales (except 2 &amp; 3 Wheelers)"/>
    <n v="13658"/>
    <s v="Number"/>
    <s v="Normal"/>
    <m/>
    <n v="10"/>
    <x v="0"/>
  </r>
  <r>
    <s v="Production and Sales of Auto Vehicles"/>
    <x v="247"/>
    <x v="7"/>
    <x v="21"/>
    <s v="Q4"/>
    <s v="TS_GP_RLS_PSAUTO_M.AS_001001"/>
    <s v="......1 Sales of Cars"/>
    <n v="8793"/>
    <s v="Number"/>
    <s v="Normal"/>
    <m/>
    <n v="20"/>
    <x v="1"/>
  </r>
  <r>
    <s v="Production and Sales of Auto Vehicles"/>
    <x v="247"/>
    <x v="7"/>
    <x v="21"/>
    <s v="Q4"/>
    <s v="TS_GP_RLS_PSAUTO_M.AS_001003"/>
    <s v="......2 Sales of Trucks"/>
    <n v="275"/>
    <s v="Number"/>
    <s v="Normal"/>
    <m/>
    <n v="30"/>
    <x v="2"/>
  </r>
  <r>
    <s v="Production and Sales of Auto Vehicles"/>
    <x v="247"/>
    <x v="7"/>
    <x v="21"/>
    <s v="Q4"/>
    <s v="TS_GP_RLS_PSAUTO_M.AS_001004"/>
    <s v="......3 Sales of Buses"/>
    <n v="192"/>
    <s v="Number"/>
    <s v="Normal"/>
    <m/>
    <n v="40"/>
    <x v="3"/>
  </r>
  <r>
    <s v="Production and Sales of Auto Vehicles"/>
    <x v="247"/>
    <x v="7"/>
    <x v="21"/>
    <s v="Q4"/>
    <s v="TS_GP_RLS_PSAUTO_M.AS_001005"/>
    <s v="......4 Sales of Jeeps &amp; Pickups"/>
    <n v="2002"/>
    <s v="Number"/>
    <s v="Normal"/>
    <m/>
    <n v="50"/>
    <x v="4"/>
  </r>
  <r>
    <s v="Production and Sales of Auto Vehicles"/>
    <x v="247"/>
    <x v="7"/>
    <x v="21"/>
    <s v="Q4"/>
    <s v="TS_GP_RLS_PSAUTO_M.AS_001006"/>
    <s v="......5 Sales of Tractors"/>
    <n v="2396"/>
    <s v="Number"/>
    <s v="Normal"/>
    <m/>
    <n v="60"/>
    <x v="5"/>
  </r>
  <r>
    <s v="Production and Sales of Auto Vehicles"/>
    <x v="247"/>
    <x v="7"/>
    <x v="21"/>
    <s v="Q4"/>
    <s v="TS_GP_RLS_PSAUTO_M.AS_001002"/>
    <s v=". Total Sales of 2 &amp; 3 Wheelers"/>
    <n v="34822"/>
    <s v="Number"/>
    <s v="Normal"/>
    <m/>
    <n v="70"/>
    <x v="6"/>
  </r>
  <r>
    <s v="Production and Sales of Auto Vehicles"/>
    <x v="247"/>
    <x v="7"/>
    <x v="21"/>
    <s v="Q4"/>
    <s v="TS_GP_RLS_PSAUTO_M.TAP_001000"/>
    <s v=". Total Production (except 2 &amp; 3 Wheelers)"/>
    <n v="12493"/>
    <s v="Number"/>
    <s v="Normal"/>
    <m/>
    <n v="80"/>
    <x v="7"/>
  </r>
  <r>
    <s v="Production and Sales of Auto Vehicles"/>
    <x v="247"/>
    <x v="7"/>
    <x v="21"/>
    <s v="Q4"/>
    <s v="TS_GP_RLS_PSAUTO_M.AP_001001"/>
    <s v="......1 Production of Cars"/>
    <n v="7547"/>
    <s v="Number"/>
    <s v="Normal"/>
    <m/>
    <n v="90"/>
    <x v="8"/>
  </r>
  <r>
    <s v="Production and Sales of Auto Vehicles"/>
    <x v="247"/>
    <x v="7"/>
    <x v="21"/>
    <s v="Q4"/>
    <s v="TS_GP_RLS_PSAUTO_M.AP_001003"/>
    <s v="......2 Production of Trucks"/>
    <n v="271"/>
    <s v="Number"/>
    <s v="Normal"/>
    <m/>
    <n v="100"/>
    <x v="9"/>
  </r>
  <r>
    <s v="Production and Sales of Auto Vehicles"/>
    <x v="247"/>
    <x v="7"/>
    <x v="21"/>
    <s v="Q4"/>
    <s v="TS_GP_RLS_PSAUTO_M.AP_001004"/>
    <s v="......3 Production of Buses"/>
    <n v="137"/>
    <s v="Number"/>
    <s v="Normal"/>
    <m/>
    <n v="110"/>
    <x v="10"/>
  </r>
  <r>
    <s v="Production and Sales of Auto Vehicles"/>
    <x v="247"/>
    <x v="7"/>
    <x v="21"/>
    <s v="Q4"/>
    <s v="TS_GP_RLS_PSAUTO_M.AP_001005"/>
    <s v="......4 Production of Jeeps &amp; Pickups"/>
    <n v="1806"/>
    <s v="Number"/>
    <s v="Normal"/>
    <m/>
    <n v="120"/>
    <x v="11"/>
  </r>
  <r>
    <s v="Production and Sales of Auto Vehicles"/>
    <x v="247"/>
    <x v="7"/>
    <x v="21"/>
    <s v="Q4"/>
    <s v="TS_GP_RLS_PSAUTO_M.AP_001006"/>
    <s v="......5 Production of Tractors"/>
    <n v="2732"/>
    <s v="Number"/>
    <s v="Normal"/>
    <m/>
    <n v="130"/>
    <x v="12"/>
  </r>
  <r>
    <s v="Production and Sales of Auto Vehicles"/>
    <x v="247"/>
    <x v="7"/>
    <x v="21"/>
    <s v="Q4"/>
    <s v="TS_GP_RLS_PSAUTO_M.AP_001002"/>
    <s v=". Total Production of 2 &amp; 3 Wheelers"/>
    <n v="34224"/>
    <s v="Number"/>
    <s v="Normal"/>
    <m/>
    <n v="140"/>
    <x v="13"/>
  </r>
  <r>
    <s v="Production and Sales of Auto Vehicles"/>
    <x v="248"/>
    <x v="8"/>
    <x v="21"/>
    <s v="Q3"/>
    <s v="TS_GP_RLS_PSAUTO_M.TAS_001000"/>
    <s v=". Total Sales (except 2 &amp; 3 Wheelers)"/>
    <n v="19149"/>
    <s v="Number"/>
    <s v="Normal"/>
    <m/>
    <n v="10"/>
    <x v="0"/>
  </r>
  <r>
    <s v="Production and Sales of Auto Vehicles"/>
    <x v="248"/>
    <x v="8"/>
    <x v="21"/>
    <s v="Q3"/>
    <s v="TS_GP_RLS_PSAUTO_M.AS_001001"/>
    <s v="......1 Sales of Cars"/>
    <n v="10963"/>
    <s v="Number"/>
    <s v="Normal"/>
    <m/>
    <n v="20"/>
    <x v="1"/>
  </r>
  <r>
    <s v="Production and Sales of Auto Vehicles"/>
    <x v="248"/>
    <x v="8"/>
    <x v="21"/>
    <s v="Q3"/>
    <s v="TS_GP_RLS_PSAUTO_M.AS_001003"/>
    <s v="......2 Sales of Trucks"/>
    <n v="563"/>
    <s v="Number"/>
    <s v="Normal"/>
    <m/>
    <n v="30"/>
    <x v="2"/>
  </r>
  <r>
    <s v="Production and Sales of Auto Vehicles"/>
    <x v="248"/>
    <x v="8"/>
    <x v="21"/>
    <s v="Q3"/>
    <s v="TS_GP_RLS_PSAUTO_M.AS_001004"/>
    <s v="......3 Sales of Buses"/>
    <n v="107"/>
    <s v="Number"/>
    <s v="Normal"/>
    <m/>
    <n v="40"/>
    <x v="3"/>
  </r>
  <r>
    <s v="Production and Sales of Auto Vehicles"/>
    <x v="248"/>
    <x v="8"/>
    <x v="21"/>
    <s v="Q3"/>
    <s v="TS_GP_RLS_PSAUTO_M.AS_001005"/>
    <s v="......4 Sales of Jeeps &amp; Pickups"/>
    <n v="2596"/>
    <s v="Number"/>
    <s v="Normal"/>
    <m/>
    <n v="50"/>
    <x v="4"/>
  </r>
  <r>
    <s v="Production and Sales of Auto Vehicles"/>
    <x v="248"/>
    <x v="8"/>
    <x v="21"/>
    <s v="Q3"/>
    <s v="TS_GP_RLS_PSAUTO_M.AS_001006"/>
    <s v="......5 Sales of Tractors"/>
    <n v="4920"/>
    <s v="Number"/>
    <s v="Normal"/>
    <m/>
    <n v="60"/>
    <x v="5"/>
  </r>
  <r>
    <s v="Production and Sales of Auto Vehicles"/>
    <x v="248"/>
    <x v="8"/>
    <x v="21"/>
    <s v="Q3"/>
    <s v="TS_GP_RLS_PSAUTO_M.AS_001002"/>
    <s v=". Total Sales of 2 &amp; 3 Wheelers"/>
    <n v="35071"/>
    <s v="Number"/>
    <s v="Normal"/>
    <m/>
    <n v="70"/>
    <x v="6"/>
  </r>
  <r>
    <s v="Production and Sales of Auto Vehicles"/>
    <x v="248"/>
    <x v="8"/>
    <x v="21"/>
    <s v="Q3"/>
    <s v="TS_GP_RLS_PSAUTO_M.TAP_001000"/>
    <s v=". Total Production (except 2 &amp; 3 Wheelers)"/>
    <n v="19780"/>
    <s v="Number"/>
    <s v="Normal"/>
    <m/>
    <n v="80"/>
    <x v="7"/>
  </r>
  <r>
    <s v="Production and Sales of Auto Vehicles"/>
    <x v="248"/>
    <x v="8"/>
    <x v="21"/>
    <s v="Q3"/>
    <s v="TS_GP_RLS_PSAUTO_M.AP_001001"/>
    <s v="......1 Production of Cars"/>
    <n v="11327"/>
    <s v="Number"/>
    <s v="Normal"/>
    <m/>
    <n v="90"/>
    <x v="8"/>
  </r>
  <r>
    <s v="Production and Sales of Auto Vehicles"/>
    <x v="248"/>
    <x v="8"/>
    <x v="21"/>
    <s v="Q3"/>
    <s v="TS_GP_RLS_PSAUTO_M.AP_001003"/>
    <s v="......2 Production of Trucks"/>
    <n v="586"/>
    <s v="Number"/>
    <s v="Normal"/>
    <m/>
    <n v="100"/>
    <x v="9"/>
  </r>
  <r>
    <s v="Production and Sales of Auto Vehicles"/>
    <x v="248"/>
    <x v="8"/>
    <x v="21"/>
    <s v="Q3"/>
    <s v="TS_GP_RLS_PSAUTO_M.AP_001004"/>
    <s v="......3 Production of Buses"/>
    <n v="200"/>
    <s v="Number"/>
    <s v="Normal"/>
    <m/>
    <n v="110"/>
    <x v="10"/>
  </r>
  <r>
    <s v="Production and Sales of Auto Vehicles"/>
    <x v="248"/>
    <x v="8"/>
    <x v="21"/>
    <s v="Q3"/>
    <s v="TS_GP_RLS_PSAUTO_M.AP_001005"/>
    <s v="......4 Production of Jeeps &amp; Pickups"/>
    <n v="2863"/>
    <s v="Number"/>
    <s v="Normal"/>
    <m/>
    <n v="120"/>
    <x v="11"/>
  </r>
  <r>
    <s v="Production and Sales of Auto Vehicles"/>
    <x v="248"/>
    <x v="8"/>
    <x v="21"/>
    <s v="Q3"/>
    <s v="TS_GP_RLS_PSAUTO_M.AP_001006"/>
    <s v="......5 Production of Tractors"/>
    <n v="4804"/>
    <s v="Number"/>
    <s v="Normal"/>
    <m/>
    <n v="130"/>
    <x v="12"/>
  </r>
  <r>
    <s v="Production and Sales of Auto Vehicles"/>
    <x v="248"/>
    <x v="8"/>
    <x v="21"/>
    <s v="Q3"/>
    <s v="TS_GP_RLS_PSAUTO_M.AP_001002"/>
    <s v=". Total Production of 2 &amp; 3 Wheelers"/>
    <n v="35332"/>
    <s v="Number"/>
    <s v="Normal"/>
    <m/>
    <n v="140"/>
    <x v="13"/>
  </r>
  <r>
    <s v="Production and Sales of Auto Vehicles"/>
    <x v="249"/>
    <x v="9"/>
    <x v="21"/>
    <s v="Q3"/>
    <s v="TS_GP_RLS_PSAUTO_M.TAS_001000"/>
    <s v=". Total Sales (except 2 &amp; 3 Wheelers)"/>
    <n v="12665"/>
    <s v="Number"/>
    <s v="Normal"/>
    <m/>
    <n v="10"/>
    <x v="0"/>
  </r>
  <r>
    <s v="Production and Sales of Auto Vehicles"/>
    <x v="249"/>
    <x v="9"/>
    <x v="21"/>
    <s v="Q3"/>
    <s v="TS_GP_RLS_PSAUTO_M.AS_001001"/>
    <s v="......1 Sales of Cars"/>
    <n v="7831"/>
    <s v="Number"/>
    <s v="Normal"/>
    <m/>
    <n v="20"/>
    <x v="1"/>
  </r>
  <r>
    <s v="Production and Sales of Auto Vehicles"/>
    <x v="249"/>
    <x v="9"/>
    <x v="21"/>
    <s v="Q3"/>
    <s v="TS_GP_RLS_PSAUTO_M.AS_001003"/>
    <s v="......2 Sales of Trucks"/>
    <n v="159"/>
    <s v="Number"/>
    <s v="Normal"/>
    <m/>
    <n v="30"/>
    <x v="2"/>
  </r>
  <r>
    <s v="Production and Sales of Auto Vehicles"/>
    <x v="249"/>
    <x v="9"/>
    <x v="21"/>
    <s v="Q3"/>
    <s v="TS_GP_RLS_PSAUTO_M.AS_001004"/>
    <s v="......3 Sales of Buses"/>
    <n v="91"/>
    <s v="Number"/>
    <s v="Normal"/>
    <m/>
    <n v="40"/>
    <x v="3"/>
  </r>
  <r>
    <s v="Production and Sales of Auto Vehicles"/>
    <x v="249"/>
    <x v="9"/>
    <x v="21"/>
    <s v="Q3"/>
    <s v="TS_GP_RLS_PSAUTO_M.AS_001005"/>
    <s v="......4 Sales of Jeeps &amp; Pickups"/>
    <n v="1484"/>
    <s v="Number"/>
    <s v="Normal"/>
    <m/>
    <n v="50"/>
    <x v="4"/>
  </r>
  <r>
    <s v="Production and Sales of Auto Vehicles"/>
    <x v="249"/>
    <x v="9"/>
    <x v="21"/>
    <s v="Q3"/>
    <s v="TS_GP_RLS_PSAUTO_M.AS_001006"/>
    <s v="......5 Sales of Tractors"/>
    <n v="3100"/>
    <s v="Number"/>
    <s v="Normal"/>
    <m/>
    <n v="60"/>
    <x v="5"/>
  </r>
  <r>
    <s v="Production and Sales of Auto Vehicles"/>
    <x v="249"/>
    <x v="9"/>
    <x v="21"/>
    <s v="Q3"/>
    <s v="TS_GP_RLS_PSAUTO_M.AS_001002"/>
    <s v=". Total Sales of 2 &amp; 3 Wheelers"/>
    <n v="31522"/>
    <s v="Number"/>
    <s v="Normal"/>
    <m/>
    <n v="70"/>
    <x v="6"/>
  </r>
  <r>
    <s v="Production and Sales of Auto Vehicles"/>
    <x v="249"/>
    <x v="9"/>
    <x v="21"/>
    <s v="Q3"/>
    <s v="TS_GP_RLS_PSAUTO_M.TAP_001000"/>
    <s v=". Total Production (except 2 &amp; 3 Wheelers)"/>
    <n v="13301"/>
    <s v="Number"/>
    <s v="Normal"/>
    <m/>
    <n v="80"/>
    <x v="7"/>
  </r>
  <r>
    <s v="Production and Sales of Auto Vehicles"/>
    <x v="249"/>
    <x v="9"/>
    <x v="21"/>
    <s v="Q3"/>
    <s v="TS_GP_RLS_PSAUTO_M.AP_001001"/>
    <s v="......1 Production of Cars"/>
    <n v="8023"/>
    <s v="Number"/>
    <s v="Normal"/>
    <m/>
    <n v="90"/>
    <x v="8"/>
  </r>
  <r>
    <s v="Production and Sales of Auto Vehicles"/>
    <x v="249"/>
    <x v="9"/>
    <x v="21"/>
    <s v="Q3"/>
    <s v="TS_GP_RLS_PSAUTO_M.AP_001003"/>
    <s v="......2 Production of Trucks"/>
    <n v="137"/>
    <s v="Number"/>
    <s v="Normal"/>
    <m/>
    <n v="100"/>
    <x v="9"/>
  </r>
  <r>
    <s v="Production and Sales of Auto Vehicles"/>
    <x v="249"/>
    <x v="9"/>
    <x v="21"/>
    <s v="Q3"/>
    <s v="TS_GP_RLS_PSAUTO_M.AP_001004"/>
    <s v="......3 Production of Buses"/>
    <n v="79"/>
    <s v="Number"/>
    <s v="Normal"/>
    <m/>
    <n v="110"/>
    <x v="10"/>
  </r>
  <r>
    <s v="Production and Sales of Auto Vehicles"/>
    <x v="249"/>
    <x v="9"/>
    <x v="21"/>
    <s v="Q3"/>
    <s v="TS_GP_RLS_PSAUTO_M.AP_001005"/>
    <s v="......4 Production of Jeeps &amp; Pickups"/>
    <n v="1595"/>
    <s v="Number"/>
    <s v="Normal"/>
    <m/>
    <n v="120"/>
    <x v="11"/>
  </r>
  <r>
    <s v="Production and Sales of Auto Vehicles"/>
    <x v="249"/>
    <x v="9"/>
    <x v="21"/>
    <s v="Q3"/>
    <s v="TS_GP_RLS_PSAUTO_M.AP_001006"/>
    <s v="......5 Production of Tractors"/>
    <n v="3467"/>
    <s v="Number"/>
    <s v="Normal"/>
    <m/>
    <n v="130"/>
    <x v="12"/>
  </r>
  <r>
    <s v="Production and Sales of Auto Vehicles"/>
    <x v="249"/>
    <x v="9"/>
    <x v="21"/>
    <s v="Q3"/>
    <s v="TS_GP_RLS_PSAUTO_M.AP_001002"/>
    <s v=". Total Production of 2 &amp; 3 Wheelers"/>
    <n v="30802"/>
    <s v="Number"/>
    <s v="Normal"/>
    <m/>
    <n v="140"/>
    <x v="13"/>
  </r>
  <r>
    <s v="Production and Sales of Auto Vehicles"/>
    <x v="250"/>
    <x v="10"/>
    <x v="21"/>
    <s v="Q3"/>
    <s v="TS_GP_RLS_PSAUTO_M.TAS_001000"/>
    <s v=". Total Sales (except 2 &amp; 3 Wheelers)"/>
    <n v="14927"/>
    <s v="Number"/>
    <s v="Normal"/>
    <m/>
    <n v="10"/>
    <x v="0"/>
  </r>
  <r>
    <s v="Production and Sales of Auto Vehicles"/>
    <x v="250"/>
    <x v="10"/>
    <x v="21"/>
    <s v="Q3"/>
    <s v="TS_GP_RLS_PSAUTO_M.AS_001001"/>
    <s v="......1 Sales of Cars"/>
    <n v="9366"/>
    <s v="Number"/>
    <s v="Normal"/>
    <m/>
    <n v="20"/>
    <x v="1"/>
  </r>
  <r>
    <s v="Production and Sales of Auto Vehicles"/>
    <x v="250"/>
    <x v="10"/>
    <x v="21"/>
    <s v="Q3"/>
    <s v="TS_GP_RLS_PSAUTO_M.AS_001003"/>
    <s v="......2 Sales of Trucks"/>
    <n v="168"/>
    <s v="Number"/>
    <s v="Normal"/>
    <m/>
    <n v="30"/>
    <x v="2"/>
  </r>
  <r>
    <s v="Production and Sales of Auto Vehicles"/>
    <x v="250"/>
    <x v="10"/>
    <x v="21"/>
    <s v="Q3"/>
    <s v="TS_GP_RLS_PSAUTO_M.AS_001004"/>
    <s v="......3 Sales of Buses"/>
    <n v="117"/>
    <s v="Number"/>
    <s v="Normal"/>
    <m/>
    <n v="40"/>
    <x v="3"/>
  </r>
  <r>
    <s v="Production and Sales of Auto Vehicles"/>
    <x v="250"/>
    <x v="10"/>
    <x v="21"/>
    <s v="Q3"/>
    <s v="TS_GP_RLS_PSAUTO_M.AS_001005"/>
    <s v="......4 Sales of Jeeps &amp; Pickups"/>
    <n v="1913"/>
    <s v="Number"/>
    <s v="Normal"/>
    <m/>
    <n v="50"/>
    <x v="4"/>
  </r>
  <r>
    <s v="Production and Sales of Auto Vehicles"/>
    <x v="250"/>
    <x v="10"/>
    <x v="21"/>
    <s v="Q3"/>
    <s v="TS_GP_RLS_PSAUTO_M.AS_001006"/>
    <s v="......5 Sales of Tractors"/>
    <n v="3363"/>
    <s v="Number"/>
    <s v="Normal"/>
    <m/>
    <n v="60"/>
    <x v="5"/>
  </r>
  <r>
    <s v="Production and Sales of Auto Vehicles"/>
    <x v="250"/>
    <x v="10"/>
    <x v="21"/>
    <s v="Q3"/>
    <s v="TS_GP_RLS_PSAUTO_M.AS_001002"/>
    <s v=". Total Sales of 2 &amp; 3 Wheelers"/>
    <n v="32140"/>
    <s v="Number"/>
    <s v="Normal"/>
    <m/>
    <n v="70"/>
    <x v="6"/>
  </r>
  <r>
    <s v="Production and Sales of Auto Vehicles"/>
    <x v="250"/>
    <x v="10"/>
    <x v="21"/>
    <s v="Q3"/>
    <s v="TS_GP_RLS_PSAUTO_M.TAP_001000"/>
    <s v=". Total Production (except 2 &amp; 3 Wheelers)"/>
    <n v="15146"/>
    <s v="Number"/>
    <s v="Normal"/>
    <m/>
    <n v="80"/>
    <x v="7"/>
  </r>
  <r>
    <s v="Production and Sales of Auto Vehicles"/>
    <x v="250"/>
    <x v="10"/>
    <x v="21"/>
    <s v="Q3"/>
    <s v="TS_GP_RLS_PSAUTO_M.AP_001001"/>
    <s v="......1 Production of Cars"/>
    <n v="9338"/>
    <s v="Number"/>
    <s v="Normal"/>
    <m/>
    <n v="90"/>
    <x v="8"/>
  </r>
  <r>
    <s v="Production and Sales of Auto Vehicles"/>
    <x v="250"/>
    <x v="10"/>
    <x v="21"/>
    <s v="Q3"/>
    <s v="TS_GP_RLS_PSAUTO_M.AP_001003"/>
    <s v="......2 Production of Trucks"/>
    <n v="178"/>
    <s v="Number"/>
    <s v="Normal"/>
    <m/>
    <n v="100"/>
    <x v="9"/>
  </r>
  <r>
    <s v="Production and Sales of Auto Vehicles"/>
    <x v="250"/>
    <x v="10"/>
    <x v="21"/>
    <s v="Q3"/>
    <s v="TS_GP_RLS_PSAUTO_M.AP_001004"/>
    <s v="......3 Production of Buses"/>
    <n v="212"/>
    <s v="Number"/>
    <s v="Normal"/>
    <m/>
    <n v="110"/>
    <x v="10"/>
  </r>
  <r>
    <s v="Production and Sales of Auto Vehicles"/>
    <x v="250"/>
    <x v="10"/>
    <x v="21"/>
    <s v="Q3"/>
    <s v="TS_GP_RLS_PSAUTO_M.AP_001005"/>
    <s v="......4 Production of Jeeps &amp; Pickups"/>
    <n v="1886"/>
    <s v="Number"/>
    <s v="Normal"/>
    <m/>
    <n v="120"/>
    <x v="11"/>
  </r>
  <r>
    <s v="Production and Sales of Auto Vehicles"/>
    <x v="250"/>
    <x v="10"/>
    <x v="21"/>
    <s v="Q3"/>
    <s v="TS_GP_RLS_PSAUTO_M.AP_001006"/>
    <s v="......5 Production of Tractors"/>
    <n v="3532"/>
    <s v="Number"/>
    <s v="Normal"/>
    <m/>
    <n v="130"/>
    <x v="12"/>
  </r>
  <r>
    <s v="Production and Sales of Auto Vehicles"/>
    <x v="250"/>
    <x v="10"/>
    <x v="21"/>
    <s v="Q3"/>
    <s v="TS_GP_RLS_PSAUTO_M.AP_001002"/>
    <s v=". Total Production of 2 &amp; 3 Wheelers"/>
    <n v="32025"/>
    <s v="Number"/>
    <s v="Normal"/>
    <m/>
    <n v="140"/>
    <x v="13"/>
  </r>
  <r>
    <s v="Production and Sales of Auto Vehicles"/>
    <x v="251"/>
    <x v="11"/>
    <x v="21"/>
    <s v="Q2"/>
    <s v="TS_GP_RLS_PSAUTO_M.TAS_001000"/>
    <s v=". Total Sales (except 2 &amp; 3 Wheelers)"/>
    <n v="15448"/>
    <s v="Number"/>
    <s v="Normal"/>
    <m/>
    <n v="10"/>
    <x v="0"/>
  </r>
  <r>
    <s v="Production and Sales of Auto Vehicles"/>
    <x v="251"/>
    <x v="11"/>
    <x v="21"/>
    <s v="Q2"/>
    <s v="TS_GP_RLS_PSAUTO_M.AS_001001"/>
    <s v="......1 Sales of Cars"/>
    <n v="9681"/>
    <s v="Number"/>
    <s v="Normal"/>
    <m/>
    <n v="20"/>
    <x v="1"/>
  </r>
  <r>
    <s v="Production and Sales of Auto Vehicles"/>
    <x v="251"/>
    <x v="11"/>
    <x v="21"/>
    <s v="Q2"/>
    <s v="TS_GP_RLS_PSAUTO_M.AS_001003"/>
    <s v="......2 Sales of Trucks"/>
    <n v="237"/>
    <s v="Number"/>
    <s v="Normal"/>
    <m/>
    <n v="30"/>
    <x v="2"/>
  </r>
  <r>
    <s v="Production and Sales of Auto Vehicles"/>
    <x v="251"/>
    <x v="11"/>
    <x v="21"/>
    <s v="Q2"/>
    <s v="TS_GP_RLS_PSAUTO_M.AS_001004"/>
    <s v="......3 Sales of Buses"/>
    <n v="173"/>
    <s v="Number"/>
    <s v="Normal"/>
    <m/>
    <n v="40"/>
    <x v="3"/>
  </r>
  <r>
    <s v="Production and Sales of Auto Vehicles"/>
    <x v="251"/>
    <x v="11"/>
    <x v="21"/>
    <s v="Q2"/>
    <s v="TS_GP_RLS_PSAUTO_M.AS_001005"/>
    <s v="......4 Sales of Jeeps &amp; Pickups"/>
    <n v="1890"/>
    <s v="Number"/>
    <s v="Normal"/>
    <m/>
    <n v="50"/>
    <x v="4"/>
  </r>
  <r>
    <s v="Production and Sales of Auto Vehicles"/>
    <x v="251"/>
    <x v="11"/>
    <x v="21"/>
    <s v="Q2"/>
    <s v="TS_GP_RLS_PSAUTO_M.AS_001006"/>
    <s v="......5 Sales of Tractors"/>
    <n v="3467"/>
    <s v="Number"/>
    <s v="Normal"/>
    <m/>
    <n v="60"/>
    <x v="5"/>
  </r>
  <r>
    <s v="Production and Sales of Auto Vehicles"/>
    <x v="251"/>
    <x v="11"/>
    <x v="21"/>
    <s v="Q2"/>
    <s v="TS_GP_RLS_PSAUTO_M.AS_001002"/>
    <s v=". Total Sales of 2 &amp; 3 Wheelers"/>
    <n v="33467"/>
    <s v="Number"/>
    <s v="Normal"/>
    <m/>
    <n v="70"/>
    <x v="6"/>
  </r>
  <r>
    <s v="Production and Sales of Auto Vehicles"/>
    <x v="251"/>
    <x v="11"/>
    <x v="21"/>
    <s v="Q2"/>
    <s v="TS_GP_RLS_PSAUTO_M.TAP_001000"/>
    <s v=". Total Production (except 2 &amp; 3 Wheelers)"/>
    <n v="14352"/>
    <s v="Number"/>
    <s v="Normal"/>
    <m/>
    <n v="80"/>
    <x v="7"/>
  </r>
  <r>
    <s v="Production and Sales of Auto Vehicles"/>
    <x v="251"/>
    <x v="11"/>
    <x v="21"/>
    <s v="Q2"/>
    <s v="TS_GP_RLS_PSAUTO_M.AP_001001"/>
    <s v="......1 Production of Cars"/>
    <n v="9207"/>
    <s v="Number"/>
    <s v="Normal"/>
    <m/>
    <n v="90"/>
    <x v="8"/>
  </r>
  <r>
    <s v="Production and Sales of Auto Vehicles"/>
    <x v="251"/>
    <x v="11"/>
    <x v="21"/>
    <s v="Q2"/>
    <s v="TS_GP_RLS_PSAUTO_M.AP_001003"/>
    <s v="......2 Production of Trucks"/>
    <n v="160"/>
    <s v="Number"/>
    <s v="Normal"/>
    <m/>
    <n v="100"/>
    <x v="9"/>
  </r>
  <r>
    <s v="Production and Sales of Auto Vehicles"/>
    <x v="251"/>
    <x v="11"/>
    <x v="21"/>
    <s v="Q2"/>
    <s v="TS_GP_RLS_PSAUTO_M.AP_001004"/>
    <s v="......3 Production of Buses"/>
    <n v="159"/>
    <s v="Number"/>
    <s v="Normal"/>
    <m/>
    <n v="110"/>
    <x v="10"/>
  </r>
  <r>
    <s v="Production and Sales of Auto Vehicles"/>
    <x v="251"/>
    <x v="11"/>
    <x v="21"/>
    <s v="Q2"/>
    <s v="TS_GP_RLS_PSAUTO_M.AP_001005"/>
    <s v="......4 Production of Jeeps &amp; Pickups"/>
    <n v="1823"/>
    <s v="Number"/>
    <s v="Normal"/>
    <m/>
    <n v="120"/>
    <x v="11"/>
  </r>
  <r>
    <s v="Production and Sales of Auto Vehicles"/>
    <x v="251"/>
    <x v="11"/>
    <x v="21"/>
    <s v="Q2"/>
    <s v="TS_GP_RLS_PSAUTO_M.AP_001006"/>
    <s v="......5 Production of Tractors"/>
    <n v="3003"/>
    <s v="Number"/>
    <s v="Normal"/>
    <m/>
    <n v="130"/>
    <x v="12"/>
  </r>
  <r>
    <s v="Production and Sales of Auto Vehicles"/>
    <x v="251"/>
    <x v="11"/>
    <x v="21"/>
    <s v="Q2"/>
    <s v="TS_GP_RLS_PSAUTO_M.AP_001002"/>
    <s v=". Total Production of 2 &amp; 3 Wheelers"/>
    <n v="34674"/>
    <s v="Number"/>
    <s v="Normal"/>
    <m/>
    <n v="140"/>
    <x v="13"/>
  </r>
  <r>
    <s v="Production and Sales of Auto Vehicles"/>
    <x v="252"/>
    <x v="0"/>
    <x v="21"/>
    <s v="Q2"/>
    <s v="TS_GP_RLS_PSAUTO_M.TAS_001000"/>
    <s v=". Total Sales (except 2 &amp; 3 Wheelers)"/>
    <n v="13619"/>
    <s v="Number"/>
    <s v="Normal"/>
    <m/>
    <n v="10"/>
    <x v="0"/>
  </r>
  <r>
    <s v="Production and Sales of Auto Vehicles"/>
    <x v="252"/>
    <x v="0"/>
    <x v="21"/>
    <s v="Q2"/>
    <s v="TS_GP_RLS_PSAUTO_M.AS_001001"/>
    <s v="......1 Sales of Cars"/>
    <n v="8920"/>
    <s v="Number"/>
    <s v="Normal"/>
    <m/>
    <n v="20"/>
    <x v="1"/>
  </r>
  <r>
    <s v="Production and Sales of Auto Vehicles"/>
    <x v="252"/>
    <x v="0"/>
    <x v="21"/>
    <s v="Q2"/>
    <s v="TS_GP_RLS_PSAUTO_M.AS_001003"/>
    <s v="......2 Sales of Trucks"/>
    <n v="131"/>
    <s v="Number"/>
    <s v="Normal"/>
    <m/>
    <n v="30"/>
    <x v="2"/>
  </r>
  <r>
    <s v="Production and Sales of Auto Vehicles"/>
    <x v="252"/>
    <x v="0"/>
    <x v="21"/>
    <s v="Q2"/>
    <s v="TS_GP_RLS_PSAUTO_M.AS_001004"/>
    <s v="......3 Sales of Buses"/>
    <n v="105"/>
    <s v="Number"/>
    <s v="Normal"/>
    <m/>
    <n v="40"/>
    <x v="3"/>
  </r>
  <r>
    <s v="Production and Sales of Auto Vehicles"/>
    <x v="252"/>
    <x v="0"/>
    <x v="21"/>
    <s v="Q2"/>
    <s v="TS_GP_RLS_PSAUTO_M.AS_001005"/>
    <s v="......4 Sales of Jeeps &amp; Pickups"/>
    <n v="1469"/>
    <s v="Number"/>
    <s v="Normal"/>
    <m/>
    <n v="50"/>
    <x v="4"/>
  </r>
  <r>
    <s v="Production and Sales of Auto Vehicles"/>
    <x v="252"/>
    <x v="0"/>
    <x v="21"/>
    <s v="Q2"/>
    <s v="TS_GP_RLS_PSAUTO_M.AS_001006"/>
    <s v="......5 Sales of Tractors"/>
    <n v="2994"/>
    <s v="Number"/>
    <s v="Normal"/>
    <m/>
    <n v="60"/>
    <x v="5"/>
  </r>
  <r>
    <s v="Production and Sales of Auto Vehicles"/>
    <x v="252"/>
    <x v="0"/>
    <x v="21"/>
    <s v="Q2"/>
    <s v="TS_GP_RLS_PSAUTO_M.AS_001002"/>
    <s v=". Total Sales of 2 &amp; 3 Wheelers"/>
    <n v="31128"/>
    <s v="Number"/>
    <s v="Normal"/>
    <m/>
    <n v="70"/>
    <x v="6"/>
  </r>
  <r>
    <s v="Production and Sales of Auto Vehicles"/>
    <x v="252"/>
    <x v="0"/>
    <x v="21"/>
    <s v="Q2"/>
    <s v="TS_GP_RLS_PSAUTO_M.TAP_001000"/>
    <s v=". Total Production (except 2 &amp; 3 Wheelers)"/>
    <n v="14059"/>
    <s v="Number"/>
    <s v="Normal"/>
    <m/>
    <n v="80"/>
    <x v="7"/>
  </r>
  <r>
    <s v="Production and Sales of Auto Vehicles"/>
    <x v="252"/>
    <x v="0"/>
    <x v="21"/>
    <s v="Q2"/>
    <s v="TS_GP_RLS_PSAUTO_M.AP_001001"/>
    <s v="......1 Production of Cars"/>
    <n v="9041"/>
    <s v="Number"/>
    <s v="Normal"/>
    <m/>
    <n v="90"/>
    <x v="8"/>
  </r>
  <r>
    <s v="Production and Sales of Auto Vehicles"/>
    <x v="252"/>
    <x v="0"/>
    <x v="21"/>
    <s v="Q2"/>
    <s v="TS_GP_RLS_PSAUTO_M.AP_001003"/>
    <s v="......2 Production of Trucks"/>
    <n v="138"/>
    <s v="Number"/>
    <s v="Normal"/>
    <m/>
    <n v="100"/>
    <x v="9"/>
  </r>
  <r>
    <s v="Production and Sales of Auto Vehicles"/>
    <x v="252"/>
    <x v="0"/>
    <x v="21"/>
    <s v="Q2"/>
    <s v="TS_GP_RLS_PSAUTO_M.AP_001004"/>
    <s v="......3 Production of Buses"/>
    <n v="134"/>
    <s v="Number"/>
    <s v="Normal"/>
    <m/>
    <n v="110"/>
    <x v="10"/>
  </r>
  <r>
    <s v="Production and Sales of Auto Vehicles"/>
    <x v="252"/>
    <x v="0"/>
    <x v="21"/>
    <s v="Q2"/>
    <s v="TS_GP_RLS_PSAUTO_M.AP_001005"/>
    <s v="......4 Production of Jeeps &amp; Pickups"/>
    <n v="1455"/>
    <s v="Number"/>
    <s v="Normal"/>
    <m/>
    <n v="120"/>
    <x v="11"/>
  </r>
  <r>
    <s v="Production and Sales of Auto Vehicles"/>
    <x v="252"/>
    <x v="0"/>
    <x v="21"/>
    <s v="Q2"/>
    <s v="TS_GP_RLS_PSAUTO_M.AP_001006"/>
    <s v="......5 Production of Tractors"/>
    <n v="3291"/>
    <s v="Number"/>
    <s v="Normal"/>
    <m/>
    <n v="130"/>
    <x v="12"/>
  </r>
  <r>
    <s v="Production and Sales of Auto Vehicles"/>
    <x v="252"/>
    <x v="0"/>
    <x v="21"/>
    <s v="Q2"/>
    <s v="TS_GP_RLS_PSAUTO_M.AP_001002"/>
    <s v=". Total Production of 2 &amp; 3 Wheelers"/>
    <n v="31426"/>
    <s v="Number"/>
    <s v="Normal"/>
    <m/>
    <n v="140"/>
    <x v="13"/>
  </r>
  <r>
    <s v="Production and Sales of Auto Vehicles"/>
    <x v="253"/>
    <x v="1"/>
    <x v="21"/>
    <s v="Q2"/>
    <s v="TS_GP_RLS_PSAUTO_M.TAS_001000"/>
    <s v=". Total Sales (except 2 &amp; 3 Wheelers)"/>
    <n v="14527"/>
    <s v="Number"/>
    <s v="Normal"/>
    <m/>
    <n v="10"/>
    <x v="0"/>
  </r>
  <r>
    <s v="Production and Sales of Auto Vehicles"/>
    <x v="253"/>
    <x v="1"/>
    <x v="21"/>
    <s v="Q2"/>
    <s v="TS_GP_RLS_PSAUTO_M.AS_001001"/>
    <s v="......1 Sales of Cars"/>
    <n v="10249"/>
    <s v="Number"/>
    <s v="Normal"/>
    <m/>
    <n v="20"/>
    <x v="1"/>
  </r>
  <r>
    <s v="Production and Sales of Auto Vehicles"/>
    <x v="253"/>
    <x v="1"/>
    <x v="21"/>
    <s v="Q2"/>
    <s v="TS_GP_RLS_PSAUTO_M.AS_001003"/>
    <s v="......2 Sales of Trucks"/>
    <n v="116"/>
    <s v="Number"/>
    <s v="Normal"/>
    <m/>
    <n v="30"/>
    <x v="2"/>
  </r>
  <r>
    <s v="Production and Sales of Auto Vehicles"/>
    <x v="253"/>
    <x v="1"/>
    <x v="21"/>
    <s v="Q2"/>
    <s v="TS_GP_RLS_PSAUTO_M.AS_001004"/>
    <s v="......3 Sales of Buses"/>
    <n v="91"/>
    <s v="Number"/>
    <s v="Normal"/>
    <m/>
    <n v="40"/>
    <x v="3"/>
  </r>
  <r>
    <s v="Production and Sales of Auto Vehicles"/>
    <x v="253"/>
    <x v="1"/>
    <x v="21"/>
    <s v="Q2"/>
    <s v="TS_GP_RLS_PSAUTO_M.AS_001005"/>
    <s v="......4 Sales of Jeeps &amp; Pickups"/>
    <n v="1250"/>
    <s v="Number"/>
    <s v="Normal"/>
    <m/>
    <n v="50"/>
    <x v="4"/>
  </r>
  <r>
    <s v="Production and Sales of Auto Vehicles"/>
    <x v="253"/>
    <x v="1"/>
    <x v="21"/>
    <s v="Q2"/>
    <s v="TS_GP_RLS_PSAUTO_M.AS_001006"/>
    <s v="......5 Sales of Tractors"/>
    <n v="2821"/>
    <s v="Number"/>
    <s v="Normal"/>
    <m/>
    <n v="60"/>
    <x v="5"/>
  </r>
  <r>
    <s v="Production and Sales of Auto Vehicles"/>
    <x v="253"/>
    <x v="1"/>
    <x v="21"/>
    <s v="Q2"/>
    <s v="TS_GP_RLS_PSAUTO_M.AS_001002"/>
    <s v=". Total Sales of 2 &amp; 3 Wheelers"/>
    <n v="30547"/>
    <s v="Number"/>
    <s v="Normal"/>
    <m/>
    <n v="70"/>
    <x v="6"/>
  </r>
  <r>
    <s v="Production and Sales of Auto Vehicles"/>
    <x v="253"/>
    <x v="1"/>
    <x v="21"/>
    <s v="Q2"/>
    <s v="TS_GP_RLS_PSAUTO_M.TAP_001000"/>
    <s v=". Total Production (except 2 &amp; 3 Wheelers)"/>
    <n v="14267"/>
    <s v="Number"/>
    <s v="Normal"/>
    <m/>
    <n v="80"/>
    <x v="7"/>
  </r>
  <r>
    <s v="Production and Sales of Auto Vehicles"/>
    <x v="253"/>
    <x v="1"/>
    <x v="21"/>
    <s v="Q2"/>
    <s v="TS_GP_RLS_PSAUTO_M.AP_001001"/>
    <s v="......1 Production of Cars"/>
    <n v="9735"/>
    <s v="Number"/>
    <s v="Normal"/>
    <m/>
    <n v="90"/>
    <x v="8"/>
  </r>
  <r>
    <s v="Production and Sales of Auto Vehicles"/>
    <x v="253"/>
    <x v="1"/>
    <x v="21"/>
    <s v="Q2"/>
    <s v="TS_GP_RLS_PSAUTO_M.AP_001003"/>
    <s v="......2 Production of Trucks"/>
    <n v="93"/>
    <s v="Number"/>
    <s v="Normal"/>
    <m/>
    <n v="100"/>
    <x v="9"/>
  </r>
  <r>
    <s v="Production and Sales of Auto Vehicles"/>
    <x v="253"/>
    <x v="1"/>
    <x v="21"/>
    <s v="Q2"/>
    <s v="TS_GP_RLS_PSAUTO_M.AP_001004"/>
    <s v="......3 Production of Buses"/>
    <n v="130"/>
    <s v="Number"/>
    <s v="Normal"/>
    <m/>
    <n v="110"/>
    <x v="10"/>
  </r>
  <r>
    <s v="Production and Sales of Auto Vehicles"/>
    <x v="253"/>
    <x v="1"/>
    <x v="21"/>
    <s v="Q2"/>
    <s v="TS_GP_RLS_PSAUTO_M.AP_001005"/>
    <s v="......4 Production of Jeeps &amp; Pickups"/>
    <n v="1254"/>
    <s v="Number"/>
    <s v="Normal"/>
    <m/>
    <n v="120"/>
    <x v="11"/>
  </r>
  <r>
    <s v="Production and Sales of Auto Vehicles"/>
    <x v="253"/>
    <x v="1"/>
    <x v="21"/>
    <s v="Q2"/>
    <s v="TS_GP_RLS_PSAUTO_M.AP_001006"/>
    <s v="......5 Production of Tractors"/>
    <n v="3055"/>
    <s v="Number"/>
    <s v="Normal"/>
    <m/>
    <n v="130"/>
    <x v="12"/>
  </r>
  <r>
    <s v="Production and Sales of Auto Vehicles"/>
    <x v="253"/>
    <x v="1"/>
    <x v="21"/>
    <s v="Q2"/>
    <s v="TS_GP_RLS_PSAUTO_M.AP_001002"/>
    <s v=". Total Production of 2 &amp; 3 Wheelers"/>
    <n v="29786"/>
    <s v="Number"/>
    <s v="Normal"/>
    <m/>
    <n v="140"/>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DC218A-3A9E-4E1B-8835-9C865B0B30A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P301" firstHeaderRow="1" firstDataRow="2" firstDataCol="1"/>
  <pivotFields count="16">
    <pivotField subtotalTop="0" showAll="0"/>
    <pivotField numFmtId="15" subtotalTop="0" showAll="0">
      <items count="255">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Row" subtotalTop="0" showAll="0">
      <items count="13">
        <item x="4"/>
        <item x="3"/>
        <item x="2"/>
        <item x="1"/>
        <item x="0"/>
        <item x="11"/>
        <item x="10"/>
        <item x="9"/>
        <item x="8"/>
        <item x="7"/>
        <item x="6"/>
        <item x="5"/>
        <item t="default"/>
      </items>
    </pivotField>
    <pivotField axis="axisRow" subtotalTop="0" showAll="0">
      <items count="23">
        <item x="21"/>
        <item x="20"/>
        <item x="19"/>
        <item x="18"/>
        <item x="17"/>
        <item x="16"/>
        <item x="15"/>
        <item x="14"/>
        <item x="13"/>
        <item x="12"/>
        <item x="11"/>
        <item x="10"/>
        <item x="9"/>
        <item x="8"/>
        <item x="7"/>
        <item x="6"/>
        <item x="5"/>
        <item x="4"/>
        <item x="3"/>
        <item x="2"/>
        <item x="1"/>
        <item x="0"/>
        <item t="default"/>
      </items>
    </pivotField>
    <pivotField subtotalTop="0" showAll="0"/>
    <pivotField subtotalTop="0" showAll="0"/>
    <pivotField subtotalTop="0" showAll="0"/>
    <pivotField dataField="1" subtotalTop="0" showAll="0"/>
    <pivotField subtotalTop="0" showAll="0"/>
    <pivotField subtotalTop="0" showAll="0"/>
    <pivotField subtotalTop="0" showAll="0"/>
    <pivotField subtotalTop="0" showAll="0"/>
    <pivotField axis="axisCol" subtotalTop="0" showAll="0">
      <items count="15">
        <item x="10"/>
        <item x="8"/>
        <item x="11"/>
        <item x="12"/>
        <item x="9"/>
        <item x="3"/>
        <item x="1"/>
        <item x="4"/>
        <item x="5"/>
        <item x="2"/>
        <item x="13"/>
        <item x="7"/>
        <item x="6"/>
        <item x="0"/>
        <item t="default"/>
      </items>
    </pivotField>
    <pivotField subtotalTop="0" showAll="0">
      <items count="15">
        <item sd="0" x="0"/>
        <item sd="0" x="1"/>
        <item sd="0" x="2"/>
        <item sd="0" x="3"/>
        <item sd="0" x="4"/>
        <item sd="0" x="5"/>
        <item sd="0" x="6"/>
        <item sd="0" x="7"/>
        <item sd="0" x="8"/>
        <item sd="0" x="9"/>
        <item sd="0" x="10"/>
        <item sd="0" x="11"/>
        <item sd="0" x="12"/>
        <item sd="0" x="13"/>
        <item t="default"/>
      </items>
    </pivotField>
    <pivotField subtotalTop="0" showAll="0">
      <items count="7">
        <item sd="0" x="0"/>
        <item x="1"/>
        <item x="2"/>
        <item sd="0" x="3"/>
        <item sd="0" x="4"/>
        <item sd="0" x="5"/>
        <item t="default"/>
      </items>
    </pivotField>
    <pivotField subtotalTop="0"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x="21"/>
        <item x="22"/>
        <item sd="0" x="23"/>
        <item t="default"/>
      </items>
    </pivotField>
  </pivotFields>
  <rowFields count="2">
    <field x="3"/>
    <field x="2"/>
  </rowFields>
  <rowItems count="299">
    <i>
      <x/>
    </i>
    <i r="1">
      <x v="3"/>
    </i>
    <i r="1">
      <x v="4"/>
    </i>
    <i r="1">
      <x v="5"/>
    </i>
    <i r="1">
      <x v="6"/>
    </i>
    <i r="1">
      <x v="7"/>
    </i>
    <i r="1">
      <x v="8"/>
    </i>
    <i r="1">
      <x v="9"/>
    </i>
    <i r="1">
      <x v="10"/>
    </i>
    <i r="1">
      <x v="11"/>
    </i>
    <i t="default">
      <x/>
    </i>
    <i>
      <x v="1"/>
    </i>
    <i r="1">
      <x/>
    </i>
    <i r="1">
      <x v="1"/>
    </i>
    <i r="1">
      <x v="2"/>
    </i>
    <i r="1">
      <x v="3"/>
    </i>
    <i r="1">
      <x v="4"/>
    </i>
    <i r="1">
      <x v="5"/>
    </i>
    <i r="1">
      <x v="6"/>
    </i>
    <i r="1">
      <x v="7"/>
    </i>
    <i r="1">
      <x v="8"/>
    </i>
    <i r="1">
      <x v="9"/>
    </i>
    <i r="1">
      <x v="10"/>
    </i>
    <i r="1">
      <x v="11"/>
    </i>
    <i t="default">
      <x v="1"/>
    </i>
    <i>
      <x v="2"/>
    </i>
    <i r="1">
      <x/>
    </i>
    <i r="1">
      <x v="1"/>
    </i>
    <i r="1">
      <x v="2"/>
    </i>
    <i r="1">
      <x v="3"/>
    </i>
    <i r="1">
      <x v="4"/>
    </i>
    <i r="1">
      <x v="5"/>
    </i>
    <i r="1">
      <x v="6"/>
    </i>
    <i r="1">
      <x v="7"/>
    </i>
    <i r="1">
      <x v="8"/>
    </i>
    <i r="1">
      <x v="9"/>
    </i>
    <i r="1">
      <x v="10"/>
    </i>
    <i r="1">
      <x v="11"/>
    </i>
    <i t="default">
      <x v="2"/>
    </i>
    <i>
      <x v="3"/>
    </i>
    <i r="1">
      <x/>
    </i>
    <i r="1">
      <x v="1"/>
    </i>
    <i r="1">
      <x v="2"/>
    </i>
    <i r="1">
      <x v="3"/>
    </i>
    <i r="1">
      <x v="4"/>
    </i>
    <i r="1">
      <x v="5"/>
    </i>
    <i r="1">
      <x v="6"/>
    </i>
    <i r="1">
      <x v="7"/>
    </i>
    <i r="1">
      <x v="8"/>
    </i>
    <i r="1">
      <x v="9"/>
    </i>
    <i r="1">
      <x v="10"/>
    </i>
    <i r="1">
      <x v="11"/>
    </i>
    <i t="default">
      <x v="3"/>
    </i>
    <i>
      <x v="4"/>
    </i>
    <i r="1">
      <x/>
    </i>
    <i r="1">
      <x v="1"/>
    </i>
    <i r="1">
      <x v="2"/>
    </i>
    <i r="1">
      <x v="3"/>
    </i>
    <i r="1">
      <x v="4"/>
    </i>
    <i r="1">
      <x v="5"/>
    </i>
    <i r="1">
      <x v="6"/>
    </i>
    <i r="1">
      <x v="7"/>
    </i>
    <i r="1">
      <x v="8"/>
    </i>
    <i r="1">
      <x v="9"/>
    </i>
    <i r="1">
      <x v="10"/>
    </i>
    <i r="1">
      <x v="11"/>
    </i>
    <i t="default">
      <x v="4"/>
    </i>
    <i>
      <x v="5"/>
    </i>
    <i r="1">
      <x/>
    </i>
    <i r="1">
      <x v="1"/>
    </i>
    <i r="1">
      <x v="2"/>
    </i>
    <i r="1">
      <x v="3"/>
    </i>
    <i r="1">
      <x v="4"/>
    </i>
    <i r="1">
      <x v="5"/>
    </i>
    <i r="1">
      <x v="6"/>
    </i>
    <i r="1">
      <x v="7"/>
    </i>
    <i r="1">
      <x v="8"/>
    </i>
    <i r="1">
      <x v="9"/>
    </i>
    <i r="1">
      <x v="10"/>
    </i>
    <i r="1">
      <x v="11"/>
    </i>
    <i t="default">
      <x v="5"/>
    </i>
    <i>
      <x v="6"/>
    </i>
    <i r="1">
      <x/>
    </i>
    <i r="1">
      <x v="1"/>
    </i>
    <i r="1">
      <x v="2"/>
    </i>
    <i r="1">
      <x v="3"/>
    </i>
    <i r="1">
      <x v="4"/>
    </i>
    <i r="1">
      <x v="5"/>
    </i>
    <i r="1">
      <x v="6"/>
    </i>
    <i r="1">
      <x v="7"/>
    </i>
    <i r="1">
      <x v="8"/>
    </i>
    <i r="1">
      <x v="9"/>
    </i>
    <i r="1">
      <x v="10"/>
    </i>
    <i r="1">
      <x v="11"/>
    </i>
    <i t="default">
      <x v="6"/>
    </i>
    <i>
      <x v="7"/>
    </i>
    <i r="1">
      <x/>
    </i>
    <i r="1">
      <x v="1"/>
    </i>
    <i r="1">
      <x v="2"/>
    </i>
    <i r="1">
      <x v="3"/>
    </i>
    <i r="1">
      <x v="4"/>
    </i>
    <i r="1">
      <x v="5"/>
    </i>
    <i r="1">
      <x v="6"/>
    </i>
    <i r="1">
      <x v="7"/>
    </i>
    <i r="1">
      <x v="8"/>
    </i>
    <i r="1">
      <x v="9"/>
    </i>
    <i r="1">
      <x v="10"/>
    </i>
    <i r="1">
      <x v="11"/>
    </i>
    <i t="default">
      <x v="7"/>
    </i>
    <i>
      <x v="8"/>
    </i>
    <i r="1">
      <x/>
    </i>
    <i r="1">
      <x v="1"/>
    </i>
    <i r="1">
      <x v="2"/>
    </i>
    <i r="1">
      <x v="3"/>
    </i>
    <i r="1">
      <x v="4"/>
    </i>
    <i r="1">
      <x v="5"/>
    </i>
    <i r="1">
      <x v="6"/>
    </i>
    <i r="1">
      <x v="7"/>
    </i>
    <i r="1">
      <x v="8"/>
    </i>
    <i r="1">
      <x v="9"/>
    </i>
    <i r="1">
      <x v="10"/>
    </i>
    <i r="1">
      <x v="11"/>
    </i>
    <i t="default">
      <x v="8"/>
    </i>
    <i>
      <x v="9"/>
    </i>
    <i r="1">
      <x/>
    </i>
    <i r="1">
      <x v="1"/>
    </i>
    <i r="1">
      <x v="2"/>
    </i>
    <i r="1">
      <x v="3"/>
    </i>
    <i r="1">
      <x v="4"/>
    </i>
    <i r="1">
      <x v="5"/>
    </i>
    <i r="1">
      <x v="6"/>
    </i>
    <i r="1">
      <x v="7"/>
    </i>
    <i r="1">
      <x v="8"/>
    </i>
    <i r="1">
      <x v="9"/>
    </i>
    <i r="1">
      <x v="10"/>
    </i>
    <i r="1">
      <x v="11"/>
    </i>
    <i t="default">
      <x v="9"/>
    </i>
    <i>
      <x v="10"/>
    </i>
    <i r="1">
      <x/>
    </i>
    <i r="1">
      <x v="1"/>
    </i>
    <i r="1">
      <x v="2"/>
    </i>
    <i r="1">
      <x v="3"/>
    </i>
    <i r="1">
      <x v="4"/>
    </i>
    <i r="1">
      <x v="5"/>
    </i>
    <i r="1">
      <x v="6"/>
    </i>
    <i r="1">
      <x v="7"/>
    </i>
    <i r="1">
      <x v="8"/>
    </i>
    <i r="1">
      <x v="9"/>
    </i>
    <i r="1">
      <x v="10"/>
    </i>
    <i r="1">
      <x v="11"/>
    </i>
    <i t="default">
      <x v="10"/>
    </i>
    <i>
      <x v="11"/>
    </i>
    <i r="1">
      <x/>
    </i>
    <i r="1">
      <x v="1"/>
    </i>
    <i r="1">
      <x v="2"/>
    </i>
    <i r="1">
      <x v="3"/>
    </i>
    <i r="1">
      <x v="4"/>
    </i>
    <i r="1">
      <x v="5"/>
    </i>
    <i r="1">
      <x v="6"/>
    </i>
    <i r="1">
      <x v="7"/>
    </i>
    <i r="1">
      <x v="8"/>
    </i>
    <i r="1">
      <x v="9"/>
    </i>
    <i r="1">
      <x v="10"/>
    </i>
    <i r="1">
      <x v="11"/>
    </i>
    <i t="default">
      <x v="11"/>
    </i>
    <i>
      <x v="12"/>
    </i>
    <i r="1">
      <x/>
    </i>
    <i r="1">
      <x v="1"/>
    </i>
    <i r="1">
      <x v="2"/>
    </i>
    <i r="1">
      <x v="3"/>
    </i>
    <i r="1">
      <x v="4"/>
    </i>
    <i r="1">
      <x v="5"/>
    </i>
    <i r="1">
      <x v="6"/>
    </i>
    <i r="1">
      <x v="7"/>
    </i>
    <i r="1">
      <x v="8"/>
    </i>
    <i r="1">
      <x v="9"/>
    </i>
    <i r="1">
      <x v="10"/>
    </i>
    <i r="1">
      <x v="11"/>
    </i>
    <i t="default">
      <x v="12"/>
    </i>
    <i>
      <x v="13"/>
    </i>
    <i r="1">
      <x/>
    </i>
    <i r="1">
      <x v="1"/>
    </i>
    <i r="1">
      <x v="2"/>
    </i>
    <i r="1">
      <x v="3"/>
    </i>
    <i r="1">
      <x v="4"/>
    </i>
    <i r="1">
      <x v="5"/>
    </i>
    <i r="1">
      <x v="6"/>
    </i>
    <i r="1">
      <x v="7"/>
    </i>
    <i r="1">
      <x v="8"/>
    </i>
    <i r="1">
      <x v="9"/>
    </i>
    <i r="1">
      <x v="10"/>
    </i>
    <i r="1">
      <x v="11"/>
    </i>
    <i t="default">
      <x v="13"/>
    </i>
    <i>
      <x v="14"/>
    </i>
    <i r="1">
      <x/>
    </i>
    <i r="1">
      <x v="1"/>
    </i>
    <i r="1">
      <x v="2"/>
    </i>
    <i r="1">
      <x v="3"/>
    </i>
    <i r="1">
      <x v="4"/>
    </i>
    <i r="1">
      <x v="5"/>
    </i>
    <i r="1">
      <x v="6"/>
    </i>
    <i r="1">
      <x v="7"/>
    </i>
    <i r="1">
      <x v="8"/>
    </i>
    <i r="1">
      <x v="9"/>
    </i>
    <i r="1">
      <x v="10"/>
    </i>
    <i r="1">
      <x v="11"/>
    </i>
    <i t="default">
      <x v="14"/>
    </i>
    <i>
      <x v="15"/>
    </i>
    <i r="1">
      <x/>
    </i>
    <i r="1">
      <x v="1"/>
    </i>
    <i r="1">
      <x v="2"/>
    </i>
    <i r="1">
      <x v="3"/>
    </i>
    <i r="1">
      <x v="4"/>
    </i>
    <i r="1">
      <x v="5"/>
    </i>
    <i r="1">
      <x v="6"/>
    </i>
    <i r="1">
      <x v="7"/>
    </i>
    <i r="1">
      <x v="8"/>
    </i>
    <i r="1">
      <x v="9"/>
    </i>
    <i r="1">
      <x v="10"/>
    </i>
    <i r="1">
      <x v="11"/>
    </i>
    <i t="default">
      <x v="15"/>
    </i>
    <i>
      <x v="16"/>
    </i>
    <i r="1">
      <x/>
    </i>
    <i r="1">
      <x v="1"/>
    </i>
    <i r="1">
      <x v="2"/>
    </i>
    <i r="1">
      <x v="3"/>
    </i>
    <i r="1">
      <x v="4"/>
    </i>
    <i r="1">
      <x v="5"/>
    </i>
    <i r="1">
      <x v="6"/>
    </i>
    <i r="1">
      <x v="7"/>
    </i>
    <i r="1">
      <x v="8"/>
    </i>
    <i r="1">
      <x v="9"/>
    </i>
    <i r="1">
      <x v="10"/>
    </i>
    <i r="1">
      <x v="11"/>
    </i>
    <i t="default">
      <x v="16"/>
    </i>
    <i>
      <x v="17"/>
    </i>
    <i r="1">
      <x/>
    </i>
    <i r="1">
      <x v="1"/>
    </i>
    <i r="1">
      <x v="2"/>
    </i>
    <i r="1">
      <x v="3"/>
    </i>
    <i r="1">
      <x v="4"/>
    </i>
    <i r="1">
      <x v="5"/>
    </i>
    <i r="1">
      <x v="6"/>
    </i>
    <i r="1">
      <x v="7"/>
    </i>
    <i r="1">
      <x v="8"/>
    </i>
    <i r="1">
      <x v="9"/>
    </i>
    <i r="1">
      <x v="10"/>
    </i>
    <i r="1">
      <x v="11"/>
    </i>
    <i t="default">
      <x v="17"/>
    </i>
    <i>
      <x v="18"/>
    </i>
    <i r="1">
      <x/>
    </i>
    <i r="1">
      <x v="1"/>
    </i>
    <i r="1">
      <x v="2"/>
    </i>
    <i r="1">
      <x v="3"/>
    </i>
    <i r="1">
      <x v="4"/>
    </i>
    <i r="1">
      <x v="5"/>
    </i>
    <i r="1">
      <x v="6"/>
    </i>
    <i r="1">
      <x v="7"/>
    </i>
    <i r="1">
      <x v="8"/>
    </i>
    <i r="1">
      <x v="9"/>
    </i>
    <i r="1">
      <x v="10"/>
    </i>
    <i r="1">
      <x v="11"/>
    </i>
    <i t="default">
      <x v="18"/>
    </i>
    <i>
      <x v="19"/>
    </i>
    <i r="1">
      <x/>
    </i>
    <i r="1">
      <x v="1"/>
    </i>
    <i r="1">
      <x v="2"/>
    </i>
    <i r="1">
      <x v="3"/>
    </i>
    <i r="1">
      <x v="4"/>
    </i>
    <i r="1">
      <x v="5"/>
    </i>
    <i r="1">
      <x v="6"/>
    </i>
    <i r="1">
      <x v="7"/>
    </i>
    <i r="1">
      <x v="8"/>
    </i>
    <i r="1">
      <x v="9"/>
    </i>
    <i r="1">
      <x v="10"/>
    </i>
    <i r="1">
      <x v="11"/>
    </i>
    <i t="default">
      <x v="19"/>
    </i>
    <i>
      <x v="20"/>
    </i>
    <i r="1">
      <x/>
    </i>
    <i r="1">
      <x v="1"/>
    </i>
    <i r="1">
      <x v="2"/>
    </i>
    <i r="1">
      <x v="3"/>
    </i>
    <i r="1">
      <x v="4"/>
    </i>
    <i r="1">
      <x v="5"/>
    </i>
    <i r="1">
      <x v="6"/>
    </i>
    <i r="1">
      <x v="7"/>
    </i>
    <i r="1">
      <x v="8"/>
    </i>
    <i r="1">
      <x v="9"/>
    </i>
    <i r="1">
      <x v="10"/>
    </i>
    <i r="1">
      <x v="11"/>
    </i>
    <i t="default">
      <x v="20"/>
    </i>
    <i>
      <x v="21"/>
    </i>
    <i r="1">
      <x/>
    </i>
    <i r="1">
      <x v="1"/>
    </i>
    <i r="1">
      <x v="2"/>
    </i>
    <i r="1">
      <x v="3"/>
    </i>
    <i r="1">
      <x v="4"/>
    </i>
    <i t="default">
      <x v="21"/>
    </i>
    <i t="grand">
      <x/>
    </i>
  </rowItems>
  <colFields count="1">
    <field x="12"/>
  </colFields>
  <colItems count="15">
    <i>
      <x/>
    </i>
    <i>
      <x v="1"/>
    </i>
    <i>
      <x v="2"/>
    </i>
    <i>
      <x v="3"/>
    </i>
    <i>
      <x v="4"/>
    </i>
    <i>
      <x v="5"/>
    </i>
    <i>
      <x v="6"/>
    </i>
    <i>
      <x v="7"/>
    </i>
    <i>
      <x v="8"/>
    </i>
    <i>
      <x v="9"/>
    </i>
    <i>
      <x v="10"/>
    </i>
    <i>
      <x v="11"/>
    </i>
    <i>
      <x v="12"/>
    </i>
    <i>
      <x v="13"/>
    </i>
    <i t="grand">
      <x/>
    </i>
  </colItems>
  <dataFields count="1">
    <dataField name="Sum of Observation Val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hyperlink" Target="https://www.pakwheels.com/blog/atlas-honda-bike-prices-hiked-by-rs-20000/" TargetMode="Externa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0741A-B5D8-4758-98F4-8B00029EEFAC}">
  <sheetPr codeName="Sheet1"/>
  <dimension ref="B1:I11"/>
  <sheetViews>
    <sheetView showGridLines="0" zoomScale="80" zoomScaleNormal="80" workbookViewId="0">
      <selection activeCell="C2" sqref="C2"/>
    </sheetView>
  </sheetViews>
  <sheetFormatPr defaultRowHeight="14.4" x14ac:dyDescent="0.3"/>
  <cols>
    <col min="2" max="2" width="41.6640625" bestFit="1" customWidth="1"/>
    <col min="3" max="3" width="18" customWidth="1"/>
    <col min="4" max="4" width="21.33203125" bestFit="1" customWidth="1"/>
    <col min="5" max="5" width="5.88671875" customWidth="1"/>
  </cols>
  <sheetData>
    <row r="1" spans="2:9" ht="15" thickBot="1" x14ac:dyDescent="0.35"/>
    <row r="2" spans="2:9" ht="31.2" customHeight="1" thickBot="1" x14ac:dyDescent="0.35">
      <c r="B2" s="62" t="s">
        <v>694</v>
      </c>
      <c r="C2" s="64" t="s">
        <v>695</v>
      </c>
    </row>
    <row r="3" spans="2:9" ht="32.4" customHeight="1" thickBot="1" x14ac:dyDescent="0.35"/>
    <row r="4" spans="2:9" ht="42.6" customHeight="1" thickBot="1" x14ac:dyDescent="0.35">
      <c r="B4" s="62" t="s">
        <v>617</v>
      </c>
      <c r="C4" s="65">
        <v>0.08</v>
      </c>
      <c r="D4" s="63" t="str">
        <f>IF(C4&gt;0.12,"Best Case",
IF(C4&gt;0.09,"Positive Scenario",
IF(C4&gt;0.07,"Neutral",
IF(C4&gt;0.035,"Negative Scenario",
IF(C4&lt;=0.015,"Worst Case")))))</f>
        <v>Neutral</v>
      </c>
    </row>
    <row r="5" spans="2:9" ht="42.6" customHeight="1" thickBot="1" x14ac:dyDescent="0.35">
      <c r="B5" s="62" t="s">
        <v>358</v>
      </c>
      <c r="C5" s="65">
        <v>0</v>
      </c>
      <c r="D5" s="63" t="str">
        <f>IF(C5&gt;0.025,"Best Case",
IF(C5&gt;0.01,"Positive Scenario",
IF(C5&gt;=0,"Neutral",
IF(C5&gt;=-0.01,"Negative Scenario",
IF(C5&lt;-0.01,"Worst Case")))))</f>
        <v>Neutral</v>
      </c>
    </row>
    <row r="6" spans="2:9" ht="42.6" customHeight="1" thickBot="1" x14ac:dyDescent="0.35">
      <c r="B6" s="64" t="s">
        <v>359</v>
      </c>
      <c r="C6" s="65">
        <v>0</v>
      </c>
      <c r="D6" s="63" t="str">
        <f>IF(C6&gt;0.02,"Best Case",
IF(C6&gt;0.01,"Positive Scenario",
IF(C6&gt;=0,"Neutral",
IF(C6&gt;=-0.02,"Negative Scenario",
IF(C6&lt;-0.02,"Worst Case")))))</f>
        <v>Neutral</v>
      </c>
      <c r="I6" s="69"/>
    </row>
    <row r="7" spans="2:9" ht="42.6" customHeight="1" thickBot="1" x14ac:dyDescent="0.35">
      <c r="B7" s="64" t="s">
        <v>578</v>
      </c>
      <c r="C7" s="65">
        <v>0.08</v>
      </c>
      <c r="D7" s="63" t="str">
        <f>IF(C7&gt;0.1,"Worst Case",
IF(C7&gt;0.08,"Negative Scenario",
IF(C7&gt;0.06,"Neutral",
IF(C7&gt;0.04,"Positive Scenario", "Best Case"))))</f>
        <v>Neutral</v>
      </c>
    </row>
    <row r="8" spans="2:9" ht="42.6" customHeight="1" thickBot="1" x14ac:dyDescent="0.35">
      <c r="B8" s="64" t="s">
        <v>579</v>
      </c>
      <c r="C8" s="65">
        <v>7.2999999999999995E-2</v>
      </c>
      <c r="D8" s="63" t="str">
        <f>IF(C8&gt;0.09,"Worst Case",
IF(C8&gt;0.075,"Negative Scenario",
IF(C8&gt;0.05,"Neutral",
IF(C8&gt;0.02,"Positive Scenario", "Best Case"))))</f>
        <v>Neutral</v>
      </c>
    </row>
    <row r="9" spans="2:9" ht="42.6" customHeight="1" thickBot="1" x14ac:dyDescent="0.35">
      <c r="B9" s="64" t="s">
        <v>363</v>
      </c>
      <c r="C9" s="70">
        <v>285</v>
      </c>
      <c r="D9" s="63" t="str">
        <f>IF(C9&gt;310,"Worst Case",
IF(C9&gt;290,"Negative Scenario",
IF(C9&gt;270,"Neutral",
IF(C9&gt;250,"Positive Scenario","Best Case"))))</f>
        <v>Neutral</v>
      </c>
    </row>
    <row r="10" spans="2:9" ht="42.6" customHeight="1" thickBot="1" x14ac:dyDescent="0.35">
      <c r="B10" s="64" t="s">
        <v>598</v>
      </c>
      <c r="C10" s="70">
        <v>275</v>
      </c>
      <c r="D10" s="63" t="str">
        <f>IF(C10&gt;300,"Worst Case",
IF(C10&gt;280,"Negative Scenario",
IF(C10&gt;260,"Neutral",
IF(C10&gt;240,"Positive Scenario","Best Case"))))</f>
        <v>Neutral</v>
      </c>
    </row>
    <row r="11" spans="2:9" ht="42.6" customHeight="1" thickBot="1" x14ac:dyDescent="0.35">
      <c r="B11" s="64" t="s">
        <v>621</v>
      </c>
      <c r="C11" s="82">
        <v>37</v>
      </c>
      <c r="D11" s="63" t="str">
        <f>IF(C11&gt;41,"Worst Case",
IF(C11&gt;38,"Negative Scenario",
IF(C11&gt;34,"Neutral",
IF(C11&gt;32,"Positive Scenario","Best Case"))))</f>
        <v>Neutral</v>
      </c>
    </row>
  </sheetData>
  <phoneticPr fontId="7" type="noConversion"/>
  <conditionalFormatting sqref="D4:D11">
    <cfRule type="containsText" dxfId="4" priority="1" operator="containsText" text="Worst">
      <formula>NOT(ISERROR(SEARCH("Worst",D4)))</formula>
    </cfRule>
    <cfRule type="containsText" dxfId="3" priority="2" operator="containsText" text="Negative">
      <formula>NOT(ISERROR(SEARCH("Negative",D4)))</formula>
    </cfRule>
    <cfRule type="containsText" dxfId="2" priority="3" operator="containsText" text="Neutral">
      <formula>NOT(ISERROR(SEARCH("Neutral",D4)))</formula>
    </cfRule>
    <cfRule type="containsText" dxfId="1" priority="4" operator="containsText" text="Positive">
      <formula>NOT(ISERROR(SEARCH("Positive",D4)))</formula>
    </cfRule>
    <cfRule type="containsText" dxfId="0" priority="5" operator="containsText" text="Best">
      <formula>NOT(ISERROR(SEARCH("Best",D4)))</formula>
    </cfRule>
  </conditionalFormatting>
  <dataValidations count="1">
    <dataValidation type="list" allowBlank="1" showInputMessage="1" showErrorMessage="1" sqref="C2" xr:uid="{55E3F9E0-2DB5-4130-B836-AEB70887D4BB}">
      <formula1>"Best Case, Base Case, Worst Case, Custom"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7" r:id="rId3" name="Button 5">
              <controlPr defaultSize="0" print="0" autoFill="0" autoPict="0" macro="[0]!Sheet1.IncreaseNational_Sale_Change_Value">
                <anchor moveWithCells="1" sizeWithCells="1">
                  <from>
                    <xdr:col>2</xdr:col>
                    <xdr:colOff>929640</xdr:colOff>
                    <xdr:row>4</xdr:row>
                    <xdr:rowOff>76200</xdr:rowOff>
                  </from>
                  <to>
                    <xdr:col>2</xdr:col>
                    <xdr:colOff>1165860</xdr:colOff>
                    <xdr:row>4</xdr:row>
                    <xdr:rowOff>426720</xdr:rowOff>
                  </to>
                </anchor>
              </controlPr>
            </control>
          </mc:Choice>
        </mc:AlternateContent>
        <mc:AlternateContent xmlns:mc="http://schemas.openxmlformats.org/markup-compatibility/2006">
          <mc:Choice Requires="x14">
            <control shapeId="28678" r:id="rId4" name="Button 6">
              <controlPr defaultSize="0" print="0" autoFill="0" autoPict="0" macro="[0]!Sheet1.DecreaseNational_Sale_Change_Value">
                <anchor moveWithCells="1" sizeWithCells="1">
                  <from>
                    <xdr:col>2</xdr:col>
                    <xdr:colOff>53340</xdr:colOff>
                    <xdr:row>4</xdr:row>
                    <xdr:rowOff>68580</xdr:rowOff>
                  </from>
                  <to>
                    <xdr:col>2</xdr:col>
                    <xdr:colOff>289560</xdr:colOff>
                    <xdr:row>4</xdr:row>
                    <xdr:rowOff>419100</xdr:rowOff>
                  </to>
                </anchor>
              </controlPr>
            </control>
          </mc:Choice>
        </mc:AlternateContent>
        <mc:AlternateContent xmlns:mc="http://schemas.openxmlformats.org/markup-compatibility/2006">
          <mc:Choice Requires="x14">
            <control shapeId="28679" r:id="rId5" name="Button 7">
              <controlPr defaultSize="0" print="0" autoFill="0" autoPict="0" macro="[0]!Sheet1.IncreaseSale_Proportion_Change_Value">
                <anchor moveWithCells="1" sizeWithCells="1">
                  <from>
                    <xdr:col>2</xdr:col>
                    <xdr:colOff>937260</xdr:colOff>
                    <xdr:row>5</xdr:row>
                    <xdr:rowOff>68580</xdr:rowOff>
                  </from>
                  <to>
                    <xdr:col>2</xdr:col>
                    <xdr:colOff>1173480</xdr:colOff>
                    <xdr:row>5</xdr:row>
                    <xdr:rowOff>419100</xdr:rowOff>
                  </to>
                </anchor>
              </controlPr>
            </control>
          </mc:Choice>
        </mc:AlternateContent>
        <mc:AlternateContent xmlns:mc="http://schemas.openxmlformats.org/markup-compatibility/2006">
          <mc:Choice Requires="x14">
            <control shapeId="28680" r:id="rId6" name="Button 8">
              <controlPr defaultSize="0" print="0" autoFill="0" autoPict="0" macro="[0]!Sheet1.DecreaseSale_Proportion_Change_Value">
                <anchor moveWithCells="1" sizeWithCells="1">
                  <from>
                    <xdr:col>2</xdr:col>
                    <xdr:colOff>53340</xdr:colOff>
                    <xdr:row>5</xdr:row>
                    <xdr:rowOff>68580</xdr:rowOff>
                  </from>
                  <to>
                    <xdr:col>2</xdr:col>
                    <xdr:colOff>289560</xdr:colOff>
                    <xdr:row>5</xdr:row>
                    <xdr:rowOff>419100</xdr:rowOff>
                  </to>
                </anchor>
              </controlPr>
            </control>
          </mc:Choice>
        </mc:AlternateContent>
        <mc:AlternateContent xmlns:mc="http://schemas.openxmlformats.org/markup-compatibility/2006">
          <mc:Choice Requires="x14">
            <control shapeId="28681" r:id="rId7" name="Button 9">
              <controlPr defaultSize="0" print="0" autoFill="0" autoPict="0" macro="[0]!Sheet1.IncreasePakistan_CPI_Value">
                <anchor moveWithCells="1" sizeWithCells="1">
                  <from>
                    <xdr:col>2</xdr:col>
                    <xdr:colOff>937260</xdr:colOff>
                    <xdr:row>6</xdr:row>
                    <xdr:rowOff>76200</xdr:rowOff>
                  </from>
                  <to>
                    <xdr:col>2</xdr:col>
                    <xdr:colOff>1173480</xdr:colOff>
                    <xdr:row>6</xdr:row>
                    <xdr:rowOff>426720</xdr:rowOff>
                  </to>
                </anchor>
              </controlPr>
            </control>
          </mc:Choice>
        </mc:AlternateContent>
        <mc:AlternateContent xmlns:mc="http://schemas.openxmlformats.org/markup-compatibility/2006">
          <mc:Choice Requires="x14">
            <control shapeId="28682" r:id="rId8" name="Button 10">
              <controlPr defaultSize="0" print="0" autoFill="0" autoPict="0" macro="[0]!Sheet1.DecreasePakistan_CPI_Value">
                <anchor moveWithCells="1" sizeWithCells="1">
                  <from>
                    <xdr:col>2</xdr:col>
                    <xdr:colOff>53340</xdr:colOff>
                    <xdr:row>6</xdr:row>
                    <xdr:rowOff>68580</xdr:rowOff>
                  </from>
                  <to>
                    <xdr:col>2</xdr:col>
                    <xdr:colOff>289560</xdr:colOff>
                    <xdr:row>6</xdr:row>
                    <xdr:rowOff>419100</xdr:rowOff>
                  </to>
                </anchor>
              </controlPr>
            </control>
          </mc:Choice>
        </mc:AlternateContent>
        <mc:AlternateContent xmlns:mc="http://schemas.openxmlformats.org/markup-compatibility/2006">
          <mc:Choice Requires="x14">
            <control shapeId="28685" r:id="rId9" name="Button 13">
              <controlPr defaultSize="0" print="0" autoFill="0" autoPict="0" macro="[0]!Sheet1.IncreaseGlobal_CPI_Value">
                <anchor moveWithCells="1" sizeWithCells="1">
                  <from>
                    <xdr:col>2</xdr:col>
                    <xdr:colOff>929640</xdr:colOff>
                    <xdr:row>7</xdr:row>
                    <xdr:rowOff>114300</xdr:rowOff>
                  </from>
                  <to>
                    <xdr:col>2</xdr:col>
                    <xdr:colOff>1165860</xdr:colOff>
                    <xdr:row>7</xdr:row>
                    <xdr:rowOff>464820</xdr:rowOff>
                  </to>
                </anchor>
              </controlPr>
            </control>
          </mc:Choice>
        </mc:AlternateContent>
        <mc:AlternateContent xmlns:mc="http://schemas.openxmlformats.org/markup-compatibility/2006">
          <mc:Choice Requires="x14">
            <control shapeId="28686" r:id="rId10" name="Button 14">
              <controlPr defaultSize="0" print="0" autoFill="0" autoPict="0" macro="[0]!Sheet1.DecreaseGlobal_CPI_Value">
                <anchor moveWithCells="1" sizeWithCells="1">
                  <from>
                    <xdr:col>2</xdr:col>
                    <xdr:colOff>53340</xdr:colOff>
                    <xdr:row>7</xdr:row>
                    <xdr:rowOff>114300</xdr:rowOff>
                  </from>
                  <to>
                    <xdr:col>2</xdr:col>
                    <xdr:colOff>289560</xdr:colOff>
                    <xdr:row>7</xdr:row>
                    <xdr:rowOff>464820</xdr:rowOff>
                  </to>
                </anchor>
              </controlPr>
            </control>
          </mc:Choice>
        </mc:AlternateContent>
        <mc:AlternateContent xmlns:mc="http://schemas.openxmlformats.org/markup-compatibility/2006">
          <mc:Choice Requires="x14">
            <control shapeId="28687" r:id="rId11" name="Button 15">
              <controlPr defaultSize="0" print="0" autoFill="0" autoPict="0" macro="[0]!Sheet1.IncreaseEX_Rate">
                <anchor moveWithCells="1" sizeWithCells="1">
                  <from>
                    <xdr:col>2</xdr:col>
                    <xdr:colOff>922020</xdr:colOff>
                    <xdr:row>8</xdr:row>
                    <xdr:rowOff>91440</xdr:rowOff>
                  </from>
                  <to>
                    <xdr:col>2</xdr:col>
                    <xdr:colOff>1158240</xdr:colOff>
                    <xdr:row>8</xdr:row>
                    <xdr:rowOff>441960</xdr:rowOff>
                  </to>
                </anchor>
              </controlPr>
            </control>
          </mc:Choice>
        </mc:AlternateContent>
        <mc:AlternateContent xmlns:mc="http://schemas.openxmlformats.org/markup-compatibility/2006">
          <mc:Choice Requires="x14">
            <control shapeId="28688" r:id="rId12" name="Button 16">
              <controlPr defaultSize="0" print="0" autoFill="0" autoPict="0" macro="[0]!Sheet1.DecreaseEX_Rate">
                <anchor moveWithCells="1" sizeWithCells="1">
                  <from>
                    <xdr:col>2</xdr:col>
                    <xdr:colOff>60960</xdr:colOff>
                    <xdr:row>8</xdr:row>
                    <xdr:rowOff>99060</xdr:rowOff>
                  </from>
                  <to>
                    <xdr:col>2</xdr:col>
                    <xdr:colOff>297180</xdr:colOff>
                    <xdr:row>8</xdr:row>
                    <xdr:rowOff>449580</xdr:rowOff>
                  </to>
                </anchor>
              </controlPr>
            </control>
          </mc:Choice>
        </mc:AlternateContent>
        <mc:AlternateContent xmlns:mc="http://schemas.openxmlformats.org/markup-compatibility/2006">
          <mc:Choice Requires="x14">
            <control shapeId="28689" r:id="rId13" name="Button 17">
              <controlPr defaultSize="0" print="0" autoFill="0" autoPict="0" macro="[0]!Sheet1.IncreaseFuel_cost">
                <anchor moveWithCells="1" sizeWithCells="1">
                  <from>
                    <xdr:col>2</xdr:col>
                    <xdr:colOff>922020</xdr:colOff>
                    <xdr:row>9</xdr:row>
                    <xdr:rowOff>91440</xdr:rowOff>
                  </from>
                  <to>
                    <xdr:col>2</xdr:col>
                    <xdr:colOff>1158240</xdr:colOff>
                    <xdr:row>9</xdr:row>
                    <xdr:rowOff>441960</xdr:rowOff>
                  </to>
                </anchor>
              </controlPr>
            </control>
          </mc:Choice>
        </mc:AlternateContent>
        <mc:AlternateContent xmlns:mc="http://schemas.openxmlformats.org/markup-compatibility/2006">
          <mc:Choice Requires="x14">
            <control shapeId="28690" r:id="rId14" name="Button 18">
              <controlPr defaultSize="0" print="0" autoFill="0" autoPict="0" macro="[0]!Sheet1.DecreaseFuel_cost">
                <anchor moveWithCells="1" sizeWithCells="1">
                  <from>
                    <xdr:col>2</xdr:col>
                    <xdr:colOff>60960</xdr:colOff>
                    <xdr:row>9</xdr:row>
                    <xdr:rowOff>99060</xdr:rowOff>
                  </from>
                  <to>
                    <xdr:col>2</xdr:col>
                    <xdr:colOff>297180</xdr:colOff>
                    <xdr:row>9</xdr:row>
                    <xdr:rowOff>449580</xdr:rowOff>
                  </to>
                </anchor>
              </controlPr>
            </control>
          </mc:Choice>
        </mc:AlternateContent>
        <mc:AlternateContent xmlns:mc="http://schemas.openxmlformats.org/markup-compatibility/2006">
          <mc:Choice Requires="x14">
            <control shapeId="28691" r:id="rId15" name="Button 19">
              <controlPr defaultSize="0" print="0" autoFill="0" autoPict="0" macro="[0]!Sheet1.IncreaseSale_Price_change_value">
                <anchor moveWithCells="1" sizeWithCells="1">
                  <from>
                    <xdr:col>2</xdr:col>
                    <xdr:colOff>929640</xdr:colOff>
                    <xdr:row>3</xdr:row>
                    <xdr:rowOff>76200</xdr:rowOff>
                  </from>
                  <to>
                    <xdr:col>2</xdr:col>
                    <xdr:colOff>1165860</xdr:colOff>
                    <xdr:row>3</xdr:row>
                    <xdr:rowOff>426720</xdr:rowOff>
                  </to>
                </anchor>
              </controlPr>
            </control>
          </mc:Choice>
        </mc:AlternateContent>
        <mc:AlternateContent xmlns:mc="http://schemas.openxmlformats.org/markup-compatibility/2006">
          <mc:Choice Requires="x14">
            <control shapeId="28692" r:id="rId16" name="Button 20">
              <controlPr defaultSize="0" print="0" autoFill="0" autoPict="0" macro="[0]!Sheet1.DecreaseSale_Price_change_value">
                <anchor moveWithCells="1" sizeWithCells="1">
                  <from>
                    <xdr:col>2</xdr:col>
                    <xdr:colOff>53340</xdr:colOff>
                    <xdr:row>3</xdr:row>
                    <xdr:rowOff>68580</xdr:rowOff>
                  </from>
                  <to>
                    <xdr:col>2</xdr:col>
                    <xdr:colOff>289560</xdr:colOff>
                    <xdr:row>3</xdr:row>
                    <xdr:rowOff>419100</xdr:rowOff>
                  </to>
                </anchor>
              </controlPr>
            </control>
          </mc:Choice>
        </mc:AlternateContent>
        <mc:AlternateContent xmlns:mc="http://schemas.openxmlformats.org/markup-compatibility/2006">
          <mc:Choice Requires="x14">
            <control shapeId="28693" r:id="rId17" name="Button 21">
              <controlPr defaultSize="0" print="0" autoFill="0" autoPict="0" macro="[0]!Sheet1.IncreaseElectricty_Base_tariff">
                <anchor moveWithCells="1" sizeWithCells="1">
                  <from>
                    <xdr:col>2</xdr:col>
                    <xdr:colOff>922020</xdr:colOff>
                    <xdr:row>10</xdr:row>
                    <xdr:rowOff>91440</xdr:rowOff>
                  </from>
                  <to>
                    <xdr:col>2</xdr:col>
                    <xdr:colOff>1158240</xdr:colOff>
                    <xdr:row>10</xdr:row>
                    <xdr:rowOff>441960</xdr:rowOff>
                  </to>
                </anchor>
              </controlPr>
            </control>
          </mc:Choice>
        </mc:AlternateContent>
        <mc:AlternateContent xmlns:mc="http://schemas.openxmlformats.org/markup-compatibility/2006">
          <mc:Choice Requires="x14">
            <control shapeId="28694" r:id="rId18" name="Button 22">
              <controlPr defaultSize="0" print="0" autoFill="0" autoPict="0" macro="[0]!Sheet1.DecreaseElectricty_Base_tariff">
                <anchor moveWithCells="1" sizeWithCells="1">
                  <from>
                    <xdr:col>2</xdr:col>
                    <xdr:colOff>60960</xdr:colOff>
                    <xdr:row>10</xdr:row>
                    <xdr:rowOff>99060</xdr:rowOff>
                  </from>
                  <to>
                    <xdr:col>2</xdr:col>
                    <xdr:colOff>297180</xdr:colOff>
                    <xdr:row>10</xdr:row>
                    <xdr:rowOff>449580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61C30-0030-4B6E-A18E-F211A56FB7AC}">
  <sheetPr codeName="Sheet15"/>
  <dimension ref="B1:K38"/>
  <sheetViews>
    <sheetView showGridLines="0" zoomScale="60" zoomScaleNormal="60" workbookViewId="0">
      <selection activeCell="B3" sqref="B3:K38"/>
    </sheetView>
  </sheetViews>
  <sheetFormatPr defaultRowHeight="14.4" x14ac:dyDescent="0.3"/>
  <sheetData>
    <row r="1" spans="2:11" ht="15" thickBot="1" x14ac:dyDescent="0.35"/>
    <row r="2" spans="2:11" ht="34.799999999999997" customHeight="1" thickBot="1" x14ac:dyDescent="0.35">
      <c r="B2" s="132" t="s">
        <v>789</v>
      </c>
      <c r="C2" s="133"/>
      <c r="D2" s="133"/>
      <c r="E2" s="133"/>
      <c r="F2" s="133"/>
      <c r="G2" s="133"/>
      <c r="H2" s="133"/>
      <c r="I2" s="133"/>
      <c r="J2" s="133"/>
      <c r="K2" s="134"/>
    </row>
    <row r="3" spans="2:11" x14ac:dyDescent="0.3">
      <c r="B3" s="135" t="s">
        <v>806</v>
      </c>
      <c r="C3" s="136"/>
      <c r="D3" s="136"/>
      <c r="E3" s="136"/>
      <c r="F3" s="136"/>
      <c r="G3" s="136"/>
      <c r="H3" s="136"/>
      <c r="I3" s="136"/>
      <c r="J3" s="136"/>
      <c r="K3" s="137"/>
    </row>
    <row r="4" spans="2:11" x14ac:dyDescent="0.3">
      <c r="B4" s="138"/>
      <c r="C4" s="139"/>
      <c r="D4" s="139"/>
      <c r="E4" s="139"/>
      <c r="F4" s="139"/>
      <c r="G4" s="139"/>
      <c r="H4" s="139"/>
      <c r="I4" s="139"/>
      <c r="J4" s="139"/>
      <c r="K4" s="140"/>
    </row>
    <row r="5" spans="2:11" x14ac:dyDescent="0.3">
      <c r="B5" s="138"/>
      <c r="C5" s="139"/>
      <c r="D5" s="139"/>
      <c r="E5" s="139"/>
      <c r="F5" s="139"/>
      <c r="G5" s="139"/>
      <c r="H5" s="139"/>
      <c r="I5" s="139"/>
      <c r="J5" s="139"/>
      <c r="K5" s="140"/>
    </row>
    <row r="6" spans="2:11" x14ac:dyDescent="0.3">
      <c r="B6" s="138"/>
      <c r="C6" s="139"/>
      <c r="D6" s="139"/>
      <c r="E6" s="139"/>
      <c r="F6" s="139"/>
      <c r="G6" s="139"/>
      <c r="H6" s="139"/>
      <c r="I6" s="139"/>
      <c r="J6" s="139"/>
      <c r="K6" s="140"/>
    </row>
    <row r="7" spans="2:11" x14ac:dyDescent="0.3">
      <c r="B7" s="138"/>
      <c r="C7" s="139"/>
      <c r="D7" s="139"/>
      <c r="E7" s="139"/>
      <c r="F7" s="139"/>
      <c r="G7" s="139"/>
      <c r="H7" s="139"/>
      <c r="I7" s="139"/>
      <c r="J7" s="139"/>
      <c r="K7" s="140"/>
    </row>
    <row r="8" spans="2:11" x14ac:dyDescent="0.3">
      <c r="B8" s="138"/>
      <c r="C8" s="139"/>
      <c r="D8" s="139"/>
      <c r="E8" s="139"/>
      <c r="F8" s="139"/>
      <c r="G8" s="139"/>
      <c r="H8" s="139"/>
      <c r="I8" s="139"/>
      <c r="J8" s="139"/>
      <c r="K8" s="140"/>
    </row>
    <row r="9" spans="2:11" x14ac:dyDescent="0.3">
      <c r="B9" s="138"/>
      <c r="C9" s="139"/>
      <c r="D9" s="139"/>
      <c r="E9" s="139"/>
      <c r="F9" s="139"/>
      <c r="G9" s="139"/>
      <c r="H9" s="139"/>
      <c r="I9" s="139"/>
      <c r="J9" s="139"/>
      <c r="K9" s="140"/>
    </row>
    <row r="10" spans="2:11" x14ac:dyDescent="0.3">
      <c r="B10" s="138"/>
      <c r="C10" s="139"/>
      <c r="D10" s="139"/>
      <c r="E10" s="139"/>
      <c r="F10" s="139"/>
      <c r="G10" s="139"/>
      <c r="H10" s="139"/>
      <c r="I10" s="139"/>
      <c r="J10" s="139"/>
      <c r="K10" s="140"/>
    </row>
    <row r="11" spans="2:11" x14ac:dyDescent="0.3">
      <c r="B11" s="138"/>
      <c r="C11" s="139"/>
      <c r="D11" s="139"/>
      <c r="E11" s="139"/>
      <c r="F11" s="139"/>
      <c r="G11" s="139"/>
      <c r="H11" s="139"/>
      <c r="I11" s="139"/>
      <c r="J11" s="139"/>
      <c r="K11" s="140"/>
    </row>
    <row r="12" spans="2:11" x14ac:dyDescent="0.3">
      <c r="B12" s="138"/>
      <c r="C12" s="139"/>
      <c r="D12" s="139"/>
      <c r="E12" s="139"/>
      <c r="F12" s="139"/>
      <c r="G12" s="139"/>
      <c r="H12" s="139"/>
      <c r="I12" s="139"/>
      <c r="J12" s="139"/>
      <c r="K12" s="140"/>
    </row>
    <row r="13" spans="2:11" x14ac:dyDescent="0.3">
      <c r="B13" s="138"/>
      <c r="C13" s="139"/>
      <c r="D13" s="139"/>
      <c r="E13" s="139"/>
      <c r="F13" s="139"/>
      <c r="G13" s="139"/>
      <c r="H13" s="139"/>
      <c r="I13" s="139"/>
      <c r="J13" s="139"/>
      <c r="K13" s="140"/>
    </row>
    <row r="14" spans="2:11" x14ac:dyDescent="0.3">
      <c r="B14" s="138"/>
      <c r="C14" s="139"/>
      <c r="D14" s="139"/>
      <c r="E14" s="139"/>
      <c r="F14" s="139"/>
      <c r="G14" s="139"/>
      <c r="H14" s="139"/>
      <c r="I14" s="139"/>
      <c r="J14" s="139"/>
      <c r="K14" s="140"/>
    </row>
    <row r="15" spans="2:11" x14ac:dyDescent="0.3">
      <c r="B15" s="138"/>
      <c r="C15" s="139"/>
      <c r="D15" s="139"/>
      <c r="E15" s="139"/>
      <c r="F15" s="139"/>
      <c r="G15" s="139"/>
      <c r="H15" s="139"/>
      <c r="I15" s="139"/>
      <c r="J15" s="139"/>
      <c r="K15" s="140"/>
    </row>
    <row r="16" spans="2:11" x14ac:dyDescent="0.3">
      <c r="B16" s="138"/>
      <c r="C16" s="139"/>
      <c r="D16" s="139"/>
      <c r="E16" s="139"/>
      <c r="F16" s="139"/>
      <c r="G16" s="139"/>
      <c r="H16" s="139"/>
      <c r="I16" s="139"/>
      <c r="J16" s="139"/>
      <c r="K16" s="140"/>
    </row>
    <row r="17" spans="2:11" x14ac:dyDescent="0.3">
      <c r="B17" s="138"/>
      <c r="C17" s="139"/>
      <c r="D17" s="139"/>
      <c r="E17" s="139"/>
      <c r="F17" s="139"/>
      <c r="G17" s="139"/>
      <c r="H17" s="139"/>
      <c r="I17" s="139"/>
      <c r="J17" s="139"/>
      <c r="K17" s="140"/>
    </row>
    <row r="18" spans="2:11" x14ac:dyDescent="0.3">
      <c r="B18" s="138"/>
      <c r="C18" s="139"/>
      <c r="D18" s="139"/>
      <c r="E18" s="139"/>
      <c r="F18" s="139"/>
      <c r="G18" s="139"/>
      <c r="H18" s="139"/>
      <c r="I18" s="139"/>
      <c r="J18" s="139"/>
      <c r="K18" s="140"/>
    </row>
    <row r="19" spans="2:11" x14ac:dyDescent="0.3">
      <c r="B19" s="138"/>
      <c r="C19" s="139"/>
      <c r="D19" s="139"/>
      <c r="E19" s="139"/>
      <c r="F19" s="139"/>
      <c r="G19" s="139"/>
      <c r="H19" s="139"/>
      <c r="I19" s="139"/>
      <c r="J19" s="139"/>
      <c r="K19" s="140"/>
    </row>
    <row r="20" spans="2:11" x14ac:dyDescent="0.3">
      <c r="B20" s="138"/>
      <c r="C20" s="139"/>
      <c r="D20" s="139"/>
      <c r="E20" s="139"/>
      <c r="F20" s="139"/>
      <c r="G20" s="139"/>
      <c r="H20" s="139"/>
      <c r="I20" s="139"/>
      <c r="J20" s="139"/>
      <c r="K20" s="140"/>
    </row>
    <row r="21" spans="2:11" x14ac:dyDescent="0.3">
      <c r="B21" s="138"/>
      <c r="C21" s="139"/>
      <c r="D21" s="139"/>
      <c r="E21" s="139"/>
      <c r="F21" s="139"/>
      <c r="G21" s="139"/>
      <c r="H21" s="139"/>
      <c r="I21" s="139"/>
      <c r="J21" s="139"/>
      <c r="K21" s="140"/>
    </row>
    <row r="22" spans="2:11" x14ac:dyDescent="0.3">
      <c r="B22" s="138"/>
      <c r="C22" s="139"/>
      <c r="D22" s="139"/>
      <c r="E22" s="139"/>
      <c r="F22" s="139"/>
      <c r="G22" s="139"/>
      <c r="H22" s="139"/>
      <c r="I22" s="139"/>
      <c r="J22" s="139"/>
      <c r="K22" s="140"/>
    </row>
    <row r="23" spans="2:11" x14ac:dyDescent="0.3">
      <c r="B23" s="138"/>
      <c r="C23" s="139"/>
      <c r="D23" s="139"/>
      <c r="E23" s="139"/>
      <c r="F23" s="139"/>
      <c r="G23" s="139"/>
      <c r="H23" s="139"/>
      <c r="I23" s="139"/>
      <c r="J23" s="139"/>
      <c r="K23" s="140"/>
    </row>
    <row r="24" spans="2:11" x14ac:dyDescent="0.3">
      <c r="B24" s="138"/>
      <c r="C24" s="139"/>
      <c r="D24" s="139"/>
      <c r="E24" s="139"/>
      <c r="F24" s="139"/>
      <c r="G24" s="139"/>
      <c r="H24" s="139"/>
      <c r="I24" s="139"/>
      <c r="J24" s="139"/>
      <c r="K24" s="140"/>
    </row>
    <row r="25" spans="2:11" x14ac:dyDescent="0.3">
      <c r="B25" s="138"/>
      <c r="C25" s="139"/>
      <c r="D25" s="139"/>
      <c r="E25" s="139"/>
      <c r="F25" s="139"/>
      <c r="G25" s="139"/>
      <c r="H25" s="139"/>
      <c r="I25" s="139"/>
      <c r="J25" s="139"/>
      <c r="K25" s="140"/>
    </row>
    <row r="26" spans="2:11" x14ac:dyDescent="0.3">
      <c r="B26" s="138"/>
      <c r="C26" s="139"/>
      <c r="D26" s="139"/>
      <c r="E26" s="139"/>
      <c r="F26" s="139"/>
      <c r="G26" s="139"/>
      <c r="H26" s="139"/>
      <c r="I26" s="139"/>
      <c r="J26" s="139"/>
      <c r="K26" s="140"/>
    </row>
    <row r="27" spans="2:11" x14ac:dyDescent="0.3">
      <c r="B27" s="138"/>
      <c r="C27" s="139"/>
      <c r="D27" s="139"/>
      <c r="E27" s="139"/>
      <c r="F27" s="139"/>
      <c r="G27" s="139"/>
      <c r="H27" s="139"/>
      <c r="I27" s="139"/>
      <c r="J27" s="139"/>
      <c r="K27" s="140"/>
    </row>
    <row r="28" spans="2:11" x14ac:dyDescent="0.3">
      <c r="B28" s="138"/>
      <c r="C28" s="139"/>
      <c r="D28" s="139"/>
      <c r="E28" s="139"/>
      <c r="F28" s="139"/>
      <c r="G28" s="139"/>
      <c r="H28" s="139"/>
      <c r="I28" s="139"/>
      <c r="J28" s="139"/>
      <c r="K28" s="140"/>
    </row>
    <row r="29" spans="2:11" x14ac:dyDescent="0.3">
      <c r="B29" s="138"/>
      <c r="C29" s="139"/>
      <c r="D29" s="139"/>
      <c r="E29" s="139"/>
      <c r="F29" s="139"/>
      <c r="G29" s="139"/>
      <c r="H29" s="139"/>
      <c r="I29" s="139"/>
      <c r="J29" s="139"/>
      <c r="K29" s="140"/>
    </row>
    <row r="30" spans="2:11" x14ac:dyDescent="0.3">
      <c r="B30" s="138"/>
      <c r="C30" s="139"/>
      <c r="D30" s="139"/>
      <c r="E30" s="139"/>
      <c r="F30" s="139"/>
      <c r="G30" s="139"/>
      <c r="H30" s="139"/>
      <c r="I30" s="139"/>
      <c r="J30" s="139"/>
      <c r="K30" s="140"/>
    </row>
    <row r="31" spans="2:11" x14ac:dyDescent="0.3">
      <c r="B31" s="138"/>
      <c r="C31" s="139"/>
      <c r="D31" s="139"/>
      <c r="E31" s="139"/>
      <c r="F31" s="139"/>
      <c r="G31" s="139"/>
      <c r="H31" s="139"/>
      <c r="I31" s="139"/>
      <c r="J31" s="139"/>
      <c r="K31" s="140"/>
    </row>
    <row r="32" spans="2:11" x14ac:dyDescent="0.3">
      <c r="B32" s="138"/>
      <c r="C32" s="139"/>
      <c r="D32" s="139"/>
      <c r="E32" s="139"/>
      <c r="F32" s="139"/>
      <c r="G32" s="139"/>
      <c r="H32" s="139"/>
      <c r="I32" s="139"/>
      <c r="J32" s="139"/>
      <c r="K32" s="140"/>
    </row>
    <row r="33" spans="2:11" x14ac:dyDescent="0.3">
      <c r="B33" s="138"/>
      <c r="C33" s="139"/>
      <c r="D33" s="139"/>
      <c r="E33" s="139"/>
      <c r="F33" s="139"/>
      <c r="G33" s="139"/>
      <c r="H33" s="139"/>
      <c r="I33" s="139"/>
      <c r="J33" s="139"/>
      <c r="K33" s="140"/>
    </row>
    <row r="34" spans="2:11" x14ac:dyDescent="0.3">
      <c r="B34" s="138"/>
      <c r="C34" s="139"/>
      <c r="D34" s="139"/>
      <c r="E34" s="139"/>
      <c r="F34" s="139"/>
      <c r="G34" s="139"/>
      <c r="H34" s="139"/>
      <c r="I34" s="139"/>
      <c r="J34" s="139"/>
      <c r="K34" s="140"/>
    </row>
    <row r="35" spans="2:11" x14ac:dyDescent="0.3">
      <c r="B35" s="138"/>
      <c r="C35" s="139"/>
      <c r="D35" s="139"/>
      <c r="E35" s="139"/>
      <c r="F35" s="139"/>
      <c r="G35" s="139"/>
      <c r="H35" s="139"/>
      <c r="I35" s="139"/>
      <c r="J35" s="139"/>
      <c r="K35" s="140"/>
    </row>
    <row r="36" spans="2:11" x14ac:dyDescent="0.3">
      <c r="B36" s="138"/>
      <c r="C36" s="139"/>
      <c r="D36" s="139"/>
      <c r="E36" s="139"/>
      <c r="F36" s="139"/>
      <c r="G36" s="139"/>
      <c r="H36" s="139"/>
      <c r="I36" s="139"/>
      <c r="J36" s="139"/>
      <c r="K36" s="140"/>
    </row>
    <row r="37" spans="2:11" x14ac:dyDescent="0.3">
      <c r="B37" s="138"/>
      <c r="C37" s="139"/>
      <c r="D37" s="139"/>
      <c r="E37" s="139"/>
      <c r="F37" s="139"/>
      <c r="G37" s="139"/>
      <c r="H37" s="139"/>
      <c r="I37" s="139"/>
      <c r="J37" s="139"/>
      <c r="K37" s="140"/>
    </row>
    <row r="38" spans="2:11" ht="15" thickBot="1" x14ac:dyDescent="0.35">
      <c r="B38" s="141"/>
      <c r="C38" s="142"/>
      <c r="D38" s="142"/>
      <c r="E38" s="142"/>
      <c r="F38" s="142"/>
      <c r="G38" s="142"/>
      <c r="H38" s="142"/>
      <c r="I38" s="142"/>
      <c r="J38" s="142"/>
      <c r="K38" s="143"/>
    </row>
  </sheetData>
  <mergeCells count="2">
    <mergeCell ref="B2:K2"/>
    <mergeCell ref="B3:K3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68A72-8A50-4FE3-A907-8B692DED3428}">
  <sheetPr codeName="Sheet18"/>
  <dimension ref="A1:AS60"/>
  <sheetViews>
    <sheetView showGridLines="0" tabSelected="1" zoomScale="80" zoomScaleNormal="80" workbookViewId="0">
      <pane xSplit="1" ySplit="2" topLeftCell="B3" activePane="bottomRight" state="frozen"/>
      <selection pane="topRight" activeCell="B1" sqref="B1"/>
      <selection pane="bottomLeft" activeCell="A3" sqref="A3"/>
      <selection pane="bottomRight" activeCell="E61" sqref="E61"/>
    </sheetView>
  </sheetViews>
  <sheetFormatPr defaultRowHeight="14.4" x14ac:dyDescent="0.3"/>
  <cols>
    <col min="1" max="1" width="42.21875" bestFit="1" customWidth="1"/>
    <col min="3" max="3" width="14.88671875" bestFit="1" customWidth="1"/>
    <col min="5" max="5" width="14.88671875" customWidth="1"/>
    <col min="7" max="7" width="14.88671875" bestFit="1" customWidth="1"/>
    <col min="9" max="9" width="14.88671875" bestFit="1" customWidth="1"/>
    <col min="11" max="11" width="14.88671875" bestFit="1" customWidth="1"/>
    <col min="13" max="13" width="14.88671875" bestFit="1" customWidth="1"/>
  </cols>
  <sheetData>
    <row r="1" spans="1:45" x14ac:dyDescent="0.3">
      <c r="A1" s="10" t="s">
        <v>802</v>
      </c>
      <c r="C1" s="10" t="s">
        <v>38</v>
      </c>
      <c r="E1" s="10" t="s">
        <v>38</v>
      </c>
      <c r="G1" s="10" t="s">
        <v>38</v>
      </c>
      <c r="I1" s="10" t="s">
        <v>38</v>
      </c>
      <c r="K1" s="10" t="s">
        <v>38</v>
      </c>
      <c r="M1" s="10" t="s">
        <v>38</v>
      </c>
    </row>
    <row r="2" spans="1:45" s="1" customFormat="1" x14ac:dyDescent="0.3">
      <c r="A2" s="10" t="s">
        <v>37</v>
      </c>
      <c r="C2" s="92" t="s">
        <v>361</v>
      </c>
      <c r="E2" s="92">
        <v>2025</v>
      </c>
      <c r="G2" s="92">
        <v>2024</v>
      </c>
      <c r="I2" s="92">
        <v>2023</v>
      </c>
      <c r="K2" s="92">
        <v>2022</v>
      </c>
      <c r="M2" s="92">
        <v>2021</v>
      </c>
    </row>
    <row r="3" spans="1:45" x14ac:dyDescent="0.3">
      <c r="A3" s="103" t="s">
        <v>710</v>
      </c>
      <c r="C3" s="48">
        <f>'P&amp;L'!C3</f>
        <v>230461517.36233607</v>
      </c>
      <c r="D3" s="12"/>
      <c r="E3" s="48">
        <f>'P&amp;L'!E3</f>
        <v>203894438</v>
      </c>
      <c r="F3" s="12"/>
      <c r="G3" s="48">
        <f>'P&amp;L'!O3</f>
        <v>159292229</v>
      </c>
      <c r="H3" s="12"/>
      <c r="I3" s="48">
        <f>'P&amp;L'!Y3</f>
        <v>135485652</v>
      </c>
      <c r="J3" s="12"/>
      <c r="K3" s="48">
        <f>'P&amp;L'!AI3</f>
        <v>131930193</v>
      </c>
      <c r="L3" s="12"/>
      <c r="M3" s="48">
        <f>'P&amp;L'!AS3</f>
        <v>93156958</v>
      </c>
    </row>
    <row r="4" spans="1:45" x14ac:dyDescent="0.3">
      <c r="A4" s="103" t="s">
        <v>715</v>
      </c>
      <c r="C4" s="111">
        <f>'P&amp;L'!C5/C3</f>
        <v>0.13584259965337828</v>
      </c>
      <c r="D4" s="130"/>
      <c r="E4" s="111">
        <f>'P&amp;L'!E5/E3</f>
        <v>0.10878225133340812</v>
      </c>
      <c r="F4" s="130"/>
      <c r="G4" s="111">
        <f>'P&amp;L'!O5/G3</f>
        <v>7.6759105430058358E-2</v>
      </c>
      <c r="H4" s="130"/>
      <c r="I4" s="111">
        <f>'P&amp;L'!Y5/I3</f>
        <v>7.1386016579822048E-2</v>
      </c>
      <c r="J4" s="130"/>
      <c r="K4" s="111">
        <f>'P&amp;L'!AI5/K3</f>
        <v>7.4781342887901336E-2</v>
      </c>
      <c r="L4" s="130"/>
      <c r="M4" s="111">
        <f>'P&amp;L'!AS5/M3</f>
        <v>7.3849062353452982E-2</v>
      </c>
    </row>
    <row r="5" spans="1:45" x14ac:dyDescent="0.3">
      <c r="A5" s="103" t="s">
        <v>711</v>
      </c>
      <c r="C5" s="48">
        <f>'P&amp;L'!C12+'P&amp;L'!C80+'P&amp;L'!C83+'P&amp;L'!C107+'P&amp;L'!C108+'P&amp;L'!C127+'P&amp;L'!C128</f>
        <v>33460414.773062311</v>
      </c>
      <c r="D5" s="12"/>
      <c r="E5" s="48">
        <f>'P&amp;L'!E12+'P&amp;L'!E80+'P&amp;L'!E83+'P&amp;L'!E107+'P&amp;L'!E108+'P&amp;L'!E127+'P&amp;L'!E128</f>
        <v>26104108</v>
      </c>
      <c r="F5" s="12"/>
      <c r="G5" s="48">
        <f>'P&amp;L'!O12+'P&amp;L'!O80+'P&amp;L'!O83+'P&amp;L'!O107+'P&amp;L'!O108+'P&amp;L'!O127+'P&amp;L'!O128</f>
        <v>17378880</v>
      </c>
      <c r="H5" s="12"/>
      <c r="I5" s="48">
        <f>'P&amp;L'!Y12+'P&amp;L'!Y80+'P&amp;L'!Y83+'P&amp;L'!Y107+'P&amp;L'!Y108+'P&amp;L'!Y127+'P&amp;L'!Y128</f>
        <v>9566658</v>
      </c>
      <c r="J5" s="12"/>
      <c r="K5" s="48">
        <f>'P&amp;L'!AI12+'P&amp;L'!AI80+'P&amp;L'!AI83+'P&amp;L'!AI107+'P&amp;L'!AI108+'P&amp;L'!AI127+'P&amp;L'!AI128</f>
        <v>9123848</v>
      </c>
      <c r="L5" s="12"/>
      <c r="M5" s="48">
        <f>'P&amp;L'!AS12+'P&amp;L'!AS80+'P&amp;L'!AS83+'P&amp;L'!AS107+'P&amp;L'!AS108+'P&amp;L'!AS127+'P&amp;L'!AS128</f>
        <v>6481937</v>
      </c>
    </row>
    <row r="6" spans="1:45" x14ac:dyDescent="0.3">
      <c r="A6" s="103" t="s">
        <v>712</v>
      </c>
      <c r="C6" s="48">
        <f>'P&amp;L'!C12</f>
        <v>31864876.53247511</v>
      </c>
      <c r="D6" s="12"/>
      <c r="E6" s="48">
        <f>'P&amp;L'!E12</f>
        <v>24467152</v>
      </c>
      <c r="F6" s="12"/>
      <c r="G6" s="48">
        <f>'P&amp;L'!O12</f>
        <v>15840197</v>
      </c>
      <c r="H6" s="12"/>
      <c r="I6" s="48">
        <f>'P&amp;L'!Y12</f>
        <v>8179070</v>
      </c>
      <c r="J6" s="12"/>
      <c r="K6" s="48">
        <f>'P&amp;L'!AI12</f>
        <v>7879304</v>
      </c>
      <c r="L6" s="12"/>
      <c r="M6" s="48">
        <f>'P&amp;L'!AS12</f>
        <v>5215312</v>
      </c>
    </row>
    <row r="7" spans="1:45" x14ac:dyDescent="0.3">
      <c r="A7" s="103" t="s">
        <v>730</v>
      </c>
      <c r="C7" s="48">
        <f>'P&amp;L'!C15</f>
        <v>31706211.981877331</v>
      </c>
      <c r="D7" s="12"/>
      <c r="E7" s="48">
        <f>'P&amp;L'!E15</f>
        <v>24341667</v>
      </c>
      <c r="F7" s="12"/>
      <c r="G7" s="48">
        <f>'P&amp;L'!O15</f>
        <v>15738098</v>
      </c>
      <c r="H7" s="12"/>
      <c r="I7" s="48">
        <f>'P&amp;L'!Y15</f>
        <v>8103043</v>
      </c>
      <c r="J7" s="12"/>
      <c r="K7" s="48">
        <f>'P&amp;L'!AI15</f>
        <v>7819649</v>
      </c>
      <c r="L7" s="12"/>
      <c r="M7" s="48">
        <f>'P&amp;L'!AS15</f>
        <v>5152399</v>
      </c>
    </row>
    <row r="8" spans="1:45" x14ac:dyDescent="0.3">
      <c r="A8" s="103" t="s">
        <v>713</v>
      </c>
      <c r="C8" s="48">
        <f>'P&amp;L'!C23</f>
        <v>20484301.900197264</v>
      </c>
      <c r="D8" s="12"/>
      <c r="E8" s="48">
        <f>'P&amp;L'!E23</f>
        <v>15251615</v>
      </c>
      <c r="F8" s="12"/>
      <c r="G8" s="48">
        <f>'P&amp;L'!O23</f>
        <v>9708045</v>
      </c>
      <c r="H8" s="12"/>
      <c r="I8" s="48">
        <f>'P&amp;L'!Y23</f>
        <v>5004155</v>
      </c>
      <c r="J8" s="12"/>
      <c r="K8" s="48">
        <f>'P&amp;L'!AI23</f>
        <v>5585165</v>
      </c>
      <c r="L8" s="12"/>
      <c r="M8" s="48">
        <f>'P&amp;L'!AS23</f>
        <v>3594798</v>
      </c>
    </row>
    <row r="9" spans="1:45" x14ac:dyDescent="0.3">
      <c r="A9" s="103" t="s">
        <v>714</v>
      </c>
      <c r="C9" s="111">
        <f>C8/C3</f>
        <v>8.8883828131667841E-2</v>
      </c>
      <c r="D9" s="37"/>
      <c r="E9" s="111">
        <f>E8/E3</f>
        <v>7.4801525483495529E-2</v>
      </c>
      <c r="F9" s="37"/>
      <c r="G9" s="111">
        <f>G8/G3</f>
        <v>6.094487509494264E-2</v>
      </c>
      <c r="H9" s="37"/>
      <c r="I9" s="111">
        <f>I8/I3</f>
        <v>3.6934944225680812E-2</v>
      </c>
      <c r="J9" s="37"/>
      <c r="K9" s="111">
        <f>K8/K3</f>
        <v>4.2334244140763137E-2</v>
      </c>
      <c r="L9" s="37"/>
      <c r="M9" s="111">
        <f>M8/M3</f>
        <v>3.8588615141340273E-2</v>
      </c>
    </row>
    <row r="10" spans="1:45" x14ac:dyDescent="0.3">
      <c r="A10" s="103" t="s">
        <v>722</v>
      </c>
      <c r="C10" s="111">
        <f>-('P&amp;L'!C19+'P&amp;L'!C20+'P&amp;L'!C21+'P&amp;L'!C17+'P&amp;L'!C16)/'P&amp;L'!C15</f>
        <v>0.3539341151221187</v>
      </c>
      <c r="D10" s="31"/>
      <c r="E10" s="111">
        <f>-('P&amp;L'!E19+'P&amp;L'!E20+'P&amp;L'!E21+'P&amp;L'!E17+'P&amp;L'!E16)/'P&amp;L'!E15</f>
        <v>0.3734358867040618</v>
      </c>
      <c r="F10" s="31"/>
      <c r="G10" s="111">
        <f>-('P&amp;L'!O19+'P&amp;L'!O20+'P&amp;L'!O21+'P&amp;L'!O17+'P&amp;L'!O16)/'P&amp;L'!O15</f>
        <v>0.38315004773766181</v>
      </c>
      <c r="H10" s="31"/>
      <c r="I10" s="111">
        <f>-('P&amp;L'!Y19+'P&amp;L'!Y20+'P&amp;L'!Y21+'P&amp;L'!Y17+'P&amp;L'!Y16)/'P&amp;L'!Y15</f>
        <v>0.38243509259422664</v>
      </c>
      <c r="J10" s="31"/>
      <c r="K10" s="111">
        <f>-('P&amp;L'!AI19+'P&amp;L'!AI20+'P&amp;L'!AI21+'P&amp;L'!AI17+'P&amp;L'!AI16)/'P&amp;L'!AI15</f>
        <v>0.28575246791767761</v>
      </c>
      <c r="L10" s="31"/>
      <c r="M10" s="111">
        <f>-('P&amp;L'!AS19+'P&amp;L'!AS20+'P&amp;L'!AS21+'P&amp;L'!AS17+'P&amp;L'!AS16)/'P&amp;L'!AS15</f>
        <v>0.30230597436262213</v>
      </c>
      <c r="Y10" s="37"/>
      <c r="AI10" s="37"/>
      <c r="AS10" s="37"/>
    </row>
    <row r="12" spans="1:45" x14ac:dyDescent="0.3">
      <c r="A12" s="103" t="s">
        <v>716</v>
      </c>
      <c r="C12" s="48">
        <f>SOFP!C23</f>
        <v>102217468.24764021</v>
      </c>
      <c r="D12" s="12"/>
      <c r="E12" s="48">
        <f>SOFP!E23</f>
        <v>87341629</v>
      </c>
      <c r="F12" s="12"/>
      <c r="G12" s="48">
        <f>SOFP!M23</f>
        <v>75943753</v>
      </c>
      <c r="H12" s="12"/>
      <c r="I12" s="48">
        <f>SOFP!O23</f>
        <v>70037587</v>
      </c>
      <c r="J12" s="12"/>
      <c r="K12" s="48">
        <f>SOFP!Q23</f>
        <v>47422696</v>
      </c>
      <c r="L12" s="12"/>
      <c r="M12" s="48">
        <f>SOFP!S23</f>
        <v>43030488</v>
      </c>
    </row>
    <row r="13" spans="1:45" x14ac:dyDescent="0.3">
      <c r="A13" s="103" t="s">
        <v>717</v>
      </c>
      <c r="C13" s="48">
        <f>SOFP!C29</f>
        <v>50905276.229140058</v>
      </c>
      <c r="D13" s="12"/>
      <c r="E13" s="48">
        <f>SOFP!E29</f>
        <v>36362538</v>
      </c>
      <c r="F13" s="12"/>
      <c r="G13" s="48">
        <f>SOFP!M29</f>
        <v>28767569</v>
      </c>
      <c r="H13" s="12"/>
      <c r="I13" s="48">
        <f>SOFP!O29</f>
        <v>22779942</v>
      </c>
      <c r="J13" s="12"/>
      <c r="K13" s="48">
        <f>SOFP!Q29</f>
        <v>21027638</v>
      </c>
      <c r="L13" s="12"/>
      <c r="M13" s="48">
        <f>SOFP!S29</f>
        <v>18630527</v>
      </c>
    </row>
    <row r="14" spans="1:45" x14ac:dyDescent="0.3">
      <c r="A14" s="103" t="s">
        <v>703</v>
      </c>
      <c r="C14" s="48">
        <f>SOFP!C54</f>
        <v>124087935</v>
      </c>
      <c r="D14" s="12"/>
      <c r="E14" s="48">
        <f>SOFP!E54</f>
        <v>124087935</v>
      </c>
      <c r="F14" s="12"/>
      <c r="G14" s="48">
        <f>SOFP!M54</f>
        <v>124087935</v>
      </c>
      <c r="H14" s="12"/>
      <c r="I14" s="48">
        <f>SOFP!O54</f>
        <v>124087935</v>
      </c>
      <c r="J14" s="12"/>
      <c r="K14" s="48">
        <f>SOFP!Q54</f>
        <v>124087935</v>
      </c>
      <c r="L14" s="12"/>
      <c r="M14" s="48">
        <f>SOFP!S54</f>
        <v>124087935</v>
      </c>
    </row>
    <row r="16" spans="1:45" x14ac:dyDescent="0.3">
      <c r="A16" s="103" t="s">
        <v>718</v>
      </c>
      <c r="C16" s="48">
        <f>CF!C14</f>
        <v>20962687.452427506</v>
      </c>
      <c r="E16" s="48">
        <f>CF!E14</f>
        <v>16298014</v>
      </c>
      <c r="G16" s="48">
        <f>CF!G14</f>
        <v>8361519</v>
      </c>
      <c r="I16" s="48">
        <f>CF!I14</f>
        <v>22438316</v>
      </c>
      <c r="K16" s="48">
        <f>CF!K14</f>
        <v>6171564</v>
      </c>
      <c r="M16" s="48">
        <f>CF!M14</f>
        <v>14444377</v>
      </c>
    </row>
    <row r="17" spans="1:35" x14ac:dyDescent="0.3">
      <c r="A17" s="103" t="s">
        <v>721</v>
      </c>
      <c r="C17" s="48">
        <f>-'P&amp;L'!C14*(1-C10)</f>
        <v>102507.7532807056</v>
      </c>
      <c r="E17" s="48">
        <f>-'P&amp;L'!E14*(1-E10)</f>
        <v>78624.397756940802</v>
      </c>
      <c r="G17" s="48">
        <f>-'P&amp;L'!O14*(1-G10)</f>
        <v>62979.763276032463</v>
      </c>
      <c r="I17" s="48">
        <f>-'P&amp;L'!Y14*(1-I10)</f>
        <v>46951.607215338736</v>
      </c>
      <c r="K17" s="48">
        <f>-'P&amp;L'!AI14*(1-K10)</f>
        <v>42608.436526370941</v>
      </c>
      <c r="M17" s="48">
        <f>-'P&amp;L'!AS14*(1-M10)</f>
        <v>43894.024234924349</v>
      </c>
    </row>
    <row r="18" spans="1:35" x14ac:dyDescent="0.3">
      <c r="A18" s="103" t="s">
        <v>720</v>
      </c>
      <c r="C18" s="48">
        <f>CF!C17+CF!C19</f>
        <v>-2001232.3000000003</v>
      </c>
      <c r="E18" s="48">
        <f>CF!E17+CF!E19</f>
        <v>-1948411</v>
      </c>
      <c r="G18" s="48">
        <f>CF!G17+CF!G19</f>
        <v>-1857258</v>
      </c>
      <c r="I18" s="48">
        <f>CF!I17+CF!I19</f>
        <v>-3346671</v>
      </c>
      <c r="K18" s="48">
        <f>CF!K17+CF!K19</f>
        <v>-1817259</v>
      </c>
      <c r="M18" s="48">
        <f>CF!M17+CF!M19</f>
        <v>-1094909</v>
      </c>
    </row>
    <row r="19" spans="1:35" x14ac:dyDescent="0.3">
      <c r="A19" s="103" t="s">
        <v>719</v>
      </c>
      <c r="C19" s="49">
        <f>SUM(C16:C18)</f>
        <v>19063962.905708212</v>
      </c>
      <c r="E19" s="49">
        <f>SUM(E16:E18)</f>
        <v>14428227.397756942</v>
      </c>
      <c r="G19" s="49">
        <f>SUM(G16:G18)</f>
        <v>6567240.7632760331</v>
      </c>
      <c r="I19" s="49">
        <f>SUM(I16:I18)</f>
        <v>19138596.607215337</v>
      </c>
      <c r="K19" s="49">
        <f>SUM(K16:K18)</f>
        <v>4396913.4365263712</v>
      </c>
      <c r="M19" s="49">
        <f>SUM(M16:M18)</f>
        <v>13393362.024234924</v>
      </c>
    </row>
    <row r="21" spans="1:35" x14ac:dyDescent="0.3">
      <c r="A21" s="103" t="s">
        <v>723</v>
      </c>
    </row>
    <row r="22" spans="1:35" x14ac:dyDescent="0.3">
      <c r="A22" s="103" t="s">
        <v>724</v>
      </c>
      <c r="C22" s="111">
        <f>C8/C7</f>
        <v>0.64606588487788141</v>
      </c>
      <c r="E22" s="111">
        <f>E8/E7</f>
        <v>0.6265641132959382</v>
      </c>
      <c r="G22" s="111">
        <f>G8/G7</f>
        <v>0.61684995226233819</v>
      </c>
      <c r="I22" s="111">
        <f>I8/I7</f>
        <v>0.61756490740577341</v>
      </c>
      <c r="K22" s="111">
        <f>K8/K7</f>
        <v>0.71424753208232239</v>
      </c>
      <c r="M22" s="111">
        <f>M8/M7</f>
        <v>0.69769402563737781</v>
      </c>
      <c r="AI22" s="37"/>
    </row>
    <row r="23" spans="1:35" x14ac:dyDescent="0.3">
      <c r="A23" s="103" t="s">
        <v>725</v>
      </c>
      <c r="C23" s="111">
        <f>C7/C6</f>
        <v>0.99502070719037383</v>
      </c>
      <c r="D23" s="31"/>
      <c r="E23" s="111">
        <f>E7/E6</f>
        <v>0.99487128702188143</v>
      </c>
      <c r="F23" s="31"/>
      <c r="G23" s="111">
        <f>G7/G6</f>
        <v>0.99355443622323636</v>
      </c>
      <c r="H23" s="31"/>
      <c r="I23" s="111">
        <f>I7/I6</f>
        <v>0.99070468891940033</v>
      </c>
      <c r="J23" s="31"/>
      <c r="K23" s="111">
        <f>K7/K6</f>
        <v>0.99242889981145543</v>
      </c>
      <c r="L23" s="31"/>
      <c r="M23" s="111">
        <f>M7/M6</f>
        <v>0.98793686743957021</v>
      </c>
      <c r="AI23" s="37"/>
    </row>
    <row r="24" spans="1:35" x14ac:dyDescent="0.3">
      <c r="A24" s="103" t="s">
        <v>729</v>
      </c>
      <c r="C24" s="111">
        <f>C6/C3</f>
        <v>0.13826549828002968</v>
      </c>
      <c r="D24" s="31"/>
      <c r="E24" s="111">
        <f>E6/E3</f>
        <v>0.11999911444372013</v>
      </c>
      <c r="F24" s="31"/>
      <c r="G24" s="111">
        <f>G6/G3</f>
        <v>9.9441115862594909E-2</v>
      </c>
      <c r="H24" s="31"/>
      <c r="I24" s="111">
        <f>I6/I3</f>
        <v>6.0368532602994747E-2</v>
      </c>
      <c r="J24" s="31"/>
      <c r="K24" s="111">
        <f>K6/K3</f>
        <v>5.9723281083959301E-2</v>
      </c>
      <c r="L24" s="31"/>
      <c r="M24" s="111">
        <f>M6/M3</f>
        <v>5.5984138082310501E-2</v>
      </c>
    </row>
    <row r="25" spans="1:35" x14ac:dyDescent="0.3">
      <c r="A25" s="103" t="s">
        <v>726</v>
      </c>
      <c r="C25" s="115">
        <f>C3/((C12+E12)/2)</f>
        <v>2.4315532275537368</v>
      </c>
      <c r="E25" s="115">
        <f>E3/((E12+G12)/2)</f>
        <v>2.4973997733612188</v>
      </c>
      <c r="G25" s="115">
        <f>G3/((G12+I12)/2)</f>
        <v>2.1823642528558787</v>
      </c>
      <c r="I25" s="115">
        <f>I3/((I12+K12)/2)</f>
        <v>2.3069185351783972</v>
      </c>
      <c r="K25" s="115">
        <f>K3/((K12+M12)/2)</f>
        <v>2.9170933993876877</v>
      </c>
      <c r="M25" s="115">
        <f>M3/((M12+O12)/2)</f>
        <v>4.3298118301609776</v>
      </c>
    </row>
    <row r="26" spans="1:35" x14ac:dyDescent="0.3">
      <c r="A26" s="103" t="s">
        <v>727</v>
      </c>
      <c r="C26" s="115">
        <f>((C12+E12)/2)/((C13+E13)/2)</f>
        <v>2.1721536046487055</v>
      </c>
      <c r="E26" s="115">
        <f>((E12+G12)/2)/((E13+G13)/2)</f>
        <v>2.5070645438982622</v>
      </c>
      <c r="G26" s="115">
        <f>((G12+I12)/2)/((G13+I13)/2)</f>
        <v>2.8319765041613745</v>
      </c>
      <c r="I26" s="115">
        <f>((I12+K12)/2)/((I13+K13)/2)</f>
        <v>2.6812776008170274</v>
      </c>
      <c r="K26" s="115">
        <f>((K12+M12)/2)/((K13+M13)/2)</f>
        <v>2.2808212129835055</v>
      </c>
      <c r="M26" s="115">
        <f>((M12+O12)/2)/((M13+O13)/2)</f>
        <v>2.3096763714735498</v>
      </c>
    </row>
    <row r="27" spans="1:35" x14ac:dyDescent="0.3">
      <c r="A27" s="103" t="s">
        <v>728</v>
      </c>
      <c r="C27" s="111">
        <f>C22*C23*C24*C25*C26</f>
        <v>0.46945834684048365</v>
      </c>
      <c r="E27" s="111">
        <f>E22*E23*E24*E25*E26</f>
        <v>0.46834300456469397</v>
      </c>
      <c r="G27" s="111">
        <f>G22*G23*G24*G25*G26</f>
        <v>0.37666396734461144</v>
      </c>
      <c r="I27" s="111">
        <f>I22*I23*I24*I25*I26</f>
        <v>0.22846069104935718</v>
      </c>
      <c r="K27" s="111">
        <f>K22*K23*K24*K25*K26</f>
        <v>0.28166532667358662</v>
      </c>
      <c r="M27" s="111">
        <f>M22*M23*M24*M25*M26</f>
        <v>0.38590405950406015</v>
      </c>
    </row>
    <row r="29" spans="1:35" x14ac:dyDescent="0.3">
      <c r="A29" s="103" t="s">
        <v>768</v>
      </c>
      <c r="C29" s="107">
        <f>Beta!B18</f>
        <v>0.5647646150575073</v>
      </c>
    </row>
    <row r="30" spans="1:35" x14ac:dyDescent="0.3">
      <c r="A30" s="103" t="s">
        <v>769</v>
      </c>
      <c r="C30" s="116">
        <f>'Stock Price Daily'!S5</f>
        <v>0.2578664450093282</v>
      </c>
    </row>
    <row r="31" spans="1:35" x14ac:dyDescent="0.3">
      <c r="A31" s="103" t="s">
        <v>770</v>
      </c>
      <c r="C31" s="111">
        <f>0.137+(C29*(C30-0.137))</f>
        <v>0.20526109128906261</v>
      </c>
    </row>
    <row r="32" spans="1:35" x14ac:dyDescent="0.3">
      <c r="A32" s="103" t="s">
        <v>782</v>
      </c>
      <c r="C32" s="119">
        <f>(((E37+E39+G39+I39+K39+M39)/M37)^(1/4))-1</f>
        <v>0.23227571831587701</v>
      </c>
    </row>
    <row r="33" spans="1:13" x14ac:dyDescent="0.3">
      <c r="A33" s="103" t="s">
        <v>783</v>
      </c>
      <c r="C33" s="117">
        <f>(('Stock Data'!N54/'Stock Data'!N1040)^(1/4))-1</f>
        <v>0.27971490805764221</v>
      </c>
    </row>
    <row r="35" spans="1:13" x14ac:dyDescent="0.3">
      <c r="A35" s="103" t="s">
        <v>773</v>
      </c>
      <c r="C35" s="22"/>
      <c r="E35" s="102">
        <v>45811</v>
      </c>
      <c r="G35" s="102">
        <v>45449</v>
      </c>
      <c r="I35" s="102">
        <v>45077</v>
      </c>
      <c r="K35" s="102">
        <v>44715</v>
      </c>
      <c r="M35" s="102">
        <v>44351</v>
      </c>
    </row>
    <row r="36" spans="1:13" x14ac:dyDescent="0.3">
      <c r="A36" s="103" t="s">
        <v>774</v>
      </c>
      <c r="E36" s="103">
        <f>_xlfn.XLOOKUP(E35+1,'Stock Data'!$B$2:$B$1192,'Stock Data'!$F$2:$F$1192)</f>
        <v>1137.3800000000001</v>
      </c>
      <c r="G36" s="103">
        <f>_xlfn.XLOOKUP(G35+1,'Stock Data'!$B$2:$B$1192,'Stock Data'!$F$2:$F$1192)</f>
        <v>515.37</v>
      </c>
      <c r="I36" s="103">
        <f>_xlfn.XLOOKUP(I35+5,'Stock Data'!$B$2:$B$1192,'Stock Data'!$F$2:$F$1192)</f>
        <v>272.57</v>
      </c>
      <c r="K36" s="103">
        <f>_xlfn.XLOOKUP(K35+3,'Stock Data'!$B$2:$B$1192,'Stock Data'!$F$2:$F$1192)</f>
        <v>395</v>
      </c>
      <c r="M36" s="103">
        <f>_xlfn.XLOOKUP(M35+3,'Stock Data'!$B$2:$B$1192,'Stock Data'!$F$2:$F$1192)</f>
        <v>492.34</v>
      </c>
    </row>
    <row r="37" spans="1:13" x14ac:dyDescent="0.3">
      <c r="A37" s="103" t="s">
        <v>775</v>
      </c>
      <c r="E37" s="2">
        <f>_xlfn.XLOOKUP(DATE(2025,7,1),'Stock Data'!$B$2:$B$1192,'Stock Data'!$F$2:$F$1192)</f>
        <v>1033.82</v>
      </c>
      <c r="G37" s="2">
        <f>_xlfn.XLOOKUP(DATE(2024,7,1),'Stock Data'!$B$2:$B$1192,'Stock Data'!$F$2:$F$1192)</f>
        <v>489.69</v>
      </c>
      <c r="I37" s="2">
        <f>_xlfn.XLOOKUP(DATE(2023,7,3),'Stock Data'!$B$2:$B$1192,'Stock Data'!$F$2:$F$1192)</f>
        <v>268</v>
      </c>
      <c r="K37" s="2">
        <f>_xlfn.XLOOKUP(DATE(2022,7,1),'Stock Data'!$B$2:$B$1192,'Stock Data'!$F$2:$F$1192)</f>
        <v>370.06</v>
      </c>
      <c r="M37" s="2">
        <f>_xlfn.XLOOKUP(DATE(2021,7,1),'Stock Data'!$B$2:$B$1192,'Stock Data'!$F$2:$F$1192)</f>
        <v>516</v>
      </c>
    </row>
    <row r="38" spans="1:13" x14ac:dyDescent="0.3">
      <c r="A38" s="103" t="s">
        <v>777</v>
      </c>
      <c r="E38" s="103">
        <f>'P&amp;L'!E32</f>
        <v>122.91</v>
      </c>
      <c r="G38" s="103">
        <f>'P&amp;L'!O32</f>
        <v>78.239999999999995</v>
      </c>
      <c r="I38" s="103">
        <f>'P&amp;L'!Y32</f>
        <v>40.33</v>
      </c>
      <c r="K38" s="103">
        <f>'P&amp;L'!AI32</f>
        <v>45.01</v>
      </c>
      <c r="M38" s="103">
        <f>'P&amp;L'!AS32</f>
        <v>28.97</v>
      </c>
    </row>
    <row r="39" spans="1:13" x14ac:dyDescent="0.3">
      <c r="A39" s="103" t="s">
        <v>778</v>
      </c>
      <c r="E39" s="107">
        <f>'P&amp;L'!E39/SOFP!E54*1000</f>
        <v>62.000000241764042</v>
      </c>
      <c r="G39" s="107">
        <f>'P&amp;L'!O39/SOFP!M54*1000</f>
        <v>29.99999959705994</v>
      </c>
      <c r="I39" s="107">
        <f>'P&amp;L'!Y39/SOFP!O54*1000</f>
        <v>25.999997501771627</v>
      </c>
      <c r="K39" s="107">
        <f>'P&amp;L'!AI39/SOFP!Q54*1000</f>
        <v>25.500005298661794</v>
      </c>
      <c r="M39" s="107">
        <f>'P&amp;L'!AS39/SOFP!S54*1000</f>
        <v>12.499998488974773</v>
      </c>
    </row>
    <row r="40" spans="1:13" x14ac:dyDescent="0.3">
      <c r="A40" s="103" t="s">
        <v>779</v>
      </c>
      <c r="E40" s="111">
        <f>(E38-E39)/E38</f>
        <v>0.49556585923225088</v>
      </c>
      <c r="G40" s="111">
        <f>(G38-G39)/G38</f>
        <v>0.61656442232796593</v>
      </c>
      <c r="I40" s="111">
        <f>(I38-I39)/I38</f>
        <v>0.35531868331833305</v>
      </c>
      <c r="K40" s="111">
        <f>(K38-K39)/K38</f>
        <v>0.4334591135600579</v>
      </c>
      <c r="M40" s="111">
        <f>(M38-M39)/M38</f>
        <v>0.5685192099076708</v>
      </c>
    </row>
    <row r="41" spans="1:13" x14ac:dyDescent="0.3">
      <c r="A41" s="103" t="s">
        <v>780</v>
      </c>
      <c r="E41" s="111">
        <f>E40*E27</f>
        <v>0.23209480347251657</v>
      </c>
      <c r="G41" s="111">
        <f>G40*G27</f>
        <v>0.23223760143759017</v>
      </c>
      <c r="I41" s="111">
        <f>I40*I27</f>
        <v>8.1176351933654065E-2</v>
      </c>
      <c r="K41" s="111">
        <f>K40*K27</f>
        <v>0.12209040282053699</v>
      </c>
      <c r="M41" s="111">
        <f>M40*M27</f>
        <v>0.21939387100941105</v>
      </c>
    </row>
    <row r="42" spans="1:13" x14ac:dyDescent="0.3">
      <c r="A42" s="103" t="s">
        <v>776</v>
      </c>
      <c r="E42" s="115">
        <f>E36/E$38</f>
        <v>9.2537629159547645</v>
      </c>
      <c r="G42" s="115">
        <f>G36/G$38</f>
        <v>6.5870398773006142</v>
      </c>
      <c r="I42" s="115">
        <f>I36/I$38</f>
        <v>6.7584924373915198</v>
      </c>
      <c r="K42" s="115">
        <f>K36/K$38</f>
        <v>8.7758275938680299</v>
      </c>
      <c r="M42" s="115">
        <f>M36/M$38</f>
        <v>16.994822229892993</v>
      </c>
    </row>
    <row r="43" spans="1:13" x14ac:dyDescent="0.3">
      <c r="A43" s="103" t="s">
        <v>784</v>
      </c>
      <c r="E43" s="115">
        <f>E37/E$38</f>
        <v>8.4111951834675782</v>
      </c>
      <c r="G43" s="115">
        <f>G37/G$38</f>
        <v>6.2588190184049086</v>
      </c>
      <c r="I43" s="115">
        <f>I37/I$38</f>
        <v>6.6451772873791226</v>
      </c>
      <c r="K43" s="115">
        <f>K37/K$38</f>
        <v>8.221728504776717</v>
      </c>
      <c r="M43" s="115">
        <f>M37/M$38</f>
        <v>17.811529168104936</v>
      </c>
    </row>
    <row r="44" spans="1:13" x14ac:dyDescent="0.3">
      <c r="A44" s="103" t="s">
        <v>785</v>
      </c>
      <c r="E44" s="115">
        <f>E36/(E$13*1000/E$14)</f>
        <v>3.8813334622104763</v>
      </c>
      <c r="G44" s="115">
        <f>G36/(G$13*1000/G$14)</f>
        <v>2.2230310479467348</v>
      </c>
      <c r="I44" s="115">
        <f>I36/(I$13*1000/I$14)</f>
        <v>1.4847556873915659</v>
      </c>
      <c r="K44" s="115">
        <f>K36/(K$13*1000/K$14)</f>
        <v>2.3309671930342342</v>
      </c>
      <c r="M44" s="115">
        <f>M36/(M$13*1000/M$14)</f>
        <v>3.2792123334943768</v>
      </c>
    </row>
    <row r="45" spans="1:13" x14ac:dyDescent="0.3">
      <c r="A45" s="103" t="s">
        <v>786</v>
      </c>
      <c r="E45" s="115">
        <f>E37/(E$13*1000/E$14)</f>
        <v>3.5279327576556949</v>
      </c>
      <c r="G45" s="115">
        <f>G37/(G$13*1000/G$14)</f>
        <v>2.1122612373033673</v>
      </c>
      <c r="I45" s="115">
        <f>I37/(I$13*1000/I$14)</f>
        <v>1.4598617757674712</v>
      </c>
      <c r="K45" s="115">
        <f>K37/(K$13*1000/K$14)</f>
        <v>2.1837916948208829</v>
      </c>
      <c r="M45" s="115">
        <f>M37/(M$13*1000/M$14)</f>
        <v>3.4367988871168271</v>
      </c>
    </row>
    <row r="46" spans="1:13" x14ac:dyDescent="0.3">
      <c r="A46" s="103" t="s">
        <v>787</v>
      </c>
      <c r="E46" s="115">
        <f>E36/(E$3*1000/E$14)</f>
        <v>0.69219708440649086</v>
      </c>
      <c r="G46" s="115">
        <f>G36/(G$3*1000/G$14)</f>
        <v>0.40147092838376947</v>
      </c>
      <c r="I46" s="115">
        <f>I36/(I$3*1000/I$14)</f>
        <v>0.24964007585799564</v>
      </c>
      <c r="K46" s="115">
        <f>K36/(K$3*1000/K$14)</f>
        <v>0.37152021997724205</v>
      </c>
      <c r="M46" s="115">
        <f>M36/(M$3*1000/M$14)</f>
        <v>0.65581203196759597</v>
      </c>
    </row>
    <row r="47" spans="1:13" x14ac:dyDescent="0.3">
      <c r="A47" s="103" t="s">
        <v>788</v>
      </c>
      <c r="E47" s="115">
        <f>E37/(E$3*1000/E$14)</f>
        <v>0.62917159594956673</v>
      </c>
      <c r="G47" s="115">
        <f>G37/(G$3*1000/G$14)</f>
        <v>0.38146632306934447</v>
      </c>
      <c r="I47" s="115">
        <f>I37/(I$3*1000/I$14)</f>
        <v>0.2454545266534939</v>
      </c>
      <c r="K47" s="115">
        <f>K37/(K$3*1000/K$14)</f>
        <v>0.34806271545513467</v>
      </c>
      <c r="M47" s="115">
        <f>M37/(M$3*1000/M$14)</f>
        <v>0.68732788011390411</v>
      </c>
    </row>
    <row r="48" spans="1:13" x14ac:dyDescent="0.3">
      <c r="A48" s="103" t="s">
        <v>781</v>
      </c>
      <c r="B48" s="118"/>
      <c r="E48" s="117">
        <f>(E36-G36+E39)/G36</f>
        <v>1.3272212201753384</v>
      </c>
      <c r="G48" s="117">
        <f>(G36-I36+G39)/I36</f>
        <v>1.0008438184578639</v>
      </c>
      <c r="I48" s="117">
        <f>(I36-K36+I39)/K36</f>
        <v>-0.24412658860310982</v>
      </c>
      <c r="K48" s="117">
        <f>(K36-M36+K39)/M36</f>
        <v>-0.14591541353807977</v>
      </c>
    </row>
    <row r="50" spans="1:13" x14ac:dyDescent="0.3">
      <c r="A50" s="103" t="s">
        <v>791</v>
      </c>
      <c r="E50" s="48">
        <f>-'P&amp;L'!E4</f>
        <v>181714342</v>
      </c>
      <c r="F50" s="12"/>
      <c r="G50" s="48">
        <f>-'P&amp;L'!O4</f>
        <v>147065100</v>
      </c>
      <c r="H50" s="12"/>
      <c r="I50" s="48">
        <f>-'P&amp;L'!Y4</f>
        <v>125813871</v>
      </c>
      <c r="J50" s="12"/>
      <c r="K50" s="48">
        <f>-'P&amp;L'!AI4</f>
        <v>122064276</v>
      </c>
      <c r="L50" s="12"/>
      <c r="M50" s="48">
        <f>-'P&amp;L'!AS4</f>
        <v>86277404</v>
      </c>
    </row>
    <row r="51" spans="1:13" x14ac:dyDescent="0.3">
      <c r="A51" s="103" t="s">
        <v>792</v>
      </c>
      <c r="E51" s="48">
        <f>SOFP!E13</f>
        <v>8369639</v>
      </c>
      <c r="F51" s="12"/>
      <c r="G51" s="48">
        <f>SOFP!M13</f>
        <v>9621651</v>
      </c>
      <c r="H51" s="12"/>
      <c r="I51" s="48">
        <f>SOFP!O13</f>
        <v>8005452</v>
      </c>
      <c r="J51" s="12"/>
      <c r="K51" s="48">
        <f>SOFP!Q13</f>
        <v>6541711</v>
      </c>
      <c r="L51" s="12"/>
      <c r="M51" s="48">
        <f>SOFP!S13</f>
        <v>4026612</v>
      </c>
    </row>
    <row r="52" spans="1:13" x14ac:dyDescent="0.3">
      <c r="A52" s="103" t="s">
        <v>793</v>
      </c>
      <c r="E52" s="107">
        <f>E50/((E51+G51)/2)</f>
        <v>20.20025712441965</v>
      </c>
      <c r="F52" s="44"/>
      <c r="G52" s="107">
        <f>G50/((G51+I51)/2)</f>
        <v>16.686247309044486</v>
      </c>
      <c r="H52" s="44"/>
      <c r="I52" s="107">
        <f>I50/((I51+K51)/2)</f>
        <v>17.297375577629811</v>
      </c>
      <c r="J52" s="44"/>
      <c r="K52" s="107">
        <f>K50/((K51+M51)/2)</f>
        <v>23.100027506729308</v>
      </c>
      <c r="M52" s="103"/>
    </row>
    <row r="53" spans="1:13" x14ac:dyDescent="0.3">
      <c r="A53" s="103" t="s">
        <v>794</v>
      </c>
      <c r="E53" s="48">
        <f>SOFP!E14</f>
        <v>2506086</v>
      </c>
      <c r="F53" s="12"/>
      <c r="G53" s="48">
        <f>SOFP!M14</f>
        <v>1021954</v>
      </c>
      <c r="H53" s="12"/>
      <c r="I53" s="48">
        <f>SOFP!O14</f>
        <v>797382</v>
      </c>
      <c r="J53" s="12"/>
      <c r="K53" s="48">
        <f>SOFP!Q14</f>
        <v>1126808</v>
      </c>
      <c r="L53" s="12"/>
      <c r="M53" s="48">
        <f>SOFP!S14</f>
        <v>1501925</v>
      </c>
    </row>
    <row r="54" spans="1:13" x14ac:dyDescent="0.3">
      <c r="A54" s="103" t="s">
        <v>795</v>
      </c>
      <c r="E54" s="129">
        <f>E3/((E53+G53)/2)</f>
        <v>115.5851056110475</v>
      </c>
      <c r="G54" s="129">
        <f>G3/((G53+I53)/2)</f>
        <v>175.11029188671031</v>
      </c>
      <c r="I54" s="129">
        <f>I3/((I53+K53)/2)</f>
        <v>140.82356939803242</v>
      </c>
      <c r="K54" s="129">
        <f>K3/((K53+M53)/2)</f>
        <v>100.37549876689644</v>
      </c>
      <c r="M54" s="129"/>
    </row>
    <row r="55" spans="1:13" x14ac:dyDescent="0.3">
      <c r="A55" s="103" t="s">
        <v>801</v>
      </c>
      <c r="E55" s="48">
        <v>12222950</v>
      </c>
      <c r="F55" s="12"/>
      <c r="G55" s="48">
        <v>8298956</v>
      </c>
      <c r="H55" s="12"/>
      <c r="I55" s="48">
        <v>6489678</v>
      </c>
      <c r="J55" s="12"/>
      <c r="K55" s="48">
        <v>6136462</v>
      </c>
      <c r="L55" s="12"/>
      <c r="M55" s="48">
        <v>5808020</v>
      </c>
    </row>
    <row r="56" spans="1:13" x14ac:dyDescent="0.3">
      <c r="A56" s="103" t="s">
        <v>796</v>
      </c>
      <c r="E56" s="129">
        <f>E50/((E55+G55)/2)</f>
        <v>17.709304584086876</v>
      </c>
      <c r="G56" s="129">
        <f>G50/((G55+I55)/2)</f>
        <v>19.888936327723034</v>
      </c>
      <c r="I56" s="129">
        <f>I50/((I55+K55)/2)</f>
        <v>19.929110717923294</v>
      </c>
      <c r="K56" s="129">
        <f>K50/((K55+M55)/2)</f>
        <v>20.43860520699014</v>
      </c>
      <c r="M56" s="129"/>
    </row>
    <row r="57" spans="1:13" x14ac:dyDescent="0.3">
      <c r="A57" s="103" t="s">
        <v>797</v>
      </c>
      <c r="E57" s="108">
        <f>(1/E52)*365</f>
        <v>18.069076930647554</v>
      </c>
      <c r="G57" s="108">
        <f>(1/G52)*365</f>
        <v>21.874301227823597</v>
      </c>
      <c r="I57" s="108">
        <f>(1/I52)*365</f>
        <v>21.101467003586588</v>
      </c>
      <c r="K57" s="108">
        <f>(1/K52)*365</f>
        <v>15.800846985730699</v>
      </c>
      <c r="M57" s="108"/>
    </row>
    <row r="58" spans="1:13" x14ac:dyDescent="0.3">
      <c r="A58" s="103" t="s">
        <v>798</v>
      </c>
      <c r="E58" s="108">
        <f>(1/E54)*365</f>
        <v>3.1578463165336568</v>
      </c>
      <c r="G58" s="108">
        <f>(1/G54)*365</f>
        <v>2.084400614420431</v>
      </c>
      <c r="I58" s="108">
        <f>(1/I54)*365</f>
        <v>2.5918956717276602</v>
      </c>
      <c r="K58" s="108">
        <f>(1/K54)*365</f>
        <v>3.636345567234939</v>
      </c>
      <c r="M58" s="108"/>
    </row>
    <row r="59" spans="1:13" x14ac:dyDescent="0.3">
      <c r="A59" s="103" t="s">
        <v>799</v>
      </c>
      <c r="E59" s="108">
        <f>(1/E56)*365</f>
        <v>20.610634272334984</v>
      </c>
      <c r="G59" s="108">
        <f>(1/G56)*365</f>
        <v>18.351911534415713</v>
      </c>
      <c r="I59" s="108">
        <f>(1/I56)*365</f>
        <v>18.314916564326996</v>
      </c>
      <c r="K59" s="108">
        <f>(1/K56)*365</f>
        <v>17.858361483256573</v>
      </c>
      <c r="M59" s="108"/>
    </row>
    <row r="60" spans="1:13" x14ac:dyDescent="0.3">
      <c r="A60" s="103" t="s">
        <v>800</v>
      </c>
      <c r="E60" s="108">
        <f>E57+E58-E59</f>
        <v>0.61628897484622769</v>
      </c>
      <c r="G60" s="108">
        <f>G57+G58-G59</f>
        <v>5.6067903078283159</v>
      </c>
      <c r="I60" s="108">
        <f>I57+I58-I59</f>
        <v>5.3784461109872517</v>
      </c>
      <c r="K60" s="108">
        <f>K57+K58-K59</f>
        <v>1.5788310697090644</v>
      </c>
      <c r="M60" s="108"/>
    </row>
  </sheetData>
  <phoneticPr fontId="7"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82B48-7969-4231-9F0F-564E23790312}">
  <sheetPr codeName="Sheet2"/>
  <dimension ref="A1:T69"/>
  <sheetViews>
    <sheetView showGridLines="0" workbookViewId="0">
      <pane xSplit="1" ySplit="2" topLeftCell="B3" activePane="bottomRight" state="frozen"/>
      <selection pane="topRight" activeCell="B1" sqref="B1"/>
      <selection pane="bottomLeft" activeCell="A3" sqref="A3"/>
      <selection pane="bottomRight" activeCell="O14" sqref="O14"/>
    </sheetView>
  </sheetViews>
  <sheetFormatPr defaultRowHeight="14.4" x14ac:dyDescent="0.3"/>
  <cols>
    <col min="1" max="1" width="46.109375" bestFit="1" customWidth="1"/>
    <col min="2" max="2" width="11.21875" bestFit="1" customWidth="1"/>
    <col min="3" max="3" width="14.109375" bestFit="1" customWidth="1"/>
    <col min="5" max="5" width="14.109375" bestFit="1" customWidth="1"/>
    <col min="6" max="6" width="8.109375" bestFit="1" customWidth="1"/>
    <col min="7" max="7" width="14.109375" hidden="1" customWidth="1"/>
    <col min="8" max="8" width="7.109375" hidden="1" customWidth="1"/>
    <col min="9" max="9" width="14.109375" hidden="1" customWidth="1"/>
    <col min="10" max="10" width="7.109375" hidden="1" customWidth="1"/>
    <col min="11" max="11" width="14.109375" hidden="1" customWidth="1"/>
    <col min="12" max="12" width="7.109375" hidden="1" customWidth="1"/>
    <col min="13" max="13" width="14.109375" bestFit="1" customWidth="1"/>
    <col min="15" max="15" width="14.109375" bestFit="1" customWidth="1"/>
    <col min="17" max="17" width="14.109375" bestFit="1" customWidth="1"/>
    <col min="19" max="19" width="14.109375" bestFit="1" customWidth="1"/>
  </cols>
  <sheetData>
    <row r="1" spans="1:19" x14ac:dyDescent="0.3">
      <c r="A1" s="10" t="s">
        <v>36</v>
      </c>
      <c r="C1" s="10" t="s">
        <v>38</v>
      </c>
      <c r="E1" s="10" t="s">
        <v>38</v>
      </c>
      <c r="G1" s="10"/>
      <c r="I1" s="10"/>
      <c r="K1" s="10"/>
      <c r="M1" s="10" t="s">
        <v>38</v>
      </c>
      <c r="O1" s="10" t="s">
        <v>38</v>
      </c>
      <c r="Q1" s="10" t="s">
        <v>38</v>
      </c>
      <c r="S1" s="10" t="s">
        <v>38</v>
      </c>
    </row>
    <row r="2" spans="1:19" s="1" customFormat="1" x14ac:dyDescent="0.3">
      <c r="A2" s="10" t="s">
        <v>37</v>
      </c>
      <c r="C2" s="92" t="s">
        <v>361</v>
      </c>
      <c r="E2" s="10">
        <v>2025</v>
      </c>
      <c r="G2" s="10" t="s">
        <v>239</v>
      </c>
      <c r="I2" s="10" t="s">
        <v>241</v>
      </c>
      <c r="K2" s="10" t="s">
        <v>240</v>
      </c>
      <c r="M2" s="10">
        <v>2024</v>
      </c>
      <c r="O2" s="10">
        <v>2023</v>
      </c>
      <c r="Q2" s="10">
        <v>2022</v>
      </c>
      <c r="S2" s="10">
        <v>2021</v>
      </c>
    </row>
    <row r="3" spans="1:19" x14ac:dyDescent="0.3">
      <c r="A3" s="10" t="s">
        <v>30</v>
      </c>
    </row>
    <row r="4" spans="1:19" x14ac:dyDescent="0.3">
      <c r="A4" s="2" t="s">
        <v>6</v>
      </c>
      <c r="C4" s="6">
        <f>C59</f>
        <v>13117688.509396667</v>
      </c>
      <c r="E4" s="6">
        <v>12629323</v>
      </c>
      <c r="G4" s="6"/>
      <c r="I4" s="6">
        <v>12397876</v>
      </c>
      <c r="K4" s="6"/>
      <c r="M4" s="6">
        <v>12445718</v>
      </c>
      <c r="O4" s="6">
        <v>12158765</v>
      </c>
      <c r="Q4" s="6">
        <v>10251485</v>
      </c>
      <c r="S4" s="6">
        <v>9788162</v>
      </c>
    </row>
    <row r="5" spans="1:19" x14ac:dyDescent="0.3">
      <c r="A5" s="3" t="s">
        <v>7</v>
      </c>
      <c r="C5" s="9">
        <f>AVERAGE(E5,M5,O5,Q5,S5)</f>
        <v>45032.800000000003</v>
      </c>
      <c r="E5" s="9">
        <v>23959</v>
      </c>
      <c r="F5" s="1"/>
      <c r="G5" s="9"/>
      <c r="H5" s="1"/>
      <c r="I5" s="9">
        <v>10396</v>
      </c>
      <c r="J5" s="1"/>
      <c r="K5" s="9"/>
      <c r="L5" s="1"/>
      <c r="M5" s="9">
        <v>7826</v>
      </c>
      <c r="O5" s="9">
        <v>35311</v>
      </c>
      <c r="Q5" s="9">
        <v>56255</v>
      </c>
      <c r="S5" s="9">
        <v>101813</v>
      </c>
    </row>
    <row r="6" spans="1:19" x14ac:dyDescent="0.3">
      <c r="A6" s="3" t="s">
        <v>8</v>
      </c>
      <c r="C6" s="9">
        <f>E6*(1+D6)</f>
        <v>421069.32245342823</v>
      </c>
      <c r="D6" s="93">
        <f>AVERAGE(F6,N6,P6,R6)</f>
        <v>5.130923240452559E-2</v>
      </c>
      <c r="E6" s="9">
        <v>400519</v>
      </c>
      <c r="F6" s="67">
        <f>E6/M6-1</f>
        <v>0.14240444047656409</v>
      </c>
      <c r="G6" s="9"/>
      <c r="I6" s="9">
        <v>373796</v>
      </c>
      <c r="K6" s="9"/>
      <c r="M6" s="9">
        <v>350593</v>
      </c>
      <c r="N6" s="67">
        <f>M6/O6-1</f>
        <v>2.8687033472606815E-2</v>
      </c>
      <c r="O6" s="9">
        <v>340816</v>
      </c>
      <c r="P6" s="67">
        <f>O6/Q6-1</f>
        <v>-7.9118806289916188E-3</v>
      </c>
      <c r="Q6" s="9">
        <v>343534</v>
      </c>
      <c r="R6" s="67">
        <f>Q6/S6-1</f>
        <v>4.2057336297923076E-2</v>
      </c>
      <c r="S6" s="9">
        <v>329669</v>
      </c>
    </row>
    <row r="7" spans="1:19" x14ac:dyDescent="0.3">
      <c r="A7" s="3" t="s">
        <v>9</v>
      </c>
      <c r="C7" s="9">
        <f>E7*(1+D7)</f>
        <v>151072.90413304052</v>
      </c>
      <c r="D7" s="93">
        <f>AVERAGE(F7,N7,P7,R7)</f>
        <v>0.26061117758563851</v>
      </c>
      <c r="E7" s="9">
        <v>119841</v>
      </c>
      <c r="F7" s="67">
        <f>E7/M7-1</f>
        <v>0.12494015826379168</v>
      </c>
      <c r="G7" s="9"/>
      <c r="I7" s="9">
        <v>111231</v>
      </c>
      <c r="K7" s="9"/>
      <c r="M7" s="9">
        <v>106531</v>
      </c>
      <c r="N7" s="67">
        <f>M7/O7-1</f>
        <v>0.4115862142071578</v>
      </c>
      <c r="O7" s="9">
        <v>75469</v>
      </c>
      <c r="P7" s="67">
        <f>O7/Q7-1</f>
        <v>0.17628080238158317</v>
      </c>
      <c r="Q7" s="9">
        <v>64159</v>
      </c>
      <c r="R7" s="67">
        <f>Q7/S7-1</f>
        <v>0.32963753549002139</v>
      </c>
      <c r="S7" s="9">
        <v>48253</v>
      </c>
    </row>
    <row r="8" spans="1:19" x14ac:dyDescent="0.3">
      <c r="A8" s="4" t="s">
        <v>10</v>
      </c>
      <c r="C8" s="7">
        <f>E8*(1+D8)</f>
        <v>45058.634194910228</v>
      </c>
      <c r="D8" s="93">
        <f>AVERAGE(F8,N8)</f>
        <v>2.6696611636936485E-2</v>
      </c>
      <c r="E8" s="7">
        <v>43887</v>
      </c>
      <c r="F8" s="67">
        <f>E8/M8-1</f>
        <v>5.3153196390862023E-2</v>
      </c>
      <c r="G8" s="7"/>
      <c r="I8" s="7">
        <v>43882</v>
      </c>
      <c r="K8" s="7"/>
      <c r="M8" s="7">
        <v>41672</v>
      </c>
      <c r="N8" s="67">
        <f>M8/O8-1</f>
        <v>2.4002688301094643E-4</v>
      </c>
      <c r="O8" s="7">
        <v>41662</v>
      </c>
      <c r="Q8" s="7">
        <v>14077</v>
      </c>
      <c r="S8" s="7">
        <v>12071</v>
      </c>
    </row>
    <row r="9" spans="1:19" s="1" customFormat="1" x14ac:dyDescent="0.3">
      <c r="A9" s="5" t="s">
        <v>30</v>
      </c>
      <c r="C9" s="8">
        <f>SUM(C4:C8)</f>
        <v>13779922.170178046</v>
      </c>
      <c r="E9" s="8">
        <v>13217529</v>
      </c>
      <c r="F9"/>
      <c r="G9" s="8"/>
      <c r="H9"/>
      <c r="I9" s="8">
        <v>12937181</v>
      </c>
      <c r="J9"/>
      <c r="K9" s="8"/>
      <c r="L9"/>
      <c r="M9" s="8">
        <v>12952340</v>
      </c>
      <c r="O9" s="8">
        <v>12652023</v>
      </c>
      <c r="Q9" s="8">
        <v>10729510</v>
      </c>
      <c r="S9" s="8">
        <v>10279968</v>
      </c>
    </row>
    <row r="10" spans="1:19" s="1" customFormat="1" x14ac:dyDescent="0.3">
      <c r="C10" s="11"/>
      <c r="E10" s="11"/>
      <c r="F10"/>
      <c r="G10" s="11"/>
      <c r="H10"/>
      <c r="I10" s="11"/>
      <c r="J10"/>
      <c r="K10" s="11"/>
      <c r="L10"/>
      <c r="M10" s="11"/>
      <c r="O10" s="11"/>
      <c r="Q10" s="11"/>
      <c r="S10" s="11"/>
    </row>
    <row r="11" spans="1:19" x14ac:dyDescent="0.3">
      <c r="A11" s="10" t="s">
        <v>0</v>
      </c>
    </row>
    <row r="12" spans="1:19" x14ac:dyDescent="0.3">
      <c r="A12" s="2" t="s">
        <v>11</v>
      </c>
      <c r="C12" s="6">
        <f>AVERAGE(E12,M12,O12,Q12,S12)</f>
        <v>950030</v>
      </c>
      <c r="E12" s="6">
        <v>993123</v>
      </c>
      <c r="F12" s="1"/>
      <c r="G12" s="6"/>
      <c r="H12" s="1"/>
      <c r="I12" s="6">
        <v>966260</v>
      </c>
      <c r="J12" s="1"/>
      <c r="K12" s="6"/>
      <c r="L12" s="1"/>
      <c r="M12" s="6">
        <v>1027714</v>
      </c>
      <c r="O12" s="6">
        <v>1083666</v>
      </c>
      <c r="Q12" s="6">
        <v>998612</v>
      </c>
      <c r="S12" s="6">
        <v>647035</v>
      </c>
    </row>
    <row r="13" spans="1:19" x14ac:dyDescent="0.3">
      <c r="A13" s="3" t="s">
        <v>12</v>
      </c>
      <c r="C13" s="9">
        <f>E13*(1-('Material Input'!$C$3-'Material Input'!$E$3)/'Material Input'!$E$3)-'P&amp;L'!C92-'P&amp;L'!C90</f>
        <v>8369639</v>
      </c>
      <c r="E13" s="9">
        <v>8369639</v>
      </c>
      <c r="G13" s="9"/>
      <c r="I13" s="9">
        <v>8952465</v>
      </c>
      <c r="K13" s="9"/>
      <c r="M13" s="9">
        <v>9621651</v>
      </c>
      <c r="O13" s="9">
        <v>8005452</v>
      </c>
      <c r="Q13" s="9">
        <v>6541711</v>
      </c>
      <c r="S13" s="9">
        <v>4026612</v>
      </c>
    </row>
    <row r="14" spans="1:19" x14ac:dyDescent="0.3">
      <c r="A14" s="3" t="s">
        <v>13</v>
      </c>
      <c r="C14" s="9">
        <f>E14*(1+('Material Input'!$C$3-'Material Input'!$E$3)/'Material Input'!$E$3)</f>
        <v>2506086</v>
      </c>
      <c r="E14" s="9">
        <v>2506086</v>
      </c>
      <c r="G14" s="9"/>
      <c r="I14" s="9">
        <v>1980983</v>
      </c>
      <c r="K14" s="9"/>
      <c r="M14" s="9">
        <v>1021954</v>
      </c>
      <c r="O14" s="9">
        <v>797382</v>
      </c>
      <c r="Q14" s="9">
        <v>1126808</v>
      </c>
      <c r="S14" s="9">
        <v>1501925</v>
      </c>
    </row>
    <row r="15" spans="1:19" x14ac:dyDescent="0.3">
      <c r="A15" s="3" t="s">
        <v>14</v>
      </c>
      <c r="C15" s="9">
        <f>E15*(1+('Material Input'!$C$3-'Material Input'!$E$3)/'Material Input'!$E$3)</f>
        <v>102015</v>
      </c>
      <c r="E15" s="9">
        <v>102015</v>
      </c>
      <c r="G15" s="9"/>
      <c r="I15" s="9">
        <v>96421</v>
      </c>
      <c r="K15" s="9"/>
      <c r="M15" s="9">
        <v>89211</v>
      </c>
      <c r="O15" s="9">
        <v>94502</v>
      </c>
      <c r="Q15" s="9">
        <v>59889</v>
      </c>
      <c r="S15" s="9">
        <v>47429</v>
      </c>
    </row>
    <row r="16" spans="1:19" x14ac:dyDescent="0.3">
      <c r="A16" s="3" t="s">
        <v>15</v>
      </c>
      <c r="C16" s="9">
        <f>E16*(1+('Material Input'!$C$3-'Material Input'!$E$3)/'Material Input'!$E$3)</f>
        <v>290415</v>
      </c>
      <c r="E16" s="9">
        <v>290415</v>
      </c>
      <c r="G16" s="9"/>
      <c r="I16" s="9">
        <v>327986</v>
      </c>
      <c r="K16" s="9"/>
      <c r="M16" s="9">
        <v>229118</v>
      </c>
      <c r="O16" s="9">
        <v>2242128</v>
      </c>
      <c r="Q16" s="9">
        <v>1491756</v>
      </c>
      <c r="S16" s="9">
        <v>1388594</v>
      </c>
    </row>
    <row r="17" spans="1:19" x14ac:dyDescent="0.3">
      <c r="A17" s="3" t="s">
        <v>16</v>
      </c>
      <c r="C17" s="9">
        <f>E17*(1+('Material Input'!$C$3-'Material Input'!$E$3)/'Material Input'!$E$3)</f>
        <v>1063361</v>
      </c>
      <c r="E17" s="9">
        <v>1063361</v>
      </c>
      <c r="G17" s="9"/>
      <c r="I17" s="9">
        <v>1187182</v>
      </c>
      <c r="K17" s="9"/>
      <c r="M17" s="9">
        <v>656355</v>
      </c>
      <c r="O17" s="9">
        <v>343803</v>
      </c>
      <c r="Q17" s="9">
        <v>19540</v>
      </c>
      <c r="S17" s="9">
        <v>14657</v>
      </c>
    </row>
    <row r="18" spans="1:19" x14ac:dyDescent="0.3">
      <c r="A18" s="3" t="s">
        <v>17</v>
      </c>
      <c r="C18" s="9">
        <f>E18/2</f>
        <v>325321.5</v>
      </c>
      <c r="E18" s="9">
        <v>650643</v>
      </c>
      <c r="F18" s="1"/>
      <c r="G18" s="9"/>
      <c r="H18" s="1"/>
      <c r="I18" s="9">
        <v>7160</v>
      </c>
      <c r="J18" s="1"/>
      <c r="K18" s="9"/>
      <c r="L18" s="1"/>
      <c r="M18" s="9">
        <v>16137</v>
      </c>
      <c r="O18" s="9">
        <v>1874</v>
      </c>
      <c r="Q18" s="9">
        <v>2583</v>
      </c>
      <c r="S18" s="9">
        <v>1754</v>
      </c>
    </row>
    <row r="19" spans="1:19" x14ac:dyDescent="0.3">
      <c r="A19" s="3" t="s">
        <v>18</v>
      </c>
      <c r="C19" s="9">
        <v>0</v>
      </c>
      <c r="E19" s="9">
        <v>811</v>
      </c>
      <c r="G19" s="9"/>
      <c r="I19" s="9"/>
      <c r="K19" s="9"/>
      <c r="M19" s="9">
        <v>0</v>
      </c>
      <c r="O19" s="9">
        <v>208547</v>
      </c>
      <c r="Q19" s="9"/>
      <c r="S19" s="9">
        <v>770419</v>
      </c>
    </row>
    <row r="20" spans="1:19" x14ac:dyDescent="0.3">
      <c r="A20" s="3" t="s">
        <v>19</v>
      </c>
      <c r="B20" s="41"/>
      <c r="C20" s="9">
        <f>0.6*($C$52-SUM($C$9:$C$18))</f>
        <v>44898407.146477297</v>
      </c>
      <c r="E20" s="9">
        <v>30048664</v>
      </c>
      <c r="G20" s="9"/>
      <c r="I20" s="9">
        <v>27595796</v>
      </c>
      <c r="K20" s="9"/>
      <c r="M20" s="9">
        <v>13959667</v>
      </c>
      <c r="O20" s="9">
        <v>10114241</v>
      </c>
      <c r="Q20" s="9">
        <v>8819083</v>
      </c>
      <c r="S20" s="9">
        <v>10063915</v>
      </c>
    </row>
    <row r="21" spans="1:19" x14ac:dyDescent="0.3">
      <c r="A21" s="4" t="s">
        <v>20</v>
      </c>
      <c r="C21" s="9">
        <f>0.4*($C$52-SUM($C$9:$C$18))</f>
        <v>29932271.43098487</v>
      </c>
      <c r="E21" s="7">
        <v>30099343</v>
      </c>
      <c r="G21" s="7"/>
      <c r="I21" s="7">
        <v>20410888</v>
      </c>
      <c r="K21" s="7"/>
      <c r="M21" s="7">
        <v>36369606</v>
      </c>
      <c r="O21" s="7">
        <v>34702516</v>
      </c>
      <c r="Q21" s="7">
        <v>17424657</v>
      </c>
      <c r="S21" s="7">
        <v>14288180</v>
      </c>
    </row>
    <row r="22" spans="1:19" s="1" customFormat="1" x14ac:dyDescent="0.3">
      <c r="A22" s="5" t="s">
        <v>0</v>
      </c>
      <c r="C22" s="8">
        <f>SUM(C12:C21)</f>
        <v>88437546.077462167</v>
      </c>
      <c r="E22" s="8">
        <v>74124100</v>
      </c>
      <c r="G22" s="8"/>
      <c r="I22" s="8">
        <v>61525141</v>
      </c>
      <c r="K22" s="8"/>
      <c r="M22" s="8">
        <v>62991413</v>
      </c>
      <c r="O22" s="8">
        <v>57385564</v>
      </c>
      <c r="Q22" s="8">
        <v>36693186</v>
      </c>
      <c r="S22" s="8">
        <v>32750520</v>
      </c>
    </row>
    <row r="23" spans="1:19" s="1" customFormat="1" x14ac:dyDescent="0.3">
      <c r="A23" s="5" t="s">
        <v>39</v>
      </c>
      <c r="C23" s="8">
        <f>C9+C22</f>
        <v>102217468.24764021</v>
      </c>
      <c r="E23" s="8">
        <v>87341629</v>
      </c>
      <c r="G23" s="8"/>
      <c r="I23" s="8">
        <v>74462322</v>
      </c>
      <c r="K23" s="8"/>
      <c r="M23" s="8">
        <v>75943753</v>
      </c>
      <c r="O23" s="8">
        <v>70037587</v>
      </c>
      <c r="Q23" s="8">
        <v>47422696</v>
      </c>
      <c r="S23" s="8">
        <v>43030488</v>
      </c>
    </row>
    <row r="24" spans="1:19" s="1" customFormat="1" x14ac:dyDescent="0.3">
      <c r="C24" s="11"/>
      <c r="E24" s="11"/>
      <c r="F24"/>
      <c r="G24" s="11"/>
      <c r="H24"/>
      <c r="I24" s="11"/>
      <c r="J24"/>
      <c r="K24" s="11"/>
      <c r="L24"/>
      <c r="M24" s="11"/>
      <c r="O24" s="11"/>
      <c r="Q24" s="11"/>
      <c r="S24" s="11"/>
    </row>
    <row r="25" spans="1:19" x14ac:dyDescent="0.3">
      <c r="A25" s="10" t="s">
        <v>1</v>
      </c>
    </row>
    <row r="26" spans="1:19" x14ac:dyDescent="0.3">
      <c r="A26" s="10" t="s">
        <v>2</v>
      </c>
    </row>
    <row r="27" spans="1:19" x14ac:dyDescent="0.3">
      <c r="A27" s="2" t="s">
        <v>21</v>
      </c>
      <c r="C27" s="6">
        <f>E27</f>
        <v>1240879</v>
      </c>
      <c r="E27" s="6">
        <v>1240879</v>
      </c>
      <c r="G27" s="6"/>
      <c r="I27" s="6">
        <v>1240879</v>
      </c>
      <c r="K27" s="6"/>
      <c r="M27" s="6">
        <v>1240879</v>
      </c>
      <c r="O27" s="6">
        <v>1240879</v>
      </c>
      <c r="Q27" s="6">
        <v>1240879</v>
      </c>
      <c r="S27" s="6">
        <v>1240879</v>
      </c>
    </row>
    <row r="28" spans="1:19" x14ac:dyDescent="0.3">
      <c r="A28" s="4" t="s">
        <v>22</v>
      </c>
      <c r="C28" s="7">
        <f>C29-C27</f>
        <v>49664397.229140058</v>
      </c>
      <c r="E28" s="7">
        <v>35121659</v>
      </c>
      <c r="G28" s="7"/>
      <c r="I28" s="7">
        <v>30424887</v>
      </c>
      <c r="K28" s="7"/>
      <c r="M28" s="7">
        <v>27526690</v>
      </c>
      <c r="O28" s="7">
        <v>21539063</v>
      </c>
      <c r="Q28" s="7">
        <v>19786759</v>
      </c>
      <c r="S28" s="7">
        <v>17389648</v>
      </c>
    </row>
    <row r="29" spans="1:19" s="1" customFormat="1" x14ac:dyDescent="0.3">
      <c r="A29" s="5" t="s">
        <v>2</v>
      </c>
      <c r="C29" s="8">
        <f>'P&amp;L'!C40</f>
        <v>50905276.229140058</v>
      </c>
      <c r="E29" s="8">
        <v>36362538</v>
      </c>
      <c r="F29"/>
      <c r="G29" s="8"/>
      <c r="H29"/>
      <c r="I29" s="8">
        <v>31665766</v>
      </c>
      <c r="J29"/>
      <c r="K29" s="8"/>
      <c r="L29"/>
      <c r="M29" s="8">
        <v>28767569</v>
      </c>
      <c r="O29" s="8">
        <v>22779942</v>
      </c>
      <c r="Q29" s="8">
        <v>21027638</v>
      </c>
      <c r="S29" s="8">
        <v>18630527</v>
      </c>
    </row>
    <row r="30" spans="1:19" s="1" customFormat="1" x14ac:dyDescent="0.3">
      <c r="C30" s="11"/>
      <c r="E30" s="11"/>
      <c r="G30" s="11"/>
      <c r="I30" s="11"/>
      <c r="K30" s="11"/>
      <c r="M30" s="11"/>
      <c r="O30" s="11"/>
      <c r="Q30" s="11"/>
      <c r="S30" s="11"/>
    </row>
    <row r="31" spans="1:19" x14ac:dyDescent="0.3">
      <c r="A31" s="10" t="s">
        <v>3</v>
      </c>
    </row>
    <row r="32" spans="1:19" x14ac:dyDescent="0.3">
      <c r="A32" s="10" t="s">
        <v>4</v>
      </c>
      <c r="F32" s="1"/>
      <c r="H32" s="1"/>
      <c r="J32" s="1"/>
      <c r="L32" s="1"/>
    </row>
    <row r="33" spans="1:19" x14ac:dyDescent="0.3">
      <c r="A33" s="3" t="s">
        <v>23</v>
      </c>
      <c r="C33" s="6">
        <f>E33*(1+D33)</f>
        <v>449272.86486435914</v>
      </c>
      <c r="D33" s="93">
        <f>AVERAGE(F33,N33,P33,R33)</f>
        <v>0.26441049207299061</v>
      </c>
      <c r="E33" s="6">
        <v>355322</v>
      </c>
      <c r="F33" s="67">
        <f>E33/M33-1</f>
        <v>0.22818745549694786</v>
      </c>
      <c r="G33" s="6"/>
      <c r="I33" s="6">
        <v>290489</v>
      </c>
      <c r="K33" s="6"/>
      <c r="M33" s="6">
        <v>289306</v>
      </c>
      <c r="N33" s="67">
        <f>M33/O33-1</f>
        <v>0.9534239915733751</v>
      </c>
      <c r="O33" s="6">
        <v>148102</v>
      </c>
      <c r="P33" s="67">
        <f>O33/Q33-1</f>
        <v>-2.282249391334179E-2</v>
      </c>
      <c r="Q33" s="6">
        <v>151561</v>
      </c>
      <c r="R33" s="67">
        <f>Q33/S33-1</f>
        <v>-0.10114698486501872</v>
      </c>
      <c r="S33" s="6">
        <v>168616</v>
      </c>
    </row>
    <row r="34" spans="1:19" x14ac:dyDescent="0.3">
      <c r="A34" s="3" t="s">
        <v>34</v>
      </c>
      <c r="C34" s="9">
        <v>0</v>
      </c>
      <c r="E34" s="9">
        <v>0</v>
      </c>
      <c r="F34" s="1"/>
      <c r="G34" s="9"/>
      <c r="H34" s="1"/>
      <c r="I34" s="9">
        <v>0</v>
      </c>
      <c r="J34" s="1"/>
      <c r="K34" s="9"/>
      <c r="L34" s="1"/>
      <c r="M34" s="9">
        <v>0</v>
      </c>
      <c r="O34" s="9">
        <v>0</v>
      </c>
      <c r="Q34" s="9">
        <v>0</v>
      </c>
      <c r="S34" s="9">
        <v>187382</v>
      </c>
    </row>
    <row r="35" spans="1:19" x14ac:dyDescent="0.3">
      <c r="A35" s="3" t="s">
        <v>35</v>
      </c>
      <c r="C35" s="9">
        <v>0</v>
      </c>
      <c r="E35" s="9">
        <v>0</v>
      </c>
      <c r="G35" s="9"/>
      <c r="I35" s="9">
        <v>0</v>
      </c>
      <c r="K35" s="9"/>
      <c r="M35" s="9">
        <v>0</v>
      </c>
      <c r="O35" s="9">
        <v>0</v>
      </c>
      <c r="Q35" s="9">
        <v>0</v>
      </c>
      <c r="S35" s="9">
        <v>3525</v>
      </c>
    </row>
    <row r="36" spans="1:19" s="1" customFormat="1" x14ac:dyDescent="0.3">
      <c r="A36" s="3" t="s">
        <v>24</v>
      </c>
      <c r="C36" s="9">
        <f>'Human Resource'!B33</f>
        <v>821626.72910510446</v>
      </c>
      <c r="E36" s="9">
        <v>743615</v>
      </c>
      <c r="F36"/>
      <c r="G36" s="9"/>
      <c r="H36"/>
      <c r="I36" s="9">
        <v>647631</v>
      </c>
      <c r="J36"/>
      <c r="K36" s="9"/>
      <c r="L36"/>
      <c r="M36" s="9">
        <v>663559</v>
      </c>
      <c r="N36"/>
      <c r="O36" s="9">
        <v>559591</v>
      </c>
      <c r="P36"/>
      <c r="Q36" s="9">
        <v>484855</v>
      </c>
      <c r="R36"/>
      <c r="S36" s="9">
        <v>393569</v>
      </c>
    </row>
    <row r="37" spans="1:19" x14ac:dyDescent="0.3">
      <c r="A37" s="4" t="s">
        <v>25</v>
      </c>
      <c r="C37" s="7">
        <f>E37*(1+D37)</f>
        <v>1075768.4245307019</v>
      </c>
      <c r="D37" s="93">
        <f>AVERAGE(F37,N37,P37,R37)</f>
        <v>0.16002448278912446</v>
      </c>
      <c r="E37" s="7">
        <v>927367</v>
      </c>
      <c r="F37" s="67">
        <f>E37/M37-1</f>
        <v>5.6638234938894083E-2</v>
      </c>
      <c r="G37" s="7"/>
      <c r="I37" s="7">
        <v>796881</v>
      </c>
      <c r="K37" s="7"/>
      <c r="M37" s="7">
        <v>877658</v>
      </c>
      <c r="N37" s="67">
        <f>M37/O37-1</f>
        <v>0.38645734271478727</v>
      </c>
      <c r="O37" s="7">
        <v>633022</v>
      </c>
      <c r="P37" s="67">
        <f>O37/Q37-1</f>
        <v>0.18760951705558115</v>
      </c>
      <c r="Q37" s="7">
        <v>533022</v>
      </c>
      <c r="R37" s="67">
        <f>Q37/S37-1</f>
        <v>9.3928364472353199E-3</v>
      </c>
      <c r="S37" s="7">
        <v>528062</v>
      </c>
    </row>
    <row r="38" spans="1:19" x14ac:dyDescent="0.3">
      <c r="A38" s="5" t="s">
        <v>3</v>
      </c>
      <c r="C38" s="8">
        <f>SUM(C33:C37)</f>
        <v>2346668.0185001655</v>
      </c>
      <c r="E38" s="8">
        <v>2026304</v>
      </c>
      <c r="G38" s="8"/>
      <c r="I38" s="8">
        <v>1735001</v>
      </c>
      <c r="K38" s="8"/>
      <c r="M38" s="8">
        <v>1830523</v>
      </c>
      <c r="N38" s="1"/>
      <c r="O38" s="8">
        <v>1340715</v>
      </c>
      <c r="P38" s="1"/>
      <c r="Q38" s="8">
        <v>1169438</v>
      </c>
      <c r="R38" s="1"/>
      <c r="S38" s="8">
        <v>1281154</v>
      </c>
    </row>
    <row r="39" spans="1:19" x14ac:dyDescent="0.3">
      <c r="A39" s="1"/>
      <c r="C39" s="11"/>
      <c r="E39" s="11"/>
      <c r="F39" s="1"/>
      <c r="G39" s="11"/>
      <c r="H39" s="1"/>
      <c r="I39" s="11"/>
      <c r="J39" s="1"/>
      <c r="K39" s="11"/>
      <c r="L39" s="1"/>
      <c r="M39" s="11"/>
      <c r="N39" s="1"/>
      <c r="O39" s="11"/>
      <c r="P39" s="1"/>
      <c r="Q39" s="11"/>
      <c r="R39" s="1"/>
      <c r="S39" s="11"/>
    </row>
    <row r="40" spans="1:19" x14ac:dyDescent="0.3">
      <c r="A40" s="10" t="s">
        <v>5</v>
      </c>
      <c r="F40" s="1"/>
      <c r="H40" s="1"/>
      <c r="J40" s="1"/>
      <c r="L40" s="1"/>
    </row>
    <row r="41" spans="1:19" x14ac:dyDescent="0.3">
      <c r="A41" s="2" t="s">
        <v>26</v>
      </c>
      <c r="C41" s="6">
        <f>E41*(1+('Material Input'!$C$3-'Material Input'!$E$3)/'Material Input'!$E$3)</f>
        <v>48697061</v>
      </c>
      <c r="E41" s="6">
        <v>48697061</v>
      </c>
      <c r="G41" s="6"/>
      <c r="I41" s="6">
        <v>39283428</v>
      </c>
      <c r="K41" s="6"/>
      <c r="M41" s="6">
        <v>43151951</v>
      </c>
      <c r="O41" s="6">
        <v>44545823</v>
      </c>
      <c r="Q41" s="6">
        <v>24886205</v>
      </c>
      <c r="S41" s="6">
        <v>22723173</v>
      </c>
    </row>
    <row r="42" spans="1:19" x14ac:dyDescent="0.3">
      <c r="A42" s="3" t="s">
        <v>18</v>
      </c>
      <c r="C42" s="9">
        <v>0</v>
      </c>
      <c r="E42" s="9">
        <v>0</v>
      </c>
      <c r="G42" s="9"/>
      <c r="I42" s="9">
        <v>1559277</v>
      </c>
      <c r="K42" s="9"/>
      <c r="M42" s="9">
        <v>1237690</v>
      </c>
      <c r="O42" s="9">
        <v>50005</v>
      </c>
      <c r="Q42" s="9">
        <v>0</v>
      </c>
      <c r="S42" s="9">
        <v>0</v>
      </c>
    </row>
    <row r="43" spans="1:19" x14ac:dyDescent="0.3">
      <c r="A43" s="3" t="s">
        <v>27</v>
      </c>
      <c r="C43" s="9">
        <f>AVERAGE(E43,M43,O43)</f>
        <v>213833.33333333334</v>
      </c>
      <c r="D43" s="31">
        <f>AVERAGE(F43,N43,P43,R43)</f>
        <v>9.5925618934221746E-2</v>
      </c>
      <c r="E43" s="9">
        <v>203441</v>
      </c>
      <c r="F43" s="37">
        <f>E43/'P&amp;L'!$E$38</f>
        <v>5.4649686593216958E-2</v>
      </c>
      <c r="G43" s="9"/>
      <c r="I43" s="9">
        <v>181877</v>
      </c>
      <c r="K43" s="9"/>
      <c r="M43" s="9">
        <v>215084</v>
      </c>
      <c r="N43" s="37">
        <f>M43/'P&amp;L'!$O$38</f>
        <v>0.13333225882640287</v>
      </c>
      <c r="O43" s="9">
        <v>222975</v>
      </c>
      <c r="P43" s="37">
        <f>O43/'P&amp;L'!$Y$38</f>
        <v>0.11979408150886549</v>
      </c>
      <c r="Q43" s="9">
        <v>127191</v>
      </c>
      <c r="R43" s="37">
        <f>Q43/'P&amp;L'!$AI$38</f>
        <v>7.5926448808401686E-2</v>
      </c>
      <c r="S43" s="9">
        <v>108352</v>
      </c>
    </row>
    <row r="44" spans="1:19" x14ac:dyDescent="0.3">
      <c r="A44" s="3" t="s">
        <v>28</v>
      </c>
      <c r="C44" s="9">
        <f>D44*'P&amp;L'!$E$38</f>
        <v>0</v>
      </c>
      <c r="D44" s="31"/>
      <c r="E44" s="9">
        <v>0</v>
      </c>
      <c r="F44" s="37"/>
      <c r="G44" s="9"/>
      <c r="I44" s="9"/>
      <c r="K44" s="9"/>
      <c r="M44" s="9">
        <v>682949</v>
      </c>
      <c r="N44" s="37"/>
      <c r="O44" s="9">
        <v>1044510</v>
      </c>
      <c r="P44" s="37"/>
      <c r="Q44" s="9">
        <v>0</v>
      </c>
      <c r="S44" s="9">
        <v>0</v>
      </c>
    </row>
    <row r="45" spans="1:19" x14ac:dyDescent="0.3">
      <c r="A45" s="3" t="s">
        <v>33</v>
      </c>
      <c r="C45" s="9">
        <v>0</v>
      </c>
      <c r="E45" s="9">
        <v>0</v>
      </c>
      <c r="F45" s="1"/>
      <c r="G45" s="9"/>
      <c r="H45" s="1"/>
      <c r="I45" s="9"/>
      <c r="J45" s="1"/>
      <c r="K45" s="9"/>
      <c r="L45" s="1"/>
      <c r="M45" s="9">
        <v>0</v>
      </c>
      <c r="O45" s="9">
        <v>0</v>
      </c>
      <c r="Q45" s="9">
        <v>1278</v>
      </c>
      <c r="S45" s="9">
        <v>1079</v>
      </c>
    </row>
    <row r="46" spans="1:19" x14ac:dyDescent="0.3">
      <c r="A46" s="3" t="s">
        <v>29</v>
      </c>
      <c r="C46" s="9">
        <f>AVERAGE(E46,M46,O46)</f>
        <v>54629.666666666664</v>
      </c>
      <c r="E46" s="9">
        <v>52285</v>
      </c>
      <c r="G46" s="9"/>
      <c r="I46" s="9">
        <v>36973</v>
      </c>
      <c r="K46" s="9"/>
      <c r="M46" s="9">
        <v>57987</v>
      </c>
      <c r="O46" s="9">
        <v>53617</v>
      </c>
      <c r="Q46" s="9">
        <v>23446</v>
      </c>
      <c r="S46" s="9">
        <v>39610</v>
      </c>
    </row>
    <row r="47" spans="1:19" s="1" customFormat="1" x14ac:dyDescent="0.3">
      <c r="A47" s="3" t="s">
        <v>31</v>
      </c>
      <c r="C47" s="9">
        <v>0</v>
      </c>
      <c r="E47" s="9">
        <v>0</v>
      </c>
      <c r="F47"/>
      <c r="G47" s="9"/>
      <c r="H47"/>
      <c r="I47" s="9"/>
      <c r="J47"/>
      <c r="K47" s="9"/>
      <c r="L47"/>
      <c r="M47" s="9">
        <v>0</v>
      </c>
      <c r="N47"/>
      <c r="O47" s="9">
        <v>0</v>
      </c>
      <c r="P47"/>
      <c r="Q47" s="9">
        <v>183975</v>
      </c>
      <c r="R47"/>
      <c r="S47" s="9">
        <v>226135</v>
      </c>
    </row>
    <row r="48" spans="1:19" s="1" customFormat="1" x14ac:dyDescent="0.3">
      <c r="A48" s="4" t="s">
        <v>32</v>
      </c>
      <c r="C48" s="7">
        <v>0</v>
      </c>
      <c r="E48" s="7">
        <v>0</v>
      </c>
      <c r="F48" s="37"/>
      <c r="G48" s="7"/>
      <c r="H48" s="37"/>
      <c r="I48" s="7"/>
      <c r="J48" s="37"/>
      <c r="K48" s="7"/>
      <c r="L48" s="37"/>
      <c r="M48" s="7">
        <v>0</v>
      </c>
      <c r="N48"/>
      <c r="O48" s="7">
        <v>0</v>
      </c>
      <c r="P48"/>
      <c r="Q48" s="7">
        <v>3525</v>
      </c>
      <c r="R48"/>
      <c r="S48" s="7">
        <v>20458</v>
      </c>
    </row>
    <row r="49" spans="1:20" x14ac:dyDescent="0.3">
      <c r="A49" s="5" t="s">
        <v>5</v>
      </c>
      <c r="C49" s="8">
        <f>SUM(C41:C48)</f>
        <v>48965524</v>
      </c>
      <c r="E49" s="8">
        <v>48952787</v>
      </c>
      <c r="F49" s="1"/>
      <c r="G49" s="8"/>
      <c r="H49" s="1"/>
      <c r="I49" s="8">
        <v>41061555</v>
      </c>
      <c r="J49" s="1"/>
      <c r="K49" s="8"/>
      <c r="L49" s="1"/>
      <c r="M49" s="8">
        <v>45345661</v>
      </c>
      <c r="N49" s="1"/>
      <c r="O49" s="8">
        <v>45916930</v>
      </c>
      <c r="P49" s="1"/>
      <c r="Q49" s="8">
        <v>25225620</v>
      </c>
      <c r="R49" s="1"/>
      <c r="S49" s="8">
        <v>23118807</v>
      </c>
    </row>
    <row r="50" spans="1:20" s="1" customFormat="1" x14ac:dyDescent="0.3">
      <c r="A50" s="5" t="s">
        <v>40</v>
      </c>
      <c r="C50" s="8">
        <f>C49+C38</f>
        <v>51312192.018500164</v>
      </c>
      <c r="E50" s="8">
        <v>50979091</v>
      </c>
      <c r="G50" s="8"/>
      <c r="I50" s="8">
        <v>42796556</v>
      </c>
      <c r="K50" s="8"/>
      <c r="M50" s="8">
        <v>47176184</v>
      </c>
      <c r="O50" s="8">
        <v>47257645</v>
      </c>
      <c r="Q50" s="8">
        <v>26395058</v>
      </c>
      <c r="S50" s="8">
        <v>24399961</v>
      </c>
      <c r="T50"/>
    </row>
    <row r="51" spans="1:20" x14ac:dyDescent="0.3">
      <c r="T51" s="1"/>
    </row>
    <row r="52" spans="1:20" x14ac:dyDescent="0.3">
      <c r="A52" s="10" t="s">
        <v>1</v>
      </c>
      <c r="C52" s="8">
        <f>C50+C29</f>
        <v>102217468.24764022</v>
      </c>
      <c r="E52" s="8">
        <v>87341629</v>
      </c>
      <c r="G52" s="8"/>
      <c r="I52" s="8">
        <v>74462322</v>
      </c>
      <c r="K52" s="8"/>
      <c r="M52" s="8">
        <v>75943753</v>
      </c>
      <c r="N52" s="1"/>
      <c r="O52" s="8">
        <v>70037587</v>
      </c>
      <c r="P52" s="1"/>
      <c r="Q52" s="8">
        <v>47422696</v>
      </c>
      <c r="R52" s="1"/>
      <c r="S52" s="8">
        <v>43030488</v>
      </c>
    </row>
    <row r="54" spans="1:20" x14ac:dyDescent="0.3">
      <c r="A54" s="10" t="s">
        <v>703</v>
      </c>
      <c r="C54" s="19">
        <v>124087935</v>
      </c>
      <c r="E54" s="19">
        <v>124087935</v>
      </c>
      <c r="M54" s="19">
        <v>124087935</v>
      </c>
      <c r="O54" s="19">
        <v>124087935</v>
      </c>
      <c r="Q54" s="19">
        <v>124087935</v>
      </c>
      <c r="R54" s="19"/>
      <c r="S54" s="19">
        <v>124087935</v>
      </c>
    </row>
    <row r="56" spans="1:20" x14ac:dyDescent="0.3">
      <c r="A56" t="s">
        <v>698</v>
      </c>
      <c r="C56" s="12">
        <f>Depreciation!O10</f>
        <v>12569163.497500002</v>
      </c>
      <c r="E56" s="12">
        <v>12105062</v>
      </c>
      <c r="M56" s="12">
        <v>12062500</v>
      </c>
      <c r="O56" s="12">
        <v>11931412</v>
      </c>
      <c r="Q56" s="12">
        <v>9821446</v>
      </c>
      <c r="S56" s="12">
        <v>9556536</v>
      </c>
    </row>
    <row r="57" spans="1:20" x14ac:dyDescent="0.3">
      <c r="A57" t="s">
        <v>699</v>
      </c>
      <c r="C57" s="120">
        <f>AVERAGE(E57,M57,O57,Q57,S57)</f>
        <v>135564.4</v>
      </c>
      <c r="D57" s="31">
        <f>AVERAGE(F57,N57,P57,R57)</f>
        <v>1.4808152786065827</v>
      </c>
      <c r="E57" s="12">
        <v>186636</v>
      </c>
      <c r="F57" s="37">
        <f>E57/M57-1</f>
        <v>1.1546276307131067</v>
      </c>
      <c r="M57" s="12">
        <v>86621</v>
      </c>
      <c r="N57" s="37">
        <f>M57/O57-1</f>
        <v>0.29420289855072457</v>
      </c>
      <c r="O57" s="12">
        <v>66930</v>
      </c>
      <c r="P57" s="37">
        <f>O57/Q57-1</f>
        <v>-0.77002291867820727</v>
      </c>
      <c r="Q57" s="12">
        <v>291029</v>
      </c>
      <c r="R57" s="37">
        <f>Q57/S57-1</f>
        <v>5.244453503840707</v>
      </c>
      <c r="S57" s="12">
        <v>46606</v>
      </c>
    </row>
    <row r="58" spans="1:20" x14ac:dyDescent="0.3">
      <c r="A58" t="s">
        <v>700</v>
      </c>
      <c r="C58" s="12">
        <f>E58*(1+D58)</f>
        <v>412960.61189666338</v>
      </c>
      <c r="D58" s="31">
        <f>AVERAGE(F58,N58,P58,R58)</f>
        <v>0.22313398562506728</v>
      </c>
      <c r="E58" s="12">
        <v>337625</v>
      </c>
      <c r="F58" s="37">
        <f>E58/M58-1</f>
        <v>0.13832911324119923</v>
      </c>
      <c r="M58" s="12">
        <v>296597</v>
      </c>
      <c r="N58" s="37">
        <f>M58/O58-1</f>
        <v>0.8488433703396645</v>
      </c>
      <c r="O58" s="12">
        <v>160423</v>
      </c>
      <c r="P58" s="37">
        <f>O58/Q58-1</f>
        <v>0.15403927774980208</v>
      </c>
      <c r="Q58" s="12">
        <v>139010</v>
      </c>
      <c r="R58" s="37">
        <f>Q58/S58-1</f>
        <v>-0.24867581883039669</v>
      </c>
      <c r="S58" s="12">
        <v>185020</v>
      </c>
    </row>
    <row r="59" spans="1:20" s="1" customFormat="1" x14ac:dyDescent="0.3">
      <c r="C59" s="87">
        <f>SUM(C56:C58)</f>
        <v>13117688.509396667</v>
      </c>
      <c r="E59" s="83">
        <v>12629323</v>
      </c>
      <c r="M59" s="83">
        <v>12445718</v>
      </c>
      <c r="O59" s="83">
        <v>12158765</v>
      </c>
      <c r="Q59" s="83">
        <v>10251485</v>
      </c>
      <c r="S59" s="83">
        <v>9788162</v>
      </c>
    </row>
    <row r="69" spans="6:10" x14ac:dyDescent="0.3">
      <c r="F69" s="19"/>
      <c r="H69" s="19"/>
      <c r="J69" s="1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29160-A1F5-439C-A6F4-92535E2E9F44}">
  <sheetPr codeName="Sheet3"/>
  <dimension ref="A1:BA131"/>
  <sheetViews>
    <sheetView showGridLines="0" workbookViewId="0">
      <pane xSplit="1" ySplit="2" topLeftCell="B3" activePane="bottomRight" state="frozen"/>
      <selection pane="topRight" activeCell="B1" sqref="B1"/>
      <selection pane="bottomLeft" activeCell="A3" sqref="A3"/>
      <selection pane="bottomRight" activeCell="C67" sqref="C67"/>
    </sheetView>
  </sheetViews>
  <sheetFormatPr defaultRowHeight="14.4" x14ac:dyDescent="0.3"/>
  <cols>
    <col min="1" max="1" width="61.109375" bestFit="1" customWidth="1"/>
    <col min="2" max="2" width="9.6640625" bestFit="1" customWidth="1"/>
    <col min="3" max="3" width="15.6640625" customWidth="1"/>
    <col min="4" max="4" width="10.21875" bestFit="1" customWidth="1"/>
    <col min="5" max="5" width="15.6640625" customWidth="1"/>
    <col min="6" max="6" width="11.44140625" bestFit="1" customWidth="1"/>
    <col min="7" max="7" width="15.6640625" hidden="1" customWidth="1"/>
    <col min="8" max="8" width="7.109375" hidden="1" customWidth="1"/>
    <col min="9" max="9" width="15.6640625" hidden="1" customWidth="1"/>
    <col min="10" max="10" width="7.109375" hidden="1" customWidth="1"/>
    <col min="11" max="11" width="15.6640625" hidden="1" customWidth="1"/>
    <col min="12" max="12" width="7.109375" hidden="1" customWidth="1"/>
    <col min="13" max="13" width="15.6640625" hidden="1" customWidth="1"/>
    <col min="14" max="14" width="7.109375" hidden="1" customWidth="1"/>
    <col min="15" max="15" width="15.6640625" customWidth="1"/>
    <col min="16" max="16" width="11.44140625" bestFit="1" customWidth="1"/>
    <col min="17" max="17" width="15.6640625" hidden="1" customWidth="1"/>
    <col min="18" max="18" width="7.109375" hidden="1" customWidth="1"/>
    <col min="19" max="19" width="15.6640625" hidden="1" customWidth="1"/>
    <col min="20" max="20" width="7.109375" hidden="1" customWidth="1"/>
    <col min="21" max="21" width="15.6640625" hidden="1" customWidth="1"/>
    <col min="22" max="22" width="7.109375" hidden="1" customWidth="1"/>
    <col min="23" max="23" width="15.6640625" hidden="1" customWidth="1"/>
    <col min="24" max="24" width="7.109375" hidden="1" customWidth="1"/>
    <col min="25" max="25" width="15.6640625" customWidth="1"/>
    <col min="26" max="26" width="11.44140625" bestFit="1" customWidth="1"/>
    <col min="27" max="27" width="15.6640625" hidden="1" customWidth="1"/>
    <col min="28" max="28" width="7.109375" hidden="1" customWidth="1"/>
    <col min="29" max="29" width="15.6640625" hidden="1" customWidth="1"/>
    <col min="30" max="30" width="7.109375" hidden="1" customWidth="1"/>
    <col min="31" max="31" width="15.6640625" hidden="1" customWidth="1"/>
    <col min="32" max="32" width="7.109375" hidden="1" customWidth="1"/>
    <col min="33" max="33" width="15.6640625" hidden="1" customWidth="1"/>
    <col min="34" max="34" width="4.5546875" hidden="1" customWidth="1"/>
    <col min="35" max="35" width="15.6640625" customWidth="1"/>
    <col min="36" max="36" width="11.44140625" bestFit="1" customWidth="1"/>
    <col min="37" max="37" width="15.6640625" hidden="1" customWidth="1"/>
    <col min="38" max="38" width="7.109375" hidden="1" customWidth="1"/>
    <col min="39" max="39" width="15.6640625" hidden="1" customWidth="1"/>
    <col min="40" max="40" width="7.109375" hidden="1" customWidth="1"/>
    <col min="41" max="41" width="15.6640625" hidden="1" customWidth="1"/>
    <col min="42" max="42" width="7.109375" hidden="1" customWidth="1"/>
    <col min="43" max="43" width="15.6640625" hidden="1" customWidth="1"/>
    <col min="44" max="44" width="12.21875" hidden="1" customWidth="1"/>
    <col min="45" max="45" width="15.6640625" customWidth="1"/>
    <col min="46" max="46" width="12" bestFit="1" customWidth="1"/>
    <col min="47" max="47" width="15.6640625" hidden="1" customWidth="1"/>
    <col min="48" max="48" width="7.109375" hidden="1" customWidth="1"/>
    <col min="49" max="49" width="15.6640625" hidden="1" customWidth="1"/>
    <col min="50" max="50" width="7.109375" hidden="1" customWidth="1"/>
    <col min="51" max="51" width="15.6640625" hidden="1" customWidth="1"/>
    <col min="52" max="52" width="7.109375" hidden="1" customWidth="1"/>
    <col min="53" max="53" width="15.6640625" hidden="1" customWidth="1"/>
  </cols>
  <sheetData>
    <row r="1" spans="1:53" x14ac:dyDescent="0.3">
      <c r="A1" s="10" t="s">
        <v>41</v>
      </c>
      <c r="C1" s="10" t="s">
        <v>38</v>
      </c>
      <c r="E1" s="10" t="s">
        <v>38</v>
      </c>
      <c r="G1" s="10"/>
      <c r="I1" s="10"/>
      <c r="K1" s="10"/>
      <c r="M1" s="10"/>
      <c r="O1" s="10" t="s">
        <v>38</v>
      </c>
      <c r="Q1" s="10"/>
      <c r="S1" s="10"/>
      <c r="U1" s="10"/>
      <c r="W1" s="10"/>
      <c r="Y1" s="10" t="s">
        <v>38</v>
      </c>
      <c r="AA1" s="10"/>
      <c r="AC1" s="10"/>
      <c r="AE1" s="10"/>
      <c r="AG1" s="10"/>
      <c r="AI1" s="10" t="s">
        <v>38</v>
      </c>
      <c r="AK1" s="10"/>
      <c r="AM1" s="10"/>
      <c r="AO1" s="10"/>
      <c r="AQ1" s="10"/>
      <c r="AS1" s="10" t="s">
        <v>38</v>
      </c>
      <c r="AU1" s="10"/>
      <c r="AW1" s="10"/>
      <c r="AY1" s="10"/>
      <c r="BA1" s="10"/>
    </row>
    <row r="2" spans="1:53" s="1" customFormat="1" x14ac:dyDescent="0.3">
      <c r="A2" s="10" t="s">
        <v>37</v>
      </c>
      <c r="C2" s="92" t="s">
        <v>361</v>
      </c>
      <c r="E2" s="10">
        <v>2025</v>
      </c>
      <c r="G2" s="10" t="s">
        <v>242</v>
      </c>
      <c r="I2" s="10" t="s">
        <v>239</v>
      </c>
      <c r="K2" s="10" t="s">
        <v>241</v>
      </c>
      <c r="M2" s="10" t="s">
        <v>240</v>
      </c>
      <c r="O2" s="10">
        <v>2024</v>
      </c>
      <c r="Q2" s="10" t="s">
        <v>242</v>
      </c>
      <c r="S2" s="10" t="s">
        <v>239</v>
      </c>
      <c r="U2" s="10" t="s">
        <v>241</v>
      </c>
      <c r="W2" s="10" t="s">
        <v>240</v>
      </c>
      <c r="Y2" s="10">
        <v>2023</v>
      </c>
      <c r="AA2" s="10" t="s">
        <v>242</v>
      </c>
      <c r="AC2" s="10" t="s">
        <v>239</v>
      </c>
      <c r="AE2" s="10" t="s">
        <v>241</v>
      </c>
      <c r="AG2" s="10" t="s">
        <v>240</v>
      </c>
      <c r="AI2" s="10">
        <v>2022</v>
      </c>
      <c r="AK2" s="10" t="s">
        <v>242</v>
      </c>
      <c r="AM2" s="10" t="s">
        <v>239</v>
      </c>
      <c r="AO2" s="10" t="s">
        <v>241</v>
      </c>
      <c r="AQ2" s="10" t="s">
        <v>240</v>
      </c>
      <c r="AS2" s="10">
        <v>2021</v>
      </c>
      <c r="AU2" s="10" t="s">
        <v>242</v>
      </c>
      <c r="AW2" s="10" t="s">
        <v>239</v>
      </c>
      <c r="AY2" s="10" t="s">
        <v>241</v>
      </c>
      <c r="BA2" s="10" t="s">
        <v>240</v>
      </c>
    </row>
    <row r="3" spans="1:53" x14ac:dyDescent="0.3">
      <c r="A3" s="2" t="s">
        <v>44</v>
      </c>
      <c r="C3" s="6">
        <f>'Product Prices Quarterly'!C5</f>
        <v>230461517.36233607</v>
      </c>
      <c r="E3" s="6">
        <v>203894438</v>
      </c>
      <c r="G3" s="6">
        <f>E3-I3-K3-M3</f>
        <v>57039217</v>
      </c>
      <c r="I3" s="6">
        <v>53910836</v>
      </c>
      <c r="K3" s="6">
        <v>45523571</v>
      </c>
      <c r="M3" s="6">
        <v>47420814</v>
      </c>
      <c r="O3" s="6">
        <v>159292229</v>
      </c>
      <c r="Q3" s="6">
        <f>O3-S3-U3-W3</f>
        <v>43875417</v>
      </c>
      <c r="S3" s="6">
        <v>41232056</v>
      </c>
      <c r="U3" s="6">
        <v>38563663</v>
      </c>
      <c r="W3" s="6">
        <v>35621093</v>
      </c>
      <c r="Y3" s="6">
        <v>135485652</v>
      </c>
      <c r="AA3" s="6">
        <f>Y3-AC3-AE3-AG3</f>
        <v>33007244</v>
      </c>
      <c r="AC3" s="6">
        <v>35213696</v>
      </c>
      <c r="AE3" s="6">
        <v>29579632</v>
      </c>
      <c r="AG3" s="6">
        <v>37685080</v>
      </c>
      <c r="AI3" s="6">
        <v>131930193</v>
      </c>
      <c r="AK3" s="6">
        <f>AI3-AM3-AO3-AQ3</f>
        <v>35857225</v>
      </c>
      <c r="AM3" s="6">
        <v>36263281</v>
      </c>
      <c r="AO3" s="6">
        <v>29060801</v>
      </c>
      <c r="AQ3" s="6">
        <v>30748886</v>
      </c>
      <c r="AS3" s="6">
        <v>93156958</v>
      </c>
      <c r="AU3" s="6">
        <f>AS3-AW3-AY3-BA3</f>
        <v>31072840</v>
      </c>
      <c r="AW3" s="6">
        <v>28510278</v>
      </c>
      <c r="AY3" s="6">
        <v>24415611</v>
      </c>
      <c r="BA3" s="6">
        <v>9158229</v>
      </c>
    </row>
    <row r="4" spans="1:53" x14ac:dyDescent="0.3">
      <c r="A4" s="4" t="s">
        <v>45</v>
      </c>
      <c r="C4" s="7">
        <f>-C88-C91</f>
        <v>-199155025.72377416</v>
      </c>
      <c r="E4" s="7">
        <v>-181714342</v>
      </c>
      <c r="G4" s="7">
        <f t="shared" ref="G4:G5" si="0">E4-I4-K4-M4</f>
        <v>-48871199</v>
      </c>
      <c r="I4" s="7">
        <v>-48158809</v>
      </c>
      <c r="K4" s="7">
        <v>-41869630</v>
      </c>
      <c r="M4" s="7">
        <v>-42814704</v>
      </c>
      <c r="O4" s="7">
        <v>-147065100</v>
      </c>
      <c r="Q4" s="7">
        <f t="shared" ref="Q4:Q5" si="1">O4-S4-U4-W4</f>
        <v>-39516321</v>
      </c>
      <c r="S4" s="7">
        <v>-37709569</v>
      </c>
      <c r="U4" s="7">
        <v>-36118375</v>
      </c>
      <c r="W4" s="7">
        <v>-33720835</v>
      </c>
      <c r="Y4" s="7">
        <v>-125813871</v>
      </c>
      <c r="AA4" s="7">
        <f t="shared" ref="AA4:AA5" si="2">Y4-AC4-AE4-AG4</f>
        <v>-29762123</v>
      </c>
      <c r="AC4" s="7">
        <v>-32853909</v>
      </c>
      <c r="AE4" s="7">
        <v>-28135983</v>
      </c>
      <c r="AG4" s="7">
        <v>-35061856</v>
      </c>
      <c r="AI4" s="7">
        <v>-122064276</v>
      </c>
      <c r="AK4" s="7">
        <f t="shared" ref="AK4:AK5" si="3">AI4-AM4-AO4-AQ4</f>
        <v>-33063214</v>
      </c>
      <c r="AM4" s="7">
        <v>-33712890</v>
      </c>
      <c r="AO4" s="7">
        <v>-26930964</v>
      </c>
      <c r="AQ4" s="7">
        <v>-28357208</v>
      </c>
      <c r="AS4" s="7">
        <v>-86277404</v>
      </c>
      <c r="AU4" s="7">
        <f t="shared" ref="AU4:AU5" si="4">AS4-AW4-AY4-BA4</f>
        <v>-28467872</v>
      </c>
      <c r="AW4" s="7">
        <v>-26224547</v>
      </c>
      <c r="AY4" s="7">
        <v>-22515476</v>
      </c>
      <c r="BA4" s="7">
        <v>-9069509</v>
      </c>
    </row>
    <row r="5" spans="1:53" s="1" customFormat="1" x14ac:dyDescent="0.3">
      <c r="A5" s="5" t="s">
        <v>46</v>
      </c>
      <c r="C5" s="8">
        <f>C3+C4</f>
        <v>31306491.638561904</v>
      </c>
      <c r="E5" s="8">
        <v>22180096</v>
      </c>
      <c r="G5" s="8">
        <f t="shared" si="0"/>
        <v>8168018</v>
      </c>
      <c r="I5" s="8">
        <v>5752027</v>
      </c>
      <c r="K5" s="8">
        <v>3653941</v>
      </c>
      <c r="M5" s="8">
        <v>4606110</v>
      </c>
      <c r="O5" s="8">
        <v>12227129</v>
      </c>
      <c r="Q5" s="8">
        <f t="shared" si="1"/>
        <v>4359096</v>
      </c>
      <c r="S5" s="8">
        <v>3522487</v>
      </c>
      <c r="U5" s="8">
        <v>2445288</v>
      </c>
      <c r="W5" s="8">
        <v>1900258</v>
      </c>
      <c r="Y5" s="8">
        <v>9671781</v>
      </c>
      <c r="AA5" s="8">
        <f t="shared" si="2"/>
        <v>3245121</v>
      </c>
      <c r="AC5" s="8">
        <v>2359787</v>
      </c>
      <c r="AE5" s="8">
        <v>1443649</v>
      </c>
      <c r="AG5" s="8">
        <v>2623224</v>
      </c>
      <c r="AI5" s="8">
        <v>9865917</v>
      </c>
      <c r="AK5" s="8">
        <f t="shared" si="3"/>
        <v>2794011</v>
      </c>
      <c r="AM5" s="8">
        <v>2550391</v>
      </c>
      <c r="AO5" s="8">
        <v>2129837</v>
      </c>
      <c r="AQ5" s="8">
        <v>2391678</v>
      </c>
      <c r="AS5" s="8">
        <v>6879554</v>
      </c>
      <c r="AU5" s="8">
        <f t="shared" si="4"/>
        <v>2604968</v>
      </c>
      <c r="AW5" s="8">
        <v>2285731</v>
      </c>
      <c r="AY5" s="8">
        <v>1900135</v>
      </c>
      <c r="BA5" s="8">
        <v>88720</v>
      </c>
    </row>
    <row r="6" spans="1:53" x14ac:dyDescent="0.3">
      <c r="C6" s="12"/>
      <c r="E6" s="12"/>
      <c r="G6" s="12"/>
      <c r="I6" s="12"/>
      <c r="K6" s="12"/>
      <c r="M6" s="12"/>
      <c r="O6" s="12"/>
      <c r="Q6" s="12"/>
      <c r="S6" s="12"/>
      <c r="U6" s="12"/>
      <c r="W6" s="12"/>
      <c r="Y6" s="12"/>
      <c r="AA6" s="12"/>
      <c r="AC6" s="12"/>
      <c r="AE6" s="12"/>
      <c r="AG6" s="12"/>
      <c r="AI6" s="12"/>
      <c r="AK6" s="12"/>
      <c r="AM6" s="12"/>
      <c r="AO6" s="12"/>
      <c r="AQ6" s="12"/>
      <c r="AS6" s="12"/>
      <c r="AU6" s="12"/>
      <c r="AW6" s="12"/>
      <c r="AY6" s="12"/>
      <c r="BA6" s="12"/>
    </row>
    <row r="7" spans="1:53" x14ac:dyDescent="0.3">
      <c r="A7" s="2" t="s">
        <v>47</v>
      </c>
      <c r="C7" s="6">
        <f>-C112</f>
        <v>-4970894.7435338907</v>
      </c>
      <c r="E7" s="6">
        <v>-4408844</v>
      </c>
      <c r="G7" s="6">
        <f t="shared" ref="G7:G12" si="5">E7-I7-K7-M7</f>
        <v>-1570782</v>
      </c>
      <c r="I7" s="6">
        <v>-969582</v>
      </c>
      <c r="K7" s="6">
        <v>-971853</v>
      </c>
      <c r="M7" s="6">
        <v>-896627</v>
      </c>
      <c r="O7" s="6">
        <v>-3651933</v>
      </c>
      <c r="Q7" s="6">
        <f t="shared" ref="Q7:Q12" si="6">O7-S7-U7-W7</f>
        <v>-1329410</v>
      </c>
      <c r="S7" s="6">
        <v>-804111</v>
      </c>
      <c r="U7" s="6">
        <v>-806207</v>
      </c>
      <c r="W7" s="6">
        <v>-712205</v>
      </c>
      <c r="Y7" s="6">
        <v>-3032096</v>
      </c>
      <c r="AA7" s="6">
        <f t="shared" ref="AA7:AA12" si="7">Y7-AC7-AE7-AG7</f>
        <v>-1075763</v>
      </c>
      <c r="AC7" s="6">
        <v>-686140</v>
      </c>
      <c r="AE7" s="6">
        <v>-627933</v>
      </c>
      <c r="AG7" s="6">
        <v>-642260</v>
      </c>
      <c r="AI7" s="6">
        <v>-2655408</v>
      </c>
      <c r="AK7" s="6">
        <f t="shared" ref="AK7:AK12" si="8">AI7-AM7-AO7-AQ7</f>
        <v>-909176</v>
      </c>
      <c r="AM7" s="6">
        <v>-628054</v>
      </c>
      <c r="AO7" s="6">
        <v>-574640</v>
      </c>
      <c r="AQ7" s="6">
        <v>-543538</v>
      </c>
      <c r="AS7" s="6">
        <v>-1936861</v>
      </c>
      <c r="AU7" s="6">
        <f t="shared" ref="AU7:AU12" si="9">AS7-AW7-AY7-BA7</f>
        <v>-655269</v>
      </c>
      <c r="AW7" s="6">
        <v>-506981</v>
      </c>
      <c r="AY7" s="6">
        <v>-479286</v>
      </c>
      <c r="BA7" s="6">
        <v>-295325</v>
      </c>
    </row>
    <row r="8" spans="1:53" x14ac:dyDescent="0.3">
      <c r="A8" s="3" t="s">
        <v>48</v>
      </c>
      <c r="C8" s="9">
        <f>-C131</f>
        <v>-1445280.4405074969</v>
      </c>
      <c r="E8" s="9">
        <v>-1306075</v>
      </c>
      <c r="G8" s="9">
        <f t="shared" si="5"/>
        <v>-506365</v>
      </c>
      <c r="I8" s="9">
        <v>-233230</v>
      </c>
      <c r="K8" s="9">
        <v>-326483</v>
      </c>
      <c r="M8" s="9">
        <v>-239997</v>
      </c>
      <c r="O8" s="9">
        <v>-1073333</v>
      </c>
      <c r="Q8" s="9">
        <f t="shared" si="6"/>
        <v>-391477</v>
      </c>
      <c r="S8" s="9">
        <v>-204808</v>
      </c>
      <c r="U8" s="9">
        <v>-245658</v>
      </c>
      <c r="W8" s="9">
        <v>-231390</v>
      </c>
      <c r="Y8" s="9">
        <v>-860548</v>
      </c>
      <c r="AA8" s="9">
        <f t="shared" si="7"/>
        <v>-257898</v>
      </c>
      <c r="AC8" s="9">
        <v>-197799</v>
      </c>
      <c r="AE8" s="9">
        <v>-193451</v>
      </c>
      <c r="AG8" s="9">
        <v>-211400</v>
      </c>
      <c r="AI8" s="9">
        <v>-784412</v>
      </c>
      <c r="AK8" s="9">
        <f t="shared" si="8"/>
        <v>-206552</v>
      </c>
      <c r="AM8" s="9">
        <v>-183081</v>
      </c>
      <c r="AO8" s="9">
        <v>-215827</v>
      </c>
      <c r="AQ8" s="9">
        <v>-178952</v>
      </c>
      <c r="AS8" s="9">
        <v>-681124</v>
      </c>
      <c r="AU8" s="9">
        <f t="shared" si="9"/>
        <v>-172742</v>
      </c>
      <c r="AW8" s="9">
        <v>-166123</v>
      </c>
      <c r="AY8" s="9">
        <v>-189418</v>
      </c>
      <c r="BA8" s="9">
        <v>-152841</v>
      </c>
    </row>
    <row r="9" spans="1:53" x14ac:dyDescent="0.3">
      <c r="A9" s="3" t="s">
        <v>49</v>
      </c>
      <c r="C9" s="9">
        <f>45066411*0.08+(E9-4519739)</f>
        <v>8277938.8799999999</v>
      </c>
      <c r="E9" s="9">
        <v>9192365</v>
      </c>
      <c r="G9" s="9">
        <f t="shared" si="5"/>
        <v>1817156</v>
      </c>
      <c r="I9" s="9">
        <v>2152970</v>
      </c>
      <c r="K9" s="9">
        <v>2792573</v>
      </c>
      <c r="M9" s="9">
        <v>2429666</v>
      </c>
      <c r="O9" s="9">
        <v>9061152</v>
      </c>
      <c r="Q9" s="9">
        <f t="shared" si="6"/>
        <v>2821014</v>
      </c>
      <c r="S9" s="9">
        <v>1977463</v>
      </c>
      <c r="U9" s="9">
        <v>2235783</v>
      </c>
      <c r="W9" s="9">
        <v>2026892</v>
      </c>
      <c r="Y9" s="9">
        <v>4555670</v>
      </c>
      <c r="AA9" s="9">
        <f t="shared" si="7"/>
        <v>1636620</v>
      </c>
      <c r="AC9" s="9">
        <v>1084892</v>
      </c>
      <c r="AE9" s="9">
        <v>1068347</v>
      </c>
      <c r="AG9" s="9">
        <v>765811</v>
      </c>
      <c r="AI9" s="9">
        <v>2065562</v>
      </c>
      <c r="AK9" s="9">
        <f t="shared" si="8"/>
        <v>708064</v>
      </c>
      <c r="AM9" s="9">
        <v>492314</v>
      </c>
      <c r="AO9" s="9">
        <v>455389</v>
      </c>
      <c r="AQ9" s="9">
        <v>409795</v>
      </c>
      <c r="AS9" s="9">
        <v>1392482</v>
      </c>
      <c r="AU9" s="9">
        <f t="shared" si="9"/>
        <v>423114</v>
      </c>
      <c r="AW9" s="9">
        <v>373493</v>
      </c>
      <c r="AY9" s="9">
        <v>330296</v>
      </c>
      <c r="BA9" s="9">
        <v>265579</v>
      </c>
    </row>
    <row r="10" spans="1:53" x14ac:dyDescent="0.3">
      <c r="A10" s="3" t="s">
        <v>50</v>
      </c>
      <c r="C10" s="9">
        <f>-'Human Resource'!B41</f>
        <v>-1322112.6020454066</v>
      </c>
      <c r="E10" s="9">
        <v>-1245028</v>
      </c>
      <c r="G10" s="9">
        <f t="shared" si="5"/>
        <v>-582169</v>
      </c>
      <c r="I10" s="9">
        <v>-299737</v>
      </c>
      <c r="K10" s="9">
        <v>-98783</v>
      </c>
      <c r="M10" s="9">
        <v>-264339</v>
      </c>
      <c r="O10" s="9">
        <v>-735293</v>
      </c>
      <c r="Q10" s="9">
        <f t="shared" si="6"/>
        <v>15078</v>
      </c>
      <c r="S10" s="9">
        <v>-369824</v>
      </c>
      <c r="U10" s="9">
        <v>-174045</v>
      </c>
      <c r="W10" s="9">
        <v>-206502</v>
      </c>
      <c r="Y10" s="9">
        <v>-2156059</v>
      </c>
      <c r="AA10" s="9">
        <f t="shared" si="7"/>
        <v>-1379692</v>
      </c>
      <c r="AC10" s="9">
        <v>-333128</v>
      </c>
      <c r="AE10" s="9">
        <v>-262913</v>
      </c>
      <c r="AG10" s="9">
        <v>-180326</v>
      </c>
      <c r="AI10" s="9">
        <v>-629260</v>
      </c>
      <c r="AK10" s="9">
        <f t="shared" si="8"/>
        <v>-189887</v>
      </c>
      <c r="AM10" s="9">
        <v>-154419</v>
      </c>
      <c r="AO10" s="9">
        <v>-140291</v>
      </c>
      <c r="AQ10" s="9">
        <v>-144663</v>
      </c>
      <c r="AS10" s="9">
        <v>-448068</v>
      </c>
      <c r="AU10" s="9">
        <f t="shared" si="9"/>
        <v>-177179</v>
      </c>
      <c r="AW10" s="9">
        <v>-139196</v>
      </c>
      <c r="AY10" s="9">
        <v>-129860</v>
      </c>
      <c r="BA10" s="9">
        <v>-1833</v>
      </c>
    </row>
    <row r="11" spans="1:53" x14ac:dyDescent="0.3">
      <c r="A11" s="4" t="s">
        <v>51</v>
      </c>
      <c r="C11" s="7">
        <f>AVERAGE(E11,O11,Y11,AI11,AS11)</f>
        <v>18733.8</v>
      </c>
      <c r="E11" s="7">
        <v>54638</v>
      </c>
      <c r="G11" s="7">
        <f t="shared" si="5"/>
        <v>13212</v>
      </c>
      <c r="I11" s="7">
        <v>13511</v>
      </c>
      <c r="K11" s="7">
        <v>17158</v>
      </c>
      <c r="M11" s="7">
        <v>10757</v>
      </c>
      <c r="O11" s="7">
        <v>12475</v>
      </c>
      <c r="Q11" s="7">
        <f t="shared" si="6"/>
        <v>4326</v>
      </c>
      <c r="S11" s="7">
        <v>2172</v>
      </c>
      <c r="U11" s="7">
        <v>3229</v>
      </c>
      <c r="W11" s="7">
        <v>2748</v>
      </c>
      <c r="Y11" s="7">
        <v>322</v>
      </c>
      <c r="AA11" s="7">
        <f t="shared" si="7"/>
        <v>1404</v>
      </c>
      <c r="AC11" s="7">
        <v>3624</v>
      </c>
      <c r="AE11" s="7">
        <v>-8243</v>
      </c>
      <c r="AG11" s="7">
        <v>3537</v>
      </c>
      <c r="AI11" s="7">
        <v>16905</v>
      </c>
      <c r="AK11" s="7">
        <f t="shared" si="8"/>
        <v>162</v>
      </c>
      <c r="AM11" s="7">
        <v>5115</v>
      </c>
      <c r="AO11" s="7">
        <v>4087</v>
      </c>
      <c r="AQ11" s="7">
        <v>7541</v>
      </c>
      <c r="AS11" s="7">
        <v>9329</v>
      </c>
      <c r="AU11" s="7">
        <f t="shared" si="9"/>
        <v>5061</v>
      </c>
      <c r="AW11" s="7">
        <v>9787</v>
      </c>
      <c r="AY11" s="7">
        <v>5296</v>
      </c>
      <c r="BA11" s="7">
        <v>-10815</v>
      </c>
    </row>
    <row r="12" spans="1:53" s="1" customFormat="1" x14ac:dyDescent="0.3">
      <c r="A12" s="5" t="s">
        <v>52</v>
      </c>
      <c r="C12" s="8">
        <f>C5+SUM(C7:C11)</f>
        <v>31864876.53247511</v>
      </c>
      <c r="E12" s="8">
        <v>24467152</v>
      </c>
      <c r="G12" s="8">
        <f t="shared" si="5"/>
        <v>7339070</v>
      </c>
      <c r="I12" s="8">
        <v>6415959</v>
      </c>
      <c r="K12" s="8">
        <v>5066553</v>
      </c>
      <c r="M12" s="8">
        <f>M5+SUM(M7:M11)</f>
        <v>5645570</v>
      </c>
      <c r="O12" s="8">
        <v>15840197</v>
      </c>
      <c r="Q12" s="8">
        <f t="shared" si="6"/>
        <v>5478627</v>
      </c>
      <c r="S12" s="8">
        <v>4123379</v>
      </c>
      <c r="U12" s="8">
        <v>3458390</v>
      </c>
      <c r="W12" s="8">
        <v>2779801</v>
      </c>
      <c r="Y12" s="8">
        <v>8179070</v>
      </c>
      <c r="AA12" s="8">
        <f t="shared" si="7"/>
        <v>2169792</v>
      </c>
      <c r="AC12" s="8">
        <v>2231236</v>
      </c>
      <c r="AE12" s="8">
        <v>1419456</v>
      </c>
      <c r="AG12" s="8">
        <v>2358586</v>
      </c>
      <c r="AI12" s="8">
        <v>7879304</v>
      </c>
      <c r="AK12" s="8">
        <f t="shared" si="8"/>
        <v>2196622</v>
      </c>
      <c r="AM12" s="8">
        <v>2082266</v>
      </c>
      <c r="AO12" s="8">
        <v>1658555</v>
      </c>
      <c r="AQ12" s="8">
        <v>1941861</v>
      </c>
      <c r="AS12" s="8">
        <v>5215312</v>
      </c>
      <c r="AU12" s="8">
        <f t="shared" si="9"/>
        <v>2027953</v>
      </c>
      <c r="AW12" s="8">
        <v>1856711</v>
      </c>
      <c r="AY12" s="8">
        <v>1437163</v>
      </c>
      <c r="BA12" s="8">
        <v>-106515</v>
      </c>
    </row>
    <row r="13" spans="1:53" x14ac:dyDescent="0.3">
      <c r="C13" s="12"/>
      <c r="E13" s="12"/>
      <c r="G13" s="12"/>
      <c r="I13" s="12"/>
      <c r="K13" s="12"/>
      <c r="M13" s="12"/>
      <c r="O13" s="12"/>
      <c r="Q13" s="12"/>
      <c r="S13" s="12"/>
      <c r="U13" s="12"/>
      <c r="W13" s="12"/>
      <c r="Y13" s="12"/>
      <c r="AA13" s="12"/>
      <c r="AC13" s="12"/>
      <c r="AE13" s="12"/>
      <c r="AG13" s="12"/>
      <c r="AI13" s="12"/>
      <c r="AK13" s="12"/>
      <c r="AM13" s="12"/>
      <c r="AO13" s="12"/>
      <c r="AQ13" s="12"/>
      <c r="AS13" s="12"/>
      <c r="AU13" s="12"/>
      <c r="AW13" s="12"/>
      <c r="AY13" s="12"/>
      <c r="BA13" s="12"/>
    </row>
    <row r="14" spans="1:53" x14ac:dyDescent="0.3">
      <c r="A14" s="2" t="s">
        <v>53</v>
      </c>
      <c r="C14" s="6">
        <f>(((SOFP!C33/SOFP!E33))*'P&amp;L'!E14)</f>
        <v>-158664.55059777922</v>
      </c>
      <c r="E14" s="6">
        <v>-125485</v>
      </c>
      <c r="G14" s="6">
        <f t="shared" ref="G14:G22" si="10">E14-I14-K14-M14</f>
        <v>-39606</v>
      </c>
      <c r="I14" s="6">
        <v>-30467</v>
      </c>
      <c r="K14" s="6">
        <v>-27567</v>
      </c>
      <c r="M14" s="6">
        <v>-27845</v>
      </c>
      <c r="O14" s="6">
        <v>-102099</v>
      </c>
      <c r="Q14" s="6">
        <f t="shared" ref="Q14:Q22" si="11">O14-S14-U14-W14</f>
        <v>-46954</v>
      </c>
      <c r="S14" s="6">
        <v>-18503</v>
      </c>
      <c r="U14" s="6">
        <v>-19563</v>
      </c>
      <c r="W14" s="6">
        <v>-17079</v>
      </c>
      <c r="Y14" s="6">
        <v>-76027</v>
      </c>
      <c r="AA14" s="6">
        <f t="shared" ref="AA14:AA22" si="12">Y14-AC14-AE14-AG14</f>
        <v>-32977</v>
      </c>
      <c r="AC14" s="6">
        <v>-14491</v>
      </c>
      <c r="AE14" s="6">
        <v>-17660</v>
      </c>
      <c r="AG14" s="6">
        <v>-10899</v>
      </c>
      <c r="AI14" s="6">
        <v>-59655</v>
      </c>
      <c r="AK14" s="6">
        <f t="shared" ref="AK14:AK22" si="13">AI14-AM14-AO14-AQ14</f>
        <v>-21183</v>
      </c>
      <c r="AM14" s="6">
        <v>-10485</v>
      </c>
      <c r="AO14" s="6">
        <v>-18831</v>
      </c>
      <c r="AQ14" s="6">
        <v>-9156</v>
      </c>
      <c r="AS14" s="6">
        <v>-62913</v>
      </c>
      <c r="AU14" s="6">
        <f t="shared" ref="AU14:AU22" si="14">AS14-AW14-AY14-BA14</f>
        <v>-22900</v>
      </c>
      <c r="AW14" s="6">
        <v>-9913</v>
      </c>
      <c r="AY14" s="6">
        <v>-18831</v>
      </c>
      <c r="BA14" s="6">
        <v>-11269</v>
      </c>
    </row>
    <row r="15" spans="1:53" s="1" customFormat="1" ht="13.2" customHeight="1" x14ac:dyDescent="0.3">
      <c r="A15" s="38" t="s">
        <v>61</v>
      </c>
      <c r="C15" s="39">
        <f>C12+C14</f>
        <v>31706211.981877331</v>
      </c>
      <c r="E15" s="39">
        <v>24341667</v>
      </c>
      <c r="G15" s="39">
        <f t="shared" si="10"/>
        <v>7299464</v>
      </c>
      <c r="I15" s="39">
        <v>6385492</v>
      </c>
      <c r="K15" s="39">
        <v>5038986</v>
      </c>
      <c r="M15" s="39">
        <v>5617725</v>
      </c>
      <c r="O15" s="39">
        <v>15738098</v>
      </c>
      <c r="Q15" s="39">
        <f t="shared" si="11"/>
        <v>5431673</v>
      </c>
      <c r="S15" s="39">
        <v>4104876</v>
      </c>
      <c r="U15" s="39">
        <v>3438827</v>
      </c>
      <c r="W15" s="39">
        <v>2762722</v>
      </c>
      <c r="Y15" s="39">
        <v>8103043</v>
      </c>
      <c r="AA15" s="39">
        <f t="shared" si="12"/>
        <v>2136815</v>
      </c>
      <c r="AC15" s="39">
        <v>2216745</v>
      </c>
      <c r="AE15" s="39">
        <v>1401796</v>
      </c>
      <c r="AG15" s="39">
        <v>2347687</v>
      </c>
      <c r="AI15" s="39">
        <v>7819649</v>
      </c>
      <c r="AK15" s="39">
        <f t="shared" si="13"/>
        <v>2175439</v>
      </c>
      <c r="AM15" s="39">
        <v>2071781</v>
      </c>
      <c r="AO15" s="39">
        <v>1639724</v>
      </c>
      <c r="AQ15" s="39">
        <v>1932705</v>
      </c>
      <c r="AS15" s="39">
        <v>5152399</v>
      </c>
      <c r="AU15" s="39">
        <f t="shared" si="14"/>
        <v>2002293</v>
      </c>
      <c r="AW15" s="39">
        <v>1846798</v>
      </c>
      <c r="AY15" s="39">
        <v>1421092</v>
      </c>
      <c r="BA15" s="39">
        <v>-117784</v>
      </c>
    </row>
    <row r="16" spans="1:53" x14ac:dyDescent="0.3">
      <c r="A16" s="3" t="s">
        <v>62</v>
      </c>
      <c r="C16" s="9">
        <f>C$15*D16</f>
        <v>-67161.35412857114</v>
      </c>
      <c r="D16" s="31">
        <f>AVERAGE(F16,P16)</f>
        <v>-2.1182396108043212E-3</v>
      </c>
      <c r="E16" s="9">
        <v>-19281</v>
      </c>
      <c r="F16" s="37">
        <f>(E16)/E$15</f>
        <v>-7.9209858552415496E-4</v>
      </c>
      <c r="G16" s="9">
        <f t="shared" si="10"/>
        <v>-1039</v>
      </c>
      <c r="I16" s="9">
        <v>-5463</v>
      </c>
      <c r="K16" s="9">
        <v>-2504</v>
      </c>
      <c r="M16" s="9">
        <v>-10275</v>
      </c>
      <c r="O16" s="9">
        <v>-54208</v>
      </c>
      <c r="P16" s="37">
        <f>(O16)/O$15</f>
        <v>-3.4443806360844875E-3</v>
      </c>
      <c r="Q16" s="9">
        <f t="shared" si="11"/>
        <v>-25917</v>
      </c>
      <c r="S16" s="9">
        <v>-9834</v>
      </c>
      <c r="U16" s="9">
        <v>-4344</v>
      </c>
      <c r="W16" s="9">
        <v>-14113</v>
      </c>
      <c r="Y16" s="9"/>
      <c r="AA16" s="9">
        <f t="shared" si="12"/>
        <v>0</v>
      </c>
      <c r="AC16" s="9"/>
      <c r="AE16" s="9"/>
      <c r="AG16" s="9"/>
      <c r="AI16" s="9"/>
      <c r="AK16" s="9">
        <f t="shared" si="13"/>
        <v>0</v>
      </c>
      <c r="AM16" s="9"/>
      <c r="AO16" s="9"/>
      <c r="AQ16" s="9"/>
      <c r="AS16" s="9"/>
      <c r="AU16" s="9">
        <f t="shared" si="14"/>
        <v>0</v>
      </c>
      <c r="AW16" s="9"/>
      <c r="AY16" s="9"/>
      <c r="BA16" s="9">
        <v>0</v>
      </c>
    </row>
    <row r="17" spans="1:53" x14ac:dyDescent="0.3">
      <c r="A17" s="3" t="s">
        <v>63</v>
      </c>
      <c r="C17" s="9">
        <f>C$15*D17</f>
        <v>-598457.11437872564</v>
      </c>
      <c r="D17" s="31">
        <f>AVERAGE(F17,P17)</f>
        <v>-1.8875074534945781E-2</v>
      </c>
      <c r="E17" s="9">
        <v>-274153</v>
      </c>
      <c r="F17" s="37">
        <f>(E17)/E$15</f>
        <v>-1.126270439900439E-2</v>
      </c>
      <c r="G17" s="9">
        <f t="shared" si="10"/>
        <v>71873</v>
      </c>
      <c r="I17" s="9">
        <v>-72580</v>
      </c>
      <c r="K17" s="9">
        <v>-66355</v>
      </c>
      <c r="M17" s="9">
        <v>-207091</v>
      </c>
      <c r="O17" s="9">
        <v>-416862</v>
      </c>
      <c r="P17" s="37">
        <f>(O17)/O$15</f>
        <v>-2.6487444670887168E-2</v>
      </c>
      <c r="Q17" s="9">
        <f t="shared" si="11"/>
        <v>100688</v>
      </c>
      <c r="S17" s="9">
        <v>-273446</v>
      </c>
      <c r="U17" s="9">
        <v>-107851</v>
      </c>
      <c r="W17" s="9">
        <v>-136253</v>
      </c>
      <c r="Y17" s="9"/>
      <c r="AA17" s="9">
        <f t="shared" si="12"/>
        <v>0</v>
      </c>
      <c r="AC17" s="9"/>
      <c r="AE17" s="9"/>
      <c r="AG17" s="9"/>
      <c r="AI17" s="9"/>
      <c r="AK17" s="9">
        <f t="shared" si="13"/>
        <v>0</v>
      </c>
      <c r="AM17" s="9"/>
      <c r="AO17" s="9"/>
      <c r="AQ17" s="9"/>
      <c r="AS17" s="9"/>
      <c r="AU17" s="9">
        <f t="shared" si="14"/>
        <v>0</v>
      </c>
      <c r="AW17" s="9"/>
      <c r="AY17" s="9"/>
      <c r="BA17" s="9"/>
    </row>
    <row r="18" spans="1:53" s="1" customFormat="1" x14ac:dyDescent="0.3">
      <c r="A18" s="5" t="s">
        <v>54</v>
      </c>
      <c r="C18" s="8">
        <f>C15+C16+C17</f>
        <v>31040593.513370037</v>
      </c>
      <c r="E18" s="8">
        <v>24048233</v>
      </c>
      <c r="G18" s="8">
        <f t="shared" si="10"/>
        <v>7297718</v>
      </c>
      <c r="I18" s="8">
        <v>6380029</v>
      </c>
      <c r="K18" s="8">
        <v>4970127</v>
      </c>
      <c r="M18" s="8">
        <v>5400359</v>
      </c>
      <c r="O18" s="8">
        <v>15267028</v>
      </c>
      <c r="Q18" s="8">
        <f t="shared" si="11"/>
        <v>5305578</v>
      </c>
      <c r="S18" s="8">
        <v>4022462</v>
      </c>
      <c r="U18" s="8">
        <v>3326632</v>
      </c>
      <c r="W18" s="8">
        <v>2612356</v>
      </c>
      <c r="Y18" s="8">
        <v>8103043</v>
      </c>
      <c r="AA18" s="8">
        <f t="shared" si="12"/>
        <v>2136815</v>
      </c>
      <c r="AC18" s="8">
        <f>AC15</f>
        <v>2216745</v>
      </c>
      <c r="AE18" s="8">
        <f>AE15</f>
        <v>1401796</v>
      </c>
      <c r="AG18" s="8">
        <f>AG15</f>
        <v>2347687</v>
      </c>
      <c r="AI18" s="8">
        <v>7819649</v>
      </c>
      <c r="AK18" s="8">
        <f t="shared" si="13"/>
        <v>2175439</v>
      </c>
      <c r="AM18" s="8">
        <f>AM15</f>
        <v>2071781</v>
      </c>
      <c r="AO18" s="8">
        <f>AO15</f>
        <v>1639724</v>
      </c>
      <c r="AQ18" s="8">
        <f>AQ15</f>
        <v>1932705</v>
      </c>
      <c r="AS18" s="8">
        <v>5152399</v>
      </c>
      <c r="AU18" s="8">
        <f t="shared" si="14"/>
        <v>2002293</v>
      </c>
      <c r="AW18" s="8">
        <f>AW15</f>
        <v>1846798</v>
      </c>
      <c r="AY18" s="8">
        <f>AY15</f>
        <v>1421092</v>
      </c>
      <c r="BA18" s="8">
        <f>BA15</f>
        <v>-117784</v>
      </c>
    </row>
    <row r="19" spans="1:53" x14ac:dyDescent="0.3">
      <c r="A19" s="2" t="s">
        <v>64</v>
      </c>
      <c r="C19" s="6">
        <f>C18*D19</f>
        <v>-10556291.613172773</v>
      </c>
      <c r="D19" s="31">
        <f>AVERAGE(F19,P19,Z19,AJ19,AT19)</f>
        <v>-0.34008021169523994</v>
      </c>
      <c r="E19" s="6">
        <v>-8382988</v>
      </c>
      <c r="F19" s="37">
        <f>(SUM(E19:E21))/E$18</f>
        <v>-0.36579061754765935</v>
      </c>
      <c r="G19" s="6">
        <f t="shared" si="10"/>
        <v>-2576438</v>
      </c>
      <c r="I19" s="6">
        <v>-2290889</v>
      </c>
      <c r="K19" s="6">
        <v>-1439512</v>
      </c>
      <c r="M19" s="6">
        <v>-2076149</v>
      </c>
      <c r="O19" s="6">
        <v>-4837340</v>
      </c>
      <c r="P19" s="37">
        <f>(SUM(O19:O21))/O$18</f>
        <v>-0.36411690605401392</v>
      </c>
      <c r="Q19" s="6">
        <f t="shared" si="11"/>
        <v>-1359513</v>
      </c>
      <c r="S19" s="6">
        <v>-1526057</v>
      </c>
      <c r="U19" s="6">
        <v>-1162421</v>
      </c>
      <c r="W19" s="6">
        <v>-789349</v>
      </c>
      <c r="Y19" s="6">
        <v>-3098888</v>
      </c>
      <c r="Z19" s="37">
        <f>(SUM(Y19:Y21))/Y$18</f>
        <v>-0.38243509259422664</v>
      </c>
      <c r="AA19" s="6">
        <f t="shared" si="12"/>
        <v>-821014</v>
      </c>
      <c r="AC19" s="6">
        <v>-807939</v>
      </c>
      <c r="AE19" s="6">
        <v>-624768</v>
      </c>
      <c r="AG19" s="6">
        <v>-845167</v>
      </c>
      <c r="AI19" s="6">
        <v>-2234484</v>
      </c>
      <c r="AJ19" s="37">
        <f>(SUM(AI19:AI21))/AI$18</f>
        <v>-0.28575246791767761</v>
      </c>
      <c r="AK19" s="6">
        <f t="shared" si="13"/>
        <v>-541221</v>
      </c>
      <c r="AM19" s="6">
        <v>-607887</v>
      </c>
      <c r="AO19" s="6">
        <v>-486237</v>
      </c>
      <c r="AQ19" s="6">
        <v>-599139</v>
      </c>
      <c r="AS19" s="6">
        <v>-1557601</v>
      </c>
      <c r="AT19" s="37">
        <f>(SUM(AS19:AS21))/AS$18</f>
        <v>-0.30230597436262213</v>
      </c>
      <c r="AU19" s="6">
        <f t="shared" si="14"/>
        <v>-581101</v>
      </c>
      <c r="AW19" s="6">
        <v>-558573</v>
      </c>
      <c r="AY19" s="6">
        <v>-417927</v>
      </c>
      <c r="BA19" s="6"/>
    </row>
    <row r="20" spans="1:53" x14ac:dyDescent="0.3">
      <c r="A20" s="3" t="s">
        <v>67</v>
      </c>
      <c r="C20" s="9">
        <v>0</v>
      </c>
      <c r="E20" s="9">
        <v>-387453</v>
      </c>
      <c r="G20" s="9">
        <f t="shared" si="10"/>
        <v>242081</v>
      </c>
      <c r="I20" s="9">
        <v>-314767</v>
      </c>
      <c r="K20" s="9">
        <v>-314767</v>
      </c>
      <c r="M20" s="9">
        <v>0</v>
      </c>
      <c r="O20" s="9">
        <v>-478358</v>
      </c>
      <c r="Q20" s="9">
        <f t="shared" si="11"/>
        <v>15666</v>
      </c>
      <c r="S20" s="9">
        <v>-247012</v>
      </c>
      <c r="U20" s="9">
        <v>-247012</v>
      </c>
      <c r="W20" s="9">
        <v>0</v>
      </c>
      <c r="Y20" s="9"/>
      <c r="AA20" s="9">
        <f t="shared" si="12"/>
        <v>0</v>
      </c>
      <c r="AC20" s="9"/>
      <c r="AE20" s="9"/>
      <c r="AG20" s="9"/>
      <c r="AI20" s="9"/>
      <c r="AK20" s="9">
        <f t="shared" si="13"/>
        <v>0</v>
      </c>
      <c r="AM20" s="9"/>
      <c r="AO20" s="9"/>
      <c r="AQ20" s="9"/>
      <c r="AS20" s="9"/>
      <c r="AU20" s="9">
        <f t="shared" si="14"/>
        <v>0</v>
      </c>
      <c r="AW20" s="9"/>
      <c r="AY20" s="9"/>
      <c r="BA20" s="9"/>
    </row>
    <row r="21" spans="1:53" x14ac:dyDescent="0.3">
      <c r="A21" s="3" t="s">
        <v>65</v>
      </c>
      <c r="C21" s="9">
        <v>0</v>
      </c>
      <c r="E21" s="9">
        <v>-26177</v>
      </c>
      <c r="G21" s="9">
        <f t="shared" si="10"/>
        <v>-48356</v>
      </c>
      <c r="I21" s="9">
        <v>-58598</v>
      </c>
      <c r="K21" s="9">
        <v>-72385</v>
      </c>
      <c r="M21" s="9">
        <v>153162</v>
      </c>
      <c r="O21" s="9">
        <v>-243285</v>
      </c>
      <c r="Q21" s="9">
        <f t="shared" si="11"/>
        <v>-87465</v>
      </c>
      <c r="S21" s="9">
        <v>25112</v>
      </c>
      <c r="U21" s="9">
        <v>39696</v>
      </c>
      <c r="W21" s="9">
        <v>-220628</v>
      </c>
      <c r="Y21" s="9"/>
      <c r="AA21" s="9">
        <f t="shared" si="12"/>
        <v>0</v>
      </c>
      <c r="AC21" s="9"/>
      <c r="AE21" s="9"/>
      <c r="AG21" s="9"/>
      <c r="AI21" s="9"/>
      <c r="AK21" s="9">
        <f t="shared" si="13"/>
        <v>0</v>
      </c>
      <c r="AM21" s="9"/>
      <c r="AO21" s="9"/>
      <c r="AQ21" s="9"/>
      <c r="AS21" s="9"/>
      <c r="AU21" s="9">
        <f t="shared" si="14"/>
        <v>0</v>
      </c>
      <c r="AW21" s="9"/>
      <c r="AY21" s="9"/>
      <c r="BA21" s="9"/>
    </row>
    <row r="22" spans="1:53" s="1" customFormat="1" x14ac:dyDescent="0.3">
      <c r="A22" s="13" t="s">
        <v>66</v>
      </c>
      <c r="C22" s="8">
        <f>SUM(C19:C21)</f>
        <v>-10556291.613172773</v>
      </c>
      <c r="E22" s="8">
        <v>-8796618</v>
      </c>
      <c r="G22" s="8">
        <f t="shared" si="10"/>
        <v>-2697480</v>
      </c>
      <c r="I22" s="8">
        <v>-2349487</v>
      </c>
      <c r="K22" s="8">
        <v>-1826664</v>
      </c>
      <c r="M22" s="8">
        <v>-1922987</v>
      </c>
      <c r="O22" s="8">
        <v>-5558983</v>
      </c>
      <c r="Q22" s="8">
        <f t="shared" si="11"/>
        <v>-1678324</v>
      </c>
      <c r="S22" s="8">
        <v>-1500945</v>
      </c>
      <c r="U22" s="8">
        <v>-1369737</v>
      </c>
      <c r="W22" s="8">
        <v>-1009977</v>
      </c>
      <c r="Y22" s="8">
        <f>Y19</f>
        <v>-3098888</v>
      </c>
      <c r="AA22" s="8">
        <f t="shared" si="12"/>
        <v>-821014</v>
      </c>
      <c r="AC22" s="8">
        <f>AC19</f>
        <v>-807939</v>
      </c>
      <c r="AE22" s="8">
        <f>AE19</f>
        <v>-624768</v>
      </c>
      <c r="AG22" s="8">
        <f>AG19</f>
        <v>-845167</v>
      </c>
      <c r="AI22" s="8">
        <f>AI19</f>
        <v>-2234484</v>
      </c>
      <c r="AK22" s="8">
        <f t="shared" si="13"/>
        <v>-541221</v>
      </c>
      <c r="AM22" s="8">
        <f>AM19</f>
        <v>-607887</v>
      </c>
      <c r="AO22" s="8">
        <f>AO19</f>
        <v>-486237</v>
      </c>
      <c r="AQ22" s="8">
        <f>AQ19</f>
        <v>-599139</v>
      </c>
      <c r="AS22" s="8"/>
      <c r="AU22" s="8">
        <f t="shared" si="14"/>
        <v>976500</v>
      </c>
      <c r="AW22" s="8">
        <f>AW19</f>
        <v>-558573</v>
      </c>
      <c r="AY22" s="8">
        <f>AY19</f>
        <v>-417927</v>
      </c>
      <c r="BA22" s="8"/>
    </row>
    <row r="23" spans="1:53" s="1" customFormat="1" x14ac:dyDescent="0.3">
      <c r="A23" s="5" t="s">
        <v>55</v>
      </c>
      <c r="C23" s="8">
        <f>C18+C22</f>
        <v>20484301.900197264</v>
      </c>
      <c r="E23" s="8">
        <v>15251615</v>
      </c>
      <c r="G23" s="8">
        <f>E23-I23-K23-M23</f>
        <v>4600238</v>
      </c>
      <c r="I23" s="8">
        <v>4030542</v>
      </c>
      <c r="K23" s="8">
        <v>3143463</v>
      </c>
      <c r="M23" s="8">
        <v>3477372</v>
      </c>
      <c r="O23" s="8">
        <v>9708045</v>
      </c>
      <c r="Q23" s="8">
        <f>O23-S23-U23-W23</f>
        <v>3627254</v>
      </c>
      <c r="S23" s="8">
        <v>2521517</v>
      </c>
      <c r="U23" s="8">
        <v>1956895</v>
      </c>
      <c r="W23" s="8">
        <v>1602379</v>
      </c>
      <c r="Y23" s="8">
        <v>5004155</v>
      </c>
      <c r="AA23" s="8">
        <f>Y23-AC23-AE23-AG23</f>
        <v>1315801</v>
      </c>
      <c r="AC23" s="8">
        <v>1408806</v>
      </c>
      <c r="AE23" s="8">
        <v>777028</v>
      </c>
      <c r="AG23" s="8">
        <v>1502520</v>
      </c>
      <c r="AI23" s="8">
        <v>5585165</v>
      </c>
      <c r="AK23" s="8">
        <f>AI23-AM23-AO23-AQ23</f>
        <v>1634218</v>
      </c>
      <c r="AM23" s="8">
        <v>1463894</v>
      </c>
      <c r="AO23" s="8">
        <v>1153487</v>
      </c>
      <c r="AQ23" s="8">
        <v>1333566</v>
      </c>
      <c r="AS23" s="8">
        <v>3594798</v>
      </c>
      <c r="AU23" s="8">
        <f>AS23-AW23-AY23-BA23</f>
        <v>1421192</v>
      </c>
      <c r="AW23" s="8">
        <v>1288225</v>
      </c>
      <c r="AY23" s="8">
        <v>1003165</v>
      </c>
      <c r="BA23" s="8">
        <v>-117784</v>
      </c>
    </row>
    <row r="24" spans="1:53" x14ac:dyDescent="0.3">
      <c r="C24" s="12"/>
      <c r="E24" s="12"/>
      <c r="G24" s="12"/>
      <c r="I24" s="12"/>
      <c r="K24" s="12"/>
      <c r="M24" s="12"/>
      <c r="O24" s="12"/>
      <c r="Q24" s="12"/>
      <c r="S24" s="12"/>
      <c r="U24" s="12"/>
      <c r="W24" s="12"/>
      <c r="Y24" s="12"/>
      <c r="AA24" s="12"/>
      <c r="AC24" s="12"/>
      <c r="AE24" s="12"/>
      <c r="AG24" s="12"/>
      <c r="AI24" s="12"/>
      <c r="AK24" s="12"/>
      <c r="AM24" s="12"/>
      <c r="AO24" s="12"/>
      <c r="AQ24" s="12"/>
      <c r="AS24" s="12"/>
      <c r="AU24" s="12"/>
      <c r="AW24" s="12"/>
      <c r="AY24" s="12"/>
      <c r="BA24" s="12"/>
    </row>
    <row r="25" spans="1:53" x14ac:dyDescent="0.3">
      <c r="A25" s="2" t="s">
        <v>42</v>
      </c>
      <c r="C25" s="6">
        <v>0</v>
      </c>
      <c r="E25" s="6"/>
      <c r="G25" s="6"/>
      <c r="I25" s="6"/>
      <c r="K25" s="6"/>
      <c r="M25" s="6"/>
      <c r="O25" s="6"/>
      <c r="Q25" s="6"/>
      <c r="S25" s="6"/>
      <c r="U25" s="6"/>
      <c r="W25" s="6"/>
      <c r="Y25" s="6"/>
      <c r="AA25" s="6"/>
      <c r="AC25" s="6"/>
      <c r="AE25" s="6"/>
      <c r="AG25" s="6"/>
      <c r="AI25" s="6"/>
      <c r="AK25" s="6"/>
      <c r="AM25" s="6"/>
      <c r="AO25" s="6"/>
      <c r="AQ25" s="6"/>
      <c r="AS25" s="6"/>
      <c r="AU25" s="6"/>
      <c r="AW25" s="6"/>
      <c r="AY25" s="6"/>
      <c r="BA25" s="6"/>
    </row>
    <row r="26" spans="1:53" x14ac:dyDescent="0.3">
      <c r="A26" s="3" t="s">
        <v>43</v>
      </c>
      <c r="C26" s="9">
        <v>0</v>
      </c>
      <c r="E26" s="9"/>
      <c r="G26" s="9"/>
      <c r="I26" s="9"/>
      <c r="K26" s="9"/>
      <c r="M26" s="9"/>
      <c r="O26" s="9"/>
      <c r="Q26" s="9"/>
      <c r="S26" s="9"/>
      <c r="U26" s="9"/>
      <c r="W26" s="9"/>
      <c r="Y26" s="9"/>
      <c r="AA26" s="9"/>
      <c r="AC26" s="9"/>
      <c r="AE26" s="9"/>
      <c r="AG26" s="9"/>
      <c r="AI26" s="9"/>
      <c r="AK26" s="9"/>
      <c r="AM26" s="9"/>
      <c r="AO26" s="9"/>
      <c r="AQ26" s="9"/>
      <c r="AS26" s="9"/>
      <c r="AU26" s="9"/>
      <c r="AW26" s="9"/>
      <c r="AY26" s="9"/>
      <c r="BA26" s="9"/>
    </row>
    <row r="27" spans="1:53" x14ac:dyDescent="0.3">
      <c r="A27" s="3" t="s">
        <v>56</v>
      </c>
      <c r="C27" s="9">
        <f>AVERAGE(E27,O27,Y27,AI27,AS27)</f>
        <v>775</v>
      </c>
      <c r="E27" s="9">
        <v>60338</v>
      </c>
      <c r="G27" s="9"/>
      <c r="I27" s="9"/>
      <c r="K27" s="9"/>
      <c r="M27" s="9"/>
      <c r="O27" s="9">
        <v>3571</v>
      </c>
      <c r="Q27" s="9"/>
      <c r="S27" s="9"/>
      <c r="U27" s="9"/>
      <c r="W27" s="9"/>
      <c r="Y27" s="9">
        <v>-35714</v>
      </c>
      <c r="AA27" s="9"/>
      <c r="AC27" s="9"/>
      <c r="AE27" s="9"/>
      <c r="AG27" s="9"/>
      <c r="AI27" s="9">
        <v>-33315</v>
      </c>
      <c r="AK27" s="9"/>
      <c r="AM27" s="9"/>
      <c r="AO27" s="9"/>
      <c r="AQ27" s="9"/>
      <c r="AS27" s="9">
        <v>8995</v>
      </c>
      <c r="AU27" s="9"/>
      <c r="AW27" s="9"/>
      <c r="AY27" s="9"/>
      <c r="BA27" s="9"/>
    </row>
    <row r="28" spans="1:53" x14ac:dyDescent="0.3">
      <c r="A28" s="3" t="s">
        <v>57</v>
      </c>
      <c r="C28" s="9">
        <f>AVERAGE(E28,O28,Y28,AI28,AS28)</f>
        <v>-1561</v>
      </c>
      <c r="E28" s="9">
        <v>-23532</v>
      </c>
      <c r="G28" s="9"/>
      <c r="I28" s="9"/>
      <c r="K28" s="9"/>
      <c r="M28" s="9"/>
      <c r="O28" s="9">
        <v>-1351</v>
      </c>
      <c r="Q28" s="9"/>
      <c r="S28" s="9"/>
      <c r="U28" s="9"/>
      <c r="W28" s="9"/>
      <c r="Y28" s="9">
        <v>10149</v>
      </c>
      <c r="AA28" s="9"/>
      <c r="AC28" s="9"/>
      <c r="AE28" s="9"/>
      <c r="AG28" s="9"/>
      <c r="AI28" s="9">
        <v>9504</v>
      </c>
      <c r="AK28" s="9"/>
      <c r="AM28" s="9"/>
      <c r="AO28" s="9"/>
      <c r="AQ28" s="9"/>
      <c r="AS28" s="9">
        <v>-2575</v>
      </c>
      <c r="AU28" s="9"/>
      <c r="AW28" s="9"/>
      <c r="AY28" s="9"/>
      <c r="BA28" s="9"/>
    </row>
    <row r="29" spans="1:53" x14ac:dyDescent="0.3">
      <c r="A29" s="4" t="s">
        <v>58</v>
      </c>
      <c r="C29" s="7">
        <f>AVERAGE(E29,O29,Y29,AI29,AS29)</f>
        <v>-786</v>
      </c>
      <c r="E29" s="7">
        <v>36806</v>
      </c>
      <c r="G29" s="7"/>
      <c r="I29" s="7"/>
      <c r="K29" s="7"/>
      <c r="M29" s="7"/>
      <c r="O29" s="7">
        <v>2220</v>
      </c>
      <c r="Q29" s="7"/>
      <c r="S29" s="7"/>
      <c r="U29" s="7"/>
      <c r="W29" s="7"/>
      <c r="Y29" s="7">
        <v>-25565</v>
      </c>
      <c r="AA29" s="7"/>
      <c r="AC29" s="7"/>
      <c r="AE29" s="7"/>
      <c r="AG29" s="7"/>
      <c r="AI29" s="7">
        <v>-23811</v>
      </c>
      <c r="AK29" s="7"/>
      <c r="AM29" s="7"/>
      <c r="AO29" s="7"/>
      <c r="AQ29" s="7"/>
      <c r="AS29" s="7">
        <v>6420</v>
      </c>
      <c r="AU29" s="7"/>
      <c r="AW29" s="7"/>
      <c r="AY29" s="7"/>
      <c r="BA29" s="7"/>
    </row>
    <row r="30" spans="1:53" s="1" customFormat="1" x14ac:dyDescent="0.3">
      <c r="A30" s="5" t="s">
        <v>59</v>
      </c>
      <c r="C30" s="8">
        <f>C23+SUM(C25:C29)</f>
        <v>20482729.900197264</v>
      </c>
      <c r="E30" s="8">
        <v>15288421</v>
      </c>
      <c r="G30" s="8">
        <v>4600238</v>
      </c>
      <c r="I30" s="8">
        <v>4030542</v>
      </c>
      <c r="K30" s="8">
        <v>3143463</v>
      </c>
      <c r="M30" s="8">
        <v>3477372</v>
      </c>
      <c r="O30" s="8">
        <v>9710265</v>
      </c>
      <c r="Q30" s="8">
        <v>4600238</v>
      </c>
      <c r="S30" s="8">
        <v>2521517</v>
      </c>
      <c r="U30" s="8">
        <v>1956895</v>
      </c>
      <c r="W30" s="8">
        <v>1602379</v>
      </c>
      <c r="Y30" s="8">
        <v>4978590</v>
      </c>
      <c r="AA30" s="8">
        <v>4600238</v>
      </c>
      <c r="AC30" s="8">
        <v>1408806</v>
      </c>
      <c r="AE30" s="8">
        <f>AE23</f>
        <v>777028</v>
      </c>
      <c r="AG30" s="8">
        <f>AG23</f>
        <v>1502520</v>
      </c>
      <c r="AI30" s="8">
        <v>5561354</v>
      </c>
      <c r="AK30" s="8">
        <v>4600238</v>
      </c>
      <c r="AM30" s="8"/>
      <c r="AO30" s="8">
        <f>AO23</f>
        <v>1153487</v>
      </c>
      <c r="AQ30" s="8"/>
      <c r="AS30" s="8">
        <v>3601218</v>
      </c>
      <c r="AU30" s="8">
        <v>4600238</v>
      </c>
      <c r="AW30" s="8"/>
      <c r="AY30" s="8">
        <v>1153487</v>
      </c>
      <c r="BA30" s="8">
        <v>-117784</v>
      </c>
    </row>
    <row r="32" spans="1:53" s="1" customFormat="1" x14ac:dyDescent="0.3">
      <c r="A32" s="5" t="s">
        <v>60</v>
      </c>
      <c r="C32" s="95">
        <f>C30/SOFP!C54*1000</f>
        <v>165.06624838423866</v>
      </c>
      <c r="E32" s="5">
        <v>122.91</v>
      </c>
      <c r="F32" s="94"/>
      <c r="G32" s="5">
        <f>E32-I32-K32-M32</f>
        <v>37.080000000000013</v>
      </c>
      <c r="I32" s="5">
        <v>32.479999999999997</v>
      </c>
      <c r="K32" s="5">
        <v>25.33</v>
      </c>
      <c r="M32" s="5">
        <v>28.02</v>
      </c>
      <c r="O32" s="5">
        <v>78.239999999999995</v>
      </c>
      <c r="P32" s="94"/>
      <c r="Q32" s="5">
        <f>O32-S32-U32-W32</f>
        <v>57.919999999999987</v>
      </c>
      <c r="S32" s="5">
        <v>20.32</v>
      </c>
      <c r="U32" s="5">
        <v>15.77</v>
      </c>
      <c r="W32" s="5">
        <v>-15.77</v>
      </c>
      <c r="Y32" s="5">
        <v>40.33</v>
      </c>
      <c r="Z32" s="94"/>
      <c r="AA32" s="5">
        <f>Y32-AC32-AE32-AG32</f>
        <v>10.609999999999998</v>
      </c>
      <c r="AC32" s="5">
        <v>11.35</v>
      </c>
      <c r="AE32" s="5">
        <v>6.26</v>
      </c>
      <c r="AG32" s="5">
        <v>12.110000000000001</v>
      </c>
      <c r="AI32" s="5">
        <v>45.01</v>
      </c>
      <c r="AJ32" s="94"/>
      <c r="AK32" s="5">
        <f>AI32-AM32-AO32-AQ32</f>
        <v>13.169999999999995</v>
      </c>
      <c r="AM32" s="5">
        <v>11.8</v>
      </c>
      <c r="AO32" s="5">
        <v>9.3000000000000007</v>
      </c>
      <c r="AQ32" s="5">
        <v>10.739999999999998</v>
      </c>
      <c r="AS32" s="5">
        <v>28.97</v>
      </c>
      <c r="AT32" s="94"/>
      <c r="AU32" s="5">
        <f>AS32-AW32-AY32-BA32</f>
        <v>11.449999999999996</v>
      </c>
      <c r="AW32" s="5">
        <v>10.38</v>
      </c>
      <c r="AY32" s="5">
        <v>8.08</v>
      </c>
      <c r="BA32" s="5">
        <v>-0.94000000000000039</v>
      </c>
    </row>
    <row r="34" spans="1:53" s="1" customFormat="1" x14ac:dyDescent="0.3">
      <c r="A34" s="5" t="s">
        <v>292</v>
      </c>
      <c r="C34" s="8">
        <f>C30</f>
        <v>20482729.900197264</v>
      </c>
      <c r="E34" s="8">
        <v>28767569</v>
      </c>
      <c r="G34" s="8"/>
      <c r="I34" s="8"/>
      <c r="K34" s="8"/>
      <c r="M34" s="8"/>
      <c r="O34" s="8">
        <v>22779942</v>
      </c>
      <c r="Q34" s="8"/>
      <c r="S34" s="8"/>
      <c r="U34" s="8"/>
      <c r="W34" s="8"/>
      <c r="Y34" s="8">
        <v>21027638</v>
      </c>
      <c r="AA34" s="8"/>
      <c r="AC34" s="8"/>
      <c r="AE34" s="8"/>
      <c r="AG34" s="8"/>
      <c r="AI34" s="8">
        <v>18630527</v>
      </c>
      <c r="AK34" s="8"/>
      <c r="AM34" s="8"/>
      <c r="AO34" s="8"/>
      <c r="AQ34" s="8"/>
      <c r="AS34" s="8"/>
      <c r="AU34" s="8"/>
      <c r="AW34" s="8"/>
      <c r="AY34" s="8"/>
      <c r="BA34" s="8"/>
    </row>
    <row r="35" spans="1:53" x14ac:dyDescent="0.3">
      <c r="A35" s="2" t="s">
        <v>179</v>
      </c>
    </row>
    <row r="36" spans="1:53" x14ac:dyDescent="0.3">
      <c r="A36" s="3" t="s">
        <v>221</v>
      </c>
      <c r="C36" s="6"/>
      <c r="E36" s="6"/>
      <c r="G36" s="6"/>
      <c r="I36" s="6"/>
      <c r="K36" s="6"/>
      <c r="M36" s="6"/>
      <c r="O36" s="6"/>
      <c r="Q36" s="6"/>
      <c r="S36" s="6"/>
      <c r="U36" s="6"/>
      <c r="W36" s="6"/>
      <c r="Y36" s="6"/>
      <c r="AA36" s="6"/>
      <c r="AC36" s="6"/>
      <c r="AE36" s="6"/>
      <c r="AG36" s="6"/>
      <c r="AI36" s="6"/>
      <c r="AK36" s="6"/>
      <c r="AM36" s="6"/>
      <c r="AO36" s="6"/>
      <c r="AQ36" s="6"/>
      <c r="AS36" s="6"/>
      <c r="AU36" s="6"/>
      <c r="AW36" s="6"/>
      <c r="AY36" s="6"/>
      <c r="BA36" s="6"/>
    </row>
    <row r="37" spans="1:53" x14ac:dyDescent="0.3">
      <c r="A37" s="3" t="s">
        <v>180</v>
      </c>
      <c r="C37" s="9">
        <f>C$34*D37</f>
        <v>3072409.4850295894</v>
      </c>
      <c r="D37" s="36">
        <v>0.15</v>
      </c>
      <c r="E37" s="9">
        <v>3970814</v>
      </c>
      <c r="F37" s="37">
        <f>E37/E$34</f>
        <v>0.13803091947046342</v>
      </c>
      <c r="G37" s="9"/>
      <c r="I37" s="9"/>
      <c r="K37" s="9"/>
      <c r="M37" s="9"/>
      <c r="O37" s="9">
        <v>2109495</v>
      </c>
      <c r="P37" s="37">
        <f>O37/O$34</f>
        <v>9.2603176952777144E-2</v>
      </c>
      <c r="Q37" s="9"/>
      <c r="S37" s="9"/>
      <c r="U37" s="9"/>
      <c r="W37" s="9"/>
      <c r="Y37" s="9">
        <v>1364967</v>
      </c>
      <c r="Z37" s="37">
        <f>Y37/Y$34</f>
        <v>6.491299688533729E-2</v>
      </c>
      <c r="AA37" s="9"/>
      <c r="AC37" s="9"/>
      <c r="AE37" s="9"/>
      <c r="AG37" s="9"/>
      <c r="AI37" s="9">
        <v>1489056</v>
      </c>
      <c r="AJ37" s="37">
        <f>AI37/AI$34</f>
        <v>7.9925597381115418E-2</v>
      </c>
      <c r="AK37" s="9"/>
      <c r="AM37" s="9"/>
      <c r="AO37" s="9"/>
      <c r="AQ37" s="9"/>
      <c r="AS37" s="9">
        <v>496352</v>
      </c>
      <c r="AU37" s="9"/>
      <c r="AW37" s="9"/>
      <c r="AY37" s="9"/>
      <c r="BA37" s="9"/>
    </row>
    <row r="38" spans="1:53" x14ac:dyDescent="0.3">
      <c r="A38" s="3" t="s">
        <v>181</v>
      </c>
      <c r="C38" s="9">
        <f>C$34*D38</f>
        <v>2867582.1860276172</v>
      </c>
      <c r="D38" s="36">
        <v>0.14000000000000001</v>
      </c>
      <c r="E38" s="7">
        <v>3722638</v>
      </c>
      <c r="F38" s="37">
        <f>E38/E$34</f>
        <v>0.12940398265838868</v>
      </c>
      <c r="G38" s="7"/>
      <c r="I38" s="7"/>
      <c r="K38" s="7"/>
      <c r="M38" s="7"/>
      <c r="O38" s="7">
        <v>1613143</v>
      </c>
      <c r="P38" s="37">
        <f>O38/O$34</f>
        <v>7.081418381135475E-2</v>
      </c>
      <c r="Q38" s="7"/>
      <c r="S38" s="7"/>
      <c r="U38" s="7"/>
      <c r="W38" s="7"/>
      <c r="Y38" s="7">
        <v>1861319</v>
      </c>
      <c r="Z38" s="37">
        <f>Y38/Y$34</f>
        <v>8.8517740318717675E-2</v>
      </c>
      <c r="AA38" s="7"/>
      <c r="AC38" s="7"/>
      <c r="AE38" s="7"/>
      <c r="AG38" s="7"/>
      <c r="AI38" s="7">
        <v>1675187</v>
      </c>
      <c r="AJ38" s="37">
        <f>AI38/AI$34</f>
        <v>8.9916243378407923E-2</v>
      </c>
      <c r="AK38" s="7"/>
      <c r="AM38" s="7"/>
      <c r="AO38" s="7"/>
      <c r="AQ38" s="7"/>
      <c r="AS38" s="7">
        <v>1054747</v>
      </c>
      <c r="AU38" s="7"/>
      <c r="AW38" s="7"/>
      <c r="AY38" s="7"/>
      <c r="BA38" s="7"/>
    </row>
    <row r="39" spans="1:53" s="1" customFormat="1" x14ac:dyDescent="0.3">
      <c r="A39" s="15"/>
      <c r="C39" s="8">
        <f>SUM(C37:C38)</f>
        <v>5939991.6710572066</v>
      </c>
      <c r="E39" s="8">
        <f>SUM(E37:E38)</f>
        <v>7693452</v>
      </c>
      <c r="G39" s="8"/>
      <c r="I39" s="8"/>
      <c r="K39" s="8"/>
      <c r="M39" s="8"/>
      <c r="O39" s="8">
        <f>SUM(O37:O38)</f>
        <v>3722638</v>
      </c>
      <c r="Q39" s="8"/>
      <c r="S39" s="8"/>
      <c r="U39" s="8"/>
      <c r="W39" s="8"/>
      <c r="Y39" s="8">
        <f>SUM(Y37:Y38)</f>
        <v>3226286</v>
      </c>
      <c r="AA39" s="8"/>
      <c r="AC39" s="8"/>
      <c r="AE39" s="8"/>
      <c r="AG39" s="8"/>
      <c r="AI39" s="8">
        <f>SUM(AI37:AI38)</f>
        <v>3164243</v>
      </c>
      <c r="AK39" s="8"/>
      <c r="AM39" s="8"/>
      <c r="AO39" s="8"/>
      <c r="AQ39" s="8"/>
      <c r="AS39" s="8">
        <f>SUM(AS37:AS38)</f>
        <v>1551099</v>
      </c>
      <c r="AU39" s="8"/>
      <c r="AW39" s="8"/>
      <c r="AY39" s="8"/>
      <c r="BA39" s="8"/>
    </row>
    <row r="40" spans="1:53" s="1" customFormat="1" x14ac:dyDescent="0.3">
      <c r="A40" s="5" t="s">
        <v>182</v>
      </c>
      <c r="C40" s="8">
        <f>E40+C34-C39</f>
        <v>50905276.229140058</v>
      </c>
      <c r="E40" s="8">
        <v>36362538</v>
      </c>
      <c r="G40" s="8"/>
      <c r="I40" s="8"/>
      <c r="K40" s="8"/>
      <c r="M40" s="8"/>
      <c r="O40" s="8">
        <v>28767569</v>
      </c>
      <c r="Q40" s="8"/>
      <c r="S40" s="8"/>
      <c r="U40" s="8"/>
      <c r="W40" s="8"/>
      <c r="Y40" s="8">
        <v>22779942</v>
      </c>
      <c r="AA40" s="8"/>
      <c r="AC40" s="8"/>
      <c r="AE40" s="8"/>
      <c r="AG40" s="8"/>
      <c r="AI40" s="8">
        <v>21027638</v>
      </c>
      <c r="AK40" s="8"/>
      <c r="AM40" s="8"/>
      <c r="AO40" s="8"/>
      <c r="AQ40" s="8"/>
      <c r="AS40" s="8"/>
      <c r="AU40" s="8"/>
      <c r="AW40" s="8"/>
      <c r="AY40" s="8"/>
      <c r="BA40" s="8"/>
    </row>
    <row r="41" spans="1:53" x14ac:dyDescent="0.3">
      <c r="C41" s="41"/>
      <c r="E41" s="41">
        <f>E30+E34-E39-E40</f>
        <v>0</v>
      </c>
      <c r="O41" s="41">
        <f>O30+O34-O39-O40</f>
        <v>0</v>
      </c>
      <c r="Y41" s="41">
        <f>Y30+Y34-Y39-Y40</f>
        <v>0</v>
      </c>
      <c r="AI41" s="41">
        <f>AI30+AI34-AI39-AI40</f>
        <v>0</v>
      </c>
    </row>
    <row r="42" spans="1:53" x14ac:dyDescent="0.3">
      <c r="A42" t="s">
        <v>222</v>
      </c>
    </row>
    <row r="43" spans="1:53" x14ac:dyDescent="0.3">
      <c r="A43" t="s">
        <v>224</v>
      </c>
      <c r="C43" s="6"/>
      <c r="E43" s="6">
        <v>236242307</v>
      </c>
      <c r="G43" s="6"/>
      <c r="I43" s="6"/>
      <c r="K43" s="6"/>
      <c r="M43" s="6"/>
      <c r="O43" s="6">
        <v>184975695</v>
      </c>
      <c r="Q43" s="6"/>
      <c r="S43" s="6"/>
      <c r="U43" s="6"/>
      <c r="W43" s="6"/>
      <c r="Y43" s="6">
        <v>159218338</v>
      </c>
      <c r="AA43" s="6"/>
      <c r="AC43" s="6"/>
      <c r="AE43" s="6"/>
      <c r="AG43" s="6"/>
      <c r="AI43" s="6">
        <v>156207721</v>
      </c>
      <c r="AK43" s="6"/>
      <c r="AM43" s="6"/>
      <c r="AO43" s="6"/>
      <c r="AQ43" s="6"/>
      <c r="AS43" s="6"/>
      <c r="AU43" s="6"/>
      <c r="AW43" s="6"/>
      <c r="AY43" s="6"/>
      <c r="BA43" s="6"/>
    </row>
    <row r="44" spans="1:53" x14ac:dyDescent="0.3">
      <c r="A44" t="s">
        <v>225</v>
      </c>
      <c r="C44" s="7"/>
      <c r="E44" s="7">
        <v>6931026</v>
      </c>
      <c r="G44" s="7"/>
      <c r="I44" s="7"/>
      <c r="K44" s="7"/>
      <c r="M44" s="7"/>
      <c r="O44" s="7">
        <v>5811924</v>
      </c>
      <c r="Q44" s="7"/>
      <c r="S44" s="7"/>
      <c r="U44" s="7"/>
      <c r="W44" s="7"/>
      <c r="Y44" s="7">
        <v>2314533</v>
      </c>
      <c r="AA44" s="7"/>
      <c r="AC44" s="7"/>
      <c r="AE44" s="7"/>
      <c r="AG44" s="7"/>
      <c r="AI44" s="7">
        <v>636759</v>
      </c>
      <c r="AK44" s="7"/>
      <c r="AM44" s="7"/>
      <c r="AO44" s="7"/>
      <c r="AQ44" s="7"/>
      <c r="AS44" s="7"/>
      <c r="AU44" s="7"/>
      <c r="AW44" s="7"/>
      <c r="AY44" s="7"/>
      <c r="BA44" s="7"/>
    </row>
    <row r="45" spans="1:53" s="1" customFormat="1" x14ac:dyDescent="0.3">
      <c r="C45" s="8"/>
      <c r="E45" s="8">
        <v>243173333</v>
      </c>
      <c r="G45" s="8"/>
      <c r="I45" s="8"/>
      <c r="K45" s="8"/>
      <c r="M45" s="8"/>
      <c r="O45" s="8">
        <v>190787619</v>
      </c>
      <c r="Q45" s="8"/>
      <c r="S45" s="8"/>
      <c r="U45" s="8"/>
      <c r="W45" s="8"/>
      <c r="Y45" s="8">
        <v>161532871</v>
      </c>
      <c r="AA45" s="8"/>
      <c r="AC45" s="8"/>
      <c r="AE45" s="8"/>
      <c r="AG45" s="8"/>
      <c r="AI45" s="8">
        <v>156844480</v>
      </c>
      <c r="AK45" s="8"/>
      <c r="AM45" s="8"/>
      <c r="AO45" s="8"/>
      <c r="AQ45" s="8"/>
      <c r="AS45" s="8"/>
      <c r="AU45" s="8"/>
      <c r="AW45" s="8"/>
      <c r="AY45" s="8"/>
      <c r="BA45" s="8"/>
    </row>
    <row r="46" spans="1:53" x14ac:dyDescent="0.3">
      <c r="A46" t="s">
        <v>223</v>
      </c>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row>
    <row r="47" spans="1:53" x14ac:dyDescent="0.3">
      <c r="A47" t="s">
        <v>226</v>
      </c>
      <c r="C47" s="6"/>
      <c r="E47" s="6">
        <v>1080521</v>
      </c>
      <c r="G47" s="6"/>
      <c r="I47" s="6"/>
      <c r="K47" s="6"/>
      <c r="M47" s="6"/>
      <c r="O47" s="6">
        <v>850268</v>
      </c>
      <c r="Q47" s="6"/>
      <c r="S47" s="6"/>
      <c r="U47" s="6"/>
      <c r="W47" s="6"/>
      <c r="Y47" s="6">
        <v>598572</v>
      </c>
      <c r="AA47" s="6"/>
      <c r="AC47" s="6"/>
      <c r="AE47" s="6"/>
      <c r="AG47" s="6"/>
      <c r="AI47" s="6">
        <v>687737</v>
      </c>
      <c r="AK47" s="6"/>
      <c r="AM47" s="6"/>
      <c r="AO47" s="6"/>
      <c r="AQ47" s="6"/>
      <c r="AS47" s="6"/>
      <c r="AU47" s="6"/>
      <c r="AW47" s="6"/>
      <c r="AY47" s="6"/>
      <c r="BA47" s="6"/>
    </row>
    <row r="48" spans="1:53" x14ac:dyDescent="0.3">
      <c r="A48" t="s">
        <v>227</v>
      </c>
      <c r="B48" s="37">
        <f>E48/E43</f>
        <v>0.16169150430790535</v>
      </c>
      <c r="C48" s="7"/>
      <c r="D48" s="37"/>
      <c r="E48" s="7">
        <v>38198374</v>
      </c>
      <c r="F48" s="37"/>
      <c r="G48" s="7"/>
      <c r="H48" s="37"/>
      <c r="I48" s="7"/>
      <c r="J48" s="37"/>
      <c r="K48" s="7"/>
      <c r="L48" s="37"/>
      <c r="M48" s="7"/>
      <c r="N48" s="37">
        <f>O48/O43</f>
        <v>0.16567107370511569</v>
      </c>
      <c r="O48" s="7">
        <v>30645122</v>
      </c>
      <c r="P48" s="37"/>
      <c r="Q48" s="7"/>
      <c r="R48" s="37"/>
      <c r="S48" s="7"/>
      <c r="T48" s="37"/>
      <c r="U48" s="7"/>
      <c r="V48" s="37"/>
      <c r="W48" s="7"/>
      <c r="X48" s="37">
        <f>Y48/Y43</f>
        <v>0.15983489916846136</v>
      </c>
      <c r="Y48" s="7">
        <v>25448647</v>
      </c>
      <c r="Z48" s="37"/>
      <c r="AA48" s="7"/>
      <c r="AB48" s="37"/>
      <c r="AC48" s="7"/>
      <c r="AD48" s="37"/>
      <c r="AE48" s="7"/>
      <c r="AF48" s="37"/>
      <c r="AG48" s="7"/>
      <c r="AH48" s="37"/>
      <c r="AI48" s="7">
        <v>24226550</v>
      </c>
      <c r="AJ48" s="37"/>
      <c r="AK48" s="7"/>
      <c r="AL48" s="37"/>
      <c r="AM48" s="7"/>
      <c r="AN48" s="37"/>
      <c r="AO48" s="7"/>
      <c r="AP48" s="37"/>
      <c r="AQ48" s="7"/>
      <c r="AR48" s="37"/>
      <c r="AS48" s="7"/>
      <c r="AT48" s="37"/>
      <c r="AU48" s="7"/>
      <c r="AV48" s="37"/>
      <c r="AW48" s="7"/>
      <c r="AX48" s="37"/>
      <c r="AY48" s="7"/>
      <c r="AZ48" s="37"/>
      <c r="BA48" s="7"/>
    </row>
    <row r="49" spans="1:53" s="1" customFormat="1" x14ac:dyDescent="0.3">
      <c r="C49" s="8"/>
      <c r="E49" s="8">
        <v>39278895</v>
      </c>
      <c r="G49" s="8"/>
      <c r="I49" s="8"/>
      <c r="K49" s="8"/>
      <c r="M49" s="8"/>
      <c r="O49" s="8">
        <v>31495390</v>
      </c>
      <c r="Q49" s="8"/>
      <c r="S49" s="8"/>
      <c r="U49" s="8"/>
      <c r="W49" s="8"/>
      <c r="Y49" s="8">
        <v>26047219</v>
      </c>
      <c r="AA49" s="8"/>
      <c r="AC49" s="8"/>
      <c r="AE49" s="8"/>
      <c r="AG49" s="8"/>
      <c r="AI49" s="8">
        <v>24914287</v>
      </c>
      <c r="AK49" s="8"/>
      <c r="AM49" s="8"/>
      <c r="AO49" s="8"/>
      <c r="AQ49" s="8"/>
      <c r="AS49" s="8"/>
      <c r="AU49" s="8"/>
      <c r="AW49" s="8"/>
      <c r="AY49" s="8"/>
      <c r="BA49" s="8"/>
    </row>
    <row r="50" spans="1:53" s="1" customFormat="1" x14ac:dyDescent="0.3">
      <c r="C50" s="8"/>
      <c r="E50" s="8">
        <v>203894438</v>
      </c>
      <c r="G50" s="8"/>
      <c r="I50" s="8"/>
      <c r="K50" s="8"/>
      <c r="M50" s="8"/>
      <c r="O50" s="8">
        <v>159292229</v>
      </c>
      <c r="Q50" s="8"/>
      <c r="S50" s="8"/>
      <c r="U50" s="8"/>
      <c r="W50" s="8"/>
      <c r="Y50" s="8">
        <v>135485652</v>
      </c>
      <c r="AA50" s="8"/>
      <c r="AC50" s="8"/>
      <c r="AE50" s="8"/>
      <c r="AG50" s="8"/>
      <c r="AI50" s="8">
        <v>131930193</v>
      </c>
      <c r="AK50" s="8"/>
      <c r="AM50" s="8"/>
      <c r="AO50" s="8"/>
      <c r="AQ50" s="8"/>
      <c r="AS50" s="8"/>
      <c r="AU50" s="8"/>
      <c r="AW50" s="8"/>
      <c r="AY50" s="8"/>
      <c r="BA50" s="8"/>
    </row>
    <row r="52" spans="1:53" x14ac:dyDescent="0.3">
      <c r="A52" t="s">
        <v>236</v>
      </c>
      <c r="C52" s="12"/>
      <c r="E52" s="12">
        <v>183694363</v>
      </c>
      <c r="G52" s="19"/>
      <c r="I52" s="19"/>
      <c r="K52" s="19"/>
      <c r="M52" s="19"/>
      <c r="O52" s="19">
        <v>141198565</v>
      </c>
      <c r="Q52" s="19"/>
      <c r="S52" s="19"/>
      <c r="U52" s="19"/>
      <c r="W52" s="19"/>
      <c r="Y52" s="19">
        <v>121684913</v>
      </c>
      <c r="AA52" s="19"/>
      <c r="AC52" s="19"/>
      <c r="AE52" s="19"/>
      <c r="AG52" s="19"/>
      <c r="AI52" s="19">
        <v>121271489</v>
      </c>
      <c r="AK52" s="19"/>
      <c r="AM52" s="19"/>
      <c r="AO52" s="19"/>
      <c r="AQ52" s="19"/>
      <c r="AU52" s="19"/>
      <c r="AW52" s="19"/>
      <c r="AY52" s="19"/>
      <c r="BA52" s="19"/>
    </row>
    <row r="53" spans="1:53" x14ac:dyDescent="0.3">
      <c r="A53" t="s">
        <v>233</v>
      </c>
      <c r="C53" s="12"/>
      <c r="E53" s="12">
        <v>22434233</v>
      </c>
    </row>
    <row r="54" spans="1:53" x14ac:dyDescent="0.3">
      <c r="A54" t="s">
        <v>234</v>
      </c>
      <c r="C54" s="37"/>
      <c r="E54" s="37">
        <v>0.122</v>
      </c>
    </row>
    <row r="56" spans="1:53" x14ac:dyDescent="0.3">
      <c r="A56" t="s">
        <v>235</v>
      </c>
      <c r="C56" s="12"/>
      <c r="E56" s="12">
        <v>20200075</v>
      </c>
      <c r="G56" s="19"/>
      <c r="I56" s="19"/>
      <c r="K56" s="19"/>
      <c r="M56" s="19"/>
      <c r="O56" s="19">
        <v>18093664</v>
      </c>
      <c r="Q56" s="19"/>
      <c r="S56" s="19"/>
      <c r="U56" s="19"/>
      <c r="W56" s="19"/>
      <c r="Y56" s="19">
        <v>13800739</v>
      </c>
      <c r="AA56" s="19"/>
      <c r="AC56" s="19"/>
      <c r="AE56" s="19"/>
      <c r="AG56" s="19"/>
      <c r="AI56" s="19">
        <v>10658704</v>
      </c>
      <c r="AK56" s="19"/>
      <c r="AM56" s="19"/>
      <c r="AO56" s="19"/>
      <c r="AQ56" s="19"/>
      <c r="AU56" s="19"/>
      <c r="AW56" s="19"/>
      <c r="AY56" s="19"/>
      <c r="BA56" s="19"/>
    </row>
    <row r="57" spans="1:53" x14ac:dyDescent="0.3">
      <c r="A57" t="s">
        <v>233</v>
      </c>
      <c r="C57" s="12"/>
      <c r="E57" s="12">
        <v>1907434</v>
      </c>
      <c r="X57" s="1"/>
    </row>
    <row r="58" spans="1:53" x14ac:dyDescent="0.3">
      <c r="A58" t="s">
        <v>234</v>
      </c>
      <c r="C58" s="37"/>
      <c r="E58" s="37">
        <v>9.4E-2</v>
      </c>
    </row>
    <row r="59" spans="1:53" x14ac:dyDescent="0.3">
      <c r="X59" s="1"/>
    </row>
    <row r="60" spans="1:53" x14ac:dyDescent="0.3">
      <c r="A60" t="s">
        <v>232</v>
      </c>
      <c r="C60" s="12"/>
      <c r="E60" s="12">
        <v>203894438</v>
      </c>
      <c r="G60" s="19"/>
      <c r="I60" s="19"/>
      <c r="K60" s="19"/>
      <c r="M60" s="19"/>
      <c r="O60" s="19">
        <v>159292229</v>
      </c>
      <c r="Q60" s="19"/>
      <c r="S60" s="19"/>
      <c r="U60" s="19"/>
      <c r="W60" s="19"/>
      <c r="Y60" s="19">
        <v>135485652</v>
      </c>
      <c r="AA60" s="19"/>
      <c r="AC60" s="19"/>
      <c r="AE60" s="19"/>
      <c r="AG60" s="19"/>
      <c r="AK60" s="19"/>
      <c r="AM60" s="19"/>
      <c r="AO60" s="19"/>
      <c r="AQ60" s="19"/>
      <c r="AU60" s="19"/>
      <c r="AW60" s="19"/>
      <c r="AY60" s="19"/>
      <c r="BA60" s="19"/>
    </row>
    <row r="61" spans="1:53" x14ac:dyDescent="0.3">
      <c r="A61" t="s">
        <v>233</v>
      </c>
      <c r="C61" s="12"/>
      <c r="E61" s="12">
        <v>24341667</v>
      </c>
    </row>
    <row r="62" spans="1:53" x14ac:dyDescent="0.3">
      <c r="A62" t="s">
        <v>234</v>
      </c>
      <c r="C62" s="37"/>
      <c r="E62" s="37">
        <v>0.11899999999999999</v>
      </c>
    </row>
    <row r="64" spans="1:53" x14ac:dyDescent="0.3">
      <c r="A64" t="s">
        <v>295</v>
      </c>
      <c r="C64" s="19">
        <f>'Sales Proportion'!B14</f>
        <v>1196168</v>
      </c>
      <c r="E64" s="19">
        <v>1186746</v>
      </c>
      <c r="O64">
        <f>733570+233198</f>
        <v>966768</v>
      </c>
      <c r="Y64" s="12">
        <f>769936+336230</f>
        <v>1106166</v>
      </c>
      <c r="AI64" s="12">
        <f>1026560+331009</f>
        <v>1357569</v>
      </c>
      <c r="AS64" s="12">
        <f>960723+102980</f>
        <v>1063703</v>
      </c>
    </row>
    <row r="65" spans="1:46" x14ac:dyDescent="0.3">
      <c r="A65" t="s">
        <v>316</v>
      </c>
      <c r="C65" s="6"/>
      <c r="E65" s="6"/>
      <c r="O65" s="6"/>
      <c r="Y65" s="6"/>
      <c r="AI65" s="6"/>
      <c r="AS65" s="6">
        <v>10245</v>
      </c>
    </row>
    <row r="66" spans="1:46" x14ac:dyDescent="0.3">
      <c r="A66" t="s">
        <v>296</v>
      </c>
      <c r="C66" s="9">
        <f>C64*D66</f>
        <v>153867163.7154288</v>
      </c>
      <c r="D66" s="44">
        <f>'Material Input'!C5</f>
        <v>128.63340577195578</v>
      </c>
      <c r="E66" s="9">
        <v>139160571</v>
      </c>
      <c r="F66" s="43">
        <f>E66/E$64</f>
        <v>117.26230465491352</v>
      </c>
      <c r="O66" s="9">
        <v>113865439</v>
      </c>
      <c r="P66" s="43">
        <f>O66/O64</f>
        <v>117.7794869089585</v>
      </c>
      <c r="Y66" s="9">
        <v>97380142</v>
      </c>
      <c r="Z66" s="43">
        <f>Y66/Y64</f>
        <v>88.033931616050396</v>
      </c>
      <c r="AI66" s="9">
        <v>98314053</v>
      </c>
      <c r="AJ66" s="43">
        <f>AI66/AI64</f>
        <v>72.419194162506656</v>
      </c>
      <c r="AS66" s="9">
        <v>68043803</v>
      </c>
      <c r="AT66">
        <f>AS66/AS64</f>
        <v>63.968798621419701</v>
      </c>
    </row>
    <row r="67" spans="1:46" x14ac:dyDescent="0.3">
      <c r="A67" t="s">
        <v>318</v>
      </c>
      <c r="C67" s="9">
        <f>'Human Resource'!B17</f>
        <v>8888724.960325798</v>
      </c>
      <c r="E67" s="9">
        <v>7901436</v>
      </c>
      <c r="O67" s="9">
        <v>5906105</v>
      </c>
      <c r="Y67" s="9">
        <v>4782782</v>
      </c>
      <c r="AI67" s="9">
        <v>4484370</v>
      </c>
      <c r="AS67" s="9">
        <v>3428902</v>
      </c>
    </row>
    <row r="68" spans="1:46" x14ac:dyDescent="0.3">
      <c r="A68" t="s">
        <v>297</v>
      </c>
      <c r="C68" s="9">
        <f>E68*(1+D68)</f>
        <v>7006.7446513129262</v>
      </c>
      <c r="D68" s="72">
        <f>AVERAGE(F68,P68,Z68,AJ68)</f>
        <v>0.17938809145142687</v>
      </c>
      <c r="E68" s="9">
        <v>5941</v>
      </c>
      <c r="F68" s="37">
        <f>E68/O68-1</f>
        <v>3.0350329517863317E-2</v>
      </c>
      <c r="O68" s="9">
        <v>5766</v>
      </c>
      <c r="P68" s="37">
        <f>O68/Y68-1</f>
        <v>0.27172474636082922</v>
      </c>
      <c r="Y68" s="9">
        <v>4534</v>
      </c>
      <c r="Z68" s="37">
        <f>Y68/AI68-1</f>
        <v>0.13406703351675842</v>
      </c>
      <c r="AI68" s="9">
        <v>3998</v>
      </c>
      <c r="AJ68" s="37">
        <f>AI68/AS68-1</f>
        <v>0.28141025641025652</v>
      </c>
      <c r="AS68" s="9">
        <v>3120</v>
      </c>
    </row>
    <row r="69" spans="1:46" x14ac:dyDescent="0.3">
      <c r="A69" t="s">
        <v>298</v>
      </c>
      <c r="C69" s="9">
        <f>'Material Input'!C13</f>
        <v>1717843.5040324382</v>
      </c>
      <c r="E69" s="9">
        <v>1578067</v>
      </c>
      <c r="F69" s="43">
        <f>E69/E$64</f>
        <v>1.329742843034651</v>
      </c>
      <c r="O69" s="9">
        <v>1312450</v>
      </c>
      <c r="P69" s="43">
        <f t="shared" ref="P69:P70" si="15">O69/O$64</f>
        <v>1.3575645863330188</v>
      </c>
      <c r="Y69" s="9">
        <v>1062072</v>
      </c>
      <c r="Z69" s="43">
        <f t="shared" ref="Z69:Z70" si="16">Y69/Y$64</f>
        <v>0.96013799013891221</v>
      </c>
      <c r="AI69" s="9">
        <v>1083382</v>
      </c>
      <c r="AJ69" s="43">
        <f t="shared" ref="AJ69:AJ70" si="17">AI69/AI$64</f>
        <v>0.79803089198412747</v>
      </c>
      <c r="AS69" s="9">
        <v>716410</v>
      </c>
      <c r="AT69" s="43">
        <f t="shared" ref="AT69:AT70" si="18">AS69/AS$64</f>
        <v>0.67350566840556059</v>
      </c>
    </row>
    <row r="70" spans="1:46" x14ac:dyDescent="0.3">
      <c r="A70" t="s">
        <v>299</v>
      </c>
      <c r="C70" s="9">
        <f>'Material Input'!C23</f>
        <v>2822717.2221655026</v>
      </c>
      <c r="E70" s="9">
        <v>2648443</v>
      </c>
      <c r="F70" s="43">
        <f t="shared" ref="F70" si="19">E70/E$64</f>
        <v>2.2316847918594207</v>
      </c>
      <c r="O70" s="9">
        <v>2509216</v>
      </c>
      <c r="P70" s="43">
        <f t="shared" si="15"/>
        <v>2.5954686129454014</v>
      </c>
      <c r="Y70" s="9">
        <v>2349045</v>
      </c>
      <c r="Z70" s="43">
        <f t="shared" si="16"/>
        <v>2.1235917574758219</v>
      </c>
      <c r="AI70" s="9">
        <v>1620005</v>
      </c>
      <c r="AJ70" s="43">
        <f t="shared" si="17"/>
        <v>1.1933131943938025</v>
      </c>
      <c r="AS70" s="9">
        <v>930964</v>
      </c>
      <c r="AT70" s="43">
        <f t="shared" si="18"/>
        <v>0.87521046758352661</v>
      </c>
    </row>
    <row r="71" spans="1:46" x14ac:dyDescent="0.3">
      <c r="A71" t="s">
        <v>300</v>
      </c>
      <c r="C71" s="9">
        <f>'Material Input'!C15</f>
        <v>279360.87532395311</v>
      </c>
      <c r="E71" s="9">
        <v>256630</v>
      </c>
      <c r="O71" s="9">
        <v>229721</v>
      </c>
      <c r="Y71" s="9">
        <v>197374</v>
      </c>
      <c r="AI71" s="9">
        <v>169660</v>
      </c>
      <c r="AS71" s="9">
        <v>155682</v>
      </c>
    </row>
    <row r="72" spans="1:46" x14ac:dyDescent="0.3">
      <c r="A72" t="s">
        <v>301</v>
      </c>
      <c r="C72" s="9">
        <f>E72*(1+D72)</f>
        <v>749196.60109770345</v>
      </c>
      <c r="D72" s="72">
        <f>AVERAGE(F72,P72,Z72,AJ72)</f>
        <v>0.24317858427286243</v>
      </c>
      <c r="E72" s="9">
        <v>602646</v>
      </c>
      <c r="F72" s="37">
        <f>E72/O72-1</f>
        <v>3.4409602488160829E-2</v>
      </c>
      <c r="O72" s="9">
        <v>582599</v>
      </c>
      <c r="P72" s="37">
        <f>O72/Y72-1</f>
        <v>0.42329557253176531</v>
      </c>
      <c r="Y72" s="9">
        <v>409331</v>
      </c>
      <c r="Z72" s="37">
        <f>Y72/AI72-1</f>
        <v>0.35769345583601453</v>
      </c>
      <c r="AI72" s="9">
        <v>301490</v>
      </c>
      <c r="AJ72" s="37">
        <f>AI72/AS72-1</f>
        <v>0.15731570623550906</v>
      </c>
      <c r="AS72" s="9">
        <v>260508</v>
      </c>
    </row>
    <row r="73" spans="1:46" x14ac:dyDescent="0.3">
      <c r="A73" t="s">
        <v>302</v>
      </c>
      <c r="C73" s="9">
        <f>'Material Input'!C17</f>
        <v>1267740.8061090747</v>
      </c>
      <c r="E73" s="9">
        <v>1164588</v>
      </c>
      <c r="O73" s="9">
        <v>891170</v>
      </c>
      <c r="Y73" s="9">
        <v>714101</v>
      </c>
      <c r="AI73" s="9">
        <v>733818</v>
      </c>
      <c r="AS73" s="9">
        <v>535244</v>
      </c>
    </row>
    <row r="74" spans="1:46" x14ac:dyDescent="0.3">
      <c r="A74" t="s">
        <v>303</v>
      </c>
      <c r="C74" s="9">
        <f>E74</f>
        <v>9188752</v>
      </c>
      <c r="E74" s="9">
        <v>9188752</v>
      </c>
      <c r="O74" s="9">
        <v>6273622</v>
      </c>
      <c r="Y74" s="9">
        <v>6118412</v>
      </c>
      <c r="AI74" s="9">
        <v>6204905</v>
      </c>
      <c r="AS74" s="9">
        <v>4226753</v>
      </c>
    </row>
    <row r="75" spans="1:46" x14ac:dyDescent="0.3">
      <c r="A75" t="s">
        <v>304</v>
      </c>
      <c r="C75" s="9">
        <f>E75*(1+D75)</f>
        <v>100816.48199253457</v>
      </c>
      <c r="D75" s="72">
        <f>AVERAGE(F75,P75,Z75,AJ75)</f>
        <v>0.46291057088492443</v>
      </c>
      <c r="E75" s="9">
        <v>68915</v>
      </c>
      <c r="F75" s="37">
        <f>E75/O75-1</f>
        <v>0.13159061427562757</v>
      </c>
      <c r="O75" s="9">
        <v>60901</v>
      </c>
      <c r="P75" s="37">
        <f>O75/Y75-1</f>
        <v>-0.13565335869086992</v>
      </c>
      <c r="Y75" s="9">
        <v>70459</v>
      </c>
      <c r="Z75" s="37">
        <f>Y75/AI75-1</f>
        <v>1.1009959446564888</v>
      </c>
      <c r="AI75" s="9">
        <v>33536</v>
      </c>
      <c r="AJ75" s="37">
        <f>AI75/AS75-1</f>
        <v>0.75470908329845132</v>
      </c>
      <c r="AS75" s="9">
        <v>19112</v>
      </c>
    </row>
    <row r="76" spans="1:46" x14ac:dyDescent="0.3">
      <c r="A76" t="s">
        <v>305</v>
      </c>
      <c r="C76" s="9">
        <f>'Material Input'!C33</f>
        <v>178868.79740854562</v>
      </c>
      <c r="E76" s="9">
        <v>169792</v>
      </c>
      <c r="O76" s="9">
        <v>113228</v>
      </c>
      <c r="Y76" s="9">
        <v>49441</v>
      </c>
      <c r="AI76" s="9">
        <v>28201</v>
      </c>
      <c r="AS76" s="9">
        <v>9641</v>
      </c>
    </row>
    <row r="77" spans="1:46" x14ac:dyDescent="0.3">
      <c r="A77" t="s">
        <v>306</v>
      </c>
      <c r="C77" s="9">
        <f>E77*(1+D77)</f>
        <v>17371.831244485915</v>
      </c>
      <c r="D77" s="72">
        <f>AVERAGE(F77,P77,Z77,AJ77)</f>
        <v>0.14356074284022888</v>
      </c>
      <c r="E77" s="9">
        <v>15191</v>
      </c>
      <c r="F77" s="37">
        <f>E77/O77-1</f>
        <v>0.22844897299045774</v>
      </c>
      <c r="O77" s="9">
        <v>12366</v>
      </c>
      <c r="P77" s="37">
        <f>O77/Y77-1</f>
        <v>0.15429851582189857</v>
      </c>
      <c r="Y77" s="9">
        <v>10713</v>
      </c>
      <c r="Z77" s="37">
        <f>Y77/AI77-1</f>
        <v>0.28130606386795831</v>
      </c>
      <c r="AI77" s="9">
        <v>8361</v>
      </c>
      <c r="AJ77" s="37">
        <f>AI77/AS77-1</f>
        <v>-8.9810581319399119E-2</v>
      </c>
      <c r="AS77" s="9">
        <v>9186</v>
      </c>
    </row>
    <row r="78" spans="1:46" x14ac:dyDescent="0.3">
      <c r="A78" t="s">
        <v>307</v>
      </c>
      <c r="C78" s="9">
        <f>E78*(C$64/E$64)*(1+Assumption!$C$7)</f>
        <v>68474.602113948567</v>
      </c>
      <c r="E78" s="9">
        <v>62903</v>
      </c>
      <c r="O78" s="9">
        <v>58409</v>
      </c>
      <c r="Y78" s="9">
        <v>61522</v>
      </c>
      <c r="AI78" s="9">
        <v>50684</v>
      </c>
      <c r="AS78" s="9">
        <v>35117</v>
      </c>
    </row>
    <row r="79" spans="1:46" x14ac:dyDescent="0.3">
      <c r="A79" t="s">
        <v>308</v>
      </c>
      <c r="C79" s="9">
        <f>'Material Input'!C26</f>
        <v>141750.19301793768</v>
      </c>
      <c r="E79" s="9">
        <v>134557</v>
      </c>
      <c r="O79" s="9">
        <v>133951</v>
      </c>
      <c r="Y79" s="9">
        <v>102460</v>
      </c>
      <c r="AI79" s="9">
        <v>59861</v>
      </c>
      <c r="AS79" s="9">
        <v>34309</v>
      </c>
    </row>
    <row r="80" spans="1:46" x14ac:dyDescent="0.3">
      <c r="A80" t="s">
        <v>309</v>
      </c>
      <c r="C80" s="9">
        <f>SUM(Depreciation!$D9:$I9)+Depreciation!M9+Depreciation!N9*0.2</f>
        <v>1296735.9680000001</v>
      </c>
      <c r="D80" s="9"/>
      <c r="E80" s="9">
        <v>1325726</v>
      </c>
      <c r="O80" s="9">
        <v>1239223</v>
      </c>
      <c r="Y80" s="9">
        <v>1139473</v>
      </c>
      <c r="AI80" s="51">
        <v>1010545</v>
      </c>
      <c r="AS80" s="9">
        <v>1065177</v>
      </c>
    </row>
    <row r="81" spans="1:46" x14ac:dyDescent="0.3">
      <c r="A81" t="s">
        <v>310</v>
      </c>
      <c r="C81" s="9">
        <f>E81*(1+Assumption!C7)</f>
        <v>391222.44</v>
      </c>
      <c r="D81" s="41"/>
      <c r="E81" s="9">
        <v>362243</v>
      </c>
      <c r="O81" s="9">
        <v>259857</v>
      </c>
      <c r="Y81" s="9">
        <v>237412</v>
      </c>
      <c r="AI81" s="9">
        <v>228503</v>
      </c>
      <c r="AS81" s="9">
        <v>161896</v>
      </c>
    </row>
    <row r="82" spans="1:46" x14ac:dyDescent="0.3">
      <c r="A82" t="s">
        <v>311</v>
      </c>
      <c r="C82" s="9">
        <f>AVERAGE(E82,O82,Y82,AI82,AS82)</f>
        <v>7450.4</v>
      </c>
      <c r="E82" s="9">
        <v>4614</v>
      </c>
      <c r="O82" s="9">
        <v>18496</v>
      </c>
      <c r="Y82" s="9">
        <v>5137</v>
      </c>
      <c r="AI82" s="9">
        <v>5815</v>
      </c>
      <c r="AS82" s="9">
        <v>3190</v>
      </c>
    </row>
    <row r="83" spans="1:46" x14ac:dyDescent="0.3">
      <c r="A83" t="s">
        <v>312</v>
      </c>
      <c r="C83" s="9">
        <f>7495*0.5+(16464*0.2)</f>
        <v>7040.3</v>
      </c>
      <c r="E83" s="9">
        <v>12324</v>
      </c>
      <c r="O83" s="9">
        <v>32427</v>
      </c>
      <c r="Y83" s="9">
        <v>40194</v>
      </c>
      <c r="AI83" s="9">
        <v>51715</v>
      </c>
      <c r="AS83" s="9">
        <v>48346</v>
      </c>
    </row>
    <row r="84" spans="1:46" x14ac:dyDescent="0.3">
      <c r="A84" t="s">
        <v>313</v>
      </c>
      <c r="C84" s="78">
        <f>AVERAGE(E84,O84,Y84,AI84,AS84)</f>
        <v>17210.8</v>
      </c>
      <c r="E84" s="9">
        <v>23194</v>
      </c>
      <c r="O84" s="9">
        <v>54023</v>
      </c>
      <c r="Y84" s="9">
        <v>14017</v>
      </c>
      <c r="AI84" s="9">
        <v>21330</v>
      </c>
      <c r="AS84" s="9">
        <v>-26510</v>
      </c>
    </row>
    <row r="85" spans="1:46" x14ac:dyDescent="0.3">
      <c r="A85" t="s">
        <v>314</v>
      </c>
      <c r="C85" s="9">
        <f>E85*(1+D85)</f>
        <v>225192.29102363696</v>
      </c>
      <c r="D85" s="72">
        <f>AVERAGE(F85,P85,Z85,AJ85)</f>
        <v>0.22281447566307905</v>
      </c>
      <c r="E85" s="9">
        <v>184159</v>
      </c>
      <c r="F85" s="37">
        <f>E85/O85-1</f>
        <v>0.24487271350737494</v>
      </c>
      <c r="O85" s="9">
        <v>147934</v>
      </c>
      <c r="P85" s="37">
        <f>O85/Y85-1</f>
        <v>0.21327985959041729</v>
      </c>
      <c r="Y85" s="9">
        <v>121929</v>
      </c>
      <c r="Z85" s="37">
        <f>Y85/AI85-1</f>
        <v>3.2666293651055778E-3</v>
      </c>
      <c r="AI85" s="9">
        <v>121532</v>
      </c>
      <c r="AJ85" s="37">
        <f>AI85/AS85-1</f>
        <v>0.42983870018941839</v>
      </c>
      <c r="AS85" s="9">
        <v>84997</v>
      </c>
    </row>
    <row r="86" spans="1:46" x14ac:dyDescent="0.3">
      <c r="A86" t="s">
        <v>317</v>
      </c>
      <c r="C86" s="9">
        <f>E86*1.5</f>
        <v>39495</v>
      </c>
      <c r="E86" s="9">
        <v>26330</v>
      </c>
      <c r="O86" s="9">
        <v>13590</v>
      </c>
      <c r="Y86" s="9"/>
      <c r="AI86" s="9"/>
      <c r="AS86" s="9"/>
    </row>
    <row r="87" spans="1:46" x14ac:dyDescent="0.3">
      <c r="A87" t="s">
        <v>315</v>
      </c>
      <c r="C87" s="50">
        <f>AVERAGE(E87,O87,Y87,AI87,AS87)</f>
        <v>109.2</v>
      </c>
      <c r="E87" s="50">
        <v>23</v>
      </c>
      <c r="O87" s="50">
        <v>280</v>
      </c>
      <c r="Y87" s="50">
        <v>1</v>
      </c>
      <c r="AI87" s="50">
        <v>240</v>
      </c>
      <c r="AS87" s="50">
        <v>2</v>
      </c>
    </row>
    <row r="88" spans="1:46" s="1" customFormat="1" x14ac:dyDescent="0.3">
      <c r="C88" s="8">
        <f>SUM(C65:C87)</f>
        <v>181280244.73393571</v>
      </c>
      <c r="E88" s="48">
        <f>SUM(E66:E87)</f>
        <v>164897045</v>
      </c>
      <c r="O88" s="48">
        <f>SUM(O66:O87)</f>
        <v>133720773</v>
      </c>
      <c r="Y88" s="48">
        <f>SUM(Y66:Y87)</f>
        <v>114870551</v>
      </c>
      <c r="AI88" s="8">
        <f>SUM(AI66:AI87)</f>
        <v>114536004</v>
      </c>
      <c r="AR88" s="41"/>
      <c r="AS88" s="49">
        <f>SUM(AS65:AS87)</f>
        <v>79756094</v>
      </c>
      <c r="AT88"/>
    </row>
    <row r="89" spans="1:46" s="1" customFormat="1" x14ac:dyDescent="0.3">
      <c r="C89" s="11"/>
      <c r="E89" s="79"/>
      <c r="O89" s="79"/>
      <c r="Y89" s="79"/>
      <c r="AI89" s="11"/>
      <c r="AR89" s="41"/>
      <c r="AS89" s="41"/>
      <c r="AT89"/>
    </row>
    <row r="90" spans="1:46" x14ac:dyDescent="0.3">
      <c r="A90" t="s">
        <v>609</v>
      </c>
      <c r="C90" s="80">
        <f>-E92</f>
        <v>2342094</v>
      </c>
      <c r="E90" s="80">
        <v>2993078</v>
      </c>
      <c r="O90" s="80">
        <v>1730184</v>
      </c>
      <c r="Y90" s="80">
        <v>1699558</v>
      </c>
      <c r="AI90" s="80">
        <v>629827</v>
      </c>
      <c r="AR90" s="41"/>
      <c r="AS90" s="41">
        <v>864308</v>
      </c>
    </row>
    <row r="91" spans="1:46" x14ac:dyDescent="0.3">
      <c r="A91" t="s">
        <v>608</v>
      </c>
      <c r="C91" s="80">
        <f>'Material Input'!C7</f>
        <v>17874780.989838459</v>
      </c>
      <c r="E91" s="80">
        <v>16166313</v>
      </c>
      <c r="O91" s="80">
        <v>14607221</v>
      </c>
      <c r="Y91" s="80">
        <v>10973946</v>
      </c>
      <c r="AI91" s="80">
        <v>8579206</v>
      </c>
      <c r="AR91" s="41"/>
      <c r="AS91" s="41">
        <v>6286829</v>
      </c>
    </row>
    <row r="92" spans="1:46" x14ac:dyDescent="0.3">
      <c r="A92" t="s">
        <v>610</v>
      </c>
      <c r="C92" s="80">
        <f>-C90*(1-('Material Input'!$C$3-'Material Input'!$E$3)/'Material Input'!$E$3)</f>
        <v>-2342094</v>
      </c>
      <c r="E92" s="80">
        <v>-2342094</v>
      </c>
      <c r="O92" s="80">
        <v>-2993078</v>
      </c>
      <c r="Y92" s="80">
        <v>-1730184</v>
      </c>
      <c r="AI92" s="80">
        <v>-1699558</v>
      </c>
      <c r="AR92" s="41"/>
      <c r="AS92" s="41">
        <v>-629827</v>
      </c>
    </row>
    <row r="93" spans="1:46" x14ac:dyDescent="0.3">
      <c r="C93" s="80">
        <f>SUM(C90:C92)</f>
        <v>17874780.989838459</v>
      </c>
      <c r="E93" s="80">
        <f>SUM(E90:E92)</f>
        <v>16817297</v>
      </c>
      <c r="O93" s="80">
        <f>SUM(O90:O92)</f>
        <v>13344327</v>
      </c>
      <c r="Y93" s="80">
        <f>SUM(Y90:Y92)</f>
        <v>10943320</v>
      </c>
      <c r="AI93" s="80">
        <f>SUM(AI90:AI92)</f>
        <v>7509475</v>
      </c>
      <c r="AR93" s="41"/>
      <c r="AS93" s="80">
        <f>AS90-AS92+AS91</f>
        <v>7780964</v>
      </c>
    </row>
    <row r="95" spans="1:46" x14ac:dyDescent="0.3">
      <c r="A95" t="s">
        <v>328</v>
      </c>
      <c r="C95" s="6">
        <f>E95*(1+D95)</f>
        <v>121128.31316298395</v>
      </c>
      <c r="D95" s="76">
        <f>AVERAGE(F95,P95,Z95,AJ95)</f>
        <v>0.23765761541431851</v>
      </c>
      <c r="E95" s="6">
        <v>97869</v>
      </c>
      <c r="F95" s="37">
        <f>E95/O95-1</f>
        <v>0.21083040530509223</v>
      </c>
      <c r="O95" s="6">
        <v>80828</v>
      </c>
      <c r="P95" s="37">
        <f>O95/Y95-1</f>
        <v>0.40287420161066367</v>
      </c>
      <c r="Y95" s="6">
        <v>57616</v>
      </c>
      <c r="Z95" s="37">
        <f>Y95/AI95-1</f>
        <v>0.1119559972980797</v>
      </c>
      <c r="AI95" s="6">
        <v>51815</v>
      </c>
      <c r="AJ95" s="37">
        <f>AI95/AS95-1</f>
        <v>0.22496985744343845</v>
      </c>
      <c r="AS95" s="6">
        <v>42299</v>
      </c>
    </row>
    <row r="96" spans="1:46" x14ac:dyDescent="0.3">
      <c r="A96" t="s">
        <v>326</v>
      </c>
      <c r="C96" s="9">
        <f>'Human Resource'!B20</f>
        <v>1228066.0264511032</v>
      </c>
      <c r="E96" s="9">
        <v>1028348</v>
      </c>
      <c r="O96" s="9">
        <v>870268</v>
      </c>
      <c r="Y96" s="9">
        <v>686534</v>
      </c>
      <c r="AI96" s="9">
        <v>599736</v>
      </c>
      <c r="AS96" s="9">
        <v>467033</v>
      </c>
    </row>
    <row r="97" spans="1:45" x14ac:dyDescent="0.3">
      <c r="A97" t="s">
        <v>305</v>
      </c>
      <c r="C97" s="9">
        <f>'Material Input'!C35</f>
        <v>277618.64946269256</v>
      </c>
      <c r="E97" s="9">
        <v>265623</v>
      </c>
      <c r="O97" s="9">
        <v>237041</v>
      </c>
      <c r="Y97" s="9">
        <v>158022</v>
      </c>
      <c r="AI97" s="9">
        <v>104541</v>
      </c>
      <c r="AS97" s="9">
        <v>53129</v>
      </c>
    </row>
    <row r="98" spans="1:45" x14ac:dyDescent="0.3">
      <c r="A98" t="s">
        <v>308</v>
      </c>
      <c r="C98" s="9">
        <f>'Material Input'!C28</f>
        <v>115640.22821529207</v>
      </c>
      <c r="E98" s="9">
        <v>109772</v>
      </c>
      <c r="O98" s="9">
        <v>94540</v>
      </c>
      <c r="Y98" s="9">
        <v>71446</v>
      </c>
      <c r="AI98" s="9">
        <v>43443</v>
      </c>
      <c r="AS98" s="9">
        <v>25238</v>
      </c>
    </row>
    <row r="99" spans="1:45" x14ac:dyDescent="0.3">
      <c r="A99" t="s">
        <v>329</v>
      </c>
      <c r="C99" s="9">
        <f t="shared" ref="C99:C100" si="20">E99*(1+D99)</f>
        <v>66771.62051216836</v>
      </c>
      <c r="D99" s="37">
        <f t="shared" ref="D99:D100" si="21">AVERAGE(F99,P99,Z99,AJ99)</f>
        <v>0.24004792393433788</v>
      </c>
      <c r="E99" s="9">
        <v>53846</v>
      </c>
      <c r="F99" s="37">
        <f>E99/O99-1</f>
        <v>-2.5905423495784952E-2</v>
      </c>
      <c r="O99" s="9">
        <v>55278</v>
      </c>
      <c r="P99" s="37">
        <f>O99/Y99-1</f>
        <v>0.35654862696017076</v>
      </c>
      <c r="Y99" s="9">
        <v>40749</v>
      </c>
      <c r="Z99" s="37">
        <f>Y99/AI99-1</f>
        <v>0.25997959246776547</v>
      </c>
      <c r="AI99" s="9">
        <v>32341</v>
      </c>
      <c r="AJ99" s="37">
        <f>AI99/AS99-1</f>
        <v>0.36956889980520025</v>
      </c>
      <c r="AS99" s="9">
        <v>23614</v>
      </c>
    </row>
    <row r="100" spans="1:45" x14ac:dyDescent="0.3">
      <c r="A100" t="s">
        <v>330</v>
      </c>
      <c r="C100" s="9">
        <f t="shared" si="20"/>
        <v>927275.41573371389</v>
      </c>
      <c r="D100" s="37">
        <f t="shared" si="21"/>
        <v>0.18343607033892625</v>
      </c>
      <c r="E100" s="9">
        <v>783545</v>
      </c>
      <c r="F100" s="37">
        <f>E100/O100-1</f>
        <v>-6.5738592420726549E-3</v>
      </c>
      <c r="O100" s="9">
        <v>788730</v>
      </c>
      <c r="P100" s="37">
        <f>O100/Y100-1</f>
        <v>0.20722747727064017</v>
      </c>
      <c r="Y100" s="9">
        <v>653340</v>
      </c>
      <c r="Z100" s="37">
        <f>Y100/AI100-1</f>
        <v>0.22383838005413548</v>
      </c>
      <c r="AI100" s="9">
        <v>533845</v>
      </c>
      <c r="AJ100" s="37">
        <f>AI100/AS100-1</f>
        <v>0.30925228327300203</v>
      </c>
      <c r="AS100" s="9">
        <v>407748</v>
      </c>
    </row>
    <row r="101" spans="1:45" x14ac:dyDescent="0.3">
      <c r="A101" t="s">
        <v>331</v>
      </c>
      <c r="C101" s="9">
        <f t="shared" ref="C101" si="22">E101*(1+D101)</f>
        <v>82687.127845455485</v>
      </c>
      <c r="D101" s="37">
        <f t="shared" ref="D101" si="23">AVERAGE(F101,P101,Z101,AJ101)</f>
        <v>0.85177094138032117</v>
      </c>
      <c r="E101" s="9">
        <v>44653</v>
      </c>
      <c r="F101" s="37">
        <f>E101/O101-1</f>
        <v>0.78476357967944366</v>
      </c>
      <c r="O101" s="9">
        <v>25019</v>
      </c>
      <c r="P101" s="37">
        <f>O101/Y101-1</f>
        <v>0.5640785196299074</v>
      </c>
      <c r="Y101" s="9">
        <v>15996</v>
      </c>
      <c r="Z101" s="37">
        <f>Y101/AI101-1</f>
        <v>1.2485240371099242</v>
      </c>
      <c r="AI101" s="9">
        <v>7114</v>
      </c>
      <c r="AJ101" s="37">
        <f>AI101/AS101-1</f>
        <v>0.80971762910200962</v>
      </c>
      <c r="AS101" s="9">
        <v>3931</v>
      </c>
    </row>
    <row r="102" spans="1:45" x14ac:dyDescent="0.3">
      <c r="A102" t="s">
        <v>332</v>
      </c>
      <c r="C102" s="9">
        <f>'Material Input'!C39</f>
        <v>61838.389694866695</v>
      </c>
      <c r="E102" s="9">
        <v>54535</v>
      </c>
      <c r="O102" s="9">
        <v>48173</v>
      </c>
      <c r="Y102" s="9">
        <v>34663</v>
      </c>
      <c r="AI102" s="9">
        <v>25314</v>
      </c>
      <c r="AS102" s="9">
        <v>16242</v>
      </c>
    </row>
    <row r="103" spans="1:45" x14ac:dyDescent="0.3">
      <c r="A103" t="s">
        <v>333</v>
      </c>
      <c r="C103" s="9">
        <f>'Material Input'!C31</f>
        <v>1373954.3169876577</v>
      </c>
      <c r="E103" s="9">
        <v>1314587</v>
      </c>
      <c r="O103" s="9">
        <v>948682</v>
      </c>
      <c r="Y103" s="9">
        <v>887954</v>
      </c>
      <c r="AI103" s="9">
        <v>879828</v>
      </c>
      <c r="AS103" s="9">
        <v>622065</v>
      </c>
    </row>
    <row r="104" spans="1:45" x14ac:dyDescent="0.3">
      <c r="A104" t="s">
        <v>307</v>
      </c>
      <c r="C104" s="9">
        <f t="shared" ref="C104" si="24">E104*(1+D104)</f>
        <v>10765.113980860502</v>
      </c>
      <c r="D104" s="37">
        <f t="shared" ref="D104" si="25">AVERAGE(F104,P104,Z104,AJ104)</f>
        <v>0.31265869782471678</v>
      </c>
      <c r="E104" s="9">
        <v>8201</v>
      </c>
      <c r="F104" s="37">
        <f>E104/O104-1</f>
        <v>0.65442808150090781</v>
      </c>
      <c r="O104" s="9">
        <v>4957</v>
      </c>
      <c r="P104" s="37">
        <f>O104/Y104-1</f>
        <v>-6.0640515444381315E-2</v>
      </c>
      <c r="Y104" s="9">
        <v>5277</v>
      </c>
      <c r="Z104" s="37">
        <f t="shared" ref="Z104" si="26">Y104/AI104-1</f>
        <v>0.21310344827586203</v>
      </c>
      <c r="AI104" s="9">
        <v>4350</v>
      </c>
      <c r="AJ104" s="37">
        <f t="shared" ref="AJ104" si="27">AI104/AS104-1</f>
        <v>0.44374377696647849</v>
      </c>
      <c r="AS104" s="9">
        <v>3013</v>
      </c>
    </row>
    <row r="105" spans="1:45" x14ac:dyDescent="0.3">
      <c r="A105" t="s">
        <v>306</v>
      </c>
      <c r="C105" s="9">
        <f>E105*(C$64/E$64)*(1+Assumption!$C$7)</f>
        <v>33917.80443963578</v>
      </c>
      <c r="D105" s="37"/>
      <c r="E105" s="9">
        <v>31158</v>
      </c>
      <c r="F105" s="37"/>
      <c r="O105" s="9">
        <v>27387</v>
      </c>
      <c r="P105" s="37"/>
      <c r="Y105" s="9">
        <v>24348</v>
      </c>
      <c r="Z105" s="37"/>
      <c r="AI105" s="9">
        <v>24094</v>
      </c>
      <c r="AJ105" s="37"/>
      <c r="AS105" s="9">
        <v>16800</v>
      </c>
    </row>
    <row r="106" spans="1:45" x14ac:dyDescent="0.3">
      <c r="A106" t="s">
        <v>334</v>
      </c>
      <c r="C106" s="9">
        <f>'Material Input'!C19</f>
        <v>386775.52478458965</v>
      </c>
      <c r="E106" s="9">
        <v>366771</v>
      </c>
      <c r="O106" s="9">
        <v>250197</v>
      </c>
      <c r="Y106" s="9">
        <v>240415</v>
      </c>
      <c r="AI106" s="9">
        <v>243728</v>
      </c>
      <c r="AS106" s="9">
        <v>162209</v>
      </c>
    </row>
    <row r="107" spans="1:45" x14ac:dyDescent="0.3">
      <c r="A107" t="s">
        <v>309</v>
      </c>
      <c r="C107" s="9">
        <f>Depreciation!$N9*0.55</f>
        <v>93539.292000000016</v>
      </c>
      <c r="D107" s="9"/>
      <c r="E107" s="9">
        <v>91300</v>
      </c>
      <c r="O107" s="9">
        <v>90283</v>
      </c>
      <c r="Y107" s="9">
        <v>69057</v>
      </c>
      <c r="AI107" s="9">
        <v>59810</v>
      </c>
      <c r="AS107" s="9">
        <v>25530</v>
      </c>
    </row>
    <row r="108" spans="1:45" x14ac:dyDescent="0.3">
      <c r="A108" t="s">
        <v>341</v>
      </c>
      <c r="C108" s="9">
        <f>E108*(1+D108)-C128</f>
        <v>78676.238087203572</v>
      </c>
      <c r="D108" s="37">
        <f t="shared" ref="D108:D109" si="28">AVERAGE(F108,P108,Z108,AJ108)</f>
        <v>0.18987874765547658</v>
      </c>
      <c r="E108" s="9">
        <v>73169</v>
      </c>
      <c r="F108" s="37">
        <f>E108/O108-1</f>
        <v>0.27283639210228761</v>
      </c>
      <c r="O108" s="9">
        <v>57485</v>
      </c>
      <c r="P108" s="37">
        <f>O108/Y108-1</f>
        <v>0.37754612988257841</v>
      </c>
      <c r="Y108" s="9">
        <v>41730</v>
      </c>
      <c r="Z108" s="37">
        <f>Y108/AI108-1</f>
        <v>0.10913246863704029</v>
      </c>
      <c r="AI108" s="9">
        <v>37624</v>
      </c>
      <c r="AJ108" s="37">
        <f>AI108/AS108-1</f>
        <v>0</v>
      </c>
      <c r="AS108" s="9">
        <v>37624</v>
      </c>
    </row>
    <row r="109" spans="1:45" x14ac:dyDescent="0.3">
      <c r="A109" t="s">
        <v>300</v>
      </c>
      <c r="C109" s="9">
        <f t="shared" ref="C109" si="29">E109*(1+D109)</f>
        <v>106451.94418838932</v>
      </c>
      <c r="D109" s="37">
        <f t="shared" si="28"/>
        <v>0.31909076948723436</v>
      </c>
      <c r="E109" s="9">
        <v>80701</v>
      </c>
      <c r="F109" s="37">
        <f>E109/O109-1</f>
        <v>0.19084228544445758</v>
      </c>
      <c r="O109" s="9">
        <v>67768</v>
      </c>
      <c r="P109" s="37">
        <f>O109/Y109-1</f>
        <v>0.63813483526311976</v>
      </c>
      <c r="Y109" s="9">
        <v>41369</v>
      </c>
      <c r="Z109" s="37">
        <f>Y109/AI109-1</f>
        <v>0.10458720495567664</v>
      </c>
      <c r="AI109" s="9">
        <v>37452</v>
      </c>
      <c r="AJ109" s="37">
        <f>AI109/AS109-1</f>
        <v>0.34279875228568346</v>
      </c>
      <c r="AS109" s="9">
        <v>27891</v>
      </c>
    </row>
    <row r="110" spans="1:45" x14ac:dyDescent="0.3">
      <c r="A110" t="s">
        <v>311</v>
      </c>
      <c r="C110" s="9">
        <f>E110*(1+D110)</f>
        <v>5570.9379872777781</v>
      </c>
      <c r="D110" s="37">
        <f>AVERAGE(F110,P110,Z110,AJ110)</f>
        <v>0.20609179200644695</v>
      </c>
      <c r="E110" s="9">
        <v>4619</v>
      </c>
      <c r="F110" s="37">
        <f>E110/O110-1</f>
        <v>-7.2862304295463698E-2</v>
      </c>
      <c r="O110" s="9">
        <v>4982</v>
      </c>
      <c r="P110" s="37">
        <f>O110/Y110-1</f>
        <v>0.41977771444856082</v>
      </c>
      <c r="Y110" s="9">
        <v>3509</v>
      </c>
      <c r="Z110" s="37">
        <f>Y110/AI110-1</f>
        <v>0.30300779799480138</v>
      </c>
      <c r="AI110" s="9">
        <v>2693</v>
      </c>
      <c r="AJ110" s="37">
        <f>AI110/AS110-1</f>
        <v>0.1744439598778893</v>
      </c>
      <c r="AS110" s="9">
        <v>2293</v>
      </c>
    </row>
    <row r="111" spans="1:45" x14ac:dyDescent="0.3">
      <c r="A111" t="s">
        <v>335</v>
      </c>
      <c r="C111" s="50">
        <f>AVERAGE(E111,O111,Y111,AI111,AS111)</f>
        <v>217.8</v>
      </c>
      <c r="E111" s="7">
        <v>147</v>
      </c>
      <c r="O111" s="7">
        <v>315</v>
      </c>
      <c r="Y111" s="7">
        <v>71</v>
      </c>
      <c r="AI111" s="7">
        <v>354</v>
      </c>
      <c r="AS111" s="7">
        <v>202</v>
      </c>
    </row>
    <row r="112" spans="1:45" s="1" customFormat="1" x14ac:dyDescent="0.3">
      <c r="C112" s="8">
        <f>SUM(C95:C111)</f>
        <v>4970894.7435338907</v>
      </c>
      <c r="E112" s="8">
        <v>4408844</v>
      </c>
      <c r="O112" s="8">
        <v>3651933</v>
      </c>
      <c r="Y112" s="8">
        <v>3032096</v>
      </c>
      <c r="AI112" s="8">
        <v>2688082</v>
      </c>
      <c r="AR112"/>
      <c r="AS112" s="8">
        <v>1936861</v>
      </c>
    </row>
    <row r="114" spans="1:45" x14ac:dyDescent="0.3">
      <c r="A114" t="s">
        <v>336</v>
      </c>
      <c r="C114" s="6">
        <f>E114*(1+D114)</f>
        <v>5243.1150716776447</v>
      </c>
      <c r="D114" s="76">
        <f>AVERAGE(F114,P114,Z114,AJ114)</f>
        <v>0.34438847991734478</v>
      </c>
      <c r="E114" s="6">
        <v>3900</v>
      </c>
      <c r="F114" s="37">
        <f>E114/O114-1</f>
        <v>-0.1235955056179775</v>
      </c>
      <c r="O114" s="6">
        <v>4450</v>
      </c>
      <c r="P114" s="37">
        <f>O114/Y114-1</f>
        <v>0.53448275862068972</v>
      </c>
      <c r="Y114" s="6">
        <v>2900</v>
      </c>
      <c r="Z114" s="37">
        <f>Y114/AI114-1</f>
        <v>1</v>
      </c>
      <c r="AI114" s="6">
        <v>1450</v>
      </c>
      <c r="AJ114" s="37">
        <f>AI114/AS114-1</f>
        <v>-3.3333333333333326E-2</v>
      </c>
      <c r="AS114" s="6">
        <v>1500</v>
      </c>
    </row>
    <row r="115" spans="1:45" x14ac:dyDescent="0.3">
      <c r="A115" t="s">
        <v>326</v>
      </c>
      <c r="C115" s="81">
        <f>'Human Resource'!B23</f>
        <v>721105.4986011039</v>
      </c>
      <c r="E115" s="9">
        <v>683809</v>
      </c>
      <c r="O115" s="9">
        <v>573919</v>
      </c>
      <c r="Y115" s="9">
        <v>502368</v>
      </c>
      <c r="AI115" s="9">
        <v>492973</v>
      </c>
      <c r="AS115" s="9">
        <v>414029</v>
      </c>
    </row>
    <row r="116" spans="1:45" x14ac:dyDescent="0.3">
      <c r="A116" t="s">
        <v>305</v>
      </c>
      <c r="C116" s="9">
        <f>'Material Input'!C36</f>
        <v>39269.812916282652</v>
      </c>
      <c r="D116" s="37"/>
      <c r="E116" s="9">
        <v>37573</v>
      </c>
      <c r="F116" s="37">
        <f t="shared" ref="F116:F117" si="30">E116/O116-1</f>
        <v>0.15876638396299159</v>
      </c>
      <c r="O116" s="9">
        <v>32425</v>
      </c>
      <c r="P116" s="37">
        <f t="shared" ref="P116:P118" si="31">O116/Y116-1</f>
        <v>0.27176812048948862</v>
      </c>
      <c r="Y116" s="9">
        <v>25496</v>
      </c>
      <c r="Z116" s="37">
        <f t="shared" ref="Z116:Z118" si="32">Y116/AI116-1</f>
        <v>0.52670658682634741</v>
      </c>
      <c r="AI116" s="9">
        <v>16700</v>
      </c>
      <c r="AJ116" s="37">
        <f t="shared" ref="AJ116:AJ118" si="33">AI116/AS116-1</f>
        <v>1.0137465332207887</v>
      </c>
      <c r="AS116" s="9">
        <v>8293</v>
      </c>
    </row>
    <row r="117" spans="1:45" x14ac:dyDescent="0.3">
      <c r="A117" t="s">
        <v>329</v>
      </c>
      <c r="C117" s="9">
        <f t="shared" ref="C117:C118" si="34">E117*(1+D117)</f>
        <v>21308.422182637682</v>
      </c>
      <c r="D117" s="37">
        <f t="shared" ref="D117:D118" si="35">AVERAGE(F117,P117,Z117,AJ117)</f>
        <v>0.92818950164127045</v>
      </c>
      <c r="E117" s="9">
        <v>11051</v>
      </c>
      <c r="F117" s="37">
        <f t="shared" si="30"/>
        <v>0.22870802757393816</v>
      </c>
      <c r="O117" s="9">
        <v>8994</v>
      </c>
      <c r="P117" s="37">
        <f t="shared" si="31"/>
        <v>0.33422340898976421</v>
      </c>
      <c r="Y117" s="9">
        <v>6741</v>
      </c>
      <c r="Z117" s="37">
        <f t="shared" si="32"/>
        <v>4.3660009289363755E-2</v>
      </c>
      <c r="AI117" s="9">
        <v>6459</v>
      </c>
      <c r="AJ117" s="37">
        <f t="shared" si="33"/>
        <v>3.1061665607120155</v>
      </c>
      <c r="AS117" s="9">
        <v>1573</v>
      </c>
    </row>
    <row r="118" spans="1:45" x14ac:dyDescent="0.3">
      <c r="A118" t="s">
        <v>300</v>
      </c>
      <c r="C118" s="9">
        <f t="shared" si="34"/>
        <v>24879.648460887172</v>
      </c>
      <c r="D118" s="37">
        <f t="shared" si="35"/>
        <v>0.23300864609412097</v>
      </c>
      <c r="E118" s="9">
        <v>20178</v>
      </c>
      <c r="F118" s="37">
        <f>E118/O118-1</f>
        <v>0.1320056100981768</v>
      </c>
      <c r="O118" s="9">
        <v>17825</v>
      </c>
      <c r="P118" s="37">
        <f t="shared" si="31"/>
        <v>0.47046691965022269</v>
      </c>
      <c r="Y118" s="9">
        <v>12122</v>
      </c>
      <c r="Z118" s="37">
        <f t="shared" si="32"/>
        <v>8.4936901458874114E-2</v>
      </c>
      <c r="AI118" s="9">
        <v>11173</v>
      </c>
      <c r="AJ118" s="37">
        <f t="shared" si="33"/>
        <v>0.2446251531692103</v>
      </c>
      <c r="AS118" s="9">
        <v>8977</v>
      </c>
    </row>
    <row r="119" spans="1:45" x14ac:dyDescent="0.3">
      <c r="A119" t="s">
        <v>331</v>
      </c>
      <c r="C119" s="9">
        <f>E119*(1+D119)</f>
        <v>33553.002115628551</v>
      </c>
      <c r="D119" s="37">
        <f>AVERAGE(F119,P119,Z119,AJ119)</f>
        <v>0.19125903982207459</v>
      </c>
      <c r="E119" s="9">
        <v>28166</v>
      </c>
      <c r="F119" s="37">
        <f>E119/O119-1</f>
        <v>0.23665261678960303</v>
      </c>
      <c r="O119" s="9">
        <v>22776</v>
      </c>
      <c r="P119" s="37">
        <f>O119/Y119-1</f>
        <v>0.74075206358911649</v>
      </c>
      <c r="Y119" s="9">
        <v>13084</v>
      </c>
      <c r="Z119" s="37">
        <f>Y119/AI119-1</f>
        <v>-1.54262924223042E-2</v>
      </c>
      <c r="AI119" s="9">
        <v>13289</v>
      </c>
      <c r="AJ119" s="37">
        <f>AI119/AS119-1</f>
        <v>-0.19694222866811695</v>
      </c>
      <c r="AS119" s="9">
        <v>16548</v>
      </c>
    </row>
    <row r="120" spans="1:45" x14ac:dyDescent="0.3">
      <c r="A120" t="s">
        <v>337</v>
      </c>
      <c r="C120" s="9">
        <f>E120*(1+D120)</f>
        <v>66310.943514205472</v>
      </c>
      <c r="D120" s="37">
        <f>AVERAGE(F120,P120,Z120,AJ120)</f>
        <v>0.19872272161331725</v>
      </c>
      <c r="E120" s="9">
        <v>55318</v>
      </c>
      <c r="F120" s="37">
        <f>E120/O120-1</f>
        <v>0.23626692888749834</v>
      </c>
      <c r="O120" s="9">
        <v>44746</v>
      </c>
      <c r="P120" s="37">
        <f>O120/Y120-1</f>
        <v>0.25079666797115219</v>
      </c>
      <c r="Y120" s="9">
        <v>35774</v>
      </c>
      <c r="Z120" s="37">
        <f>Y120/AI120-1</f>
        <v>0.63157894736842102</v>
      </c>
      <c r="AA120" s="37">
        <f t="shared" ref="AA120:AH120" si="36">Z120/AJ120-1</f>
        <v>-2.9508130142446714</v>
      </c>
      <c r="AB120" s="37" t="e">
        <f t="shared" si="36"/>
        <v>#DIV/0!</v>
      </c>
      <c r="AC120" s="37" t="e">
        <f t="shared" si="36"/>
        <v>#DIV/0!</v>
      </c>
      <c r="AD120" s="37" t="e">
        <f t="shared" si="36"/>
        <v>#DIV/0!</v>
      </c>
      <c r="AE120" s="37" t="e">
        <f t="shared" si="36"/>
        <v>#DIV/0!</v>
      </c>
      <c r="AF120" s="37" t="e">
        <f t="shared" si="36"/>
        <v>#DIV/0!</v>
      </c>
      <c r="AG120" s="37" t="e">
        <f t="shared" si="36"/>
        <v>#DIV/0!</v>
      </c>
      <c r="AH120" s="37" t="e">
        <f t="shared" si="36"/>
        <v>#DIV/0!</v>
      </c>
      <c r="AI120" s="9">
        <v>21926</v>
      </c>
      <c r="AJ120" s="37">
        <f>AI120/AS120-1</f>
        <v>-0.32375165777380255</v>
      </c>
      <c r="AS120" s="9">
        <v>32423</v>
      </c>
    </row>
    <row r="121" spans="1:45" x14ac:dyDescent="0.3">
      <c r="A121" t="s">
        <v>332</v>
      </c>
      <c r="C121" s="9">
        <f>'Material Input'!C40</f>
        <v>6164.7247971411916</v>
      </c>
      <c r="D121" s="37"/>
      <c r="E121" s="9">
        <v>7191</v>
      </c>
      <c r="F121" s="37">
        <f>E121/O121-1</f>
        <v>0.21736922295581507</v>
      </c>
      <c r="O121" s="9">
        <v>5907</v>
      </c>
      <c r="P121" s="37">
        <f>O121/Y121-1</f>
        <v>0.22095907399751957</v>
      </c>
      <c r="Y121" s="9">
        <v>4838</v>
      </c>
      <c r="Z121" s="37">
        <f>Y121/AI121-1</f>
        <v>0.41669106881405571</v>
      </c>
      <c r="AI121" s="9">
        <v>3415</v>
      </c>
      <c r="AJ121" s="37">
        <f>AI121/AS121-1</f>
        <v>-0.11961845836555818</v>
      </c>
      <c r="AS121" s="9">
        <v>3879</v>
      </c>
    </row>
    <row r="122" spans="1:45" x14ac:dyDescent="0.3">
      <c r="A122" t="s">
        <v>338</v>
      </c>
      <c r="C122" s="9">
        <f t="shared" ref="C122:C124" si="37">AVERAGE(E122,O122,Y122,AI122,AS122)</f>
        <v>9534.7999999999993</v>
      </c>
      <c r="E122" s="9">
        <v>11997</v>
      </c>
      <c r="O122" s="9">
        <v>13623</v>
      </c>
      <c r="Y122" s="9">
        <v>9803</v>
      </c>
      <c r="AI122" s="9">
        <v>8077</v>
      </c>
      <c r="AS122" s="9">
        <v>4174</v>
      </c>
    </row>
    <row r="123" spans="1:45" x14ac:dyDescent="0.3">
      <c r="A123" t="s">
        <v>306</v>
      </c>
      <c r="C123" s="9">
        <f t="shared" si="37"/>
        <v>3075.4</v>
      </c>
      <c r="E123" s="9">
        <v>3855</v>
      </c>
      <c r="O123" s="9">
        <v>3339</v>
      </c>
      <c r="Y123" s="9">
        <v>2719</v>
      </c>
      <c r="AI123" s="9">
        <v>3120</v>
      </c>
      <c r="AS123" s="9">
        <v>2344</v>
      </c>
    </row>
    <row r="124" spans="1:45" x14ac:dyDescent="0.3">
      <c r="A124" t="s">
        <v>307</v>
      </c>
      <c r="C124" s="9">
        <f t="shared" si="37"/>
        <v>13876.4</v>
      </c>
      <c r="E124" s="9">
        <v>15427</v>
      </c>
      <c r="O124" s="9">
        <v>15509</v>
      </c>
      <c r="Y124" s="9">
        <v>10273</v>
      </c>
      <c r="AI124" s="9">
        <v>16030</v>
      </c>
      <c r="AS124" s="9">
        <v>12143</v>
      </c>
    </row>
    <row r="125" spans="1:45" x14ac:dyDescent="0.3">
      <c r="A125" t="s">
        <v>308</v>
      </c>
      <c r="C125" s="9">
        <f>'Material Input'!C30</f>
        <v>51485.648046975213</v>
      </c>
      <c r="D125" s="37"/>
      <c r="E125" s="9">
        <v>49261</v>
      </c>
      <c r="F125" s="37">
        <f>E125/O125-1</f>
        <v>5.4252450455849033E-2</v>
      </c>
      <c r="O125" s="9">
        <v>46726</v>
      </c>
      <c r="P125" s="37">
        <f>O125/Y125-1</f>
        <v>0.2426136212536234</v>
      </c>
      <c r="Y125" s="9">
        <v>37603</v>
      </c>
      <c r="Z125" s="37">
        <f>Y125/AI125-1</f>
        <v>0.53031906234738724</v>
      </c>
      <c r="AI125" s="9">
        <v>24572</v>
      </c>
      <c r="AJ125" s="37">
        <f>AI125/AS125-1</f>
        <v>0.75954171142141069</v>
      </c>
      <c r="AS125" s="9">
        <v>13965</v>
      </c>
    </row>
    <row r="126" spans="1:45" x14ac:dyDescent="0.3">
      <c r="A126" t="s">
        <v>339</v>
      </c>
      <c r="C126" s="9">
        <f>E126*1.1</f>
        <v>40184.100000000006</v>
      </c>
      <c r="E126" s="9">
        <v>36531</v>
      </c>
      <c r="O126" s="9">
        <v>30400</v>
      </c>
      <c r="Y126" s="9">
        <v>20114</v>
      </c>
      <c r="AI126" s="9">
        <v>14561</v>
      </c>
      <c r="AS126" s="9">
        <v>6783</v>
      </c>
    </row>
    <row r="127" spans="1:45" x14ac:dyDescent="0.3">
      <c r="A127" t="s">
        <v>309</v>
      </c>
      <c r="C127" s="9">
        <f>Depreciation!J9+Depreciation!K9+Depreciation!N9*0.25+Depreciation!L9</f>
        <v>111160.4425</v>
      </c>
      <c r="E127" s="9">
        <v>126051</v>
      </c>
      <c r="O127" s="9">
        <v>110879</v>
      </c>
      <c r="Y127" s="9">
        <v>88748</v>
      </c>
      <c r="AI127" s="9">
        <v>76464</v>
      </c>
      <c r="AS127" s="9">
        <v>81562</v>
      </c>
    </row>
    <row r="128" spans="1:45" x14ac:dyDescent="0.3">
      <c r="A128" t="s">
        <v>341</v>
      </c>
      <c r="C128" s="9">
        <f>E128</f>
        <v>8386</v>
      </c>
      <c r="E128" s="9">
        <v>8386</v>
      </c>
      <c r="O128" s="9">
        <v>8386</v>
      </c>
      <c r="Y128" s="9">
        <v>8386</v>
      </c>
      <c r="AI128" s="9">
        <v>8386</v>
      </c>
      <c r="AS128" s="9">
        <v>8386</v>
      </c>
    </row>
    <row r="129" spans="1:46" x14ac:dyDescent="0.3">
      <c r="A129" t="s">
        <v>340</v>
      </c>
      <c r="C129" s="9">
        <f>E129*(1+D129)</f>
        <v>288733.98230095737</v>
      </c>
      <c r="D129" s="31">
        <f>AVERAGE(F129,P129,Z129,AJ129)</f>
        <v>0.39228753984674281</v>
      </c>
      <c r="E129" s="9">
        <v>207381</v>
      </c>
      <c r="F129" s="37">
        <f>E129/O129-1</f>
        <v>0.57792978558276142</v>
      </c>
      <c r="O129" s="9">
        <v>131426</v>
      </c>
      <c r="P129" s="37">
        <f>O129/Y129-1</f>
        <v>0.65180669892540699</v>
      </c>
      <c r="Y129" s="9">
        <v>79565</v>
      </c>
      <c r="Z129" s="37">
        <f>Y129/AI129-1</f>
        <v>0.53186368887177515</v>
      </c>
      <c r="AI129" s="9">
        <v>51940</v>
      </c>
      <c r="AJ129" s="37">
        <f>AI129/AS129-1</f>
        <v>-0.19245001399297246</v>
      </c>
      <c r="AS129" s="9">
        <v>64318</v>
      </c>
      <c r="AT129" s="37"/>
    </row>
    <row r="130" spans="1:46" x14ac:dyDescent="0.3">
      <c r="A130" t="s">
        <v>335</v>
      </c>
      <c r="C130" s="50">
        <f>AVERAGE(E130,O130,Y130,AI130,AS130)</f>
        <v>1008.5</v>
      </c>
      <c r="E130" s="7">
        <v>2003</v>
      </c>
      <c r="O130" s="7"/>
      <c r="Y130" s="7">
        <v>14</v>
      </c>
      <c r="AI130" s="7"/>
      <c r="AS130" s="7"/>
    </row>
    <row r="131" spans="1:46" s="1" customFormat="1" x14ac:dyDescent="0.3">
      <c r="C131" s="8">
        <f>SUM(C114:C130)</f>
        <v>1445280.4405074969</v>
      </c>
      <c r="E131" s="8">
        <v>1306075</v>
      </c>
      <c r="O131" s="8">
        <v>1073333</v>
      </c>
      <c r="Y131" s="8">
        <v>860548</v>
      </c>
      <c r="AI131" s="8">
        <v>770535</v>
      </c>
      <c r="AR131"/>
      <c r="AS131" s="8">
        <v>681124</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7B97-E4FA-4B3E-AA06-88E3B5A93939}">
  <sheetPr codeName="Sheet4"/>
  <dimension ref="A1:M49"/>
  <sheetViews>
    <sheetView showGridLines="0" workbookViewId="0">
      <pane xSplit="1" ySplit="2" topLeftCell="B3" activePane="bottomRight" state="frozen"/>
      <selection pane="topRight" activeCell="B1" sqref="B1"/>
      <selection pane="bottomLeft" activeCell="A3" sqref="A3"/>
      <selection pane="bottomRight" activeCell="C17" sqref="C17"/>
    </sheetView>
  </sheetViews>
  <sheetFormatPr defaultRowHeight="14.4" x14ac:dyDescent="0.3"/>
  <cols>
    <col min="1" max="1" width="63.6640625" bestFit="1" customWidth="1"/>
    <col min="3" max="3" width="14.44140625" bestFit="1" customWidth="1"/>
    <col min="5" max="5" width="14.44140625" bestFit="1" customWidth="1"/>
    <col min="7" max="7" width="14.44140625" bestFit="1" customWidth="1"/>
    <col min="9" max="9" width="14.44140625" bestFit="1" customWidth="1"/>
    <col min="11" max="11" width="14.44140625" bestFit="1" customWidth="1"/>
    <col min="13" max="13" width="14.44140625" bestFit="1" customWidth="1"/>
  </cols>
  <sheetData>
    <row r="1" spans="1:13" x14ac:dyDescent="0.3">
      <c r="A1" s="10" t="s">
        <v>228</v>
      </c>
      <c r="C1" s="10" t="s">
        <v>38</v>
      </c>
      <c r="E1" s="10" t="s">
        <v>38</v>
      </c>
      <c r="G1" s="10" t="s">
        <v>38</v>
      </c>
      <c r="I1" s="10" t="s">
        <v>38</v>
      </c>
      <c r="K1" s="10" t="s">
        <v>38</v>
      </c>
      <c r="M1" s="10" t="s">
        <v>38</v>
      </c>
    </row>
    <row r="2" spans="1:13" s="1" customFormat="1" x14ac:dyDescent="0.3">
      <c r="A2" s="10" t="s">
        <v>37</v>
      </c>
      <c r="C2" s="92" t="s">
        <v>361</v>
      </c>
      <c r="E2" s="10">
        <v>2025</v>
      </c>
      <c r="G2" s="10">
        <v>2024</v>
      </c>
      <c r="I2" s="10">
        <v>2023</v>
      </c>
      <c r="K2" s="10">
        <v>2022</v>
      </c>
      <c r="M2" s="10">
        <v>2021</v>
      </c>
    </row>
    <row r="3" spans="1:13" x14ac:dyDescent="0.3">
      <c r="A3" s="10" t="s">
        <v>68</v>
      </c>
    </row>
    <row r="4" spans="1:13" x14ac:dyDescent="0.3">
      <c r="A4" s="2" t="s">
        <v>71</v>
      </c>
      <c r="C4" s="6">
        <f>C48+C49</f>
        <v>32423514.467813872</v>
      </c>
      <c r="E4" s="6">
        <v>27115087</v>
      </c>
      <c r="G4" s="6">
        <v>12839899</v>
      </c>
      <c r="I4" s="6">
        <v>25185138</v>
      </c>
      <c r="K4" s="6">
        <v>7831415</v>
      </c>
      <c r="M4" s="6">
        <v>15486115</v>
      </c>
    </row>
    <row r="5" spans="1:13" x14ac:dyDescent="0.3">
      <c r="A5" s="3" t="s">
        <v>72</v>
      </c>
      <c r="C5" s="9"/>
      <c r="E5" s="9"/>
      <c r="G5" s="9"/>
      <c r="I5" s="9"/>
      <c r="K5" s="9">
        <v>-3683</v>
      </c>
      <c r="M5" s="9">
        <v>-3444</v>
      </c>
    </row>
    <row r="6" spans="1:13" x14ac:dyDescent="0.3">
      <c r="A6" s="3" t="s">
        <v>73</v>
      </c>
      <c r="C6" s="9">
        <f>'P&amp;L'!C19</f>
        <v>-10556291.613172773</v>
      </c>
      <c r="E6" s="9">
        <v>-10302376</v>
      </c>
      <c r="G6" s="9">
        <v>-4599083</v>
      </c>
      <c r="I6" s="9">
        <v>-2730187</v>
      </c>
      <c r="K6" s="9">
        <v>-1658148</v>
      </c>
      <c r="M6" s="9">
        <v>-919066</v>
      </c>
    </row>
    <row r="7" spans="1:13" x14ac:dyDescent="0.3">
      <c r="A7" s="3" t="s">
        <v>74</v>
      </c>
      <c r="C7" s="81">
        <f>E7*(1+D7)</f>
        <v>-94558.069211079157</v>
      </c>
      <c r="D7" s="93">
        <f>AVERAGE(F7,H7,J7,L7)</f>
        <v>0.20391725715004916</v>
      </c>
      <c r="E7" s="9">
        <v>-78542</v>
      </c>
      <c r="F7" s="67">
        <f>E7/G7-1</f>
        <v>0.26862754599344218</v>
      </c>
      <c r="G7" s="9">
        <v>-61911</v>
      </c>
      <c r="H7" s="67">
        <f>G7/I7-1</f>
        <v>0.40940651535502082</v>
      </c>
      <c r="I7" s="9">
        <v>-43927</v>
      </c>
      <c r="J7" s="67">
        <f>I7/K7-1</f>
        <v>0.10828812917875608</v>
      </c>
      <c r="K7" s="9">
        <v>-39635</v>
      </c>
      <c r="L7" s="67">
        <f>K7/M7-1</f>
        <v>2.9346838072977555E-2</v>
      </c>
      <c r="M7" s="9">
        <v>-38505</v>
      </c>
    </row>
    <row r="8" spans="1:13" x14ac:dyDescent="0.3">
      <c r="A8" s="3" t="s">
        <v>75</v>
      </c>
      <c r="C8" s="81">
        <f>E8*(1+D8)</f>
        <v>-42132.573110321762</v>
      </c>
      <c r="D8" s="93">
        <f>AVERAGE(F8,H8,J8,L8)</f>
        <v>0.27643520087014539</v>
      </c>
      <c r="E8" s="9">
        <v>-33008</v>
      </c>
      <c r="F8" s="67">
        <f>E8/G8-1</f>
        <v>-2.8032979976442829E-2</v>
      </c>
      <c r="G8" s="9">
        <v>-33960</v>
      </c>
      <c r="H8" s="67">
        <f>G8/I8-1</f>
        <v>0.17708225018196933</v>
      </c>
      <c r="I8" s="9">
        <v>-28851</v>
      </c>
      <c r="J8" s="67">
        <f>I8/K8-1</f>
        <v>-0.37402907355174664</v>
      </c>
      <c r="K8" s="9">
        <v>-46090</v>
      </c>
      <c r="L8" s="67">
        <f>K8/M8-1</f>
        <v>1.3307206068268016</v>
      </c>
      <c r="M8" s="9">
        <v>-19775</v>
      </c>
    </row>
    <row r="9" spans="1:13" x14ac:dyDescent="0.3">
      <c r="A9" s="3" t="s">
        <v>76</v>
      </c>
      <c r="C9" s="9">
        <f>E9</f>
        <v>264786</v>
      </c>
      <c r="E9" s="9">
        <v>264786</v>
      </c>
      <c r="G9" s="9">
        <v>655089</v>
      </c>
      <c r="I9" s="9">
        <v>651779</v>
      </c>
      <c r="K9" s="9">
        <v>465107</v>
      </c>
      <c r="M9" s="9">
        <v>268011</v>
      </c>
    </row>
    <row r="10" spans="1:13" x14ac:dyDescent="0.3">
      <c r="A10" s="3" t="s">
        <v>77</v>
      </c>
      <c r="C10" s="9">
        <f>-'Human Resource'!B36</f>
        <v>-479499.1666545787</v>
      </c>
      <c r="E10" s="9">
        <v>-384717</v>
      </c>
      <c r="G10" s="9">
        <v>-271661</v>
      </c>
      <c r="I10" s="9">
        <v>-424050</v>
      </c>
      <c r="K10" s="9">
        <v>-275710</v>
      </c>
      <c r="M10" s="9">
        <v>-238371</v>
      </c>
    </row>
    <row r="11" spans="1:13" x14ac:dyDescent="0.3">
      <c r="A11" s="3" t="s">
        <v>78</v>
      </c>
      <c r="C11" s="9">
        <f>-'Human Resource'!B38</f>
        <v>-520728.05490966176</v>
      </c>
      <c r="E11" s="9">
        <v>-267691</v>
      </c>
      <c r="G11" s="9">
        <v>-135782</v>
      </c>
      <c r="I11" s="9">
        <v>-130944</v>
      </c>
      <c r="K11" s="9">
        <v>-83780</v>
      </c>
      <c r="M11" s="9">
        <v>-79960</v>
      </c>
    </row>
    <row r="12" spans="1:13" x14ac:dyDescent="0.3">
      <c r="A12" s="3" t="s">
        <v>79</v>
      </c>
      <c r="C12" s="9">
        <f>SOFP!E7-SOFP!C7</f>
        <v>-31231.904133040516</v>
      </c>
      <c r="E12" s="9">
        <v>-13310</v>
      </c>
      <c r="G12" s="9">
        <v>-31062</v>
      </c>
      <c r="I12" s="9">
        <v>-11310</v>
      </c>
      <c r="K12" s="9">
        <v>-15906</v>
      </c>
      <c r="M12" s="9">
        <v>-11582</v>
      </c>
    </row>
    <row r="13" spans="1:13" x14ac:dyDescent="0.3">
      <c r="A13" s="4" t="s">
        <v>80</v>
      </c>
      <c r="C13" s="7">
        <f>SOFP!E8-SOFP!C8</f>
        <v>-1171.634194910228</v>
      </c>
      <c r="E13" s="7">
        <v>-2215</v>
      </c>
      <c r="G13" s="7">
        <v>-10</v>
      </c>
      <c r="I13" s="7">
        <v>-27585</v>
      </c>
      <c r="K13" s="7">
        <v>-2006</v>
      </c>
      <c r="M13" s="7">
        <v>954</v>
      </c>
    </row>
    <row r="14" spans="1:13" s="1" customFormat="1" x14ac:dyDescent="0.3">
      <c r="A14" s="5" t="s">
        <v>81</v>
      </c>
      <c r="C14" s="8">
        <f>C31-C30-C23</f>
        <v>20962687.452427506</v>
      </c>
      <c r="E14" s="8">
        <v>16298014</v>
      </c>
      <c r="G14" s="8">
        <v>8361519</v>
      </c>
      <c r="I14" s="8">
        <v>22438316</v>
      </c>
      <c r="K14" s="8">
        <v>6171564</v>
      </c>
      <c r="M14" s="8">
        <v>14444377</v>
      </c>
    </row>
    <row r="16" spans="1:13" x14ac:dyDescent="0.3">
      <c r="A16" s="10" t="s">
        <v>69</v>
      </c>
    </row>
    <row r="17" spans="1:13" x14ac:dyDescent="0.3">
      <c r="A17" s="2" t="s">
        <v>82</v>
      </c>
      <c r="C17" s="6">
        <f>-Depreciation!O5</f>
        <v>-1973118.2000000002</v>
      </c>
      <c r="E17" s="6">
        <v>-1919954</v>
      </c>
      <c r="G17" s="6">
        <v>-1852316</v>
      </c>
      <c r="I17" s="6">
        <v>-3327421</v>
      </c>
      <c r="K17" s="6">
        <v>-1811102</v>
      </c>
      <c r="M17" s="6">
        <v>-1079871</v>
      </c>
    </row>
    <row r="18" spans="1:13" x14ac:dyDescent="0.3">
      <c r="A18" s="3" t="s">
        <v>83</v>
      </c>
      <c r="C18" s="9">
        <v>0</v>
      </c>
      <c r="E18" s="9">
        <v>104859</v>
      </c>
      <c r="G18" s="9">
        <v>96734</v>
      </c>
      <c r="I18" s="9">
        <v>109996</v>
      </c>
      <c r="K18" s="9">
        <v>88405</v>
      </c>
      <c r="M18" s="9">
        <v>52143</v>
      </c>
    </row>
    <row r="19" spans="1:13" x14ac:dyDescent="0.3">
      <c r="A19" s="3" t="s">
        <v>84</v>
      </c>
      <c r="C19" s="9">
        <f>SOFP!E5-SOFP!C5-'P&amp;L'!C83</f>
        <v>-28114.100000000002</v>
      </c>
      <c r="E19" s="9">
        <v>-28457</v>
      </c>
      <c r="G19" s="9">
        <v>-4942</v>
      </c>
      <c r="I19" s="9">
        <v>-19250</v>
      </c>
      <c r="K19" s="9">
        <v>-6157</v>
      </c>
      <c r="M19" s="9">
        <v>-15038</v>
      </c>
    </row>
    <row r="20" spans="1:13" x14ac:dyDescent="0.3">
      <c r="A20" s="3" t="s">
        <v>85</v>
      </c>
      <c r="C20" s="9">
        <f>SOFP!E20-SOFP!C20</f>
        <v>-14849743.146477297</v>
      </c>
      <c r="E20" s="9">
        <v>-31897212</v>
      </c>
      <c r="G20" s="9">
        <v>-14099371</v>
      </c>
      <c r="I20" s="9">
        <v>-15152666</v>
      </c>
      <c r="K20" s="9">
        <v>-6539662</v>
      </c>
      <c r="M20" s="9">
        <v>-6752787</v>
      </c>
    </row>
    <row r="21" spans="1:13" x14ac:dyDescent="0.3">
      <c r="A21" s="3" t="s">
        <v>86</v>
      </c>
      <c r="C21" s="9"/>
      <c r="E21" s="9">
        <v>18081513</v>
      </c>
      <c r="G21" s="9">
        <v>11000000</v>
      </c>
      <c r="I21" s="9">
        <v>14168714</v>
      </c>
      <c r="K21" s="9">
        <v>7865992</v>
      </c>
      <c r="M21" s="9">
        <v>2059343</v>
      </c>
    </row>
    <row r="22" spans="1:13" x14ac:dyDescent="0.3">
      <c r="A22" s="4" t="s">
        <v>87</v>
      </c>
      <c r="C22" s="7">
        <f>E22</f>
        <v>1609279</v>
      </c>
      <c r="E22" s="7">
        <v>1609279</v>
      </c>
      <c r="G22" s="7">
        <v>2365844</v>
      </c>
      <c r="I22" s="7">
        <v>1402524</v>
      </c>
      <c r="K22" s="7">
        <v>817688</v>
      </c>
      <c r="M22" s="7">
        <v>434584</v>
      </c>
    </row>
    <row r="23" spans="1:13" s="1" customFormat="1" x14ac:dyDescent="0.3">
      <c r="A23" s="5" t="s">
        <v>88</v>
      </c>
      <c r="C23" s="8">
        <f>SUM(C17:C22)</f>
        <v>-15241696.446477298</v>
      </c>
      <c r="E23" s="8">
        <v>-14049972</v>
      </c>
      <c r="G23" s="8">
        <v>-2494051</v>
      </c>
      <c r="I23" s="8">
        <v>-2818103</v>
      </c>
      <c r="K23" s="8">
        <v>415164</v>
      </c>
      <c r="M23" s="8">
        <v>-5301626</v>
      </c>
    </row>
    <row r="24" spans="1:13" s="1" customFormat="1" x14ac:dyDescent="0.3">
      <c r="C24" s="11"/>
      <c r="E24" s="11"/>
      <c r="G24" s="11"/>
      <c r="I24" s="11"/>
      <c r="K24" s="11"/>
      <c r="M24" s="11"/>
    </row>
    <row r="25" spans="1:13" x14ac:dyDescent="0.3">
      <c r="A25" s="10" t="s">
        <v>70</v>
      </c>
    </row>
    <row r="26" spans="1:13" x14ac:dyDescent="0.3">
      <c r="A26" s="2" t="s">
        <v>89</v>
      </c>
      <c r="C26" s="6">
        <f>(E26 / ('P&amp;L'!E72 + 'P&amp;L'!E99)) * ('P&amp;L'!C72 + 'P&amp;L'!C99)</f>
        <v>-161904.23724146449</v>
      </c>
      <c r="E26" s="6">
        <v>-130261</v>
      </c>
      <c r="G26" s="6">
        <v>-108288</v>
      </c>
      <c r="I26" s="6">
        <v>-68862</v>
      </c>
      <c r="K26" s="6">
        <v>-54847</v>
      </c>
      <c r="M26" s="6">
        <v>-56955</v>
      </c>
    </row>
    <row r="27" spans="1:13" x14ac:dyDescent="0.3">
      <c r="A27" s="3" t="s">
        <v>95</v>
      </c>
      <c r="C27" s="9"/>
      <c r="E27" s="9"/>
      <c r="G27" s="9"/>
      <c r="I27" s="9"/>
      <c r="K27" s="9">
        <v>500000</v>
      </c>
      <c r="M27" s="9"/>
    </row>
    <row r="28" spans="1:13" x14ac:dyDescent="0.3">
      <c r="A28" s="3" t="s">
        <v>96</v>
      </c>
      <c r="C28" s="9"/>
      <c r="E28" s="9"/>
      <c r="G28" s="9"/>
      <c r="I28" s="9"/>
      <c r="K28" s="9">
        <v>-250000</v>
      </c>
      <c r="M28" s="9">
        <v>-62500</v>
      </c>
    </row>
    <row r="29" spans="1:13" x14ac:dyDescent="0.3">
      <c r="A29" s="3" t="s">
        <v>90</v>
      </c>
      <c r="C29" s="9">
        <f>-'P&amp;L'!C37-'P&amp;L'!C38+SOFP!C43</f>
        <v>-5726158.3377238736</v>
      </c>
      <c r="E29" s="9">
        <v>-8388044</v>
      </c>
      <c r="G29" s="9">
        <v>-4092090</v>
      </c>
      <c r="I29" s="9">
        <v>-2085992</v>
      </c>
      <c r="K29" s="9">
        <v>-3145404</v>
      </c>
      <c r="M29" s="9">
        <v>-1543732</v>
      </c>
    </row>
    <row r="30" spans="1:13" s="1" customFormat="1" x14ac:dyDescent="0.3">
      <c r="A30" s="15" t="s">
        <v>91</v>
      </c>
      <c r="C30" s="14">
        <f>SUM(C26:C29)</f>
        <v>-5888062.5749653382</v>
      </c>
      <c r="E30" s="14">
        <v>-8518305</v>
      </c>
      <c r="G30" s="14">
        <v>-4200378</v>
      </c>
      <c r="I30" s="14">
        <v>-2342354</v>
      </c>
      <c r="K30" s="14">
        <v>-3450251</v>
      </c>
      <c r="M30" s="14">
        <v>-1163187</v>
      </c>
    </row>
    <row r="31" spans="1:13" s="1" customFormat="1" x14ac:dyDescent="0.3">
      <c r="A31" s="5" t="s">
        <v>92</v>
      </c>
      <c r="C31" s="8">
        <f>C33-C32</f>
        <v>-167071.5690151304</v>
      </c>
      <c r="E31" s="8">
        <v>-6270263</v>
      </c>
      <c r="G31" s="8">
        <v>1667090</v>
      </c>
      <c r="I31" s="8">
        <v>17277859</v>
      </c>
      <c r="K31" s="8">
        <v>3136477</v>
      </c>
      <c r="M31" s="8">
        <v>7979564</v>
      </c>
    </row>
    <row r="32" spans="1:13" s="1" customFormat="1" x14ac:dyDescent="0.3">
      <c r="A32" s="5" t="s">
        <v>93</v>
      </c>
      <c r="C32" s="8">
        <f>E33</f>
        <v>30099343</v>
      </c>
      <c r="E32" s="8">
        <v>36369606</v>
      </c>
      <c r="G32" s="8">
        <v>34702516</v>
      </c>
      <c r="I32" s="8">
        <v>17424657</v>
      </c>
      <c r="K32" s="8">
        <v>14288180</v>
      </c>
      <c r="M32" s="8">
        <v>6308616</v>
      </c>
    </row>
    <row r="33" spans="1:13" s="1" customFormat="1" x14ac:dyDescent="0.3">
      <c r="A33" s="5" t="s">
        <v>94</v>
      </c>
      <c r="C33" s="8">
        <f>SOFP!C21</f>
        <v>29932271.43098487</v>
      </c>
      <c r="E33" s="8">
        <v>30099343</v>
      </c>
      <c r="G33" s="8">
        <v>36369606</v>
      </c>
      <c r="I33" s="8">
        <v>34702516</v>
      </c>
      <c r="K33" s="8">
        <v>17424657</v>
      </c>
      <c r="M33" s="8">
        <v>14288180</v>
      </c>
    </row>
    <row r="36" spans="1:13" x14ac:dyDescent="0.3">
      <c r="A36" t="s">
        <v>55</v>
      </c>
      <c r="C36" s="12">
        <f>'P&amp;L'!C23</f>
        <v>20484301.900197264</v>
      </c>
    </row>
    <row r="37" spans="1:13" x14ac:dyDescent="0.3">
      <c r="A37" t="str">
        <f>"Decrease(Increase) in "&amp;SOFP!A12</f>
        <v>Decrease(Increase) in Stores, spares and loose tools</v>
      </c>
      <c r="C37" s="12">
        <f>SOFP!E12-SOFP!C12</f>
        <v>43093</v>
      </c>
    </row>
    <row r="38" spans="1:13" x14ac:dyDescent="0.3">
      <c r="A38" t="str">
        <f>"Decrease(Increase) in "&amp;SOFP!A13</f>
        <v>Decrease(Increase) in Stock-in-trade</v>
      </c>
      <c r="C38" s="12">
        <f>SOFP!E13-SOFP!C13</f>
        <v>0</v>
      </c>
    </row>
    <row r="39" spans="1:13" x14ac:dyDescent="0.3">
      <c r="A39" t="str">
        <f>"Decrease(Increase) in "&amp;SOFP!A14</f>
        <v>Decrease(Increase) in Trade debts</v>
      </c>
      <c r="C39" s="12">
        <f>SOFP!E14-SOFP!C14</f>
        <v>0</v>
      </c>
    </row>
    <row r="40" spans="1:13" x14ac:dyDescent="0.3">
      <c r="A40" t="str">
        <f>"Decrease(Increase) in "&amp;SOFP!A15</f>
        <v>Decrease(Increase) in Loans and advances</v>
      </c>
      <c r="C40" s="12">
        <f>SOFP!E15-SOFP!C15</f>
        <v>0</v>
      </c>
    </row>
    <row r="41" spans="1:13" x14ac:dyDescent="0.3">
      <c r="A41" t="str">
        <f>"Decrease(Increase) in "&amp;SOFP!A16</f>
        <v>Decrease(Increase) in Trade deposits and prepayments</v>
      </c>
      <c r="C41" s="12">
        <f>SOFP!E16-SOFP!C16</f>
        <v>0</v>
      </c>
    </row>
    <row r="42" spans="1:13" x14ac:dyDescent="0.3">
      <c r="A42" t="str">
        <f>"Decrease(Increase) in "&amp;SOFP!A18</f>
        <v>Decrease(Increase) in Other receivables</v>
      </c>
      <c r="C42" s="12">
        <f>SOFP!E16-SOFP!C18</f>
        <v>-34906.5</v>
      </c>
    </row>
    <row r="43" spans="1:13" x14ac:dyDescent="0.3">
      <c r="A43" t="s">
        <v>707</v>
      </c>
      <c r="C43" s="12">
        <f>'P&amp;L'!C80+'P&amp;L'!C107+'P&amp;L'!C108+'P&amp;L'!C127+'P&amp;L'!C128</f>
        <v>1588497.9405872039</v>
      </c>
    </row>
    <row r="44" spans="1:13" x14ac:dyDescent="0.3">
      <c r="A44" t="s">
        <v>708</v>
      </c>
      <c r="C44" s="12">
        <f>'P&amp;L'!C83</f>
        <v>7040.3</v>
      </c>
    </row>
    <row r="45" spans="1:13" x14ac:dyDescent="0.3">
      <c r="A45" t="s">
        <v>87</v>
      </c>
      <c r="C45" s="41">
        <f>-C22</f>
        <v>-1609279</v>
      </c>
    </row>
    <row r="46" spans="1:13" x14ac:dyDescent="0.3">
      <c r="A46" t="s">
        <v>51</v>
      </c>
      <c r="C46" s="52">
        <f>-'P&amp;L'!C11</f>
        <v>-18733.8</v>
      </c>
    </row>
    <row r="47" spans="1:13" x14ac:dyDescent="0.3">
      <c r="A47" t="s">
        <v>313</v>
      </c>
      <c r="C47" s="52">
        <f>+'P&amp;L'!C84</f>
        <v>17210.8</v>
      </c>
    </row>
    <row r="48" spans="1:13" x14ac:dyDescent="0.3">
      <c r="A48" t="s">
        <v>71</v>
      </c>
      <c r="C48" s="41">
        <f>SUM(C36:C47)-SUM(C6:C13)</f>
        <v>31938051.656170834</v>
      </c>
    </row>
    <row r="49" spans="1:3" x14ac:dyDescent="0.3">
      <c r="A49" t="s">
        <v>709</v>
      </c>
      <c r="C49" s="41">
        <f>C14-C48-SUM(C6:C13)</f>
        <v>485462.81164303795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1958F-3EB5-4921-8DAE-0E72C93434F5}">
  <sheetPr codeName="Sheet10"/>
  <dimension ref="A1:O44"/>
  <sheetViews>
    <sheetView showGridLines="0" topLeftCell="A16" workbookViewId="0">
      <selection activeCell="C25" sqref="C25"/>
    </sheetView>
  </sheetViews>
  <sheetFormatPr defaultRowHeight="14.4" x14ac:dyDescent="0.3"/>
  <cols>
    <col min="1" max="1" width="52.33203125" bestFit="1" customWidth="1"/>
    <col min="2" max="2" width="9.33203125" customWidth="1"/>
    <col min="3" max="3" width="14.88671875" customWidth="1"/>
    <col min="4" max="4" width="9.109375" customWidth="1"/>
    <col min="5" max="5" width="14.88671875" customWidth="1"/>
    <col min="6" max="6" width="4.77734375" customWidth="1"/>
    <col min="7" max="7" width="14.88671875" customWidth="1"/>
    <col min="8" max="8" width="4.77734375" customWidth="1"/>
    <col min="9" max="9" width="14.88671875" customWidth="1"/>
    <col min="10" max="10" width="4.77734375" customWidth="1"/>
    <col min="11" max="11" width="14.88671875" customWidth="1"/>
    <col min="12" max="12" width="5.21875" bestFit="1" customWidth="1"/>
    <col min="13" max="13" width="14.88671875" customWidth="1"/>
    <col min="15" max="15" width="19.33203125" customWidth="1"/>
  </cols>
  <sheetData>
    <row r="1" spans="1:13" x14ac:dyDescent="0.3">
      <c r="C1" s="10" t="s">
        <v>38</v>
      </c>
      <c r="E1" s="10" t="s">
        <v>38</v>
      </c>
      <c r="G1" s="10" t="s">
        <v>38</v>
      </c>
      <c r="I1" s="10" t="s">
        <v>38</v>
      </c>
      <c r="K1" s="10" t="s">
        <v>38</v>
      </c>
      <c r="M1" s="10" t="s">
        <v>38</v>
      </c>
    </row>
    <row r="2" spans="1:13" x14ac:dyDescent="0.3">
      <c r="C2" s="10">
        <v>2026</v>
      </c>
      <c r="E2" s="10">
        <v>2025</v>
      </c>
      <c r="G2" s="10">
        <v>2024</v>
      </c>
      <c r="I2" s="10">
        <v>2023</v>
      </c>
      <c r="K2" s="10">
        <v>2022</v>
      </c>
      <c r="M2" s="10">
        <v>2021</v>
      </c>
    </row>
    <row r="3" spans="1:13" x14ac:dyDescent="0.3">
      <c r="A3" t="s">
        <v>44</v>
      </c>
      <c r="C3" s="12">
        <f>'Sales Proportion'!B14</f>
        <v>1196168</v>
      </c>
      <c r="D3" s="19"/>
      <c r="E3" s="12">
        <f>'Sales Proportion'!C14</f>
        <v>1196168</v>
      </c>
      <c r="G3" s="12">
        <f>'Sales Proportion'!D14</f>
        <v>960400</v>
      </c>
      <c r="I3" s="12">
        <f>'Sales Proportion'!E14</f>
        <v>1111110</v>
      </c>
      <c r="K3" s="12">
        <f>'Sales Proportion'!F14</f>
        <v>1350004</v>
      </c>
      <c r="M3" s="12">
        <f>'Sales Proportion'!G14</f>
        <v>1066004</v>
      </c>
    </row>
    <row r="4" spans="1:13" x14ac:dyDescent="0.3">
      <c r="A4" t="s">
        <v>295</v>
      </c>
      <c r="C4" s="12">
        <f>'P&amp;L'!C64*(1-('Material Input'!$C$3-'Material Input'!$E$3)/'Material Input'!$E$3)</f>
        <v>1196168</v>
      </c>
      <c r="D4" s="19"/>
      <c r="E4" s="12">
        <f>'P&amp;L'!E64</f>
        <v>1186746</v>
      </c>
      <c r="G4" s="12">
        <f>'P&amp;L'!O64</f>
        <v>966768</v>
      </c>
      <c r="I4" s="12">
        <f>'P&amp;L'!Y64</f>
        <v>1106166</v>
      </c>
      <c r="K4" s="12">
        <f>'P&amp;L'!AI64</f>
        <v>1357569</v>
      </c>
      <c r="M4" s="12">
        <f>'P&amp;L'!AS64</f>
        <v>1063703</v>
      </c>
    </row>
    <row r="5" spans="1:13" x14ac:dyDescent="0.3">
      <c r="A5" t="s">
        <v>362</v>
      </c>
      <c r="C5" s="34">
        <f>E5*(1+C$10)*(1+C$12)</f>
        <v>128.63340577195578</v>
      </c>
      <c r="D5" s="19"/>
      <c r="E5" s="44">
        <f>'P&amp;L'!F66</f>
        <v>117.26230465491352</v>
      </c>
      <c r="G5" s="44">
        <f>'P&amp;L'!P66</f>
        <v>117.7794869089585</v>
      </c>
      <c r="I5" s="44">
        <f>'P&amp;L'!Z66</f>
        <v>88.033931616050396</v>
      </c>
      <c r="K5" s="44">
        <f>'P&amp;L'!AJ66</f>
        <v>72.419194162506656</v>
      </c>
      <c r="M5" s="44">
        <f>'P&amp;L'!AT66</f>
        <v>63.968798621419701</v>
      </c>
    </row>
    <row r="6" spans="1:13" x14ac:dyDescent="0.3">
      <c r="A6" t="s">
        <v>366</v>
      </c>
      <c r="C6" s="37">
        <f>C5/E5-1</f>
        <v>9.6971496087389752E-2</v>
      </c>
      <c r="D6" s="37">
        <f>E5/M5-1</f>
        <v>0.83311719435119569</v>
      </c>
      <c r="E6" s="37">
        <f>E5/G5-1</f>
        <v>-4.3911063600129419E-3</v>
      </c>
      <c r="G6" s="37">
        <f>G5/I5-1</f>
        <v>0.3378873889517946</v>
      </c>
      <c r="I6" s="37">
        <f>I5/K5-1</f>
        <v>0.21561600669712933</v>
      </c>
      <c r="K6" s="37">
        <f>K5/M5-1</f>
        <v>0.13210183281849797</v>
      </c>
      <c r="M6" s="37"/>
    </row>
    <row r="7" spans="1:13" x14ac:dyDescent="0.3">
      <c r="A7" t="s">
        <v>612</v>
      </c>
      <c r="C7" s="12">
        <f>C8*C4</f>
        <v>17874780.989838459</v>
      </c>
      <c r="D7" s="37"/>
      <c r="E7" s="12">
        <f>'P&amp;L'!E91</f>
        <v>16166313</v>
      </c>
      <c r="G7" s="12">
        <f>'P&amp;L'!O91</f>
        <v>14607221</v>
      </c>
      <c r="I7" s="12">
        <f>'P&amp;L'!Y91</f>
        <v>10973946</v>
      </c>
      <c r="K7" s="12">
        <f>'P&amp;L'!AI91</f>
        <v>8579206</v>
      </c>
      <c r="L7" s="12"/>
      <c r="M7" s="12">
        <f>'P&amp;L'!AS91</f>
        <v>6286829</v>
      </c>
    </row>
    <row r="8" spans="1:13" x14ac:dyDescent="0.3">
      <c r="A8" t="s">
        <v>611</v>
      </c>
      <c r="C8" s="34">
        <f>E8*(1+C$10)*(1+C$12)</f>
        <v>14.943369986355142</v>
      </c>
      <c r="D8" s="37"/>
      <c r="E8" s="34">
        <f>E7/E4</f>
        <v>13.622386761783904</v>
      </c>
      <c r="G8" s="34">
        <f>G7/G4</f>
        <v>15.10933440080764</v>
      </c>
      <c r="I8" s="34">
        <f>I7/I4</f>
        <v>9.9207044873915855</v>
      </c>
      <c r="K8" s="34">
        <f>K7/K4</f>
        <v>6.3195358762611695</v>
      </c>
      <c r="M8" s="34">
        <f>M7/M4</f>
        <v>5.9103236523728899</v>
      </c>
    </row>
    <row r="9" spans="1:13" x14ac:dyDescent="0.3">
      <c r="A9" t="s">
        <v>363</v>
      </c>
      <c r="C9" s="34">
        <f>Assumption!C9</f>
        <v>285</v>
      </c>
      <c r="E9" s="44">
        <f>AVERAGE('USD PKR'!B32:B84)</f>
        <v>278.77205660377354</v>
      </c>
      <c r="G9" s="44">
        <f>AVERAGE('USD PKR'!B85:B134)</f>
        <v>283.97586199999995</v>
      </c>
      <c r="I9" s="44">
        <f>AVERAGE('USD PKR'!B135:B181)</f>
        <v>224.91780000000003</v>
      </c>
      <c r="K9" s="44">
        <f>AVERAGE('USD PKR'!B182:B232)</f>
        <v>167.28919999999999</v>
      </c>
      <c r="M9" s="44">
        <f>AVERAGE('USD PKR'!B233:B284)</f>
        <v>162.4495653846154</v>
      </c>
    </row>
    <row r="10" spans="1:13" x14ac:dyDescent="0.3">
      <c r="A10" t="s">
        <v>367</v>
      </c>
      <c r="C10" s="37">
        <f>C9/E9-1</f>
        <v>2.2340630090764035E-2</v>
      </c>
      <c r="D10" s="37">
        <f>E9/M9-1</f>
        <v>0.716052954304637</v>
      </c>
      <c r="E10" s="37">
        <f>E9/G9-1</f>
        <v>-1.8324815917721948E-2</v>
      </c>
      <c r="G10" s="37">
        <f>G9/I9-1</f>
        <v>0.2625762033951955</v>
      </c>
      <c r="I10" s="37">
        <f>I9/K9-1</f>
        <v>0.34448488007594058</v>
      </c>
      <c r="K10" s="37">
        <f>K9/M9-1</f>
        <v>2.9791613193462796E-2</v>
      </c>
      <c r="M10" s="37"/>
    </row>
    <row r="11" spans="1:13" x14ac:dyDescent="0.3">
      <c r="A11" t="s">
        <v>355</v>
      </c>
      <c r="C11" s="31">
        <f>'Human Resource'!B31</f>
        <v>0.08</v>
      </c>
      <c r="D11" s="37">
        <f>(1+M11)*(1+K11)*(1+I11)*(1+G11)*(1+E11)-1</f>
        <v>1.0714322425336764</v>
      </c>
      <c r="E11" s="31">
        <f>'Human Resource'!D31</f>
        <v>7.5083333333333349E-2</v>
      </c>
      <c r="G11" s="31">
        <f>'Human Resource'!F31</f>
        <v>0.29058333333333336</v>
      </c>
      <c r="I11" s="31">
        <f>'Human Resource'!H31</f>
        <v>0.24441666666666662</v>
      </c>
      <c r="K11" s="31">
        <f>'Human Resource'!J31</f>
        <v>0.107</v>
      </c>
      <c r="M11" s="31">
        <f>'Human Resource'!L31</f>
        <v>8.3750000000000005E-2</v>
      </c>
    </row>
    <row r="12" spans="1:13" x14ac:dyDescent="0.3">
      <c r="A12" t="s">
        <v>577</v>
      </c>
      <c r="C12" s="31">
        <f>Assumption!C8</f>
        <v>7.2999999999999995E-2</v>
      </c>
      <c r="D12" s="37">
        <f>(1+M12)*(1+K12)*(1+I12)*(1+G12)*(1+E12)-1</f>
        <v>0.32273797304676299</v>
      </c>
      <c r="E12" s="37">
        <f>AVERAGE('IMF Global CPI'!FT30:GE30)/100</f>
        <v>5.2555833333333336E-2</v>
      </c>
      <c r="G12" s="37">
        <f>AVERAGE('IMF Global CPI'!FH30:FS30)/100</f>
        <v>6.1077499999999993E-2</v>
      </c>
      <c r="I12" s="37">
        <f>AVERAGE('IMF Global CPI'!EV30:FG30)/100</f>
        <v>8.8732499999999992E-2</v>
      </c>
      <c r="K12" s="37">
        <f>AVERAGE('IMF Global CPI'!EJ30:EU30)/100</f>
        <v>5.608083333333333E-2</v>
      </c>
      <c r="M12" s="37">
        <f>AVERAGE('IMF Global CPI'!DX30:EI30)/100</f>
        <v>3.0061666666666657E-2</v>
      </c>
    </row>
    <row r="13" spans="1:13" x14ac:dyDescent="0.3">
      <c r="A13" t="s">
        <v>298</v>
      </c>
      <c r="C13" s="12">
        <f>C14*C3</f>
        <v>1717843.5040324382</v>
      </c>
      <c r="D13" s="37"/>
      <c r="E13" s="12">
        <f>'P&amp;L'!E69</f>
        <v>1578067</v>
      </c>
      <c r="G13" s="12">
        <f>'P&amp;L'!O69</f>
        <v>1312450</v>
      </c>
      <c r="I13" s="12">
        <f>'P&amp;L'!Y69</f>
        <v>1062072</v>
      </c>
      <c r="K13" s="12">
        <f>'P&amp;L'!AI69</f>
        <v>1083382</v>
      </c>
      <c r="M13" s="12">
        <f>'P&amp;L'!AS69</f>
        <v>716410</v>
      </c>
    </row>
    <row r="14" spans="1:13" x14ac:dyDescent="0.3">
      <c r="A14" t="s">
        <v>607</v>
      </c>
      <c r="C14" s="34">
        <f>E14*(1+C11)</f>
        <v>1.436122270477423</v>
      </c>
      <c r="D14" s="37"/>
      <c r="E14" s="34">
        <f>E13/E4</f>
        <v>1.329742843034651</v>
      </c>
      <c r="G14" s="34">
        <f>G13/G4</f>
        <v>1.3575645863330188</v>
      </c>
      <c r="I14" s="34">
        <f>I13/I4</f>
        <v>0.96013799013891221</v>
      </c>
      <c r="K14" s="34">
        <f>K13/K4</f>
        <v>0.79803089198412747</v>
      </c>
      <c r="M14" s="34">
        <f>M13/M4</f>
        <v>0.67350566840556059</v>
      </c>
    </row>
    <row r="15" spans="1:13" x14ac:dyDescent="0.3">
      <c r="A15" t="s">
        <v>300</v>
      </c>
      <c r="C15" s="12">
        <f>C16*C$3</f>
        <v>279360.87532395311</v>
      </c>
      <c r="D15" s="37"/>
      <c r="E15" s="12">
        <f>'P&amp;L'!E71</f>
        <v>256630</v>
      </c>
      <c r="G15" s="12">
        <f>'P&amp;L'!O71</f>
        <v>229721</v>
      </c>
      <c r="I15" s="12">
        <f>'P&amp;L'!Y71</f>
        <v>197374</v>
      </c>
      <c r="K15" s="12">
        <f>'P&amp;L'!AI71</f>
        <v>169660</v>
      </c>
      <c r="M15" s="12">
        <f>'P&amp;L'!AS71</f>
        <v>155682</v>
      </c>
    </row>
    <row r="16" spans="1:13" x14ac:dyDescent="0.3">
      <c r="C16" s="34">
        <f>E16*(1+C$11)</f>
        <v>0.23354652132806855</v>
      </c>
      <c r="D16" s="37"/>
      <c r="E16" s="34">
        <f>E15/E$4</f>
        <v>0.21624677900747086</v>
      </c>
      <c r="G16" s="34">
        <f>G15/G$4</f>
        <v>0.2376175049236218</v>
      </c>
      <c r="I16" s="34">
        <f>I15/I$4</f>
        <v>0.17843072377925193</v>
      </c>
      <c r="K16" s="34">
        <f>K15/K$4</f>
        <v>0.12497338993450793</v>
      </c>
      <c r="M16" s="34">
        <f>M15/M$4</f>
        <v>0.1463585230087722</v>
      </c>
    </row>
    <row r="17" spans="1:13" x14ac:dyDescent="0.3">
      <c r="A17" t="s">
        <v>302</v>
      </c>
      <c r="C17" s="12">
        <f>C18*C$3</f>
        <v>1267740.8061090747</v>
      </c>
      <c r="D17" s="37"/>
      <c r="E17" s="12">
        <f>'P&amp;L'!E73</f>
        <v>1164588</v>
      </c>
      <c r="G17" s="12">
        <f>'P&amp;L'!O73</f>
        <v>891170</v>
      </c>
      <c r="I17" s="12">
        <f>'P&amp;L'!Y73</f>
        <v>714101</v>
      </c>
      <c r="K17" s="12">
        <f>'P&amp;L'!AI73</f>
        <v>733818</v>
      </c>
      <c r="M17" s="12">
        <f>'P&amp;L'!AS73</f>
        <v>535244</v>
      </c>
    </row>
    <row r="18" spans="1:13" x14ac:dyDescent="0.3">
      <c r="C18" s="34">
        <f>E18*(1+C$11)</f>
        <v>1.059835078441385</v>
      </c>
      <c r="D18" s="37"/>
      <c r="E18" s="34">
        <f>E17/E$4</f>
        <v>0.98132877633461579</v>
      </c>
      <c r="G18" s="34">
        <f>G17/G$4</f>
        <v>0.92180336957780973</v>
      </c>
      <c r="I18" s="34">
        <f>I17/I$4</f>
        <v>0.64556404734913209</v>
      </c>
      <c r="K18" s="34">
        <f>K17/K$4</f>
        <v>0.54053827098291141</v>
      </c>
      <c r="M18" s="34">
        <f>M17/M$4</f>
        <v>0.50318933010436184</v>
      </c>
    </row>
    <row r="19" spans="1:13" x14ac:dyDescent="0.3">
      <c r="A19" t="s">
        <v>334</v>
      </c>
      <c r="C19" s="12">
        <f>C20*C3</f>
        <v>386775.52478458965</v>
      </c>
      <c r="D19" s="37"/>
      <c r="E19">
        <f>'P&amp;L'!E106</f>
        <v>366771</v>
      </c>
      <c r="G19">
        <f>'P&amp;L'!O106</f>
        <v>250197</v>
      </c>
      <c r="I19">
        <f>'P&amp;L'!Y106</f>
        <v>240415</v>
      </c>
      <c r="K19">
        <f>'P&amp;L'!AI106</f>
        <v>243728</v>
      </c>
      <c r="M19">
        <f>'P&amp;L'!AS106</f>
        <v>162209</v>
      </c>
    </row>
    <row r="20" spans="1:13" x14ac:dyDescent="0.3">
      <c r="C20" s="34">
        <f>E20*(1+('Material Input'!C11*('Human Resource'!C27/'Human Resource'!C29)))</f>
        <v>0.32334548724308765</v>
      </c>
      <c r="D20" s="37"/>
      <c r="E20" s="35">
        <f>E19/E3</f>
        <v>0.30662164512008344</v>
      </c>
      <c r="G20" s="35">
        <f>G19/G3</f>
        <v>0.26051332778009162</v>
      </c>
      <c r="I20" s="35">
        <f>I19/I3</f>
        <v>0.21637371637371638</v>
      </c>
      <c r="K20" s="35">
        <f>K19/K3</f>
        <v>0.18053872432970569</v>
      </c>
      <c r="M20" s="35">
        <f>M19/M3</f>
        <v>0.15216547029842289</v>
      </c>
    </row>
    <row r="21" spans="1:13" x14ac:dyDescent="0.3">
      <c r="C21" s="31"/>
      <c r="D21" s="37"/>
      <c r="E21" s="37"/>
      <c r="G21" s="37"/>
      <c r="I21" s="37"/>
      <c r="K21" s="37"/>
      <c r="M21" s="37"/>
    </row>
    <row r="22" spans="1:13" x14ac:dyDescent="0.3">
      <c r="A22" t="s">
        <v>580</v>
      </c>
      <c r="C22" s="74">
        <f>Assumption!C10</f>
        <v>275</v>
      </c>
      <c r="E22" s="52">
        <f>AVERAGE(Fuel!C41:D52)</f>
        <v>263.11750000000001</v>
      </c>
      <c r="G22" s="52">
        <f>AVERAGE(Fuel!C29:D40)</f>
        <v>275.73458333333332</v>
      </c>
      <c r="I22" s="52">
        <f>AVERAGE(Fuel!C17:D28)</f>
        <v>239.75750000000005</v>
      </c>
      <c r="K22" s="52">
        <f>AVERAGE(Fuel!C5:D16)</f>
        <v>133.49708333333334</v>
      </c>
      <c r="M22" s="52">
        <f>AVERAGE(Fuel!C2:D4)</f>
        <v>117.07333333333334</v>
      </c>
    </row>
    <row r="23" spans="1:13" x14ac:dyDescent="0.3">
      <c r="A23" t="s">
        <v>599</v>
      </c>
      <c r="C23" s="75">
        <f>C22*C24</f>
        <v>2822717.2221655026</v>
      </c>
      <c r="E23" s="12">
        <f>'P&amp;L'!E70</f>
        <v>2648443</v>
      </c>
      <c r="G23" s="12">
        <f>'P&amp;L'!O70</f>
        <v>2509216</v>
      </c>
      <c r="I23" s="12">
        <f>'P&amp;L'!Y70</f>
        <v>2349045</v>
      </c>
      <c r="K23" s="12">
        <f>'P&amp;L'!AI70</f>
        <v>1620005</v>
      </c>
      <c r="L23" s="12"/>
      <c r="M23" s="12">
        <f>'P&amp;L'!AS70</f>
        <v>930964</v>
      </c>
    </row>
    <row r="24" spans="1:13" x14ac:dyDescent="0.3">
      <c r="A24" t="s">
        <v>600</v>
      </c>
      <c r="C24" s="35">
        <f>C4/C25</f>
        <v>10264.426262420009</v>
      </c>
      <c r="E24" s="35">
        <f>E23/E22</f>
        <v>10065.628473970753</v>
      </c>
      <c r="G24" s="35">
        <f>G23/G22</f>
        <v>9100.1134847369831</v>
      </c>
      <c r="I24" s="35">
        <f>I23/I22</f>
        <v>9797.5871453447726</v>
      </c>
      <c r="K24" s="35">
        <f>K23/K22</f>
        <v>12135.134038508955</v>
      </c>
      <c r="M24" s="35">
        <f>M23/M22</f>
        <v>7951.9731222595519</v>
      </c>
    </row>
    <row r="25" spans="1:13" x14ac:dyDescent="0.3">
      <c r="A25" t="s">
        <v>601</v>
      </c>
      <c r="C25" s="125">
        <f>AVERAGE(E25,G25,I25,K25,M25)</f>
        <v>116.5353006021774</v>
      </c>
      <c r="D25" s="71"/>
      <c r="E25">
        <f>E4/E24</f>
        <v>117.90083481313361</v>
      </c>
      <c r="G25">
        <f>G4/G24</f>
        <v>106.23691689356356</v>
      </c>
      <c r="I25">
        <f>I4/I24</f>
        <v>112.90187916578869</v>
      </c>
      <c r="K25">
        <f>K4/K24</f>
        <v>111.87095220307963</v>
      </c>
      <c r="M25">
        <f>M4/M24</f>
        <v>133.76591993532153</v>
      </c>
    </row>
    <row r="26" spans="1:13" x14ac:dyDescent="0.3">
      <c r="A26" t="s">
        <v>603</v>
      </c>
      <c r="C26" s="41">
        <f>C27*C$4</f>
        <v>141750.19301793768</v>
      </c>
      <c r="E26" s="12">
        <f>'P&amp;L'!E79</f>
        <v>134557</v>
      </c>
      <c r="G26" s="12">
        <f>'P&amp;L'!O79</f>
        <v>133951</v>
      </c>
      <c r="I26" s="12">
        <f>'P&amp;L'!Y79</f>
        <v>102460</v>
      </c>
      <c r="K26" s="12">
        <f>'P&amp;L'!AI79</f>
        <v>59861</v>
      </c>
      <c r="M26" s="12">
        <f>'P&amp;L'!AS79</f>
        <v>34309</v>
      </c>
    </row>
    <row r="27" spans="1:13" x14ac:dyDescent="0.3">
      <c r="A27" t="s">
        <v>613</v>
      </c>
      <c r="C27" s="44">
        <f>E27*(C$22/E$22)</f>
        <v>0.11850358228772018</v>
      </c>
      <c r="E27" s="34">
        <f>E26/E$4</f>
        <v>0.11338315022759714</v>
      </c>
      <c r="G27" s="34">
        <f>G26/G$4</f>
        <v>0.13855547556394088</v>
      </c>
      <c r="I27" s="34">
        <f>I26/I$4</f>
        <v>9.2626242354221705E-2</v>
      </c>
      <c r="K27" s="34">
        <f>K26/K$4</f>
        <v>4.4094259665622887E-2</v>
      </c>
      <c r="M27" s="34">
        <f>M26/M$4</f>
        <v>3.2254304067958817E-2</v>
      </c>
    </row>
    <row r="28" spans="1:13" x14ac:dyDescent="0.3">
      <c r="A28" t="s">
        <v>604</v>
      </c>
      <c r="C28" s="41">
        <f>C29*C$4</f>
        <v>115640.22821529207</v>
      </c>
      <c r="E28" s="12">
        <f>'P&amp;L'!E98</f>
        <v>109772</v>
      </c>
      <c r="G28" s="12">
        <f>'P&amp;L'!O98</f>
        <v>94540</v>
      </c>
      <c r="I28" s="12">
        <f>'P&amp;L'!Y98</f>
        <v>71446</v>
      </c>
      <c r="K28" s="12">
        <f>'P&amp;L'!AI98</f>
        <v>43443</v>
      </c>
      <c r="M28" s="12">
        <f>'P&amp;L'!AS98</f>
        <v>25238</v>
      </c>
    </row>
    <row r="29" spans="1:13" x14ac:dyDescent="0.3">
      <c r="A29" t="s">
        <v>613</v>
      </c>
      <c r="C29" s="44">
        <f>E29*(C$22/E$22)</f>
        <v>9.667557417962365E-2</v>
      </c>
      <c r="E29" s="34">
        <f>E28/E$4</f>
        <v>9.2498310506207729E-2</v>
      </c>
      <c r="G29" s="34">
        <f>G28/G$4</f>
        <v>9.7789748936663187E-2</v>
      </c>
      <c r="I29" s="34">
        <f>I28/I$4</f>
        <v>6.4588859176651608E-2</v>
      </c>
      <c r="K29" s="34">
        <f>K28/K$4</f>
        <v>3.2000583395761097E-2</v>
      </c>
      <c r="M29" s="34">
        <f>M28/M$4</f>
        <v>2.3726547729958455E-2</v>
      </c>
    </row>
    <row r="30" spans="1:13" x14ac:dyDescent="0.3">
      <c r="A30" t="s">
        <v>605</v>
      </c>
      <c r="C30" s="12">
        <f>E30*(C22/E22)</f>
        <v>51485.648046975213</v>
      </c>
      <c r="E30" s="12">
        <f>'P&amp;L'!E125</f>
        <v>49261</v>
      </c>
      <c r="G30" s="12">
        <f>'P&amp;L'!O125</f>
        <v>46726</v>
      </c>
      <c r="I30" s="12">
        <f>'P&amp;L'!Y125</f>
        <v>37603</v>
      </c>
      <c r="K30" s="12">
        <f>'P&amp;L'!AI125</f>
        <v>24572</v>
      </c>
      <c r="M30" s="12">
        <f>'P&amp;L'!AS125</f>
        <v>13965</v>
      </c>
    </row>
    <row r="31" spans="1:13" x14ac:dyDescent="0.3">
      <c r="A31" t="s">
        <v>602</v>
      </c>
      <c r="C31" s="41">
        <f>C32*C3</f>
        <v>1373954.3169876577</v>
      </c>
      <c r="E31" s="12">
        <f>'P&amp;L'!E103</f>
        <v>1314587</v>
      </c>
      <c r="G31" s="12">
        <f>'P&amp;L'!O103</f>
        <v>948682</v>
      </c>
      <c r="I31" s="12">
        <f>'P&amp;L'!Y103</f>
        <v>887954</v>
      </c>
      <c r="K31" s="12">
        <f>'P&amp;L'!AI103</f>
        <v>879828</v>
      </c>
      <c r="M31" s="12">
        <f>'P&amp;L'!AS103</f>
        <v>622065</v>
      </c>
    </row>
    <row r="32" spans="1:13" x14ac:dyDescent="0.3">
      <c r="A32" t="s">
        <v>606</v>
      </c>
      <c r="C32" s="44">
        <f>(C22/E22)*E32</f>
        <v>1.1486298889350472</v>
      </c>
      <c r="E32" s="77">
        <f>E31/E3</f>
        <v>1.0989986356431538</v>
      </c>
      <c r="G32" s="77">
        <f>G31/G3</f>
        <v>0.98779883381924194</v>
      </c>
      <c r="I32" s="77">
        <f>I31/I3</f>
        <v>0.79915939915939915</v>
      </c>
      <c r="K32" s="77">
        <f>K31/K3</f>
        <v>0.65172251341477505</v>
      </c>
      <c r="M32" s="77">
        <f>M31/M3</f>
        <v>0.58354846698511453</v>
      </c>
    </row>
    <row r="33" spans="1:15" x14ac:dyDescent="0.3">
      <c r="A33" t="s">
        <v>614</v>
      </c>
      <c r="C33" s="41">
        <f>C34*C4</f>
        <v>178868.79740854562</v>
      </c>
      <c r="E33">
        <f>'P&amp;L'!E76</f>
        <v>169792</v>
      </c>
      <c r="G33">
        <f>'P&amp;L'!O76</f>
        <v>113228</v>
      </c>
      <c r="I33">
        <f>'P&amp;L'!Y76</f>
        <v>49441</v>
      </c>
      <c r="K33">
        <f>'P&amp;L'!AI76</f>
        <v>28201</v>
      </c>
      <c r="M33">
        <f>'P&amp;L'!AS76</f>
        <v>9641</v>
      </c>
    </row>
    <row r="34" spans="1:15" x14ac:dyDescent="0.3">
      <c r="A34" t="s">
        <v>613</v>
      </c>
      <c r="C34" s="44">
        <f>E34*(C$22/E$22)</f>
        <v>0.14953484578131634</v>
      </c>
      <c r="E34" s="34">
        <f>E33/E$4</f>
        <v>0.14307358103587456</v>
      </c>
      <c r="G34" s="34">
        <f>G33/G$4</f>
        <v>0.11712013637191136</v>
      </c>
      <c r="I34" s="34">
        <f>I33/I$4</f>
        <v>4.4695823230871318E-2</v>
      </c>
      <c r="K34" s="34">
        <f>K33/K$4</f>
        <v>2.0773161437834836E-2</v>
      </c>
      <c r="M34" s="34">
        <f>M33/M$4</f>
        <v>9.0636202022557049E-3</v>
      </c>
    </row>
    <row r="35" spans="1:15" x14ac:dyDescent="0.3">
      <c r="A35" t="s">
        <v>615</v>
      </c>
      <c r="C35" s="52">
        <f>E35*(C$22/E$22)</f>
        <v>277618.64946269256</v>
      </c>
      <c r="E35">
        <f>'P&amp;L'!E97</f>
        <v>265623</v>
      </c>
      <c r="G35">
        <f>'P&amp;L'!O97</f>
        <v>237041</v>
      </c>
      <c r="I35">
        <f>'P&amp;L'!Y97</f>
        <v>158022</v>
      </c>
      <c r="K35">
        <f>'P&amp;L'!AI97</f>
        <v>104541</v>
      </c>
      <c r="M35">
        <f>'P&amp;L'!AS97</f>
        <v>53129</v>
      </c>
    </row>
    <row r="36" spans="1:15" x14ac:dyDescent="0.3">
      <c r="A36" t="s">
        <v>616</v>
      </c>
      <c r="C36" s="52">
        <f>E36*(C$22/E$22)</f>
        <v>39269.812916282652</v>
      </c>
      <c r="E36">
        <f>'P&amp;L'!E116</f>
        <v>37573</v>
      </c>
      <c r="G36">
        <f>'P&amp;L'!O116</f>
        <v>32425</v>
      </c>
      <c r="I36">
        <f>'P&amp;L'!Y116</f>
        <v>25496</v>
      </c>
      <c r="K36">
        <f>'P&amp;L'!AI116</f>
        <v>16700</v>
      </c>
      <c r="M36">
        <f>'P&amp;L'!AS116</f>
        <v>8293</v>
      </c>
    </row>
    <row r="38" spans="1:15" ht="14.4" customHeight="1" x14ac:dyDescent="0.3">
      <c r="A38" t="s">
        <v>618</v>
      </c>
      <c r="B38" s="36">
        <f>((E38/M38)^(1/5))-1</f>
        <v>0.22998384821825457</v>
      </c>
      <c r="C38">
        <f>Electricty_Base_tariff</f>
        <v>37</v>
      </c>
      <c r="D38" s="36">
        <f>(C38-E38)/E38</f>
        <v>8.5999412973290279E-2</v>
      </c>
      <c r="E38">
        <f>(29.78/4)+(35.5*0.75)</f>
        <v>34.07</v>
      </c>
      <c r="F38" s="36">
        <f>(E38-G38)/G38</f>
        <v>0.2089062361394482</v>
      </c>
      <c r="G38" s="44">
        <f>((11.72+0.22+1.95+1.39+0.2+3.5+0.91+3.5)/4)+(29.78*0.75)</f>
        <v>28.182500000000001</v>
      </c>
      <c r="H38" s="36">
        <f>(G38-I38)/I38</f>
        <v>0.38070547889278999</v>
      </c>
      <c r="I38" s="44">
        <f>((11.72+0.22+1.95+1.39)/4)+((11.72+0.22+1.95+1.39+0.2+3.5)*(1/12)+((11.72+0.22+1.95+1.39+0.2+3.5+0.91)*(1/6)))+((11.72+0.22+1.95+1.39+0.2+3.5+0.91+3.5)*0.5)</f>
        <v>20.411666666666669</v>
      </c>
      <c r="J38" s="36">
        <f>(I38-K38)/K38</f>
        <v>0.42208546214584314</v>
      </c>
      <c r="K38" s="44">
        <f>((11.72+0.22+1.95)*(2/3))+(11.72+0.22+1.95+1.39)/3</f>
        <v>14.353333333333333</v>
      </c>
      <c r="L38" s="36">
        <f>(K38-M38)/M38</f>
        <v>0.1859808579494594</v>
      </c>
      <c r="M38" s="44">
        <f>((11.72+0.22)*11/12) + (11.72+0.22+1.95)/12</f>
        <v>12.102500000000001</v>
      </c>
      <c r="O38" s="144" t="s">
        <v>803</v>
      </c>
    </row>
    <row r="39" spans="1:15" x14ac:dyDescent="0.3">
      <c r="A39" t="s">
        <v>619</v>
      </c>
      <c r="B39" s="36">
        <f>((E39/M39)^(1/5))-1</f>
        <v>0.27411069802416055</v>
      </c>
      <c r="C39" s="52">
        <f>E39*(1+D38)*(1+B39-B38)</f>
        <v>61838.389694866695</v>
      </c>
      <c r="D39" s="36"/>
      <c r="E39">
        <f>'P&amp;L'!E102</f>
        <v>54535</v>
      </c>
      <c r="F39" s="36">
        <f>(E39-G39)/G39</f>
        <v>0.13206567994519752</v>
      </c>
      <c r="G39">
        <f>'P&amp;L'!O102</f>
        <v>48173</v>
      </c>
      <c r="H39" s="36">
        <f>(G39-I39)/I39</f>
        <v>0.38975276231139833</v>
      </c>
      <c r="I39">
        <f>'P&amp;L'!Y102</f>
        <v>34663</v>
      </c>
      <c r="J39" s="36">
        <f>(I39-K39)/K39</f>
        <v>0.36932132416844432</v>
      </c>
      <c r="K39">
        <f>'P&amp;L'!AI102</f>
        <v>25314</v>
      </c>
      <c r="L39" s="36">
        <f>(K39-M39)/M39</f>
        <v>0.5585519024750647</v>
      </c>
      <c r="M39">
        <f>'P&amp;L'!AS102</f>
        <v>16242</v>
      </c>
      <c r="O39" s="144"/>
    </row>
    <row r="40" spans="1:15" x14ac:dyDescent="0.3">
      <c r="A40" t="s">
        <v>620</v>
      </c>
      <c r="B40" s="36">
        <f>((E40/M40)^(1/5))-1</f>
        <v>0.13139407963189131</v>
      </c>
      <c r="C40" s="52">
        <f>E40*(1+D39)*(1+B40-B39)</f>
        <v>6164.7247971411916</v>
      </c>
      <c r="D40" s="36"/>
      <c r="E40">
        <f>'P&amp;L'!E121</f>
        <v>7191</v>
      </c>
      <c r="F40" s="36">
        <f>(E40-G40)/G40</f>
        <v>0.21736922295581512</v>
      </c>
      <c r="G40">
        <f>'P&amp;L'!O121</f>
        <v>5907</v>
      </c>
      <c r="H40" s="36">
        <f>(G40-I40)/I40</f>
        <v>0.22095907399751963</v>
      </c>
      <c r="I40">
        <f>'P&amp;L'!Y121</f>
        <v>4838</v>
      </c>
      <c r="J40" s="36">
        <f>(I40-K40)/K40</f>
        <v>0.41669106881405565</v>
      </c>
      <c r="K40">
        <f>'P&amp;L'!AI121</f>
        <v>3415</v>
      </c>
      <c r="L40" s="36">
        <f>(K40-M40)/M40</f>
        <v>-0.11961845836555814</v>
      </c>
      <c r="M40">
        <f>'P&amp;L'!AS121</f>
        <v>3879</v>
      </c>
      <c r="O40" s="144"/>
    </row>
    <row r="41" spans="1:15" x14ac:dyDescent="0.3">
      <c r="O41" s="131"/>
    </row>
    <row r="44" spans="1:15" x14ac:dyDescent="0.3">
      <c r="O44" s="52"/>
    </row>
  </sheetData>
  <mergeCells count="1">
    <mergeCell ref="O38:O4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97E3C-4CBC-4017-BF1F-E8E47F131557}">
  <sheetPr codeName="Sheet17"/>
  <dimension ref="A1:P149"/>
  <sheetViews>
    <sheetView workbookViewId="0">
      <pane xSplit="2" ySplit="1" topLeftCell="C2" activePane="bottomRight" state="frozen"/>
      <selection pane="topRight" activeCell="C1" sqref="C1"/>
      <selection pane="bottomLeft" activeCell="A2" sqref="A2"/>
      <selection pane="bottomRight" activeCell="J9" sqref="J9"/>
    </sheetView>
  </sheetViews>
  <sheetFormatPr defaultRowHeight="14.4" x14ac:dyDescent="0.3"/>
  <cols>
    <col min="2" max="2" width="35.77734375" customWidth="1"/>
    <col min="3" max="3" width="14.5546875" bestFit="1" customWidth="1"/>
    <col min="4" max="4" width="15.77734375" bestFit="1" customWidth="1"/>
    <col min="5" max="5" width="25.109375" bestFit="1" customWidth="1"/>
    <col min="6" max="6" width="26" bestFit="1" customWidth="1"/>
    <col min="7" max="7" width="20.33203125" bestFit="1" customWidth="1"/>
    <col min="8" max="8" width="13.5546875" bestFit="1" customWidth="1"/>
    <col min="9" max="9" width="19" bestFit="1" customWidth="1"/>
    <col min="10" max="10" width="17.77734375" bestFit="1" customWidth="1"/>
    <col min="11" max="11" width="26.44140625" bestFit="1" customWidth="1"/>
    <col min="12" max="12" width="21" bestFit="1" customWidth="1"/>
    <col min="13" max="13" width="22.5546875" bestFit="1" customWidth="1"/>
    <col min="14" max="14" width="10.33203125" bestFit="1" customWidth="1"/>
    <col min="15" max="15" width="14.109375" bestFit="1" customWidth="1"/>
  </cols>
  <sheetData>
    <row r="1" spans="1:15" s="1" customFormat="1" x14ac:dyDescent="0.3">
      <c r="A1" s="1" t="s">
        <v>596</v>
      </c>
      <c r="B1" s="1" t="s">
        <v>693</v>
      </c>
      <c r="C1" s="1" t="s">
        <v>623</v>
      </c>
      <c r="D1" s="1" t="s">
        <v>624</v>
      </c>
      <c r="E1" s="1" t="s">
        <v>625</v>
      </c>
      <c r="F1" s="1" t="s">
        <v>626</v>
      </c>
      <c r="G1" s="1" t="s">
        <v>627</v>
      </c>
      <c r="H1" s="1" t="s">
        <v>628</v>
      </c>
      <c r="I1" s="1" t="s">
        <v>629</v>
      </c>
      <c r="J1" s="1" t="s">
        <v>630</v>
      </c>
      <c r="K1" s="1" t="s">
        <v>631</v>
      </c>
      <c r="L1" s="1" t="s">
        <v>632</v>
      </c>
      <c r="M1" s="1" t="s">
        <v>633</v>
      </c>
      <c r="N1" s="1" t="s">
        <v>634</v>
      </c>
      <c r="O1" s="1" t="s">
        <v>291</v>
      </c>
    </row>
    <row r="2" spans="1:15" x14ac:dyDescent="0.3">
      <c r="A2">
        <v>2026</v>
      </c>
      <c r="B2" t="s">
        <v>635</v>
      </c>
      <c r="C2" s="41">
        <f>C26</f>
        <v>1408917</v>
      </c>
      <c r="D2" s="41">
        <f t="shared" ref="D2:O2" si="0">D26</f>
        <v>33210</v>
      </c>
      <c r="E2" s="41">
        <f t="shared" si="0"/>
        <v>2227511</v>
      </c>
      <c r="F2" s="41">
        <f t="shared" si="0"/>
        <v>758259</v>
      </c>
      <c r="G2" s="41">
        <f t="shared" si="0"/>
        <v>13005522</v>
      </c>
      <c r="H2" s="41">
        <f t="shared" si="0"/>
        <v>2417877</v>
      </c>
      <c r="I2" s="41">
        <f t="shared" si="0"/>
        <v>882746</v>
      </c>
      <c r="J2" s="41">
        <f t="shared" si="0"/>
        <v>73594</v>
      </c>
      <c r="K2" s="41">
        <f t="shared" si="0"/>
        <v>451309</v>
      </c>
      <c r="L2" s="41">
        <f t="shared" si="0"/>
        <v>124752</v>
      </c>
      <c r="M2" s="41">
        <f t="shared" si="0"/>
        <v>1103220</v>
      </c>
      <c r="N2" s="41">
        <f t="shared" si="0"/>
        <v>1188138</v>
      </c>
      <c r="O2" s="41">
        <f t="shared" si="0"/>
        <v>23675055</v>
      </c>
    </row>
    <row r="3" spans="1:15" x14ac:dyDescent="0.3">
      <c r="A3">
        <v>2026</v>
      </c>
      <c r="B3" t="s">
        <v>642</v>
      </c>
      <c r="C3" s="41">
        <f>C27</f>
        <v>0</v>
      </c>
      <c r="D3" s="41">
        <f t="shared" ref="D3:O3" si="1">D27</f>
        <v>15310</v>
      </c>
      <c r="E3" s="41">
        <f t="shared" si="1"/>
        <v>1237514</v>
      </c>
      <c r="F3" s="41">
        <f t="shared" si="1"/>
        <v>317812</v>
      </c>
      <c r="G3" s="41">
        <f t="shared" si="1"/>
        <v>6891792</v>
      </c>
      <c r="H3" s="41">
        <f t="shared" si="1"/>
        <v>1337276</v>
      </c>
      <c r="I3" s="41">
        <f t="shared" si="1"/>
        <v>394408</v>
      </c>
      <c r="J3" s="41">
        <f t="shared" si="1"/>
        <v>64390</v>
      </c>
      <c r="K3" s="41">
        <f t="shared" si="1"/>
        <v>259051</v>
      </c>
      <c r="L3" s="41">
        <f t="shared" si="1"/>
        <v>111384</v>
      </c>
      <c r="M3" s="41">
        <f t="shared" si="1"/>
        <v>469591</v>
      </c>
      <c r="N3" s="41">
        <f t="shared" si="1"/>
        <v>471465</v>
      </c>
      <c r="O3" s="41">
        <f t="shared" si="1"/>
        <v>11569993</v>
      </c>
    </row>
    <row r="4" spans="1:15" s="1" customFormat="1" x14ac:dyDescent="0.3">
      <c r="A4">
        <v>2026</v>
      </c>
      <c r="B4" t="s">
        <v>638</v>
      </c>
      <c r="C4" s="83">
        <f>C28</f>
        <v>1408917</v>
      </c>
      <c r="D4" s="83">
        <f t="shared" ref="D4:O4" si="2">D28</f>
        <v>17900</v>
      </c>
      <c r="E4" s="83">
        <f t="shared" si="2"/>
        <v>989997</v>
      </c>
      <c r="F4" s="83">
        <f t="shared" si="2"/>
        <v>440447</v>
      </c>
      <c r="G4" s="83">
        <f t="shared" si="2"/>
        <v>6113730</v>
      </c>
      <c r="H4" s="83">
        <f t="shared" si="2"/>
        <v>1080601</v>
      </c>
      <c r="I4" s="83">
        <f t="shared" si="2"/>
        <v>488338</v>
      </c>
      <c r="J4" s="83">
        <f t="shared" si="2"/>
        <v>9204</v>
      </c>
      <c r="K4" s="83">
        <f t="shared" si="2"/>
        <v>192258</v>
      </c>
      <c r="L4" s="83">
        <f t="shared" si="2"/>
        <v>13368</v>
      </c>
      <c r="M4" s="83">
        <f t="shared" si="2"/>
        <v>633629</v>
      </c>
      <c r="N4" s="83">
        <f t="shared" si="2"/>
        <v>716673</v>
      </c>
      <c r="O4" s="83">
        <f t="shared" si="2"/>
        <v>12105062</v>
      </c>
    </row>
    <row r="5" spans="1:15" s="1" customFormat="1" x14ac:dyDescent="0.3">
      <c r="A5">
        <v>2026</v>
      </c>
      <c r="B5" t="s">
        <v>647</v>
      </c>
      <c r="C5" s="12">
        <f t="shared" ref="C5:N5" si="3">(C16+C34+C49+C63+C75)/5</f>
        <v>125296.6</v>
      </c>
      <c r="D5" s="12">
        <f t="shared" si="3"/>
        <v>0</v>
      </c>
      <c r="E5" s="12">
        <f t="shared" si="3"/>
        <v>95576.2</v>
      </c>
      <c r="F5" s="12">
        <f t="shared" si="3"/>
        <v>78721</v>
      </c>
      <c r="G5" s="12">
        <f t="shared" si="3"/>
        <v>723968.6</v>
      </c>
      <c r="H5" s="12">
        <f t="shared" si="3"/>
        <v>403001.59999999998</v>
      </c>
      <c r="I5" s="12">
        <f t="shared" si="3"/>
        <v>79243.199999999997</v>
      </c>
      <c r="J5" s="12">
        <f t="shared" si="3"/>
        <v>3693.4</v>
      </c>
      <c r="K5" s="12">
        <f t="shared" si="3"/>
        <v>75876.600000000006</v>
      </c>
      <c r="L5" s="12">
        <f t="shared" si="3"/>
        <v>4674.8</v>
      </c>
      <c r="M5" s="12">
        <f t="shared" si="3"/>
        <v>115697.8</v>
      </c>
      <c r="N5" s="12">
        <f t="shared" si="3"/>
        <v>267368.40000000002</v>
      </c>
      <c r="O5" s="12">
        <f>SUM(C5:N5)</f>
        <v>1973118.2000000002</v>
      </c>
    </row>
    <row r="6" spans="1:15" s="1" customFormat="1" x14ac:dyDescent="0.3">
      <c r="A6">
        <v>2026</v>
      </c>
      <c r="B6" t="s">
        <v>648</v>
      </c>
    </row>
    <row r="7" spans="1:15" s="1" customFormat="1" x14ac:dyDescent="0.3">
      <c r="A7">
        <v>2026</v>
      </c>
      <c r="B7" t="s">
        <v>642</v>
      </c>
    </row>
    <row r="8" spans="1:15" s="1" customFormat="1" x14ac:dyDescent="0.3">
      <c r="A8">
        <v>2026</v>
      </c>
      <c r="B8" s="1" t="s">
        <v>691</v>
      </c>
      <c r="C8" s="87">
        <f>(C19+C37+C52+C66+C78)/5</f>
        <v>0</v>
      </c>
      <c r="D8" s="87">
        <f t="shared" ref="D8:N8" si="4">(D19+D37+D52+D66+D78)/5</f>
        <v>0</v>
      </c>
      <c r="E8" s="87">
        <f t="shared" si="4"/>
        <v>395.8</v>
      </c>
      <c r="F8" s="87">
        <f t="shared" si="4"/>
        <v>0</v>
      </c>
      <c r="G8" s="87">
        <f t="shared" si="4"/>
        <v>11020</v>
      </c>
      <c r="H8" s="87">
        <f t="shared" si="4"/>
        <v>3451</v>
      </c>
      <c r="I8" s="87">
        <f t="shared" si="4"/>
        <v>1957.6</v>
      </c>
      <c r="J8" s="87">
        <f t="shared" si="4"/>
        <v>-171</v>
      </c>
      <c r="K8" s="87">
        <f t="shared" si="4"/>
        <v>-137</v>
      </c>
      <c r="L8" s="87">
        <f t="shared" si="4"/>
        <v>0</v>
      </c>
      <c r="M8" s="87">
        <f t="shared" si="4"/>
        <v>-43.4</v>
      </c>
      <c r="N8" s="87">
        <f t="shared" si="4"/>
        <v>-8892</v>
      </c>
      <c r="O8" s="87">
        <f t="shared" ref="O8:O10" si="5">SUM(C8:N8)</f>
        <v>7580.9999999999964</v>
      </c>
    </row>
    <row r="9" spans="1:15" x14ac:dyDescent="0.3">
      <c r="A9">
        <v>2026</v>
      </c>
      <c r="B9" t="s">
        <v>645</v>
      </c>
      <c r="C9" s="41">
        <f>C2*(C84/100)</f>
        <v>0</v>
      </c>
      <c r="D9" s="41">
        <f>D23</f>
        <v>513</v>
      </c>
      <c r="E9" s="41">
        <f>E4*E84</f>
        <v>98999.700000000012</v>
      </c>
      <c r="F9" s="41">
        <f>(F4+(F5/2))*F84</f>
        <v>47980.75</v>
      </c>
      <c r="G9" s="41">
        <f t="shared" ref="G9:N9" si="6">(G4+(G5/2))*G84</f>
        <v>647571.43000000005</v>
      </c>
      <c r="H9" s="91">
        <f>(H4+(H5*0.75))*H84</f>
        <v>345713.05</v>
      </c>
      <c r="I9" s="41">
        <f t="shared" si="6"/>
        <v>52795.96</v>
      </c>
      <c r="J9" s="41">
        <f t="shared" si="6"/>
        <v>2210.1400000000003</v>
      </c>
      <c r="K9" s="91">
        <f>(K4+(K5*0.75))*K84</f>
        <v>62291.362500000003</v>
      </c>
      <c r="L9" s="91">
        <f>(L4+(L5/2))*L84+1000</f>
        <v>4141.08</v>
      </c>
      <c r="M9" s="41">
        <f t="shared" si="6"/>
        <v>69147.790000000008</v>
      </c>
      <c r="N9" s="41">
        <f t="shared" si="6"/>
        <v>170071.44</v>
      </c>
      <c r="O9" s="41">
        <f t="shared" si="5"/>
        <v>1501435.7025000001</v>
      </c>
    </row>
    <row r="10" spans="1:15" s="1" customFormat="1" x14ac:dyDescent="0.3">
      <c r="A10">
        <v>2026</v>
      </c>
      <c r="B10" t="s">
        <v>639</v>
      </c>
      <c r="C10" s="41">
        <f t="shared" ref="C10:D10" si="7">C4+C5-C8-C9</f>
        <v>1534213.6</v>
      </c>
      <c r="D10" s="41">
        <f t="shared" si="7"/>
        <v>17387</v>
      </c>
      <c r="E10" s="41">
        <f>E4+E5-E8-E9</f>
        <v>986177.7</v>
      </c>
      <c r="F10" s="41">
        <f t="shared" ref="F10" si="8">F4+F5-F8-F9</f>
        <v>471187.25</v>
      </c>
      <c r="G10" s="41">
        <f t="shared" ref="G10:H10" si="9">G4+G5-G8-G9</f>
        <v>6179107.1699999999</v>
      </c>
      <c r="H10" s="41">
        <f t="shared" si="9"/>
        <v>1134438.55</v>
      </c>
      <c r="I10" s="41">
        <f t="shared" ref="I10" si="10">I4+I5-I8-I9</f>
        <v>512827.63999999996</v>
      </c>
      <c r="J10" s="41">
        <f t="shared" ref="J10:K10" si="11">J4+J5-J8-J9</f>
        <v>10858.259999999998</v>
      </c>
      <c r="K10" s="41">
        <f t="shared" si="11"/>
        <v>205980.23749999999</v>
      </c>
      <c r="L10" s="41">
        <f t="shared" ref="L10" si="12">L4+L5-L8-L9</f>
        <v>13901.72</v>
      </c>
      <c r="M10" s="41">
        <f t="shared" ref="M10:N10" si="13">M4+M5-M8-M9</f>
        <v>680222.41</v>
      </c>
      <c r="N10" s="41">
        <f t="shared" si="13"/>
        <v>822861.96</v>
      </c>
      <c r="O10" s="41">
        <f t="shared" si="5"/>
        <v>12569163.497500002</v>
      </c>
    </row>
    <row r="11" spans="1:15" s="1" customFormat="1" x14ac:dyDescent="0.3">
      <c r="A11">
        <v>2026</v>
      </c>
      <c r="B11" t="s">
        <v>641</v>
      </c>
      <c r="C11"/>
      <c r="D11"/>
      <c r="E11"/>
      <c r="F11"/>
      <c r="G11"/>
      <c r="H11"/>
      <c r="I11"/>
      <c r="J11"/>
      <c r="K11"/>
      <c r="L11"/>
      <c r="M11"/>
      <c r="N11"/>
      <c r="O11"/>
    </row>
    <row r="12" spans="1:15" s="1" customFormat="1" x14ac:dyDescent="0.3">
      <c r="A12">
        <v>2026</v>
      </c>
      <c r="B12" t="s">
        <v>635</v>
      </c>
      <c r="C12" s="41">
        <f>C2+C5</f>
        <v>1534213.6</v>
      </c>
      <c r="D12" s="41">
        <f t="shared" ref="D12:O12" si="14">D2+D5</f>
        <v>33210</v>
      </c>
      <c r="E12" s="41">
        <f t="shared" si="14"/>
        <v>2323087.2000000002</v>
      </c>
      <c r="F12" s="41">
        <f t="shared" si="14"/>
        <v>836980</v>
      </c>
      <c r="G12" s="41">
        <f t="shared" si="14"/>
        <v>13729490.6</v>
      </c>
      <c r="H12" s="41">
        <f t="shared" si="14"/>
        <v>2820878.6</v>
      </c>
      <c r="I12" s="41">
        <f t="shared" si="14"/>
        <v>961989.2</v>
      </c>
      <c r="J12" s="41">
        <f t="shared" si="14"/>
        <v>77287.399999999994</v>
      </c>
      <c r="K12" s="41">
        <f t="shared" si="14"/>
        <v>527185.6</v>
      </c>
      <c r="L12" s="41">
        <f t="shared" si="14"/>
        <v>129426.8</v>
      </c>
      <c r="M12" s="41">
        <f t="shared" si="14"/>
        <v>1218917.8</v>
      </c>
      <c r="N12" s="41">
        <f t="shared" si="14"/>
        <v>1455506.4</v>
      </c>
      <c r="O12" s="41">
        <f t="shared" si="14"/>
        <v>25648173.199999999</v>
      </c>
    </row>
    <row r="13" spans="1:15" s="1" customFormat="1" x14ac:dyDescent="0.3">
      <c r="A13">
        <v>2026</v>
      </c>
      <c r="B13" t="s">
        <v>642</v>
      </c>
      <c r="C13" s="41">
        <f>C3+C9</f>
        <v>0</v>
      </c>
      <c r="D13" s="41">
        <f t="shared" ref="D13:O13" si="15">D3+D9</f>
        <v>15823</v>
      </c>
      <c r="E13" s="41">
        <f t="shared" si="15"/>
        <v>1336513.7</v>
      </c>
      <c r="F13" s="41">
        <f t="shared" si="15"/>
        <v>365792.75</v>
      </c>
      <c r="G13" s="41">
        <f t="shared" si="15"/>
        <v>7539363.4299999997</v>
      </c>
      <c r="H13" s="41">
        <f t="shared" si="15"/>
        <v>1682989.05</v>
      </c>
      <c r="I13" s="41">
        <f t="shared" si="15"/>
        <v>447203.96</v>
      </c>
      <c r="J13" s="41">
        <f t="shared" si="15"/>
        <v>66600.14</v>
      </c>
      <c r="K13" s="41">
        <f t="shared" si="15"/>
        <v>321342.36249999999</v>
      </c>
      <c r="L13" s="41">
        <f t="shared" si="15"/>
        <v>115525.08</v>
      </c>
      <c r="M13" s="41">
        <f t="shared" si="15"/>
        <v>538738.79</v>
      </c>
      <c r="N13" s="41">
        <f t="shared" si="15"/>
        <v>641536.43999999994</v>
      </c>
      <c r="O13" s="41">
        <f t="shared" si="15"/>
        <v>13071428.702500001</v>
      </c>
    </row>
    <row r="14" spans="1:15" s="1" customFormat="1" x14ac:dyDescent="0.3">
      <c r="A14">
        <v>2026</v>
      </c>
      <c r="B14" s="1" t="s">
        <v>637</v>
      </c>
      <c r="C14" s="41">
        <f>C10</f>
        <v>1534213.6</v>
      </c>
      <c r="D14" s="41">
        <f t="shared" ref="D14:O14" si="16">D10</f>
        <v>17387</v>
      </c>
      <c r="E14" s="41">
        <f t="shared" si="16"/>
        <v>986177.7</v>
      </c>
      <c r="F14" s="41">
        <f t="shared" si="16"/>
        <v>471187.25</v>
      </c>
      <c r="G14" s="41">
        <f t="shared" si="16"/>
        <v>6179107.1699999999</v>
      </c>
      <c r="H14" s="41">
        <f t="shared" si="16"/>
        <v>1134438.55</v>
      </c>
      <c r="I14" s="41">
        <f t="shared" si="16"/>
        <v>512827.63999999996</v>
      </c>
      <c r="J14" s="41">
        <f t="shared" si="16"/>
        <v>10858.259999999998</v>
      </c>
      <c r="K14" s="41">
        <f t="shared" si="16"/>
        <v>205980.23749999999</v>
      </c>
      <c r="L14" s="41">
        <f t="shared" si="16"/>
        <v>13901.72</v>
      </c>
      <c r="M14" s="41">
        <f t="shared" si="16"/>
        <v>680222.41</v>
      </c>
      <c r="N14" s="41">
        <f t="shared" si="16"/>
        <v>822861.96</v>
      </c>
      <c r="O14" s="41">
        <f t="shared" si="16"/>
        <v>12569163.497500002</v>
      </c>
    </row>
    <row r="15" spans="1:15" x14ac:dyDescent="0.3">
      <c r="A15">
        <v>2025</v>
      </c>
      <c r="B15" t="s">
        <v>638</v>
      </c>
      <c r="C15" s="12">
        <v>1408917</v>
      </c>
      <c r="D15" s="12">
        <v>18988</v>
      </c>
      <c r="E15" s="12">
        <v>1100465</v>
      </c>
      <c r="F15" s="12">
        <v>385396</v>
      </c>
      <c r="G15" s="12">
        <v>6433685</v>
      </c>
      <c r="H15" s="12">
        <v>846508</v>
      </c>
      <c r="I15" s="12">
        <v>494026</v>
      </c>
      <c r="J15" s="12">
        <v>9046</v>
      </c>
      <c r="K15" s="12">
        <v>123033</v>
      </c>
      <c r="L15" s="12">
        <v>12863</v>
      </c>
      <c r="M15" s="12">
        <v>615329</v>
      </c>
      <c r="N15" s="12">
        <v>614244</v>
      </c>
      <c r="O15" s="12">
        <v>12062500</v>
      </c>
    </row>
    <row r="16" spans="1:15" x14ac:dyDescent="0.3">
      <c r="A16">
        <v>2025</v>
      </c>
      <c r="B16" t="s">
        <v>647</v>
      </c>
      <c r="C16" s="12"/>
      <c r="D16" s="12"/>
      <c r="E16" s="12"/>
      <c r="F16" s="12">
        <v>97185</v>
      </c>
      <c r="G16" s="12">
        <v>433277</v>
      </c>
      <c r="H16" s="12">
        <v>643929</v>
      </c>
      <c r="I16" s="12">
        <v>49816</v>
      </c>
      <c r="J16" s="12">
        <v>3817</v>
      </c>
      <c r="K16" s="12">
        <v>140561</v>
      </c>
      <c r="L16" s="12">
        <v>4766</v>
      </c>
      <c r="M16" s="12">
        <v>85076</v>
      </c>
      <c r="N16" s="12">
        <v>361512</v>
      </c>
      <c r="O16" s="12">
        <v>1819939</v>
      </c>
    </row>
    <row r="17" spans="1:15" x14ac:dyDescent="0.3">
      <c r="A17">
        <v>2025</v>
      </c>
      <c r="B17" t="s">
        <v>648</v>
      </c>
      <c r="C17" s="12"/>
      <c r="D17" s="12"/>
      <c r="E17" s="12"/>
      <c r="F17" s="12"/>
      <c r="G17" s="12">
        <v>121755</v>
      </c>
      <c r="H17" s="12">
        <v>338773</v>
      </c>
      <c r="I17" s="12">
        <v>3471</v>
      </c>
      <c r="J17" s="12">
        <v>127</v>
      </c>
      <c r="K17" s="12">
        <v>15714</v>
      </c>
      <c r="L17" s="12">
        <v>5070</v>
      </c>
      <c r="M17" s="12">
        <v>3537</v>
      </c>
      <c r="N17" s="12">
        <v>181264</v>
      </c>
      <c r="O17" s="12">
        <v>669711</v>
      </c>
    </row>
    <row r="18" spans="1:15" x14ac:dyDescent="0.3">
      <c r="A18">
        <v>2025</v>
      </c>
      <c r="B18" t="s">
        <v>642</v>
      </c>
      <c r="C18" s="12"/>
      <c r="D18" s="12"/>
      <c r="E18" s="12"/>
      <c r="F18" s="12"/>
      <c r="G18" s="12">
        <v>104111</v>
      </c>
      <c r="H18" s="12">
        <v>292379</v>
      </c>
      <c r="I18" s="12">
        <v>2927</v>
      </c>
      <c r="J18" s="12">
        <v>127</v>
      </c>
      <c r="K18" s="12">
        <v>13358</v>
      </c>
      <c r="L18" s="12">
        <v>5070</v>
      </c>
      <c r="M18" s="12">
        <v>2339</v>
      </c>
      <c r="N18" s="12">
        <v>88730</v>
      </c>
      <c r="O18" s="12">
        <v>509041</v>
      </c>
    </row>
    <row r="19" spans="1:15" s="1" customFormat="1" x14ac:dyDescent="0.3">
      <c r="A19">
        <v>2025</v>
      </c>
      <c r="B19" s="1" t="s">
        <v>691</v>
      </c>
      <c r="C19" s="83"/>
      <c r="D19" s="83"/>
      <c r="E19" s="83"/>
      <c r="F19" s="83"/>
      <c r="G19" s="83">
        <v>17644</v>
      </c>
      <c r="H19" s="83">
        <v>46394</v>
      </c>
      <c r="I19" s="83">
        <v>544</v>
      </c>
      <c r="J19" s="83"/>
      <c r="K19" s="83">
        <v>2356</v>
      </c>
      <c r="L19" s="83"/>
      <c r="M19" s="83">
        <v>1198</v>
      </c>
      <c r="N19" s="83">
        <v>92534</v>
      </c>
      <c r="O19" s="83">
        <v>160670</v>
      </c>
    </row>
    <row r="20" spans="1:15" x14ac:dyDescent="0.3">
      <c r="A20">
        <v>2025</v>
      </c>
      <c r="B20" t="s">
        <v>643</v>
      </c>
      <c r="C20" s="12"/>
      <c r="D20" s="12">
        <v>922</v>
      </c>
      <c r="E20" s="12"/>
      <c r="F20" s="12">
        <v>10733</v>
      </c>
      <c r="G20" s="12">
        <v>384970</v>
      </c>
      <c r="H20" s="12">
        <v>351793</v>
      </c>
      <c r="I20" s="12">
        <v>33489</v>
      </c>
      <c r="J20" s="12">
        <v>17286</v>
      </c>
      <c r="K20" s="12">
        <v>113988</v>
      </c>
      <c r="L20" s="12">
        <v>13813</v>
      </c>
      <c r="M20" s="12">
        <v>50486</v>
      </c>
      <c r="N20" s="12"/>
      <c r="O20" s="12">
        <v>977480</v>
      </c>
    </row>
    <row r="21" spans="1:15" x14ac:dyDescent="0.3">
      <c r="A21">
        <v>2025</v>
      </c>
      <c r="B21" t="s">
        <v>642</v>
      </c>
      <c r="C21" s="12"/>
      <c r="D21" s="12">
        <v>347</v>
      </c>
      <c r="E21" s="12"/>
      <c r="F21" s="12">
        <v>9797</v>
      </c>
      <c r="G21" s="12">
        <v>318950</v>
      </c>
      <c r="H21" s="12">
        <v>351793</v>
      </c>
      <c r="I21" s="12">
        <v>29535</v>
      </c>
      <c r="J21" s="12">
        <v>17203</v>
      </c>
      <c r="K21" s="12">
        <v>113745</v>
      </c>
      <c r="L21" s="12">
        <v>13813</v>
      </c>
      <c r="M21" s="12">
        <v>48667</v>
      </c>
      <c r="N21" s="12"/>
      <c r="O21" s="12">
        <v>903850</v>
      </c>
    </row>
    <row r="22" spans="1:15" s="1" customFormat="1" x14ac:dyDescent="0.3">
      <c r="A22">
        <v>2025</v>
      </c>
      <c r="B22" s="1" t="s">
        <v>692</v>
      </c>
      <c r="C22" s="83"/>
      <c r="D22" s="83">
        <v>575</v>
      </c>
      <c r="E22" s="83"/>
      <c r="F22" s="83">
        <v>936</v>
      </c>
      <c r="G22" s="83">
        <v>66020</v>
      </c>
      <c r="H22" s="83"/>
      <c r="I22" s="83">
        <v>3954</v>
      </c>
      <c r="J22" s="83">
        <v>83</v>
      </c>
      <c r="K22" s="83">
        <v>243</v>
      </c>
      <c r="L22" s="83"/>
      <c r="M22" s="83">
        <v>1819</v>
      </c>
      <c r="N22" s="83"/>
      <c r="O22" s="83">
        <v>73630</v>
      </c>
    </row>
    <row r="23" spans="1:15" x14ac:dyDescent="0.3">
      <c r="A23">
        <v>2025</v>
      </c>
      <c r="B23" t="s">
        <v>645</v>
      </c>
      <c r="C23" s="12">
        <v>0</v>
      </c>
      <c r="D23" s="12">
        <v>513</v>
      </c>
      <c r="E23" s="12">
        <v>110468</v>
      </c>
      <c r="F23" s="12">
        <v>41198</v>
      </c>
      <c r="G23" s="12">
        <v>669568</v>
      </c>
      <c r="H23" s="12">
        <v>363442</v>
      </c>
      <c r="I23" s="12">
        <v>51006</v>
      </c>
      <c r="J23" s="12">
        <v>3576</v>
      </c>
      <c r="K23" s="12">
        <v>68737</v>
      </c>
      <c r="L23" s="12">
        <v>4261</v>
      </c>
      <c r="M23" s="12">
        <v>63759</v>
      </c>
      <c r="N23" s="12">
        <v>166549</v>
      </c>
      <c r="O23" s="41">
        <f t="shared" ref="O23" si="17">SUM(C23:N23)</f>
        <v>1543077</v>
      </c>
    </row>
    <row r="24" spans="1:15" x14ac:dyDescent="0.3">
      <c r="A24">
        <v>2025</v>
      </c>
      <c r="B24" t="s">
        <v>639</v>
      </c>
      <c r="C24" s="12">
        <v>1408917</v>
      </c>
      <c r="D24" s="12">
        <v>17900</v>
      </c>
      <c r="E24" s="12">
        <v>989997</v>
      </c>
      <c r="F24" s="12">
        <v>440447</v>
      </c>
      <c r="G24" s="12">
        <v>6113730</v>
      </c>
      <c r="H24" s="12">
        <v>1080601</v>
      </c>
      <c r="I24" s="12">
        <v>488338</v>
      </c>
      <c r="J24" s="12">
        <v>9204</v>
      </c>
      <c r="K24" s="12">
        <v>192258</v>
      </c>
      <c r="L24" s="12">
        <v>13368</v>
      </c>
      <c r="M24" s="12">
        <v>633629</v>
      </c>
      <c r="N24" s="12">
        <v>716673</v>
      </c>
      <c r="O24" s="12">
        <v>12105062</v>
      </c>
    </row>
    <row r="25" spans="1:15" x14ac:dyDescent="0.3">
      <c r="A25">
        <v>2025</v>
      </c>
      <c r="B25" t="s">
        <v>641</v>
      </c>
      <c r="C25" s="12"/>
      <c r="D25" s="12"/>
      <c r="E25" s="12"/>
      <c r="F25" s="12"/>
      <c r="G25" s="12"/>
      <c r="H25" s="12"/>
      <c r="I25" s="12"/>
      <c r="J25" s="12"/>
      <c r="K25" s="12"/>
      <c r="L25" s="12"/>
      <c r="M25" s="12"/>
      <c r="N25" s="12"/>
      <c r="O25" s="12"/>
    </row>
    <row r="26" spans="1:15" x14ac:dyDescent="0.3">
      <c r="A26">
        <v>2025</v>
      </c>
      <c r="B26" t="s">
        <v>635</v>
      </c>
      <c r="C26" s="12">
        <v>1408917</v>
      </c>
      <c r="D26" s="12">
        <v>33210</v>
      </c>
      <c r="E26" s="12">
        <v>2227511</v>
      </c>
      <c r="F26" s="12">
        <v>758259</v>
      </c>
      <c r="G26" s="12">
        <v>13005522</v>
      </c>
      <c r="H26" s="12">
        <v>2417877</v>
      </c>
      <c r="I26" s="12">
        <v>882746</v>
      </c>
      <c r="J26" s="12">
        <v>73594</v>
      </c>
      <c r="K26" s="12">
        <v>451309</v>
      </c>
      <c r="L26" s="12">
        <v>124752</v>
      </c>
      <c r="M26" s="12">
        <v>1103220</v>
      </c>
      <c r="N26" s="12">
        <v>1188138</v>
      </c>
      <c r="O26" s="12">
        <v>23675055</v>
      </c>
    </row>
    <row r="27" spans="1:15" x14ac:dyDescent="0.3">
      <c r="A27">
        <v>2025</v>
      </c>
      <c r="B27" t="s">
        <v>642</v>
      </c>
      <c r="C27" s="12"/>
      <c r="D27" s="12">
        <v>15310</v>
      </c>
      <c r="E27" s="12">
        <v>1237514</v>
      </c>
      <c r="F27" s="12">
        <v>317812</v>
      </c>
      <c r="G27" s="12">
        <v>6891792</v>
      </c>
      <c r="H27" s="12">
        <v>1337276</v>
      </c>
      <c r="I27" s="12">
        <v>394408</v>
      </c>
      <c r="J27" s="12">
        <v>64390</v>
      </c>
      <c r="K27" s="12">
        <v>259051</v>
      </c>
      <c r="L27" s="12">
        <v>111384</v>
      </c>
      <c r="M27" s="12">
        <v>469591</v>
      </c>
      <c r="N27" s="12">
        <v>471465</v>
      </c>
      <c r="O27" s="12">
        <v>11569993</v>
      </c>
    </row>
    <row r="28" spans="1:15" s="1" customFormat="1" x14ac:dyDescent="0.3">
      <c r="A28">
        <v>2025</v>
      </c>
      <c r="B28" s="1" t="s">
        <v>637</v>
      </c>
      <c r="C28" s="83">
        <v>1408917</v>
      </c>
      <c r="D28" s="83">
        <v>17900</v>
      </c>
      <c r="E28" s="83">
        <v>989997</v>
      </c>
      <c r="F28" s="83">
        <v>440447</v>
      </c>
      <c r="G28" s="83">
        <v>6113730</v>
      </c>
      <c r="H28" s="83">
        <v>1080601</v>
      </c>
      <c r="I28" s="83">
        <v>488338</v>
      </c>
      <c r="J28" s="83">
        <v>9204</v>
      </c>
      <c r="K28" s="83">
        <v>192258</v>
      </c>
      <c r="L28" s="83">
        <v>13368</v>
      </c>
      <c r="M28" s="83">
        <v>633629</v>
      </c>
      <c r="N28" s="83">
        <v>716673</v>
      </c>
      <c r="O28" s="83">
        <v>12105062</v>
      </c>
    </row>
    <row r="29" spans="1:15" x14ac:dyDescent="0.3">
      <c r="A29">
        <v>2024</v>
      </c>
      <c r="B29" t="s">
        <v>635</v>
      </c>
      <c r="C29" s="12">
        <v>1408917</v>
      </c>
      <c r="D29" s="12">
        <v>34132</v>
      </c>
      <c r="E29" s="12">
        <v>2244598</v>
      </c>
      <c r="F29" s="12">
        <v>620274</v>
      </c>
      <c r="G29" s="12">
        <v>12600312</v>
      </c>
      <c r="H29" s="12">
        <v>2047728</v>
      </c>
      <c r="I29" s="12">
        <v>866574</v>
      </c>
      <c r="J29" s="12">
        <v>83792</v>
      </c>
      <c r="K29" s="12">
        <v>395062</v>
      </c>
      <c r="L29" s="12">
        <v>137839</v>
      </c>
      <c r="M29" s="12">
        <v>1083864</v>
      </c>
      <c r="N29" s="12">
        <v>832807</v>
      </c>
      <c r="O29" s="12">
        <v>22355899</v>
      </c>
    </row>
    <row r="30" spans="1:15" x14ac:dyDescent="0.3">
      <c r="A30">
        <v>2024</v>
      </c>
      <c r="B30" t="s">
        <v>636</v>
      </c>
      <c r="C30" s="12"/>
      <c r="D30" s="12">
        <v>14631</v>
      </c>
      <c r="E30" s="12">
        <v>1019680</v>
      </c>
      <c r="F30" s="12">
        <v>245634</v>
      </c>
      <c r="G30" s="12">
        <v>6078384</v>
      </c>
      <c r="H30" s="12">
        <v>1517351</v>
      </c>
      <c r="I30" s="12">
        <v>362238</v>
      </c>
      <c r="J30" s="12">
        <v>74121</v>
      </c>
      <c r="K30" s="12">
        <v>262426</v>
      </c>
      <c r="L30" s="12">
        <v>122377</v>
      </c>
      <c r="M30" s="12">
        <v>403641</v>
      </c>
      <c r="N30" s="12">
        <v>324004</v>
      </c>
      <c r="O30" s="12">
        <v>10424487</v>
      </c>
    </row>
    <row r="31" spans="1:15" s="1" customFormat="1" x14ac:dyDescent="0.3">
      <c r="A31">
        <v>2024</v>
      </c>
      <c r="B31" s="1" t="s">
        <v>637</v>
      </c>
      <c r="C31" s="83">
        <v>1408917</v>
      </c>
      <c r="D31" s="83">
        <v>19501</v>
      </c>
      <c r="E31" s="83">
        <v>1224918</v>
      </c>
      <c r="F31" s="83">
        <v>374640</v>
      </c>
      <c r="G31" s="83">
        <v>6521928</v>
      </c>
      <c r="H31" s="83">
        <v>530377</v>
      </c>
      <c r="I31" s="83">
        <v>504336</v>
      </c>
      <c r="J31" s="83">
        <v>9671</v>
      </c>
      <c r="K31" s="83">
        <v>132636</v>
      </c>
      <c r="L31" s="83">
        <v>15462</v>
      </c>
      <c r="M31" s="83">
        <v>680223</v>
      </c>
      <c r="N31" s="83">
        <v>508803</v>
      </c>
      <c r="O31" s="83">
        <v>11931412</v>
      </c>
    </row>
    <row r="32" spans="1:15" x14ac:dyDescent="0.3">
      <c r="A32">
        <v>2024</v>
      </c>
      <c r="B32" t="s">
        <v>646</v>
      </c>
      <c r="C32" s="12"/>
      <c r="D32" s="12"/>
      <c r="E32" s="12"/>
      <c r="F32" s="12"/>
      <c r="G32" s="12"/>
      <c r="H32" s="12"/>
      <c r="I32" s="12"/>
      <c r="J32" s="12"/>
      <c r="K32" s="12"/>
      <c r="L32" s="12"/>
      <c r="M32" s="12"/>
      <c r="N32" s="12"/>
      <c r="O32" s="12"/>
    </row>
    <row r="33" spans="1:16" x14ac:dyDescent="0.3">
      <c r="A33">
        <v>2024</v>
      </c>
      <c r="B33" t="s">
        <v>638</v>
      </c>
      <c r="C33" s="12">
        <v>1408917</v>
      </c>
      <c r="D33" s="12">
        <v>19501</v>
      </c>
      <c r="E33" s="12">
        <v>1224918</v>
      </c>
      <c r="F33" s="12">
        <v>374640</v>
      </c>
      <c r="G33" s="12">
        <v>6521928</v>
      </c>
      <c r="H33" s="12">
        <v>530377</v>
      </c>
      <c r="I33" s="12">
        <v>504336</v>
      </c>
      <c r="J33" s="12">
        <v>9671</v>
      </c>
      <c r="K33" s="12">
        <v>132636</v>
      </c>
      <c r="L33" s="12">
        <v>15462</v>
      </c>
      <c r="M33" s="12">
        <v>680223</v>
      </c>
      <c r="N33" s="12">
        <v>508803</v>
      </c>
      <c r="O33" s="12">
        <v>11931412</v>
      </c>
    </row>
    <row r="34" spans="1:16" x14ac:dyDescent="0.3">
      <c r="A34">
        <v>2024</v>
      </c>
      <c r="B34" t="s">
        <v>647</v>
      </c>
      <c r="C34" s="12"/>
      <c r="D34" s="12"/>
      <c r="E34" s="12"/>
      <c r="F34" s="12">
        <v>51533</v>
      </c>
      <c r="G34" s="12">
        <v>712525</v>
      </c>
      <c r="H34" s="12">
        <v>632374</v>
      </c>
      <c r="I34" s="12">
        <v>54326</v>
      </c>
      <c r="J34" s="12">
        <v>3398</v>
      </c>
      <c r="K34" s="12">
        <v>47791</v>
      </c>
      <c r="L34" s="12">
        <v>2580</v>
      </c>
      <c r="M34" s="12">
        <v>5481</v>
      </c>
      <c r="N34" s="12">
        <v>322617</v>
      </c>
      <c r="O34" s="12">
        <v>1832625</v>
      </c>
    </row>
    <row r="35" spans="1:16" x14ac:dyDescent="0.3">
      <c r="A35">
        <v>2024</v>
      </c>
      <c r="B35" t="s">
        <v>648</v>
      </c>
      <c r="C35" s="12"/>
      <c r="D35" s="12"/>
      <c r="E35" s="12">
        <v>17087</v>
      </c>
      <c r="F35" s="12"/>
      <c r="G35" s="12">
        <v>233867</v>
      </c>
      <c r="H35" s="12">
        <v>215588</v>
      </c>
      <c r="I35" s="12">
        <v>51010</v>
      </c>
      <c r="J35" s="12"/>
      <c r="K35" s="12">
        <v>2403</v>
      </c>
      <c r="L35" s="12">
        <v>1550</v>
      </c>
      <c r="M35" s="12">
        <v>17178</v>
      </c>
      <c r="N35" s="12">
        <v>147534</v>
      </c>
      <c r="O35" s="12">
        <v>686217</v>
      </c>
    </row>
    <row r="36" spans="1:16" x14ac:dyDescent="0.3">
      <c r="A36">
        <v>2024</v>
      </c>
      <c r="B36" t="s">
        <v>642</v>
      </c>
      <c r="C36" s="12"/>
      <c r="D36" s="12"/>
      <c r="E36" s="12">
        <v>15108</v>
      </c>
      <c r="F36" s="12"/>
      <c r="G36" s="12">
        <v>124347</v>
      </c>
      <c r="H36" s="12">
        <v>158566</v>
      </c>
      <c r="I36" s="12">
        <v>39676</v>
      </c>
      <c r="J36" s="12"/>
      <c r="K36" s="12">
        <v>957</v>
      </c>
      <c r="L36" s="12">
        <v>1550</v>
      </c>
      <c r="M36" s="12">
        <v>15123</v>
      </c>
      <c r="N36" s="12">
        <v>69738</v>
      </c>
      <c r="O36" s="12">
        <v>425065</v>
      </c>
    </row>
    <row r="37" spans="1:16" s="1" customFormat="1" x14ac:dyDescent="0.3">
      <c r="A37">
        <v>2024</v>
      </c>
      <c r="B37" s="1" t="s">
        <v>691</v>
      </c>
      <c r="C37" s="83"/>
      <c r="D37" s="83"/>
      <c r="E37" s="83">
        <v>1979</v>
      </c>
      <c r="F37" s="83"/>
      <c r="G37" s="83">
        <v>109520</v>
      </c>
      <c r="H37" s="83">
        <v>57022</v>
      </c>
      <c r="I37" s="83">
        <v>11334</v>
      </c>
      <c r="J37" s="83"/>
      <c r="K37" s="83">
        <v>1446</v>
      </c>
      <c r="L37" s="83"/>
      <c r="M37" s="83">
        <v>2055</v>
      </c>
      <c r="N37" s="83">
        <v>77796</v>
      </c>
      <c r="O37" s="83">
        <v>261152</v>
      </c>
    </row>
    <row r="38" spans="1:16" x14ac:dyDescent="0.3">
      <c r="A38">
        <v>2024</v>
      </c>
      <c r="B38" t="s">
        <v>645</v>
      </c>
      <c r="C38" s="12">
        <v>0</v>
      </c>
      <c r="D38" s="12">
        <v>513</v>
      </c>
      <c r="E38" s="12">
        <v>122474</v>
      </c>
      <c r="F38" s="12">
        <v>40777</v>
      </c>
      <c r="G38" s="12">
        <v>691248</v>
      </c>
      <c r="H38" s="12">
        <v>259221</v>
      </c>
      <c r="I38" s="12">
        <v>53302</v>
      </c>
      <c r="J38" s="12">
        <v>4023</v>
      </c>
      <c r="K38" s="12">
        <v>55948</v>
      </c>
      <c r="L38" s="12">
        <v>5179</v>
      </c>
      <c r="M38" s="12">
        <v>68320</v>
      </c>
      <c r="N38" s="12">
        <v>139380</v>
      </c>
      <c r="O38" s="41">
        <f t="shared" ref="O38" si="18">SUM(C38:N38)</f>
        <v>1440385</v>
      </c>
    </row>
    <row r="39" spans="1:16" s="1" customFormat="1" x14ac:dyDescent="0.3">
      <c r="A39">
        <v>2024</v>
      </c>
      <c r="B39" s="1" t="s">
        <v>639</v>
      </c>
      <c r="C39" s="83">
        <v>1408917</v>
      </c>
      <c r="D39" s="83">
        <v>18988</v>
      </c>
      <c r="E39" s="83">
        <v>1100465</v>
      </c>
      <c r="F39" s="83">
        <v>385396</v>
      </c>
      <c r="G39" s="83">
        <v>6433685</v>
      </c>
      <c r="H39" s="83">
        <v>846508</v>
      </c>
      <c r="I39" s="83">
        <v>494026</v>
      </c>
      <c r="J39" s="83">
        <v>9046</v>
      </c>
      <c r="K39" s="83">
        <v>123033</v>
      </c>
      <c r="L39" s="83">
        <v>12863</v>
      </c>
      <c r="M39" s="83">
        <v>615329</v>
      </c>
      <c r="N39" s="83">
        <v>614244</v>
      </c>
      <c r="O39" s="83">
        <v>12062500</v>
      </c>
    </row>
    <row r="40" spans="1:16" x14ac:dyDescent="0.3">
      <c r="A40">
        <v>2024</v>
      </c>
      <c r="B40" t="s">
        <v>644</v>
      </c>
      <c r="C40" s="12"/>
      <c r="D40" s="12"/>
      <c r="E40" s="12"/>
      <c r="F40" s="12"/>
      <c r="G40" s="12"/>
      <c r="H40" s="12"/>
      <c r="I40" s="12"/>
      <c r="J40" s="12"/>
      <c r="K40" s="12"/>
      <c r="L40" s="12"/>
      <c r="M40" s="12"/>
      <c r="N40" s="12"/>
      <c r="O40" s="12"/>
    </row>
    <row r="41" spans="1:16" x14ac:dyDescent="0.3">
      <c r="A41">
        <v>2024</v>
      </c>
      <c r="B41" t="s">
        <v>635</v>
      </c>
      <c r="C41" s="12">
        <v>1408917</v>
      </c>
      <c r="D41" s="12">
        <v>34132</v>
      </c>
      <c r="E41" s="12">
        <v>2227511</v>
      </c>
      <c r="F41" s="12">
        <v>671807</v>
      </c>
      <c r="G41" s="12">
        <v>13078970</v>
      </c>
      <c r="H41" s="12">
        <v>2464514</v>
      </c>
      <c r="I41" s="12">
        <v>869890</v>
      </c>
      <c r="J41" s="12">
        <v>87190</v>
      </c>
      <c r="K41" s="12">
        <v>440450</v>
      </c>
      <c r="L41" s="12">
        <v>138869</v>
      </c>
      <c r="M41" s="12">
        <v>1072167</v>
      </c>
      <c r="N41" s="12">
        <v>1007890</v>
      </c>
      <c r="O41" s="12">
        <v>23502307</v>
      </c>
    </row>
    <row r="42" spans="1:16" x14ac:dyDescent="0.3">
      <c r="A42">
        <v>2024</v>
      </c>
      <c r="B42" t="s">
        <v>636</v>
      </c>
      <c r="C42" s="12"/>
      <c r="D42" s="12">
        <v>15144</v>
      </c>
      <c r="E42" s="12">
        <v>1127046</v>
      </c>
      <c r="F42" s="12">
        <v>286411</v>
      </c>
      <c r="G42" s="12">
        <v>6645285</v>
      </c>
      <c r="H42" s="12">
        <v>1618006</v>
      </c>
      <c r="I42" s="12">
        <v>375864</v>
      </c>
      <c r="J42" s="12">
        <v>78144</v>
      </c>
      <c r="K42" s="12">
        <v>317417</v>
      </c>
      <c r="L42" s="12">
        <v>126006</v>
      </c>
      <c r="M42" s="12">
        <v>456838</v>
      </c>
      <c r="N42" s="12">
        <v>393646</v>
      </c>
      <c r="O42" s="12">
        <v>11439807</v>
      </c>
    </row>
    <row r="43" spans="1:16" s="1" customFormat="1" x14ac:dyDescent="0.3">
      <c r="A43">
        <v>2024</v>
      </c>
      <c r="B43" s="1" t="s">
        <v>637</v>
      </c>
      <c r="C43" s="83">
        <v>1408917</v>
      </c>
      <c r="D43" s="83">
        <v>18988</v>
      </c>
      <c r="E43" s="83">
        <v>1100465</v>
      </c>
      <c r="F43" s="83">
        <v>385396</v>
      </c>
      <c r="G43" s="83">
        <v>6433685</v>
      </c>
      <c r="H43" s="83">
        <v>846508</v>
      </c>
      <c r="I43" s="83">
        <v>494026</v>
      </c>
      <c r="J43" s="83">
        <v>9046</v>
      </c>
      <c r="K43" s="83">
        <v>123033</v>
      </c>
      <c r="L43" s="83">
        <v>12863</v>
      </c>
      <c r="M43" s="83">
        <v>615329</v>
      </c>
      <c r="N43" s="83">
        <v>614244</v>
      </c>
      <c r="O43" s="83">
        <v>12062500</v>
      </c>
    </row>
    <row r="44" spans="1:16" x14ac:dyDescent="0.3">
      <c r="A44">
        <v>2023</v>
      </c>
      <c r="B44" t="s">
        <v>635</v>
      </c>
      <c r="C44" s="86">
        <v>1408917</v>
      </c>
      <c r="D44" s="86">
        <v>34132</v>
      </c>
      <c r="E44" s="86">
        <v>1959952</v>
      </c>
      <c r="F44" s="86">
        <v>446863</v>
      </c>
      <c r="G44" s="86">
        <v>10994999</v>
      </c>
      <c r="H44" s="86">
        <v>1836887</v>
      </c>
      <c r="I44" s="86">
        <v>676788</v>
      </c>
      <c r="J44" s="86">
        <v>81760</v>
      </c>
      <c r="K44" s="86">
        <v>315768</v>
      </c>
      <c r="L44" s="86">
        <v>125956</v>
      </c>
      <c r="M44" s="86">
        <v>722077</v>
      </c>
      <c r="N44" s="86">
        <v>740032</v>
      </c>
      <c r="O44" s="86">
        <v>19344131</v>
      </c>
      <c r="P44" t="s">
        <v>664</v>
      </c>
    </row>
    <row r="45" spans="1:16" x14ac:dyDescent="0.3">
      <c r="A45">
        <v>2023</v>
      </c>
      <c r="B45" t="s">
        <v>636</v>
      </c>
      <c r="C45" s="12">
        <v>0</v>
      </c>
      <c r="D45" s="86">
        <v>-14118</v>
      </c>
      <c r="E45" s="86">
        <v>-893885</v>
      </c>
      <c r="F45" s="86">
        <v>-218072</v>
      </c>
      <c r="G45" s="86">
        <v>-5590638</v>
      </c>
      <c r="H45" s="86">
        <v>-1407658</v>
      </c>
      <c r="I45" s="86">
        <v>-319295</v>
      </c>
      <c r="J45" s="86">
        <v>-67183</v>
      </c>
      <c r="K45" s="86">
        <v>-230628</v>
      </c>
      <c r="L45" s="86">
        <v>-116490</v>
      </c>
      <c r="M45" s="86">
        <v>-361018</v>
      </c>
      <c r="N45" s="86">
        <v>-303700</v>
      </c>
      <c r="O45" s="86">
        <v>-9522685</v>
      </c>
    </row>
    <row r="46" spans="1:16" x14ac:dyDescent="0.3">
      <c r="A46">
        <v>2023</v>
      </c>
      <c r="B46" t="s">
        <v>637</v>
      </c>
      <c r="C46" s="86">
        <v>1408917</v>
      </c>
      <c r="D46" s="86">
        <v>20014</v>
      </c>
      <c r="E46" s="86">
        <v>1066067</v>
      </c>
      <c r="F46" s="86">
        <v>228791</v>
      </c>
      <c r="G46" s="86">
        <v>5404361</v>
      </c>
      <c r="H46" s="86">
        <v>429229</v>
      </c>
      <c r="I46" s="86">
        <v>357493</v>
      </c>
      <c r="J46" s="86">
        <v>14577</v>
      </c>
      <c r="K46" s="86">
        <v>85140</v>
      </c>
      <c r="L46" s="86">
        <v>9466</v>
      </c>
      <c r="M46" s="86">
        <v>361059</v>
      </c>
      <c r="N46" s="86">
        <v>436332</v>
      </c>
      <c r="O46" s="86">
        <v>9821446</v>
      </c>
      <c r="P46" t="s">
        <v>664</v>
      </c>
    </row>
    <row r="47" spans="1:16" x14ac:dyDescent="0.3">
      <c r="A47">
        <v>2023</v>
      </c>
      <c r="B47" t="s">
        <v>667</v>
      </c>
      <c r="C47" s="12"/>
      <c r="D47" s="12"/>
      <c r="E47" s="12"/>
      <c r="F47" s="85">
        <v>2023</v>
      </c>
      <c r="G47" s="12"/>
      <c r="H47" s="12"/>
      <c r="I47" s="12"/>
      <c r="J47" s="12"/>
      <c r="K47" s="12"/>
      <c r="L47" s="12"/>
      <c r="M47" s="12"/>
      <c r="N47" s="12"/>
      <c r="O47" s="12"/>
    </row>
    <row r="48" spans="1:16" x14ac:dyDescent="0.3">
      <c r="A48">
        <v>2023</v>
      </c>
      <c r="B48" t="s">
        <v>638</v>
      </c>
      <c r="C48" s="86">
        <v>1408917</v>
      </c>
      <c r="D48" s="86">
        <v>20014</v>
      </c>
      <c r="E48" s="86">
        <v>1066067</v>
      </c>
      <c r="F48" s="86">
        <v>228791</v>
      </c>
      <c r="G48" s="86">
        <v>5404361</v>
      </c>
      <c r="H48" s="86">
        <v>429229</v>
      </c>
      <c r="I48" s="86">
        <v>357493</v>
      </c>
      <c r="J48" s="86">
        <v>14577</v>
      </c>
      <c r="K48" s="86">
        <v>85140</v>
      </c>
      <c r="L48" s="86">
        <v>9466</v>
      </c>
      <c r="M48" s="86">
        <v>361059</v>
      </c>
      <c r="N48" s="86">
        <v>436332</v>
      </c>
      <c r="O48" s="86">
        <v>9821446</v>
      </c>
      <c r="P48" t="s">
        <v>664</v>
      </c>
    </row>
    <row r="49" spans="1:16" x14ac:dyDescent="0.3">
      <c r="A49">
        <v>2023</v>
      </c>
      <c r="B49" t="s">
        <v>647</v>
      </c>
      <c r="C49" s="12">
        <v>0</v>
      </c>
      <c r="D49" s="12">
        <v>0</v>
      </c>
      <c r="E49" s="86">
        <v>284646</v>
      </c>
      <c r="F49" s="86">
        <v>173411</v>
      </c>
      <c r="G49" s="86">
        <v>1778907</v>
      </c>
      <c r="H49" s="86">
        <v>374123</v>
      </c>
      <c r="I49" s="86">
        <v>193354</v>
      </c>
      <c r="J49" s="86">
        <v>2032</v>
      </c>
      <c r="K49" s="86">
        <v>92565</v>
      </c>
      <c r="L49" s="86">
        <v>11883</v>
      </c>
      <c r="M49" s="86">
        <v>362808</v>
      </c>
      <c r="N49" s="86">
        <v>277791</v>
      </c>
      <c r="O49" s="86">
        <v>3551520</v>
      </c>
      <c r="P49" t="s">
        <v>664</v>
      </c>
    </row>
    <row r="50" spans="1:16" x14ac:dyDescent="0.3">
      <c r="A50">
        <v>2023</v>
      </c>
      <c r="B50" t="s">
        <v>648</v>
      </c>
      <c r="C50" s="12">
        <v>0</v>
      </c>
      <c r="D50" s="12">
        <v>0</v>
      </c>
      <c r="E50" s="12">
        <v>0</v>
      </c>
      <c r="F50" s="12">
        <v>0</v>
      </c>
      <c r="G50" s="86">
        <v>-173594</v>
      </c>
      <c r="H50" s="86">
        <v>-163282</v>
      </c>
      <c r="I50" s="86">
        <v>-3568</v>
      </c>
      <c r="J50" s="12">
        <v>0</v>
      </c>
      <c r="K50" s="86">
        <v>-13271</v>
      </c>
      <c r="L50" s="12">
        <v>0</v>
      </c>
      <c r="M50" s="86">
        <v>-1021</v>
      </c>
      <c r="N50" s="86">
        <v>-185016</v>
      </c>
      <c r="O50" s="86">
        <v>-539752</v>
      </c>
    </row>
    <row r="51" spans="1:16" x14ac:dyDescent="0.3">
      <c r="A51">
        <v>2023</v>
      </c>
      <c r="B51" t="s">
        <v>642</v>
      </c>
      <c r="C51" s="12">
        <v>0</v>
      </c>
      <c r="D51" s="12">
        <v>0</v>
      </c>
      <c r="E51" s="12">
        <v>0</v>
      </c>
      <c r="F51" s="12">
        <v>0</v>
      </c>
      <c r="G51" s="86">
        <v>153702</v>
      </c>
      <c r="H51" s="86">
        <v>140806</v>
      </c>
      <c r="I51" s="86">
        <v>2295</v>
      </c>
      <c r="J51" s="12">
        <v>0</v>
      </c>
      <c r="K51" s="86">
        <v>11321</v>
      </c>
      <c r="L51" s="12">
        <v>0</v>
      </c>
      <c r="M51" s="85">
        <v>960</v>
      </c>
      <c r="N51" s="86">
        <v>86392</v>
      </c>
      <c r="O51" s="86">
        <v>395476</v>
      </c>
      <c r="P51" t="s">
        <v>664</v>
      </c>
    </row>
    <row r="52" spans="1:16" s="1" customFormat="1" x14ac:dyDescent="0.3">
      <c r="A52">
        <v>2023</v>
      </c>
      <c r="B52" s="1" t="s">
        <v>691</v>
      </c>
      <c r="C52" s="83">
        <v>0</v>
      </c>
      <c r="D52" s="83">
        <v>0</v>
      </c>
      <c r="E52" s="83">
        <v>0</v>
      </c>
      <c r="F52" s="83">
        <v>0</v>
      </c>
      <c r="G52" s="89">
        <v>-19892</v>
      </c>
      <c r="H52" s="89">
        <v>-22476</v>
      </c>
      <c r="I52" s="89">
        <v>-1273</v>
      </c>
      <c r="J52" s="83">
        <v>0</v>
      </c>
      <c r="K52" s="89">
        <v>-1950</v>
      </c>
      <c r="L52" s="83">
        <v>0</v>
      </c>
      <c r="M52" s="88">
        <v>-61</v>
      </c>
      <c r="N52" s="89">
        <v>-98624</v>
      </c>
      <c r="O52" s="89">
        <v>-144276</v>
      </c>
    </row>
    <row r="53" spans="1:16" x14ac:dyDescent="0.3">
      <c r="A53">
        <v>2023</v>
      </c>
      <c r="B53" t="s">
        <v>645</v>
      </c>
      <c r="C53" s="12">
        <v>0</v>
      </c>
      <c r="D53" s="85">
        <v>513</v>
      </c>
      <c r="E53" s="86">
        <v>125795</v>
      </c>
      <c r="F53" s="86">
        <v>27562</v>
      </c>
      <c r="G53" s="86">
        <v>641448</v>
      </c>
      <c r="H53" s="86">
        <v>250499</v>
      </c>
      <c r="I53" s="86">
        <v>45238</v>
      </c>
      <c r="J53" s="86">
        <v>6938</v>
      </c>
      <c r="K53" s="86">
        <v>43119</v>
      </c>
      <c r="L53" s="86">
        <v>5887</v>
      </c>
      <c r="M53" s="86">
        <v>43583</v>
      </c>
      <c r="N53" s="86">
        <v>106696</v>
      </c>
      <c r="O53" s="41">
        <f t="shared" ref="O53" si="19">SUM(C53:N53)</f>
        <v>1297278</v>
      </c>
    </row>
    <row r="54" spans="1:16" x14ac:dyDescent="0.3">
      <c r="A54">
        <v>2023</v>
      </c>
      <c r="B54" t="s">
        <v>639</v>
      </c>
      <c r="C54" s="86">
        <v>1408917</v>
      </c>
      <c r="D54" s="86">
        <v>19501</v>
      </c>
      <c r="E54" s="86">
        <v>1224918</v>
      </c>
      <c r="F54" s="86">
        <v>374640</v>
      </c>
      <c r="G54" s="86">
        <v>6521928</v>
      </c>
      <c r="H54" s="86">
        <v>530377</v>
      </c>
      <c r="I54" s="86">
        <v>504336</v>
      </c>
      <c r="J54" s="86">
        <v>9671</v>
      </c>
      <c r="K54" s="86">
        <v>132636</v>
      </c>
      <c r="L54" s="86">
        <v>15462</v>
      </c>
      <c r="M54" s="86">
        <v>680223</v>
      </c>
      <c r="N54" s="86">
        <v>508803</v>
      </c>
      <c r="O54" s="86">
        <v>11931412</v>
      </c>
      <c r="P54" t="s">
        <v>664</v>
      </c>
    </row>
    <row r="55" spans="1:16" x14ac:dyDescent="0.3">
      <c r="A55">
        <v>2023</v>
      </c>
      <c r="B55" t="s">
        <v>635</v>
      </c>
      <c r="C55" s="86">
        <v>1408917</v>
      </c>
      <c r="D55" s="86">
        <v>34132</v>
      </c>
      <c r="E55" s="86">
        <v>2244598</v>
      </c>
      <c r="F55" s="86">
        <v>620274</v>
      </c>
      <c r="G55" s="86">
        <v>12600312</v>
      </c>
      <c r="H55" s="86">
        <v>2047728</v>
      </c>
      <c r="I55" s="86">
        <v>866574</v>
      </c>
      <c r="J55" s="86">
        <v>83792</v>
      </c>
      <c r="K55" s="86">
        <v>395062</v>
      </c>
      <c r="L55" s="86">
        <v>137839</v>
      </c>
      <c r="M55" s="86">
        <v>1083864</v>
      </c>
      <c r="N55" s="86">
        <v>832807</v>
      </c>
      <c r="O55" s="86">
        <v>22355899</v>
      </c>
      <c r="P55" t="s">
        <v>664</v>
      </c>
    </row>
    <row r="56" spans="1:16" x14ac:dyDescent="0.3">
      <c r="A56">
        <v>2023</v>
      </c>
      <c r="B56" t="s">
        <v>642</v>
      </c>
      <c r="C56" s="12">
        <v>0</v>
      </c>
      <c r="D56" s="86">
        <v>-14631</v>
      </c>
      <c r="E56" s="86">
        <v>-1019680</v>
      </c>
      <c r="F56" s="86">
        <v>-245634</v>
      </c>
      <c r="G56" s="86">
        <v>-6078384</v>
      </c>
      <c r="H56" s="86">
        <v>-1517351</v>
      </c>
      <c r="I56" s="86">
        <v>-362238</v>
      </c>
      <c r="J56" s="86">
        <v>-74121</v>
      </c>
      <c r="K56" s="86">
        <v>-262426</v>
      </c>
      <c r="L56" s="86">
        <v>-122377</v>
      </c>
      <c r="M56" s="86">
        <v>-403641</v>
      </c>
      <c r="N56" s="86">
        <v>-324004</v>
      </c>
      <c r="O56" s="86">
        <v>-10424487</v>
      </c>
    </row>
    <row r="57" spans="1:16" x14ac:dyDescent="0.3">
      <c r="A57">
        <v>2023</v>
      </c>
      <c r="B57" t="s">
        <v>637</v>
      </c>
      <c r="C57" s="86">
        <v>1408917</v>
      </c>
      <c r="D57" s="86">
        <v>19501</v>
      </c>
      <c r="E57" s="86">
        <v>1224918</v>
      </c>
      <c r="F57" s="86">
        <v>374640</v>
      </c>
      <c r="G57" s="86">
        <v>6521928</v>
      </c>
      <c r="H57" s="86">
        <v>530377</v>
      </c>
      <c r="I57" s="86">
        <v>504336</v>
      </c>
      <c r="J57" s="86">
        <v>9671</v>
      </c>
      <c r="K57" s="86">
        <v>132636</v>
      </c>
      <c r="L57" s="86">
        <v>15462</v>
      </c>
      <c r="M57" s="86">
        <v>680223</v>
      </c>
      <c r="N57" s="86">
        <v>508803</v>
      </c>
      <c r="O57" s="86">
        <v>11931412</v>
      </c>
      <c r="P57" t="s">
        <v>664</v>
      </c>
    </row>
    <row r="58" spans="1:16" x14ac:dyDescent="0.3">
      <c r="A58">
        <v>2022</v>
      </c>
      <c r="B58" t="s">
        <v>635</v>
      </c>
      <c r="C58" s="90">
        <v>1120754</v>
      </c>
      <c r="D58" s="90">
        <v>34132</v>
      </c>
      <c r="E58" s="90">
        <v>1781265</v>
      </c>
      <c r="F58" s="90">
        <v>416325</v>
      </c>
      <c r="G58" s="86">
        <v>10772548</v>
      </c>
      <c r="H58" s="86">
        <v>1931733</v>
      </c>
      <c r="I58" s="86">
        <v>593335</v>
      </c>
      <c r="J58" s="86">
        <v>76837</v>
      </c>
      <c r="K58" s="86">
        <v>307878</v>
      </c>
      <c r="L58" s="86">
        <v>125766</v>
      </c>
      <c r="M58" s="86">
        <v>627008</v>
      </c>
      <c r="N58" s="86">
        <v>650834</v>
      </c>
      <c r="O58" s="86">
        <v>18438415</v>
      </c>
      <c r="P58" t="s">
        <v>664</v>
      </c>
    </row>
    <row r="59" spans="1:16" x14ac:dyDescent="0.3">
      <c r="A59">
        <v>2022</v>
      </c>
      <c r="B59" t="s">
        <v>636</v>
      </c>
      <c r="C59" s="84">
        <v>0</v>
      </c>
      <c r="D59" s="86">
        <v>-13605</v>
      </c>
      <c r="E59" s="86">
        <v>-792280</v>
      </c>
      <c r="F59" s="86">
        <v>-195325</v>
      </c>
      <c r="G59" s="86">
        <v>-5178036</v>
      </c>
      <c r="H59" s="86">
        <v>-1429877</v>
      </c>
      <c r="I59" s="86">
        <v>-286209</v>
      </c>
      <c r="J59" s="86">
        <v>-58755</v>
      </c>
      <c r="K59" s="86">
        <v>-226506</v>
      </c>
      <c r="L59" s="86">
        <v>-108620</v>
      </c>
      <c r="M59" s="86">
        <v>-326824</v>
      </c>
      <c r="N59" s="86">
        <v>-265842</v>
      </c>
      <c r="O59" s="86">
        <v>-8881879</v>
      </c>
    </row>
    <row r="60" spans="1:16" x14ac:dyDescent="0.3">
      <c r="A60">
        <v>2022</v>
      </c>
      <c r="B60" t="s">
        <v>690</v>
      </c>
      <c r="C60" s="90">
        <v>1120754</v>
      </c>
      <c r="D60" s="90">
        <v>20527</v>
      </c>
      <c r="E60" s="86">
        <v>988985</v>
      </c>
      <c r="F60" s="86">
        <v>221000</v>
      </c>
      <c r="G60" s="86">
        <v>5594512</v>
      </c>
      <c r="H60" s="86">
        <v>501856</v>
      </c>
      <c r="I60" s="86">
        <v>307126</v>
      </c>
      <c r="J60" s="86">
        <v>18082</v>
      </c>
      <c r="K60" s="86">
        <v>81372</v>
      </c>
      <c r="L60" s="86">
        <v>17146</v>
      </c>
      <c r="M60" s="86">
        <v>300184</v>
      </c>
      <c r="N60" s="86">
        <v>384992</v>
      </c>
      <c r="O60" s="86">
        <v>9556536</v>
      </c>
      <c r="P60" t="s">
        <v>664</v>
      </c>
    </row>
    <row r="61" spans="1:16" x14ac:dyDescent="0.3">
      <c r="A61">
        <v>2022</v>
      </c>
      <c r="B61" t="s">
        <v>666</v>
      </c>
      <c r="C61" s="84"/>
      <c r="D61" s="12"/>
      <c r="E61" s="12"/>
      <c r="F61" s="12"/>
      <c r="G61" s="12"/>
      <c r="H61" s="12"/>
      <c r="I61" s="12"/>
      <c r="J61" s="12"/>
      <c r="K61" s="12"/>
      <c r="L61" s="12"/>
      <c r="M61" s="12"/>
      <c r="N61" s="12"/>
      <c r="O61" s="12"/>
    </row>
    <row r="62" spans="1:16" x14ac:dyDescent="0.3">
      <c r="A62">
        <v>2022</v>
      </c>
      <c r="B62" t="s">
        <v>638</v>
      </c>
      <c r="C62" s="86">
        <v>1120754</v>
      </c>
      <c r="D62" s="86">
        <v>20527</v>
      </c>
      <c r="E62" s="86">
        <v>988985</v>
      </c>
      <c r="F62" s="86">
        <v>221000</v>
      </c>
      <c r="G62" s="86">
        <v>5594512</v>
      </c>
      <c r="H62" s="86">
        <v>501856</v>
      </c>
      <c r="I62" s="86">
        <v>307126</v>
      </c>
      <c r="J62" s="86">
        <v>18082</v>
      </c>
      <c r="K62" s="86">
        <v>81372</v>
      </c>
      <c r="L62" s="86">
        <v>17146</v>
      </c>
      <c r="M62" s="86">
        <v>300184</v>
      </c>
      <c r="N62" s="86">
        <v>384992</v>
      </c>
      <c r="O62" s="86">
        <v>9556536</v>
      </c>
      <c r="P62" t="s">
        <v>664</v>
      </c>
    </row>
    <row r="63" spans="1:16" x14ac:dyDescent="0.3">
      <c r="A63">
        <v>2022</v>
      </c>
      <c r="B63" t="s">
        <v>647</v>
      </c>
      <c r="C63" s="90">
        <v>288163</v>
      </c>
      <c r="D63" s="12">
        <v>0</v>
      </c>
      <c r="E63" s="86">
        <v>178687</v>
      </c>
      <c r="F63" s="86">
        <v>30538</v>
      </c>
      <c r="G63" s="86">
        <v>424031</v>
      </c>
      <c r="H63" s="86">
        <v>191501</v>
      </c>
      <c r="I63" s="86">
        <v>84764</v>
      </c>
      <c r="J63" s="86">
        <v>5610</v>
      </c>
      <c r="K63" s="86">
        <v>39732</v>
      </c>
      <c r="L63" s="86">
        <v>1748</v>
      </c>
      <c r="M63" s="86">
        <v>96567</v>
      </c>
      <c r="N63" s="86">
        <v>225339</v>
      </c>
      <c r="O63" s="86">
        <v>1566680</v>
      </c>
      <c r="P63" t="s">
        <v>664</v>
      </c>
    </row>
    <row r="64" spans="1:16" x14ac:dyDescent="0.3">
      <c r="A64">
        <v>2022</v>
      </c>
      <c r="B64" t="s">
        <v>648</v>
      </c>
      <c r="C64" s="12">
        <v>0</v>
      </c>
      <c r="D64" s="12">
        <v>0</v>
      </c>
      <c r="E64" s="12">
        <v>0</v>
      </c>
      <c r="F64" s="12">
        <v>0</v>
      </c>
      <c r="G64" s="86">
        <v>-201580</v>
      </c>
      <c r="H64" s="86">
        <v>-286347</v>
      </c>
      <c r="I64" s="86">
        <v>-1311</v>
      </c>
      <c r="J64" s="85">
        <v>-687</v>
      </c>
      <c r="K64" s="86">
        <v>-31842</v>
      </c>
      <c r="L64" s="86">
        <v>-1558</v>
      </c>
      <c r="M64" s="86">
        <v>-1498</v>
      </c>
      <c r="N64" s="86">
        <v>-136141</v>
      </c>
      <c r="O64" s="86">
        <v>-660964</v>
      </c>
    </row>
    <row r="65" spans="1:16" x14ac:dyDescent="0.3">
      <c r="A65">
        <v>2022</v>
      </c>
      <c r="B65" t="s">
        <v>642</v>
      </c>
      <c r="C65" s="12">
        <v>0</v>
      </c>
      <c r="D65" s="12">
        <v>0</v>
      </c>
      <c r="E65" s="12">
        <v>0</v>
      </c>
      <c r="F65" s="12">
        <v>0</v>
      </c>
      <c r="G65" s="86">
        <v>157227</v>
      </c>
      <c r="H65" s="86">
        <v>255610</v>
      </c>
      <c r="I65" s="85">
        <v>933</v>
      </c>
      <c r="J65" s="85">
        <v>600</v>
      </c>
      <c r="K65" s="86">
        <v>29761</v>
      </c>
      <c r="L65" s="86">
        <v>1558</v>
      </c>
      <c r="M65" s="86">
        <v>1337</v>
      </c>
      <c r="N65" s="86">
        <v>58987</v>
      </c>
      <c r="O65" s="86">
        <v>506013</v>
      </c>
      <c r="P65" t="s">
        <v>664</v>
      </c>
    </row>
    <row r="66" spans="1:16" s="1" customFormat="1" x14ac:dyDescent="0.3">
      <c r="A66">
        <v>2022</v>
      </c>
      <c r="B66" s="1" t="s">
        <v>691</v>
      </c>
      <c r="C66" s="83">
        <v>0</v>
      </c>
      <c r="D66" s="83">
        <v>0</v>
      </c>
      <c r="E66" s="83">
        <v>0</v>
      </c>
      <c r="F66" s="83">
        <v>0</v>
      </c>
      <c r="G66" s="89">
        <v>-44353</v>
      </c>
      <c r="H66" s="89">
        <v>-30737</v>
      </c>
      <c r="I66" s="88">
        <v>-378</v>
      </c>
      <c r="J66" s="88">
        <v>-87</v>
      </c>
      <c r="K66" s="89">
        <v>-2081</v>
      </c>
      <c r="L66" s="83">
        <v>0</v>
      </c>
      <c r="M66" s="88">
        <v>-161</v>
      </c>
      <c r="N66" s="89">
        <v>-77154</v>
      </c>
      <c r="O66" s="89">
        <v>-154951</v>
      </c>
    </row>
    <row r="67" spans="1:16" x14ac:dyDescent="0.3">
      <c r="A67">
        <v>2022</v>
      </c>
      <c r="B67" t="s">
        <v>645</v>
      </c>
      <c r="C67" s="12">
        <v>0</v>
      </c>
      <c r="D67" s="85">
        <v>513</v>
      </c>
      <c r="E67" s="86">
        <v>101605</v>
      </c>
      <c r="F67" s="86">
        <v>22747</v>
      </c>
      <c r="G67" s="86">
        <v>569829</v>
      </c>
      <c r="H67" s="86">
        <v>233391</v>
      </c>
      <c r="I67" s="86">
        <v>34019</v>
      </c>
      <c r="J67" s="86">
        <v>9028</v>
      </c>
      <c r="K67" s="86">
        <v>33883</v>
      </c>
      <c r="L67" s="86">
        <v>9428</v>
      </c>
      <c r="M67" s="86">
        <v>35531</v>
      </c>
      <c r="N67" s="86">
        <v>96845</v>
      </c>
      <c r="O67" s="41">
        <f t="shared" ref="O67" si="20">SUM(C67:N67)</f>
        <v>1146819</v>
      </c>
    </row>
    <row r="68" spans="1:16" x14ac:dyDescent="0.3">
      <c r="A68">
        <v>2022</v>
      </c>
      <c r="B68" t="s">
        <v>639</v>
      </c>
      <c r="C68" s="86">
        <v>1408917</v>
      </c>
      <c r="D68" s="86">
        <v>20014</v>
      </c>
      <c r="E68" s="86">
        <v>1066067</v>
      </c>
      <c r="F68" s="86">
        <v>228791</v>
      </c>
      <c r="G68" s="86">
        <v>5404361</v>
      </c>
      <c r="H68" s="86">
        <v>429229</v>
      </c>
      <c r="I68" s="86">
        <v>357493</v>
      </c>
      <c r="J68" s="86">
        <v>14577</v>
      </c>
      <c r="K68" s="86">
        <v>85140</v>
      </c>
      <c r="L68" s="86">
        <v>9466</v>
      </c>
      <c r="M68" s="86">
        <v>361059</v>
      </c>
      <c r="N68" s="86">
        <v>436332</v>
      </c>
      <c r="O68" s="86">
        <v>9821446</v>
      </c>
      <c r="P68" t="s">
        <v>664</v>
      </c>
    </row>
    <row r="69" spans="1:16" x14ac:dyDescent="0.3">
      <c r="A69">
        <v>2021</v>
      </c>
      <c r="B69" t="s">
        <v>687</v>
      </c>
      <c r="C69" s="12"/>
      <c r="D69" s="12"/>
      <c r="E69" s="12"/>
      <c r="F69" s="12"/>
      <c r="G69" s="12"/>
      <c r="H69" s="12"/>
      <c r="I69" s="12"/>
      <c r="J69" s="12"/>
      <c r="K69" s="12"/>
      <c r="L69" s="12"/>
      <c r="M69" s="12"/>
      <c r="N69" s="12"/>
      <c r="O69" s="12"/>
    </row>
    <row r="70" spans="1:16" x14ac:dyDescent="0.3">
      <c r="A70">
        <v>2021</v>
      </c>
      <c r="B70" t="s">
        <v>635</v>
      </c>
      <c r="C70" s="86">
        <v>782434</v>
      </c>
      <c r="D70" s="86">
        <v>34132</v>
      </c>
      <c r="E70" s="86">
        <v>1766717</v>
      </c>
      <c r="F70" s="86">
        <v>375387</v>
      </c>
      <c r="G70" s="86">
        <v>10552676</v>
      </c>
      <c r="H70" s="86">
        <v>1981805</v>
      </c>
      <c r="I70" s="86">
        <v>583565</v>
      </c>
      <c r="J70" s="86">
        <v>74537</v>
      </c>
      <c r="K70" s="86">
        <v>256636</v>
      </c>
      <c r="L70" s="86">
        <v>124044</v>
      </c>
      <c r="M70" s="86">
        <v>606151</v>
      </c>
      <c r="N70" s="86">
        <v>569254</v>
      </c>
      <c r="O70" s="86">
        <v>17707338</v>
      </c>
      <c r="P70" t="s">
        <v>664</v>
      </c>
    </row>
    <row r="71" spans="1:16" x14ac:dyDescent="0.3">
      <c r="A71">
        <v>2021</v>
      </c>
      <c r="B71" t="s">
        <v>636</v>
      </c>
      <c r="C71" s="12">
        <v>0</v>
      </c>
      <c r="D71" s="86">
        <v>-13092</v>
      </c>
      <c r="E71" s="86">
        <v>-683351</v>
      </c>
      <c r="F71" s="86">
        <v>-174907</v>
      </c>
      <c r="G71" s="86">
        <v>-4624606</v>
      </c>
      <c r="H71" s="86">
        <v>-1342550</v>
      </c>
      <c r="I71" s="86">
        <v>-256677</v>
      </c>
      <c r="J71" s="86">
        <v>-50132</v>
      </c>
      <c r="K71" s="86">
        <v>-206600</v>
      </c>
      <c r="L71" s="86">
        <v>-96794</v>
      </c>
      <c r="M71" s="86">
        <v>-299895</v>
      </c>
      <c r="N71" s="86">
        <v>-209831</v>
      </c>
      <c r="O71" s="86">
        <v>-7958435</v>
      </c>
    </row>
    <row r="72" spans="1:16" x14ac:dyDescent="0.3">
      <c r="A72">
        <v>2021</v>
      </c>
      <c r="B72" t="s">
        <v>637</v>
      </c>
      <c r="C72" s="86">
        <v>782434</v>
      </c>
      <c r="D72" s="86">
        <v>21040</v>
      </c>
      <c r="E72" s="86">
        <v>1083366</v>
      </c>
      <c r="F72" s="86">
        <v>200480</v>
      </c>
      <c r="G72" s="86">
        <v>5928070</v>
      </c>
      <c r="H72" s="86">
        <v>639255</v>
      </c>
      <c r="I72" s="86">
        <v>326888</v>
      </c>
      <c r="J72" s="86">
        <v>24405</v>
      </c>
      <c r="K72" s="86">
        <v>50036</v>
      </c>
      <c r="L72" s="86">
        <v>27250</v>
      </c>
      <c r="M72" s="86">
        <v>306256</v>
      </c>
      <c r="N72" s="86">
        <v>359423</v>
      </c>
      <c r="O72" s="86">
        <v>9748903</v>
      </c>
      <c r="P72" t="s">
        <v>664</v>
      </c>
    </row>
    <row r="73" spans="1:16" x14ac:dyDescent="0.3">
      <c r="A73">
        <v>2021</v>
      </c>
      <c r="B73" t="s">
        <v>688</v>
      </c>
      <c r="C73" s="12"/>
      <c r="D73" s="12"/>
      <c r="E73" s="12"/>
      <c r="F73" s="12"/>
      <c r="G73" s="12"/>
      <c r="H73" s="12"/>
      <c r="I73" s="12"/>
      <c r="J73" s="12"/>
      <c r="K73" s="12"/>
      <c r="L73" s="12"/>
      <c r="M73" s="12"/>
      <c r="N73" s="12"/>
      <c r="O73" s="12"/>
    </row>
    <row r="74" spans="1:16" x14ac:dyDescent="0.3">
      <c r="A74">
        <v>2021</v>
      </c>
      <c r="B74" t="s">
        <v>665</v>
      </c>
      <c r="C74" s="86">
        <v>782434</v>
      </c>
      <c r="D74" s="86">
        <v>21040</v>
      </c>
      <c r="E74" s="86">
        <v>1083366</v>
      </c>
      <c r="F74" s="86">
        <v>200480</v>
      </c>
      <c r="G74" s="86">
        <v>5928070</v>
      </c>
      <c r="H74" s="86">
        <v>639255</v>
      </c>
      <c r="I74" s="86">
        <v>326888</v>
      </c>
      <c r="J74" s="86">
        <v>24405</v>
      </c>
      <c r="K74" s="86">
        <v>50036</v>
      </c>
      <c r="L74" s="86">
        <v>27250</v>
      </c>
      <c r="M74" s="86">
        <v>306256</v>
      </c>
      <c r="N74" s="86">
        <v>359423</v>
      </c>
      <c r="O74" s="86">
        <v>9748903</v>
      </c>
      <c r="P74" t="s">
        <v>664</v>
      </c>
    </row>
    <row r="75" spans="1:16" x14ac:dyDescent="0.3">
      <c r="A75">
        <v>2021</v>
      </c>
      <c r="B75" t="s">
        <v>647</v>
      </c>
      <c r="C75" s="86">
        <v>338320</v>
      </c>
      <c r="D75" s="12">
        <v>0</v>
      </c>
      <c r="E75" s="86">
        <v>14548</v>
      </c>
      <c r="F75" s="86">
        <v>40938</v>
      </c>
      <c r="G75" s="86">
        <v>271103</v>
      </c>
      <c r="H75" s="86">
        <v>173081</v>
      </c>
      <c r="I75" s="86">
        <v>13956</v>
      </c>
      <c r="J75" s="86">
        <v>3610</v>
      </c>
      <c r="K75" s="86">
        <v>58734</v>
      </c>
      <c r="L75" s="86">
        <v>2397</v>
      </c>
      <c r="M75" s="86">
        <v>28557</v>
      </c>
      <c r="N75" s="86">
        <v>149583</v>
      </c>
      <c r="O75" s="86">
        <v>1094827</v>
      </c>
      <c r="P75" t="s">
        <v>664</v>
      </c>
    </row>
    <row r="76" spans="1:16" x14ac:dyDescent="0.3">
      <c r="A76">
        <v>2021</v>
      </c>
      <c r="B76" t="s">
        <v>648</v>
      </c>
      <c r="C76" s="12">
        <v>0</v>
      </c>
      <c r="D76" s="12">
        <v>0</v>
      </c>
      <c r="E76" s="12">
        <v>0</v>
      </c>
      <c r="F76" s="12">
        <v>0</v>
      </c>
      <c r="G76" s="86">
        <v>-51231</v>
      </c>
      <c r="H76" s="86">
        <v>-154045</v>
      </c>
      <c r="I76" s="86">
        <v>-4186</v>
      </c>
      <c r="J76" s="86">
        <v>-1310</v>
      </c>
      <c r="K76" s="86">
        <v>-7492</v>
      </c>
      <c r="L76" s="85">
        <v>-675</v>
      </c>
      <c r="M76" s="86">
        <v>-7700</v>
      </c>
      <c r="N76" s="86">
        <v>-68003</v>
      </c>
      <c r="O76" s="86">
        <v>-294642</v>
      </c>
    </row>
    <row r="77" spans="1:16" x14ac:dyDescent="0.3">
      <c r="A77">
        <v>2021</v>
      </c>
      <c r="B77" t="s">
        <v>642</v>
      </c>
      <c r="C77" s="12">
        <v>0</v>
      </c>
      <c r="D77" s="12">
        <v>0</v>
      </c>
      <c r="E77" s="12">
        <v>0</v>
      </c>
      <c r="F77" s="12">
        <v>0</v>
      </c>
      <c r="G77" s="86">
        <v>43412</v>
      </c>
      <c r="H77" s="86">
        <v>121097</v>
      </c>
      <c r="I77" s="86">
        <v>3747</v>
      </c>
      <c r="J77" s="85">
        <v>542</v>
      </c>
      <c r="K77" s="86">
        <v>7036</v>
      </c>
      <c r="L77" s="85">
        <v>675</v>
      </c>
      <c r="M77" s="86">
        <v>4452</v>
      </c>
      <c r="N77" s="86">
        <v>28991</v>
      </c>
      <c r="O77" s="86">
        <v>209952</v>
      </c>
      <c r="P77" t="s">
        <v>664</v>
      </c>
    </row>
    <row r="78" spans="1:16" s="1" customFormat="1" x14ac:dyDescent="0.3">
      <c r="A78">
        <v>2021</v>
      </c>
      <c r="B78" s="1" t="s">
        <v>691</v>
      </c>
      <c r="C78" s="83">
        <v>0</v>
      </c>
      <c r="D78" s="83">
        <v>0</v>
      </c>
      <c r="E78" s="83">
        <v>0</v>
      </c>
      <c r="F78" s="83">
        <v>0</v>
      </c>
      <c r="G78" s="89">
        <v>-7819</v>
      </c>
      <c r="H78" s="89">
        <v>-32948</v>
      </c>
      <c r="I78" s="88">
        <v>-439</v>
      </c>
      <c r="J78" s="88">
        <v>-768</v>
      </c>
      <c r="K78" s="88">
        <v>-456</v>
      </c>
      <c r="L78" s="83">
        <v>0</v>
      </c>
      <c r="M78" s="89">
        <v>-3248</v>
      </c>
      <c r="N78" s="89">
        <v>-39012</v>
      </c>
      <c r="O78" s="89">
        <v>-84690</v>
      </c>
    </row>
    <row r="79" spans="1:16" x14ac:dyDescent="0.3">
      <c r="A79">
        <v>2021</v>
      </c>
      <c r="B79" t="s">
        <v>689</v>
      </c>
      <c r="C79" s="12">
        <v>0</v>
      </c>
      <c r="D79" s="12">
        <v>0</v>
      </c>
      <c r="E79" s="12">
        <v>0</v>
      </c>
      <c r="F79" s="12">
        <v>0</v>
      </c>
      <c r="G79" s="12">
        <v>0</v>
      </c>
      <c r="H79" s="86">
        <v>-69108</v>
      </c>
      <c r="I79" s="12">
        <v>0</v>
      </c>
      <c r="J79" s="12">
        <v>0</v>
      </c>
      <c r="K79" s="12">
        <v>0</v>
      </c>
      <c r="L79" s="12">
        <v>0</v>
      </c>
      <c r="M79" s="12">
        <v>0</v>
      </c>
      <c r="N79" s="12">
        <v>0</v>
      </c>
      <c r="O79" s="86">
        <v>-69108</v>
      </c>
    </row>
    <row r="80" spans="1:16" x14ac:dyDescent="0.3">
      <c r="A80">
        <v>2021</v>
      </c>
      <c r="B80" t="s">
        <v>642</v>
      </c>
      <c r="C80" s="12">
        <v>0</v>
      </c>
      <c r="D80" s="12">
        <v>0</v>
      </c>
      <c r="E80" s="12">
        <v>0</v>
      </c>
      <c r="F80" s="12">
        <v>0</v>
      </c>
      <c r="G80" s="12">
        <v>0</v>
      </c>
      <c r="H80" s="86">
        <v>38873</v>
      </c>
      <c r="I80" s="12">
        <v>0</v>
      </c>
      <c r="J80" s="12">
        <v>0</v>
      </c>
      <c r="K80" s="12">
        <v>0</v>
      </c>
      <c r="L80" s="12">
        <v>0</v>
      </c>
      <c r="M80" s="12">
        <v>0</v>
      </c>
      <c r="N80" s="12">
        <v>0</v>
      </c>
      <c r="O80" s="86">
        <v>38873</v>
      </c>
      <c r="P80" t="s">
        <v>664</v>
      </c>
    </row>
    <row r="81" spans="1:16" x14ac:dyDescent="0.3">
      <c r="A81">
        <v>2021</v>
      </c>
      <c r="B81" t="s">
        <v>688</v>
      </c>
      <c r="C81" s="12">
        <v>0</v>
      </c>
      <c r="D81" s="12">
        <v>0</v>
      </c>
      <c r="E81" s="12">
        <v>0</v>
      </c>
      <c r="F81" s="12">
        <v>0</v>
      </c>
      <c r="G81" s="12">
        <v>0</v>
      </c>
      <c r="H81" s="86">
        <v>-30235</v>
      </c>
      <c r="I81" s="12">
        <v>0</v>
      </c>
      <c r="J81" s="12">
        <v>0</v>
      </c>
      <c r="K81" s="12">
        <v>0</v>
      </c>
      <c r="L81" s="12">
        <v>0</v>
      </c>
      <c r="M81" s="12">
        <v>0</v>
      </c>
      <c r="N81" s="12">
        <v>0</v>
      </c>
      <c r="O81" s="12"/>
    </row>
    <row r="82" spans="1:16" x14ac:dyDescent="0.3">
      <c r="A82">
        <v>2021</v>
      </c>
      <c r="B82" t="s">
        <v>645</v>
      </c>
      <c r="C82" s="12">
        <v>0</v>
      </c>
      <c r="D82" s="85">
        <v>513</v>
      </c>
      <c r="E82" s="86">
        <v>108929</v>
      </c>
      <c r="F82" s="86">
        <v>20418</v>
      </c>
      <c r="G82" s="86">
        <v>596842</v>
      </c>
      <c r="H82" s="86">
        <v>247297</v>
      </c>
      <c r="I82" s="86">
        <v>33279</v>
      </c>
      <c r="J82" s="86">
        <v>9165</v>
      </c>
      <c r="K82" s="86">
        <v>26942</v>
      </c>
      <c r="L82" s="86">
        <v>12501</v>
      </c>
      <c r="M82" s="86">
        <v>31381</v>
      </c>
      <c r="N82" s="86">
        <v>85002</v>
      </c>
      <c r="O82" s="41">
        <f t="shared" ref="O82" si="21">SUM(C82:N82)</f>
        <v>1172269</v>
      </c>
    </row>
    <row r="83" spans="1:16" x14ac:dyDescent="0.3">
      <c r="A83">
        <v>2021</v>
      </c>
      <c r="B83" t="s">
        <v>639</v>
      </c>
      <c r="C83" s="86">
        <v>1120754</v>
      </c>
      <c r="D83" s="86">
        <v>20527</v>
      </c>
      <c r="E83" s="86">
        <v>988985</v>
      </c>
      <c r="F83" s="86">
        <v>221000</v>
      </c>
      <c r="G83" s="86">
        <v>5594512</v>
      </c>
      <c r="H83" s="86">
        <v>501856</v>
      </c>
      <c r="I83" s="86">
        <v>307126</v>
      </c>
      <c r="J83" s="86">
        <v>18082</v>
      </c>
      <c r="K83" s="86">
        <v>81372</v>
      </c>
      <c r="L83" s="86">
        <v>17146</v>
      </c>
      <c r="M83" s="86">
        <v>300184</v>
      </c>
      <c r="N83" s="86">
        <v>384992</v>
      </c>
      <c r="O83" s="86">
        <v>9556536</v>
      </c>
      <c r="P83" t="s">
        <v>664</v>
      </c>
    </row>
    <row r="84" spans="1:16" x14ac:dyDescent="0.3">
      <c r="A84" t="s">
        <v>365</v>
      </c>
      <c r="B84" t="s">
        <v>640</v>
      </c>
      <c r="C84" s="12"/>
      <c r="D84" s="36">
        <v>1.7899999999999999E-2</v>
      </c>
      <c r="E84" s="36">
        <v>0.1</v>
      </c>
      <c r="F84" s="36">
        <v>0.1</v>
      </c>
      <c r="G84" s="36">
        <v>0.1</v>
      </c>
      <c r="H84" s="36">
        <v>0.25</v>
      </c>
      <c r="I84" s="36">
        <v>0.1</v>
      </c>
      <c r="J84" s="36">
        <v>0.2</v>
      </c>
      <c r="K84" s="36">
        <v>0.25</v>
      </c>
      <c r="L84" s="36">
        <v>0.2</v>
      </c>
      <c r="M84" s="36">
        <v>0.1</v>
      </c>
      <c r="N84" s="36">
        <v>0.2</v>
      </c>
      <c r="O84" s="12" t="s">
        <v>664</v>
      </c>
    </row>
    <row r="87" spans="1:16" x14ac:dyDescent="0.3">
      <c r="E87" s="86"/>
    </row>
    <row r="115" spans="2:2" x14ac:dyDescent="0.3">
      <c r="B115" t="s">
        <v>668</v>
      </c>
    </row>
    <row r="116" spans="2:2" x14ac:dyDescent="0.3">
      <c r="B116" t="s">
        <v>669</v>
      </c>
    </row>
    <row r="117" spans="2:2" x14ac:dyDescent="0.3">
      <c r="B117" t="s">
        <v>670</v>
      </c>
    </row>
    <row r="118" spans="2:2" x14ac:dyDescent="0.3">
      <c r="B118" t="s">
        <v>671</v>
      </c>
    </row>
    <row r="119" spans="2:2" x14ac:dyDescent="0.3">
      <c r="B119" t="s">
        <v>672</v>
      </c>
    </row>
    <row r="120" spans="2:2" x14ac:dyDescent="0.3">
      <c r="B120" t="s">
        <v>673</v>
      </c>
    </row>
    <row r="121" spans="2:2" x14ac:dyDescent="0.3">
      <c r="B121" t="s">
        <v>674</v>
      </c>
    </row>
    <row r="122" spans="2:2" x14ac:dyDescent="0.3">
      <c r="B122" t="s">
        <v>622</v>
      </c>
    </row>
    <row r="123" spans="2:2" x14ac:dyDescent="0.3">
      <c r="B123" t="s">
        <v>675</v>
      </c>
    </row>
    <row r="124" spans="2:2" x14ac:dyDescent="0.3">
      <c r="B124" t="s">
        <v>676</v>
      </c>
    </row>
    <row r="125" spans="2:2" x14ac:dyDescent="0.3">
      <c r="B125" t="s">
        <v>677</v>
      </c>
    </row>
    <row r="126" spans="2:2" x14ac:dyDescent="0.3">
      <c r="B126" t="s">
        <v>678</v>
      </c>
    </row>
    <row r="127" spans="2:2" x14ac:dyDescent="0.3">
      <c r="B127" t="s">
        <v>679</v>
      </c>
    </row>
    <row r="128" spans="2:2" x14ac:dyDescent="0.3">
      <c r="B128" t="s">
        <v>680</v>
      </c>
    </row>
    <row r="129" spans="2:2" x14ac:dyDescent="0.3">
      <c r="B129" t="s">
        <v>681</v>
      </c>
    </row>
    <row r="130" spans="2:2" x14ac:dyDescent="0.3">
      <c r="B130" t="s">
        <v>682</v>
      </c>
    </row>
    <row r="131" spans="2:2" x14ac:dyDescent="0.3">
      <c r="B131" t="s">
        <v>683</v>
      </c>
    </row>
    <row r="132" spans="2:2" x14ac:dyDescent="0.3">
      <c r="B132" t="s">
        <v>684</v>
      </c>
    </row>
    <row r="133" spans="2:2" x14ac:dyDescent="0.3">
      <c r="B133" t="s">
        <v>649</v>
      </c>
    </row>
    <row r="134" spans="2:2" x14ac:dyDescent="0.3">
      <c r="B134" t="s">
        <v>650</v>
      </c>
    </row>
    <row r="135" spans="2:2" x14ac:dyDescent="0.3">
      <c r="B135" t="s">
        <v>651</v>
      </c>
    </row>
    <row r="136" spans="2:2" x14ac:dyDescent="0.3">
      <c r="B136" t="s">
        <v>652</v>
      </c>
    </row>
    <row r="137" spans="2:2" x14ac:dyDescent="0.3">
      <c r="B137" t="s">
        <v>653</v>
      </c>
    </row>
    <row r="138" spans="2:2" x14ac:dyDescent="0.3">
      <c r="B138" t="s">
        <v>654</v>
      </c>
    </row>
    <row r="139" spans="2:2" x14ac:dyDescent="0.3">
      <c r="B139" t="s">
        <v>663</v>
      </c>
    </row>
    <row r="140" spans="2:2" x14ac:dyDescent="0.3">
      <c r="B140" t="s">
        <v>655</v>
      </c>
    </row>
    <row r="141" spans="2:2" x14ac:dyDescent="0.3">
      <c r="B141" t="s">
        <v>656</v>
      </c>
    </row>
    <row r="142" spans="2:2" x14ac:dyDescent="0.3">
      <c r="B142" t="s">
        <v>657</v>
      </c>
    </row>
    <row r="143" spans="2:2" x14ac:dyDescent="0.3">
      <c r="B143" t="s">
        <v>685</v>
      </c>
    </row>
    <row r="144" spans="2:2" x14ac:dyDescent="0.3">
      <c r="B144" t="s">
        <v>658</v>
      </c>
    </row>
    <row r="145" spans="2:2" x14ac:dyDescent="0.3">
      <c r="B145" t="s">
        <v>659</v>
      </c>
    </row>
    <row r="146" spans="2:2" x14ac:dyDescent="0.3">
      <c r="B146" t="s">
        <v>660</v>
      </c>
    </row>
    <row r="147" spans="2:2" x14ac:dyDescent="0.3">
      <c r="B147" t="s">
        <v>661</v>
      </c>
    </row>
    <row r="148" spans="2:2" x14ac:dyDescent="0.3">
      <c r="B148" t="s">
        <v>662</v>
      </c>
    </row>
    <row r="149" spans="2:2" x14ac:dyDescent="0.3">
      <c r="B149" t="s">
        <v>686</v>
      </c>
    </row>
  </sheetData>
  <autoFilter ref="A1:P84" xr:uid="{F5497E3C-4CBC-4017-BF1F-E8E47F131557}"/>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FDF9-1F81-4F48-B253-D88F4842FD84}">
  <sheetPr codeName="Sheet5"/>
  <dimension ref="A1:N42"/>
  <sheetViews>
    <sheetView showGridLines="0" workbookViewId="0">
      <pane xSplit="1" ySplit="2" topLeftCell="B3" activePane="bottomRight" state="frozen"/>
      <selection pane="topRight" activeCell="B1" sqref="B1"/>
      <selection pane="bottomLeft" activeCell="A3" sqref="A3"/>
      <selection pane="bottomRight" activeCell="A15" sqref="A15"/>
    </sheetView>
  </sheetViews>
  <sheetFormatPr defaultRowHeight="14.4" x14ac:dyDescent="0.3"/>
  <cols>
    <col min="1" max="1" width="51.44140625" bestFit="1" customWidth="1"/>
    <col min="2" max="2" width="21.33203125" customWidth="1"/>
    <col min="3" max="3" width="10.5546875" customWidth="1"/>
    <col min="4" max="4" width="13.88671875" bestFit="1" customWidth="1"/>
    <col min="6" max="6" width="11.21875" bestFit="1" customWidth="1"/>
    <col min="8" max="8" width="11.21875" bestFit="1" customWidth="1"/>
    <col min="10" max="10" width="11.21875" bestFit="1" customWidth="1"/>
    <col min="12" max="12" width="11.21875" bestFit="1" customWidth="1"/>
  </cols>
  <sheetData>
    <row r="1" spans="1:12" x14ac:dyDescent="0.3">
      <c r="B1" s="10" t="s">
        <v>38</v>
      </c>
      <c r="D1" s="10" t="s">
        <v>38</v>
      </c>
      <c r="F1" s="10" t="s">
        <v>38</v>
      </c>
      <c r="H1" s="10" t="s">
        <v>38</v>
      </c>
      <c r="J1" s="10" t="s">
        <v>38</v>
      </c>
      <c r="L1" s="10" t="s">
        <v>38</v>
      </c>
    </row>
    <row r="2" spans="1:12" x14ac:dyDescent="0.3">
      <c r="B2" s="10">
        <v>2026</v>
      </c>
      <c r="D2" s="10">
        <v>2025</v>
      </c>
      <c r="F2" s="10">
        <v>2024</v>
      </c>
      <c r="H2" s="10">
        <v>2023</v>
      </c>
      <c r="J2" s="10">
        <v>2022</v>
      </c>
      <c r="L2" s="10">
        <v>2021</v>
      </c>
    </row>
    <row r="3" spans="1:12" x14ac:dyDescent="0.3">
      <c r="A3" t="s">
        <v>319</v>
      </c>
      <c r="D3">
        <v>392.84</v>
      </c>
    </row>
    <row r="4" spans="1:12" x14ac:dyDescent="0.3">
      <c r="A4" t="s">
        <v>320</v>
      </c>
      <c r="D4">
        <v>227.23</v>
      </c>
    </row>
    <row r="5" spans="1:12" x14ac:dyDescent="0.3">
      <c r="A5" t="s">
        <v>321</v>
      </c>
      <c r="D5">
        <v>597.45000000000005</v>
      </c>
    </row>
    <row r="6" spans="1:12" x14ac:dyDescent="0.3">
      <c r="A6" t="s">
        <v>322</v>
      </c>
      <c r="D6">
        <v>391.99</v>
      </c>
    </row>
    <row r="7" spans="1:12" x14ac:dyDescent="0.3">
      <c r="A7" t="s">
        <v>342</v>
      </c>
      <c r="D7" s="44">
        <f>((D$13/D$12)*D3)+((D$14/D$12)*D5)</f>
        <v>396.11375999999996</v>
      </c>
    </row>
    <row r="8" spans="1:12" x14ac:dyDescent="0.3">
      <c r="A8" t="s">
        <v>343</v>
      </c>
      <c r="D8" s="44">
        <f>((D$13/D$12)*D4)+((D$14/D$12)*D6)</f>
        <v>229.86615999999998</v>
      </c>
    </row>
    <row r="9" spans="1:12" x14ac:dyDescent="0.3">
      <c r="D9" s="44"/>
    </row>
    <row r="10" spans="1:12" x14ac:dyDescent="0.3">
      <c r="A10" t="s">
        <v>295</v>
      </c>
      <c r="B10" s="52">
        <f>'Sales Proportion'!B14</f>
        <v>1196168</v>
      </c>
      <c r="D10" s="52">
        <f>'P&amp;L'!E64</f>
        <v>1186746</v>
      </c>
      <c r="E10" s="52"/>
      <c r="F10" s="52">
        <f>'P&amp;L'!O64</f>
        <v>966768</v>
      </c>
      <c r="H10">
        <f>'P&amp;L'!Y64</f>
        <v>1106166</v>
      </c>
      <c r="J10">
        <f>'P&amp;L'!AI64</f>
        <v>1357569</v>
      </c>
      <c r="L10">
        <f>'P&amp;L'!AS64</f>
        <v>1063703</v>
      </c>
    </row>
    <row r="11" spans="1:12" x14ac:dyDescent="0.3">
      <c r="A11" t="s">
        <v>360</v>
      </c>
      <c r="B11">
        <f>B10/B12</f>
        <v>402.19788476511036</v>
      </c>
      <c r="D11" s="44">
        <f>D10/D12</f>
        <v>426.58015815959743</v>
      </c>
      <c r="F11" s="44">
        <f>F10/F12</f>
        <v>353.86822840409957</v>
      </c>
      <c r="H11" s="44">
        <f>H10/H12</f>
        <v>449.11327649208283</v>
      </c>
      <c r="J11" s="44">
        <f>J10/J12</f>
        <v>590.50413223140492</v>
      </c>
      <c r="L11" s="44">
        <f>L10/L12</f>
        <v>498.45501405810683</v>
      </c>
    </row>
    <row r="12" spans="1:12" x14ac:dyDescent="0.3">
      <c r="A12" t="s">
        <v>323</v>
      </c>
      <c r="B12" s="52">
        <f>D12*(1+C12)</f>
        <v>2974.0782965543945</v>
      </c>
      <c r="C12" s="31">
        <f>AVERAGE(E12,G12,I12,K12)</f>
        <v>6.9043241033211578E-2</v>
      </c>
      <c r="D12">
        <v>2782</v>
      </c>
      <c r="E12" s="37">
        <f>D12/F12-1</f>
        <v>1.8301610541727742E-2</v>
      </c>
      <c r="F12">
        <f>SUM(F13:F14)</f>
        <v>2732</v>
      </c>
      <c r="G12" s="37">
        <f>F12/H12-1</f>
        <v>0.10921640276086064</v>
      </c>
      <c r="H12">
        <f>SUM(H13:H14)</f>
        <v>2463</v>
      </c>
      <c r="I12" s="37">
        <f>H12/J12-1</f>
        <v>7.1335363201391999E-2</v>
      </c>
      <c r="J12">
        <f>SUM(J13:J14)</f>
        <v>2299</v>
      </c>
      <c r="K12" s="37">
        <f>J12/L12-1</f>
        <v>7.7319587628865927E-2</v>
      </c>
      <c r="L12">
        <v>2134</v>
      </c>
    </row>
    <row r="13" spans="1:12" x14ac:dyDescent="0.3">
      <c r="A13" t="s">
        <v>804</v>
      </c>
      <c r="D13" s="52">
        <f>D12-D14</f>
        <v>2737.4879999999998</v>
      </c>
      <c r="F13">
        <v>2697</v>
      </c>
      <c r="H13">
        <v>2428</v>
      </c>
      <c r="J13">
        <v>2264</v>
      </c>
    </row>
    <row r="14" spans="1:12" x14ac:dyDescent="0.3">
      <c r="A14" t="s">
        <v>805</v>
      </c>
      <c r="D14" s="52">
        <f>D12*0.016</f>
        <v>44.512</v>
      </c>
      <c r="F14">
        <v>35</v>
      </c>
      <c r="H14">
        <v>35</v>
      </c>
      <c r="J14">
        <v>35</v>
      </c>
    </row>
    <row r="16" spans="1:12" x14ac:dyDescent="0.3">
      <c r="A16" t="s">
        <v>324</v>
      </c>
      <c r="C16" s="31">
        <f>AVERAGE(E17,G17,I17,K17,M17)</f>
        <v>0.80519587320394437</v>
      </c>
    </row>
    <row r="17" spans="1:14" x14ac:dyDescent="0.3">
      <c r="A17" t="s">
        <v>318</v>
      </c>
      <c r="B17" s="41">
        <f>B$25*(C16+C17)</f>
        <v>8888724.960325798</v>
      </c>
      <c r="C17" s="37">
        <f>(C25-C23-C19-C16)*(C16/(C16+C19))</f>
        <v>1.4956355811903826E-2</v>
      </c>
      <c r="D17" s="12">
        <f>'P&amp;L'!E67</f>
        <v>7901436</v>
      </c>
      <c r="E17" s="37">
        <f>D17/D$25</f>
        <v>0.82190248744668093</v>
      </c>
      <c r="F17" s="12">
        <f>'P&amp;L'!O67</f>
        <v>5906105</v>
      </c>
      <c r="G17" s="37">
        <f>F17/F$25</f>
        <v>0.8035197785339685</v>
      </c>
      <c r="H17" s="12">
        <f>'P&amp;L'!Y67</f>
        <v>4782782</v>
      </c>
      <c r="I17" s="37">
        <f>H17/H$25</f>
        <v>0.80091009504186761</v>
      </c>
      <c r="J17" s="12">
        <f>'P&amp;L'!AI67</f>
        <v>4484370</v>
      </c>
      <c r="K17" s="37">
        <f>J17/J$25</f>
        <v>0.8040714503057963</v>
      </c>
      <c r="L17" s="12">
        <f>'P&amp;L'!AS67</f>
        <v>3428902</v>
      </c>
      <c r="M17" s="37">
        <f>L17/L$25</f>
        <v>0.79557555469140806</v>
      </c>
    </row>
    <row r="18" spans="1:14" x14ac:dyDescent="0.3">
      <c r="B18" s="41"/>
    </row>
    <row r="19" spans="1:14" x14ac:dyDescent="0.3">
      <c r="A19" t="s">
        <v>325</v>
      </c>
      <c r="B19" s="41"/>
      <c r="C19" s="31">
        <f>AVERAGE(E20,G20,I20,K20,M20)</f>
        <v>0.11124584245029341</v>
      </c>
      <c r="D19" s="43"/>
      <c r="F19" s="43"/>
      <c r="H19" s="43"/>
      <c r="J19" s="43"/>
      <c r="L19" s="43"/>
    </row>
    <row r="20" spans="1:14" x14ac:dyDescent="0.3">
      <c r="A20" t="s">
        <v>326</v>
      </c>
      <c r="B20" s="41">
        <f>B$25*(C19+C20)</f>
        <v>1228066.0264511032</v>
      </c>
      <c r="C20" s="37">
        <f>(C25-C23-C19-C16)*(C19/(C16+C19))</f>
        <v>2.0663697587781338E-3</v>
      </c>
      <c r="D20" s="12">
        <f>'P&amp;L'!E96</f>
        <v>1028348</v>
      </c>
      <c r="E20" s="37">
        <f>D20/D$25</f>
        <v>0.10696812315645149</v>
      </c>
      <c r="F20" s="12">
        <f>'P&amp;L'!O96</f>
        <v>870268</v>
      </c>
      <c r="G20" s="37">
        <f>F20/F$25</f>
        <v>0.11839910577702219</v>
      </c>
      <c r="H20" s="12">
        <f>'P&amp;L'!Y96</f>
        <v>686534</v>
      </c>
      <c r="I20" s="37">
        <f>H20/H$25</f>
        <v>0.11496489097547694</v>
      </c>
      <c r="J20" s="12">
        <f>'P&amp;L'!AI96</f>
        <v>599736</v>
      </c>
      <c r="K20" s="37">
        <f>J20/J$25</f>
        <v>0.10753586241112956</v>
      </c>
      <c r="L20" s="12">
        <f>'P&amp;L'!AS96</f>
        <v>467033</v>
      </c>
      <c r="M20" s="37">
        <f>L20/L$25</f>
        <v>0.1083612299313869</v>
      </c>
    </row>
    <row r="21" spans="1:14" x14ac:dyDescent="0.3">
      <c r="D21" s="12"/>
      <c r="F21" s="12"/>
      <c r="H21" s="12"/>
      <c r="J21" s="12"/>
      <c r="L21" s="12"/>
    </row>
    <row r="22" spans="1:14" x14ac:dyDescent="0.3">
      <c r="A22" t="s">
        <v>327</v>
      </c>
      <c r="D22" s="12"/>
      <c r="F22" s="12"/>
      <c r="H22" s="12"/>
      <c r="J22" s="12"/>
      <c r="L22" s="12"/>
    </row>
    <row r="23" spans="1:14" x14ac:dyDescent="0.3">
      <c r="A23" t="s">
        <v>326</v>
      </c>
      <c r="B23" s="12">
        <f>(1+(C$27/C$29*B$31))*D23</f>
        <v>721105.4986011039</v>
      </c>
      <c r="C23" s="37">
        <f>B23/B$25</f>
        <v>6.6535558775080245E-2</v>
      </c>
      <c r="D23" s="12">
        <f>'P&amp;L'!E115</f>
        <v>683809</v>
      </c>
      <c r="E23" s="37">
        <f>D23/D$25</f>
        <v>7.112938939686754E-2</v>
      </c>
      <c r="F23" s="12">
        <f>'P&amp;L'!O115</f>
        <v>573919</v>
      </c>
      <c r="G23" s="37">
        <f>F23/F$25</f>
        <v>7.8081115689009356E-2</v>
      </c>
      <c r="H23" s="12">
        <f>'P&amp;L'!Y115</f>
        <v>502368</v>
      </c>
      <c r="I23" s="37">
        <f>H23/H$25</f>
        <v>8.4125013982655483E-2</v>
      </c>
      <c r="J23" s="12">
        <f>'P&amp;L'!AI115</f>
        <v>492973</v>
      </c>
      <c r="K23" s="37">
        <f>J23/J$25</f>
        <v>8.8392687283074173E-2</v>
      </c>
      <c r="L23" s="12">
        <f>'P&amp;L'!AS115</f>
        <v>414029</v>
      </c>
      <c r="M23" s="37">
        <f>L23/L$25</f>
        <v>9.6063215377205011E-2</v>
      </c>
    </row>
    <row r="25" spans="1:14" x14ac:dyDescent="0.3">
      <c r="A25" t="s">
        <v>291</v>
      </c>
      <c r="B25" s="41">
        <f>B12*B27</f>
        <v>10837896.485378005</v>
      </c>
      <c r="C25" s="36">
        <v>1</v>
      </c>
      <c r="D25" s="41">
        <f>D17+D20+D23</f>
        <v>9613593</v>
      </c>
      <c r="F25" s="41">
        <f>F17+F20+F23</f>
        <v>7350292</v>
      </c>
      <c r="H25" s="41">
        <f>H17+H20+H23</f>
        <v>5971684</v>
      </c>
      <c r="J25" s="41">
        <f>J17+J20+J23</f>
        <v>5577079</v>
      </c>
      <c r="L25" s="41">
        <f>L17+L20+L23</f>
        <v>4309964</v>
      </c>
    </row>
    <row r="27" spans="1:14" x14ac:dyDescent="0.3">
      <c r="A27" t="s">
        <v>356</v>
      </c>
      <c r="B27" s="34">
        <f>(1+(C$27/C$29*B$31))*D27</f>
        <v>3644.1194227919964</v>
      </c>
      <c r="C27" s="37">
        <f>D27/L27-1</f>
        <v>0.71099751483460172</v>
      </c>
      <c r="D27" s="43">
        <f>D25/D12</f>
        <v>3455.6409058231488</v>
      </c>
      <c r="E27" s="37">
        <f>D27/F27-1</f>
        <v>0.28441304844880211</v>
      </c>
      <c r="F27" s="43">
        <f>F25/F12</f>
        <v>2690.4436310395313</v>
      </c>
      <c r="G27" s="37">
        <f>F27/H27-1</f>
        <v>0.10966398477387029</v>
      </c>
      <c r="H27" s="43">
        <f>H25/H12</f>
        <v>2424.5570442549738</v>
      </c>
      <c r="I27" s="37">
        <f>H27/J27-1</f>
        <v>-5.4192441201128538E-4</v>
      </c>
      <c r="J27" s="43">
        <f>J25/J12</f>
        <v>2425.8716833405829</v>
      </c>
      <c r="K27" s="37">
        <f>J27/L27-1</f>
        <v>0.20112608185330627</v>
      </c>
      <c r="L27" s="43">
        <f>L25/L12</f>
        <v>2019.664479850047</v>
      </c>
    </row>
    <row r="28" spans="1:14" x14ac:dyDescent="0.3">
      <c r="E28" s="37"/>
      <c r="G28" s="37"/>
      <c r="I28" s="37"/>
      <c r="K28" s="37"/>
    </row>
    <row r="29" spans="1:14" x14ac:dyDescent="0.3">
      <c r="A29" t="s">
        <v>344</v>
      </c>
      <c r="C29" s="37">
        <f>D29/L29-1</f>
        <v>1.0428571428571427</v>
      </c>
      <c r="D29">
        <f>32000*(0.25)+37000*(0.75)</f>
        <v>35750</v>
      </c>
      <c r="E29" s="37">
        <f>D29/F29-1</f>
        <v>0.18181818181818188</v>
      </c>
      <c r="F29">
        <f>25000*(0.25)+32000*(0.75)</f>
        <v>30250</v>
      </c>
      <c r="G29" s="37">
        <f>F29/H29-1</f>
        <v>0.20999999999999996</v>
      </c>
      <c r="H29">
        <v>25000</v>
      </c>
      <c r="I29" s="37">
        <f>H29/J29-1</f>
        <v>0.2422360248447204</v>
      </c>
      <c r="J29">
        <f>17500*(0.25)+21000*(0.75)</f>
        <v>20125</v>
      </c>
      <c r="K29" s="37">
        <f>J29/L29-1</f>
        <v>0.14999999999999991</v>
      </c>
      <c r="L29">
        <v>17500</v>
      </c>
    </row>
    <row r="31" spans="1:14" x14ac:dyDescent="0.3">
      <c r="A31" t="s">
        <v>355</v>
      </c>
      <c r="B31" s="66">
        <f>Assumption!C7</f>
        <v>0.08</v>
      </c>
      <c r="C31" s="37">
        <f>(1+L31)*(1+J31)*(1+H31)*(1+F31)*(1+D31)-1</f>
        <v>1.0714322425336764</v>
      </c>
      <c r="D31" s="37">
        <f>AVERAGE(CPI!$C86:$C97)/100</f>
        <v>7.5083333333333349E-2</v>
      </c>
      <c r="F31" s="37" cm="1">
        <f t="array" ref="F31">AVERAGE(CPI!C74:C85/100)</f>
        <v>0.29058333333333336</v>
      </c>
      <c r="H31" s="37">
        <f>AVERAGE(CPI!C62:C73)/100</f>
        <v>0.24441666666666662</v>
      </c>
      <c r="J31" s="37" cm="1">
        <f t="array" ref="J31">AVERAGE(CPI!C50:C61/100)</f>
        <v>0.107</v>
      </c>
      <c r="L31" s="37">
        <f>AVERAGE(CPI!C38:C49)/100</f>
        <v>8.3750000000000005E-2</v>
      </c>
      <c r="N31" s="37"/>
    </row>
    <row r="33" spans="1:12" x14ac:dyDescent="0.3">
      <c r="A33" t="s">
        <v>696</v>
      </c>
      <c r="B33" s="41">
        <f>B34*B$12</f>
        <v>821626.72910510446</v>
      </c>
      <c r="D33" s="12">
        <f>SOFP!E36</f>
        <v>743615</v>
      </c>
      <c r="F33" s="12">
        <f>SOFP!M36</f>
        <v>663559</v>
      </c>
      <c r="H33" s="12">
        <f>SOFP!O36</f>
        <v>559591</v>
      </c>
      <c r="J33" s="12">
        <f>SOFP!Q36</f>
        <v>484855</v>
      </c>
      <c r="L33" s="12">
        <f>SOFP!S36</f>
        <v>393569</v>
      </c>
    </row>
    <row r="34" spans="1:12" x14ac:dyDescent="0.3">
      <c r="A34" t="s">
        <v>697</v>
      </c>
      <c r="B34" s="35">
        <f>D34*(1+(B31*(C34/C31)))</f>
        <v>276.26264246539728</v>
      </c>
      <c r="C34" s="37">
        <f>D34/L34-1</f>
        <v>0.44932087586409186</v>
      </c>
      <c r="D34" s="35">
        <f>D33/D$12</f>
        <v>267.29511143062547</v>
      </c>
      <c r="F34" s="35">
        <f>F33/F$12</f>
        <v>242.88396778916544</v>
      </c>
      <c r="H34" s="35">
        <f>H33/H$12</f>
        <v>227.1989443767763</v>
      </c>
      <c r="J34" s="35">
        <f>J33/J$12</f>
        <v>210.89821661591998</v>
      </c>
      <c r="L34" s="35">
        <f>L33/L$12</f>
        <v>184.4278350515464</v>
      </c>
    </row>
    <row r="36" spans="1:12" x14ac:dyDescent="0.3">
      <c r="A36" t="s">
        <v>701</v>
      </c>
      <c r="B36" s="41">
        <f>B37*B$12</f>
        <v>479499.1666545787</v>
      </c>
      <c r="D36" s="19">
        <v>557752</v>
      </c>
      <c r="F36" s="19">
        <v>323397</v>
      </c>
      <c r="H36" s="19">
        <v>433666</v>
      </c>
      <c r="J36" s="19">
        <v>417915</v>
      </c>
      <c r="L36" s="19">
        <v>276177</v>
      </c>
    </row>
    <row r="37" spans="1:12" x14ac:dyDescent="0.3">
      <c r="A37" t="s">
        <v>704</v>
      </c>
      <c r="B37" s="35">
        <f>AVERAGE(D37,F37,H37,J37,L37)</f>
        <v>161.22614095604018</v>
      </c>
      <c r="D37" s="35">
        <f>D36/D$12</f>
        <v>200.48598130841123</v>
      </c>
      <c r="F37" s="35">
        <f>F36/F$12</f>
        <v>118.37371888726207</v>
      </c>
      <c r="H37" s="35">
        <f>H36/H$12</f>
        <v>176.07226958993098</v>
      </c>
      <c r="J37" s="35">
        <f>J36/J$12</f>
        <v>181.78120922140062</v>
      </c>
      <c r="L37" s="35">
        <f>L36/L$12</f>
        <v>129.41752577319588</v>
      </c>
    </row>
    <row r="38" spans="1:12" x14ac:dyDescent="0.3">
      <c r="A38" t="s">
        <v>702</v>
      </c>
      <c r="B38" s="41">
        <f>B39*B$12</f>
        <v>520728.05490966176</v>
      </c>
      <c r="D38" s="19">
        <v>451016</v>
      </c>
      <c r="F38" s="19">
        <v>238484</v>
      </c>
      <c r="H38" s="19">
        <v>136929</v>
      </c>
      <c r="J38" s="19">
        <v>137641</v>
      </c>
      <c r="L38" s="19">
        <v>94957</v>
      </c>
    </row>
    <row r="39" spans="1:12" x14ac:dyDescent="0.3">
      <c r="A39" t="s">
        <v>704</v>
      </c>
      <c r="B39" s="35">
        <f>D39*(1+B31)</f>
        <v>175.08888569374551</v>
      </c>
      <c r="D39" s="35">
        <f>D38/D$12</f>
        <v>162.11933860531991</v>
      </c>
      <c r="F39" s="35">
        <f>F38/F$12</f>
        <v>87.29282576866764</v>
      </c>
      <c r="H39" s="35">
        <f>H38/H$12</f>
        <v>55.594397076735689</v>
      </c>
      <c r="J39" s="35">
        <f>J38/J$12</f>
        <v>59.869943453675511</v>
      </c>
      <c r="L39" s="35">
        <f>L38/L$12</f>
        <v>44.497188378631677</v>
      </c>
    </row>
    <row r="41" spans="1:12" x14ac:dyDescent="0.3">
      <c r="A41" t="s">
        <v>705</v>
      </c>
      <c r="B41" s="41">
        <f>B42+B38+B36</f>
        <v>1322112.6020454066</v>
      </c>
      <c r="D41">
        <f>-'P&amp;L'!E10</f>
        <v>1245028</v>
      </c>
      <c r="F41">
        <f>-'P&amp;L'!O10</f>
        <v>735293</v>
      </c>
      <c r="H41">
        <f>-'P&amp;L'!Y10</f>
        <v>2156059</v>
      </c>
      <c r="J41">
        <f>-'P&amp;L'!AI10</f>
        <v>629260</v>
      </c>
      <c r="L41">
        <f>-'P&amp;L'!AS10</f>
        <v>448068</v>
      </c>
    </row>
    <row r="42" spans="1:12" x14ac:dyDescent="0.3">
      <c r="A42" t="s">
        <v>706</v>
      </c>
      <c r="B42" s="12">
        <f>D42*(1+C42)</f>
        <v>321885.38048116624</v>
      </c>
      <c r="C42" s="36">
        <f>D42/F42-1</f>
        <v>0.36242013240144866</v>
      </c>
      <c r="D42" s="19">
        <f>D41-D36-D38</f>
        <v>236260</v>
      </c>
      <c r="F42" s="19">
        <f>F41-F36-F38</f>
        <v>173412</v>
      </c>
      <c r="H42" s="19">
        <f>H41-H36-H38</f>
        <v>1585464</v>
      </c>
      <c r="J42" s="19">
        <f>J41-J36-J38</f>
        <v>73704</v>
      </c>
      <c r="L42" s="19">
        <f>L41-L36-L38</f>
        <v>76934</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E0D9E-2E15-4731-91C5-87C6A5BAE4D2}">
  <sheetPr codeName="Sheet6"/>
  <dimension ref="A1:G97"/>
  <sheetViews>
    <sheetView workbookViewId="0">
      <selection activeCell="C98" sqref="C98"/>
    </sheetView>
  </sheetViews>
  <sheetFormatPr defaultRowHeight="13.2" x14ac:dyDescent="0.3"/>
  <cols>
    <col min="1" max="1" width="12" style="53" customWidth="1"/>
    <col min="2" max="2" width="12.21875" style="53" customWidth="1"/>
    <col min="3" max="3" width="12" style="53" customWidth="1"/>
    <col min="4" max="4" width="12.21875" style="53" customWidth="1"/>
    <col min="5" max="5" width="12" style="53" customWidth="1"/>
    <col min="6" max="6" width="12.21875" style="53" customWidth="1"/>
    <col min="7" max="7" width="12" style="53" customWidth="1"/>
    <col min="8" max="16384" width="8.88671875" style="53"/>
  </cols>
  <sheetData>
    <row r="1" spans="1:7" ht="14.25" customHeight="1" x14ac:dyDescent="0.3">
      <c r="A1" s="145" t="s">
        <v>345</v>
      </c>
      <c r="B1" s="145"/>
      <c r="C1" s="145"/>
      <c r="D1" s="145"/>
      <c r="E1" s="145"/>
      <c r="F1" s="145"/>
      <c r="G1" s="145"/>
    </row>
    <row r="2" spans="1:7" ht="19.8" customHeight="1" x14ac:dyDescent="0.3">
      <c r="A2" s="146" t="s">
        <v>346</v>
      </c>
      <c r="B2" s="147"/>
      <c r="C2" s="148" t="s">
        <v>347</v>
      </c>
      <c r="D2" s="149"/>
      <c r="E2" s="149"/>
      <c r="F2" s="150"/>
    </row>
    <row r="3" spans="1:7" ht="30.75" customHeight="1" x14ac:dyDescent="0.3">
      <c r="A3" s="54" t="s">
        <v>348</v>
      </c>
      <c r="B3" s="54" t="s">
        <v>349</v>
      </c>
      <c r="C3" s="54" t="s">
        <v>350</v>
      </c>
      <c r="D3" s="54" t="s">
        <v>351</v>
      </c>
      <c r="E3" s="54" t="s">
        <v>352</v>
      </c>
      <c r="F3" s="54" t="s">
        <v>353</v>
      </c>
    </row>
    <row r="4" spans="1:7" ht="12.75" customHeight="1" x14ac:dyDescent="0.3">
      <c r="A4" s="151" t="s">
        <v>354</v>
      </c>
      <c r="B4" s="152"/>
      <c r="C4" s="55">
        <v>4.8099999999999996</v>
      </c>
      <c r="D4" s="55">
        <v>4.83</v>
      </c>
      <c r="E4" s="55">
        <v>4.7699999999999996</v>
      </c>
      <c r="F4" s="55">
        <v>4.45</v>
      </c>
    </row>
    <row r="5" spans="1:7" ht="14.55" customHeight="1" x14ac:dyDescent="0.3">
      <c r="A5" s="56">
        <v>2017</v>
      </c>
      <c r="B5" s="57">
        <v>7</v>
      </c>
      <c r="C5" s="58">
        <v>3.9</v>
      </c>
      <c r="D5" s="58">
        <v>4.4000000000000004</v>
      </c>
      <c r="E5" s="58">
        <v>3.1</v>
      </c>
      <c r="F5" s="58">
        <v>1.9</v>
      </c>
    </row>
    <row r="6" spans="1:7" ht="14.55" customHeight="1" x14ac:dyDescent="0.3">
      <c r="A6" s="56">
        <v>2017</v>
      </c>
      <c r="B6" s="57">
        <v>8</v>
      </c>
      <c r="C6" s="58">
        <v>4.4000000000000004</v>
      </c>
      <c r="D6" s="58">
        <v>5.0999999999999996</v>
      </c>
      <c r="E6" s="58">
        <v>3.4</v>
      </c>
      <c r="F6" s="58">
        <v>2</v>
      </c>
    </row>
    <row r="7" spans="1:7" ht="14.55" customHeight="1" x14ac:dyDescent="0.3">
      <c r="A7" s="56">
        <v>2017</v>
      </c>
      <c r="B7" s="57">
        <v>9</v>
      </c>
      <c r="C7" s="58">
        <v>4.7</v>
      </c>
      <c r="D7" s="58">
        <v>5.2</v>
      </c>
      <c r="E7" s="58">
        <v>3.9</v>
      </c>
      <c r="F7" s="58">
        <v>2.7</v>
      </c>
    </row>
    <row r="8" spans="1:7" ht="14.55" customHeight="1" x14ac:dyDescent="0.3">
      <c r="A8" s="56">
        <v>2017</v>
      </c>
      <c r="B8" s="57">
        <v>10</v>
      </c>
      <c r="C8" s="58">
        <v>4.8</v>
      </c>
      <c r="D8" s="58">
        <v>5.3</v>
      </c>
      <c r="E8" s="58">
        <v>4.2</v>
      </c>
      <c r="F8" s="58">
        <v>3.7</v>
      </c>
    </row>
    <row r="9" spans="1:7" ht="14.55" customHeight="1" x14ac:dyDescent="0.3">
      <c r="A9" s="56">
        <v>2017</v>
      </c>
      <c r="B9" s="57">
        <v>11</v>
      </c>
      <c r="C9" s="58">
        <v>5</v>
      </c>
      <c r="D9" s="58">
        <v>5.4</v>
      </c>
      <c r="E9" s="58">
        <v>4.4000000000000004</v>
      </c>
      <c r="F9" s="58">
        <v>4.2</v>
      </c>
    </row>
    <row r="10" spans="1:7" ht="14.55" customHeight="1" x14ac:dyDescent="0.3">
      <c r="A10" s="56">
        <v>2017</v>
      </c>
      <c r="B10" s="57">
        <v>12</v>
      </c>
      <c r="C10" s="58">
        <v>5.6</v>
      </c>
      <c r="D10" s="58">
        <v>6.1</v>
      </c>
      <c r="E10" s="58">
        <v>4.9000000000000004</v>
      </c>
      <c r="F10" s="58">
        <v>4.5</v>
      </c>
    </row>
    <row r="11" spans="1:7" ht="14.55" customHeight="1" x14ac:dyDescent="0.3">
      <c r="A11" s="56">
        <v>2018</v>
      </c>
      <c r="B11" s="57">
        <v>1</v>
      </c>
      <c r="C11" s="58">
        <v>5.2</v>
      </c>
      <c r="D11" s="58">
        <v>5.4</v>
      </c>
      <c r="E11" s="58">
        <v>4.9000000000000004</v>
      </c>
      <c r="F11" s="58">
        <v>6.4</v>
      </c>
    </row>
    <row r="12" spans="1:7" ht="14.55" customHeight="1" x14ac:dyDescent="0.3">
      <c r="A12" s="56">
        <v>2018</v>
      </c>
      <c r="B12" s="57">
        <v>2</v>
      </c>
      <c r="C12" s="58">
        <v>4.5</v>
      </c>
      <c r="D12" s="58">
        <v>4.8</v>
      </c>
      <c r="E12" s="58">
        <v>4</v>
      </c>
      <c r="F12" s="58">
        <v>5.9</v>
      </c>
    </row>
    <row r="13" spans="1:7" ht="14.55" customHeight="1" x14ac:dyDescent="0.3">
      <c r="A13" s="56">
        <v>2018</v>
      </c>
      <c r="B13" s="57">
        <v>3</v>
      </c>
      <c r="C13" s="58">
        <v>3.6</v>
      </c>
      <c r="D13" s="58">
        <v>4</v>
      </c>
      <c r="E13" s="58">
        <v>3</v>
      </c>
      <c r="F13" s="58">
        <v>5.4</v>
      </c>
    </row>
    <row r="14" spans="1:7" ht="14.55" customHeight="1" x14ac:dyDescent="0.3">
      <c r="A14" s="56">
        <v>2018</v>
      </c>
      <c r="B14" s="57">
        <v>4</v>
      </c>
      <c r="C14" s="58">
        <v>4</v>
      </c>
      <c r="D14" s="58">
        <v>4.4000000000000004</v>
      </c>
      <c r="E14" s="58">
        <v>3.3</v>
      </c>
      <c r="F14" s="58">
        <v>6.3</v>
      </c>
    </row>
    <row r="15" spans="1:7" ht="14.55" customHeight="1" x14ac:dyDescent="0.3">
      <c r="A15" s="56">
        <v>2018</v>
      </c>
      <c r="B15" s="57">
        <v>5</v>
      </c>
      <c r="C15" s="58">
        <v>5</v>
      </c>
      <c r="D15" s="58">
        <v>5.3</v>
      </c>
      <c r="E15" s="58">
        <v>4.5</v>
      </c>
      <c r="F15" s="58">
        <v>8.6</v>
      </c>
    </row>
    <row r="16" spans="1:7" ht="14.55" customHeight="1" x14ac:dyDescent="0.3">
      <c r="A16" s="56">
        <v>2018</v>
      </c>
      <c r="B16" s="57">
        <v>6</v>
      </c>
      <c r="C16" s="58">
        <v>5.7</v>
      </c>
      <c r="D16" s="58">
        <v>5.8</v>
      </c>
      <c r="E16" s="58">
        <v>5.4</v>
      </c>
      <c r="F16" s="58">
        <v>11.4</v>
      </c>
    </row>
    <row r="17" spans="1:6" ht="14.55" customHeight="1" x14ac:dyDescent="0.3">
      <c r="A17" s="56">
        <v>2018</v>
      </c>
      <c r="B17" s="57">
        <v>7</v>
      </c>
      <c r="C17" s="58">
        <v>6.7</v>
      </c>
      <c r="D17" s="58">
        <v>6.7</v>
      </c>
      <c r="E17" s="58">
        <v>6.6</v>
      </c>
      <c r="F17" s="58">
        <v>16.3</v>
      </c>
    </row>
    <row r="18" spans="1:6" ht="14.55" customHeight="1" x14ac:dyDescent="0.3">
      <c r="A18" s="56">
        <v>2018</v>
      </c>
      <c r="B18" s="57">
        <v>8</v>
      </c>
      <c r="C18" s="58">
        <v>6.2</v>
      </c>
      <c r="D18" s="58">
        <v>6.2</v>
      </c>
      <c r="E18" s="58">
        <v>6.2</v>
      </c>
      <c r="F18" s="58">
        <v>16.7</v>
      </c>
    </row>
    <row r="19" spans="1:6" ht="14.55" customHeight="1" x14ac:dyDescent="0.3">
      <c r="A19" s="56">
        <v>2018</v>
      </c>
      <c r="B19" s="57">
        <v>9</v>
      </c>
      <c r="C19" s="58">
        <v>5.4</v>
      </c>
      <c r="D19" s="58">
        <v>5.6</v>
      </c>
      <c r="E19" s="58">
        <v>5.0999999999999996</v>
      </c>
      <c r="F19" s="58">
        <v>14.6</v>
      </c>
    </row>
    <row r="20" spans="1:6" ht="14.55" customHeight="1" x14ac:dyDescent="0.3">
      <c r="A20" s="56">
        <v>2018</v>
      </c>
      <c r="B20" s="57">
        <v>10</v>
      </c>
      <c r="C20" s="58">
        <v>6.5</v>
      </c>
      <c r="D20" s="58">
        <v>7</v>
      </c>
      <c r="E20" s="58">
        <v>5.7</v>
      </c>
      <c r="F20" s="58">
        <v>18.600000000000001</v>
      </c>
    </row>
    <row r="21" spans="1:6" ht="14.55" customHeight="1" x14ac:dyDescent="0.3">
      <c r="A21" s="56">
        <v>2018</v>
      </c>
      <c r="B21" s="57">
        <v>11</v>
      </c>
      <c r="C21" s="58">
        <v>5.7</v>
      </c>
      <c r="D21" s="58">
        <v>6.3</v>
      </c>
      <c r="E21" s="58">
        <v>4.7</v>
      </c>
      <c r="F21" s="58">
        <v>18.600000000000001</v>
      </c>
    </row>
    <row r="22" spans="1:6" ht="14.55" customHeight="1" x14ac:dyDescent="0.3">
      <c r="A22" s="56">
        <v>2018</v>
      </c>
      <c r="B22" s="57">
        <v>12</v>
      </c>
      <c r="C22" s="58">
        <v>5.4</v>
      </c>
      <c r="D22" s="58">
        <v>5.9</v>
      </c>
      <c r="E22" s="58">
        <v>4.5999999999999996</v>
      </c>
      <c r="F22" s="58">
        <v>16.5</v>
      </c>
    </row>
    <row r="23" spans="1:6" ht="14.55" customHeight="1" x14ac:dyDescent="0.3">
      <c r="A23" s="56">
        <v>2019</v>
      </c>
      <c r="B23" s="57">
        <v>1</v>
      </c>
      <c r="C23" s="58">
        <v>5.6</v>
      </c>
      <c r="D23" s="58">
        <v>6.2</v>
      </c>
      <c r="E23" s="58">
        <v>4.5999999999999996</v>
      </c>
      <c r="F23" s="58">
        <v>12.6</v>
      </c>
    </row>
    <row r="24" spans="1:6" ht="14.55" customHeight="1" x14ac:dyDescent="0.3">
      <c r="A24" s="56">
        <v>2019</v>
      </c>
      <c r="B24" s="57">
        <v>2</v>
      </c>
      <c r="C24" s="58">
        <v>6.8</v>
      </c>
      <c r="D24" s="58">
        <v>7.2</v>
      </c>
      <c r="E24" s="58">
        <v>6</v>
      </c>
      <c r="F24" s="58">
        <v>13.9</v>
      </c>
    </row>
    <row r="25" spans="1:6" ht="14.55" customHeight="1" x14ac:dyDescent="0.3">
      <c r="A25" s="56">
        <v>2019</v>
      </c>
      <c r="B25" s="57">
        <v>3</v>
      </c>
      <c r="C25" s="58">
        <v>8.6</v>
      </c>
      <c r="D25" s="58">
        <v>8.9</v>
      </c>
      <c r="E25" s="58">
        <v>8.1999999999999993</v>
      </c>
      <c r="F25" s="58">
        <v>16.600000000000001</v>
      </c>
    </row>
    <row r="26" spans="1:6" ht="14.55" customHeight="1" x14ac:dyDescent="0.3">
      <c r="A26" s="56">
        <v>2019</v>
      </c>
      <c r="B26" s="57">
        <v>4</v>
      </c>
      <c r="C26" s="58">
        <v>8.3000000000000007</v>
      </c>
      <c r="D26" s="58">
        <v>8.4</v>
      </c>
      <c r="E26" s="58">
        <v>8.1</v>
      </c>
      <c r="F26" s="58">
        <v>17.100000000000001</v>
      </c>
    </row>
    <row r="27" spans="1:6" ht="14.55" customHeight="1" x14ac:dyDescent="0.3">
      <c r="A27" s="56">
        <v>2019</v>
      </c>
      <c r="B27" s="57">
        <v>5</v>
      </c>
      <c r="C27" s="58">
        <v>8.4</v>
      </c>
      <c r="D27" s="58">
        <v>8.5</v>
      </c>
      <c r="E27" s="58">
        <v>8.3000000000000007</v>
      </c>
      <c r="F27" s="58">
        <v>16.5</v>
      </c>
    </row>
    <row r="28" spans="1:6" ht="14.55" customHeight="1" x14ac:dyDescent="0.3">
      <c r="A28" s="56">
        <v>2019</v>
      </c>
      <c r="B28" s="57">
        <v>6</v>
      </c>
      <c r="C28" s="58">
        <v>8</v>
      </c>
      <c r="D28" s="58">
        <v>8.1</v>
      </c>
      <c r="E28" s="58">
        <v>7.9</v>
      </c>
      <c r="F28" s="58">
        <v>14</v>
      </c>
    </row>
    <row r="29" spans="1:6" ht="14.55" customHeight="1" x14ac:dyDescent="0.3">
      <c r="A29" s="56">
        <v>2019</v>
      </c>
      <c r="B29" s="57">
        <v>7</v>
      </c>
      <c r="C29" s="58">
        <v>8.4</v>
      </c>
      <c r="D29" s="58">
        <v>8.6999999999999993</v>
      </c>
      <c r="E29" s="58">
        <v>7.9</v>
      </c>
      <c r="F29" s="58">
        <v>13.3</v>
      </c>
    </row>
    <row r="30" spans="1:6" ht="14.55" customHeight="1" x14ac:dyDescent="0.3">
      <c r="A30" s="56">
        <v>2019</v>
      </c>
      <c r="B30" s="57">
        <v>8</v>
      </c>
      <c r="C30" s="58">
        <v>10.5</v>
      </c>
      <c r="D30" s="58">
        <v>10.6</v>
      </c>
      <c r="E30" s="58">
        <v>10.3</v>
      </c>
      <c r="F30" s="58">
        <v>14.1</v>
      </c>
    </row>
    <row r="31" spans="1:6" ht="13.8" x14ac:dyDescent="0.3">
      <c r="A31" s="59">
        <v>2019</v>
      </c>
      <c r="B31" s="60">
        <v>9</v>
      </c>
      <c r="C31" s="61">
        <v>11.4</v>
      </c>
      <c r="D31" s="61">
        <v>11.6</v>
      </c>
      <c r="E31" s="61">
        <v>11.1</v>
      </c>
      <c r="F31" s="61">
        <v>15.9</v>
      </c>
    </row>
    <row r="32" spans="1:6" ht="13.8" x14ac:dyDescent="0.3">
      <c r="A32" s="59">
        <v>2019</v>
      </c>
      <c r="B32" s="60">
        <v>10</v>
      </c>
      <c r="C32" s="61">
        <v>11</v>
      </c>
      <c r="D32" s="61">
        <v>10.9</v>
      </c>
      <c r="E32" s="61">
        <v>11.3</v>
      </c>
      <c r="F32" s="61">
        <v>13.3</v>
      </c>
    </row>
    <row r="33" spans="1:6" ht="13.8" x14ac:dyDescent="0.3">
      <c r="A33" s="59">
        <v>2019</v>
      </c>
      <c r="B33" s="60">
        <v>11</v>
      </c>
      <c r="C33" s="61">
        <v>12.7</v>
      </c>
      <c r="D33" s="61">
        <v>12.1</v>
      </c>
      <c r="E33" s="61">
        <v>13.6</v>
      </c>
      <c r="F33" s="61">
        <v>11.2</v>
      </c>
    </row>
    <row r="34" spans="1:6" ht="13.8" x14ac:dyDescent="0.3">
      <c r="A34" s="59">
        <v>2019</v>
      </c>
      <c r="B34" s="60">
        <v>12</v>
      </c>
      <c r="C34" s="61">
        <v>12.6</v>
      </c>
      <c r="D34" s="61">
        <v>12</v>
      </c>
      <c r="E34" s="61">
        <v>13.6</v>
      </c>
      <c r="F34" s="61">
        <v>12.4</v>
      </c>
    </row>
    <row r="35" spans="1:6" ht="13.8" x14ac:dyDescent="0.3">
      <c r="A35" s="59">
        <v>2020</v>
      </c>
      <c r="B35" s="60">
        <v>1</v>
      </c>
      <c r="C35" s="61">
        <v>14.6</v>
      </c>
      <c r="D35" s="61">
        <v>13.4</v>
      </c>
      <c r="E35" s="61">
        <v>16.399999999999999</v>
      </c>
      <c r="F35" s="61">
        <v>15.4</v>
      </c>
    </row>
    <row r="36" spans="1:6" ht="13.8" x14ac:dyDescent="0.3">
      <c r="A36" s="59">
        <v>2020</v>
      </c>
      <c r="B36" s="60">
        <v>2</v>
      </c>
      <c r="C36" s="61">
        <v>12.4</v>
      </c>
      <c r="D36" s="61">
        <v>11.2</v>
      </c>
      <c r="E36" s="61">
        <v>14.2</v>
      </c>
      <c r="F36" s="61">
        <v>12.7</v>
      </c>
    </row>
    <row r="37" spans="1:6" ht="13.8" x14ac:dyDescent="0.3">
      <c r="A37" s="59">
        <v>2020</v>
      </c>
      <c r="B37" s="60">
        <v>3</v>
      </c>
      <c r="C37" s="61">
        <v>10.199999999999999</v>
      </c>
      <c r="D37" s="61">
        <v>9.3000000000000007</v>
      </c>
      <c r="E37" s="61">
        <v>11.7</v>
      </c>
      <c r="F37" s="61">
        <v>9.3000000000000007</v>
      </c>
    </row>
    <row r="38" spans="1:6" ht="13.8" x14ac:dyDescent="0.3">
      <c r="A38" s="59">
        <v>2020</v>
      </c>
      <c r="B38" s="60">
        <v>4</v>
      </c>
      <c r="C38" s="61">
        <v>8.5</v>
      </c>
      <c r="D38" s="61">
        <v>7.7</v>
      </c>
      <c r="E38" s="61">
        <v>9.8000000000000007</v>
      </c>
      <c r="F38" s="61">
        <v>4.9000000000000004</v>
      </c>
    </row>
    <row r="39" spans="1:6" ht="13.8" x14ac:dyDescent="0.3">
      <c r="A39" s="59">
        <v>2020</v>
      </c>
      <c r="B39" s="60">
        <v>5</v>
      </c>
      <c r="C39" s="61">
        <v>8.1999999999999993</v>
      </c>
      <c r="D39" s="61">
        <v>7.3</v>
      </c>
      <c r="E39" s="61">
        <v>9.6999999999999993</v>
      </c>
      <c r="F39" s="61">
        <v>1.5</v>
      </c>
    </row>
    <row r="40" spans="1:6" ht="13.8" x14ac:dyDescent="0.3">
      <c r="A40" s="59">
        <v>2020</v>
      </c>
      <c r="B40" s="60">
        <v>6</v>
      </c>
      <c r="C40" s="61">
        <v>8.6</v>
      </c>
      <c r="D40" s="61">
        <v>7.6</v>
      </c>
      <c r="E40" s="61">
        <v>10</v>
      </c>
      <c r="F40" s="61">
        <v>0.9</v>
      </c>
    </row>
    <row r="41" spans="1:6" ht="13.8" x14ac:dyDescent="0.3">
      <c r="A41" s="59">
        <v>2020</v>
      </c>
      <c r="B41" s="60">
        <v>7</v>
      </c>
      <c r="C41" s="61">
        <v>9.3000000000000007</v>
      </c>
      <c r="D41" s="61">
        <v>7.8</v>
      </c>
      <c r="E41" s="61">
        <v>11.6</v>
      </c>
      <c r="F41" s="61">
        <v>3.2</v>
      </c>
    </row>
    <row r="42" spans="1:6" ht="13.8" x14ac:dyDescent="0.3">
      <c r="A42" s="59">
        <v>2020</v>
      </c>
      <c r="B42" s="60">
        <v>8</v>
      </c>
      <c r="C42" s="61">
        <v>8.1999999999999993</v>
      </c>
      <c r="D42" s="61">
        <v>7.1</v>
      </c>
      <c r="E42" s="61">
        <v>9.9</v>
      </c>
      <c r="F42" s="61">
        <v>3.3</v>
      </c>
    </row>
    <row r="43" spans="1:6" ht="13.8" x14ac:dyDescent="0.3">
      <c r="A43" s="59">
        <v>2020</v>
      </c>
      <c r="B43" s="60">
        <v>9</v>
      </c>
      <c r="C43" s="61">
        <v>9</v>
      </c>
      <c r="D43" s="61">
        <v>7.7</v>
      </c>
      <c r="E43" s="61">
        <v>11.1</v>
      </c>
      <c r="F43" s="61">
        <v>4.3</v>
      </c>
    </row>
    <row r="44" spans="1:6" ht="13.8" x14ac:dyDescent="0.3">
      <c r="A44" s="59">
        <v>2020</v>
      </c>
      <c r="B44" s="60">
        <v>10</v>
      </c>
      <c r="C44" s="61">
        <v>8.9</v>
      </c>
      <c r="D44" s="61">
        <v>7.3</v>
      </c>
      <c r="E44" s="61">
        <v>11.3</v>
      </c>
      <c r="F44" s="61">
        <v>5.0999999999999996</v>
      </c>
    </row>
    <row r="45" spans="1:6" ht="13.8" x14ac:dyDescent="0.3">
      <c r="A45" s="59">
        <v>2020</v>
      </c>
      <c r="B45" s="60">
        <v>11</v>
      </c>
      <c r="C45" s="61">
        <v>8.3000000000000007</v>
      </c>
      <c r="D45" s="61">
        <v>7</v>
      </c>
      <c r="E45" s="61">
        <v>10.5</v>
      </c>
      <c r="F45" s="61">
        <v>5</v>
      </c>
    </row>
    <row r="46" spans="1:6" ht="13.8" x14ac:dyDescent="0.3">
      <c r="A46" s="59">
        <v>2020</v>
      </c>
      <c r="B46" s="60">
        <v>12</v>
      </c>
      <c r="C46" s="61">
        <v>8</v>
      </c>
      <c r="D46" s="61">
        <v>7</v>
      </c>
      <c r="E46" s="61">
        <v>9.5</v>
      </c>
      <c r="F46" s="61">
        <v>5.7</v>
      </c>
    </row>
    <row r="47" spans="1:6" ht="13.8" x14ac:dyDescent="0.3">
      <c r="A47" s="59">
        <v>2021</v>
      </c>
      <c r="B47" s="60">
        <v>1</v>
      </c>
      <c r="C47" s="61">
        <v>5.7</v>
      </c>
      <c r="D47" s="61">
        <v>5</v>
      </c>
      <c r="E47" s="61">
        <v>6.6</v>
      </c>
      <c r="F47" s="61">
        <v>6.4</v>
      </c>
    </row>
    <row r="48" spans="1:6" ht="13.8" x14ac:dyDescent="0.3">
      <c r="A48" s="59">
        <v>2021</v>
      </c>
      <c r="B48" s="60">
        <v>2</v>
      </c>
      <c r="C48" s="61">
        <v>8.6999999999999993</v>
      </c>
      <c r="D48" s="61">
        <v>8.6</v>
      </c>
      <c r="E48" s="61">
        <v>8.8000000000000007</v>
      </c>
      <c r="F48" s="61">
        <v>9.5</v>
      </c>
    </row>
    <row r="49" spans="1:6" ht="13.8" x14ac:dyDescent="0.3">
      <c r="A49" s="59">
        <v>2021</v>
      </c>
      <c r="B49" s="60">
        <v>3</v>
      </c>
      <c r="C49" s="61">
        <v>9.1</v>
      </c>
      <c r="D49" s="61">
        <v>8.6999999999999993</v>
      </c>
      <c r="E49" s="61">
        <v>9.5</v>
      </c>
      <c r="F49" s="61">
        <v>14.6</v>
      </c>
    </row>
    <row r="50" spans="1:6" ht="13.8" x14ac:dyDescent="0.3">
      <c r="A50" s="59">
        <v>2021</v>
      </c>
      <c r="B50" s="60">
        <v>4</v>
      </c>
      <c r="C50" s="61">
        <v>11.1</v>
      </c>
      <c r="D50" s="61">
        <v>11</v>
      </c>
      <c r="E50" s="61">
        <v>11.3</v>
      </c>
      <c r="F50" s="61">
        <v>16.600000000000001</v>
      </c>
    </row>
    <row r="51" spans="1:6" ht="13.8" x14ac:dyDescent="0.3">
      <c r="A51" s="59">
        <v>2021</v>
      </c>
      <c r="B51" s="60">
        <v>5</v>
      </c>
      <c r="C51" s="61">
        <v>10.9</v>
      </c>
      <c r="D51" s="61">
        <v>10.8</v>
      </c>
      <c r="E51" s="61">
        <v>10.9</v>
      </c>
      <c r="F51" s="61">
        <v>19.399999999999999</v>
      </c>
    </row>
    <row r="52" spans="1:6" ht="13.8" x14ac:dyDescent="0.3">
      <c r="A52" s="59">
        <v>2021</v>
      </c>
      <c r="B52" s="60">
        <v>6</v>
      </c>
      <c r="C52" s="61">
        <v>9.6999999999999993</v>
      </c>
      <c r="D52" s="61">
        <v>9.6</v>
      </c>
      <c r="E52" s="61">
        <v>9.6999999999999993</v>
      </c>
      <c r="F52" s="61">
        <v>20.9</v>
      </c>
    </row>
    <row r="53" spans="1:6" ht="13.8" x14ac:dyDescent="0.3">
      <c r="A53" s="59">
        <v>2021</v>
      </c>
      <c r="B53" s="60">
        <v>7</v>
      </c>
      <c r="C53" s="61">
        <v>8.4</v>
      </c>
      <c r="D53" s="61">
        <v>8.6999999999999993</v>
      </c>
      <c r="E53" s="61">
        <v>8</v>
      </c>
      <c r="F53" s="61">
        <v>17.3</v>
      </c>
    </row>
    <row r="54" spans="1:6" ht="13.8" x14ac:dyDescent="0.3">
      <c r="A54" s="59">
        <v>2021</v>
      </c>
      <c r="B54" s="60">
        <v>8</v>
      </c>
      <c r="C54" s="61">
        <v>8.4</v>
      </c>
      <c r="D54" s="61">
        <v>8.3000000000000007</v>
      </c>
      <c r="E54" s="61">
        <v>8.4</v>
      </c>
      <c r="F54" s="61">
        <v>17.100000000000001</v>
      </c>
    </row>
    <row r="55" spans="1:6" ht="13.8" x14ac:dyDescent="0.3">
      <c r="A55" s="59">
        <v>2021</v>
      </c>
      <c r="B55" s="60">
        <v>9</v>
      </c>
      <c r="C55" s="61">
        <v>9</v>
      </c>
      <c r="D55" s="61">
        <v>9.1</v>
      </c>
      <c r="E55" s="61">
        <v>8.8000000000000007</v>
      </c>
      <c r="F55" s="61">
        <v>19.600000000000001</v>
      </c>
    </row>
    <row r="56" spans="1:6" ht="13.8" x14ac:dyDescent="0.3">
      <c r="A56" s="59">
        <v>2021</v>
      </c>
      <c r="B56" s="60">
        <v>10</v>
      </c>
      <c r="C56" s="61">
        <v>9.1999999999999993</v>
      </c>
      <c r="D56" s="61">
        <v>9.6</v>
      </c>
      <c r="E56" s="61">
        <v>8.6999999999999993</v>
      </c>
      <c r="F56" s="61">
        <v>21.2</v>
      </c>
    </row>
    <row r="57" spans="1:6" ht="13.8" x14ac:dyDescent="0.3">
      <c r="A57" s="59">
        <v>2021</v>
      </c>
      <c r="B57" s="60">
        <v>11</v>
      </c>
      <c r="C57" s="61">
        <v>11.5</v>
      </c>
      <c r="D57" s="61">
        <v>12</v>
      </c>
      <c r="E57" s="61">
        <v>10.9</v>
      </c>
      <c r="F57" s="61">
        <v>27</v>
      </c>
    </row>
    <row r="58" spans="1:6" ht="13.8" x14ac:dyDescent="0.3">
      <c r="A58" s="59">
        <v>2021</v>
      </c>
      <c r="B58" s="60">
        <v>12</v>
      </c>
      <c r="C58" s="61">
        <v>12.3</v>
      </c>
      <c r="D58" s="61">
        <v>12.7</v>
      </c>
      <c r="E58" s="61">
        <v>11.6</v>
      </c>
      <c r="F58" s="61">
        <v>26.2</v>
      </c>
    </row>
    <row r="59" spans="1:6" ht="13.8" x14ac:dyDescent="0.3">
      <c r="A59" s="59">
        <v>2022</v>
      </c>
      <c r="B59" s="60">
        <v>1</v>
      </c>
      <c r="C59" s="61">
        <v>13</v>
      </c>
      <c r="D59" s="61">
        <v>13</v>
      </c>
      <c r="E59" s="61">
        <v>12.9</v>
      </c>
      <c r="F59" s="61">
        <v>24</v>
      </c>
    </row>
    <row r="60" spans="1:6" ht="13.8" x14ac:dyDescent="0.3">
      <c r="A60" s="59">
        <v>2022</v>
      </c>
      <c r="B60" s="60">
        <v>2</v>
      </c>
      <c r="C60" s="61">
        <v>12.2</v>
      </c>
      <c r="D60" s="61">
        <v>11.5</v>
      </c>
      <c r="E60" s="61">
        <v>13.3</v>
      </c>
      <c r="F60" s="61">
        <v>23.6</v>
      </c>
    </row>
    <row r="61" spans="1:6" ht="13.8" x14ac:dyDescent="0.3">
      <c r="A61" s="59">
        <v>2022</v>
      </c>
      <c r="B61" s="60">
        <v>3</v>
      </c>
      <c r="C61" s="61">
        <v>12.7</v>
      </c>
      <c r="D61" s="61">
        <v>11.9</v>
      </c>
      <c r="E61" s="61">
        <v>13.9</v>
      </c>
      <c r="F61" s="61">
        <v>23.8</v>
      </c>
    </row>
    <row r="62" spans="1:6" ht="13.8" x14ac:dyDescent="0.3">
      <c r="A62" s="59">
        <v>2022</v>
      </c>
      <c r="B62" s="60">
        <v>4</v>
      </c>
      <c r="C62" s="61">
        <v>13.4</v>
      </c>
      <c r="D62" s="61">
        <v>12.2</v>
      </c>
      <c r="E62" s="61">
        <v>15.1</v>
      </c>
      <c r="F62" s="61">
        <v>28.1</v>
      </c>
    </row>
    <row r="63" spans="1:6" ht="13.8" x14ac:dyDescent="0.3">
      <c r="A63" s="59">
        <v>2022</v>
      </c>
      <c r="B63" s="60">
        <v>5</v>
      </c>
      <c r="C63" s="61">
        <v>13.8</v>
      </c>
      <c r="D63" s="61">
        <v>12.4</v>
      </c>
      <c r="E63" s="61">
        <v>15.9</v>
      </c>
      <c r="F63" s="61">
        <v>29.6</v>
      </c>
    </row>
    <row r="64" spans="1:6" ht="13.8" x14ac:dyDescent="0.3">
      <c r="A64" s="59">
        <v>2022</v>
      </c>
      <c r="B64" s="60">
        <v>6</v>
      </c>
      <c r="C64" s="61">
        <v>21.3</v>
      </c>
      <c r="D64" s="61">
        <v>19.8</v>
      </c>
      <c r="E64" s="61">
        <v>23.6</v>
      </c>
      <c r="F64" s="61">
        <v>38.9</v>
      </c>
    </row>
    <row r="65" spans="1:6" ht="13.8" x14ac:dyDescent="0.3">
      <c r="A65" s="59">
        <v>2022</v>
      </c>
      <c r="B65" s="60">
        <v>7</v>
      </c>
      <c r="C65" s="61">
        <v>24.9</v>
      </c>
      <c r="D65" s="61">
        <v>23.6</v>
      </c>
      <c r="E65" s="61">
        <v>26.9</v>
      </c>
      <c r="F65" s="61">
        <v>38.5</v>
      </c>
    </row>
    <row r="66" spans="1:6" ht="13.8" x14ac:dyDescent="0.3">
      <c r="A66" s="59">
        <v>2022</v>
      </c>
      <c r="B66" s="60">
        <v>8</v>
      </c>
      <c r="C66" s="61">
        <v>27.3</v>
      </c>
      <c r="D66" s="61">
        <v>26.2</v>
      </c>
      <c r="E66" s="61">
        <v>28.8</v>
      </c>
      <c r="F66" s="61">
        <v>41.2</v>
      </c>
    </row>
    <row r="67" spans="1:6" ht="13.8" x14ac:dyDescent="0.3">
      <c r="A67" s="59">
        <v>2022</v>
      </c>
      <c r="B67" s="60">
        <v>9</v>
      </c>
      <c r="C67" s="61">
        <v>23.2</v>
      </c>
      <c r="D67" s="61">
        <v>21.2</v>
      </c>
      <c r="E67" s="61">
        <v>26.1</v>
      </c>
      <c r="F67" s="61">
        <v>38.9</v>
      </c>
    </row>
    <row r="68" spans="1:6" ht="13.8" x14ac:dyDescent="0.3">
      <c r="A68" s="59">
        <v>2022</v>
      </c>
      <c r="B68" s="60">
        <v>10</v>
      </c>
      <c r="C68" s="61">
        <v>26.6</v>
      </c>
      <c r="D68" s="61">
        <v>24.6</v>
      </c>
      <c r="E68" s="61">
        <v>29.5</v>
      </c>
      <c r="F68" s="61">
        <v>32.6</v>
      </c>
    </row>
    <row r="69" spans="1:6" ht="13.8" x14ac:dyDescent="0.3">
      <c r="A69" s="59">
        <v>2022</v>
      </c>
      <c r="B69" s="60">
        <v>11</v>
      </c>
      <c r="C69" s="61">
        <v>23.8</v>
      </c>
      <c r="D69" s="61">
        <v>21.6</v>
      </c>
      <c r="E69" s="61">
        <v>27.2</v>
      </c>
      <c r="F69" s="61">
        <v>27.7</v>
      </c>
    </row>
    <row r="70" spans="1:6" ht="13.8" x14ac:dyDescent="0.3">
      <c r="A70" s="59">
        <v>2022</v>
      </c>
      <c r="B70" s="60">
        <v>12</v>
      </c>
      <c r="C70" s="61">
        <v>24.5</v>
      </c>
      <c r="D70" s="61">
        <v>21.6</v>
      </c>
      <c r="E70" s="61">
        <v>28.8</v>
      </c>
      <c r="F70" s="61">
        <v>27.1</v>
      </c>
    </row>
    <row r="71" spans="1:6" ht="13.8" x14ac:dyDescent="0.3">
      <c r="A71" s="59">
        <v>2023</v>
      </c>
      <c r="B71" s="60">
        <v>1</v>
      </c>
      <c r="C71" s="61">
        <v>27.6</v>
      </c>
      <c r="D71" s="61">
        <v>24.4</v>
      </c>
      <c r="E71" s="61">
        <v>32.299999999999997</v>
      </c>
      <c r="F71" s="61">
        <v>28.5</v>
      </c>
    </row>
    <row r="72" spans="1:6" ht="13.8" x14ac:dyDescent="0.3">
      <c r="A72" s="59">
        <v>2023</v>
      </c>
      <c r="B72" s="60">
        <v>2</v>
      </c>
      <c r="C72" s="61">
        <v>31.5</v>
      </c>
      <c r="D72" s="61">
        <v>28.8</v>
      </c>
      <c r="E72" s="61">
        <v>35.6</v>
      </c>
      <c r="F72" s="61">
        <v>36.4</v>
      </c>
    </row>
    <row r="73" spans="1:6" ht="13.8" x14ac:dyDescent="0.3">
      <c r="A73" s="59">
        <v>2023</v>
      </c>
      <c r="B73" s="60">
        <v>3</v>
      </c>
      <c r="C73" s="61">
        <v>35.4</v>
      </c>
      <c r="D73" s="61">
        <v>33</v>
      </c>
      <c r="E73" s="61">
        <v>38.9</v>
      </c>
      <c r="F73" s="61">
        <v>37.5</v>
      </c>
    </row>
    <row r="74" spans="1:6" ht="13.8" x14ac:dyDescent="0.3">
      <c r="A74" s="59">
        <v>2023</v>
      </c>
      <c r="B74" s="60">
        <v>4</v>
      </c>
      <c r="C74" s="61">
        <v>36.4</v>
      </c>
      <c r="D74" s="61">
        <v>33.5</v>
      </c>
      <c r="E74" s="61">
        <v>40.700000000000003</v>
      </c>
      <c r="F74" s="61">
        <v>33.4</v>
      </c>
    </row>
    <row r="75" spans="1:6" ht="13.8" x14ac:dyDescent="0.3">
      <c r="A75" s="59">
        <v>2023</v>
      </c>
      <c r="B75" s="60">
        <v>5</v>
      </c>
      <c r="C75" s="61">
        <v>38</v>
      </c>
      <c r="D75" s="61">
        <v>35.1</v>
      </c>
      <c r="E75" s="61">
        <v>42.2</v>
      </c>
      <c r="F75" s="61">
        <v>32.799999999999997</v>
      </c>
    </row>
    <row r="76" spans="1:6" ht="13.8" x14ac:dyDescent="0.3">
      <c r="A76" s="59">
        <v>2023</v>
      </c>
      <c r="B76" s="60">
        <v>6</v>
      </c>
      <c r="C76" s="61">
        <v>29.4</v>
      </c>
      <c r="D76" s="61">
        <v>27.3</v>
      </c>
      <c r="E76" s="61">
        <v>32.4</v>
      </c>
      <c r="F76" s="61">
        <v>22.4</v>
      </c>
    </row>
    <row r="77" spans="1:6" ht="13.8" x14ac:dyDescent="0.3">
      <c r="A77" s="59">
        <v>2023</v>
      </c>
      <c r="B77" s="60">
        <v>7</v>
      </c>
      <c r="C77" s="61">
        <v>28.3</v>
      </c>
      <c r="D77" s="61">
        <v>26.3</v>
      </c>
      <c r="E77" s="61">
        <v>31.3</v>
      </c>
      <c r="F77" s="61">
        <v>23.1</v>
      </c>
    </row>
    <row r="78" spans="1:6" ht="13.8" x14ac:dyDescent="0.3">
      <c r="A78" s="59">
        <v>2023</v>
      </c>
      <c r="B78" s="60">
        <v>8</v>
      </c>
      <c r="C78" s="61">
        <v>27.4</v>
      </c>
      <c r="D78" s="61">
        <v>25</v>
      </c>
      <c r="E78" s="61">
        <v>30.9</v>
      </c>
      <c r="F78" s="61">
        <v>24.3</v>
      </c>
    </row>
    <row r="79" spans="1:6" ht="13.8" x14ac:dyDescent="0.3">
      <c r="A79" s="59">
        <v>2023</v>
      </c>
      <c r="B79" s="60">
        <v>9</v>
      </c>
      <c r="C79" s="61">
        <v>31.4</v>
      </c>
      <c r="D79" s="61">
        <v>29.7</v>
      </c>
      <c r="E79" s="61">
        <v>33.9</v>
      </c>
      <c r="F79" s="61">
        <v>26.4</v>
      </c>
    </row>
    <row r="80" spans="1:6" ht="13.8" x14ac:dyDescent="0.3">
      <c r="A80" s="59">
        <v>2023</v>
      </c>
      <c r="B80" s="60">
        <v>10</v>
      </c>
      <c r="C80" s="61">
        <v>26.8</v>
      </c>
      <c r="D80" s="61">
        <v>25.5</v>
      </c>
      <c r="E80" s="61">
        <v>28.7</v>
      </c>
      <c r="F80" s="61">
        <v>24.6</v>
      </c>
    </row>
    <row r="81" spans="1:6" ht="13.8" x14ac:dyDescent="0.3">
      <c r="A81" s="59">
        <v>2023</v>
      </c>
      <c r="B81" s="60">
        <v>11</v>
      </c>
      <c r="C81" s="61">
        <v>29.2</v>
      </c>
      <c r="D81" s="61">
        <v>30.4</v>
      </c>
      <c r="E81" s="61">
        <v>27.5</v>
      </c>
      <c r="F81" s="61">
        <v>26.4</v>
      </c>
    </row>
    <row r="82" spans="1:6" ht="13.8" x14ac:dyDescent="0.3">
      <c r="A82" s="59">
        <v>2023</v>
      </c>
      <c r="B82" s="60">
        <v>12</v>
      </c>
      <c r="C82" s="61">
        <v>29.7</v>
      </c>
      <c r="D82" s="61">
        <v>30.9</v>
      </c>
      <c r="E82" s="61">
        <v>27.9</v>
      </c>
      <c r="F82" s="61">
        <v>27.3</v>
      </c>
    </row>
    <row r="83" spans="1:6" ht="13.8" x14ac:dyDescent="0.3">
      <c r="A83" s="59">
        <v>2024</v>
      </c>
      <c r="B83" s="60">
        <v>1</v>
      </c>
      <c r="C83" s="61">
        <v>28.3</v>
      </c>
      <c r="D83" s="61">
        <v>30.2</v>
      </c>
      <c r="E83" s="61">
        <v>25.7</v>
      </c>
      <c r="F83" s="61">
        <v>27</v>
      </c>
    </row>
    <row r="84" spans="1:6" ht="13.8" x14ac:dyDescent="0.3">
      <c r="A84" s="59">
        <v>2024</v>
      </c>
      <c r="B84" s="60">
        <v>2</v>
      </c>
      <c r="C84" s="61">
        <v>23.1</v>
      </c>
      <c r="D84" s="61">
        <v>24.9</v>
      </c>
      <c r="E84" s="61">
        <v>20.5</v>
      </c>
      <c r="F84" s="61">
        <v>18.7</v>
      </c>
    </row>
    <row r="85" spans="1:6" ht="13.8" x14ac:dyDescent="0.3">
      <c r="A85" s="59">
        <v>2024</v>
      </c>
      <c r="B85" s="60">
        <v>3</v>
      </c>
      <c r="C85" s="61">
        <v>20.7</v>
      </c>
      <c r="D85" s="61">
        <v>21.9</v>
      </c>
      <c r="E85" s="61">
        <v>19</v>
      </c>
      <c r="F85" s="61">
        <v>14.8</v>
      </c>
    </row>
    <row r="86" spans="1:6" ht="13.8" x14ac:dyDescent="0.3">
      <c r="A86" s="59">
        <v>2024</v>
      </c>
      <c r="B86" s="60">
        <v>4</v>
      </c>
      <c r="C86" s="61">
        <v>17.3</v>
      </c>
      <c r="D86" s="61">
        <v>19.399999999999999</v>
      </c>
      <c r="E86" s="61">
        <v>14.5</v>
      </c>
      <c r="F86" s="61">
        <v>13.9</v>
      </c>
    </row>
    <row r="87" spans="1:6" ht="13.8" x14ac:dyDescent="0.3">
      <c r="A87" s="59">
        <v>2024</v>
      </c>
      <c r="B87" s="60">
        <v>5</v>
      </c>
      <c r="C87" s="61">
        <v>11.8</v>
      </c>
      <c r="D87" s="61">
        <v>14.3</v>
      </c>
      <c r="E87" s="61">
        <v>8.1999999999999993</v>
      </c>
      <c r="F87" s="61">
        <v>9.9</v>
      </c>
    </row>
    <row r="88" spans="1:6" ht="13.8" x14ac:dyDescent="0.3">
      <c r="A88" s="59">
        <v>2024</v>
      </c>
      <c r="B88" s="60">
        <v>6</v>
      </c>
      <c r="C88" s="61">
        <v>12.6</v>
      </c>
      <c r="D88" s="61">
        <v>14.9</v>
      </c>
      <c r="E88" s="61">
        <v>9.3000000000000007</v>
      </c>
      <c r="F88" s="61">
        <v>10.6</v>
      </c>
    </row>
    <row r="89" spans="1:6" ht="13.8" x14ac:dyDescent="0.3">
      <c r="A89" s="59">
        <v>2024</v>
      </c>
      <c r="B89" s="60">
        <v>7</v>
      </c>
      <c r="C89" s="61">
        <v>11.1</v>
      </c>
      <c r="D89" s="61">
        <v>13.2</v>
      </c>
      <c r="E89" s="61">
        <v>8.1</v>
      </c>
      <c r="F89" s="61">
        <v>10.4</v>
      </c>
    </row>
    <row r="90" spans="1:6" ht="13.8" x14ac:dyDescent="0.3">
      <c r="A90" s="59">
        <v>2024</v>
      </c>
      <c r="B90" s="60">
        <v>8</v>
      </c>
      <c r="C90" s="61">
        <v>9.6</v>
      </c>
      <c r="D90" s="61">
        <v>11.7</v>
      </c>
      <c r="E90" s="61">
        <v>6.7</v>
      </c>
      <c r="F90" s="61">
        <v>6.3</v>
      </c>
    </row>
    <row r="91" spans="1:6" ht="13.8" x14ac:dyDescent="0.3">
      <c r="A91" s="59">
        <v>2024</v>
      </c>
      <c r="B91" s="60">
        <v>9</v>
      </c>
      <c r="C91" s="61">
        <v>6.9</v>
      </c>
      <c r="D91" s="61">
        <v>9.3000000000000007</v>
      </c>
      <c r="E91" s="61">
        <v>3.6</v>
      </c>
      <c r="F91" s="61">
        <v>1.9</v>
      </c>
    </row>
    <row r="92" spans="1:6" ht="13.8" x14ac:dyDescent="0.3">
      <c r="A92" s="59">
        <v>2024</v>
      </c>
      <c r="B92" s="60">
        <v>10</v>
      </c>
      <c r="C92" s="61">
        <v>7.2</v>
      </c>
      <c r="D92" s="61">
        <v>9.3000000000000007</v>
      </c>
      <c r="E92" s="61">
        <v>4.2</v>
      </c>
      <c r="F92" s="61">
        <v>3.9</v>
      </c>
    </row>
    <row r="93" spans="1:6" ht="13.8" x14ac:dyDescent="0.3">
      <c r="A93" s="59">
        <v>2024</v>
      </c>
      <c r="B93" s="60">
        <v>11</v>
      </c>
      <c r="C93" s="61">
        <v>4.9000000000000004</v>
      </c>
      <c r="D93" s="61">
        <v>5.2</v>
      </c>
      <c r="E93" s="61">
        <v>4.3</v>
      </c>
      <c r="F93" s="61">
        <v>2.2999999999999998</v>
      </c>
    </row>
    <row r="94" spans="1:6" ht="13.8" x14ac:dyDescent="0.3">
      <c r="A94" s="59">
        <v>2024</v>
      </c>
      <c r="B94" s="60">
        <v>12</v>
      </c>
      <c r="C94" s="61">
        <v>4.0999999999999996</v>
      </c>
      <c r="D94" s="61">
        <v>4.4000000000000004</v>
      </c>
      <c r="E94" s="61">
        <v>3.6</v>
      </c>
      <c r="F94" s="61">
        <v>1.9</v>
      </c>
    </row>
    <row r="95" spans="1:6" ht="13.8" x14ac:dyDescent="0.3">
      <c r="A95" s="59">
        <v>2025</v>
      </c>
      <c r="B95" s="60">
        <v>1</v>
      </c>
      <c r="C95" s="61">
        <v>2.4</v>
      </c>
      <c r="D95" s="61">
        <v>2.7</v>
      </c>
      <c r="E95" s="61">
        <v>1.9</v>
      </c>
      <c r="F95" s="61">
        <v>0.6</v>
      </c>
    </row>
    <row r="96" spans="1:6" ht="13.8" x14ac:dyDescent="0.3">
      <c r="A96" s="59">
        <v>2025</v>
      </c>
      <c r="B96" s="60">
        <v>2</v>
      </c>
      <c r="C96" s="61">
        <v>1.5</v>
      </c>
    </row>
    <row r="97" spans="1:3" ht="13.8" x14ac:dyDescent="0.3">
      <c r="A97" s="59">
        <v>2025</v>
      </c>
      <c r="B97" s="60">
        <v>3</v>
      </c>
      <c r="C97" s="61">
        <v>0.7</v>
      </c>
    </row>
  </sheetData>
  <mergeCells count="4">
    <mergeCell ref="A1:G1"/>
    <mergeCell ref="A2:B2"/>
    <mergeCell ref="C2:F2"/>
    <mergeCell ref="A4:B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AFEB9-2482-4B0C-A757-14A9411B34F0}">
  <sheetPr codeName="Sheet7"/>
  <dimension ref="A1:W19"/>
  <sheetViews>
    <sheetView showGridLines="0" workbookViewId="0">
      <selection activeCell="R14" sqref="R14"/>
    </sheetView>
  </sheetViews>
  <sheetFormatPr defaultRowHeight="14.4" x14ac:dyDescent="0.3"/>
  <cols>
    <col min="2" max="5" width="9.6640625" bestFit="1" customWidth="1"/>
    <col min="6" max="7" width="9.6640625" customWidth="1"/>
    <col min="10" max="11" width="9.6640625" bestFit="1" customWidth="1"/>
    <col min="13" max="13" width="9.6640625" bestFit="1" customWidth="1"/>
    <col min="14" max="15" width="9.6640625" customWidth="1"/>
    <col min="17" max="17" width="9.77734375" bestFit="1" customWidth="1"/>
    <col min="18" max="18" width="9" customWidth="1"/>
    <col min="19" max="19" width="9.6640625" bestFit="1" customWidth="1"/>
  </cols>
  <sheetData>
    <row r="1" spans="1:23" x14ac:dyDescent="0.3">
      <c r="A1" s="10" t="s">
        <v>286</v>
      </c>
      <c r="B1" s="10" t="s">
        <v>357</v>
      </c>
      <c r="C1" s="10" t="s">
        <v>277</v>
      </c>
      <c r="D1" s="10" t="s">
        <v>278</v>
      </c>
      <c r="E1" s="10" t="s">
        <v>280</v>
      </c>
      <c r="F1" s="10" t="s">
        <v>293</v>
      </c>
      <c r="G1" s="10" t="s">
        <v>294</v>
      </c>
      <c r="I1" s="10" t="s">
        <v>287</v>
      </c>
      <c r="J1" s="10" t="s">
        <v>357</v>
      </c>
      <c r="K1" s="10" t="s">
        <v>277</v>
      </c>
      <c r="L1" s="10" t="s">
        <v>278</v>
      </c>
      <c r="M1" s="10" t="s">
        <v>280</v>
      </c>
      <c r="N1" s="10" t="s">
        <v>293</v>
      </c>
      <c r="O1" s="10" t="s">
        <v>294</v>
      </c>
      <c r="Q1" s="10" t="s">
        <v>290</v>
      </c>
      <c r="R1" s="10" t="s">
        <v>357</v>
      </c>
      <c r="S1" s="10" t="s">
        <v>277</v>
      </c>
      <c r="T1" s="10" t="s">
        <v>278</v>
      </c>
      <c r="U1" s="10" t="s">
        <v>280</v>
      </c>
      <c r="V1" s="10" t="s">
        <v>293</v>
      </c>
      <c r="W1" s="10" t="s">
        <v>294</v>
      </c>
    </row>
    <row r="2" spans="1:23" x14ac:dyDescent="0.3">
      <c r="A2" s="10" t="s">
        <v>269</v>
      </c>
      <c r="C2">
        <v>95069</v>
      </c>
      <c r="D2">
        <v>73528</v>
      </c>
      <c r="E2">
        <v>115302</v>
      </c>
      <c r="F2">
        <v>115001</v>
      </c>
      <c r="G2" s="47">
        <v>2783</v>
      </c>
      <c r="I2" s="10" t="s">
        <v>269</v>
      </c>
      <c r="K2">
        <f>GETPIVOTDATA("Observation Value",'National Prod. &amp; Sales Pivot'!$A$1,"Month",$I2,"Fiscal year","FY 2025","Series name","Total Sales of 2 &amp; 3 Wheelers")</f>
        <v>107590</v>
      </c>
      <c r="L2">
        <f>GETPIVOTDATA("Observation Value",'National Prod. &amp; Sales Pivot'!$A$1,"Month",$I2,"Fiscal year","FY 2024","Series name","Total Sales of 2 &amp; 3 Wheelers")</f>
        <v>82136</v>
      </c>
      <c r="M2">
        <f>GETPIVOTDATA("Observation Value",'National Prod. &amp; Sales Pivot'!$A$1,"Month",$I2,"Fiscal year","FY 2023","Series name","Total Sales of 2 &amp; 3 Wheelers")</f>
        <v>151705</v>
      </c>
      <c r="N2">
        <f>GETPIVOTDATA("Observation Value",'National Prod. &amp; Sales Pivot'!$A$1,"Month",$I2,"Fiscal year","FY 2022","Series name","Total Sales of 2 &amp; 3 Wheelers")</f>
        <v>161419</v>
      </c>
      <c r="O2">
        <f>GETPIVOTDATA("Observation Value",'National Prod. &amp; Sales Pivot'!$A$1,"Month",$I2,"Fiscal year","FY 2021","Series name","Total Sales of 2 &amp; 3 Wheelers")</f>
        <v>2974</v>
      </c>
      <c r="Q2" s="10" t="s">
        <v>269</v>
      </c>
      <c r="S2" s="36">
        <f t="shared" ref="S2:S14" si="0">C2/K2</f>
        <v>0.88362301329119808</v>
      </c>
      <c r="T2" s="36">
        <f t="shared" ref="T2:T14" si="1">D2/L2</f>
        <v>0.8951982078503945</v>
      </c>
      <c r="U2" s="36">
        <f t="shared" ref="U2:U14" si="2">E2/M2</f>
        <v>0.76004086879140442</v>
      </c>
      <c r="V2" s="36">
        <f t="shared" ref="V2:V14" si="3">F2/N2</f>
        <v>0.71243781710951004</v>
      </c>
      <c r="W2" s="36">
        <f t="shared" ref="W2:W14" si="4">G2/O2</f>
        <v>0.93577673167451247</v>
      </c>
    </row>
    <row r="3" spans="1:23" x14ac:dyDescent="0.3">
      <c r="A3" s="10" t="s">
        <v>270</v>
      </c>
      <c r="C3">
        <v>103297</v>
      </c>
      <c r="D3">
        <v>87133</v>
      </c>
      <c r="E3">
        <v>115328</v>
      </c>
      <c r="F3">
        <v>106018</v>
      </c>
      <c r="G3" s="47">
        <v>12106</v>
      </c>
      <c r="I3" s="10" t="s">
        <v>270</v>
      </c>
      <c r="K3">
        <f>GETPIVOTDATA("Observation Value",'National Prod. &amp; Sales Pivot'!$A$1,"Month",$I3,"Fiscal year","FY 2025","Series name","Total Sales of 2 &amp; 3 Wheelers")</f>
        <v>118811</v>
      </c>
      <c r="L3">
        <f>GETPIVOTDATA("Observation Value",'National Prod. &amp; Sales Pivot'!$A$1,"Month",$I3,"Fiscal year","FY 2024","Series name","Total Sales of 2 &amp; 3 Wheelers")</f>
        <v>97189</v>
      </c>
      <c r="M3">
        <f>GETPIVOTDATA("Observation Value",'National Prod. &amp; Sales Pivot'!$A$1,"Month",$I3,"Fiscal year","FY 2023","Series name","Total Sales of 2 &amp; 3 Wheelers")</f>
        <v>148001</v>
      </c>
      <c r="N3">
        <f>GETPIVOTDATA("Observation Value",'National Prod. &amp; Sales Pivot'!$A$1,"Month",$I3,"Fiscal year","FY 2022","Series name","Total Sales of 2 &amp; 3 Wheelers")</f>
        <v>147729</v>
      </c>
      <c r="O3">
        <f>GETPIVOTDATA("Observation Value",'National Prod. &amp; Sales Pivot'!$A$1,"Month",$I3,"Fiscal year","FY 2021","Series name","Total Sales of 2 &amp; 3 Wheelers")</f>
        <v>38167</v>
      </c>
      <c r="Q3" s="10" t="s">
        <v>270</v>
      </c>
      <c r="S3" s="36">
        <f t="shared" si="0"/>
        <v>0.86942286488624787</v>
      </c>
      <c r="T3" s="36">
        <f t="shared" si="1"/>
        <v>0.89653150047844921</v>
      </c>
      <c r="U3" s="36">
        <f t="shared" si="2"/>
        <v>0.77923797812176943</v>
      </c>
      <c r="V3" s="36">
        <f t="shared" si="3"/>
        <v>0.71765191668528183</v>
      </c>
      <c r="W3" s="36">
        <f t="shared" si="4"/>
        <v>0.3171850027510677</v>
      </c>
    </row>
    <row r="4" spans="1:23" x14ac:dyDescent="0.3">
      <c r="A4" s="10" t="s">
        <v>271</v>
      </c>
      <c r="C4">
        <v>80204</v>
      </c>
      <c r="D4">
        <v>75056</v>
      </c>
      <c r="E4">
        <v>110789</v>
      </c>
      <c r="F4">
        <v>110001</v>
      </c>
      <c r="G4" s="47">
        <v>90039</v>
      </c>
      <c r="I4" s="10" t="s">
        <v>271</v>
      </c>
      <c r="K4">
        <f>GETPIVOTDATA("Observation Value",'National Prod. &amp; Sales Pivot'!$A$1,"Month",$I4,"Fiscal year","FY 2025","Series name","Total Sales of 2 &amp; 3 Wheelers")</f>
        <v>89895</v>
      </c>
      <c r="L4">
        <f>GETPIVOTDATA("Observation Value",'National Prod. &amp; Sales Pivot'!$A$1,"Month",$I4,"Fiscal year","FY 2024","Series name","Total Sales of 2 &amp; 3 Wheelers")</f>
        <v>82941</v>
      </c>
      <c r="M4">
        <f>GETPIVOTDATA("Observation Value",'National Prod. &amp; Sales Pivot'!$A$1,"Month",$I4,"Fiscal year","FY 2023","Series name","Total Sales of 2 &amp; 3 Wheelers")</f>
        <v>142629</v>
      </c>
      <c r="N4">
        <f>GETPIVOTDATA("Observation Value",'National Prod. &amp; Sales Pivot'!$A$1,"Month",$I4,"Fiscal year","FY 2022","Series name","Total Sales of 2 &amp; 3 Wheelers")</f>
        <v>156590</v>
      </c>
      <c r="O4">
        <f>GETPIVOTDATA("Observation Value",'National Prod. &amp; Sales Pivot'!$A$1,"Month",$I4,"Fiscal year","FY 2021","Series name","Total Sales of 2 &amp; 3 Wheelers")</f>
        <v>147179</v>
      </c>
      <c r="Q4" s="10" t="s">
        <v>271</v>
      </c>
      <c r="S4" s="36">
        <f t="shared" si="0"/>
        <v>0.89219645141554038</v>
      </c>
      <c r="T4" s="36">
        <f t="shared" si="1"/>
        <v>0.90493242184203226</v>
      </c>
      <c r="U4" s="36">
        <f t="shared" si="2"/>
        <v>0.77676349129559907</v>
      </c>
      <c r="V4" s="36">
        <f t="shared" si="3"/>
        <v>0.70247780828916273</v>
      </c>
      <c r="W4" s="36">
        <f t="shared" si="4"/>
        <v>0.61176526542509457</v>
      </c>
    </row>
    <row r="5" spans="1:23" x14ac:dyDescent="0.3">
      <c r="A5" s="10" t="s">
        <v>272</v>
      </c>
      <c r="C5">
        <v>70255</v>
      </c>
      <c r="D5">
        <v>62012</v>
      </c>
      <c r="E5">
        <v>80067</v>
      </c>
      <c r="F5">
        <v>100002</v>
      </c>
      <c r="G5">
        <v>94003</v>
      </c>
      <c r="I5" s="10" t="s">
        <v>272</v>
      </c>
      <c r="K5">
        <f>GETPIVOTDATA("Observation Value",'National Prod. &amp; Sales Pivot'!$A$1,"Month",$I5,"Fiscal year","FY 2025","Series name","Total Sales of 2 &amp; 3 Wheelers")</f>
        <v>84993</v>
      </c>
      <c r="L5">
        <f>GETPIVOTDATA("Observation Value",'National Prod. &amp; Sales Pivot'!$A$1,"Month",$I5,"Fiscal year","FY 2024","Series name","Total Sales of 2 &amp; 3 Wheelers")</f>
        <v>73588</v>
      </c>
      <c r="M5">
        <f>GETPIVOTDATA("Observation Value",'National Prod. &amp; Sales Pivot'!$A$1,"Month",$I5,"Fiscal year","FY 2023","Series name","Total Sales of 2 &amp; 3 Wheelers")</f>
        <v>96421</v>
      </c>
      <c r="N5">
        <f>GETPIVOTDATA("Observation Value",'National Prod. &amp; Sales Pivot'!$A$1,"Month",$I5,"Fiscal year","FY 2022","Series name","Total Sales of 2 &amp; 3 Wheelers")</f>
        <v>145197</v>
      </c>
      <c r="O5">
        <f>GETPIVOTDATA("Observation Value",'National Prod. &amp; Sales Pivot'!$A$1,"Month",$I5,"Fiscal year","FY 2021","Series name","Total Sales of 2 &amp; 3 Wheelers")</f>
        <v>149921</v>
      </c>
      <c r="Q5" s="10" t="s">
        <v>272</v>
      </c>
      <c r="S5" s="36">
        <f t="shared" si="0"/>
        <v>0.82659748449872339</v>
      </c>
      <c r="T5" s="36">
        <f t="shared" si="1"/>
        <v>0.84269174321900309</v>
      </c>
      <c r="U5" s="36">
        <f t="shared" si="2"/>
        <v>0.83038964540919513</v>
      </c>
      <c r="V5" s="36">
        <f t="shared" si="3"/>
        <v>0.68873323829004729</v>
      </c>
      <c r="W5" s="36">
        <f t="shared" si="4"/>
        <v>0.62701689556499751</v>
      </c>
    </row>
    <row r="6" spans="1:23" x14ac:dyDescent="0.3">
      <c r="A6" s="10" t="s">
        <v>273</v>
      </c>
      <c r="C6">
        <v>90483</v>
      </c>
      <c r="D6">
        <v>75071</v>
      </c>
      <c r="E6">
        <v>85023</v>
      </c>
      <c r="F6">
        <v>100037</v>
      </c>
      <c r="G6">
        <v>85000</v>
      </c>
      <c r="I6" s="10" t="s">
        <v>273</v>
      </c>
      <c r="K6">
        <f>GETPIVOTDATA("Observation Value",'National Prod. &amp; Sales Pivot'!$A$1,"Month",$I6,"Fiscal year","FY 2025","Series name","Total Sales of 2 &amp; 3 Wheelers")</f>
        <v>104234</v>
      </c>
      <c r="L6">
        <f>GETPIVOTDATA("Observation Value",'National Prod. &amp; Sales Pivot'!$A$1,"Month",$I6,"Fiscal year","FY 2024","Series name","Total Sales of 2 &amp; 3 Wheelers")</f>
        <v>88318</v>
      </c>
      <c r="M6">
        <f>GETPIVOTDATA("Observation Value",'National Prod. &amp; Sales Pivot'!$A$1,"Month",$I6,"Fiscal year","FY 2023","Series name","Total Sales of 2 &amp; 3 Wheelers")</f>
        <v>102403</v>
      </c>
      <c r="N6">
        <f>GETPIVOTDATA("Observation Value",'National Prod. &amp; Sales Pivot'!$A$1,"Month",$I6,"Fiscal year","FY 2022","Series name","Total Sales of 2 &amp; 3 Wheelers")</f>
        <v>150225</v>
      </c>
      <c r="O6">
        <f>GETPIVOTDATA("Observation Value",'National Prod. &amp; Sales Pivot'!$A$1,"Month",$I6,"Fiscal year","FY 2021","Series name","Total Sales of 2 &amp; 3 Wheelers")</f>
        <v>141027</v>
      </c>
      <c r="Q6" s="10" t="s">
        <v>273</v>
      </c>
      <c r="S6" s="36">
        <f t="shared" si="0"/>
        <v>0.86807567588310919</v>
      </c>
      <c r="T6" s="36">
        <f t="shared" si="1"/>
        <v>0.85000792590411922</v>
      </c>
      <c r="U6" s="36">
        <f t="shared" si="2"/>
        <v>0.83027840981221257</v>
      </c>
      <c r="V6" s="36">
        <f t="shared" si="3"/>
        <v>0.66591446164087198</v>
      </c>
      <c r="W6" s="36">
        <f t="shared" si="4"/>
        <v>0.60272146468406762</v>
      </c>
    </row>
    <row r="7" spans="1:23" x14ac:dyDescent="0.3">
      <c r="A7" s="10" t="s">
        <v>289</v>
      </c>
      <c r="C7">
        <v>110139</v>
      </c>
      <c r="D7">
        <v>95056</v>
      </c>
      <c r="E7">
        <v>85042</v>
      </c>
      <c r="F7">
        <v>110002</v>
      </c>
      <c r="G7">
        <v>109002</v>
      </c>
      <c r="I7" s="10" t="s">
        <v>289</v>
      </c>
      <c r="K7">
        <f>GETPIVOTDATA("Observation Value",'National Prod. &amp; Sales Pivot'!$A$1,"Month",$I7,"Fiscal year","FY 2025","Series name","Total Sales of 2 &amp; 3 Wheelers")</f>
        <v>130960</v>
      </c>
      <c r="L7">
        <f>GETPIVOTDATA("Observation Value",'National Prod. &amp; Sales Pivot'!$A$1,"Month",$I7,"Fiscal year","FY 2024","Series name","Total Sales of 2 &amp; 3 Wheelers")</f>
        <v>107084</v>
      </c>
      <c r="M7">
        <f>GETPIVOTDATA("Observation Value",'National Prod. &amp; Sales Pivot'!$A$1,"Month",$I7,"Fiscal year","FY 2023","Series name","Total Sales of 2 &amp; 3 Wheelers")</f>
        <v>99581</v>
      </c>
      <c r="N7">
        <f>GETPIVOTDATA("Observation Value",'National Prod. &amp; Sales Pivot'!$A$1,"Month",$I7,"Fiscal year","FY 2022","Series name","Total Sales of 2 &amp; 3 Wheelers")</f>
        <v>155491</v>
      </c>
      <c r="O7">
        <f>GETPIVOTDATA("Observation Value",'National Prod. &amp; Sales Pivot'!$A$1,"Month",$I7,"Fiscal year","FY 2021","Series name","Total Sales of 2 &amp; 3 Wheelers")</f>
        <v>157788</v>
      </c>
      <c r="Q7" s="10" t="s">
        <v>289</v>
      </c>
      <c r="S7" s="36">
        <f t="shared" si="0"/>
        <v>0.84101252290775808</v>
      </c>
      <c r="T7" s="36">
        <f t="shared" si="1"/>
        <v>0.88767696387882411</v>
      </c>
      <c r="U7" s="36">
        <f t="shared" si="2"/>
        <v>0.85399825267872387</v>
      </c>
      <c r="V7" s="36">
        <f t="shared" si="3"/>
        <v>0.70744930574759957</v>
      </c>
      <c r="W7" s="36">
        <f t="shared" si="4"/>
        <v>0.69081298958095672</v>
      </c>
    </row>
    <row r="8" spans="1:23" x14ac:dyDescent="0.3">
      <c r="A8" s="10" t="s">
        <v>274</v>
      </c>
      <c r="C8">
        <v>115293</v>
      </c>
      <c r="D8">
        <v>90121</v>
      </c>
      <c r="E8">
        <v>95249</v>
      </c>
      <c r="F8">
        <v>125031</v>
      </c>
      <c r="G8">
        <v>116000</v>
      </c>
      <c r="I8" s="10" t="s">
        <v>274</v>
      </c>
      <c r="K8">
        <f>GETPIVOTDATA("Observation Value",'National Prod. &amp; Sales Pivot'!$A$1,"Month",$I8,"Fiscal year","FY 2025","Series name","Total Sales of 2 &amp; 3 Wheelers")</f>
        <v>137693</v>
      </c>
      <c r="L8">
        <f>GETPIVOTDATA("Observation Value",'National Prod. &amp; Sales Pivot'!$A$1,"Month",$I8,"Fiscal year","FY 2024","Series name","Total Sales of 2 &amp; 3 Wheelers")</f>
        <v>101976</v>
      </c>
      <c r="M8">
        <f>GETPIVOTDATA("Observation Value",'National Prod. &amp; Sales Pivot'!$A$1,"Month",$I8,"Fiscal year","FY 2023","Series name","Total Sales of 2 &amp; 3 Wheelers")</f>
        <v>114420</v>
      </c>
      <c r="N8">
        <f>GETPIVOTDATA("Observation Value",'National Prod. &amp; Sales Pivot'!$A$1,"Month",$I8,"Fiscal year","FY 2022","Series name","Total Sales of 2 &amp; 3 Wheelers")</f>
        <v>178299</v>
      </c>
      <c r="O8">
        <f>GETPIVOTDATA("Observation Value",'National Prod. &amp; Sales Pivot'!$A$1,"Month",$I8,"Fiscal year","FY 2021","Series name","Total Sales of 2 &amp; 3 Wheelers")</f>
        <v>176082</v>
      </c>
      <c r="Q8" s="10" t="s">
        <v>274</v>
      </c>
      <c r="S8" s="36">
        <f t="shared" si="0"/>
        <v>0.83731925370207638</v>
      </c>
      <c r="T8" s="36">
        <f t="shared" si="1"/>
        <v>0.88374715619361421</v>
      </c>
      <c r="U8" s="36">
        <f t="shared" si="2"/>
        <v>0.83245062052088792</v>
      </c>
      <c r="V8" s="36">
        <f t="shared" si="3"/>
        <v>0.7012434169569095</v>
      </c>
      <c r="W8" s="36">
        <f t="shared" si="4"/>
        <v>0.65878397564770963</v>
      </c>
    </row>
    <row r="9" spans="1:23" x14ac:dyDescent="0.3">
      <c r="A9" s="10" t="s">
        <v>275</v>
      </c>
      <c r="C9">
        <v>100588</v>
      </c>
      <c r="D9">
        <v>76043</v>
      </c>
      <c r="E9">
        <v>92327</v>
      </c>
      <c r="F9">
        <v>128503</v>
      </c>
      <c r="G9">
        <v>108005</v>
      </c>
      <c r="I9" s="10" t="s">
        <v>275</v>
      </c>
      <c r="K9">
        <f>GETPIVOTDATA("Observation Value",'National Prod. &amp; Sales Pivot'!$A$1,"Month",$I9,"Fiscal year","FY 2025","Series name","Total Sales of 2 &amp; 3 Wheelers")</f>
        <v>120484</v>
      </c>
      <c r="L9">
        <f>GETPIVOTDATA("Observation Value",'National Prod. &amp; Sales Pivot'!$A$1,"Month",$I9,"Fiscal year","FY 2024","Series name","Total Sales of 2 &amp; 3 Wheelers")</f>
        <v>88493</v>
      </c>
      <c r="M9">
        <f>GETPIVOTDATA("Observation Value",'National Prod. &amp; Sales Pivot'!$A$1,"Month",$I9,"Fiscal year","FY 2023","Series name","Total Sales of 2 &amp; 3 Wheelers")</f>
        <v>111111</v>
      </c>
      <c r="N9">
        <f>GETPIVOTDATA("Observation Value",'National Prod. &amp; Sales Pivot'!$A$1,"Month",$I9,"Fiscal year","FY 2022","Series name","Total Sales of 2 &amp; 3 Wheelers")</f>
        <v>166731</v>
      </c>
      <c r="O9">
        <f>GETPIVOTDATA("Observation Value",'National Prod. &amp; Sales Pivot'!$A$1,"Month",$I9,"Fiscal year","FY 2021","Series name","Total Sales of 2 &amp; 3 Wheelers")</f>
        <v>168937</v>
      </c>
      <c r="Q9" s="10" t="s">
        <v>275</v>
      </c>
      <c r="S9" s="36">
        <f t="shared" si="0"/>
        <v>0.83486604030410672</v>
      </c>
      <c r="T9" s="36">
        <f t="shared" si="1"/>
        <v>0.85931090594736304</v>
      </c>
      <c r="U9" s="36">
        <f t="shared" si="2"/>
        <v>0.83094383094383095</v>
      </c>
      <c r="V9" s="36">
        <f t="shared" si="3"/>
        <v>0.77072050188627195</v>
      </c>
      <c r="W9" s="36">
        <f t="shared" si="4"/>
        <v>0.63932116706227771</v>
      </c>
    </row>
    <row r="10" spans="1:23" x14ac:dyDescent="0.3">
      <c r="A10" s="10" t="s">
        <v>276</v>
      </c>
      <c r="C10">
        <v>100911</v>
      </c>
      <c r="D10">
        <v>72096</v>
      </c>
      <c r="E10">
        <v>85062</v>
      </c>
      <c r="F10">
        <v>115080</v>
      </c>
      <c r="G10">
        <v>106030</v>
      </c>
      <c r="I10" s="10" t="s">
        <v>276</v>
      </c>
      <c r="K10">
        <f>GETPIVOTDATA("Observation Value",'National Prod. &amp; Sales Pivot'!$A$1,"Month",$I10,"Fiscal year","FY 2025","Series name","Total Sales of 2 &amp; 3 Wheelers")</f>
        <v>118091</v>
      </c>
      <c r="L10">
        <f>GETPIVOTDATA("Observation Value",'National Prod. &amp; Sales Pivot'!$A$1,"Month",$I10,"Fiscal year","FY 2024","Series name","Total Sales of 2 &amp; 3 Wheelers")</f>
        <v>82362</v>
      </c>
      <c r="M10">
        <f>GETPIVOTDATA("Observation Value",'National Prod. &amp; Sales Pivot'!$A$1,"Month",$I10,"Fiscal year","FY 2023","Series name","Total Sales of 2 &amp; 3 Wheelers")</f>
        <v>103899</v>
      </c>
      <c r="N10">
        <f>GETPIVOTDATA("Observation Value",'National Prod. &amp; Sales Pivot'!$A$1,"Month",$I10,"Fiscal year","FY 2022","Series name","Total Sales of 2 &amp; 3 Wheelers")</f>
        <v>142412</v>
      </c>
      <c r="O10">
        <f>GETPIVOTDATA("Observation Value",'National Prod. &amp; Sales Pivot'!$A$1,"Month",$I10,"Fiscal year","FY 2021","Series name","Total Sales of 2 &amp; 3 Wheelers")</f>
        <v>157116</v>
      </c>
      <c r="Q10" s="10" t="s">
        <v>276</v>
      </c>
      <c r="S10" s="36">
        <f t="shared" si="0"/>
        <v>0.85451897265667998</v>
      </c>
      <c r="T10" s="36">
        <f t="shared" si="1"/>
        <v>0.8753551395060829</v>
      </c>
      <c r="U10" s="36">
        <f t="shared" si="2"/>
        <v>0.81869892876736061</v>
      </c>
      <c r="V10" s="36">
        <f t="shared" si="3"/>
        <v>0.80807797095750356</v>
      </c>
      <c r="W10" s="36">
        <f t="shared" si="4"/>
        <v>0.67485170192723842</v>
      </c>
    </row>
    <row r="11" spans="1:23" x14ac:dyDescent="0.3">
      <c r="A11" s="10" t="s">
        <v>266</v>
      </c>
      <c r="C11">
        <v>115557</v>
      </c>
      <c r="D11">
        <v>92041</v>
      </c>
      <c r="E11">
        <v>90047</v>
      </c>
      <c r="F11">
        <v>120002</v>
      </c>
      <c r="G11">
        <v>114001</v>
      </c>
      <c r="I11" s="10" t="s">
        <v>266</v>
      </c>
      <c r="K11">
        <f>GETPIVOTDATA("Observation Value",'National Prod. &amp; Sales Pivot'!$A$1,"Month",$I11,"Fiscal year","FY 2025","Series name","Total Sales of 2 &amp; 3 Wheelers")</f>
        <v>139161</v>
      </c>
      <c r="L11">
        <f>GETPIVOTDATA("Observation Value",'National Prod. &amp; Sales Pivot'!$A$1,"Month",$I11,"Fiscal year","FY 2024","Series name","Total Sales of 2 &amp; 3 Wheelers")</f>
        <v>104619</v>
      </c>
      <c r="M11">
        <f>GETPIVOTDATA("Observation Value",'National Prod. &amp; Sales Pivot'!$A$1,"Month",$I11,"Fiscal year","FY 2023","Series name","Total Sales of 2 &amp; 3 Wheelers")</f>
        <v>109558</v>
      </c>
      <c r="N11">
        <f>GETPIVOTDATA("Observation Value",'National Prod. &amp; Sales Pivot'!$A$1,"Month",$I11,"Fiscal year","FY 2022","Series name","Total Sales of 2 &amp; 3 Wheelers")</f>
        <v>153658</v>
      </c>
      <c r="O11">
        <f>GETPIVOTDATA("Observation Value",'National Prod. &amp; Sales Pivot'!$A$1,"Month",$I11,"Fiscal year","FY 2021","Series name","Total Sales of 2 &amp; 3 Wheelers")</f>
        <v>162564</v>
      </c>
      <c r="Q11" s="10" t="s">
        <v>266</v>
      </c>
      <c r="S11" s="36">
        <f t="shared" si="0"/>
        <v>0.83038351262207089</v>
      </c>
      <c r="T11" s="36">
        <f t="shared" si="1"/>
        <v>0.87977327254131654</v>
      </c>
      <c r="U11" s="36">
        <f t="shared" si="2"/>
        <v>0.82191168148378024</v>
      </c>
      <c r="V11" s="36">
        <f t="shared" si="3"/>
        <v>0.78096812401567117</v>
      </c>
      <c r="W11" s="36">
        <f t="shared" si="4"/>
        <v>0.70126842351320096</v>
      </c>
    </row>
    <row r="12" spans="1:23" x14ac:dyDescent="0.3">
      <c r="A12" s="10" t="s">
        <v>267</v>
      </c>
      <c r="C12">
        <v>108169</v>
      </c>
      <c r="D12">
        <v>82104</v>
      </c>
      <c r="E12">
        <v>85047</v>
      </c>
      <c r="F12">
        <v>105002</v>
      </c>
      <c r="G12">
        <v>104005</v>
      </c>
      <c r="I12" s="10" t="s">
        <v>267</v>
      </c>
      <c r="K12">
        <f>GETPIVOTDATA("Observation Value",'National Prod. &amp; Sales Pivot'!$A$1,"Month",$I12,"Fiscal year","FY 2025","Series name","Total Sales of 2 &amp; 3 Wheelers")</f>
        <v>128995</v>
      </c>
      <c r="L12">
        <f>GETPIVOTDATA("Observation Value",'National Prod. &amp; Sales Pivot'!$A$1,"Month",$I12,"Fiscal year","FY 2024","Series name","Total Sales of 2 &amp; 3 Wheelers")</f>
        <v>93770</v>
      </c>
      <c r="M12">
        <f>GETPIVOTDATA("Observation Value",'National Prod. &amp; Sales Pivot'!$A$1,"Month",$I12,"Fiscal year","FY 2023","Series name","Total Sales of 2 &amp; 3 Wheelers")</f>
        <v>103003</v>
      </c>
      <c r="N12">
        <f>GETPIVOTDATA("Observation Value",'National Prod. &amp; Sales Pivot'!$A$1,"Month",$I12,"Fiscal year","FY 2022","Series name","Total Sales of 2 &amp; 3 Wheelers")</f>
        <v>136527</v>
      </c>
      <c r="O12">
        <f>GETPIVOTDATA("Observation Value",'National Prod. &amp; Sales Pivot'!$A$1,"Month",$I12,"Fiscal year","FY 2021","Series name","Total Sales of 2 &amp; 3 Wheelers")</f>
        <v>154409</v>
      </c>
      <c r="Q12" s="10" t="s">
        <v>267</v>
      </c>
      <c r="S12" s="36">
        <f t="shared" si="0"/>
        <v>0.83855188185588592</v>
      </c>
      <c r="T12" s="36">
        <f t="shared" si="1"/>
        <v>0.87558920763570436</v>
      </c>
      <c r="U12" s="36">
        <f t="shared" si="2"/>
        <v>0.82567498034037845</v>
      </c>
      <c r="V12" s="36">
        <f t="shared" si="3"/>
        <v>0.76909329290177031</v>
      </c>
      <c r="W12" s="36">
        <f t="shared" si="4"/>
        <v>0.67356825055534331</v>
      </c>
    </row>
    <row r="13" spans="1:23" x14ac:dyDescent="0.3">
      <c r="A13" s="10" t="s">
        <v>268</v>
      </c>
      <c r="C13">
        <v>106203</v>
      </c>
      <c r="D13">
        <v>80139</v>
      </c>
      <c r="E13">
        <v>71827</v>
      </c>
      <c r="F13">
        <v>115325</v>
      </c>
      <c r="G13">
        <v>125030</v>
      </c>
      <c r="I13" s="10" t="s">
        <v>268</v>
      </c>
      <c r="K13">
        <f>GETPIVOTDATA("Observation Value",'National Prod. &amp; Sales Pivot'!$A$1,"Month",$I13,"Fiscal year","FY 2025","Series name","Total Sales of 2 &amp; 3 Wheelers")</f>
        <v>125311</v>
      </c>
      <c r="L13">
        <f>GETPIVOTDATA("Observation Value",'National Prod. &amp; Sales Pivot'!$A$1,"Month",$I13,"Fiscal year","FY 2024","Series name","Total Sales of 2 &amp; 3 Wheelers")</f>
        <v>93606</v>
      </c>
      <c r="M13">
        <f>GETPIVOTDATA("Observation Value",'National Prod. &amp; Sales Pivot'!$A$1,"Month",$I13,"Fiscal year","FY 2023","Series name","Total Sales of 2 &amp; 3 Wheelers")</f>
        <v>84307</v>
      </c>
      <c r="N13">
        <f>GETPIVOTDATA("Observation Value",'National Prod. &amp; Sales Pivot'!$A$1,"Month",$I13,"Fiscal year","FY 2022","Series name","Total Sales of 2 &amp; 3 Wheelers")</f>
        <v>151010</v>
      </c>
      <c r="O13">
        <f>GETPIVOTDATA("Observation Value",'National Prod. &amp; Sales Pivot'!$A$1,"Month",$I13,"Fiscal year","FY 2021","Series name","Total Sales of 2 &amp; 3 Wheelers")</f>
        <v>170350</v>
      </c>
      <c r="Q13" s="10" t="s">
        <v>268</v>
      </c>
      <c r="S13" s="36">
        <f t="shared" si="0"/>
        <v>0.84751538173025509</v>
      </c>
      <c r="T13" s="36">
        <f t="shared" si="1"/>
        <v>0.85613101724248442</v>
      </c>
      <c r="U13" s="36">
        <f t="shared" si="2"/>
        <v>0.85196958734150185</v>
      </c>
      <c r="V13" s="36">
        <f t="shared" si="3"/>
        <v>0.7636911462817032</v>
      </c>
      <c r="W13" s="36">
        <f t="shared" si="4"/>
        <v>0.73395949515702963</v>
      </c>
    </row>
    <row r="14" spans="1:23" s="1" customFormat="1" x14ac:dyDescent="0.3">
      <c r="A14" s="10" t="s">
        <v>291</v>
      </c>
      <c r="B14" s="1">
        <f>J14*R14</f>
        <v>1196168</v>
      </c>
      <c r="C14" s="1">
        <f>SUM(C2:C13)</f>
        <v>1196168</v>
      </c>
      <c r="D14" s="1">
        <f t="shared" ref="D14:E14" si="5">SUM(D2:D13)</f>
        <v>960400</v>
      </c>
      <c r="E14" s="1">
        <f t="shared" si="5"/>
        <v>1111110</v>
      </c>
      <c r="F14" s="1">
        <f t="shared" ref="F14" si="6">SUM(F2:F13)</f>
        <v>1350004</v>
      </c>
      <c r="G14" s="1">
        <f t="shared" ref="G14" si="7">SUM(G2:G13)</f>
        <v>1066004</v>
      </c>
      <c r="I14" s="10" t="s">
        <v>291</v>
      </c>
      <c r="J14" s="1">
        <f>K14*(1+Assumption!C5)</f>
        <v>1406218</v>
      </c>
      <c r="K14" s="1">
        <f>SUM(K2:K13)</f>
        <v>1406218</v>
      </c>
      <c r="L14" s="1">
        <f t="shared" ref="L14" si="8">SUM(L2:L13)</f>
        <v>1096082</v>
      </c>
      <c r="M14" s="1">
        <f t="shared" ref="M14" si="9">SUM(M2:M13)</f>
        <v>1367038</v>
      </c>
      <c r="N14" s="1">
        <f t="shared" ref="N14" si="10">SUM(N2:N13)</f>
        <v>1845288</v>
      </c>
      <c r="O14" s="1">
        <f t="shared" ref="O14" si="11">SUM(O2:O13)</f>
        <v>1626514</v>
      </c>
      <c r="Q14" s="10" t="s">
        <v>291</v>
      </c>
      <c r="R14" s="128">
        <f>S14+Assumption!C6</f>
        <v>0.8506277120617145</v>
      </c>
      <c r="S14" s="46">
        <f t="shared" si="0"/>
        <v>0.8506277120617145</v>
      </c>
      <c r="T14" s="46">
        <f t="shared" si="1"/>
        <v>0.87621181626922073</v>
      </c>
      <c r="U14" s="46">
        <f t="shared" si="2"/>
        <v>0.81278647704014084</v>
      </c>
      <c r="V14" s="46">
        <f t="shared" si="3"/>
        <v>0.73159528485526382</v>
      </c>
      <c r="W14" s="46">
        <f t="shared" si="4"/>
        <v>0.65539183800446843</v>
      </c>
    </row>
    <row r="16" spans="1:23" x14ac:dyDescent="0.3">
      <c r="B16" s="19"/>
      <c r="E16" s="19"/>
      <c r="F16" s="19"/>
      <c r="G16" s="19"/>
      <c r="H16" s="19"/>
      <c r="I16" s="19"/>
      <c r="J16" s="19"/>
      <c r="K16" s="19"/>
      <c r="L16" s="19"/>
      <c r="M16" s="19"/>
      <c r="N16" s="19"/>
      <c r="R16" s="19"/>
    </row>
    <row r="17" spans="2:21" x14ac:dyDescent="0.3">
      <c r="L17" s="19"/>
      <c r="M17" s="19"/>
      <c r="N17" s="19"/>
      <c r="O17" s="19"/>
      <c r="P17" s="19"/>
      <c r="Q17" s="19"/>
      <c r="S17" s="19"/>
      <c r="T17" s="19"/>
      <c r="U17" s="19"/>
    </row>
    <row r="18" spans="2:21" x14ac:dyDescent="0.3">
      <c r="B18" s="19"/>
      <c r="I18" s="19"/>
      <c r="J18" s="19"/>
      <c r="K18" s="19"/>
      <c r="L18" s="19"/>
      <c r="M18" s="19"/>
      <c r="N18" s="19"/>
      <c r="O18" s="19"/>
      <c r="P18" s="19"/>
      <c r="Q18" s="19"/>
      <c r="R18" s="19"/>
      <c r="S18" s="19"/>
    </row>
    <row r="19" spans="2:21" x14ac:dyDescent="0.3">
      <c r="B19" s="19"/>
      <c r="J19" s="19"/>
      <c r="K19" s="19"/>
      <c r="L19" s="19"/>
      <c r="M19" s="19"/>
      <c r="N19" s="19"/>
      <c r="O19" s="19"/>
      <c r="P19" s="19"/>
      <c r="Q19" s="19"/>
      <c r="R19" s="19"/>
      <c r="S19" s="19"/>
      <c r="T19" s="19"/>
    </row>
  </sheetData>
  <phoneticPr fontId="7" type="noConversion"/>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C695D-E7A6-417A-84FF-5C041C61FC87}">
  <sheetPr codeName="Sheet8"/>
  <dimension ref="A1:Y174"/>
  <sheetViews>
    <sheetView showGridLines="0" workbookViewId="0">
      <pane xSplit="1" ySplit="2" topLeftCell="B3" activePane="bottomRight" state="frozen"/>
      <selection pane="topRight" activeCell="B1" sqref="B1"/>
      <selection pane="bottomLeft" activeCell="A3" sqref="A3"/>
      <selection pane="bottomRight"/>
    </sheetView>
  </sheetViews>
  <sheetFormatPr defaultRowHeight="14.4" x14ac:dyDescent="0.3"/>
  <cols>
    <col min="1" max="1" width="27.44140625" customWidth="1"/>
    <col min="2" max="2" width="9.88671875" customWidth="1"/>
    <col min="3" max="3" width="23.88671875" bestFit="1" customWidth="1"/>
    <col min="4" max="5" width="19" customWidth="1"/>
    <col min="6" max="6" width="20.33203125" bestFit="1" customWidth="1"/>
    <col min="7" max="9" width="19" customWidth="1"/>
    <col min="10" max="10" width="9.88671875" customWidth="1"/>
    <col min="11" max="11" width="23.88671875" bestFit="1" customWidth="1"/>
    <col min="12" max="13" width="19" customWidth="1"/>
    <col min="14" max="14" width="6.44140625" customWidth="1"/>
    <col min="15" max="17" width="19" customWidth="1"/>
    <col min="18" max="18" width="6" customWidth="1"/>
    <col min="19" max="21" width="19" customWidth="1"/>
    <col min="23" max="25" width="19" customWidth="1"/>
  </cols>
  <sheetData>
    <row r="1" spans="1:25" x14ac:dyDescent="0.3">
      <c r="A1" s="126"/>
      <c r="C1" s="10" t="s">
        <v>361</v>
      </c>
      <c r="D1" s="10"/>
      <c r="E1" s="10"/>
      <c r="G1" s="10">
        <v>2025</v>
      </c>
      <c r="H1" s="10"/>
      <c r="I1" s="10"/>
      <c r="K1" s="10">
        <v>2024</v>
      </c>
      <c r="L1" s="10"/>
      <c r="M1" s="10"/>
      <c r="O1" s="10">
        <v>2023</v>
      </c>
      <c r="P1" s="10"/>
      <c r="Q1" s="10"/>
      <c r="S1" s="10">
        <v>2022</v>
      </c>
      <c r="T1" s="10"/>
      <c r="U1" s="10"/>
      <c r="W1" s="10">
        <v>2021</v>
      </c>
      <c r="X1" s="10"/>
      <c r="Y1" s="10"/>
    </row>
    <row r="2" spans="1:25" s="1" customFormat="1" x14ac:dyDescent="0.3">
      <c r="A2" s="10" t="s">
        <v>37</v>
      </c>
      <c r="C2" s="10" t="s">
        <v>230</v>
      </c>
      <c r="D2" s="10" t="s">
        <v>229</v>
      </c>
      <c r="E2" s="10" t="s">
        <v>231</v>
      </c>
      <c r="G2" s="10" t="s">
        <v>238</v>
      </c>
      <c r="H2" s="10" t="s">
        <v>229</v>
      </c>
      <c r="I2" s="10" t="s">
        <v>231</v>
      </c>
      <c r="K2" s="10" t="s">
        <v>230</v>
      </c>
      <c r="L2" s="10" t="s">
        <v>229</v>
      </c>
      <c r="M2" s="10" t="s">
        <v>231</v>
      </c>
      <c r="O2" s="10" t="s">
        <v>230</v>
      </c>
      <c r="P2" s="10" t="s">
        <v>229</v>
      </c>
      <c r="Q2" s="10" t="s">
        <v>231</v>
      </c>
      <c r="S2" s="10" t="s">
        <v>230</v>
      </c>
      <c r="T2" s="10" t="s">
        <v>229</v>
      </c>
      <c r="U2" s="10" t="s">
        <v>231</v>
      </c>
      <c r="W2" s="10" t="s">
        <v>230</v>
      </c>
      <c r="X2" s="10" t="s">
        <v>229</v>
      </c>
      <c r="Y2" s="10" t="s">
        <v>231</v>
      </c>
    </row>
    <row r="3" spans="1:25" x14ac:dyDescent="0.3">
      <c r="A3" t="s">
        <v>790</v>
      </c>
      <c r="C3" s="37">
        <f>Sale_Price_change_value</f>
        <v>0.08</v>
      </c>
      <c r="D3" s="12"/>
      <c r="E3" s="34"/>
      <c r="F3" s="31"/>
      <c r="G3" s="37"/>
      <c r="H3" s="19"/>
      <c r="I3" s="34"/>
      <c r="K3" s="37"/>
      <c r="L3" s="12"/>
      <c r="M3" s="34"/>
      <c r="O3" s="37"/>
      <c r="P3" s="20"/>
      <c r="Q3" s="34"/>
      <c r="S3" s="37"/>
      <c r="T3" s="20"/>
      <c r="U3" s="34"/>
      <c r="W3" s="68"/>
      <c r="X3" s="20"/>
      <c r="Y3" s="34"/>
    </row>
    <row r="4" spans="1:25" x14ac:dyDescent="0.3">
      <c r="A4" t="s">
        <v>355</v>
      </c>
      <c r="D4" s="12"/>
      <c r="E4" s="34"/>
      <c r="F4" s="31">
        <f>(1+G4)*(1+K4)*(1+O4)*(1+S4)</f>
        <v>1.9113561638142345</v>
      </c>
      <c r="G4" s="37">
        <f>'Human Resource'!D31</f>
        <v>7.5083333333333349E-2</v>
      </c>
      <c r="H4" s="19"/>
      <c r="I4" s="34"/>
      <c r="K4" s="37">
        <f>'Human Resource'!F31</f>
        <v>0.29058333333333336</v>
      </c>
      <c r="L4" s="12"/>
      <c r="M4" s="34"/>
      <c r="O4" s="37">
        <f>'Human Resource'!H31</f>
        <v>0.24441666666666662</v>
      </c>
      <c r="P4" s="20"/>
      <c r="Q4" s="34"/>
      <c r="S4" s="37">
        <f>'Human Resource'!J31</f>
        <v>0.107</v>
      </c>
      <c r="T4" s="20"/>
      <c r="U4" s="34"/>
      <c r="W4" s="68">
        <f>'Human Resource'!L31</f>
        <v>8.3750000000000005E-2</v>
      </c>
      <c r="X4" s="20"/>
      <c r="Y4" s="34"/>
    </row>
    <row r="5" spans="1:25" x14ac:dyDescent="0.3">
      <c r="A5" t="s">
        <v>237</v>
      </c>
      <c r="B5" s="67"/>
      <c r="C5" s="12">
        <f>D5*E5</f>
        <v>230461517.36233607</v>
      </c>
      <c r="D5" s="12">
        <f>'Sales Proportion'!B14</f>
        <v>1196168</v>
      </c>
      <c r="E5" s="34">
        <f>I5*(1+C3)</f>
        <v>192.66651286636665</v>
      </c>
      <c r="F5" s="31">
        <f>(1+J5)*(1+N5)*(1+R5)*(1+V5)</f>
        <v>2.0413901619195642</v>
      </c>
      <c r="G5" s="12">
        <f>'P&amp;L'!E52*(1+'P&amp;L'!B48)</f>
        <v>213396180.88635245</v>
      </c>
      <c r="H5" s="19">
        <v>1196201</v>
      </c>
      <c r="I5" s="34">
        <f>G5/H5</f>
        <v>178.39491932070985</v>
      </c>
      <c r="J5" s="67">
        <f>(I5-M5)/M5</f>
        <v>4.0946310875146892E-2</v>
      </c>
      <c r="K5" s="12">
        <f>'P&amp;L'!O52*(1+'P&amp;L'!N48)</f>
        <v>164591082.86917156</v>
      </c>
      <c r="L5" s="12">
        <v>960400</v>
      </c>
      <c r="M5" s="34">
        <f>K5/L5</f>
        <v>171.37763730650934</v>
      </c>
      <c r="N5" s="67">
        <f>(M5-Q5)/Q5</f>
        <v>0.15692419825072895</v>
      </c>
      <c r="O5" s="20">
        <f>'P&amp;L'!O52*(1+'P&amp;L'!N48)</f>
        <v>164591082.86917156</v>
      </c>
      <c r="P5" s="20">
        <f>P17+P28+P39+P50</f>
        <v>1111110</v>
      </c>
      <c r="Q5" s="34">
        <f>O5/P5</f>
        <v>148.13212271437712</v>
      </c>
      <c r="R5" s="67">
        <f>(Q5-U5)/U5</f>
        <v>0.51579372125151046</v>
      </c>
      <c r="S5" s="20">
        <f>'P&amp;L'!AI3</f>
        <v>131930193</v>
      </c>
      <c r="T5" s="20">
        <f>'Sales Proportion'!F14</f>
        <v>1350004</v>
      </c>
      <c r="U5" s="34">
        <f>S5/T5</f>
        <v>97.725779331024199</v>
      </c>
      <c r="V5" s="67">
        <f>(U5-Y5)/Y5</f>
        <v>0.11828546043752446</v>
      </c>
      <c r="W5" s="20">
        <f>'P&amp;L'!AS3</f>
        <v>93156958</v>
      </c>
      <c r="X5" s="20">
        <f>'Sales Proportion'!G14</f>
        <v>1066004</v>
      </c>
      <c r="Y5" s="34">
        <f>W5/X5</f>
        <v>87.388938503045011</v>
      </c>
    </row>
    <row r="6" spans="1:25" x14ac:dyDescent="0.3">
      <c r="A6" t="s">
        <v>183</v>
      </c>
      <c r="C6" s="44"/>
      <c r="D6" s="36"/>
      <c r="E6" s="34"/>
      <c r="G6" s="44">
        <f>(H$50/H$5*G51)+(H$39/H$5*G40)+(H$28/H$5*G29)+(H$17/H$5*G18)</f>
        <v>157.9</v>
      </c>
      <c r="H6" s="36"/>
      <c r="I6" s="34"/>
      <c r="K6" s="44">
        <f>(L$50/L$5*K51)+(L$39/L$5*K40)+(L$28/L$5*K29)+(L$17/L$5*K18)</f>
        <v>155.74280299875053</v>
      </c>
      <c r="L6" s="36"/>
      <c r="M6" s="34"/>
      <c r="O6" s="44">
        <f>(P$50/P$5*O51)+(P$39/P$5*O40)+(P$28/P$5*O29)+(P$17/P$5*O18)</f>
        <v>116.98089343089342</v>
      </c>
      <c r="P6" s="20"/>
      <c r="Q6" s="20"/>
      <c r="S6" s="44" t="e">
        <f>(T$50/T$5*S51)+(T$39/T$5*S40)+(T$28/T$5*S29)+(T$17/T$5*S18)</f>
        <v>#VALUE!</v>
      </c>
      <c r="T6" s="20"/>
      <c r="U6" s="20"/>
      <c r="W6" s="44">
        <f>(X$50/X$5*W51)+(X$39/X$5*W40)+(X$28/X$5*W29)+(X$17/X$5*W18)</f>
        <v>0</v>
      </c>
      <c r="X6" s="20"/>
      <c r="Y6" s="20"/>
    </row>
    <row r="7" spans="1:25" x14ac:dyDescent="0.3">
      <c r="A7" t="s">
        <v>184</v>
      </c>
      <c r="C7" s="44"/>
      <c r="D7" s="36"/>
      <c r="E7" s="34"/>
      <c r="G7" s="44">
        <f t="shared" ref="G7:G13" si="0">(H$50/H$5*G52)+(H$39/H$5*G41)+(H$28/H$5*G30)+(H$17/H$5*G19)</f>
        <v>168.90000000000003</v>
      </c>
      <c r="H7" s="36"/>
      <c r="I7" s="34"/>
      <c r="K7" s="44">
        <f t="shared" ref="K7:K13" si="1">(L$50/L$5*K52)+(L$39/L$5*K41)+(L$28/L$5*K30)+(L$17/L$5*K19)</f>
        <v>166.74280299875053</v>
      </c>
      <c r="L7" s="36"/>
      <c r="M7" s="34"/>
      <c r="O7" s="44">
        <f t="shared" ref="O7:O13" si="2">(P$50/P$5*O52)+(P$39/P$5*O41)+(P$28/P$5*O30)+(P$17/P$5*O19)</f>
        <v>124.97849645849647</v>
      </c>
      <c r="P7" s="20"/>
      <c r="Q7" s="20"/>
      <c r="S7" s="44" t="e">
        <f t="shared" ref="S7:S13" si="3">(T$50/T$5*S52)+(T$39/T$5*S41)+(T$28/T$5*S30)+(T$17/T$5*S19)</f>
        <v>#VALUE!</v>
      </c>
      <c r="T7" s="20"/>
      <c r="U7" s="20"/>
      <c r="W7" s="44">
        <f t="shared" ref="W7:W13" si="4">(X$50/X$5*W52)+(X$39/X$5*W41)+(X$28/X$5*W30)+(X$17/X$5*W19)</f>
        <v>0</v>
      </c>
      <c r="X7" s="20"/>
      <c r="Y7" s="20"/>
    </row>
    <row r="8" spans="1:25" x14ac:dyDescent="0.3">
      <c r="A8" t="s">
        <v>185</v>
      </c>
      <c r="C8" s="44"/>
      <c r="D8" s="36"/>
      <c r="E8" s="34"/>
      <c r="G8" s="44">
        <f t="shared" si="0"/>
        <v>208.90000000000003</v>
      </c>
      <c r="H8" s="36"/>
      <c r="I8" s="34"/>
      <c r="K8" s="44">
        <f t="shared" si="1"/>
        <v>205.87735630987089</v>
      </c>
      <c r="L8" s="36"/>
      <c r="M8" s="34"/>
      <c r="O8" s="44">
        <f t="shared" si="2"/>
        <v>156.77453744453743</v>
      </c>
      <c r="P8" s="20"/>
      <c r="Q8" s="20"/>
      <c r="S8" s="44" t="e">
        <f t="shared" si="3"/>
        <v>#VALUE!</v>
      </c>
      <c r="T8" s="20"/>
      <c r="U8" s="20"/>
      <c r="W8" s="44">
        <f t="shared" si="4"/>
        <v>0</v>
      </c>
      <c r="X8" s="20"/>
      <c r="Y8" s="20"/>
    </row>
    <row r="9" spans="1:25" x14ac:dyDescent="0.3">
      <c r="A9" t="s">
        <v>186</v>
      </c>
      <c r="C9" s="44"/>
      <c r="D9" s="36"/>
      <c r="E9" s="34"/>
      <c r="G9" s="44">
        <f t="shared" si="0"/>
        <v>234.90000000000003</v>
      </c>
      <c r="H9" s="36"/>
      <c r="I9" s="34"/>
      <c r="K9" s="44">
        <f t="shared" si="1"/>
        <v>231.63192003331946</v>
      </c>
      <c r="L9" s="36"/>
      <c r="M9" s="34"/>
      <c r="O9" s="44">
        <f t="shared" si="2"/>
        <v>180.56019665019664</v>
      </c>
      <c r="P9" s="20"/>
      <c r="Q9" s="20"/>
      <c r="S9" s="44" t="e">
        <f t="shared" si="3"/>
        <v>#VALUE!</v>
      </c>
      <c r="T9" s="20"/>
      <c r="U9" s="20"/>
      <c r="W9" s="44">
        <f t="shared" si="4"/>
        <v>0</v>
      </c>
      <c r="X9" s="20"/>
      <c r="Y9" s="20"/>
    </row>
    <row r="10" spans="1:25" x14ac:dyDescent="0.3">
      <c r="A10" t="s">
        <v>187</v>
      </c>
      <c r="C10" s="44"/>
      <c r="D10" s="36"/>
      <c r="E10" s="34"/>
      <c r="G10" s="44">
        <f t="shared" si="0"/>
        <v>282.89999999999998</v>
      </c>
      <c r="H10" s="36"/>
      <c r="I10" s="34"/>
      <c r="K10" s="44">
        <f t="shared" si="1"/>
        <v>278.27560079133696</v>
      </c>
      <c r="L10" s="36"/>
      <c r="M10" s="34"/>
      <c r="O10" s="44">
        <f t="shared" si="2"/>
        <v>213.17891972891971</v>
      </c>
      <c r="P10" s="20"/>
      <c r="Q10" s="20"/>
      <c r="S10" s="44" t="e">
        <f t="shared" si="3"/>
        <v>#VALUE!</v>
      </c>
      <c r="T10" s="20"/>
      <c r="U10" s="20"/>
      <c r="W10" s="44">
        <f t="shared" si="4"/>
        <v>0</v>
      </c>
      <c r="X10" s="20"/>
      <c r="Y10" s="20"/>
    </row>
    <row r="11" spans="1:25" x14ac:dyDescent="0.3">
      <c r="A11" t="s">
        <v>189</v>
      </c>
      <c r="C11" s="44"/>
      <c r="D11" s="36"/>
      <c r="E11" s="34"/>
      <c r="G11" s="44">
        <f t="shared" si="0"/>
        <v>390.9</v>
      </c>
      <c r="H11" s="36"/>
      <c r="I11" s="34"/>
      <c r="K11" s="44">
        <f t="shared" si="1"/>
        <v>384.11840379008748</v>
      </c>
      <c r="L11" s="36"/>
      <c r="M11" s="34"/>
      <c r="O11" s="44">
        <f t="shared" si="2"/>
        <v>276.67055152055156</v>
      </c>
      <c r="P11" s="20"/>
      <c r="Q11" s="20"/>
      <c r="S11" s="44" t="e">
        <f t="shared" si="3"/>
        <v>#VALUE!</v>
      </c>
      <c r="T11" s="20"/>
      <c r="U11" s="20"/>
      <c r="W11" s="44">
        <f t="shared" si="4"/>
        <v>0</v>
      </c>
      <c r="X11" s="20"/>
      <c r="Y11" s="20"/>
    </row>
    <row r="12" spans="1:25" x14ac:dyDescent="0.3">
      <c r="A12" t="s">
        <v>190</v>
      </c>
      <c r="C12" s="44"/>
      <c r="D12" s="36"/>
      <c r="E12" s="34"/>
      <c r="G12" s="44">
        <f t="shared" si="0"/>
        <v>493.9</v>
      </c>
      <c r="H12" s="36"/>
      <c r="I12" s="34"/>
      <c r="K12" s="44">
        <f t="shared" si="1"/>
        <v>484.01835172844648</v>
      </c>
      <c r="L12" s="36"/>
      <c r="M12" s="34"/>
      <c r="O12" s="44">
        <f t="shared" si="2"/>
        <v>343.51570996570996</v>
      </c>
      <c r="P12" s="20"/>
      <c r="Q12" s="20"/>
      <c r="S12" s="44" t="e">
        <f t="shared" si="3"/>
        <v>#VALUE!</v>
      </c>
      <c r="T12" s="20"/>
      <c r="U12" s="20"/>
      <c r="W12" s="44">
        <f t="shared" si="4"/>
        <v>0</v>
      </c>
      <c r="X12" s="20"/>
      <c r="Y12" s="20"/>
    </row>
    <row r="13" spans="1:25" x14ac:dyDescent="0.3">
      <c r="A13" t="s">
        <v>191</v>
      </c>
      <c r="C13" s="44"/>
      <c r="D13" s="36"/>
      <c r="E13" s="34"/>
      <c r="G13" s="44">
        <f t="shared" si="0"/>
        <v>497.9</v>
      </c>
      <c r="H13" s="36"/>
      <c r="I13" s="34"/>
      <c r="K13" s="44">
        <f t="shared" si="1"/>
        <v>488.01835172844642</v>
      </c>
      <c r="L13" s="36"/>
      <c r="M13" s="34"/>
      <c r="O13" s="44">
        <f t="shared" si="2"/>
        <v>347.42597078597078</v>
      </c>
      <c r="P13" s="20"/>
      <c r="Q13" s="20"/>
      <c r="S13" s="44" t="e">
        <f t="shared" si="3"/>
        <v>#VALUE!</v>
      </c>
      <c r="T13" s="20"/>
      <c r="U13" s="20"/>
      <c r="W13" s="44">
        <f t="shared" si="4"/>
        <v>0</v>
      </c>
      <c r="X13" s="20"/>
      <c r="Y13" s="20"/>
    </row>
    <row r="14" spans="1:25" x14ac:dyDescent="0.3">
      <c r="D14" s="36"/>
      <c r="E14" s="34"/>
      <c r="G14" s="34"/>
      <c r="H14" s="36"/>
      <c r="I14" s="34"/>
      <c r="L14" s="36"/>
      <c r="M14" s="34"/>
    </row>
    <row r="15" spans="1:25" x14ac:dyDescent="0.3">
      <c r="D15" s="41"/>
      <c r="L15" s="41"/>
    </row>
    <row r="16" spans="1:25" x14ac:dyDescent="0.3">
      <c r="A16" s="10" t="s">
        <v>242</v>
      </c>
      <c r="O16" s="20"/>
      <c r="P16" s="20"/>
      <c r="Q16" s="20"/>
      <c r="S16" s="20"/>
      <c r="T16" s="20"/>
      <c r="U16" s="20"/>
      <c r="W16" s="20"/>
      <c r="X16" s="20"/>
      <c r="Y16" s="20"/>
    </row>
    <row r="17" spans="1:25" x14ac:dyDescent="0.3">
      <c r="A17" t="s">
        <v>237</v>
      </c>
      <c r="C17" s="12"/>
      <c r="D17" s="19"/>
      <c r="E17" s="34"/>
      <c r="G17" s="12">
        <f>'P&amp;L'!G3</f>
        <v>57039217</v>
      </c>
      <c r="H17" s="19">
        <v>329932</v>
      </c>
      <c r="I17" s="34">
        <f>G17/H17</f>
        <v>172.88173623655783</v>
      </c>
      <c r="K17" s="12">
        <f>'P&amp;L'!Q3</f>
        <v>43875417</v>
      </c>
      <c r="L17" s="19">
        <f>'Sales Proportion'!$D$11+'Sales Proportion'!$D$12+'Sales Proportion'!$D$13</f>
        <v>254284</v>
      </c>
      <c r="M17" s="34"/>
      <c r="O17" s="20">
        <f>'P&amp;L'!AA3</f>
        <v>33007244</v>
      </c>
      <c r="P17" s="19">
        <f>'Sales Proportion'!$E$11+'Sales Proportion'!$E$12+'Sales Proportion'!$E$13</f>
        <v>246921</v>
      </c>
      <c r="S17" s="20">
        <f>'P&amp;L'!AE3</f>
        <v>29579632</v>
      </c>
      <c r="T17" s="19">
        <f>'Sales Proportion'!$E$11+'Sales Proportion'!$E$12+'Sales Proportion'!$E$13</f>
        <v>246921</v>
      </c>
      <c r="W17" s="20">
        <f>'P&amp;L'!AI3</f>
        <v>131930193</v>
      </c>
      <c r="X17" s="19">
        <f>'Sales Proportion'!$E$11+'Sales Proportion'!$E$12+'Sales Proportion'!$E$13</f>
        <v>246921</v>
      </c>
    </row>
    <row r="18" spans="1:25" x14ac:dyDescent="0.3">
      <c r="A18" t="s">
        <v>183</v>
      </c>
      <c r="C18" s="34"/>
      <c r="D18" s="36"/>
      <c r="E18" s="34"/>
      <c r="G18" s="34">
        <v>157.9</v>
      </c>
      <c r="H18" s="36"/>
      <c r="I18" s="34"/>
      <c r="K18" s="34">
        <v>157.9</v>
      </c>
      <c r="L18" s="36"/>
      <c r="M18" s="34"/>
      <c r="O18" s="45">
        <f>(('Sales Proportion'!$E$11+('Sales Proportion'!$E$12*0.5))/$P$17*'Price Hikes'!H65/1000)+(('Sales Proportion'!$E$12*0.5)/$P$17*'Price Hikes'!H55/1000)+('Sales Proportion'!$E$13/$P$17*'Price Hikes'!H44/1000)</f>
        <v>135.10418473924858</v>
      </c>
      <c r="P18" s="21"/>
      <c r="S18" s="45">
        <f>(('Sales Proportion'!$E$11+('Sales Proportion'!$E$12*0.5))/$P$17*'Price Hikes'!L65/1000)+(('Sales Proportion'!$E$12*0.5)/$P$17*'Price Hikes'!L55/1000)+('Sales Proportion'!$E$13/$P$17*'Price Hikes'!L44/1000)</f>
        <v>0</v>
      </c>
      <c r="T18" s="21"/>
      <c r="W18" s="45">
        <f>(('Sales Proportion'!$E$11+('Sales Proportion'!$E$12*0.5))/$P$17*'Price Hikes'!P65/1000)+(('Sales Proportion'!$E$12*0.5)/$P$17*'Price Hikes'!P55/1000)+('Sales Proportion'!$E$13/$P$17*'Price Hikes'!P44/1000)</f>
        <v>0</v>
      </c>
      <c r="X18" s="21"/>
    </row>
    <row r="19" spans="1:25" x14ac:dyDescent="0.3">
      <c r="A19" t="s">
        <v>184</v>
      </c>
      <c r="C19" s="35"/>
      <c r="D19" s="36"/>
      <c r="E19" s="34"/>
      <c r="G19" s="35">
        <v>168.9</v>
      </c>
      <c r="H19" s="36"/>
      <c r="I19" s="34"/>
      <c r="K19" s="35">
        <v>168.9</v>
      </c>
      <c r="L19" s="36"/>
      <c r="M19" s="34"/>
      <c r="O19" s="45">
        <f>(('Sales Proportion'!$E$11+('Sales Proportion'!$E$12*0.5))/$P$17*'Price Hikes'!H66/1000)+(('Sales Proportion'!$E$12*0.5)/$P$17*'Price Hikes'!H56/1000)+('Sales Proportion'!$E$13/$P$17*'Price Hikes'!H45/1000)</f>
        <v>144.74182471316738</v>
      </c>
      <c r="P19" s="21"/>
      <c r="S19" s="45">
        <f>(('Sales Proportion'!$E$11+('Sales Proportion'!$E$12*0.5))/$P$17*'Price Hikes'!L66/1000)+(('Sales Proportion'!$E$12*0.5)/$P$17*'Price Hikes'!L56/1000)+('Sales Proportion'!$E$13/$P$17*'Price Hikes'!L45/1000)</f>
        <v>0</v>
      </c>
      <c r="T19" s="21"/>
      <c r="W19" s="45">
        <f>(('Sales Proportion'!$E$11+('Sales Proportion'!$E$12*0.5))/$P$17*'Price Hikes'!P66/1000)+(('Sales Proportion'!$E$12*0.5)/$P$17*'Price Hikes'!P56/1000)+('Sales Proportion'!$E$13/$P$17*'Price Hikes'!P45/1000)</f>
        <v>0</v>
      </c>
      <c r="X19" s="21"/>
    </row>
    <row r="20" spans="1:25" x14ac:dyDescent="0.3">
      <c r="A20" t="s">
        <v>185</v>
      </c>
      <c r="C20" s="35"/>
      <c r="D20" s="36"/>
      <c r="E20" s="34"/>
      <c r="G20" s="35">
        <v>208.9</v>
      </c>
      <c r="H20" s="36"/>
      <c r="I20" s="34"/>
      <c r="K20" s="35">
        <v>208.9</v>
      </c>
      <c r="L20" s="36"/>
      <c r="M20" s="34"/>
      <c r="O20" s="45">
        <f>(('Sales Proportion'!$E$11+('Sales Proportion'!$E$12*0.5))/$P$17*'Price Hikes'!H67/1000)+(('Sales Proportion'!$E$12*0.5)/$P$17*'Price Hikes'!H57/1000)+('Sales Proportion'!$E$13/$P$17*'Price Hikes'!H46/1000)</f>
        <v>178.42693493060534</v>
      </c>
      <c r="P20" s="21"/>
      <c r="S20" s="45">
        <f>(('Sales Proportion'!$E$11+('Sales Proportion'!$E$12*0.5))/$P$17*'Price Hikes'!L67/1000)+(('Sales Proportion'!$E$12*0.5)/$P$17*'Price Hikes'!L57/1000)+('Sales Proportion'!$E$13/$P$17*'Price Hikes'!L46/1000)</f>
        <v>0</v>
      </c>
      <c r="T20" s="21"/>
      <c r="W20" s="45">
        <f>(('Sales Proportion'!$E$11+('Sales Proportion'!$E$12*0.5))/$P$17*'Price Hikes'!P67/1000)+(('Sales Proportion'!$E$12*0.5)/$P$17*'Price Hikes'!P57/1000)+('Sales Proportion'!$E$13/$P$17*'Price Hikes'!P46/1000)</f>
        <v>0</v>
      </c>
      <c r="X20" s="21"/>
    </row>
    <row r="21" spans="1:25" x14ac:dyDescent="0.3">
      <c r="A21" t="s">
        <v>186</v>
      </c>
      <c r="C21" s="35"/>
      <c r="D21" s="36"/>
      <c r="E21" s="34"/>
      <c r="G21" s="35">
        <v>234.9</v>
      </c>
      <c r="H21" s="36"/>
      <c r="I21" s="34"/>
      <c r="K21" s="35">
        <v>234.9</v>
      </c>
      <c r="L21" s="36"/>
      <c r="M21" s="34"/>
      <c r="O21" s="45">
        <f>(('Sales Proportion'!$E$11+('Sales Proportion'!$E$12*0.5))/$P$17*'Price Hikes'!H68/1000)+(('Sales Proportion'!$E$12*0.5)/$P$17*'Price Hikes'!H58/1000)+('Sales Proportion'!$E$13/$P$17*'Price Hikes'!H47/1000)</f>
        <v>202.61217717407592</v>
      </c>
      <c r="P21" s="21"/>
      <c r="S21" s="45">
        <f>(('Sales Proportion'!$E$11+('Sales Proportion'!$E$12*0.5))/$P$17*'Price Hikes'!L68/1000)+(('Sales Proportion'!$E$12*0.5)/$P$17*'Price Hikes'!L58/1000)+('Sales Proportion'!$E$13/$P$17*'Price Hikes'!L47/1000)</f>
        <v>0</v>
      </c>
      <c r="T21" s="21"/>
      <c r="W21" s="45">
        <f>(('Sales Proportion'!$E$11+('Sales Proportion'!$E$12*0.5))/$P$17*'Price Hikes'!P68/1000)+(('Sales Proportion'!$E$12*0.5)/$P$17*'Price Hikes'!P58/1000)+('Sales Proportion'!$E$13/$P$17*'Price Hikes'!P47/1000)</f>
        <v>0</v>
      </c>
      <c r="X21" s="21"/>
    </row>
    <row r="22" spans="1:25" x14ac:dyDescent="0.3">
      <c r="A22" t="s">
        <v>187</v>
      </c>
      <c r="C22" s="35"/>
      <c r="D22" s="36"/>
      <c r="E22" s="34"/>
      <c r="G22" s="35">
        <v>282.89999999999998</v>
      </c>
      <c r="H22" s="36"/>
      <c r="I22" s="34"/>
      <c r="K22" s="35">
        <v>282.89999999999998</v>
      </c>
      <c r="L22" s="36"/>
      <c r="M22" s="34"/>
      <c r="O22" s="45">
        <f>(('Sales Proportion'!$E$11+('Sales Proportion'!$E$12*0.5))/$P$17*'Price Hikes'!H69/1000)+(('Sales Proportion'!$E$12*0.5)/$P$17*'Price Hikes'!H59/1000)+('Sales Proportion'!$E$13/$P$17*'Price Hikes'!H48/1000)</f>
        <v>240.41106021764045</v>
      </c>
      <c r="P22" s="21"/>
      <c r="S22" s="45">
        <f>(('Sales Proportion'!$E$11+('Sales Proportion'!$E$12*0.5))/$P$17*'Price Hikes'!L69/1000)+(('Sales Proportion'!$E$12*0.5)/$P$17*'Price Hikes'!L59/1000)+('Sales Proportion'!$E$13/$P$17*'Price Hikes'!L48/1000)</f>
        <v>0</v>
      </c>
      <c r="T22" s="21"/>
      <c r="W22" s="45">
        <f>(('Sales Proportion'!$E$11+('Sales Proportion'!$E$12*0.5))/$P$17*'Price Hikes'!P69/1000)+(('Sales Proportion'!$E$12*0.5)/$P$17*'Price Hikes'!P59/1000)+('Sales Proportion'!$E$13/$P$17*'Price Hikes'!P48/1000)</f>
        <v>0</v>
      </c>
      <c r="X22" s="21"/>
    </row>
    <row r="23" spans="1:25" x14ac:dyDescent="0.3">
      <c r="A23" t="s">
        <v>189</v>
      </c>
      <c r="C23" s="35"/>
      <c r="D23" s="36"/>
      <c r="E23" s="34"/>
      <c r="G23" s="35">
        <v>390.9</v>
      </c>
      <c r="H23" s="36"/>
      <c r="I23" s="34"/>
      <c r="K23" s="35">
        <v>390.9</v>
      </c>
      <c r="L23" s="36"/>
      <c r="M23" s="34"/>
      <c r="O23" s="45">
        <f>(('Sales Proportion'!$E$11+('Sales Proportion'!$E$12*0.5))/$P$17*'Price Hikes'!H70/1000)+(('Sales Proportion'!$E$12*0.5)/$P$17*'Price Hikes'!H60/1000)+('Sales Proportion'!$E$13/$P$17*'Price Hikes'!H49/1000)</f>
        <v>322.2216636090086</v>
      </c>
      <c r="P23" s="21"/>
      <c r="S23" s="45">
        <f>(('Sales Proportion'!$E$11+('Sales Proportion'!$E$12*0.5))/$P$17*'Price Hikes'!L70/1000)+(('Sales Proportion'!$E$12*0.5)/$P$17*'Price Hikes'!L60/1000)+('Sales Proportion'!$E$13/$P$17*'Price Hikes'!L49/1000)</f>
        <v>0</v>
      </c>
      <c r="T23" s="21"/>
      <c r="W23" s="45">
        <f>(('Sales Proportion'!$E$11+('Sales Proportion'!$E$12*0.5))/$P$17*'Price Hikes'!P70/1000)+(('Sales Proportion'!$E$12*0.5)/$P$17*'Price Hikes'!P60/1000)+('Sales Proportion'!$E$13/$P$17*'Price Hikes'!P49/1000)</f>
        <v>0</v>
      </c>
      <c r="X23" s="21"/>
    </row>
    <row r="24" spans="1:25" x14ac:dyDescent="0.3">
      <c r="A24" t="s">
        <v>190</v>
      </c>
      <c r="C24" s="35"/>
      <c r="D24" s="36"/>
      <c r="E24" s="34"/>
      <c r="G24" s="35">
        <v>493.9</v>
      </c>
      <c r="H24" s="36"/>
      <c r="I24" s="34"/>
      <c r="K24" s="35">
        <v>493.9</v>
      </c>
      <c r="L24" s="36"/>
      <c r="M24" s="34"/>
      <c r="O24" s="45">
        <f>(('Sales Proportion'!$E$11+('Sales Proportion'!$E$12*0.5))/$P$17*'Price Hikes'!H71/1000)+(('Sales Proportion'!$E$12*0.5)/$P$17*'Price Hikes'!H61/1000)+('Sales Proportion'!$E$13/$P$17*'Price Hikes'!H50/1000)</f>
        <v>407.38096152210625</v>
      </c>
      <c r="P24" s="21"/>
      <c r="S24" s="45">
        <f>(('Sales Proportion'!$E$11+('Sales Proportion'!$E$12*0.5))/$P$17*'Price Hikes'!L71/1000)+(('Sales Proportion'!$E$12*0.5)/$P$17*'Price Hikes'!L61/1000)+('Sales Proportion'!$E$13/$P$17*'Price Hikes'!L50/1000)</f>
        <v>0</v>
      </c>
      <c r="T24" s="21"/>
      <c r="W24" s="45">
        <f>(('Sales Proportion'!$E$11+('Sales Proportion'!$E$12*0.5))/$P$17*'Price Hikes'!P71/1000)+(('Sales Proportion'!$E$12*0.5)/$P$17*'Price Hikes'!P61/1000)+('Sales Proportion'!$E$13/$P$17*'Price Hikes'!P50/1000)</f>
        <v>0</v>
      </c>
      <c r="X24" s="21"/>
    </row>
    <row r="25" spans="1:25" x14ac:dyDescent="0.3">
      <c r="A25" t="s">
        <v>191</v>
      </c>
      <c r="C25" s="35"/>
      <c r="D25" s="36"/>
      <c r="E25" s="34"/>
      <c r="G25" s="35">
        <v>497.9</v>
      </c>
      <c r="H25" s="36"/>
      <c r="I25" s="34"/>
      <c r="K25" s="35">
        <v>497.9</v>
      </c>
      <c r="L25" s="36"/>
      <c r="M25" s="34"/>
      <c r="O25" s="45">
        <f>(('Sales Proportion'!$E$11+('Sales Proportion'!$E$12*0.5))/$P$17*'Price Hikes'!H72/1000)+(('Sales Proportion'!$E$12*0.5)/$P$17*'Price Hikes'!H62/1000)+('Sales Proportion'!$E$13/$P$17*'Price Hikes'!H51/1000)</f>
        <v>411.3809615221063</v>
      </c>
      <c r="P25" s="21"/>
      <c r="S25" s="45">
        <f>(('Sales Proportion'!$E$11+('Sales Proportion'!$E$12*0.5))/$P$17*'Price Hikes'!L72/1000)+(('Sales Proportion'!$E$12*0.5)/$P$17*'Price Hikes'!L62/1000)+('Sales Proportion'!$E$13/$P$17*'Price Hikes'!L51/1000)</f>
        <v>0</v>
      </c>
      <c r="T25" s="21"/>
      <c r="W25" s="45">
        <f>(('Sales Proportion'!$E$11+('Sales Proportion'!$E$12*0.5))/$P$17*'Price Hikes'!P72/1000)+(('Sales Proportion'!$E$12*0.5)/$P$17*'Price Hikes'!P62/1000)+('Sales Proportion'!$E$13/$P$17*'Price Hikes'!P51/1000)</f>
        <v>0</v>
      </c>
      <c r="X25" s="21"/>
    </row>
    <row r="26" spans="1:25" x14ac:dyDescent="0.3">
      <c r="O26" s="20"/>
      <c r="P26" s="20"/>
      <c r="Q26" s="20"/>
      <c r="S26" s="20"/>
      <c r="T26" s="20"/>
      <c r="U26" s="20"/>
      <c r="W26" s="20"/>
      <c r="X26" s="20"/>
      <c r="Y26" s="20"/>
    </row>
    <row r="27" spans="1:25" x14ac:dyDescent="0.3">
      <c r="A27" s="10" t="s">
        <v>239</v>
      </c>
      <c r="O27" s="20"/>
      <c r="P27" s="20"/>
      <c r="Q27" s="20"/>
      <c r="S27" s="20"/>
      <c r="T27" s="20"/>
      <c r="U27" s="20"/>
      <c r="W27" s="20"/>
      <c r="X27" s="20"/>
      <c r="Y27" s="20"/>
    </row>
    <row r="28" spans="1:25" x14ac:dyDescent="0.3">
      <c r="A28" t="s">
        <v>237</v>
      </c>
      <c r="C28" s="120"/>
      <c r="D28" s="121"/>
      <c r="E28" s="34"/>
      <c r="G28" s="12">
        <f>'P&amp;L'!I3</f>
        <v>53910836</v>
      </c>
      <c r="H28" s="19">
        <v>316799</v>
      </c>
      <c r="I28" s="34">
        <f>G28/H28</f>
        <v>170.17363059858144</v>
      </c>
      <c r="K28" s="12">
        <f>'P&amp;L'!S3</f>
        <v>41232056</v>
      </c>
      <c r="L28" s="19">
        <f>'Sales Proportion'!$D$8+'Sales Proportion'!$D$9+'Sales Proportion'!$D$10</f>
        <v>238260</v>
      </c>
      <c r="M28" s="34"/>
      <c r="O28" s="12">
        <f>'P&amp;L'!AC3</f>
        <v>35213696</v>
      </c>
      <c r="P28" s="19">
        <f>'Sales Proportion'!$E$8+'Sales Proportion'!$E$9+'Sales Proportion'!$E$10</f>
        <v>272638</v>
      </c>
      <c r="S28" s="12">
        <f>'P&amp;L'!AG3</f>
        <v>37685080</v>
      </c>
      <c r="T28" s="19">
        <f>'Sales Proportion'!$E$8+'Sales Proportion'!$E$9+'Sales Proportion'!$E$10</f>
        <v>272638</v>
      </c>
      <c r="W28" s="12">
        <f>'P&amp;L'!AK3</f>
        <v>35857225</v>
      </c>
      <c r="X28" s="19">
        <f>'Sales Proportion'!$E$8+'Sales Proportion'!$E$9+'Sales Proportion'!$E$10</f>
        <v>272638</v>
      </c>
    </row>
    <row r="29" spans="1:25" x14ac:dyDescent="0.3">
      <c r="A29" t="s">
        <v>183</v>
      </c>
      <c r="C29" s="122"/>
      <c r="D29" s="123"/>
      <c r="E29" s="34"/>
      <c r="G29" s="34">
        <v>157.9</v>
      </c>
      <c r="H29" s="36"/>
      <c r="I29" s="34"/>
      <c r="K29" s="34">
        <v>157.9</v>
      </c>
      <c r="L29" s="36"/>
      <c r="M29" s="34"/>
      <c r="O29" s="44">
        <f>(('Sales Proportion'!$E$8/$P$28)*'Price Hikes'!H88/1000)+((('Sales Proportion'!$E$9+'Sales Proportion'!$E$10)/$P$28)*'Price Hikes'!H78/1000)</f>
        <v>119.75319654633617</v>
      </c>
      <c r="S29" s="44">
        <f>(('Sales Proportion'!$E$8/$P$28)*'Price Hikes'!L88/1000)+((('Sales Proportion'!$E$9+'Sales Proportion'!$E$10)/$P$28)*'Price Hikes'!L78/1000)</f>
        <v>0</v>
      </c>
      <c r="W29" s="44">
        <f>(('Sales Proportion'!$E$8/$P$28)*'Price Hikes'!P88/1000)+((('Sales Proportion'!$E$9+'Sales Proportion'!$E$10)/$P$28)*'Price Hikes'!P78/1000)</f>
        <v>0</v>
      </c>
    </row>
    <row r="30" spans="1:25" x14ac:dyDescent="0.3">
      <c r="A30" t="s">
        <v>184</v>
      </c>
      <c r="C30" s="124"/>
      <c r="D30" s="123"/>
      <c r="E30" s="34"/>
      <c r="G30" s="35">
        <v>168.9</v>
      </c>
      <c r="H30" s="36"/>
      <c r="I30" s="34"/>
      <c r="K30" s="35">
        <v>168.9</v>
      </c>
      <c r="L30" s="36"/>
      <c r="M30" s="34"/>
      <c r="O30" s="44">
        <f>(('Sales Proportion'!$E$8/$P$28)*'Price Hikes'!H89/1000)+((('Sales Proportion'!$E$9+'Sales Proportion'!$E$10)/$P$28)*'Price Hikes'!H79/1000)</f>
        <v>128.01345227004305</v>
      </c>
      <c r="S30" s="44">
        <f>(('Sales Proportion'!$E$8/$P$28)*'Price Hikes'!L89/1000)+((('Sales Proportion'!$E$9+'Sales Proportion'!$E$10)/$P$28)*'Price Hikes'!L79/1000)</f>
        <v>0</v>
      </c>
      <c r="W30" s="44">
        <f>(('Sales Proportion'!$E$8/$P$28)*'Price Hikes'!P89/1000)+((('Sales Proportion'!$E$9+'Sales Proportion'!$E$10)/$P$28)*'Price Hikes'!P79/1000)</f>
        <v>0</v>
      </c>
    </row>
    <row r="31" spans="1:25" x14ac:dyDescent="0.3">
      <c r="A31" t="s">
        <v>185</v>
      </c>
      <c r="C31" s="124"/>
      <c r="D31" s="123"/>
      <c r="E31" s="34"/>
      <c r="G31" s="35">
        <v>208.9</v>
      </c>
      <c r="H31" s="36"/>
      <c r="I31" s="34"/>
      <c r="K31" s="35">
        <v>208.9</v>
      </c>
      <c r="L31" s="36"/>
      <c r="M31" s="34"/>
      <c r="O31" s="44">
        <f>(('Sales Proportion'!$E$8/$P$28)*'Price Hikes'!H90/1000)+((('Sales Proportion'!$E$9+'Sales Proportion'!$E$10)/$P$28)*'Price Hikes'!H80/1000)</f>
        <v>159.80383585560341</v>
      </c>
      <c r="S31" s="44">
        <f>(('Sales Proportion'!$E$8/$P$28)*'Price Hikes'!L90/1000)+((('Sales Proportion'!$E$9+'Sales Proportion'!$E$10)/$P$28)*'Price Hikes'!L80/1000)</f>
        <v>0</v>
      </c>
      <c r="W31" s="44">
        <f>(('Sales Proportion'!$E$8/$P$28)*'Price Hikes'!P90/1000)+((('Sales Proportion'!$E$9+'Sales Proportion'!$E$10)/$P$28)*'Price Hikes'!P80/1000)</f>
        <v>0</v>
      </c>
    </row>
    <row r="32" spans="1:25" x14ac:dyDescent="0.3">
      <c r="A32" t="s">
        <v>186</v>
      </c>
      <c r="C32" s="124"/>
      <c r="D32" s="123"/>
      <c r="E32" s="34"/>
      <c r="G32" s="35">
        <v>234.9</v>
      </c>
      <c r="H32" s="36"/>
      <c r="I32" s="34"/>
      <c r="K32" s="35">
        <v>234.9</v>
      </c>
      <c r="L32" s="36"/>
      <c r="M32" s="34"/>
      <c r="O32" s="44">
        <f>(('Sales Proportion'!$E$8/$P$28)*'Price Hikes'!H91/1000)+((('Sales Proportion'!$E$9+'Sales Proportion'!$E$10)/$P$28)*'Price Hikes'!H81/1000)</f>
        <v>183.80383585560338</v>
      </c>
      <c r="S32" s="44">
        <f>(('Sales Proportion'!$E$8/$P$28)*'Price Hikes'!L91/1000)+((('Sales Proportion'!$E$9+'Sales Proportion'!$E$10)/$P$28)*'Price Hikes'!L81/1000)</f>
        <v>0</v>
      </c>
      <c r="W32" s="44">
        <f>(('Sales Proportion'!$E$8/$P$28)*'Price Hikes'!P91/1000)+((('Sales Proportion'!$E$9+'Sales Proportion'!$E$10)/$P$28)*'Price Hikes'!P81/1000)</f>
        <v>0</v>
      </c>
    </row>
    <row r="33" spans="1:25" x14ac:dyDescent="0.3">
      <c r="A33" t="s">
        <v>187</v>
      </c>
      <c r="C33" s="124"/>
      <c r="D33" s="123"/>
      <c r="E33" s="34"/>
      <c r="G33" s="35">
        <v>282.89999999999998</v>
      </c>
      <c r="H33" s="36"/>
      <c r="I33" s="34"/>
      <c r="K33" s="35">
        <v>282.89999999999998</v>
      </c>
      <c r="L33" s="36"/>
      <c r="M33" s="34"/>
      <c r="O33" s="44">
        <f>(('Sales Proportion'!$E$8/$P$28)*'Price Hikes'!H92/1000)+((('Sales Proportion'!$E$9+'Sales Proportion'!$E$10)/$P$28)*'Price Hikes'!H82/1000)</f>
        <v>216.49549805969821</v>
      </c>
      <c r="S33" s="44">
        <f>(('Sales Proportion'!$E$8/$P$28)*'Price Hikes'!L92/1000)+((('Sales Proportion'!$E$9+'Sales Proportion'!$E$10)/$P$28)*'Price Hikes'!L82/1000)</f>
        <v>0</v>
      </c>
      <c r="W33" s="44">
        <f>(('Sales Proportion'!$E$8/$P$28)*'Price Hikes'!P92/1000)+((('Sales Proportion'!$E$9+'Sales Proportion'!$E$10)/$P$28)*'Price Hikes'!P82/1000)</f>
        <v>0</v>
      </c>
    </row>
    <row r="34" spans="1:25" x14ac:dyDescent="0.3">
      <c r="A34" t="s">
        <v>189</v>
      </c>
      <c r="C34" s="124"/>
      <c r="D34" s="123"/>
      <c r="E34" s="34"/>
      <c r="G34" s="35">
        <v>390.9</v>
      </c>
      <c r="H34" s="36"/>
      <c r="I34" s="34"/>
      <c r="K34" s="35">
        <v>390.9</v>
      </c>
      <c r="L34" s="36"/>
      <c r="M34" s="34"/>
      <c r="O34" s="44">
        <f>(('Sales Proportion'!$E$8/$P$28)*'Price Hikes'!H93/1000)+((('Sales Proportion'!$E$9+'Sales Proportion'!$E$10)/$P$28)*'Price Hikes'!H83/1000)</f>
        <v>280.40639309267237</v>
      </c>
      <c r="S34" s="44">
        <f>(('Sales Proportion'!$E$8/$P$28)*'Price Hikes'!L93/1000)+((('Sales Proportion'!$E$9+'Sales Proportion'!$E$10)/$P$28)*'Price Hikes'!L83/1000)</f>
        <v>0</v>
      </c>
      <c r="W34" s="44">
        <f>(('Sales Proportion'!$E$8/$P$28)*'Price Hikes'!P93/1000)+((('Sales Proportion'!$E$9+'Sales Proportion'!$E$10)/$P$28)*'Price Hikes'!P83/1000)</f>
        <v>0</v>
      </c>
    </row>
    <row r="35" spans="1:25" x14ac:dyDescent="0.3">
      <c r="A35" t="s">
        <v>190</v>
      </c>
      <c r="C35" s="124"/>
      <c r="D35" s="123"/>
      <c r="E35" s="34"/>
      <c r="G35" s="35">
        <v>493.9</v>
      </c>
      <c r="H35" s="36"/>
      <c r="I35" s="34"/>
      <c r="K35" s="35">
        <v>493.9</v>
      </c>
      <c r="L35" s="36"/>
      <c r="M35" s="34"/>
      <c r="O35" s="44">
        <f>(('Sales Proportion'!$E$8/$P$28)*'Price Hikes'!H94/1000)+((('Sales Proportion'!$E$9+'Sales Proportion'!$E$10)/$P$28)*'Price Hikes'!H84/1000)</f>
        <v>348.65958963900846</v>
      </c>
      <c r="S35" s="44">
        <f>(('Sales Proportion'!$E$8/$P$28)*'Price Hikes'!L94/1000)+((('Sales Proportion'!$E$9+'Sales Proportion'!$E$10)/$P$28)*'Price Hikes'!L84/1000)</f>
        <v>0</v>
      </c>
      <c r="W35" s="44">
        <f>(('Sales Proportion'!$E$8/$P$28)*'Price Hikes'!P94/1000)+((('Sales Proportion'!$E$9+'Sales Proportion'!$E$10)/$P$28)*'Price Hikes'!P84/1000)</f>
        <v>0</v>
      </c>
    </row>
    <row r="36" spans="1:25" x14ac:dyDescent="0.3">
      <c r="A36" t="s">
        <v>191</v>
      </c>
      <c r="C36" s="124"/>
      <c r="D36" s="123"/>
      <c r="E36" s="34"/>
      <c r="G36" s="35">
        <v>497.9</v>
      </c>
      <c r="H36" s="36"/>
      <c r="I36" s="34"/>
      <c r="K36" s="35">
        <v>497.9</v>
      </c>
      <c r="L36" s="36"/>
      <c r="M36" s="34"/>
      <c r="O36" s="44">
        <f>(('Sales Proportion'!$E$8/$P$28)*'Price Hikes'!H95/1000)+((('Sales Proportion'!$E$9+'Sales Proportion'!$E$10)/$P$28)*'Price Hikes'!H85/1000)</f>
        <v>352.65958963900846</v>
      </c>
      <c r="S36" s="44">
        <f>(('Sales Proportion'!$E$8/$P$28)*'Price Hikes'!L95/1000)+((('Sales Proportion'!$E$9+'Sales Proportion'!$E$10)/$P$28)*'Price Hikes'!L85/1000)</f>
        <v>0</v>
      </c>
      <c r="W36" s="44">
        <f>(('Sales Proportion'!$E$8/$P$28)*'Price Hikes'!P95/1000)+((('Sales Proportion'!$E$9+'Sales Proportion'!$E$10)/$P$28)*'Price Hikes'!P85/1000)</f>
        <v>0</v>
      </c>
    </row>
    <row r="37" spans="1:25" x14ac:dyDescent="0.3">
      <c r="C37" s="125"/>
      <c r="D37" s="125"/>
      <c r="O37" s="20"/>
      <c r="P37" s="20"/>
      <c r="Q37" s="20"/>
      <c r="S37" s="20"/>
      <c r="T37" s="20"/>
      <c r="U37" s="20"/>
      <c r="W37" s="20"/>
      <c r="X37" s="20"/>
      <c r="Y37" s="20"/>
    </row>
    <row r="38" spans="1:25" x14ac:dyDescent="0.3">
      <c r="A38" s="10" t="s">
        <v>241</v>
      </c>
      <c r="C38" s="126"/>
      <c r="D38" s="125"/>
      <c r="K38" s="10" t="s">
        <v>279</v>
      </c>
      <c r="O38" s="20"/>
      <c r="P38" s="20"/>
      <c r="Q38" s="20"/>
      <c r="S38" s="20"/>
      <c r="T38" s="20"/>
      <c r="U38" s="20"/>
      <c r="W38" s="20"/>
      <c r="X38" s="20"/>
      <c r="Y38" s="20"/>
    </row>
    <row r="39" spans="1:25" x14ac:dyDescent="0.3">
      <c r="A39" t="s">
        <v>237</v>
      </c>
      <c r="C39" s="120"/>
      <c r="D39" s="121"/>
      <c r="E39" s="34"/>
      <c r="G39" s="12">
        <f>'P&amp;L'!K3</f>
        <v>45523571</v>
      </c>
      <c r="H39" s="19">
        <v>270886</v>
      </c>
      <c r="I39" s="34">
        <f>G39/H39</f>
        <v>168.05435127692093</v>
      </c>
      <c r="K39" s="12">
        <f>'P&amp;L'!U3</f>
        <v>38563663</v>
      </c>
      <c r="L39" s="19">
        <f>'Sales Proportion'!$D$5+'Sales Proportion'!$D$6+'Sales Proportion'!$D$7</f>
        <v>232139</v>
      </c>
      <c r="M39" s="34"/>
      <c r="O39" s="12">
        <f>'P&amp;L'!AE3</f>
        <v>29579632</v>
      </c>
      <c r="P39" s="19">
        <f>'Sales Proportion'!$E$5+'Sales Proportion'!$E$6+'Sales Proportion'!$E$7</f>
        <v>250132</v>
      </c>
      <c r="S39" s="12">
        <f>'P&amp;L'!AI3</f>
        <v>131930193</v>
      </c>
      <c r="T39" s="19">
        <f>'Sales Proportion'!$E$5+'Sales Proportion'!$E$6+'Sales Proportion'!$E$7</f>
        <v>250132</v>
      </c>
      <c r="W39" s="12">
        <f>'P&amp;L'!AM3</f>
        <v>36263281</v>
      </c>
      <c r="X39" s="19">
        <f>'Sales Proportion'!$E$5+'Sales Proportion'!$E$6+'Sales Proportion'!$E$7</f>
        <v>250132</v>
      </c>
    </row>
    <row r="40" spans="1:25" x14ac:dyDescent="0.3">
      <c r="A40" t="s">
        <v>183</v>
      </c>
      <c r="C40" s="122"/>
      <c r="D40" s="123"/>
      <c r="E40" s="34"/>
      <c r="G40" s="34">
        <v>157.9</v>
      </c>
      <c r="H40" s="36"/>
      <c r="I40" s="34"/>
      <c r="K40" s="34">
        <f>(('Sales Proportion'!$D$5/$L$39)*('Price Hikes'!H24/1000))+((('Sales Proportion'!$D$6+'Sales Proportion'!$D$7)/$L$39)*K29)</f>
        <v>157.09860083829088</v>
      </c>
      <c r="L40" s="36"/>
      <c r="M40" s="34"/>
      <c r="O40" s="44">
        <f>(('Sales Proportion'!$E$5/$P$39)*'Price Hikes'!H98/1000)+((('Sales Proportion'!E$6+'Sales Proportion'!$E$7)/$P$39)*'Price Hikes'!H88/1000)</f>
        <v>114.89950506132762</v>
      </c>
      <c r="S40" s="44" t="e">
        <f>(('Sales Proportion'!$E$5/$P$39)*'Price Hikes'!L98/1000)+((('Sales Proportion'!I$6+'Sales Proportion'!$E$7)/$P$39)*'Price Hikes'!L88/1000)</f>
        <v>#VALUE!</v>
      </c>
      <c r="W40" s="44">
        <f>(('Sales Proportion'!$E$5/$P$39)*'Price Hikes'!P98/1000)+((('Sales Proportion'!M$6+'Sales Proportion'!$E$7)/$P$39)*'Price Hikes'!P88/1000)</f>
        <v>0</v>
      </c>
    </row>
    <row r="41" spans="1:25" x14ac:dyDescent="0.3">
      <c r="A41" t="s">
        <v>184</v>
      </c>
      <c r="C41" s="122"/>
      <c r="D41" s="123"/>
      <c r="E41" s="34"/>
      <c r="G41" s="35">
        <v>168.9</v>
      </c>
      <c r="H41" s="36"/>
      <c r="I41" s="34"/>
      <c r="K41" s="34">
        <f>(('Sales Proportion'!$D$5/$L$39)*('Price Hikes'!H25/1000))+((('Sales Proportion'!$D$6+'Sales Proportion'!$D$7)/$L$39)*K30)</f>
        <v>168.09860083829088</v>
      </c>
      <c r="L41" s="36"/>
      <c r="M41" s="34"/>
      <c r="O41" s="44">
        <f>(('Sales Proportion'!$E$5/$P$39)*'Price Hikes'!H99/1000)+((('Sales Proportion'!E$6+'Sales Proportion'!$E$7)/$P$39)*'Price Hikes'!H89/1000)</f>
        <v>122.89950506132762</v>
      </c>
      <c r="S41" s="44" t="e">
        <f>(('Sales Proportion'!$E$5/$P$39)*'Price Hikes'!L99/1000)+((('Sales Proportion'!I$6+'Sales Proportion'!$E$7)/$P$39)*'Price Hikes'!L89/1000)</f>
        <v>#VALUE!</v>
      </c>
      <c r="W41" s="44">
        <f>(('Sales Proportion'!$E$5/$P$39)*'Price Hikes'!P99/1000)+((('Sales Proportion'!M$6+'Sales Proportion'!$E$7)/$P$39)*'Price Hikes'!P89/1000)</f>
        <v>0</v>
      </c>
    </row>
    <row r="42" spans="1:25" x14ac:dyDescent="0.3">
      <c r="A42" t="s">
        <v>185</v>
      </c>
      <c r="C42" s="122"/>
      <c r="D42" s="123"/>
      <c r="E42" s="34"/>
      <c r="G42" s="35">
        <v>208.9</v>
      </c>
      <c r="H42" s="36"/>
      <c r="I42" s="34"/>
      <c r="K42" s="34">
        <f>(('Sales Proportion'!$D$5/$L$39)*('Price Hikes'!H26/1000))+((('Sales Proportion'!$D$6+'Sales Proportion'!$D$7)/$L$39)*K31)</f>
        <v>207.56433473048477</v>
      </c>
      <c r="L42" s="36"/>
      <c r="M42" s="34"/>
      <c r="O42" s="44">
        <f>(('Sales Proportion'!$E$5/$P$39)*'Price Hikes'!H100/1000)+((('Sales Proportion'!E$6+'Sales Proportion'!$E$7)/$P$39)*'Price Hikes'!H90/1000)</f>
        <v>154.29950506132764</v>
      </c>
      <c r="S42" s="44" t="e">
        <f>(('Sales Proportion'!$E$5/$P$39)*'Price Hikes'!L100/1000)+((('Sales Proportion'!I$6+'Sales Proportion'!$E$7)/$P$39)*'Price Hikes'!L90/1000)</f>
        <v>#VALUE!</v>
      </c>
      <c r="W42" s="44">
        <f>(('Sales Proportion'!$E$5/$P$39)*'Price Hikes'!P100/1000)+((('Sales Proportion'!M$6+'Sales Proportion'!$E$7)/$P$39)*'Price Hikes'!P90/1000)</f>
        <v>0</v>
      </c>
    </row>
    <row r="43" spans="1:25" x14ac:dyDescent="0.3">
      <c r="A43" t="s">
        <v>186</v>
      </c>
      <c r="C43" s="122"/>
      <c r="D43" s="123"/>
      <c r="E43" s="34"/>
      <c r="G43" s="35">
        <v>234.9</v>
      </c>
      <c r="H43" s="36"/>
      <c r="I43" s="34"/>
      <c r="K43" s="34">
        <f>(('Sales Proportion'!$D$5/$L$39)*('Price Hikes'!H27/1000))+((('Sales Proportion'!$D$6+'Sales Proportion'!$D$7)/$L$39)*K32)</f>
        <v>233.56433473048477</v>
      </c>
      <c r="L43" s="36"/>
      <c r="M43" s="34"/>
      <c r="O43" s="44">
        <f>(('Sales Proportion'!$E$5/$P$39)*'Price Hikes'!H101/1000)+((('Sales Proportion'!E$6+'Sales Proportion'!$E$7)/$P$39)*'Price Hikes'!H91/1000)</f>
        <v>178.17146546623383</v>
      </c>
      <c r="S43" s="44" t="e">
        <f>(('Sales Proportion'!$E$5/$P$39)*'Price Hikes'!L101/1000)+((('Sales Proportion'!I$6+'Sales Proportion'!$E$7)/$P$39)*'Price Hikes'!L91/1000)</f>
        <v>#VALUE!</v>
      </c>
      <c r="W43" s="44">
        <f>(('Sales Proportion'!$E$5/$P$39)*'Price Hikes'!P101/1000)+((('Sales Proportion'!M$6+'Sales Proportion'!$E$7)/$P$39)*'Price Hikes'!P91/1000)</f>
        <v>0</v>
      </c>
    </row>
    <row r="44" spans="1:25" x14ac:dyDescent="0.3">
      <c r="A44" t="s">
        <v>187</v>
      </c>
      <c r="C44" s="122"/>
      <c r="D44" s="123"/>
      <c r="E44" s="34"/>
      <c r="G44" s="35">
        <v>282.89999999999998</v>
      </c>
      <c r="H44" s="36"/>
      <c r="I44" s="34"/>
      <c r="K44" s="34">
        <f>(('Sales Proportion'!$D$5/$L$39)*('Price Hikes'!H28/1000))+((('Sales Proportion'!$D$6+'Sales Proportion'!$D$7)/$L$39)*K33)</f>
        <v>281.03006862267864</v>
      </c>
      <c r="L44" s="36"/>
      <c r="M44" s="34"/>
      <c r="O44" s="44">
        <f>(('Sales Proportion'!$E$5/$P$39)*'Price Hikes'!H102/1000)+((('Sales Proportion'!E$6+'Sales Proportion'!$E$7)/$P$39)*'Price Hikes'!H92/1000)</f>
        <v>209.17146546623383</v>
      </c>
      <c r="S44" s="44" t="e">
        <f>(('Sales Proportion'!$E$5/$P$39)*'Price Hikes'!L102/1000)+((('Sales Proportion'!I$6+'Sales Proportion'!$E$7)/$P$39)*'Price Hikes'!L92/1000)</f>
        <v>#VALUE!</v>
      </c>
      <c r="W44" s="44">
        <f>(('Sales Proportion'!$E$5/$P$39)*'Price Hikes'!P102/1000)+((('Sales Proportion'!M$6+'Sales Proportion'!$E$7)/$P$39)*'Price Hikes'!P92/1000)</f>
        <v>0</v>
      </c>
    </row>
    <row r="45" spans="1:25" x14ac:dyDescent="0.3">
      <c r="A45" t="s">
        <v>189</v>
      </c>
      <c r="C45" s="122"/>
      <c r="D45" s="123"/>
      <c r="E45" s="34"/>
      <c r="G45" s="35">
        <v>390.9</v>
      </c>
      <c r="H45" s="36"/>
      <c r="I45" s="34"/>
      <c r="K45" s="34">
        <f>(('Sales Proportion'!$D$5/$L$39)*('Price Hikes'!H29/1000))+((('Sales Proportion'!$D$6+'Sales Proportion'!$D$7)/$L$39)*K34)</f>
        <v>388.22866946096946</v>
      </c>
      <c r="L45" s="36"/>
      <c r="M45" s="34"/>
      <c r="O45" s="44">
        <f>(('Sales Proportion'!$E$5/$P$39)*'Price Hikes'!H103/1000)+((('Sales Proportion'!E$6+'Sales Proportion'!$E$7)/$P$39)*'Price Hikes'!H93/1000)</f>
        <v>270.69901012265524</v>
      </c>
      <c r="S45" s="44" t="e">
        <f>(('Sales Proportion'!$E$5/$P$39)*'Price Hikes'!L103/1000)+((('Sales Proportion'!I$6+'Sales Proportion'!$E$7)/$P$39)*'Price Hikes'!L93/1000)</f>
        <v>#VALUE!</v>
      </c>
      <c r="W45" s="44">
        <f>(('Sales Proportion'!$E$5/$P$39)*'Price Hikes'!P103/1000)+((('Sales Proportion'!M$6+'Sales Proportion'!$E$7)/$P$39)*'Price Hikes'!P93/1000)</f>
        <v>0</v>
      </c>
    </row>
    <row r="46" spans="1:25" x14ac:dyDescent="0.3">
      <c r="A46" t="s">
        <v>190</v>
      </c>
      <c r="C46" s="122"/>
      <c r="D46" s="123"/>
      <c r="E46" s="34"/>
      <c r="G46" s="35">
        <v>493.9</v>
      </c>
      <c r="H46" s="36"/>
      <c r="I46" s="34"/>
      <c r="K46" s="34">
        <f>(('Sales Proportion'!$D$5/$L$39)*('Price Hikes'!H30/1000))+((('Sales Proportion'!$D$6+'Sales Proportion'!$D$7)/$L$39)*K35)</f>
        <v>488.55733892193905</v>
      </c>
      <c r="L46" s="36"/>
      <c r="M46" s="34"/>
      <c r="O46" s="44">
        <f>(('Sales Proportion'!$E$5/$P$39)*'Price Hikes'!H104/1000)+((('Sales Proportion'!E$6+'Sales Proportion'!$E$7)/$P$39)*'Price Hikes'!H94/1000)</f>
        <v>334.09851518398284</v>
      </c>
      <c r="S46" s="44" t="e">
        <f>(('Sales Proportion'!$E$5/$P$39)*'Price Hikes'!L104/1000)+((('Sales Proportion'!I$6+'Sales Proportion'!$E$7)/$P$39)*'Price Hikes'!L94/1000)</f>
        <v>#VALUE!</v>
      </c>
      <c r="W46" s="44">
        <f>(('Sales Proportion'!$E$5/$P$39)*'Price Hikes'!P104/1000)+((('Sales Proportion'!M$6+'Sales Proportion'!$E$7)/$P$39)*'Price Hikes'!P94/1000)</f>
        <v>0</v>
      </c>
    </row>
    <row r="47" spans="1:25" x14ac:dyDescent="0.3">
      <c r="A47" t="s">
        <v>191</v>
      </c>
      <c r="C47" s="122"/>
      <c r="D47" s="123"/>
      <c r="E47" s="34"/>
      <c r="G47" s="35">
        <v>497.9</v>
      </c>
      <c r="H47" s="36"/>
      <c r="I47" s="34"/>
      <c r="K47" s="34">
        <f>(('Sales Proportion'!$D$5/$L$39)*('Price Hikes'!H31/1000))+((('Sales Proportion'!$D$6+'Sales Proportion'!$D$7)/$L$39)*K36)</f>
        <v>492.55733892193905</v>
      </c>
      <c r="L47" s="36"/>
      <c r="M47" s="34"/>
      <c r="O47" s="44">
        <f>(('Sales Proportion'!$E$5/$P$39)*'Price Hikes'!H105/1000)+((('Sales Proportion'!E$6+'Sales Proportion'!$E$7)/$P$39)*'Price Hikes'!H95/1000)</f>
        <v>338.09851518398284</v>
      </c>
      <c r="S47" s="44" t="e">
        <f>(('Sales Proportion'!$E$5/$P$39)*'Price Hikes'!L105/1000)+((('Sales Proportion'!I$6+'Sales Proportion'!$E$7)/$P$39)*'Price Hikes'!L95/1000)</f>
        <v>#VALUE!</v>
      </c>
      <c r="W47" s="44">
        <f>(('Sales Proportion'!$E$5/$P$39)*'Price Hikes'!P105/1000)+((('Sales Proportion'!M$6+'Sales Proportion'!$E$7)/$P$39)*'Price Hikes'!P95/1000)</f>
        <v>0</v>
      </c>
    </row>
    <row r="48" spans="1:25" x14ac:dyDescent="0.3">
      <c r="C48" s="125"/>
      <c r="D48" s="125"/>
      <c r="O48" s="20"/>
      <c r="P48" s="20"/>
      <c r="Q48" s="20"/>
      <c r="S48" s="20"/>
      <c r="T48" s="20"/>
      <c r="U48" s="20"/>
      <c r="W48" s="20"/>
      <c r="X48" s="20"/>
      <c r="Y48" s="20"/>
    </row>
    <row r="49" spans="1:25" x14ac:dyDescent="0.3">
      <c r="A49" s="10" t="s">
        <v>240</v>
      </c>
      <c r="C49" s="126"/>
      <c r="D49" s="125"/>
      <c r="K49" s="10" t="s">
        <v>281</v>
      </c>
      <c r="O49" s="20"/>
      <c r="P49" s="20"/>
      <c r="Q49" s="20"/>
      <c r="S49" s="20"/>
      <c r="T49" s="20"/>
      <c r="U49" s="20"/>
      <c r="W49" s="20"/>
      <c r="X49" s="20"/>
      <c r="Y49" s="20"/>
    </row>
    <row r="50" spans="1:25" x14ac:dyDescent="0.3">
      <c r="A50" t="s">
        <v>237</v>
      </c>
      <c r="C50" s="120"/>
      <c r="D50" s="121"/>
      <c r="E50" s="34"/>
      <c r="G50" s="12">
        <f>'P&amp;L'!M3</f>
        <v>47420814</v>
      </c>
      <c r="H50" s="19">
        <v>278584</v>
      </c>
      <c r="I50" s="34">
        <f>G50/H50</f>
        <v>170.22088131407403</v>
      </c>
      <c r="K50" s="12">
        <f>'P&amp;L'!W3</f>
        <v>35621093</v>
      </c>
      <c r="L50" s="19">
        <f>'Sales Proportion'!$D$2+'Sales Proportion'!$D$3+'Sales Proportion'!$D$4</f>
        <v>235717</v>
      </c>
      <c r="M50" s="34"/>
      <c r="O50" s="12">
        <f>'P&amp;L'!AG3</f>
        <v>37685080</v>
      </c>
      <c r="P50" s="19">
        <f>'Sales Proportion'!$E$2+'Sales Proportion'!$E$3+'Sales Proportion'!$E$4</f>
        <v>341419</v>
      </c>
      <c r="S50" s="12">
        <f>'P&amp;L'!AK3</f>
        <v>35857225</v>
      </c>
      <c r="T50" s="19">
        <f>'Sales Proportion'!$E$2+'Sales Proportion'!$E$3+'Sales Proportion'!$E$4</f>
        <v>341419</v>
      </c>
      <c r="W50" s="12">
        <f>'P&amp;L'!AO3</f>
        <v>29060801</v>
      </c>
      <c r="X50" s="19">
        <f>'Sales Proportion'!$E$2+'Sales Proportion'!$E$3+'Sales Proportion'!$E$4</f>
        <v>341419</v>
      </c>
    </row>
    <row r="51" spans="1:25" x14ac:dyDescent="0.3">
      <c r="A51" t="s">
        <v>183</v>
      </c>
      <c r="C51" s="127"/>
      <c r="D51" s="123"/>
      <c r="E51" s="34"/>
      <c r="G51" s="34">
        <v>157.9</v>
      </c>
      <c r="H51" s="36"/>
      <c r="I51" s="34"/>
      <c r="K51" s="43">
        <f>(('Sales Proportion'!$D$2/$L$50)*('Price Hikes'!H34/1000))+((('Sales Proportion'!$D$3+'Sales Proportion'!$D$4)/$L$50)*('Price Hikes'!G24/1000))</f>
        <v>149.9</v>
      </c>
      <c r="L51" s="36"/>
      <c r="M51" s="34"/>
      <c r="O51" s="44">
        <f>(('Sales Proportion'!$E$2/$P$50)*'Price Hikes'!H130/1000)+(('Sales Proportion'!$E$3/$P$50)*'Price Hikes'!H118/1000)+(('Sales Proportion'!$E$4/$P$50*'Price Hikes'!H108/1000))</f>
        <v>103.18484062105507</v>
      </c>
      <c r="S51" s="44">
        <f>(('Sales Proportion'!$E$2/$P$50)*'Price Hikes'!L130/1000)+(('Sales Proportion'!$E$3/$P$50)*'Price Hikes'!L118/1000)+(('Sales Proportion'!$E$4/$P$50*'Price Hikes'!L108/1000))</f>
        <v>0</v>
      </c>
      <c r="W51" s="44">
        <f>(('Sales Proportion'!$E$2/$P$50)*'Price Hikes'!P130/1000)+(('Sales Proportion'!$E$3/$P$50)*'Price Hikes'!P118/1000)+(('Sales Proportion'!$E$4/$P$50*'Price Hikes'!P108/1000))</f>
        <v>0</v>
      </c>
    </row>
    <row r="52" spans="1:25" x14ac:dyDescent="0.3">
      <c r="A52" t="s">
        <v>184</v>
      </c>
      <c r="C52" s="127"/>
      <c r="D52" s="123"/>
      <c r="E52" s="34"/>
      <c r="G52" s="35">
        <v>168.9</v>
      </c>
      <c r="H52" s="36"/>
      <c r="I52" s="34"/>
      <c r="K52" s="43">
        <f>(('Sales Proportion'!$D$2/$L$50)*('Price Hikes'!H35/1000))+((('Sales Proportion'!$D$3+'Sales Proportion'!$D$4)/$L$50)*('Price Hikes'!G25/1000))</f>
        <v>160.9</v>
      </c>
      <c r="L52" s="36"/>
      <c r="M52" s="34"/>
      <c r="O52" s="44">
        <f>(('Sales Proportion'!$E$2/$P$50)*'Price Hikes'!H131/1000)+(('Sales Proportion'!$E$3/$P$50)*'Price Hikes'!H119/1000)+(('Sales Proportion'!$E$4/$P$50*'Price Hikes'!H109/1000))</f>
        <v>109.78484062105505</v>
      </c>
      <c r="S52" s="44">
        <f>(('Sales Proportion'!$E$2/$P$50)*'Price Hikes'!L131/1000)+(('Sales Proportion'!$E$3/$P$50)*'Price Hikes'!L119/1000)+(('Sales Proportion'!$E$4/$P$50*'Price Hikes'!L109/1000))</f>
        <v>0</v>
      </c>
      <c r="W52" s="44">
        <f>(('Sales Proportion'!$E$2/$P$50)*'Price Hikes'!P131/1000)+(('Sales Proportion'!$E$3/$P$50)*'Price Hikes'!P119/1000)+(('Sales Proportion'!$E$4/$P$50*'Price Hikes'!P109/1000))</f>
        <v>0</v>
      </c>
    </row>
    <row r="53" spans="1:25" x14ac:dyDescent="0.3">
      <c r="A53" t="s">
        <v>185</v>
      </c>
      <c r="C53" s="127"/>
      <c r="D53" s="123"/>
      <c r="E53" s="34"/>
      <c r="G53" s="35">
        <v>208.9</v>
      </c>
      <c r="H53" s="36"/>
      <c r="I53" s="34"/>
      <c r="K53" s="43">
        <f>(('Sales Proportion'!$D$2/$L$50)*('Price Hikes'!H36/1000))+((('Sales Proportion'!$D$3+'Sales Proportion'!$D$4)/$L$50)*('Price Hikes'!G26/1000))</f>
        <v>197.89999999999998</v>
      </c>
      <c r="L53" s="36"/>
      <c r="M53" s="34"/>
      <c r="O53" s="44">
        <f>(('Sales Proportion'!$E$2/$P$50)*'Price Hikes'!H132/1000)+(('Sales Proportion'!$E$3/$P$50)*'Price Hikes'!H120/1000)+(('Sales Proportion'!$E$4/$P$50*'Price Hikes'!H110/1000))</f>
        <v>140.50933632867532</v>
      </c>
      <c r="S53" s="44">
        <f>(('Sales Proportion'!$E$2/$P$50)*'Price Hikes'!L132/1000)+(('Sales Proportion'!$E$3/$P$50)*'Price Hikes'!L120/1000)+(('Sales Proportion'!$E$4/$P$50*'Price Hikes'!L110/1000))</f>
        <v>0</v>
      </c>
      <c r="W53" s="44">
        <f>(('Sales Proportion'!$E$2/$P$50)*'Price Hikes'!P132/1000)+(('Sales Proportion'!$E$3/$P$50)*'Price Hikes'!P120/1000)+(('Sales Proportion'!$E$4/$P$50*'Price Hikes'!P110/1000))</f>
        <v>0</v>
      </c>
    </row>
    <row r="54" spans="1:25" x14ac:dyDescent="0.3">
      <c r="A54" t="s">
        <v>186</v>
      </c>
      <c r="C54" s="127"/>
      <c r="D54" s="123"/>
      <c r="E54" s="34"/>
      <c r="G54" s="35">
        <v>234.9</v>
      </c>
      <c r="H54" s="36"/>
      <c r="I54" s="34"/>
      <c r="K54" s="43">
        <f>(('Sales Proportion'!$D$2/$L$50)*('Price Hikes'!H37/1000))+((('Sales Proportion'!$D$3+'Sales Proportion'!$D$4)/$L$50)*('Price Hikes'!G27/1000))</f>
        <v>222.89999999999998</v>
      </c>
      <c r="L54" s="36"/>
      <c r="M54" s="34"/>
      <c r="O54" s="44">
        <f>(('Sales Proportion'!$E$2/$P$50)*'Price Hikes'!H133/1000)+(('Sales Proportion'!$E$3/$P$50)*'Price Hikes'!H121/1000)+(('Sales Proportion'!$E$4/$P$50*'Price Hikes'!H111/1000))</f>
        <v>163.77162225886667</v>
      </c>
      <c r="S54" s="44">
        <f>(('Sales Proportion'!$E$2/$P$50)*'Price Hikes'!L133/1000)+(('Sales Proportion'!$E$3/$P$50)*'Price Hikes'!L121/1000)+(('Sales Proportion'!$E$4/$P$50*'Price Hikes'!L111/1000))</f>
        <v>0</v>
      </c>
      <c r="W54" s="44">
        <f>(('Sales Proportion'!$E$2/$P$50)*'Price Hikes'!P133/1000)+(('Sales Proportion'!$E$3/$P$50)*'Price Hikes'!P121/1000)+(('Sales Proportion'!$E$4/$P$50*'Price Hikes'!P111/1000))</f>
        <v>0</v>
      </c>
    </row>
    <row r="55" spans="1:25" x14ac:dyDescent="0.3">
      <c r="A55" t="s">
        <v>187</v>
      </c>
      <c r="C55" s="127"/>
      <c r="D55" s="123"/>
      <c r="E55" s="34"/>
      <c r="G55" s="35">
        <v>282.89999999999998</v>
      </c>
      <c r="H55" s="36"/>
      <c r="I55" s="34"/>
      <c r="K55" s="43">
        <f>(('Sales Proportion'!$D$2/$L$50)*('Price Hikes'!H38/1000))+((('Sales Proportion'!$D$3+'Sales Proportion'!$D$4)/$L$50)*('Price Hikes'!G28/1000))</f>
        <v>265.89999999999998</v>
      </c>
      <c r="L55" s="36"/>
      <c r="M55" s="34"/>
      <c r="O55" s="44">
        <f>(('Sales Proportion'!$E$2/$P$50)*'Price Hikes'!H134/1000)+(('Sales Proportion'!$E$3/$P$50)*'Price Hikes'!H122/1000)+(('Sales Proportion'!$E$4/$P$50*'Price Hikes'!H112/1000))</f>
        <v>193.77162225886667</v>
      </c>
      <c r="S55" s="44">
        <f>(('Sales Proportion'!$E$2/$P$50)*'Price Hikes'!L134/1000)+(('Sales Proportion'!$E$3/$P$50)*'Price Hikes'!L122/1000)+(('Sales Proportion'!$E$4/$P$50*'Price Hikes'!L112/1000))</f>
        <v>0</v>
      </c>
      <c r="W55" s="44">
        <f>(('Sales Proportion'!$E$2/$P$50)*'Price Hikes'!P134/1000)+(('Sales Proportion'!$E$3/$P$50)*'Price Hikes'!P122/1000)+(('Sales Proportion'!$E$4/$P$50*'Price Hikes'!P112/1000))</f>
        <v>0</v>
      </c>
    </row>
    <row r="56" spans="1:25" x14ac:dyDescent="0.3">
      <c r="A56" t="s">
        <v>189</v>
      </c>
      <c r="C56" s="127"/>
      <c r="D56" s="123"/>
      <c r="E56" s="34"/>
      <c r="G56" s="35">
        <v>390.9</v>
      </c>
      <c r="H56" s="36"/>
      <c r="I56" s="34"/>
      <c r="K56" s="43">
        <f>(('Sales Proportion'!$D$2/$L$50)*('Price Hikes'!H39/1000))+((('Sales Proportion'!$D$3+'Sales Proportion'!$D$4)/$L$50)*('Price Hikes'!G29/1000))</f>
        <v>365.9</v>
      </c>
      <c r="L56" s="36"/>
      <c r="M56" s="34"/>
      <c r="O56" s="44">
        <f>(('Sales Proportion'!$E$2/$P$50)*'Price Hikes'!H135/1000)+(('Sales Proportion'!$E$3/$P$50)*'Price Hikes'!H123/1000)+(('Sales Proportion'!$E$4/$P$50*'Price Hikes'!H113/1000))</f>
        <v>245.11874881011306</v>
      </c>
      <c r="S56" s="44">
        <f>(('Sales Proportion'!$E$2/$P$50)*'Price Hikes'!L135/1000)+(('Sales Proportion'!$E$3/$P$50)*'Price Hikes'!L123/1000)+(('Sales Proportion'!$E$4/$P$50*'Price Hikes'!L113/1000))</f>
        <v>0</v>
      </c>
      <c r="W56" s="44">
        <f>(('Sales Proportion'!$E$2/$P$50)*'Price Hikes'!P135/1000)+(('Sales Proportion'!$E$3/$P$50)*'Price Hikes'!P123/1000)+(('Sales Proportion'!$E$4/$P$50*'Price Hikes'!P113/1000))</f>
        <v>0</v>
      </c>
    </row>
    <row r="57" spans="1:25" x14ac:dyDescent="0.3">
      <c r="A57" t="s">
        <v>190</v>
      </c>
      <c r="C57" s="127"/>
      <c r="D57" s="123"/>
      <c r="E57" s="34"/>
      <c r="G57" s="35">
        <v>493.9</v>
      </c>
      <c r="H57" s="36"/>
      <c r="I57" s="34"/>
      <c r="K57" s="43">
        <f>(('Sales Proportion'!$D$2/$L$50)*('Price Hikes'!H40/1000))+((('Sales Proportion'!$D$3+'Sales Proportion'!$D$4)/$L$50)*('Price Hikes'!G30/1000))</f>
        <v>458.9</v>
      </c>
      <c r="L57" s="36"/>
      <c r="M57" s="34"/>
      <c r="O57" s="44">
        <f>(('Sales Proportion'!$E$2/$P$50)*'Price Hikes'!H136/1000)+(('Sales Proportion'!$E$3/$P$50)*'Price Hikes'!H124/1000)+(('Sales Proportion'!$E$4/$P$50*'Price Hikes'!H114/1000))</f>
        <v>300.11874881011306</v>
      </c>
      <c r="S57" s="44">
        <f>(('Sales Proportion'!$E$2/$P$50)*'Price Hikes'!L136/1000)+(('Sales Proportion'!$E$3/$P$50)*'Price Hikes'!L124/1000)+(('Sales Proportion'!$E$4/$P$50*'Price Hikes'!L114/1000))</f>
        <v>0</v>
      </c>
      <c r="W57" s="44">
        <f>(('Sales Proportion'!$E$2/$P$50)*'Price Hikes'!P136/1000)+(('Sales Proportion'!$E$3/$P$50)*'Price Hikes'!P124/1000)+(('Sales Proportion'!$E$4/$P$50*'Price Hikes'!P114/1000))</f>
        <v>0</v>
      </c>
    </row>
    <row r="58" spans="1:25" x14ac:dyDescent="0.3">
      <c r="A58" t="s">
        <v>191</v>
      </c>
      <c r="C58" s="127"/>
      <c r="D58" s="123"/>
      <c r="E58" s="34"/>
      <c r="G58" s="35">
        <v>497.9</v>
      </c>
      <c r="H58" s="36"/>
      <c r="I58" s="34"/>
      <c r="K58" s="43">
        <f>(('Sales Proportion'!$D$2/$L$50)*('Price Hikes'!H41/1000))+((('Sales Proportion'!$D$3+'Sales Proportion'!$D$4)/$L$50)*('Price Hikes'!G31/1000))</f>
        <v>462.9</v>
      </c>
      <c r="L58" s="36"/>
      <c r="M58" s="34"/>
      <c r="O58" s="44">
        <f>(('Sales Proportion'!$E$2/$P$50)*'Price Hikes'!H137/1000)+(('Sales Proportion'!$E$3/$P$50)*'Price Hikes'!H125/1000)+(('Sales Proportion'!$E$4/$P$50*'Price Hikes'!H115/1000))</f>
        <v>303.82670267325483</v>
      </c>
      <c r="S58" s="44">
        <f>(('Sales Proportion'!$E$2/$P$50)*'Price Hikes'!L137/1000)+(('Sales Proportion'!$E$3/$P$50)*'Price Hikes'!L125/1000)+(('Sales Proportion'!$E$4/$P$50*'Price Hikes'!L115/1000))</f>
        <v>0</v>
      </c>
      <c r="W58" s="44">
        <f>(('Sales Proportion'!$E$2/$P$50)*'Price Hikes'!P137/1000)+(('Sales Proportion'!$E$3/$P$50)*'Price Hikes'!P125/1000)+(('Sales Proportion'!$E$4/$P$50*'Price Hikes'!P115/1000))</f>
        <v>0</v>
      </c>
    </row>
    <row r="59" spans="1:25" x14ac:dyDescent="0.3">
      <c r="C59" s="125"/>
      <c r="D59" s="125"/>
      <c r="O59" s="20"/>
      <c r="P59" s="20"/>
      <c r="Q59" s="20"/>
      <c r="S59" s="20"/>
      <c r="T59" s="20"/>
      <c r="U59" s="20"/>
      <c r="W59" s="20"/>
      <c r="X59" s="20"/>
      <c r="Y59" s="20"/>
    </row>
    <row r="60" spans="1:25" x14ac:dyDescent="0.3">
      <c r="C60" s="125"/>
      <c r="D60" s="125"/>
      <c r="O60" s="20"/>
      <c r="P60" s="20"/>
      <c r="Q60" s="20"/>
      <c r="S60" s="20"/>
      <c r="T60" s="20"/>
      <c r="U60" s="20"/>
      <c r="W60" s="20"/>
      <c r="X60" s="20"/>
      <c r="Y60" s="20"/>
    </row>
    <row r="61" spans="1:25" ht="13.8" customHeight="1" x14ac:dyDescent="0.3">
      <c r="C61" s="125"/>
      <c r="D61" s="125"/>
      <c r="O61" s="20"/>
      <c r="P61" s="20"/>
      <c r="Q61" s="20"/>
      <c r="S61" s="20"/>
      <c r="T61" s="20"/>
      <c r="U61" s="20"/>
      <c r="W61" s="20"/>
      <c r="X61" s="20"/>
      <c r="Y61" s="20"/>
    </row>
    <row r="62" spans="1:25" x14ac:dyDescent="0.3">
      <c r="C62" s="125"/>
      <c r="D62" s="125"/>
      <c r="O62" s="20"/>
      <c r="P62" s="20"/>
      <c r="Q62" s="20"/>
      <c r="S62" s="20"/>
      <c r="T62" s="20"/>
      <c r="U62" s="20"/>
      <c r="W62" s="20"/>
      <c r="X62" s="20"/>
      <c r="Y62" s="20"/>
    </row>
    <row r="63" spans="1:25" x14ac:dyDescent="0.3">
      <c r="C63" s="125"/>
      <c r="D63" s="125"/>
      <c r="O63" s="20"/>
      <c r="P63" s="20"/>
      <c r="Q63" s="20"/>
      <c r="S63" s="20"/>
      <c r="T63" s="20"/>
      <c r="U63" s="20"/>
      <c r="W63" s="20"/>
      <c r="X63" s="20"/>
      <c r="Y63" s="20"/>
    </row>
    <row r="64" spans="1:25" x14ac:dyDescent="0.3">
      <c r="C64" s="125"/>
      <c r="D64" s="125"/>
      <c r="O64" s="20"/>
      <c r="P64" s="20"/>
      <c r="Q64" s="20"/>
      <c r="S64" s="20"/>
      <c r="T64" s="20"/>
      <c r="U64" s="20"/>
      <c r="W64" s="20"/>
      <c r="X64" s="20"/>
      <c r="Y64" s="20"/>
    </row>
    <row r="65" spans="2:25" x14ac:dyDescent="0.3">
      <c r="C65" s="125"/>
      <c r="D65" s="125"/>
      <c r="O65" s="20"/>
      <c r="P65" s="20"/>
      <c r="Q65" s="20"/>
      <c r="S65" s="20"/>
      <c r="T65" s="20"/>
      <c r="U65" s="20"/>
      <c r="W65" s="20"/>
      <c r="X65" s="20"/>
      <c r="Y65" s="20"/>
    </row>
    <row r="66" spans="2:25" x14ac:dyDescent="0.3">
      <c r="C66" s="125"/>
      <c r="D66" s="125"/>
      <c r="O66" s="20"/>
      <c r="P66" s="20"/>
      <c r="Q66" s="20"/>
      <c r="S66" s="20"/>
      <c r="T66" s="20"/>
      <c r="U66" s="20"/>
      <c r="W66" s="20"/>
      <c r="X66" s="20"/>
      <c r="Y66" s="20"/>
    </row>
    <row r="67" spans="2:25" x14ac:dyDescent="0.3">
      <c r="C67" s="125"/>
      <c r="D67" s="125"/>
      <c r="O67" s="20"/>
      <c r="P67" s="20"/>
      <c r="Q67" s="20"/>
      <c r="S67" s="20"/>
      <c r="T67" s="20"/>
      <c r="U67" s="20"/>
      <c r="W67" s="20"/>
      <c r="X67" s="20"/>
      <c r="Y67" s="20"/>
    </row>
    <row r="68" spans="2:25" x14ac:dyDescent="0.3">
      <c r="O68" s="20"/>
      <c r="P68" s="20"/>
      <c r="Q68" s="20"/>
      <c r="S68" s="20"/>
      <c r="T68" s="20"/>
      <c r="U68" s="20"/>
      <c r="W68" s="20"/>
      <c r="X68" s="20"/>
      <c r="Y68" s="20"/>
    </row>
    <row r="69" spans="2:25" x14ac:dyDescent="0.3">
      <c r="O69" s="20"/>
      <c r="P69" s="20"/>
      <c r="Q69" s="20"/>
      <c r="S69" s="20"/>
      <c r="T69" s="20"/>
      <c r="U69" s="20"/>
      <c r="W69" s="20"/>
      <c r="X69" s="20"/>
      <c r="Y69" s="20"/>
    </row>
    <row r="70" spans="2:25" x14ac:dyDescent="0.3">
      <c r="O70" s="20"/>
      <c r="P70" s="20"/>
      <c r="Q70" s="20"/>
      <c r="S70" s="20"/>
      <c r="T70" s="20"/>
      <c r="U70" s="20"/>
      <c r="W70" s="20"/>
      <c r="X70" s="20"/>
      <c r="Y70" s="20"/>
    </row>
    <row r="71" spans="2:25" x14ac:dyDescent="0.3">
      <c r="O71" s="20"/>
      <c r="P71" s="20"/>
      <c r="Q71" s="20"/>
      <c r="S71" s="20"/>
      <c r="T71" s="20"/>
      <c r="U71" s="20"/>
      <c r="W71" s="20"/>
      <c r="X71" s="20"/>
      <c r="Y71" s="20"/>
    </row>
    <row r="72" spans="2:25" x14ac:dyDescent="0.3">
      <c r="O72" s="20"/>
      <c r="P72" s="20"/>
      <c r="Q72" s="20"/>
      <c r="S72" s="20"/>
      <c r="T72" s="20"/>
      <c r="U72" s="20"/>
      <c r="W72" s="20"/>
      <c r="X72" s="20"/>
      <c r="Y72" s="20"/>
    </row>
    <row r="73" spans="2:25" x14ac:dyDescent="0.3">
      <c r="D73" s="19"/>
      <c r="E73" s="19"/>
      <c r="L73" s="19"/>
      <c r="M73" s="19"/>
      <c r="O73" s="20"/>
      <c r="P73" s="20"/>
      <c r="Q73" s="20"/>
      <c r="S73" s="20"/>
      <c r="T73" s="20"/>
      <c r="U73" s="20"/>
      <c r="W73" s="20"/>
      <c r="X73" s="20"/>
      <c r="Y73" s="20"/>
    </row>
    <row r="74" spans="2:25" x14ac:dyDescent="0.3">
      <c r="C74" s="19"/>
      <c r="D74" s="19"/>
      <c r="E74" s="19"/>
      <c r="G74" s="12"/>
      <c r="K74" s="19"/>
      <c r="L74" s="19"/>
      <c r="M74" s="19"/>
      <c r="O74" s="20"/>
      <c r="P74" s="20"/>
      <c r="Q74" s="20"/>
      <c r="S74" s="20"/>
      <c r="T74" s="20"/>
      <c r="U74" s="20"/>
      <c r="W74" s="20"/>
      <c r="X74" s="20"/>
      <c r="Y74" s="20"/>
    </row>
    <row r="75" spans="2:25" x14ac:dyDescent="0.3">
      <c r="G75" s="12"/>
      <c r="O75" s="20"/>
      <c r="P75" s="20"/>
      <c r="Q75" s="20"/>
      <c r="S75" s="20"/>
      <c r="T75" s="20"/>
      <c r="U75" s="20"/>
      <c r="W75" s="20"/>
      <c r="X75" s="20"/>
      <c r="Y75" s="20"/>
    </row>
    <row r="76" spans="2:25" x14ac:dyDescent="0.3">
      <c r="B76" s="19"/>
      <c r="G76" s="12"/>
      <c r="H76" s="19"/>
      <c r="I76" s="19"/>
      <c r="J76" s="19"/>
      <c r="O76" s="19"/>
      <c r="P76" s="19"/>
      <c r="Q76" s="19"/>
      <c r="S76" s="19"/>
      <c r="T76" s="19"/>
      <c r="U76" s="19"/>
      <c r="W76" s="19"/>
      <c r="X76" s="19"/>
      <c r="Y76" s="19"/>
    </row>
    <row r="77" spans="2:25" x14ac:dyDescent="0.3">
      <c r="G77" s="12"/>
      <c r="O77" s="20"/>
      <c r="P77" s="20"/>
      <c r="Q77" s="20"/>
      <c r="S77" s="20"/>
      <c r="T77" s="20"/>
      <c r="U77" s="20"/>
      <c r="W77" s="20"/>
      <c r="X77" s="20"/>
      <c r="Y77" s="20"/>
    </row>
    <row r="78" spans="2:25" x14ac:dyDescent="0.3">
      <c r="G78" s="12"/>
      <c r="O78" s="20"/>
      <c r="P78" s="20"/>
      <c r="Q78" s="20"/>
      <c r="S78" s="20"/>
      <c r="T78" s="20"/>
      <c r="U78" s="20"/>
      <c r="W78" s="20"/>
      <c r="X78" s="20"/>
      <c r="Y78" s="20"/>
    </row>
    <row r="79" spans="2:25" x14ac:dyDescent="0.3">
      <c r="G79" s="12"/>
      <c r="O79" s="20"/>
      <c r="P79" s="20"/>
      <c r="Q79" s="20"/>
      <c r="S79" s="20"/>
      <c r="T79" s="20"/>
      <c r="U79" s="20"/>
      <c r="W79" s="20"/>
      <c r="X79" s="20"/>
      <c r="Y79" s="20"/>
    </row>
    <row r="80" spans="2:25" x14ac:dyDescent="0.3">
      <c r="G80" s="12"/>
      <c r="O80" s="20"/>
      <c r="P80" s="20"/>
      <c r="Q80" s="20"/>
      <c r="S80" s="20"/>
      <c r="T80" s="20"/>
      <c r="U80" s="20"/>
      <c r="W80" s="20"/>
      <c r="X80" s="20"/>
      <c r="Y80" s="20"/>
    </row>
    <row r="81" spans="7:25" x14ac:dyDescent="0.3">
      <c r="G81" s="12"/>
      <c r="O81" s="30"/>
      <c r="P81" s="30"/>
      <c r="Q81" s="30"/>
      <c r="S81" s="30"/>
      <c r="T81" s="30"/>
      <c r="U81" s="30"/>
      <c r="W81" s="30"/>
      <c r="X81" s="30"/>
      <c r="Y81" s="30"/>
    </row>
    <row r="82" spans="7:25" x14ac:dyDescent="0.3">
      <c r="G82" s="12"/>
      <c r="O82" s="20"/>
      <c r="P82" s="20"/>
      <c r="Q82" s="20"/>
      <c r="S82" s="20"/>
      <c r="T82" s="20"/>
      <c r="U82" s="20"/>
      <c r="W82" s="20"/>
      <c r="X82" s="20"/>
      <c r="Y82" s="20"/>
    </row>
    <row r="83" spans="7:25" x14ac:dyDescent="0.3">
      <c r="G83" s="12"/>
      <c r="O83" s="20"/>
      <c r="P83" s="20"/>
      <c r="Q83" s="20"/>
      <c r="S83" s="20"/>
      <c r="T83" s="20"/>
      <c r="U83" s="20"/>
      <c r="W83" s="20"/>
      <c r="X83" s="20"/>
      <c r="Y83" s="20"/>
    </row>
    <row r="84" spans="7:25" x14ac:dyDescent="0.3">
      <c r="G84" s="12"/>
      <c r="O84" s="20"/>
      <c r="P84" s="20"/>
      <c r="Q84" s="20"/>
      <c r="S84" s="20"/>
      <c r="T84" s="20"/>
      <c r="U84" s="20"/>
      <c r="W84" s="20"/>
      <c r="X84" s="20"/>
      <c r="Y84" s="20"/>
    </row>
    <row r="85" spans="7:25" x14ac:dyDescent="0.3">
      <c r="G85" s="12"/>
      <c r="O85" s="20"/>
      <c r="P85" s="20"/>
      <c r="Q85" s="20"/>
      <c r="S85" s="20"/>
      <c r="T85" s="20"/>
      <c r="U85" s="20"/>
      <c r="W85" s="20"/>
      <c r="X85" s="20"/>
      <c r="Y85" s="20"/>
    </row>
    <row r="86" spans="7:25" x14ac:dyDescent="0.3">
      <c r="O86" s="20"/>
      <c r="P86" s="20"/>
      <c r="Q86" s="20"/>
      <c r="S86" s="20"/>
      <c r="T86" s="20"/>
      <c r="U86" s="20"/>
      <c r="W86" s="20"/>
      <c r="X86" s="20"/>
      <c r="Y86" s="20"/>
    </row>
    <row r="87" spans="7:25" x14ac:dyDescent="0.3">
      <c r="O87" s="20"/>
      <c r="P87" s="20"/>
      <c r="Q87" s="20"/>
      <c r="S87" s="20"/>
      <c r="T87" s="20"/>
      <c r="U87" s="20"/>
      <c r="W87" s="20"/>
      <c r="X87" s="20"/>
      <c r="Y87" s="20"/>
    </row>
    <row r="88" spans="7:25" x14ac:dyDescent="0.3">
      <c r="O88" s="20"/>
      <c r="P88" s="20"/>
      <c r="Q88" s="20"/>
      <c r="S88" s="20"/>
      <c r="T88" s="20"/>
      <c r="U88" s="20"/>
      <c r="W88" s="20"/>
      <c r="X88" s="20"/>
      <c r="Y88" s="20"/>
    </row>
    <row r="89" spans="7:25" x14ac:dyDescent="0.3">
      <c r="O89" s="20"/>
      <c r="P89" s="20"/>
      <c r="Q89" s="20"/>
      <c r="S89" s="20"/>
      <c r="T89" s="20"/>
      <c r="U89" s="20"/>
      <c r="W89" s="20"/>
      <c r="X89" s="20"/>
      <c r="Y89" s="20"/>
    </row>
    <row r="90" spans="7:25" x14ac:dyDescent="0.3">
      <c r="O90" s="20"/>
      <c r="P90" s="20"/>
      <c r="Q90" s="20"/>
      <c r="S90" s="20"/>
      <c r="T90" s="20"/>
      <c r="U90" s="20"/>
      <c r="W90" s="20"/>
      <c r="X90" s="20"/>
      <c r="Y90" s="20"/>
    </row>
    <row r="91" spans="7:25" x14ac:dyDescent="0.3">
      <c r="O91" s="30"/>
      <c r="P91" s="30"/>
      <c r="Q91" s="30"/>
      <c r="S91" s="30"/>
      <c r="T91" s="30"/>
      <c r="U91" s="30"/>
      <c r="W91" s="30"/>
      <c r="X91" s="30"/>
      <c r="Y91" s="30"/>
    </row>
    <row r="92" spans="7:25" x14ac:dyDescent="0.3">
      <c r="O92" s="20"/>
      <c r="P92" s="20"/>
      <c r="Q92" s="20"/>
      <c r="S92" s="20"/>
      <c r="T92" s="20"/>
      <c r="U92" s="20"/>
      <c r="W92" s="20"/>
      <c r="X92" s="20"/>
      <c r="Y92" s="20"/>
    </row>
    <row r="93" spans="7:25" x14ac:dyDescent="0.3">
      <c r="O93" s="20"/>
      <c r="P93" s="20"/>
      <c r="Q93" s="20"/>
      <c r="S93" s="20"/>
      <c r="T93" s="20"/>
      <c r="U93" s="20"/>
      <c r="W93" s="20"/>
      <c r="X93" s="20"/>
      <c r="Y93" s="20"/>
    </row>
    <row r="94" spans="7:25" x14ac:dyDescent="0.3">
      <c r="O94" s="20"/>
      <c r="P94" s="20"/>
      <c r="Q94" s="20"/>
      <c r="S94" s="20"/>
      <c r="T94" s="20"/>
      <c r="U94" s="20"/>
      <c r="W94" s="20"/>
      <c r="X94" s="20"/>
      <c r="Y94" s="20"/>
    </row>
    <row r="95" spans="7:25" x14ac:dyDescent="0.3">
      <c r="O95" s="20"/>
      <c r="P95" s="20"/>
      <c r="Q95" s="20"/>
      <c r="S95" s="20"/>
      <c r="T95" s="20"/>
      <c r="U95" s="20"/>
      <c r="W95" s="20"/>
      <c r="X95" s="20"/>
      <c r="Y95" s="20"/>
    </row>
    <row r="96" spans="7:25" x14ac:dyDescent="0.3">
      <c r="O96" s="20"/>
      <c r="P96" s="20"/>
      <c r="Q96" s="20"/>
      <c r="S96" s="20"/>
      <c r="T96" s="20"/>
      <c r="U96" s="20"/>
      <c r="W96" s="20"/>
      <c r="X96" s="20"/>
      <c r="Y96" s="20"/>
    </row>
    <row r="97" spans="15:25" x14ac:dyDescent="0.3">
      <c r="O97" s="20"/>
      <c r="P97" s="20"/>
      <c r="Q97" s="20"/>
      <c r="S97" s="20"/>
      <c r="T97" s="20"/>
      <c r="U97" s="20"/>
      <c r="W97" s="20"/>
      <c r="X97" s="20"/>
      <c r="Y97" s="20"/>
    </row>
    <row r="98" spans="15:25" x14ac:dyDescent="0.3">
      <c r="O98" s="20"/>
      <c r="P98" s="20"/>
      <c r="Q98" s="20"/>
      <c r="S98" s="20"/>
      <c r="T98" s="20"/>
      <c r="U98" s="20"/>
      <c r="W98" s="20"/>
      <c r="X98" s="20"/>
      <c r="Y98" s="20"/>
    </row>
    <row r="99" spans="15:25" x14ac:dyDescent="0.3">
      <c r="O99" s="20"/>
      <c r="P99" s="20"/>
      <c r="Q99" s="20"/>
      <c r="S99" s="20"/>
      <c r="T99" s="20"/>
      <c r="U99" s="20"/>
      <c r="W99" s="20"/>
      <c r="X99" s="20"/>
      <c r="Y99" s="20"/>
    </row>
    <row r="100" spans="15:25" x14ac:dyDescent="0.3">
      <c r="O100" s="20"/>
      <c r="P100" s="20"/>
      <c r="Q100" s="20"/>
      <c r="S100" s="20"/>
      <c r="T100" s="20"/>
      <c r="U100" s="20"/>
      <c r="W100" s="20"/>
      <c r="X100" s="20"/>
      <c r="Y100" s="20"/>
    </row>
    <row r="101" spans="15:25" x14ac:dyDescent="0.3">
      <c r="O101" s="30"/>
      <c r="P101" s="30"/>
      <c r="Q101" s="30"/>
      <c r="S101" s="30"/>
      <c r="T101" s="30"/>
      <c r="U101" s="30"/>
      <c r="W101" s="30"/>
      <c r="X101" s="30"/>
      <c r="Y101" s="30"/>
    </row>
    <row r="102" spans="15:25" x14ac:dyDescent="0.3">
      <c r="O102" s="30"/>
      <c r="P102" s="30"/>
      <c r="Q102" s="30"/>
      <c r="S102" s="30"/>
      <c r="T102" s="30"/>
      <c r="U102" s="30"/>
      <c r="W102" s="30"/>
      <c r="X102" s="30"/>
      <c r="Y102" s="30"/>
    </row>
    <row r="103" spans="15:25" x14ac:dyDescent="0.3">
      <c r="O103" s="30"/>
      <c r="P103" s="30"/>
      <c r="Q103" s="30"/>
      <c r="S103" s="30"/>
      <c r="T103" s="30"/>
      <c r="U103" s="30"/>
      <c r="W103" s="30"/>
      <c r="X103" s="30"/>
      <c r="Y103" s="30"/>
    </row>
    <row r="104" spans="15:25" x14ac:dyDescent="0.3">
      <c r="O104" s="30"/>
      <c r="P104" s="30"/>
      <c r="Q104" s="30"/>
      <c r="S104" s="30"/>
      <c r="T104" s="30"/>
      <c r="U104" s="30"/>
      <c r="W104" s="30"/>
      <c r="X104" s="30"/>
      <c r="Y104" s="30"/>
    </row>
    <row r="105" spans="15:25" x14ac:dyDescent="0.3">
      <c r="O105" s="30"/>
      <c r="P105" s="30"/>
      <c r="Q105" s="30"/>
      <c r="S105" s="30"/>
      <c r="T105" s="30"/>
      <c r="U105" s="30"/>
      <c r="W105" s="30"/>
      <c r="X105" s="30"/>
      <c r="Y105" s="30"/>
    </row>
    <row r="106" spans="15:25" x14ac:dyDescent="0.3">
      <c r="O106" s="30"/>
      <c r="P106" s="30"/>
      <c r="Q106" s="30"/>
      <c r="S106" s="30"/>
      <c r="T106" s="30"/>
      <c r="U106" s="30"/>
      <c r="W106" s="30"/>
      <c r="X106" s="30"/>
      <c r="Y106" s="30"/>
    </row>
    <row r="107" spans="15:25" x14ac:dyDescent="0.3">
      <c r="O107" s="30"/>
      <c r="P107" s="30"/>
      <c r="Q107" s="30"/>
      <c r="S107" s="30"/>
      <c r="T107" s="30"/>
      <c r="U107" s="30"/>
      <c r="W107" s="30"/>
      <c r="X107" s="30"/>
      <c r="Y107" s="30"/>
    </row>
    <row r="108" spans="15:25" x14ac:dyDescent="0.3">
      <c r="O108" s="30"/>
      <c r="P108" s="30"/>
      <c r="Q108" s="30"/>
      <c r="S108" s="30"/>
      <c r="T108" s="30"/>
      <c r="U108" s="30"/>
      <c r="W108" s="30"/>
      <c r="X108" s="30"/>
      <c r="Y108" s="30"/>
    </row>
    <row r="109" spans="15:25" x14ac:dyDescent="0.3">
      <c r="O109" s="30"/>
      <c r="P109" s="30"/>
      <c r="Q109" s="30"/>
      <c r="S109" s="30"/>
      <c r="T109" s="30"/>
      <c r="U109" s="30"/>
      <c r="W109" s="30"/>
      <c r="X109" s="30"/>
      <c r="Y109" s="30"/>
    </row>
    <row r="110" spans="15:25" x14ac:dyDescent="0.3">
      <c r="O110" s="30"/>
      <c r="P110" s="30"/>
      <c r="Q110" s="30"/>
      <c r="S110" s="30"/>
      <c r="T110" s="30"/>
      <c r="U110" s="30"/>
      <c r="W110" s="30"/>
      <c r="X110" s="30"/>
      <c r="Y110" s="30"/>
    </row>
    <row r="111" spans="15:25" x14ac:dyDescent="0.3">
      <c r="O111" s="30"/>
      <c r="P111" s="30"/>
      <c r="Q111" s="30"/>
      <c r="S111" s="30"/>
      <c r="T111" s="30"/>
      <c r="U111" s="30"/>
      <c r="W111" s="30"/>
      <c r="X111" s="30"/>
      <c r="Y111" s="30"/>
    </row>
    <row r="113" spans="15:25" x14ac:dyDescent="0.3">
      <c r="O113" s="20"/>
      <c r="P113" s="20"/>
      <c r="Q113" s="20"/>
      <c r="S113" s="20"/>
      <c r="T113" s="20"/>
      <c r="U113" s="20"/>
      <c r="W113" s="20"/>
      <c r="X113" s="20"/>
      <c r="Y113" s="20"/>
    </row>
    <row r="114" spans="15:25" x14ac:dyDescent="0.3">
      <c r="O114" s="20"/>
      <c r="P114" s="20"/>
      <c r="Q114" s="20"/>
      <c r="S114" s="20"/>
      <c r="T114" s="20"/>
      <c r="U114" s="20"/>
      <c r="W114" s="20"/>
      <c r="X114" s="20"/>
      <c r="Y114" s="20"/>
    </row>
    <row r="115" spans="15:25" x14ac:dyDescent="0.3">
      <c r="O115" s="20"/>
      <c r="P115" s="20"/>
      <c r="Q115" s="20"/>
      <c r="S115" s="20"/>
      <c r="T115" s="20"/>
      <c r="U115" s="20"/>
      <c r="W115" s="20"/>
      <c r="X115" s="20"/>
      <c r="Y115" s="20"/>
    </row>
    <row r="116" spans="15:25" x14ac:dyDescent="0.3">
      <c r="O116" s="20"/>
      <c r="P116" s="20"/>
      <c r="Q116" s="20"/>
      <c r="S116" s="20"/>
      <c r="T116" s="20"/>
      <c r="U116" s="20"/>
      <c r="W116" s="20"/>
      <c r="X116" s="20"/>
      <c r="Y116" s="20"/>
    </row>
    <row r="117" spans="15:25" x14ac:dyDescent="0.3">
      <c r="O117" s="20"/>
      <c r="P117" s="20"/>
      <c r="Q117" s="20"/>
      <c r="S117" s="20"/>
      <c r="T117" s="20"/>
      <c r="U117" s="20"/>
      <c r="W117" s="20"/>
      <c r="X117" s="20"/>
      <c r="Y117" s="20"/>
    </row>
    <row r="118" spans="15:25" x14ac:dyDescent="0.3">
      <c r="O118" s="20"/>
      <c r="P118" s="20"/>
      <c r="Q118" s="20"/>
      <c r="S118" s="20"/>
      <c r="T118" s="20"/>
      <c r="U118" s="20"/>
      <c r="W118" s="20"/>
      <c r="X118" s="20"/>
      <c r="Y118" s="20"/>
    </row>
    <row r="119" spans="15:25" x14ac:dyDescent="0.3">
      <c r="O119" s="20"/>
      <c r="P119" s="20"/>
      <c r="Q119" s="20"/>
      <c r="S119" s="20"/>
      <c r="T119" s="20"/>
      <c r="U119" s="20"/>
      <c r="W119" s="20"/>
      <c r="X119" s="20"/>
      <c r="Y119" s="20"/>
    </row>
    <row r="120" spans="15:25" x14ac:dyDescent="0.3">
      <c r="O120" s="20"/>
      <c r="P120" s="20"/>
      <c r="Q120" s="20"/>
      <c r="S120" s="20"/>
      <c r="T120" s="20"/>
      <c r="U120" s="20"/>
      <c r="W120" s="20"/>
      <c r="X120" s="20"/>
      <c r="Y120" s="20"/>
    </row>
    <row r="121" spans="15:25" x14ac:dyDescent="0.3">
      <c r="O121" s="20"/>
      <c r="P121" s="20"/>
      <c r="Q121" s="20"/>
      <c r="S121" s="20"/>
      <c r="T121" s="20"/>
      <c r="U121" s="20"/>
      <c r="W121" s="20"/>
      <c r="X121" s="20"/>
      <c r="Y121" s="20"/>
    </row>
    <row r="122" spans="15:25" x14ac:dyDescent="0.3">
      <c r="O122" s="30"/>
      <c r="P122" s="30"/>
      <c r="Q122" s="30"/>
      <c r="S122" s="30"/>
      <c r="T122" s="30"/>
      <c r="U122" s="30"/>
      <c r="W122" s="30"/>
      <c r="X122" s="30"/>
      <c r="Y122" s="30"/>
    </row>
    <row r="123" spans="15:25" x14ac:dyDescent="0.3">
      <c r="O123" s="30"/>
      <c r="P123" s="30"/>
      <c r="Q123" s="30"/>
      <c r="S123" s="30"/>
      <c r="T123" s="30"/>
      <c r="U123" s="30"/>
      <c r="W123" s="30"/>
      <c r="X123" s="30"/>
      <c r="Y123" s="30"/>
    </row>
    <row r="124" spans="15:25" x14ac:dyDescent="0.3">
      <c r="O124" s="30"/>
      <c r="P124" s="30"/>
      <c r="Q124" s="30"/>
      <c r="S124" s="30"/>
      <c r="T124" s="30"/>
      <c r="U124" s="30"/>
      <c r="W124" s="30"/>
      <c r="X124" s="30"/>
      <c r="Y124" s="30"/>
    </row>
    <row r="125" spans="15:25" x14ac:dyDescent="0.3">
      <c r="O125" s="30"/>
      <c r="P125" s="30"/>
      <c r="Q125" s="30"/>
      <c r="S125" s="30"/>
      <c r="T125" s="30"/>
      <c r="U125" s="30"/>
      <c r="W125" s="30"/>
      <c r="X125" s="30"/>
      <c r="Y125" s="30"/>
    </row>
    <row r="126" spans="15:25" x14ac:dyDescent="0.3">
      <c r="O126" s="30"/>
      <c r="P126" s="30"/>
      <c r="Q126" s="30"/>
      <c r="S126" s="30"/>
      <c r="T126" s="30"/>
      <c r="U126" s="30"/>
      <c r="W126" s="30"/>
      <c r="X126" s="30"/>
      <c r="Y126" s="30"/>
    </row>
    <row r="127" spans="15:25" x14ac:dyDescent="0.3">
      <c r="O127" s="30"/>
      <c r="P127" s="30"/>
      <c r="Q127" s="30"/>
      <c r="S127" s="30"/>
      <c r="T127" s="30"/>
      <c r="U127" s="30"/>
      <c r="W127" s="30"/>
      <c r="X127" s="30"/>
      <c r="Y127" s="30"/>
    </row>
    <row r="128" spans="15:25" x14ac:dyDescent="0.3">
      <c r="O128" s="30"/>
      <c r="P128" s="30"/>
      <c r="Q128" s="30"/>
      <c r="S128" s="30"/>
      <c r="T128" s="30"/>
      <c r="U128" s="30"/>
      <c r="W128" s="30"/>
      <c r="X128" s="30"/>
      <c r="Y128" s="30"/>
    </row>
    <row r="129" spans="15:25" x14ac:dyDescent="0.3">
      <c r="O129" s="30"/>
      <c r="P129" s="30"/>
      <c r="Q129" s="30"/>
      <c r="S129" s="30"/>
      <c r="T129" s="30"/>
      <c r="U129" s="30"/>
      <c r="W129" s="30"/>
      <c r="X129" s="30"/>
      <c r="Y129" s="30"/>
    </row>
    <row r="130" spans="15:25" x14ac:dyDescent="0.3">
      <c r="O130" s="30"/>
      <c r="P130" s="30"/>
      <c r="Q130" s="30"/>
      <c r="S130" s="30"/>
      <c r="T130" s="30"/>
      <c r="U130" s="30"/>
      <c r="W130" s="30"/>
      <c r="X130" s="30"/>
      <c r="Y130" s="30"/>
    </row>
    <row r="131" spans="15:25" x14ac:dyDescent="0.3">
      <c r="O131" s="30"/>
      <c r="P131" s="30"/>
      <c r="Q131" s="30"/>
      <c r="S131" s="30"/>
      <c r="T131" s="30"/>
      <c r="U131" s="30"/>
      <c r="W131" s="30"/>
      <c r="X131" s="30"/>
      <c r="Y131" s="30"/>
    </row>
    <row r="132" spans="15:25" x14ac:dyDescent="0.3">
      <c r="O132" s="20"/>
      <c r="P132" s="20"/>
      <c r="Q132" s="20"/>
      <c r="S132" s="20"/>
      <c r="T132" s="20"/>
      <c r="U132" s="20"/>
      <c r="W132" s="20"/>
      <c r="X132" s="20"/>
      <c r="Y132" s="20"/>
    </row>
    <row r="133" spans="15:25" x14ac:dyDescent="0.3">
      <c r="O133" s="20"/>
      <c r="P133" s="20"/>
      <c r="Q133" s="20"/>
      <c r="S133" s="20"/>
      <c r="T133" s="20"/>
      <c r="U133" s="20"/>
      <c r="W133" s="20"/>
      <c r="X133" s="20"/>
      <c r="Y133" s="20"/>
    </row>
    <row r="134" spans="15:25" x14ac:dyDescent="0.3">
      <c r="O134" s="20"/>
      <c r="P134" s="20"/>
      <c r="Q134" s="20"/>
      <c r="S134" s="20"/>
      <c r="T134" s="20"/>
      <c r="U134" s="20"/>
      <c r="W134" s="20"/>
      <c r="X134" s="20"/>
      <c r="Y134" s="20"/>
    </row>
    <row r="136" spans="15:25" x14ac:dyDescent="0.3">
      <c r="O136" s="20"/>
      <c r="P136" s="20"/>
      <c r="Q136" s="20"/>
      <c r="S136" s="20"/>
      <c r="T136" s="20"/>
      <c r="U136" s="20"/>
      <c r="W136" s="20"/>
      <c r="X136" s="20"/>
      <c r="Y136" s="20"/>
    </row>
    <row r="137" spans="15:25" x14ac:dyDescent="0.3">
      <c r="O137" s="20"/>
      <c r="P137" s="20"/>
      <c r="Q137" s="20"/>
      <c r="S137" s="20"/>
      <c r="T137" s="20"/>
      <c r="U137" s="20"/>
      <c r="W137" s="20"/>
      <c r="X137" s="20"/>
      <c r="Y137" s="20"/>
    </row>
    <row r="138" spans="15:25" x14ac:dyDescent="0.3">
      <c r="O138" s="20"/>
      <c r="P138" s="20"/>
      <c r="Q138" s="20"/>
      <c r="S138" s="20"/>
      <c r="T138" s="20"/>
      <c r="U138" s="20"/>
      <c r="W138" s="20"/>
      <c r="X138" s="20"/>
      <c r="Y138" s="20"/>
    </row>
    <row r="139" spans="15:25" x14ac:dyDescent="0.3">
      <c r="O139" s="20"/>
      <c r="P139" s="20"/>
      <c r="Q139" s="20"/>
      <c r="S139" s="20"/>
      <c r="T139" s="20"/>
      <c r="U139" s="20"/>
      <c r="W139" s="20"/>
      <c r="X139" s="20"/>
      <c r="Y139" s="20"/>
    </row>
    <row r="140" spans="15:25" x14ac:dyDescent="0.3">
      <c r="O140" s="20"/>
      <c r="P140" s="20"/>
      <c r="Q140" s="20"/>
      <c r="S140" s="20"/>
      <c r="T140" s="20"/>
      <c r="U140" s="20"/>
      <c r="W140" s="20"/>
      <c r="X140" s="20"/>
      <c r="Y140" s="20"/>
    </row>
    <row r="141" spans="15:25" x14ac:dyDescent="0.3">
      <c r="O141" s="20"/>
      <c r="P141" s="20"/>
      <c r="Q141" s="20"/>
      <c r="S141" s="20"/>
      <c r="T141" s="20"/>
      <c r="U141" s="20"/>
      <c r="W141" s="20"/>
      <c r="X141" s="20"/>
      <c r="Y141" s="20"/>
    </row>
    <row r="142" spans="15:25" x14ac:dyDescent="0.3">
      <c r="O142" s="20"/>
      <c r="P142" s="20"/>
      <c r="Q142" s="20"/>
      <c r="S142" s="20"/>
      <c r="T142" s="20"/>
      <c r="U142" s="20"/>
      <c r="W142" s="20"/>
      <c r="X142" s="20"/>
      <c r="Y142" s="20"/>
    </row>
    <row r="143" spans="15:25" x14ac:dyDescent="0.3">
      <c r="O143" s="20"/>
      <c r="P143" s="20"/>
      <c r="Q143" s="20"/>
      <c r="S143" s="20"/>
      <c r="T143" s="20"/>
      <c r="U143" s="20"/>
      <c r="W143" s="20"/>
      <c r="X143" s="20"/>
      <c r="Y143" s="20"/>
    </row>
    <row r="146" spans="15:25" x14ac:dyDescent="0.3">
      <c r="O146" s="20"/>
      <c r="P146" s="20"/>
      <c r="Q146" s="20"/>
      <c r="S146" s="20"/>
      <c r="T146" s="20"/>
      <c r="U146" s="20"/>
      <c r="W146" s="20"/>
      <c r="X146" s="20"/>
      <c r="Y146" s="20"/>
    </row>
    <row r="147" spans="15:25" x14ac:dyDescent="0.3">
      <c r="O147" s="20"/>
      <c r="P147" s="20"/>
      <c r="Q147" s="20"/>
      <c r="S147" s="20"/>
      <c r="T147" s="20"/>
      <c r="U147" s="20"/>
      <c r="W147" s="20"/>
      <c r="X147" s="20"/>
      <c r="Y147" s="20"/>
    </row>
    <row r="148" spans="15:25" x14ac:dyDescent="0.3">
      <c r="O148" s="20"/>
      <c r="P148" s="20"/>
      <c r="Q148" s="20"/>
      <c r="S148" s="20"/>
      <c r="T148" s="20"/>
      <c r="U148" s="20"/>
      <c r="W148" s="20"/>
      <c r="X148" s="20"/>
      <c r="Y148" s="20"/>
    </row>
    <row r="149" spans="15:25" x14ac:dyDescent="0.3">
      <c r="O149" s="20"/>
      <c r="P149" s="20"/>
      <c r="Q149" s="20"/>
      <c r="S149" s="20"/>
      <c r="T149" s="20"/>
      <c r="U149" s="20"/>
      <c r="W149" s="20"/>
      <c r="X149" s="20"/>
      <c r="Y149" s="20"/>
    </row>
    <row r="150" spans="15:25" x14ac:dyDescent="0.3">
      <c r="O150" s="20"/>
      <c r="P150" s="20"/>
      <c r="Q150" s="20"/>
      <c r="S150" s="20"/>
      <c r="T150" s="20"/>
      <c r="U150" s="20"/>
      <c r="W150" s="20"/>
      <c r="X150" s="20"/>
      <c r="Y150" s="20"/>
    </row>
    <row r="152" spans="15:25" x14ac:dyDescent="0.3">
      <c r="O152" s="20"/>
      <c r="P152" s="20"/>
      <c r="Q152" s="20"/>
      <c r="S152" s="20"/>
      <c r="T152" s="20"/>
      <c r="U152" s="20"/>
      <c r="W152" s="20"/>
      <c r="X152" s="20"/>
      <c r="Y152" s="20"/>
    </row>
    <row r="153" spans="15:25" x14ac:dyDescent="0.3">
      <c r="O153" s="20"/>
      <c r="P153" s="20"/>
      <c r="Q153" s="20"/>
      <c r="S153" s="20"/>
      <c r="T153" s="20"/>
      <c r="U153" s="20"/>
      <c r="W153" s="20"/>
      <c r="X153" s="20"/>
      <c r="Y153" s="20"/>
    </row>
    <row r="157" spans="15:25" x14ac:dyDescent="0.3">
      <c r="O157" s="19"/>
      <c r="P157" s="19"/>
      <c r="Q157" s="19"/>
      <c r="S157" s="19"/>
      <c r="T157" s="19"/>
      <c r="U157" s="19"/>
      <c r="W157" s="19"/>
      <c r="X157" s="19"/>
      <c r="Y157" s="19"/>
    </row>
    <row r="158" spans="15:25" x14ac:dyDescent="0.3">
      <c r="O158" s="19"/>
      <c r="P158" s="19"/>
      <c r="Q158" s="19"/>
      <c r="S158" s="19"/>
      <c r="T158" s="19"/>
      <c r="U158" s="19"/>
      <c r="W158" s="19"/>
      <c r="X158" s="19"/>
      <c r="Y158" s="19"/>
    </row>
    <row r="159" spans="15:25" x14ac:dyDescent="0.3">
      <c r="O159" s="19"/>
      <c r="P159" s="19"/>
      <c r="Q159" s="19"/>
      <c r="S159" s="19"/>
      <c r="T159" s="19"/>
      <c r="U159" s="19"/>
      <c r="W159" s="19"/>
      <c r="X159" s="19"/>
      <c r="Y159" s="19"/>
    </row>
    <row r="160" spans="15:25" x14ac:dyDescent="0.3">
      <c r="O160" s="19"/>
      <c r="P160" s="19"/>
      <c r="Q160" s="19"/>
      <c r="S160" s="19"/>
      <c r="T160" s="19"/>
      <c r="U160" s="19"/>
      <c r="W160" s="19"/>
      <c r="X160" s="19"/>
      <c r="Y160" s="19"/>
    </row>
    <row r="161" spans="15:25" x14ac:dyDescent="0.3">
      <c r="O161" s="19"/>
      <c r="P161" s="19"/>
      <c r="Q161" s="19"/>
      <c r="S161" s="19"/>
      <c r="T161" s="19"/>
      <c r="U161" s="19"/>
      <c r="W161" s="19"/>
      <c r="X161" s="19"/>
      <c r="Y161" s="19"/>
    </row>
    <row r="162" spans="15:25" x14ac:dyDescent="0.3">
      <c r="O162" s="19"/>
      <c r="P162" s="19"/>
      <c r="Q162" s="19"/>
      <c r="S162" s="19"/>
      <c r="T162" s="19"/>
      <c r="U162" s="19"/>
      <c r="W162" s="19"/>
      <c r="X162" s="19"/>
      <c r="Y162" s="19"/>
    </row>
    <row r="163" spans="15:25" x14ac:dyDescent="0.3">
      <c r="O163" s="19"/>
      <c r="P163" s="19"/>
      <c r="Q163" s="19"/>
      <c r="S163" s="19"/>
      <c r="T163" s="19"/>
      <c r="U163" s="19"/>
      <c r="W163" s="19"/>
      <c r="X163" s="19"/>
      <c r="Y163" s="19"/>
    </row>
    <row r="164" spans="15:25" x14ac:dyDescent="0.3">
      <c r="O164" s="19"/>
      <c r="P164" s="19"/>
      <c r="Q164" s="19"/>
      <c r="S164" s="19"/>
      <c r="T164" s="19"/>
      <c r="U164" s="19"/>
      <c r="W164" s="19"/>
      <c r="X164" s="19"/>
      <c r="Y164" s="19"/>
    </row>
    <row r="167" spans="15:25" x14ac:dyDescent="0.3">
      <c r="O167" s="19"/>
      <c r="P167" s="19"/>
      <c r="Q167" s="19"/>
      <c r="S167" s="19"/>
      <c r="T167" s="19"/>
      <c r="U167" s="19"/>
      <c r="W167" s="19"/>
      <c r="X167" s="19"/>
      <c r="Y167" s="19"/>
    </row>
    <row r="168" spans="15:25" x14ac:dyDescent="0.3">
      <c r="O168" s="19"/>
      <c r="P168" s="19"/>
      <c r="Q168" s="19"/>
      <c r="S168" s="19"/>
      <c r="T168" s="19"/>
      <c r="U168" s="19"/>
      <c r="W168" s="19"/>
      <c r="X168" s="19"/>
      <c r="Y168" s="19"/>
    </row>
    <row r="169" spans="15:25" x14ac:dyDescent="0.3">
      <c r="O169" s="19"/>
      <c r="P169" s="19"/>
      <c r="Q169" s="19"/>
      <c r="S169" s="19"/>
      <c r="T169" s="19"/>
      <c r="U169" s="19"/>
      <c r="W169" s="19"/>
      <c r="X169" s="19"/>
      <c r="Y169" s="19"/>
    </row>
    <row r="170" spans="15:25" x14ac:dyDescent="0.3">
      <c r="O170" s="19"/>
      <c r="P170" s="19"/>
      <c r="Q170" s="19"/>
      <c r="S170" s="19"/>
      <c r="T170" s="19"/>
      <c r="U170" s="19"/>
      <c r="W170" s="19"/>
      <c r="X170" s="19"/>
      <c r="Y170" s="19"/>
    </row>
    <row r="171" spans="15:25" x14ac:dyDescent="0.3">
      <c r="O171" s="19"/>
      <c r="P171" s="19"/>
      <c r="Q171" s="19"/>
      <c r="S171" s="19"/>
      <c r="T171" s="19"/>
      <c r="U171" s="19"/>
      <c r="W171" s="19"/>
      <c r="X171" s="19"/>
      <c r="Y171" s="19"/>
    </row>
    <row r="172" spans="15:25" x14ac:dyDescent="0.3">
      <c r="O172" s="19"/>
      <c r="P172" s="19"/>
      <c r="Q172" s="19"/>
      <c r="S172" s="19"/>
      <c r="T172" s="19"/>
      <c r="U172" s="19"/>
      <c r="W172" s="19"/>
      <c r="X172" s="19"/>
      <c r="Y172" s="19"/>
    </row>
    <row r="173" spans="15:25" x14ac:dyDescent="0.3">
      <c r="O173" s="19"/>
      <c r="P173" s="19"/>
      <c r="Q173" s="19"/>
      <c r="S173" s="19"/>
      <c r="T173" s="19"/>
      <c r="U173" s="19"/>
      <c r="W173" s="19"/>
      <c r="X173" s="19"/>
      <c r="Y173" s="19"/>
    </row>
    <row r="174" spans="15:25" x14ac:dyDescent="0.3">
      <c r="O174" s="19"/>
      <c r="P174" s="19"/>
      <c r="Q174" s="19"/>
      <c r="S174" s="19"/>
      <c r="T174" s="19"/>
      <c r="U174" s="19"/>
      <c r="W174" s="19"/>
      <c r="X174" s="19"/>
      <c r="Y174" s="19"/>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904ED-B3FB-4E21-B673-3CE2B6098AB3}">
  <sheetPr codeName="Sheet9"/>
  <dimension ref="C2:K149"/>
  <sheetViews>
    <sheetView showGridLines="0" workbookViewId="0">
      <selection activeCell="H44" sqref="H44"/>
    </sheetView>
  </sheetViews>
  <sheetFormatPr defaultRowHeight="14.4" x14ac:dyDescent="0.3"/>
  <cols>
    <col min="1" max="1" width="18.6640625" bestFit="1" customWidth="1"/>
    <col min="6" max="6" width="19.88671875" bestFit="1" customWidth="1"/>
    <col min="7" max="7" width="8.88671875" customWidth="1"/>
    <col min="8" max="8" width="12.77734375" bestFit="1" customWidth="1"/>
    <col min="9" max="9" width="10.44140625" bestFit="1" customWidth="1"/>
  </cols>
  <sheetData>
    <row r="2" spans="3:10" x14ac:dyDescent="0.3">
      <c r="F2" s="22">
        <v>45839</v>
      </c>
      <c r="G2" t="s">
        <v>192</v>
      </c>
    </row>
    <row r="3" spans="3:10" x14ac:dyDescent="0.3">
      <c r="C3" s="19"/>
      <c r="E3">
        <v>1</v>
      </c>
      <c r="F3" s="32" t="s">
        <v>183</v>
      </c>
      <c r="G3" s="20">
        <v>157900</v>
      </c>
      <c r="H3" s="20">
        <v>159900</v>
      </c>
      <c r="I3" s="21">
        <v>2000</v>
      </c>
    </row>
    <row r="4" spans="3:10" x14ac:dyDescent="0.3">
      <c r="E4">
        <v>2</v>
      </c>
      <c r="F4" s="32" t="s">
        <v>184</v>
      </c>
      <c r="G4" s="20">
        <v>168900</v>
      </c>
      <c r="H4" s="20">
        <v>170900</v>
      </c>
      <c r="I4" s="21">
        <v>2000</v>
      </c>
    </row>
    <row r="5" spans="3:10" x14ac:dyDescent="0.3">
      <c r="E5">
        <v>3</v>
      </c>
      <c r="F5" s="32" t="s">
        <v>185</v>
      </c>
      <c r="G5" s="20">
        <v>208900</v>
      </c>
      <c r="H5" s="20">
        <v>211900</v>
      </c>
      <c r="I5" s="21">
        <v>3000</v>
      </c>
    </row>
    <row r="6" spans="3:10" x14ac:dyDescent="0.3">
      <c r="E6">
        <v>4</v>
      </c>
      <c r="F6" s="32" t="s">
        <v>186</v>
      </c>
      <c r="G6" s="20">
        <v>234900</v>
      </c>
      <c r="H6" s="20">
        <v>238900</v>
      </c>
      <c r="I6" s="21">
        <v>4000</v>
      </c>
    </row>
    <row r="7" spans="3:10" x14ac:dyDescent="0.3">
      <c r="E7">
        <v>5</v>
      </c>
      <c r="F7" s="32" t="s">
        <v>187</v>
      </c>
      <c r="G7" s="20">
        <v>282900</v>
      </c>
      <c r="H7" s="20">
        <v>286900</v>
      </c>
      <c r="I7" s="21">
        <v>4000</v>
      </c>
    </row>
    <row r="8" spans="3:10" x14ac:dyDescent="0.3">
      <c r="E8">
        <v>6</v>
      </c>
      <c r="F8" s="32" t="s">
        <v>188</v>
      </c>
      <c r="G8" s="20">
        <v>292900</v>
      </c>
      <c r="H8" s="20">
        <v>296900</v>
      </c>
      <c r="I8" s="21">
        <v>4000</v>
      </c>
    </row>
    <row r="9" spans="3:10" x14ac:dyDescent="0.3">
      <c r="E9">
        <v>7</v>
      </c>
      <c r="F9" s="32" t="s">
        <v>189</v>
      </c>
      <c r="G9" s="20">
        <v>390900</v>
      </c>
      <c r="H9" s="20">
        <v>396900</v>
      </c>
      <c r="I9" s="21">
        <v>6000</v>
      </c>
    </row>
    <row r="10" spans="3:10" x14ac:dyDescent="0.3">
      <c r="E10">
        <v>8</v>
      </c>
      <c r="F10" s="32" t="s">
        <v>190</v>
      </c>
      <c r="G10" s="20">
        <v>493900</v>
      </c>
      <c r="H10" s="20">
        <v>499900</v>
      </c>
      <c r="I10" s="21">
        <v>6000</v>
      </c>
    </row>
    <row r="11" spans="3:10" x14ac:dyDescent="0.3">
      <c r="E11">
        <v>9</v>
      </c>
      <c r="F11" s="32" t="s">
        <v>191</v>
      </c>
      <c r="G11" s="20">
        <v>497900</v>
      </c>
      <c r="H11" s="20">
        <v>503900</v>
      </c>
      <c r="I11" s="21">
        <v>6000</v>
      </c>
    </row>
    <row r="13" spans="3:10" x14ac:dyDescent="0.3">
      <c r="F13" s="22">
        <v>45143</v>
      </c>
      <c r="G13" s="42" t="s">
        <v>193</v>
      </c>
    </row>
    <row r="14" spans="3:10" x14ac:dyDescent="0.3">
      <c r="F14" t="s">
        <v>183</v>
      </c>
      <c r="G14" s="20">
        <v>154900</v>
      </c>
      <c r="H14" s="12">
        <v>157900</v>
      </c>
      <c r="I14" s="26">
        <f>H14-G14</f>
        <v>3000</v>
      </c>
      <c r="J14" s="24"/>
    </row>
    <row r="15" spans="3:10" x14ac:dyDescent="0.3">
      <c r="F15" t="s">
        <v>184</v>
      </c>
      <c r="G15" s="20">
        <v>165900</v>
      </c>
      <c r="H15" s="12">
        <v>168900</v>
      </c>
      <c r="I15" s="26">
        <f t="shared" ref="I15:I20" si="0">H15-G15</f>
        <v>3000</v>
      </c>
      <c r="J15" s="24"/>
    </row>
    <row r="16" spans="3:10" x14ac:dyDescent="0.3">
      <c r="F16" t="s">
        <v>185</v>
      </c>
      <c r="G16" s="20">
        <v>203900</v>
      </c>
      <c r="H16" s="12">
        <v>208900</v>
      </c>
      <c r="I16" s="26">
        <f t="shared" si="0"/>
        <v>5000</v>
      </c>
      <c r="J16" s="24"/>
    </row>
    <row r="17" spans="6:10" x14ac:dyDescent="0.3">
      <c r="F17" t="s">
        <v>186</v>
      </c>
      <c r="G17" s="20">
        <v>229900</v>
      </c>
      <c r="H17" s="12">
        <v>234900</v>
      </c>
      <c r="I17" s="26">
        <f t="shared" si="0"/>
        <v>5000</v>
      </c>
      <c r="J17" s="24"/>
    </row>
    <row r="18" spans="6:10" x14ac:dyDescent="0.3">
      <c r="F18" t="s">
        <v>187</v>
      </c>
      <c r="G18" s="20">
        <v>275900</v>
      </c>
      <c r="H18" s="33">
        <v>282900</v>
      </c>
      <c r="I18" s="26">
        <f t="shared" si="0"/>
        <v>7000</v>
      </c>
      <c r="J18" s="24"/>
    </row>
    <row r="19" spans="6:10" x14ac:dyDescent="0.3">
      <c r="F19" t="s">
        <v>189</v>
      </c>
      <c r="G19" s="20">
        <v>380900</v>
      </c>
      <c r="H19" s="12">
        <v>390900</v>
      </c>
      <c r="I19" s="26">
        <f t="shared" si="0"/>
        <v>10000</v>
      </c>
      <c r="J19" s="23"/>
    </row>
    <row r="20" spans="6:10" x14ac:dyDescent="0.3">
      <c r="F20" t="s">
        <v>190</v>
      </c>
      <c r="G20" s="20">
        <v>473900</v>
      </c>
      <c r="H20" s="12">
        <v>493900</v>
      </c>
      <c r="I20" s="26">
        <f t="shared" si="0"/>
        <v>20000</v>
      </c>
      <c r="J20" s="25"/>
    </row>
    <row r="21" spans="6:10" x14ac:dyDescent="0.3">
      <c r="F21" t="s">
        <v>191</v>
      </c>
      <c r="G21" s="20">
        <v>477900</v>
      </c>
      <c r="H21" s="12">
        <v>497900</v>
      </c>
      <c r="I21" s="26">
        <f>H21-G21</f>
        <v>20000</v>
      </c>
    </row>
    <row r="22" spans="6:10" x14ac:dyDescent="0.3">
      <c r="G22" s="20"/>
      <c r="H22" s="12"/>
      <c r="I22" s="26"/>
    </row>
    <row r="23" spans="6:10" x14ac:dyDescent="0.3">
      <c r="F23" s="22">
        <v>45047</v>
      </c>
      <c r="G23" s="30" t="s">
        <v>212</v>
      </c>
      <c r="H23" s="12"/>
      <c r="I23" s="26"/>
    </row>
    <row r="24" spans="6:10" x14ac:dyDescent="0.3">
      <c r="F24" t="s">
        <v>183</v>
      </c>
      <c r="G24" s="20">
        <v>149900</v>
      </c>
      <c r="H24" s="12">
        <v>154900</v>
      </c>
      <c r="I24" s="26"/>
    </row>
    <row r="25" spans="6:10" x14ac:dyDescent="0.3">
      <c r="F25" t="s">
        <v>184</v>
      </c>
      <c r="G25" s="20">
        <v>160900</v>
      </c>
      <c r="H25" s="12">
        <v>165900</v>
      </c>
      <c r="I25" s="26"/>
    </row>
    <row r="26" spans="6:10" x14ac:dyDescent="0.3">
      <c r="F26" t="s">
        <v>185</v>
      </c>
      <c r="G26" s="20">
        <v>197900</v>
      </c>
      <c r="H26" s="12">
        <v>203900</v>
      </c>
      <c r="I26" s="26"/>
    </row>
    <row r="27" spans="6:10" x14ac:dyDescent="0.3">
      <c r="F27" t="s">
        <v>186</v>
      </c>
      <c r="G27" s="20">
        <v>222900</v>
      </c>
      <c r="H27" s="12">
        <v>229900</v>
      </c>
      <c r="I27" s="26"/>
    </row>
    <row r="28" spans="6:10" x14ac:dyDescent="0.3">
      <c r="F28" t="s">
        <v>208</v>
      </c>
      <c r="G28" s="20">
        <v>265900</v>
      </c>
      <c r="H28" s="12">
        <v>275900</v>
      </c>
      <c r="I28" s="26"/>
    </row>
    <row r="29" spans="6:10" x14ac:dyDescent="0.3">
      <c r="F29" t="s">
        <v>189</v>
      </c>
      <c r="G29" s="20">
        <v>365900</v>
      </c>
      <c r="H29" s="12">
        <v>380900</v>
      </c>
      <c r="I29" s="26"/>
    </row>
    <row r="30" spans="6:10" x14ac:dyDescent="0.3">
      <c r="F30" t="s">
        <v>190</v>
      </c>
      <c r="G30" s="20">
        <v>458900</v>
      </c>
      <c r="H30" s="12">
        <v>473900</v>
      </c>
      <c r="I30" s="26"/>
    </row>
    <row r="31" spans="6:10" x14ac:dyDescent="0.3">
      <c r="F31" t="s">
        <v>207</v>
      </c>
      <c r="G31" s="20">
        <v>462900</v>
      </c>
      <c r="H31" s="12">
        <v>477900</v>
      </c>
      <c r="I31" s="26"/>
    </row>
    <row r="32" spans="6:10" x14ac:dyDescent="0.3">
      <c r="G32" s="20"/>
      <c r="H32" s="12"/>
      <c r="I32" s="26"/>
    </row>
    <row r="33" spans="6:10" x14ac:dyDescent="0.3">
      <c r="F33" s="22">
        <v>45017</v>
      </c>
      <c r="G33" s="30" t="s">
        <v>213</v>
      </c>
      <c r="H33" s="12"/>
      <c r="I33" s="26"/>
    </row>
    <row r="34" spans="6:10" x14ac:dyDescent="0.3">
      <c r="F34" t="s">
        <v>214</v>
      </c>
      <c r="G34" s="20">
        <v>144900</v>
      </c>
      <c r="H34" s="12">
        <v>149900</v>
      </c>
      <c r="I34" s="26">
        <v>5000</v>
      </c>
      <c r="J34" s="31"/>
    </row>
    <row r="35" spans="6:10" x14ac:dyDescent="0.3">
      <c r="F35" t="s">
        <v>215</v>
      </c>
      <c r="G35" s="20">
        <v>155500</v>
      </c>
      <c r="H35" s="12">
        <v>160900</v>
      </c>
      <c r="I35" s="26">
        <v>5400</v>
      </c>
      <c r="J35" s="31"/>
    </row>
    <row r="36" spans="6:10" x14ac:dyDescent="0.3">
      <c r="F36" t="s">
        <v>196</v>
      </c>
      <c r="G36" s="20">
        <v>190500</v>
      </c>
      <c r="H36" s="12">
        <v>197900</v>
      </c>
      <c r="I36" s="26">
        <v>7400</v>
      </c>
      <c r="J36" s="31"/>
    </row>
    <row r="37" spans="6:10" x14ac:dyDescent="0.3">
      <c r="F37" t="s">
        <v>216</v>
      </c>
      <c r="G37" s="20">
        <v>214900</v>
      </c>
      <c r="H37" s="12">
        <v>222900</v>
      </c>
      <c r="I37" s="26">
        <v>8000</v>
      </c>
      <c r="J37" s="31"/>
    </row>
    <row r="38" spans="6:10" x14ac:dyDescent="0.3">
      <c r="F38" t="s">
        <v>217</v>
      </c>
      <c r="G38" s="20">
        <v>255900</v>
      </c>
      <c r="H38" s="12">
        <v>265900</v>
      </c>
      <c r="I38" s="26">
        <v>10000</v>
      </c>
      <c r="J38" s="31"/>
    </row>
    <row r="39" spans="6:10" x14ac:dyDescent="0.3">
      <c r="F39" t="s">
        <v>218</v>
      </c>
      <c r="G39" s="20">
        <v>350900</v>
      </c>
      <c r="H39" s="12">
        <v>365900</v>
      </c>
      <c r="I39" s="26">
        <v>15000</v>
      </c>
      <c r="J39" s="31"/>
    </row>
    <row r="40" spans="6:10" x14ac:dyDescent="0.3">
      <c r="F40" t="s">
        <v>219</v>
      </c>
      <c r="G40" s="20">
        <v>443900</v>
      </c>
      <c r="H40" s="12">
        <v>458900</v>
      </c>
      <c r="I40" s="26">
        <v>15000</v>
      </c>
      <c r="J40" s="31"/>
    </row>
    <row r="41" spans="6:10" x14ac:dyDescent="0.3">
      <c r="F41" t="s">
        <v>220</v>
      </c>
      <c r="G41" s="20">
        <v>447900</v>
      </c>
      <c r="H41" s="12">
        <v>462900</v>
      </c>
      <c r="I41" s="26">
        <v>15000</v>
      </c>
    </row>
    <row r="42" spans="6:10" x14ac:dyDescent="0.3">
      <c r="G42" s="20"/>
      <c r="H42" s="12"/>
      <c r="I42" s="26"/>
    </row>
    <row r="43" spans="6:10" x14ac:dyDescent="0.3">
      <c r="F43" s="22">
        <v>44988</v>
      </c>
      <c r="G43" s="30" t="s">
        <v>211</v>
      </c>
      <c r="H43" s="12"/>
      <c r="I43" s="26"/>
    </row>
    <row r="44" spans="6:10" x14ac:dyDescent="0.3">
      <c r="F44" s="22" t="s">
        <v>183</v>
      </c>
      <c r="G44" s="30">
        <v>137900</v>
      </c>
      <c r="H44" s="12">
        <v>144900</v>
      </c>
      <c r="I44" s="26"/>
    </row>
    <row r="45" spans="6:10" x14ac:dyDescent="0.3">
      <c r="F45" s="22" t="s">
        <v>184</v>
      </c>
      <c r="G45" s="30">
        <v>147900</v>
      </c>
      <c r="H45" s="12">
        <v>155500</v>
      </c>
      <c r="I45" s="26"/>
    </row>
    <row r="46" spans="6:10" x14ac:dyDescent="0.3">
      <c r="F46" t="s">
        <v>185</v>
      </c>
      <c r="G46" s="30">
        <v>181500</v>
      </c>
      <c r="H46" s="12">
        <v>190500</v>
      </c>
      <c r="I46" s="26"/>
    </row>
    <row r="47" spans="6:10" x14ac:dyDescent="0.3">
      <c r="F47" t="s">
        <v>186</v>
      </c>
      <c r="G47" s="30">
        <v>205900</v>
      </c>
      <c r="H47" s="12">
        <v>214900</v>
      </c>
      <c r="I47" s="26"/>
    </row>
    <row r="48" spans="6:10" x14ac:dyDescent="0.3">
      <c r="F48" t="s">
        <v>208</v>
      </c>
      <c r="G48" s="30">
        <v>243900</v>
      </c>
      <c r="H48" s="12">
        <v>255900</v>
      </c>
      <c r="I48" s="26"/>
    </row>
    <row r="49" spans="6:9" x14ac:dyDescent="0.3">
      <c r="F49" t="s">
        <v>189</v>
      </c>
      <c r="G49" s="30">
        <v>330900</v>
      </c>
      <c r="H49" s="12">
        <v>350900</v>
      </c>
      <c r="I49" s="26"/>
    </row>
    <row r="50" spans="6:9" x14ac:dyDescent="0.3">
      <c r="F50" t="s">
        <v>190</v>
      </c>
      <c r="G50" s="30">
        <v>418900</v>
      </c>
      <c r="H50" s="12">
        <v>443900</v>
      </c>
      <c r="I50" s="26"/>
    </row>
    <row r="51" spans="6:9" x14ac:dyDescent="0.3">
      <c r="F51" t="s">
        <v>207</v>
      </c>
      <c r="G51" s="30">
        <v>422900</v>
      </c>
      <c r="H51" s="12">
        <v>447900</v>
      </c>
      <c r="I51" s="26"/>
    </row>
    <row r="52" spans="6:9" x14ac:dyDescent="0.3">
      <c r="G52" s="30"/>
      <c r="H52" s="12"/>
      <c r="I52" s="26"/>
    </row>
    <row r="53" spans="6:9" x14ac:dyDescent="0.3">
      <c r="G53" s="30"/>
      <c r="H53" s="12"/>
      <c r="I53" s="26"/>
    </row>
    <row r="54" spans="6:9" x14ac:dyDescent="0.3">
      <c r="F54" s="22">
        <v>44972</v>
      </c>
      <c r="G54" t="s">
        <v>209</v>
      </c>
      <c r="I54" s="26"/>
    </row>
    <row r="55" spans="6:9" x14ac:dyDescent="0.3">
      <c r="F55" t="s">
        <v>183</v>
      </c>
      <c r="G55" s="20">
        <v>128900</v>
      </c>
      <c r="H55" s="12">
        <v>137900</v>
      </c>
      <c r="I55" s="26"/>
    </row>
    <row r="56" spans="6:9" x14ac:dyDescent="0.3">
      <c r="F56" t="s">
        <v>184</v>
      </c>
      <c r="G56" s="20">
        <v>137900</v>
      </c>
      <c r="H56" s="12">
        <v>147900</v>
      </c>
      <c r="I56" s="26"/>
    </row>
    <row r="57" spans="6:9" x14ac:dyDescent="0.3">
      <c r="F57" t="s">
        <v>185</v>
      </c>
      <c r="G57" s="20">
        <v>170900</v>
      </c>
      <c r="H57" s="20">
        <v>181500</v>
      </c>
      <c r="I57" s="26"/>
    </row>
    <row r="58" spans="6:9" x14ac:dyDescent="0.3">
      <c r="F58" t="s">
        <v>186</v>
      </c>
      <c r="G58" s="20">
        <v>194900</v>
      </c>
      <c r="H58" s="20">
        <v>205900</v>
      </c>
      <c r="I58" s="26"/>
    </row>
    <row r="59" spans="6:9" x14ac:dyDescent="0.3">
      <c r="F59" t="s">
        <v>208</v>
      </c>
      <c r="G59" s="20">
        <v>230900</v>
      </c>
      <c r="H59" s="12">
        <v>243900</v>
      </c>
      <c r="I59" s="26"/>
    </row>
    <row r="60" spans="6:9" x14ac:dyDescent="0.3">
      <c r="F60" t="s">
        <v>189</v>
      </c>
      <c r="G60" s="20">
        <v>305900</v>
      </c>
      <c r="H60" s="12">
        <v>330900</v>
      </c>
      <c r="I60" s="26"/>
    </row>
    <row r="61" spans="6:9" x14ac:dyDescent="0.3">
      <c r="F61" t="s">
        <v>190</v>
      </c>
      <c r="G61" s="20">
        <v>383900</v>
      </c>
      <c r="H61" s="12">
        <v>418900</v>
      </c>
      <c r="I61" s="26"/>
    </row>
    <row r="62" spans="6:9" x14ac:dyDescent="0.3">
      <c r="F62" t="s">
        <v>207</v>
      </c>
      <c r="G62" s="20">
        <v>387900</v>
      </c>
      <c r="H62" s="12">
        <v>422900</v>
      </c>
      <c r="I62" s="26"/>
    </row>
    <row r="63" spans="6:9" x14ac:dyDescent="0.3">
      <c r="G63" s="20"/>
      <c r="H63" s="12"/>
      <c r="I63" s="26"/>
    </row>
    <row r="64" spans="6:9" x14ac:dyDescent="0.3">
      <c r="F64" s="22">
        <v>44958</v>
      </c>
      <c r="G64" s="30" t="s">
        <v>210</v>
      </c>
      <c r="H64" s="12"/>
      <c r="I64" s="26"/>
    </row>
    <row r="65" spans="6:9" x14ac:dyDescent="0.3">
      <c r="F65" s="22" t="s">
        <v>183</v>
      </c>
      <c r="G65" s="30">
        <v>121500</v>
      </c>
      <c r="H65" s="12">
        <v>128900</v>
      </c>
      <c r="I65" s="25"/>
    </row>
    <row r="66" spans="6:9" x14ac:dyDescent="0.3">
      <c r="F66" s="22" t="s">
        <v>184</v>
      </c>
      <c r="G66" s="30">
        <v>129900</v>
      </c>
      <c r="H66" s="12">
        <v>137900</v>
      </c>
      <c r="I66" s="24"/>
    </row>
    <row r="67" spans="6:9" x14ac:dyDescent="0.3">
      <c r="F67" s="22" t="s">
        <v>185</v>
      </c>
      <c r="G67" s="30">
        <v>161900</v>
      </c>
      <c r="H67" s="12">
        <v>170900</v>
      </c>
      <c r="I67" s="24"/>
    </row>
    <row r="68" spans="6:9" x14ac:dyDescent="0.3">
      <c r="F68" s="22" t="s">
        <v>186</v>
      </c>
      <c r="G68" s="30">
        <v>185900</v>
      </c>
      <c r="H68" s="12">
        <v>194900</v>
      </c>
      <c r="I68" s="24"/>
    </row>
    <row r="69" spans="6:9" x14ac:dyDescent="0.3">
      <c r="F69" s="22" t="s">
        <v>208</v>
      </c>
      <c r="G69" s="30">
        <v>219500</v>
      </c>
      <c r="H69" s="12">
        <v>230900</v>
      </c>
      <c r="I69" s="24"/>
    </row>
    <row r="70" spans="6:9" x14ac:dyDescent="0.3">
      <c r="F70" s="22" t="s">
        <v>189</v>
      </c>
      <c r="G70" s="30">
        <v>283900</v>
      </c>
      <c r="H70" s="28">
        <v>303900</v>
      </c>
      <c r="I70" s="24"/>
    </row>
    <row r="71" spans="6:9" x14ac:dyDescent="0.3">
      <c r="F71" s="22" t="s">
        <v>190</v>
      </c>
      <c r="G71" s="30">
        <v>353900</v>
      </c>
      <c r="H71" s="12">
        <v>383900</v>
      </c>
      <c r="I71" s="24"/>
    </row>
    <row r="72" spans="6:9" x14ac:dyDescent="0.3">
      <c r="F72" s="22" t="s">
        <v>198</v>
      </c>
      <c r="G72" s="30">
        <v>357900</v>
      </c>
      <c r="H72" s="12">
        <v>387900</v>
      </c>
      <c r="I72" s="25"/>
    </row>
    <row r="73" spans="6:9" x14ac:dyDescent="0.3">
      <c r="F73" s="22"/>
      <c r="G73" s="30"/>
      <c r="H73" s="12"/>
      <c r="I73" s="26"/>
    </row>
    <row r="74" spans="6:9" x14ac:dyDescent="0.3">
      <c r="G74" s="20"/>
      <c r="H74" s="12"/>
      <c r="I74" s="26"/>
    </row>
    <row r="75" spans="6:9" x14ac:dyDescent="0.3">
      <c r="G75" s="20"/>
      <c r="H75" s="12"/>
      <c r="I75" s="26"/>
    </row>
    <row r="76" spans="6:9" x14ac:dyDescent="0.3">
      <c r="G76" s="20"/>
      <c r="H76" s="12"/>
      <c r="I76" s="26"/>
    </row>
    <row r="77" spans="6:9" x14ac:dyDescent="0.3">
      <c r="F77" s="22">
        <v>44866</v>
      </c>
      <c r="G77" t="s">
        <v>199</v>
      </c>
    </row>
    <row r="78" spans="6:9" x14ac:dyDescent="0.3">
      <c r="F78" t="s">
        <v>195</v>
      </c>
      <c r="G78" s="20">
        <v>116500</v>
      </c>
      <c r="H78" s="12">
        <v>121500</v>
      </c>
    </row>
    <row r="79" spans="6:9" x14ac:dyDescent="0.3">
      <c r="F79" s="22" t="s">
        <v>184</v>
      </c>
      <c r="G79" s="20">
        <v>124500</v>
      </c>
      <c r="H79" s="12">
        <v>129900</v>
      </c>
      <c r="I79" t="s">
        <v>200</v>
      </c>
    </row>
    <row r="80" spans="6:9" x14ac:dyDescent="0.3">
      <c r="F80" s="22" t="s">
        <v>196</v>
      </c>
      <c r="G80" s="20">
        <v>155900</v>
      </c>
      <c r="H80" s="12">
        <v>161900</v>
      </c>
    </row>
    <row r="81" spans="6:8" x14ac:dyDescent="0.3">
      <c r="F81" s="22" t="s">
        <v>186</v>
      </c>
      <c r="G81" s="20">
        <v>179900</v>
      </c>
      <c r="H81" s="12">
        <v>185900</v>
      </c>
    </row>
    <row r="82" spans="6:8" x14ac:dyDescent="0.3">
      <c r="F82" s="22" t="s">
        <v>197</v>
      </c>
      <c r="G82" s="20">
        <v>210900</v>
      </c>
      <c r="H82" s="12">
        <v>219500</v>
      </c>
    </row>
    <row r="83" spans="6:8" x14ac:dyDescent="0.3">
      <c r="F83" s="22" t="s">
        <v>189</v>
      </c>
      <c r="G83" s="20">
        <v>273900</v>
      </c>
      <c r="H83" s="12">
        <v>283900</v>
      </c>
    </row>
    <row r="84" spans="6:8" x14ac:dyDescent="0.3">
      <c r="F84" s="22" t="s">
        <v>190</v>
      </c>
      <c r="G84" s="20">
        <v>338900</v>
      </c>
      <c r="H84" s="12">
        <v>353900</v>
      </c>
    </row>
    <row r="85" spans="6:8" x14ac:dyDescent="0.3">
      <c r="F85" s="22" t="s">
        <v>198</v>
      </c>
      <c r="G85" s="20">
        <v>342900</v>
      </c>
      <c r="H85" s="12">
        <v>357900</v>
      </c>
    </row>
    <row r="86" spans="6:8" x14ac:dyDescent="0.3">
      <c r="F86" s="22"/>
    </row>
    <row r="87" spans="6:8" x14ac:dyDescent="0.3">
      <c r="F87" s="22">
        <v>44774</v>
      </c>
      <c r="G87" t="s">
        <v>282</v>
      </c>
    </row>
    <row r="88" spans="6:8" x14ac:dyDescent="0.3">
      <c r="F88" s="22" t="s">
        <v>195</v>
      </c>
      <c r="G88" s="12">
        <v>111500</v>
      </c>
      <c r="H88" s="12">
        <v>116500</v>
      </c>
    </row>
    <row r="89" spans="6:8" x14ac:dyDescent="0.3">
      <c r="F89" s="22" t="s">
        <v>184</v>
      </c>
      <c r="G89" s="12">
        <v>119500</v>
      </c>
      <c r="H89" s="12">
        <v>124500</v>
      </c>
    </row>
    <row r="90" spans="6:8" x14ac:dyDescent="0.3">
      <c r="F90" s="22" t="s">
        <v>196</v>
      </c>
      <c r="G90" s="12">
        <v>150900</v>
      </c>
      <c r="H90" s="12">
        <v>155900</v>
      </c>
    </row>
    <row r="91" spans="6:8" x14ac:dyDescent="0.3">
      <c r="F91" s="22" t="s">
        <v>186</v>
      </c>
      <c r="G91" s="12">
        <v>174500</v>
      </c>
      <c r="H91" s="12">
        <v>179900</v>
      </c>
    </row>
    <row r="92" spans="6:8" x14ac:dyDescent="0.3">
      <c r="F92" s="22" t="s">
        <v>197</v>
      </c>
      <c r="G92" s="12">
        <v>205500</v>
      </c>
      <c r="H92" s="12">
        <v>210900</v>
      </c>
    </row>
    <row r="93" spans="6:8" x14ac:dyDescent="0.3">
      <c r="F93" s="22" t="s">
        <v>189</v>
      </c>
      <c r="G93" s="12">
        <v>263900</v>
      </c>
      <c r="H93" s="12">
        <v>273900</v>
      </c>
    </row>
    <row r="94" spans="6:8" x14ac:dyDescent="0.3">
      <c r="F94" s="22" t="s">
        <v>190</v>
      </c>
      <c r="G94" s="12">
        <v>323900</v>
      </c>
      <c r="H94" s="12">
        <v>338900</v>
      </c>
    </row>
    <row r="95" spans="6:8" x14ac:dyDescent="0.3">
      <c r="F95" s="22" t="s">
        <v>198</v>
      </c>
      <c r="G95" s="12">
        <v>327900</v>
      </c>
      <c r="H95" s="12">
        <v>342900</v>
      </c>
    </row>
    <row r="96" spans="6:8" x14ac:dyDescent="0.3">
      <c r="F96" s="22"/>
    </row>
    <row r="97" spans="6:9" x14ac:dyDescent="0.3">
      <c r="F97" s="22">
        <v>44743</v>
      </c>
      <c r="G97" t="s">
        <v>194</v>
      </c>
    </row>
    <row r="98" spans="6:9" x14ac:dyDescent="0.3">
      <c r="F98" t="s">
        <v>183</v>
      </c>
      <c r="G98" s="20">
        <v>106500</v>
      </c>
      <c r="H98" s="12">
        <v>111500</v>
      </c>
      <c r="I98" s="26">
        <f>H98-G98</f>
        <v>5000</v>
      </c>
    </row>
    <row r="99" spans="6:9" x14ac:dyDescent="0.3">
      <c r="F99" t="s">
        <v>184</v>
      </c>
      <c r="G99" s="20">
        <v>113500</v>
      </c>
      <c r="H99" s="12">
        <v>119500</v>
      </c>
      <c r="I99" s="26">
        <f t="shared" ref="I99:I104" si="1">H99-G99</f>
        <v>6000</v>
      </c>
    </row>
    <row r="100" spans="6:9" x14ac:dyDescent="0.3">
      <c r="F100" t="s">
        <v>185</v>
      </c>
      <c r="G100" s="20">
        <v>144900</v>
      </c>
      <c r="H100" s="12">
        <v>150900</v>
      </c>
      <c r="I100" s="26">
        <f t="shared" si="1"/>
        <v>6000</v>
      </c>
    </row>
    <row r="101" spans="6:9" x14ac:dyDescent="0.3">
      <c r="F101" t="s">
        <v>186</v>
      </c>
      <c r="G101" s="20">
        <v>168500</v>
      </c>
      <c r="H101" s="12">
        <v>174500</v>
      </c>
      <c r="I101" s="26">
        <f t="shared" si="1"/>
        <v>6000</v>
      </c>
    </row>
    <row r="102" spans="6:9" x14ac:dyDescent="0.3">
      <c r="F102" t="s">
        <v>187</v>
      </c>
      <c r="G102" s="27">
        <v>198500</v>
      </c>
      <c r="H102" s="28">
        <v>205500</v>
      </c>
      <c r="I102" s="29">
        <f t="shared" si="1"/>
        <v>7000</v>
      </c>
    </row>
    <row r="103" spans="6:9" x14ac:dyDescent="0.3">
      <c r="F103" t="s">
        <v>189</v>
      </c>
      <c r="G103" s="20">
        <v>253900</v>
      </c>
      <c r="H103" s="12">
        <v>263900</v>
      </c>
      <c r="I103" s="26">
        <f t="shared" si="1"/>
        <v>10000</v>
      </c>
    </row>
    <row r="104" spans="6:9" x14ac:dyDescent="0.3">
      <c r="F104" t="s">
        <v>190</v>
      </c>
      <c r="G104" s="20">
        <v>308900</v>
      </c>
      <c r="H104" s="12">
        <v>323900</v>
      </c>
      <c r="I104" s="26">
        <f t="shared" si="1"/>
        <v>15000</v>
      </c>
    </row>
    <row r="105" spans="6:9" x14ac:dyDescent="0.3">
      <c r="F105" t="s">
        <v>191</v>
      </c>
      <c r="H105" s="12">
        <v>327900</v>
      </c>
      <c r="I105" s="26">
        <f>H105-G105</f>
        <v>327900</v>
      </c>
    </row>
    <row r="107" spans="6:9" x14ac:dyDescent="0.3">
      <c r="F107" s="22">
        <v>44713</v>
      </c>
      <c r="G107" t="s">
        <v>284</v>
      </c>
    </row>
    <row r="108" spans="6:9" x14ac:dyDescent="0.3">
      <c r="F108" t="s">
        <v>195</v>
      </c>
      <c r="G108" s="19">
        <v>102900</v>
      </c>
      <c r="H108" s="19">
        <v>106900</v>
      </c>
      <c r="I108" s="19">
        <v>3600</v>
      </c>
    </row>
    <row r="109" spans="6:9" x14ac:dyDescent="0.3">
      <c r="F109" t="s">
        <v>184</v>
      </c>
      <c r="G109" s="19">
        <v>109500</v>
      </c>
      <c r="H109" s="19">
        <v>113500</v>
      </c>
      <c r="I109" s="19">
        <v>4000</v>
      </c>
    </row>
    <row r="110" spans="6:9" x14ac:dyDescent="0.3">
      <c r="F110" t="s">
        <v>196</v>
      </c>
      <c r="G110" s="19">
        <v>139900</v>
      </c>
      <c r="H110" s="19">
        <v>144900</v>
      </c>
      <c r="I110" s="19">
        <v>5000</v>
      </c>
    </row>
    <row r="111" spans="6:9" x14ac:dyDescent="0.3">
      <c r="F111" t="s">
        <v>186</v>
      </c>
      <c r="G111" s="19">
        <v>163500</v>
      </c>
      <c r="H111" s="19">
        <v>168500</v>
      </c>
      <c r="I111" s="19">
        <v>5000</v>
      </c>
    </row>
    <row r="112" spans="6:9" x14ac:dyDescent="0.3">
      <c r="F112" t="s">
        <v>197</v>
      </c>
      <c r="G112" s="19">
        <v>193500</v>
      </c>
      <c r="H112" s="19">
        <v>198500</v>
      </c>
      <c r="I112" s="19">
        <v>5000</v>
      </c>
    </row>
    <row r="113" spans="6:9" x14ac:dyDescent="0.3">
      <c r="F113" t="s">
        <v>189</v>
      </c>
      <c r="G113" s="19">
        <v>244900</v>
      </c>
      <c r="H113" s="19">
        <v>253900</v>
      </c>
      <c r="I113" s="19">
        <v>9000</v>
      </c>
    </row>
    <row r="114" spans="6:9" x14ac:dyDescent="0.3">
      <c r="F114" t="s">
        <v>190</v>
      </c>
      <c r="G114" s="19">
        <v>299900</v>
      </c>
      <c r="H114" s="19">
        <v>308900</v>
      </c>
      <c r="I114" s="19">
        <v>9000</v>
      </c>
    </row>
    <row r="115" spans="6:9" x14ac:dyDescent="0.3">
      <c r="F115" t="s">
        <v>198</v>
      </c>
      <c r="G115" s="19">
        <v>303900</v>
      </c>
      <c r="H115" s="19">
        <v>312000</v>
      </c>
      <c r="I115" s="19">
        <v>9000</v>
      </c>
    </row>
    <row r="116" spans="6:9" x14ac:dyDescent="0.3">
      <c r="G116" s="19"/>
      <c r="H116" s="19"/>
      <c r="I116" s="19"/>
    </row>
    <row r="117" spans="6:9" x14ac:dyDescent="0.3">
      <c r="F117" s="22">
        <v>44682</v>
      </c>
      <c r="G117" s="19" t="s">
        <v>285</v>
      </c>
      <c r="H117" s="19"/>
      <c r="I117" s="19"/>
    </row>
    <row r="118" spans="6:9" x14ac:dyDescent="0.3">
      <c r="F118" t="s">
        <v>195</v>
      </c>
      <c r="G118" s="19">
        <v>99900</v>
      </c>
      <c r="H118" s="19">
        <v>102900</v>
      </c>
      <c r="I118" s="19"/>
    </row>
    <row r="119" spans="6:9" x14ac:dyDescent="0.3">
      <c r="F119" t="s">
        <v>184</v>
      </c>
      <c r="G119" s="19">
        <v>106500</v>
      </c>
      <c r="H119" s="19">
        <v>109500</v>
      </c>
      <c r="I119" s="19"/>
    </row>
    <row r="120" spans="6:9" x14ac:dyDescent="0.3">
      <c r="F120" t="s">
        <v>196</v>
      </c>
      <c r="G120" s="19">
        <v>136900</v>
      </c>
      <c r="H120" s="19">
        <v>139900</v>
      </c>
      <c r="I120" s="19"/>
    </row>
    <row r="121" spans="6:9" x14ac:dyDescent="0.3">
      <c r="F121" t="s">
        <v>186</v>
      </c>
      <c r="G121" s="19">
        <v>159500</v>
      </c>
      <c r="H121" s="19">
        <v>163500</v>
      </c>
      <c r="I121" s="19"/>
    </row>
    <row r="122" spans="6:9" x14ac:dyDescent="0.3">
      <c r="F122" t="s">
        <v>197</v>
      </c>
      <c r="G122" s="19">
        <v>189500</v>
      </c>
      <c r="H122" s="19">
        <v>193500</v>
      </c>
      <c r="I122" s="19"/>
    </row>
    <row r="123" spans="6:9" x14ac:dyDescent="0.3">
      <c r="F123" t="s">
        <v>189</v>
      </c>
      <c r="G123" s="19">
        <v>236900</v>
      </c>
      <c r="H123" s="19">
        <v>244900</v>
      </c>
      <c r="I123" s="19"/>
    </row>
    <row r="124" spans="6:9" x14ac:dyDescent="0.3">
      <c r="F124" t="s">
        <v>190</v>
      </c>
      <c r="G124" s="19">
        <v>291900</v>
      </c>
      <c r="H124" s="19">
        <v>299900</v>
      </c>
      <c r="I124" s="19"/>
    </row>
    <row r="125" spans="6:9" x14ac:dyDescent="0.3">
      <c r="F125" t="s">
        <v>198</v>
      </c>
      <c r="G125" s="19">
        <v>295900</v>
      </c>
      <c r="H125" s="19">
        <v>303900</v>
      </c>
      <c r="I125" s="19"/>
    </row>
    <row r="126" spans="6:9" x14ac:dyDescent="0.3">
      <c r="G126" s="19"/>
      <c r="H126" s="19"/>
      <c r="I126" s="19"/>
    </row>
    <row r="127" spans="6:9" x14ac:dyDescent="0.3">
      <c r="G127" s="19"/>
      <c r="H127" s="19"/>
      <c r="I127" s="19"/>
    </row>
    <row r="128" spans="6:9" x14ac:dyDescent="0.3">
      <c r="G128" s="19"/>
      <c r="H128" s="19"/>
      <c r="I128" s="19"/>
    </row>
    <row r="129" spans="6:11" x14ac:dyDescent="0.3">
      <c r="F129" s="22">
        <v>44652</v>
      </c>
      <c r="G129" s="19" t="s">
        <v>283</v>
      </c>
      <c r="H129" s="19"/>
      <c r="I129" s="19"/>
    </row>
    <row r="130" spans="6:11" x14ac:dyDescent="0.3">
      <c r="F130" t="s">
        <v>195</v>
      </c>
      <c r="G130" s="19">
        <v>97900</v>
      </c>
      <c r="H130" s="19">
        <v>99900</v>
      </c>
      <c r="I130" s="19"/>
    </row>
    <row r="131" spans="6:11" x14ac:dyDescent="0.3">
      <c r="F131" t="s">
        <v>184</v>
      </c>
      <c r="G131" s="19">
        <v>104500</v>
      </c>
      <c r="H131" s="19">
        <v>106500</v>
      </c>
      <c r="I131" s="19"/>
    </row>
    <row r="132" spans="6:11" x14ac:dyDescent="0.3">
      <c r="F132" t="s">
        <v>196</v>
      </c>
      <c r="G132" s="19">
        <v>133900</v>
      </c>
      <c r="H132" s="19">
        <v>136900</v>
      </c>
      <c r="I132" s="19"/>
    </row>
    <row r="133" spans="6:11" x14ac:dyDescent="0.3">
      <c r="F133" t="s">
        <v>186</v>
      </c>
      <c r="G133" s="19">
        <v>156900</v>
      </c>
      <c r="H133" s="19">
        <v>159500</v>
      </c>
      <c r="I133" s="19"/>
    </row>
    <row r="134" spans="6:11" x14ac:dyDescent="0.3">
      <c r="F134" t="s">
        <v>197</v>
      </c>
      <c r="G134" s="19">
        <v>185500</v>
      </c>
      <c r="H134" s="19">
        <v>189500</v>
      </c>
      <c r="I134" s="19"/>
    </row>
    <row r="135" spans="6:11" x14ac:dyDescent="0.3">
      <c r="F135" t="s">
        <v>189</v>
      </c>
      <c r="G135" s="19">
        <v>227900</v>
      </c>
      <c r="H135" s="19">
        <v>236900</v>
      </c>
      <c r="I135" s="19"/>
    </row>
    <row r="136" spans="6:11" x14ac:dyDescent="0.3">
      <c r="F136" t="s">
        <v>190</v>
      </c>
      <c r="G136" s="19">
        <v>282900</v>
      </c>
      <c r="H136" s="19">
        <v>291900</v>
      </c>
      <c r="I136" s="19"/>
    </row>
    <row r="137" spans="6:11" x14ac:dyDescent="0.3">
      <c r="F137" t="s">
        <v>198</v>
      </c>
      <c r="G137" s="19">
        <v>286900</v>
      </c>
      <c r="H137" s="19">
        <v>295900</v>
      </c>
      <c r="I137" s="19"/>
    </row>
    <row r="138" spans="6:11" x14ac:dyDescent="0.3">
      <c r="G138" s="19"/>
      <c r="H138" s="19"/>
      <c r="I138" s="19"/>
    </row>
    <row r="139" spans="6:11" x14ac:dyDescent="0.3">
      <c r="G139" s="19"/>
      <c r="H139" s="19"/>
      <c r="I139" s="19"/>
    </row>
    <row r="141" spans="6:11" x14ac:dyDescent="0.3">
      <c r="F141" s="22">
        <v>44593</v>
      </c>
      <c r="G141" t="s">
        <v>205</v>
      </c>
    </row>
    <row r="142" spans="6:11" x14ac:dyDescent="0.3">
      <c r="F142" t="s">
        <v>195</v>
      </c>
      <c r="G142" s="19">
        <v>94900</v>
      </c>
      <c r="H142" s="19">
        <v>97900</v>
      </c>
      <c r="I142" s="19">
        <v>3000</v>
      </c>
      <c r="K142" t="s">
        <v>206</v>
      </c>
    </row>
    <row r="143" spans="6:11" x14ac:dyDescent="0.3">
      <c r="F143" t="s">
        <v>201</v>
      </c>
      <c r="G143" s="19">
        <v>101500</v>
      </c>
      <c r="H143" s="19">
        <v>104500</v>
      </c>
      <c r="I143" s="19">
        <v>3000</v>
      </c>
    </row>
    <row r="144" spans="6:11" x14ac:dyDescent="0.3">
      <c r="F144" t="s">
        <v>196</v>
      </c>
      <c r="G144" s="19">
        <v>130500</v>
      </c>
      <c r="H144" s="19">
        <v>133500</v>
      </c>
      <c r="I144" s="19">
        <v>3000</v>
      </c>
    </row>
    <row r="145" spans="6:9" x14ac:dyDescent="0.3">
      <c r="F145" t="s">
        <v>186</v>
      </c>
      <c r="G145" s="19">
        <v>152500</v>
      </c>
      <c r="H145" s="19">
        <v>156900</v>
      </c>
      <c r="I145" s="19">
        <v>4400</v>
      </c>
    </row>
    <row r="146" spans="6:9" x14ac:dyDescent="0.3">
      <c r="F146" t="s">
        <v>197</v>
      </c>
      <c r="G146" s="19">
        <v>182000</v>
      </c>
      <c r="H146" s="19">
        <v>188000</v>
      </c>
      <c r="I146" s="19">
        <v>6000</v>
      </c>
    </row>
    <row r="147" spans="6:9" x14ac:dyDescent="0.3">
      <c r="F147" t="s">
        <v>202</v>
      </c>
      <c r="G147" s="19">
        <v>218500</v>
      </c>
      <c r="H147" s="19">
        <v>223500</v>
      </c>
      <c r="I147" s="19">
        <v>5000</v>
      </c>
    </row>
    <row r="148" spans="6:9" x14ac:dyDescent="0.3">
      <c r="F148" t="s">
        <v>203</v>
      </c>
      <c r="G148" s="19">
        <v>273500</v>
      </c>
      <c r="H148" s="19">
        <v>281500</v>
      </c>
      <c r="I148" s="19">
        <v>8000</v>
      </c>
    </row>
    <row r="149" spans="6:9" x14ac:dyDescent="0.3">
      <c r="F149" t="s">
        <v>204</v>
      </c>
      <c r="G149" s="19">
        <v>277500</v>
      </c>
      <c r="H149" s="19">
        <v>285500</v>
      </c>
      <c r="I149" s="19">
        <v>8000</v>
      </c>
    </row>
  </sheetData>
  <hyperlinks>
    <hyperlink ref="G13" r:id="rId1" xr:uid="{9CC907F9-A138-4F11-A1AF-DEB3C8B09A1C}"/>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1287-4BEF-4CCF-BAB2-6440AFC47078}">
  <sheetPr codeName="Sheet16"/>
  <dimension ref="A1:G57"/>
  <sheetViews>
    <sheetView topLeftCell="A13" workbookViewId="0">
      <selection activeCell="D57" sqref="D57"/>
    </sheetView>
  </sheetViews>
  <sheetFormatPr defaultRowHeight="14.4" x14ac:dyDescent="0.3"/>
  <cols>
    <col min="2" max="2" width="8.88671875" customWidth="1"/>
  </cols>
  <sheetData>
    <row r="1" spans="1:7" x14ac:dyDescent="0.3">
      <c r="A1" t="s">
        <v>596</v>
      </c>
      <c r="B1" t="s">
        <v>581</v>
      </c>
      <c r="C1" t="s">
        <v>582</v>
      </c>
      <c r="D1" t="s">
        <v>583</v>
      </c>
      <c r="G1" t="s">
        <v>597</v>
      </c>
    </row>
    <row r="2" spans="1:7" x14ac:dyDescent="0.3">
      <c r="A2">
        <v>2021</v>
      </c>
      <c r="B2" t="s">
        <v>584</v>
      </c>
      <c r="C2" s="52">
        <v>113.24</v>
      </c>
      <c r="D2" s="52">
        <v>118.08</v>
      </c>
    </row>
    <row r="3" spans="1:7" x14ac:dyDescent="0.3">
      <c r="A3">
        <v>2021</v>
      </c>
      <c r="B3" t="s">
        <v>585</v>
      </c>
      <c r="C3" s="52">
        <v>114.27</v>
      </c>
      <c r="D3" s="52">
        <v>119.31</v>
      </c>
    </row>
    <row r="4" spans="1:7" x14ac:dyDescent="0.3">
      <c r="A4">
        <v>2021</v>
      </c>
      <c r="B4" t="s">
        <v>586</v>
      </c>
      <c r="C4" s="52">
        <v>116.6</v>
      </c>
      <c r="D4" s="52">
        <v>120.94</v>
      </c>
    </row>
    <row r="5" spans="1:7" x14ac:dyDescent="0.3">
      <c r="A5">
        <v>2021</v>
      </c>
      <c r="B5" t="s">
        <v>587</v>
      </c>
      <c r="C5" s="52">
        <v>118.09</v>
      </c>
      <c r="D5" s="52">
        <v>122.77</v>
      </c>
    </row>
    <row r="6" spans="1:7" x14ac:dyDescent="0.3">
      <c r="A6">
        <v>2021</v>
      </c>
      <c r="B6" t="s">
        <v>588</v>
      </c>
      <c r="C6" s="52">
        <v>119.31</v>
      </c>
      <c r="D6" s="52">
        <v>123.8</v>
      </c>
    </row>
    <row r="7" spans="1:7" x14ac:dyDescent="0.3">
      <c r="A7">
        <v>2021</v>
      </c>
      <c r="B7" t="s">
        <v>589</v>
      </c>
      <c r="C7" s="52">
        <v>119.8</v>
      </c>
      <c r="D7" s="52">
        <v>124.6</v>
      </c>
    </row>
    <row r="8" spans="1:7" x14ac:dyDescent="0.3">
      <c r="A8">
        <v>2021</v>
      </c>
      <c r="B8" t="s">
        <v>590</v>
      </c>
      <c r="C8" s="52">
        <v>121</v>
      </c>
      <c r="D8" s="52">
        <v>125.5</v>
      </c>
    </row>
    <row r="9" spans="1:7" x14ac:dyDescent="0.3">
      <c r="A9">
        <v>2021</v>
      </c>
      <c r="B9" t="s">
        <v>591</v>
      </c>
      <c r="C9" s="52">
        <v>121.8</v>
      </c>
      <c r="D9" s="52">
        <v>126.8</v>
      </c>
    </row>
    <row r="10" spans="1:7" x14ac:dyDescent="0.3">
      <c r="A10">
        <v>2021</v>
      </c>
      <c r="B10" t="s">
        <v>592</v>
      </c>
      <c r="C10" s="52">
        <v>123</v>
      </c>
      <c r="D10" s="52">
        <v>128</v>
      </c>
    </row>
    <row r="11" spans="1:7" x14ac:dyDescent="0.3">
      <c r="A11">
        <v>2021</v>
      </c>
      <c r="B11" t="s">
        <v>593</v>
      </c>
      <c r="C11" s="52">
        <v>127.3</v>
      </c>
      <c r="D11" s="52">
        <v>130</v>
      </c>
    </row>
    <row r="12" spans="1:7" x14ac:dyDescent="0.3">
      <c r="A12">
        <v>2021</v>
      </c>
      <c r="B12" t="s">
        <v>594</v>
      </c>
      <c r="C12" s="52">
        <v>137.79</v>
      </c>
      <c r="D12" s="52">
        <v>134.47</v>
      </c>
    </row>
    <row r="13" spans="1:7" x14ac:dyDescent="0.3">
      <c r="A13">
        <v>2021</v>
      </c>
      <c r="B13" t="s">
        <v>595</v>
      </c>
      <c r="C13" s="52">
        <v>145.82</v>
      </c>
      <c r="D13" s="52">
        <v>135.46</v>
      </c>
    </row>
    <row r="14" spans="1:7" x14ac:dyDescent="0.3">
      <c r="A14">
        <v>2022</v>
      </c>
      <c r="B14" t="s">
        <v>584</v>
      </c>
      <c r="C14" s="52">
        <v>145.82</v>
      </c>
      <c r="D14" s="52">
        <v>134.46</v>
      </c>
    </row>
    <row r="15" spans="1:7" x14ac:dyDescent="0.3">
      <c r="A15">
        <v>2022</v>
      </c>
      <c r="B15" t="s">
        <v>585</v>
      </c>
      <c r="C15" s="52">
        <v>159.86000000000001</v>
      </c>
      <c r="D15" s="52">
        <v>159.31</v>
      </c>
    </row>
    <row r="16" spans="1:7" x14ac:dyDescent="0.3">
      <c r="A16">
        <v>2022</v>
      </c>
      <c r="B16" t="s">
        <v>586</v>
      </c>
      <c r="C16" s="52">
        <v>159.86000000000001</v>
      </c>
      <c r="D16" s="52">
        <v>159.31</v>
      </c>
    </row>
    <row r="17" spans="1:4" x14ac:dyDescent="0.3">
      <c r="A17">
        <v>2022</v>
      </c>
      <c r="B17" t="s">
        <v>587</v>
      </c>
      <c r="C17" s="52">
        <v>179.31</v>
      </c>
      <c r="D17" s="52">
        <v>179.31</v>
      </c>
    </row>
    <row r="18" spans="1:4" x14ac:dyDescent="0.3">
      <c r="A18">
        <v>2022</v>
      </c>
      <c r="B18" t="s">
        <v>588</v>
      </c>
      <c r="C18" s="52">
        <v>179.31</v>
      </c>
      <c r="D18" s="52">
        <v>179.31</v>
      </c>
    </row>
    <row r="19" spans="1:4" x14ac:dyDescent="0.3">
      <c r="A19">
        <v>2022</v>
      </c>
      <c r="B19" t="s">
        <v>589</v>
      </c>
      <c r="C19" s="52">
        <v>233.91</v>
      </c>
      <c r="D19" s="52">
        <v>263.31</v>
      </c>
    </row>
    <row r="20" spans="1:4" x14ac:dyDescent="0.3">
      <c r="A20">
        <v>2022</v>
      </c>
      <c r="B20" t="s">
        <v>590</v>
      </c>
      <c r="C20" s="52">
        <v>248.74</v>
      </c>
      <c r="D20" s="52">
        <v>276.31</v>
      </c>
    </row>
    <row r="21" spans="1:4" x14ac:dyDescent="0.3">
      <c r="A21">
        <v>2022</v>
      </c>
      <c r="B21" t="s">
        <v>591</v>
      </c>
      <c r="C21" s="52">
        <v>248.74</v>
      </c>
      <c r="D21" s="52">
        <v>276.31</v>
      </c>
    </row>
    <row r="22" spans="1:4" x14ac:dyDescent="0.3">
      <c r="A22">
        <v>2022</v>
      </c>
      <c r="B22" t="s">
        <v>592</v>
      </c>
      <c r="C22" s="52">
        <v>233.91</v>
      </c>
      <c r="D22" s="52">
        <v>263.31</v>
      </c>
    </row>
    <row r="23" spans="1:4" x14ac:dyDescent="0.3">
      <c r="A23">
        <v>2022</v>
      </c>
      <c r="B23" t="s">
        <v>593</v>
      </c>
      <c r="C23" s="52">
        <v>224.8</v>
      </c>
      <c r="D23" s="52">
        <v>235.3</v>
      </c>
    </row>
    <row r="24" spans="1:4" x14ac:dyDescent="0.3">
      <c r="A24">
        <v>2022</v>
      </c>
      <c r="B24" t="s">
        <v>594</v>
      </c>
      <c r="C24" s="52">
        <v>224.8</v>
      </c>
      <c r="D24" s="52">
        <v>235.3</v>
      </c>
    </row>
    <row r="25" spans="1:4" x14ac:dyDescent="0.3">
      <c r="A25">
        <v>2022</v>
      </c>
      <c r="B25" t="s">
        <v>595</v>
      </c>
      <c r="C25" s="52">
        <v>214.8</v>
      </c>
      <c r="D25" s="52">
        <v>227.8</v>
      </c>
    </row>
    <row r="26" spans="1:4" x14ac:dyDescent="0.3">
      <c r="A26">
        <v>2023</v>
      </c>
      <c r="B26" t="s">
        <v>584</v>
      </c>
      <c r="C26" s="52">
        <v>249.8</v>
      </c>
      <c r="D26" s="52">
        <v>262.8</v>
      </c>
    </row>
    <row r="27" spans="1:4" x14ac:dyDescent="0.3">
      <c r="A27">
        <v>2023</v>
      </c>
      <c r="B27" t="s">
        <v>585</v>
      </c>
      <c r="C27" s="52">
        <v>272</v>
      </c>
      <c r="D27" s="52">
        <v>280</v>
      </c>
    </row>
    <row r="28" spans="1:4" x14ac:dyDescent="0.3">
      <c r="A28">
        <v>2023</v>
      </c>
      <c r="B28" t="s">
        <v>586</v>
      </c>
      <c r="C28" s="52">
        <v>272</v>
      </c>
      <c r="D28" s="52">
        <v>293</v>
      </c>
    </row>
    <row r="29" spans="1:4" x14ac:dyDescent="0.3">
      <c r="A29">
        <v>2023</v>
      </c>
      <c r="B29" t="s">
        <v>587</v>
      </c>
      <c r="C29" s="52">
        <v>282</v>
      </c>
      <c r="D29" s="52">
        <v>288</v>
      </c>
    </row>
    <row r="30" spans="1:4" x14ac:dyDescent="0.3">
      <c r="A30">
        <v>2023</v>
      </c>
      <c r="B30" t="s">
        <v>588</v>
      </c>
      <c r="C30" s="52">
        <v>270</v>
      </c>
      <c r="D30" s="52">
        <v>258</v>
      </c>
    </row>
    <row r="31" spans="1:4" x14ac:dyDescent="0.3">
      <c r="A31">
        <v>2023</v>
      </c>
      <c r="B31" t="s">
        <v>589</v>
      </c>
      <c r="C31" s="52">
        <v>262</v>
      </c>
      <c r="D31" s="52">
        <v>253</v>
      </c>
    </row>
    <row r="32" spans="1:4" x14ac:dyDescent="0.3">
      <c r="A32">
        <v>2023</v>
      </c>
      <c r="B32" t="s">
        <v>590</v>
      </c>
      <c r="C32" s="52">
        <v>253</v>
      </c>
      <c r="D32" s="52">
        <v>260.5</v>
      </c>
    </row>
    <row r="33" spans="1:4" x14ac:dyDescent="0.3">
      <c r="A33">
        <v>2023</v>
      </c>
      <c r="B33" t="s">
        <v>591</v>
      </c>
      <c r="C33" s="52">
        <v>290.45</v>
      </c>
      <c r="D33" s="52">
        <v>293.39999999999998</v>
      </c>
    </row>
    <row r="34" spans="1:4" x14ac:dyDescent="0.3">
      <c r="A34">
        <v>2023</v>
      </c>
      <c r="B34" t="s">
        <v>592</v>
      </c>
      <c r="C34" s="52">
        <v>305.36</v>
      </c>
      <c r="D34" s="52">
        <v>329.18</v>
      </c>
    </row>
    <row r="35" spans="1:4" x14ac:dyDescent="0.3">
      <c r="A35">
        <v>2023</v>
      </c>
      <c r="B35" t="s">
        <v>593</v>
      </c>
      <c r="C35" s="52">
        <v>283.38</v>
      </c>
      <c r="D35" s="52">
        <v>303.18</v>
      </c>
    </row>
    <row r="36" spans="1:4" x14ac:dyDescent="0.3">
      <c r="A36">
        <v>2023</v>
      </c>
      <c r="B36" t="s">
        <v>594</v>
      </c>
      <c r="C36" s="52">
        <v>281.33999999999997</v>
      </c>
      <c r="D36" s="52">
        <v>296.70999999999998</v>
      </c>
    </row>
    <row r="37" spans="1:4" x14ac:dyDescent="0.3">
      <c r="A37">
        <v>2023</v>
      </c>
      <c r="B37" t="s">
        <v>595</v>
      </c>
      <c r="C37" s="52">
        <v>267.33999999999997</v>
      </c>
      <c r="D37" s="52">
        <v>276.20999999999998</v>
      </c>
    </row>
    <row r="38" spans="1:4" x14ac:dyDescent="0.3">
      <c r="A38">
        <v>2024</v>
      </c>
      <c r="B38" t="s">
        <v>584</v>
      </c>
      <c r="C38" s="52">
        <v>255.65</v>
      </c>
      <c r="D38" s="52">
        <v>259.20999999999998</v>
      </c>
    </row>
    <row r="39" spans="1:4" x14ac:dyDescent="0.3">
      <c r="A39">
        <v>2024</v>
      </c>
      <c r="B39" t="s">
        <v>585</v>
      </c>
      <c r="C39" s="52">
        <v>260.64999999999998</v>
      </c>
      <c r="D39" s="52">
        <v>264.20999999999998</v>
      </c>
    </row>
    <row r="40" spans="1:4" x14ac:dyDescent="0.3">
      <c r="A40">
        <v>2024</v>
      </c>
      <c r="B40" s="73" t="s">
        <v>586</v>
      </c>
      <c r="C40" s="52">
        <v>260.64999999999998</v>
      </c>
      <c r="D40" s="52">
        <v>264.20999999999998</v>
      </c>
    </row>
    <row r="41" spans="1:4" x14ac:dyDescent="0.3">
      <c r="A41">
        <v>2024</v>
      </c>
      <c r="B41" t="s">
        <v>587</v>
      </c>
      <c r="C41" s="52">
        <v>293.94</v>
      </c>
      <c r="D41" s="52">
        <v>290.38</v>
      </c>
    </row>
    <row r="42" spans="1:4" x14ac:dyDescent="0.3">
      <c r="A42">
        <v>2024</v>
      </c>
      <c r="B42" t="s">
        <v>588</v>
      </c>
      <c r="C42" s="52">
        <v>273.10000000000002</v>
      </c>
      <c r="D42" s="52">
        <v>274.08</v>
      </c>
    </row>
    <row r="43" spans="1:4" x14ac:dyDescent="0.3">
      <c r="A43">
        <v>2024</v>
      </c>
      <c r="B43" t="s">
        <v>589</v>
      </c>
      <c r="C43" s="52">
        <v>263.64999999999998</v>
      </c>
      <c r="D43" s="52">
        <v>267.20999999999998</v>
      </c>
    </row>
    <row r="44" spans="1:4" x14ac:dyDescent="0.3">
      <c r="A44">
        <v>2024</v>
      </c>
      <c r="B44" t="s">
        <v>590</v>
      </c>
      <c r="C44" s="52">
        <v>265.61</v>
      </c>
      <c r="D44" s="52">
        <v>277.45</v>
      </c>
    </row>
    <row r="45" spans="1:4" x14ac:dyDescent="0.3">
      <c r="A45">
        <v>2024</v>
      </c>
      <c r="B45" t="s">
        <v>591</v>
      </c>
      <c r="C45" s="52">
        <v>269.43</v>
      </c>
      <c r="D45" s="52">
        <v>272.77</v>
      </c>
    </row>
    <row r="46" spans="1:4" x14ac:dyDescent="0.3">
      <c r="A46">
        <v>2024</v>
      </c>
      <c r="B46" t="s">
        <v>592</v>
      </c>
      <c r="C46" s="52">
        <v>249.1</v>
      </c>
      <c r="D46" s="52">
        <v>246.29</v>
      </c>
    </row>
    <row r="47" spans="1:4" x14ac:dyDescent="0.3">
      <c r="A47">
        <v>2024</v>
      </c>
      <c r="B47" t="s">
        <v>593</v>
      </c>
      <c r="C47" s="52">
        <v>247.03</v>
      </c>
      <c r="D47" s="52">
        <v>251.29</v>
      </c>
    </row>
    <row r="48" spans="1:4" x14ac:dyDescent="0.3">
      <c r="A48">
        <v>2024</v>
      </c>
      <c r="B48" t="s">
        <v>594</v>
      </c>
      <c r="C48" s="52">
        <v>248.38</v>
      </c>
      <c r="D48" s="52">
        <v>255.14</v>
      </c>
    </row>
    <row r="49" spans="1:4" x14ac:dyDescent="0.3">
      <c r="A49">
        <v>2024</v>
      </c>
      <c r="B49" t="s">
        <v>595</v>
      </c>
      <c r="C49" s="52">
        <v>252.1</v>
      </c>
      <c r="D49" s="52">
        <v>258.43</v>
      </c>
    </row>
    <row r="50" spans="1:4" x14ac:dyDescent="0.3">
      <c r="A50">
        <v>2025</v>
      </c>
      <c r="B50" t="s">
        <v>584</v>
      </c>
      <c r="C50" s="52">
        <v>252.13</v>
      </c>
      <c r="D50" s="52">
        <v>267.95</v>
      </c>
    </row>
    <row r="51" spans="1:4" x14ac:dyDescent="0.3">
      <c r="A51">
        <v>2025</v>
      </c>
      <c r="B51" t="s">
        <v>585</v>
      </c>
      <c r="C51" s="52">
        <v>257.13</v>
      </c>
      <c r="D51" s="52">
        <v>267.95</v>
      </c>
    </row>
    <row r="52" spans="1:4" x14ac:dyDescent="0.3">
      <c r="A52">
        <v>2025</v>
      </c>
      <c r="B52" t="s">
        <v>586</v>
      </c>
      <c r="C52" s="52">
        <v>255.63</v>
      </c>
      <c r="D52" s="52">
        <v>258.64999999999998</v>
      </c>
    </row>
    <row r="53" spans="1:4" x14ac:dyDescent="0.3">
      <c r="A53">
        <v>2025</v>
      </c>
      <c r="B53" t="s">
        <v>587</v>
      </c>
      <c r="C53" s="52">
        <v>254.63</v>
      </c>
      <c r="D53" s="52">
        <v>258.64999999999998</v>
      </c>
    </row>
    <row r="54" spans="1:4" x14ac:dyDescent="0.3">
      <c r="A54">
        <v>2025</v>
      </c>
      <c r="B54" t="s">
        <v>588</v>
      </c>
      <c r="C54" s="52">
        <v>252.63</v>
      </c>
      <c r="D54" s="52">
        <v>256.64</v>
      </c>
    </row>
    <row r="55" spans="1:4" x14ac:dyDescent="0.3">
      <c r="A55">
        <v>2025</v>
      </c>
      <c r="B55" t="s">
        <v>589</v>
      </c>
      <c r="C55" s="52">
        <v>258.43</v>
      </c>
      <c r="D55" s="52">
        <v>262.58999999999997</v>
      </c>
    </row>
    <row r="56" spans="1:4" x14ac:dyDescent="0.3">
      <c r="A56">
        <v>2025</v>
      </c>
      <c r="B56" t="s">
        <v>590</v>
      </c>
      <c r="C56" s="52">
        <v>266.64</v>
      </c>
      <c r="D56" s="52">
        <v>272.98</v>
      </c>
    </row>
    <row r="57" spans="1:4" x14ac:dyDescent="0.3">
      <c r="A57">
        <v>2025</v>
      </c>
      <c r="B57" t="s">
        <v>591</v>
      </c>
      <c r="C57" s="52">
        <v>264.61</v>
      </c>
      <c r="D57" s="52">
        <v>272.99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FF6BA-191D-44A8-8838-3681A4928AF0}">
  <sheetPr codeName="Sheet13"/>
  <dimension ref="A1:GJ31"/>
  <sheetViews>
    <sheetView workbookViewId="0">
      <pane xSplit="5" ySplit="1" topLeftCell="DU23" activePane="bottomRight" state="frozen"/>
      <selection pane="topRight" activeCell="F1" sqref="F1"/>
      <selection pane="bottomLeft" activeCell="A2" sqref="A2"/>
      <selection pane="bottomRight" activeCell="DU30" sqref="DU30"/>
    </sheetView>
  </sheetViews>
  <sheetFormatPr defaultRowHeight="14.4" x14ac:dyDescent="0.3"/>
  <cols>
    <col min="1" max="1" width="36.6640625" bestFit="1" customWidth="1"/>
    <col min="2" max="2" width="16.109375" customWidth="1"/>
    <col min="4" max="4" width="12.109375" customWidth="1"/>
    <col min="6" max="6" width="15.109375" customWidth="1"/>
  </cols>
  <sheetData>
    <row r="1" spans="1:192" x14ac:dyDescent="0.3">
      <c r="A1" t="s">
        <v>368</v>
      </c>
      <c r="B1" t="s">
        <v>369</v>
      </c>
      <c r="C1" t="s">
        <v>370</v>
      </c>
      <c r="D1" t="s">
        <v>371</v>
      </c>
      <c r="E1" t="s">
        <v>372</v>
      </c>
      <c r="F1" t="s">
        <v>373</v>
      </c>
      <c r="G1" t="s">
        <v>374</v>
      </c>
      <c r="H1" t="s">
        <v>375</v>
      </c>
      <c r="I1" t="s">
        <v>376</v>
      </c>
      <c r="J1" t="s">
        <v>377</v>
      </c>
      <c r="K1" t="s">
        <v>378</v>
      </c>
      <c r="L1" t="s">
        <v>379</v>
      </c>
      <c r="M1" t="s">
        <v>380</v>
      </c>
      <c r="N1" t="s">
        <v>381</v>
      </c>
      <c r="O1" t="s">
        <v>382</v>
      </c>
      <c r="P1" t="s">
        <v>383</v>
      </c>
      <c r="Q1" t="s">
        <v>384</v>
      </c>
      <c r="R1" t="s">
        <v>385</v>
      </c>
      <c r="S1" t="s">
        <v>386</v>
      </c>
      <c r="T1" t="s">
        <v>387</v>
      </c>
      <c r="U1" t="s">
        <v>388</v>
      </c>
      <c r="V1" t="s">
        <v>389</v>
      </c>
      <c r="W1" t="s">
        <v>390</v>
      </c>
      <c r="X1" t="s">
        <v>391</v>
      </c>
      <c r="Y1" t="s">
        <v>392</v>
      </c>
      <c r="Z1" t="s">
        <v>393</v>
      </c>
      <c r="AA1" t="s">
        <v>394</v>
      </c>
      <c r="AB1" t="s">
        <v>395</v>
      </c>
      <c r="AC1" t="s">
        <v>396</v>
      </c>
      <c r="AD1" t="s">
        <v>397</v>
      </c>
      <c r="AE1" t="s">
        <v>398</v>
      </c>
      <c r="AF1" t="s">
        <v>399</v>
      </c>
      <c r="AG1" t="s">
        <v>400</v>
      </c>
      <c r="AH1" t="s">
        <v>401</v>
      </c>
      <c r="AI1" t="s">
        <v>402</v>
      </c>
      <c r="AJ1" t="s">
        <v>403</v>
      </c>
      <c r="AK1" t="s">
        <v>404</v>
      </c>
      <c r="AL1" t="s">
        <v>405</v>
      </c>
      <c r="AM1" t="s">
        <v>406</v>
      </c>
      <c r="AN1" t="s">
        <v>407</v>
      </c>
      <c r="AO1" t="s">
        <v>408</v>
      </c>
      <c r="AP1" t="s">
        <v>409</v>
      </c>
      <c r="AQ1" t="s">
        <v>410</v>
      </c>
      <c r="AR1" t="s">
        <v>411</v>
      </c>
      <c r="AS1" t="s">
        <v>412</v>
      </c>
      <c r="AT1" t="s">
        <v>413</v>
      </c>
      <c r="AU1" t="s">
        <v>414</v>
      </c>
      <c r="AV1" t="s">
        <v>415</v>
      </c>
      <c r="AW1" t="s">
        <v>416</v>
      </c>
      <c r="AX1" t="s">
        <v>417</v>
      </c>
      <c r="AY1" t="s">
        <v>418</v>
      </c>
      <c r="AZ1" t="s">
        <v>419</v>
      </c>
      <c r="BA1" t="s">
        <v>420</v>
      </c>
      <c r="BB1" t="s">
        <v>421</v>
      </c>
      <c r="BC1" t="s">
        <v>422</v>
      </c>
      <c r="BD1" t="s">
        <v>423</v>
      </c>
      <c r="BE1" t="s">
        <v>424</v>
      </c>
      <c r="BF1" t="s">
        <v>425</v>
      </c>
      <c r="BG1" t="s">
        <v>426</v>
      </c>
      <c r="BH1" t="s">
        <v>427</v>
      </c>
      <c r="BI1" t="s">
        <v>428</v>
      </c>
      <c r="BJ1" t="s">
        <v>429</v>
      </c>
      <c r="BK1" t="s">
        <v>430</v>
      </c>
      <c r="BL1" t="s">
        <v>431</v>
      </c>
      <c r="BM1" t="s">
        <v>432</v>
      </c>
      <c r="BN1" t="s">
        <v>433</v>
      </c>
      <c r="BO1" t="s">
        <v>434</v>
      </c>
      <c r="BP1" t="s">
        <v>435</v>
      </c>
      <c r="BQ1" t="s">
        <v>436</v>
      </c>
      <c r="BR1" t="s">
        <v>437</v>
      </c>
      <c r="BS1" t="s">
        <v>438</v>
      </c>
      <c r="BT1" t="s">
        <v>439</v>
      </c>
      <c r="BU1" t="s">
        <v>440</v>
      </c>
      <c r="BV1" t="s">
        <v>441</v>
      </c>
      <c r="BW1" t="s">
        <v>442</v>
      </c>
      <c r="BX1" t="s">
        <v>443</v>
      </c>
      <c r="BY1" t="s">
        <v>444</v>
      </c>
      <c r="BZ1" t="s">
        <v>445</v>
      </c>
      <c r="CA1" t="s">
        <v>446</v>
      </c>
      <c r="CB1" t="s">
        <v>447</v>
      </c>
      <c r="CC1" t="s">
        <v>448</v>
      </c>
      <c r="CD1" t="s">
        <v>449</v>
      </c>
      <c r="CE1" t="s">
        <v>450</v>
      </c>
      <c r="CF1" t="s">
        <v>451</v>
      </c>
      <c r="CG1" t="s">
        <v>452</v>
      </c>
      <c r="CH1" t="s">
        <v>453</v>
      </c>
      <c r="CI1" t="s">
        <v>454</v>
      </c>
      <c r="CJ1" t="s">
        <v>455</v>
      </c>
      <c r="CK1" t="s">
        <v>456</v>
      </c>
      <c r="CL1" t="s">
        <v>457</v>
      </c>
      <c r="CM1" t="s">
        <v>458</v>
      </c>
      <c r="CN1" t="s">
        <v>459</v>
      </c>
      <c r="CO1" t="s">
        <v>460</v>
      </c>
      <c r="CP1" t="s">
        <v>461</v>
      </c>
      <c r="CQ1" t="s">
        <v>462</v>
      </c>
      <c r="CR1" t="s">
        <v>463</v>
      </c>
      <c r="CS1" t="s">
        <v>464</v>
      </c>
      <c r="CT1" t="s">
        <v>465</v>
      </c>
      <c r="CU1" t="s">
        <v>466</v>
      </c>
      <c r="CV1" t="s">
        <v>467</v>
      </c>
      <c r="CW1" t="s">
        <v>468</v>
      </c>
      <c r="CX1" t="s">
        <v>469</v>
      </c>
      <c r="CY1" t="s">
        <v>470</v>
      </c>
      <c r="CZ1" t="s">
        <v>471</v>
      </c>
      <c r="DA1" t="s">
        <v>472</v>
      </c>
      <c r="DB1" t="s">
        <v>473</v>
      </c>
      <c r="DC1" t="s">
        <v>474</v>
      </c>
      <c r="DD1" t="s">
        <v>475</v>
      </c>
      <c r="DE1" t="s">
        <v>476</v>
      </c>
      <c r="DF1" t="s">
        <v>477</v>
      </c>
      <c r="DG1" t="s">
        <v>478</v>
      </c>
      <c r="DH1" t="s">
        <v>479</v>
      </c>
      <c r="DI1" t="s">
        <v>480</v>
      </c>
      <c r="DJ1" t="s">
        <v>481</v>
      </c>
      <c r="DK1" t="s">
        <v>482</v>
      </c>
      <c r="DL1" t="s">
        <v>483</v>
      </c>
      <c r="DM1" t="s">
        <v>484</v>
      </c>
      <c r="DN1" t="s">
        <v>485</v>
      </c>
      <c r="DO1" t="s">
        <v>486</v>
      </c>
      <c r="DP1" t="s">
        <v>487</v>
      </c>
      <c r="DQ1" t="s">
        <v>488</v>
      </c>
      <c r="DR1" t="s">
        <v>489</v>
      </c>
      <c r="DS1" t="s">
        <v>490</v>
      </c>
      <c r="DT1" t="s">
        <v>491</v>
      </c>
      <c r="DU1" t="s">
        <v>492</v>
      </c>
      <c r="DV1" t="s">
        <v>493</v>
      </c>
      <c r="DW1" t="s">
        <v>494</v>
      </c>
      <c r="DX1" t="s">
        <v>495</v>
      </c>
      <c r="DY1" t="s">
        <v>496</v>
      </c>
      <c r="DZ1" t="s">
        <v>497</v>
      </c>
      <c r="EA1" t="s">
        <v>498</v>
      </c>
      <c r="EB1" t="s">
        <v>499</v>
      </c>
      <c r="EC1" t="s">
        <v>500</v>
      </c>
      <c r="ED1" t="s">
        <v>501</v>
      </c>
      <c r="EE1" t="s">
        <v>502</v>
      </c>
      <c r="EF1" t="s">
        <v>503</v>
      </c>
      <c r="EG1" t="s">
        <v>504</v>
      </c>
      <c r="EH1" t="s">
        <v>505</v>
      </c>
      <c r="EI1" t="s">
        <v>506</v>
      </c>
      <c r="EJ1" t="s">
        <v>507</v>
      </c>
      <c r="EK1" t="s">
        <v>508</v>
      </c>
      <c r="EL1" t="s">
        <v>509</v>
      </c>
      <c r="EM1" t="s">
        <v>510</v>
      </c>
      <c r="EN1" t="s">
        <v>511</v>
      </c>
      <c r="EO1" t="s">
        <v>512</v>
      </c>
      <c r="EP1" t="s">
        <v>513</v>
      </c>
      <c r="EQ1" t="s">
        <v>514</v>
      </c>
      <c r="ER1" t="s">
        <v>515</v>
      </c>
      <c r="ES1" t="s">
        <v>516</v>
      </c>
      <c r="ET1" t="s">
        <v>517</v>
      </c>
      <c r="EU1" t="s">
        <v>518</v>
      </c>
      <c r="EV1" t="s">
        <v>519</v>
      </c>
      <c r="EW1" t="s">
        <v>520</v>
      </c>
      <c r="EX1" t="s">
        <v>521</v>
      </c>
      <c r="EY1" t="s">
        <v>522</v>
      </c>
      <c r="EZ1" t="s">
        <v>523</v>
      </c>
      <c r="FA1" t="s">
        <v>524</v>
      </c>
      <c r="FB1" t="s">
        <v>525</v>
      </c>
      <c r="FC1" t="s">
        <v>526</v>
      </c>
      <c r="FD1" t="s">
        <v>527</v>
      </c>
      <c r="FE1" t="s">
        <v>528</v>
      </c>
      <c r="FF1" t="s">
        <v>529</v>
      </c>
      <c r="FG1" t="s">
        <v>530</v>
      </c>
      <c r="FH1" t="s">
        <v>531</v>
      </c>
      <c r="FI1" t="s">
        <v>532</v>
      </c>
      <c r="FJ1" t="s">
        <v>533</v>
      </c>
      <c r="FK1" t="s">
        <v>534</v>
      </c>
      <c r="FL1" t="s">
        <v>535</v>
      </c>
      <c r="FM1" t="s">
        <v>536</v>
      </c>
      <c r="FN1" t="s">
        <v>537</v>
      </c>
      <c r="FO1" t="s">
        <v>538</v>
      </c>
      <c r="FP1" t="s">
        <v>539</v>
      </c>
      <c r="FQ1" t="s">
        <v>540</v>
      </c>
      <c r="FR1" t="s">
        <v>541</v>
      </c>
      <c r="FS1" t="s">
        <v>542</v>
      </c>
      <c r="FT1" t="s">
        <v>543</v>
      </c>
      <c r="FU1" t="s">
        <v>544</v>
      </c>
      <c r="FV1" t="s">
        <v>545</v>
      </c>
      <c r="FW1" t="s">
        <v>546</v>
      </c>
      <c r="FX1" t="s">
        <v>547</v>
      </c>
      <c r="FY1" t="s">
        <v>548</v>
      </c>
      <c r="FZ1" t="s">
        <v>549</v>
      </c>
      <c r="GA1" t="s">
        <v>550</v>
      </c>
      <c r="GB1" t="s">
        <v>551</v>
      </c>
      <c r="GC1" t="s">
        <v>552</v>
      </c>
      <c r="GD1" t="s">
        <v>553</v>
      </c>
      <c r="GE1" t="s">
        <v>554</v>
      </c>
      <c r="GF1" t="s">
        <v>555</v>
      </c>
      <c r="GG1" t="s">
        <v>556</v>
      </c>
      <c r="GH1" t="s">
        <v>557</v>
      </c>
      <c r="GI1" t="s">
        <v>558</v>
      </c>
      <c r="GJ1" t="s">
        <v>559</v>
      </c>
    </row>
    <row r="2" spans="1:192" x14ac:dyDescent="0.3">
      <c r="A2" t="s">
        <v>560</v>
      </c>
      <c r="B2" t="s">
        <v>561</v>
      </c>
      <c r="C2" t="s">
        <v>562</v>
      </c>
      <c r="D2" t="s">
        <v>563</v>
      </c>
      <c r="E2" t="s">
        <v>564</v>
      </c>
      <c r="F2">
        <v>0.57999999999999996</v>
      </c>
      <c r="G2">
        <v>0.13700000000000001</v>
      </c>
      <c r="H2">
        <v>0.27600000000000002</v>
      </c>
      <c r="I2">
        <v>0.224</v>
      </c>
      <c r="J2">
        <v>0.13700000000000001</v>
      </c>
      <c r="K2">
        <v>0.66300000000000003</v>
      </c>
      <c r="L2">
        <v>0.52</v>
      </c>
      <c r="M2">
        <v>0.623</v>
      </c>
      <c r="N2">
        <v>0.68200000000000005</v>
      </c>
      <c r="O2">
        <v>0.64</v>
      </c>
      <c r="P2">
        <v>0.65500000000000003</v>
      </c>
      <c r="Q2">
        <v>1.2430000000000001</v>
      </c>
      <c r="R2">
        <v>0.53600000000000003</v>
      </c>
      <c r="S2">
        <v>0.40600000000000003</v>
      </c>
      <c r="T2">
        <v>0.52900000000000003</v>
      </c>
      <c r="U2">
        <v>0.438</v>
      </c>
      <c r="V2">
        <v>0.36199999999999999</v>
      </c>
      <c r="W2">
        <v>0.58099999999999996</v>
      </c>
      <c r="X2">
        <v>0.501</v>
      </c>
      <c r="Y2">
        <v>0.62</v>
      </c>
      <c r="Z2">
        <v>0.47699999999999998</v>
      </c>
      <c r="AA2">
        <v>0.34</v>
      </c>
      <c r="AB2">
        <v>0.27100000000000002</v>
      </c>
      <c r="AC2">
        <v>1.1819999999999999</v>
      </c>
      <c r="AD2">
        <v>0.317</v>
      </c>
      <c r="AE2">
        <v>0.46600000000000003</v>
      </c>
      <c r="AF2">
        <v>0.41499999999999998</v>
      </c>
      <c r="AG2">
        <v>0.151</v>
      </c>
      <c r="AH2">
        <v>0.10100000000000001</v>
      </c>
      <c r="AI2">
        <v>0.48399999999999999</v>
      </c>
      <c r="AJ2">
        <v>0.63200000000000001</v>
      </c>
      <c r="AK2">
        <v>0.56200000000000006</v>
      </c>
      <c r="AL2">
        <v>0.46500000000000002</v>
      </c>
      <c r="AM2">
        <v>0.245</v>
      </c>
      <c r="AN2">
        <v>0.44800000000000001</v>
      </c>
      <c r="AO2">
        <v>0.96799999999999997</v>
      </c>
      <c r="AP2">
        <v>0.72599999999999998</v>
      </c>
      <c r="AQ2">
        <v>1.2E-2</v>
      </c>
      <c r="AR2">
        <v>0.35799999999999998</v>
      </c>
      <c r="AS2">
        <v>7.0000000000000001E-3</v>
      </c>
      <c r="AT2">
        <v>0.47399999999999998</v>
      </c>
      <c r="AU2">
        <v>0.55400000000000005</v>
      </c>
      <c r="AV2">
        <v>0.46400000000000002</v>
      </c>
      <c r="AW2">
        <v>0.56399999999999995</v>
      </c>
      <c r="AX2">
        <v>0.44500000000000001</v>
      </c>
      <c r="AY2">
        <v>0.33400000000000002</v>
      </c>
      <c r="AZ2">
        <v>0.13600000000000001</v>
      </c>
      <c r="BA2">
        <v>0.80300000000000005</v>
      </c>
      <c r="BB2">
        <v>0.38400000000000001</v>
      </c>
      <c r="BC2">
        <v>0.23699999999999999</v>
      </c>
      <c r="BD2">
        <v>0.29699999999999999</v>
      </c>
      <c r="BE2">
        <v>0.28199999999999997</v>
      </c>
      <c r="BF2">
        <v>0.248</v>
      </c>
      <c r="BG2">
        <v>0.54700000000000004</v>
      </c>
      <c r="BH2">
        <v>0.34399999999999997</v>
      </c>
      <c r="BI2">
        <v>0.374</v>
      </c>
      <c r="BJ2">
        <v>0.34100000000000003</v>
      </c>
      <c r="BK2">
        <v>0.123</v>
      </c>
      <c r="BL2">
        <v>0.40799999999999997</v>
      </c>
      <c r="BM2">
        <v>0.76700000000000002</v>
      </c>
      <c r="BN2">
        <v>0.70799999999999996</v>
      </c>
      <c r="BO2">
        <v>0.33200000000000002</v>
      </c>
      <c r="BP2">
        <v>0.35899999999999999</v>
      </c>
      <c r="BQ2">
        <v>0.215</v>
      </c>
      <c r="BR2">
        <v>0.19700000000000001</v>
      </c>
      <c r="BS2">
        <v>0.40200000000000002</v>
      </c>
      <c r="BT2">
        <v>0.38</v>
      </c>
      <c r="BU2">
        <v>0.38100000000000001</v>
      </c>
      <c r="BV2">
        <v>0.20200000000000001</v>
      </c>
      <c r="BW2">
        <v>0.27600000000000002</v>
      </c>
      <c r="BX2">
        <v>0.34699999999999998</v>
      </c>
      <c r="BY2">
        <v>0.68799999999999994</v>
      </c>
      <c r="BZ2">
        <v>0.62</v>
      </c>
      <c r="CA2">
        <v>7.5999999999999998E-2</v>
      </c>
      <c r="CB2">
        <v>0.32300000000000001</v>
      </c>
      <c r="CC2">
        <v>0.23100000000000001</v>
      </c>
      <c r="CD2">
        <v>0.25800000000000001</v>
      </c>
      <c r="CE2">
        <v>0.42899999999999999</v>
      </c>
      <c r="CF2">
        <v>0.158</v>
      </c>
      <c r="CG2">
        <v>0.439</v>
      </c>
      <c r="CH2">
        <v>0.252</v>
      </c>
      <c r="CI2">
        <v>0.33500000000000002</v>
      </c>
      <c r="CJ2">
        <v>0.3</v>
      </c>
      <c r="CK2">
        <v>0.90200000000000002</v>
      </c>
      <c r="CL2">
        <v>0.316</v>
      </c>
      <c r="CM2">
        <v>0.254</v>
      </c>
      <c r="CN2">
        <v>0.35299999999999998</v>
      </c>
      <c r="CO2">
        <v>0.24</v>
      </c>
      <c r="CP2">
        <v>0.182</v>
      </c>
      <c r="CQ2">
        <v>0.378</v>
      </c>
      <c r="CR2">
        <v>0.44600000000000001</v>
      </c>
      <c r="CS2">
        <v>0.43</v>
      </c>
      <c r="CT2">
        <v>0.44500000000000001</v>
      </c>
      <c r="CU2">
        <v>0.42499999999999999</v>
      </c>
      <c r="CV2">
        <v>0.36699999999999999</v>
      </c>
      <c r="CW2">
        <v>0.627</v>
      </c>
      <c r="CX2">
        <v>0.54100000000000004</v>
      </c>
      <c r="CY2">
        <v>-0.111</v>
      </c>
      <c r="CZ2">
        <v>0.314</v>
      </c>
      <c r="DA2">
        <v>0.26700000000000002</v>
      </c>
      <c r="DB2">
        <v>0.52100000000000002</v>
      </c>
      <c r="DC2">
        <v>0.51800000000000002</v>
      </c>
      <c r="DD2">
        <v>0.64100000000000001</v>
      </c>
      <c r="DE2">
        <v>0.80600000000000005</v>
      </c>
      <c r="DF2">
        <v>0.628</v>
      </c>
      <c r="DG2">
        <v>3.3000000000000002E-2</v>
      </c>
      <c r="DH2">
        <v>8.8999999999999996E-2</v>
      </c>
      <c r="DI2">
        <v>0.27</v>
      </c>
      <c r="DJ2">
        <v>0.61899999999999999</v>
      </c>
      <c r="DK2">
        <v>0.31900000000000001</v>
      </c>
      <c r="DL2">
        <v>0.501</v>
      </c>
      <c r="DM2">
        <v>0.373</v>
      </c>
      <c r="DN2">
        <v>0.16900000000000001</v>
      </c>
      <c r="DO2">
        <v>0.53</v>
      </c>
      <c r="DP2">
        <v>0.52500000000000002</v>
      </c>
      <c r="DQ2">
        <v>0.56399999999999995</v>
      </c>
      <c r="DR2">
        <v>0.73299999999999998</v>
      </c>
      <c r="DS2">
        <v>0.51600000000000001</v>
      </c>
      <c r="DT2">
        <v>0.505</v>
      </c>
      <c r="DU2">
        <v>0.99099999999999999</v>
      </c>
      <c r="DV2">
        <v>0.34300000000000003</v>
      </c>
      <c r="DW2">
        <v>-0.20699999999999999</v>
      </c>
      <c r="DX2">
        <v>3.3000000000000002E-2</v>
      </c>
      <c r="DY2">
        <v>-0.14299999999999999</v>
      </c>
      <c r="DZ2">
        <v>0.38200000000000001</v>
      </c>
      <c r="EA2">
        <v>0.52600000000000002</v>
      </c>
      <c r="EB2">
        <v>0.73399999999999999</v>
      </c>
      <c r="EC2">
        <v>0.48099999999999998</v>
      </c>
      <c r="ED2">
        <v>0.57099999999999995</v>
      </c>
      <c r="EE2">
        <v>0.223</v>
      </c>
      <c r="EF2">
        <v>0.45400000000000001</v>
      </c>
      <c r="EG2">
        <v>0.749</v>
      </c>
      <c r="EH2">
        <v>0.623</v>
      </c>
      <c r="EI2">
        <v>0.28399999999999997</v>
      </c>
      <c r="EJ2">
        <v>0.41599999999999998</v>
      </c>
      <c r="EK2">
        <v>0.45800000000000002</v>
      </c>
      <c r="EL2">
        <v>0.30099999999999999</v>
      </c>
      <c r="EM2">
        <v>0.63</v>
      </c>
      <c r="EN2">
        <v>0.41299999999999998</v>
      </c>
      <c r="EO2">
        <v>0.56200000000000006</v>
      </c>
      <c r="EP2">
        <v>1.0289999999999999</v>
      </c>
      <c r="EQ2">
        <v>0.77600000000000002</v>
      </c>
      <c r="ER2">
        <v>0.60599999999999998</v>
      </c>
      <c r="ES2">
        <v>0.77400000000000002</v>
      </c>
      <c r="ET2">
        <v>0.89500000000000002</v>
      </c>
      <c r="EU2">
        <v>1.47</v>
      </c>
      <c r="EV2">
        <v>1.31</v>
      </c>
      <c r="EW2">
        <v>0.59099999999999997</v>
      </c>
      <c r="EX2">
        <v>0.89100000000000001</v>
      </c>
      <c r="EY2">
        <v>0.746</v>
      </c>
      <c r="EZ2">
        <v>0.42599999999999999</v>
      </c>
      <c r="FA2">
        <v>0.66300000000000003</v>
      </c>
      <c r="FB2">
        <v>0.72399999999999998</v>
      </c>
      <c r="FC2">
        <v>0.35499999999999998</v>
      </c>
      <c r="FD2">
        <v>0.29299999999999998</v>
      </c>
      <c r="FE2">
        <v>1.0549999999999999</v>
      </c>
      <c r="FF2">
        <v>0.63300000000000001</v>
      </c>
      <c r="FG2">
        <v>0.51100000000000001</v>
      </c>
      <c r="FH2">
        <v>0.50900000000000001</v>
      </c>
      <c r="FI2">
        <v>0.33200000000000002</v>
      </c>
      <c r="FJ2">
        <v>0.499</v>
      </c>
      <c r="FK2">
        <v>1.1140000000000001</v>
      </c>
      <c r="FL2">
        <v>0.879</v>
      </c>
      <c r="FM2">
        <v>0.6</v>
      </c>
      <c r="FN2">
        <v>0.56899999999999995</v>
      </c>
      <c r="FO2">
        <v>0.51300000000000001</v>
      </c>
      <c r="FP2">
        <v>0.70699999999999996</v>
      </c>
      <c r="FQ2">
        <v>0.58099999999999996</v>
      </c>
      <c r="FR2">
        <v>1.2290000000000001</v>
      </c>
      <c r="FS2">
        <v>0.29499999999999998</v>
      </c>
      <c r="FT2">
        <v>0.58699999999999997</v>
      </c>
      <c r="FU2">
        <v>0.41</v>
      </c>
      <c r="FV2">
        <v>0.48099999999999998</v>
      </c>
      <c r="FW2">
        <v>0.89300000000000002</v>
      </c>
      <c r="FX2">
        <v>0.5</v>
      </c>
      <c r="FY2">
        <v>0.42299999999999999</v>
      </c>
      <c r="FZ2">
        <v>0.56200000000000006</v>
      </c>
      <c r="GA2">
        <v>0.18099999999999999</v>
      </c>
      <c r="GB2">
        <v>0.247</v>
      </c>
      <c r="GC2">
        <v>6.2E-2</v>
      </c>
      <c r="GD2">
        <v>0.247</v>
      </c>
      <c r="GE2">
        <v>0.36599999999999999</v>
      </c>
      <c r="GF2">
        <v>0.38</v>
      </c>
      <c r="GG2">
        <v>0.23</v>
      </c>
      <c r="GH2">
        <v>0.222</v>
      </c>
      <c r="GI2">
        <v>0.54900000000000004</v>
      </c>
      <c r="GJ2">
        <v>0.36099999999999999</v>
      </c>
    </row>
    <row r="3" spans="1:192" x14ac:dyDescent="0.3">
      <c r="A3" t="s">
        <v>560</v>
      </c>
      <c r="B3" t="s">
        <v>565</v>
      </c>
      <c r="C3" t="s">
        <v>562</v>
      </c>
      <c r="D3" t="s">
        <v>566</v>
      </c>
      <c r="E3" t="s">
        <v>564</v>
      </c>
      <c r="Q3">
        <v>6.5650000000000004</v>
      </c>
      <c r="R3">
        <v>6.5179999999999998</v>
      </c>
      <c r="S3">
        <v>6.8040000000000003</v>
      </c>
      <c r="T3">
        <v>7.0730000000000004</v>
      </c>
      <c r="U3">
        <v>7.3019999999999996</v>
      </c>
      <c r="V3">
        <v>7.5430000000000001</v>
      </c>
      <c r="W3">
        <v>7.4550000000000001</v>
      </c>
      <c r="X3">
        <v>7.4340000000000002</v>
      </c>
      <c r="Y3">
        <v>7.431</v>
      </c>
      <c r="Z3">
        <v>7.2130000000000001</v>
      </c>
      <c r="AA3">
        <v>6.8940000000000001</v>
      </c>
      <c r="AB3">
        <v>6.4850000000000003</v>
      </c>
      <c r="AC3">
        <v>6.4210000000000003</v>
      </c>
      <c r="AD3">
        <v>6.19</v>
      </c>
      <c r="AE3">
        <v>6.2530000000000001</v>
      </c>
      <c r="AF3">
        <v>6.133</v>
      </c>
      <c r="AG3">
        <v>5.83</v>
      </c>
      <c r="AH3">
        <v>5.5549999999999997</v>
      </c>
      <c r="AI3">
        <v>5.4530000000000003</v>
      </c>
      <c r="AJ3">
        <v>5.5910000000000002</v>
      </c>
      <c r="AK3">
        <v>5.53</v>
      </c>
      <c r="AL3">
        <v>5.516</v>
      </c>
      <c r="AM3">
        <v>5.4169999999999998</v>
      </c>
      <c r="AN3">
        <v>5.6029999999999998</v>
      </c>
      <c r="AO3">
        <v>5.38</v>
      </c>
      <c r="AP3">
        <v>5.8090000000000002</v>
      </c>
      <c r="AQ3">
        <v>5.3310000000000004</v>
      </c>
      <c r="AR3">
        <v>5.2720000000000002</v>
      </c>
      <c r="AS3">
        <v>5.12</v>
      </c>
      <c r="AT3">
        <v>5.5119999999999996</v>
      </c>
      <c r="AU3">
        <v>5.5839999999999996</v>
      </c>
      <c r="AV3">
        <v>5.4080000000000004</v>
      </c>
      <c r="AW3">
        <v>5.41</v>
      </c>
      <c r="AX3">
        <v>5.39</v>
      </c>
      <c r="AY3">
        <v>5.4829999999999997</v>
      </c>
      <c r="AZ3">
        <v>5.1559999999999997</v>
      </c>
      <c r="BA3">
        <v>4.984</v>
      </c>
      <c r="BB3">
        <v>4.6280000000000001</v>
      </c>
      <c r="BC3">
        <v>4.8630000000000004</v>
      </c>
      <c r="BD3">
        <v>4.7990000000000004</v>
      </c>
      <c r="BE3">
        <v>5.0860000000000003</v>
      </c>
      <c r="BF3">
        <v>4.8499999999999996</v>
      </c>
      <c r="BG3">
        <v>4.843</v>
      </c>
      <c r="BH3">
        <v>4.718</v>
      </c>
      <c r="BI3">
        <v>4.5209999999999999</v>
      </c>
      <c r="BJ3">
        <v>4.4130000000000003</v>
      </c>
      <c r="BK3">
        <v>4.1929999999999996</v>
      </c>
      <c r="BL3">
        <v>4.4749999999999996</v>
      </c>
      <c r="BM3">
        <v>4.4379999999999997</v>
      </c>
      <c r="BN3">
        <v>4.7750000000000004</v>
      </c>
      <c r="BO3">
        <v>4.8739999999999997</v>
      </c>
      <c r="BP3">
        <v>4.9390000000000001</v>
      </c>
      <c r="BQ3">
        <v>4.87</v>
      </c>
      <c r="BR3">
        <v>4.8170000000000002</v>
      </c>
      <c r="BS3">
        <v>4.6660000000000004</v>
      </c>
      <c r="BT3">
        <v>4.7030000000000003</v>
      </c>
      <c r="BU3">
        <v>4.71</v>
      </c>
      <c r="BV3">
        <v>4.5640000000000001</v>
      </c>
      <c r="BW3">
        <v>4.7240000000000002</v>
      </c>
      <c r="BX3">
        <v>4.6609999999999996</v>
      </c>
      <c r="BY3">
        <v>4.5789999999999997</v>
      </c>
      <c r="BZ3">
        <v>4.4870000000000001</v>
      </c>
      <c r="CA3">
        <v>4.2210000000000001</v>
      </c>
      <c r="CB3">
        <v>4.1829999999999998</v>
      </c>
      <c r="CC3">
        <v>4.2</v>
      </c>
      <c r="CD3">
        <v>4.2629999999999999</v>
      </c>
      <c r="CE3">
        <v>4.2910000000000004</v>
      </c>
      <c r="CF3">
        <v>4.0609999999999999</v>
      </c>
      <c r="CG3">
        <v>4.1219999999999999</v>
      </c>
      <c r="CH3">
        <v>4.1740000000000004</v>
      </c>
      <c r="CI3">
        <v>4.2350000000000003</v>
      </c>
      <c r="CJ3">
        <v>4.1849999999999996</v>
      </c>
      <c r="CK3">
        <v>4.407</v>
      </c>
      <c r="CL3">
        <v>4.0910000000000002</v>
      </c>
      <c r="CM3">
        <v>4.2759999999999998</v>
      </c>
      <c r="CN3">
        <v>4.3070000000000004</v>
      </c>
      <c r="CO3">
        <v>4.3159999999999998</v>
      </c>
      <c r="CP3">
        <v>4.2359999999999998</v>
      </c>
      <c r="CQ3">
        <v>4.1829999999999998</v>
      </c>
      <c r="CR3">
        <v>4.4829999999999997</v>
      </c>
      <c r="CS3">
        <v>4.4729999999999999</v>
      </c>
      <c r="CT3">
        <v>4.6740000000000004</v>
      </c>
      <c r="CU3">
        <v>4.7679999999999998</v>
      </c>
      <c r="CV3">
        <v>4.8390000000000004</v>
      </c>
      <c r="CW3">
        <v>4.5529999999999999</v>
      </c>
      <c r="CX3">
        <v>4.7880000000000003</v>
      </c>
      <c r="CY3">
        <v>4.4059999999999997</v>
      </c>
      <c r="CZ3">
        <v>4.3659999999999997</v>
      </c>
      <c r="DA3">
        <v>4.3940000000000001</v>
      </c>
      <c r="DB3">
        <v>4.7480000000000002</v>
      </c>
      <c r="DC3">
        <v>4.8940000000000001</v>
      </c>
      <c r="DD3">
        <v>5.0970000000000004</v>
      </c>
      <c r="DE3">
        <v>5.49</v>
      </c>
      <c r="DF3">
        <v>5.6829999999999998</v>
      </c>
      <c r="DG3">
        <v>5.2709999999999999</v>
      </c>
      <c r="DH3">
        <v>4.9790000000000001</v>
      </c>
      <c r="DI3">
        <v>4.6070000000000002</v>
      </c>
      <c r="DJ3">
        <v>4.6879999999999997</v>
      </c>
      <c r="DK3">
        <v>5.1390000000000002</v>
      </c>
      <c r="DL3">
        <v>5.335</v>
      </c>
      <c r="DM3">
        <v>5.4470000000000001</v>
      </c>
      <c r="DN3">
        <v>5.0780000000000003</v>
      </c>
      <c r="DO3">
        <v>5.0910000000000002</v>
      </c>
      <c r="DP3">
        <v>4.97</v>
      </c>
      <c r="DQ3">
        <v>4.718</v>
      </c>
      <c r="DR3">
        <v>4.827</v>
      </c>
      <c r="DS3">
        <v>5.3330000000000002</v>
      </c>
      <c r="DT3">
        <v>5.77</v>
      </c>
      <c r="DU3">
        <v>6.53</v>
      </c>
      <c r="DV3">
        <v>6.2380000000000004</v>
      </c>
      <c r="DW3">
        <v>5.6820000000000004</v>
      </c>
      <c r="DX3">
        <v>5.1890000000000001</v>
      </c>
      <c r="DY3">
        <v>4.6479999999999997</v>
      </c>
      <c r="DZ3">
        <v>4.87</v>
      </c>
      <c r="EA3">
        <v>4.8659999999999997</v>
      </c>
      <c r="EB3">
        <v>5.0839999999999996</v>
      </c>
      <c r="EC3">
        <v>4.9969999999999999</v>
      </c>
      <c r="ED3">
        <v>4.8289999999999997</v>
      </c>
      <c r="EE3">
        <v>4.5229999999999997</v>
      </c>
      <c r="EF3">
        <v>4.47</v>
      </c>
      <c r="EG3">
        <v>4.22</v>
      </c>
      <c r="EH3">
        <v>4.51</v>
      </c>
      <c r="EI3">
        <v>5.0250000000000004</v>
      </c>
      <c r="EJ3">
        <v>5.4269999999999996</v>
      </c>
      <c r="EK3">
        <v>6.0620000000000003</v>
      </c>
      <c r="EL3">
        <v>5.9770000000000003</v>
      </c>
      <c r="EM3">
        <v>6.0860000000000003</v>
      </c>
      <c r="EN3">
        <v>5.7489999999999997</v>
      </c>
      <c r="EO3">
        <v>5.8339999999999996</v>
      </c>
      <c r="EP3">
        <v>6.3159999999999998</v>
      </c>
      <c r="EQ3">
        <v>6.9020000000000001</v>
      </c>
      <c r="ER3">
        <v>7.0640000000000001</v>
      </c>
      <c r="ES3">
        <v>7.09</v>
      </c>
      <c r="ET3">
        <v>7.38</v>
      </c>
      <c r="EU3">
        <v>8.65</v>
      </c>
      <c r="EV3">
        <v>9.6170000000000009</v>
      </c>
      <c r="EW3">
        <v>9.7620000000000005</v>
      </c>
      <c r="EX3">
        <v>10.407</v>
      </c>
      <c r="EY3">
        <v>10.534000000000001</v>
      </c>
      <c r="EZ3">
        <v>10.548</v>
      </c>
      <c r="FA3">
        <v>10.66</v>
      </c>
      <c r="FB3">
        <v>10.324999999999999</v>
      </c>
      <c r="FC3">
        <v>9.8640000000000008</v>
      </c>
      <c r="FD3">
        <v>9.5220000000000002</v>
      </c>
      <c r="FE3">
        <v>9.827</v>
      </c>
      <c r="FF3">
        <v>9.5410000000000004</v>
      </c>
      <c r="FG3">
        <v>8.5060000000000002</v>
      </c>
      <c r="FH3">
        <v>7.649</v>
      </c>
      <c r="FI3">
        <v>7.3710000000000004</v>
      </c>
      <c r="FJ3">
        <v>6.9550000000000001</v>
      </c>
      <c r="FK3">
        <v>7.3449999999999998</v>
      </c>
      <c r="FL3">
        <v>7.83</v>
      </c>
      <c r="FM3">
        <v>7.7619999999999996</v>
      </c>
      <c r="FN3">
        <v>7.5960000000000001</v>
      </c>
      <c r="FO3">
        <v>7.7670000000000003</v>
      </c>
      <c r="FP3">
        <v>8.2119999999999997</v>
      </c>
      <c r="FQ3">
        <v>7.7039999999999997</v>
      </c>
      <c r="FR3">
        <v>8.343</v>
      </c>
      <c r="FS3">
        <v>8.11</v>
      </c>
      <c r="FT3">
        <v>8.1929999999999996</v>
      </c>
      <c r="FU3">
        <v>8.2780000000000005</v>
      </c>
      <c r="FV3">
        <v>8.2579999999999991</v>
      </c>
      <c r="FW3">
        <v>8.0220000000000002</v>
      </c>
      <c r="FX3">
        <v>7.6159999999999997</v>
      </c>
      <c r="FY3">
        <v>7.4260000000000002</v>
      </c>
      <c r="FZ3">
        <v>7.4189999999999996</v>
      </c>
      <c r="GA3">
        <v>7.0640000000000001</v>
      </c>
      <c r="GB3">
        <v>6.5750000000000002</v>
      </c>
      <c r="GC3">
        <v>6.0259999999999998</v>
      </c>
      <c r="GD3">
        <v>4.9969999999999999</v>
      </c>
      <c r="GE3">
        <v>5.0720000000000001</v>
      </c>
      <c r="GF3">
        <v>4.8550000000000004</v>
      </c>
      <c r="GG3">
        <v>4.6669999999999998</v>
      </c>
      <c r="GH3">
        <v>4.3970000000000002</v>
      </c>
      <c r="GI3">
        <v>4.0410000000000004</v>
      </c>
      <c r="GJ3">
        <v>3.8969999999999998</v>
      </c>
    </row>
    <row r="4" spans="1:192" x14ac:dyDescent="0.3">
      <c r="A4" t="s">
        <v>567</v>
      </c>
      <c r="B4" t="s">
        <v>568</v>
      </c>
      <c r="C4" t="s">
        <v>562</v>
      </c>
      <c r="E4" t="s">
        <v>568</v>
      </c>
      <c r="Q4">
        <v>58.76</v>
      </c>
      <c r="R4">
        <v>59.036999999999999</v>
      </c>
      <c r="S4">
        <v>59.712000000000003</v>
      </c>
      <c r="T4">
        <v>60.182000000000002</v>
      </c>
      <c r="U4">
        <v>60.566000000000003</v>
      </c>
      <c r="V4">
        <v>60.917000000000002</v>
      </c>
      <c r="W4">
        <v>61.423000000000002</v>
      </c>
      <c r="X4">
        <v>62.207999999999998</v>
      </c>
      <c r="Y4">
        <v>62.79</v>
      </c>
      <c r="Z4">
        <v>63.122</v>
      </c>
      <c r="AA4">
        <v>63.36</v>
      </c>
      <c r="AB4">
        <v>63.634999999999998</v>
      </c>
      <c r="AC4">
        <v>64.519000000000005</v>
      </c>
      <c r="AD4">
        <v>64.936999999999998</v>
      </c>
      <c r="AE4">
        <v>65.608999999999995</v>
      </c>
      <c r="AF4">
        <v>65.989000000000004</v>
      </c>
      <c r="AG4">
        <v>66.085999999999999</v>
      </c>
      <c r="AH4">
        <v>66.222999999999999</v>
      </c>
      <c r="AI4">
        <v>66.447999999999993</v>
      </c>
      <c r="AJ4">
        <v>66.947000000000003</v>
      </c>
      <c r="AK4">
        <v>67.459999999999994</v>
      </c>
      <c r="AL4">
        <v>67.944999999999993</v>
      </c>
      <c r="AM4">
        <v>67.86</v>
      </c>
      <c r="AN4">
        <v>68.167000000000002</v>
      </c>
      <c r="AO4">
        <v>68.528999999999996</v>
      </c>
      <c r="AP4">
        <v>69.161000000000001</v>
      </c>
      <c r="AQ4">
        <v>69.578000000000003</v>
      </c>
      <c r="AR4">
        <v>69.94</v>
      </c>
      <c r="AS4">
        <v>70.025000000000006</v>
      </c>
      <c r="AT4">
        <v>70.37</v>
      </c>
      <c r="AU4">
        <v>70.762</v>
      </c>
      <c r="AV4">
        <v>71.078999999999994</v>
      </c>
      <c r="AW4">
        <v>71.543000000000006</v>
      </c>
      <c r="AX4">
        <v>71.918999999999997</v>
      </c>
      <c r="AY4">
        <v>72.132999999999996</v>
      </c>
      <c r="AZ4">
        <v>72.227000000000004</v>
      </c>
      <c r="BA4">
        <v>72.91</v>
      </c>
      <c r="BB4">
        <v>73.302999999999997</v>
      </c>
      <c r="BC4">
        <v>73.733000000000004</v>
      </c>
      <c r="BD4">
        <v>74.066999999999993</v>
      </c>
      <c r="BE4">
        <v>74.231999999999999</v>
      </c>
      <c r="BF4">
        <v>74.709000000000003</v>
      </c>
      <c r="BG4">
        <v>75.524000000000001</v>
      </c>
      <c r="BH4">
        <v>75.930000000000007</v>
      </c>
      <c r="BI4">
        <v>76.275000000000006</v>
      </c>
      <c r="BJ4">
        <v>76.936000000000007</v>
      </c>
      <c r="BK4">
        <v>76.823999999999998</v>
      </c>
      <c r="BL4">
        <v>76.995000000000005</v>
      </c>
      <c r="BM4">
        <v>77.594999999999999</v>
      </c>
      <c r="BN4">
        <v>78.183000000000007</v>
      </c>
      <c r="BO4">
        <v>78.884</v>
      </c>
      <c r="BP4">
        <v>79.311999999999998</v>
      </c>
      <c r="BQ4">
        <v>79.835999999999999</v>
      </c>
      <c r="BR4">
        <v>80.153000000000006</v>
      </c>
      <c r="BS4">
        <v>80.632000000000005</v>
      </c>
      <c r="BT4">
        <v>81.018000000000001</v>
      </c>
      <c r="BU4">
        <v>81.805000000000007</v>
      </c>
      <c r="BV4">
        <v>82.525999999999996</v>
      </c>
      <c r="BW4">
        <v>82.629000000000005</v>
      </c>
      <c r="BX4">
        <v>83.063000000000002</v>
      </c>
      <c r="BY4">
        <v>83.700999999999993</v>
      </c>
      <c r="BZ4">
        <v>84.503</v>
      </c>
      <c r="CA4">
        <v>85.629000000000005</v>
      </c>
      <c r="CB4">
        <v>86.513999999999996</v>
      </c>
      <c r="CC4">
        <v>87.781999999999996</v>
      </c>
      <c r="CD4">
        <v>88.662999999999997</v>
      </c>
      <c r="CE4">
        <v>89.343000000000004</v>
      </c>
      <c r="CF4">
        <v>90.03</v>
      </c>
      <c r="CG4">
        <v>90.715000000000003</v>
      </c>
      <c r="CH4">
        <v>91.275000000000006</v>
      </c>
      <c r="CI4">
        <v>92.597999999999999</v>
      </c>
      <c r="CJ4">
        <v>93.591999999999999</v>
      </c>
      <c r="CK4">
        <v>95.058000000000007</v>
      </c>
      <c r="CL4">
        <v>96.162000000000006</v>
      </c>
      <c r="CM4">
        <v>97.34</v>
      </c>
      <c r="CN4">
        <v>98.320999999999998</v>
      </c>
      <c r="CO4">
        <v>99.153000000000006</v>
      </c>
      <c r="CP4">
        <v>99.736000000000004</v>
      </c>
      <c r="CQ4">
        <v>100.6</v>
      </c>
      <c r="CR4">
        <v>101.371</v>
      </c>
      <c r="CS4">
        <v>102.143</v>
      </c>
      <c r="CT4">
        <v>102.75700000000001</v>
      </c>
      <c r="CU4">
        <v>103.339</v>
      </c>
      <c r="CV4">
        <v>103.73699999999999</v>
      </c>
      <c r="CW4">
        <v>104.377</v>
      </c>
      <c r="CX4">
        <v>104.684</v>
      </c>
      <c r="CY4">
        <v>105.46299999999999</v>
      </c>
      <c r="CZ4">
        <v>106.319</v>
      </c>
      <c r="DA4">
        <v>107.038</v>
      </c>
      <c r="DB4">
        <v>108.33</v>
      </c>
      <c r="DC4">
        <v>109.086</v>
      </c>
      <c r="DD4">
        <v>109.828</v>
      </c>
      <c r="DE4">
        <v>110.883</v>
      </c>
      <c r="DF4">
        <v>111.74299999999999</v>
      </c>
      <c r="DG4">
        <v>111.782</v>
      </c>
      <c r="DH4">
        <v>111.208</v>
      </c>
      <c r="DI4">
        <v>111.789</v>
      </c>
      <c r="DJ4">
        <v>112.55</v>
      </c>
      <c r="DK4">
        <v>113.438</v>
      </c>
      <c r="DL4">
        <v>114.121</v>
      </c>
      <c r="DM4">
        <v>115.191</v>
      </c>
      <c r="DN4">
        <v>115.386</v>
      </c>
      <c r="DO4">
        <v>116.083</v>
      </c>
      <c r="DP4">
        <v>116.797</v>
      </c>
      <c r="DQ4">
        <v>117.36</v>
      </c>
      <c r="DR4">
        <v>117.989</v>
      </c>
      <c r="DS4">
        <v>118.35899999999999</v>
      </c>
      <c r="DT4">
        <v>118.759</v>
      </c>
      <c r="DU4">
        <v>119.622</v>
      </c>
      <c r="DV4">
        <v>120.232</v>
      </c>
      <c r="DW4">
        <v>121.16200000000001</v>
      </c>
      <c r="DX4">
        <v>122.145</v>
      </c>
      <c r="DY4">
        <v>122.696</v>
      </c>
      <c r="DZ4">
        <v>123.288</v>
      </c>
      <c r="EA4">
        <v>123.979</v>
      </c>
      <c r="EB4">
        <v>124.48699999999999</v>
      </c>
      <c r="EC4">
        <v>125.157</v>
      </c>
      <c r="ED4">
        <v>126.46599999999999</v>
      </c>
      <c r="EE4">
        <v>127.11199999999999</v>
      </c>
      <c r="EF4">
        <v>127.602</v>
      </c>
      <c r="EG4">
        <v>128.75399999999999</v>
      </c>
      <c r="EH4">
        <v>129.822</v>
      </c>
      <c r="EI4">
        <v>131.09700000000001</v>
      </c>
      <c r="EJ4">
        <v>132.33199999999999</v>
      </c>
      <c r="EK4">
        <v>133.179</v>
      </c>
      <c r="EL4">
        <v>134.08000000000001</v>
      </c>
      <c r="EM4">
        <v>135.29599999999999</v>
      </c>
      <c r="EN4">
        <v>136.11699999999999</v>
      </c>
      <c r="EO4">
        <v>137.50700000000001</v>
      </c>
      <c r="EP4">
        <v>138.709</v>
      </c>
      <c r="EQ4">
        <v>139.28899999999999</v>
      </c>
      <c r="ER4">
        <v>140.172</v>
      </c>
      <c r="ES4">
        <v>141.13900000000001</v>
      </c>
      <c r="ET4">
        <v>142.82900000000001</v>
      </c>
      <c r="EU4">
        <v>145.26</v>
      </c>
      <c r="EV4">
        <v>148.042</v>
      </c>
      <c r="EW4">
        <v>149.59399999999999</v>
      </c>
      <c r="EX4">
        <v>151.108</v>
      </c>
      <c r="EY4">
        <v>152.98699999999999</v>
      </c>
      <c r="EZ4">
        <v>154.52099999999999</v>
      </c>
      <c r="FA4">
        <v>156.11600000000001</v>
      </c>
      <c r="FB4">
        <v>157.952</v>
      </c>
      <c r="FC4">
        <v>159.886</v>
      </c>
      <c r="FD4">
        <v>161.62100000000001</v>
      </c>
      <c r="FE4">
        <v>164.596</v>
      </c>
      <c r="FF4">
        <v>168.41800000000001</v>
      </c>
      <c r="FG4">
        <v>171.21799999999999</v>
      </c>
      <c r="FH4">
        <v>173.374</v>
      </c>
      <c r="FI4">
        <v>175.441</v>
      </c>
      <c r="FJ4">
        <v>177.56700000000001</v>
      </c>
      <c r="FK4">
        <v>179.916</v>
      </c>
      <c r="FL4">
        <v>182.321</v>
      </c>
      <c r="FM4">
        <v>184.73599999999999</v>
      </c>
      <c r="FN4">
        <v>186.30099999999999</v>
      </c>
      <c r="FO4">
        <v>187.995</v>
      </c>
      <c r="FP4">
        <v>189.65799999999999</v>
      </c>
      <c r="FQ4">
        <v>191.654</v>
      </c>
      <c r="FR4">
        <v>198.14099999999999</v>
      </c>
      <c r="FS4">
        <v>200.852</v>
      </c>
      <c r="FT4">
        <v>202.76400000000001</v>
      </c>
      <c r="FU4">
        <v>203.80199999999999</v>
      </c>
      <c r="FV4">
        <v>206.226</v>
      </c>
      <c r="FW4">
        <v>207.952</v>
      </c>
      <c r="FX4">
        <v>210.18799999999999</v>
      </c>
      <c r="FY4">
        <v>212.648</v>
      </c>
      <c r="FZ4">
        <v>214.57900000000001</v>
      </c>
      <c r="GA4">
        <v>215.85499999999999</v>
      </c>
      <c r="GB4">
        <v>217.25200000000001</v>
      </c>
      <c r="GC4">
        <v>219.3</v>
      </c>
      <c r="GD4">
        <v>221.04</v>
      </c>
      <c r="GE4">
        <v>223.477</v>
      </c>
      <c r="GF4">
        <v>224.631</v>
      </c>
      <c r="GG4">
        <v>225.52799999999999</v>
      </c>
      <c r="GH4">
        <v>225.87299999999999</v>
      </c>
      <c r="GI4">
        <v>226.37200000000001</v>
      </c>
      <c r="GJ4">
        <v>226.90899999999999</v>
      </c>
    </row>
    <row r="5" spans="1:192" x14ac:dyDescent="0.3">
      <c r="A5" t="s">
        <v>569</v>
      </c>
      <c r="B5" t="s">
        <v>568</v>
      </c>
      <c r="C5" t="s">
        <v>562</v>
      </c>
      <c r="E5" t="s">
        <v>568</v>
      </c>
      <c r="Q5">
        <v>91.289000000000001</v>
      </c>
      <c r="R5">
        <v>91.664000000000001</v>
      </c>
      <c r="S5">
        <v>92.320999999999998</v>
      </c>
      <c r="T5">
        <v>92.77</v>
      </c>
      <c r="U5">
        <v>93.006</v>
      </c>
      <c r="V5">
        <v>92.953000000000003</v>
      </c>
      <c r="W5">
        <v>93.003</v>
      </c>
      <c r="X5">
        <v>93.203000000000003</v>
      </c>
      <c r="Y5">
        <v>93.385000000000005</v>
      </c>
      <c r="Z5">
        <v>93.442999999999998</v>
      </c>
      <c r="AA5">
        <v>93.427999999999997</v>
      </c>
      <c r="AB5">
        <v>93.441000000000003</v>
      </c>
      <c r="AC5">
        <v>93.582999999999998</v>
      </c>
      <c r="AD5">
        <v>93.960999999999999</v>
      </c>
      <c r="AE5">
        <v>94.531999999999996</v>
      </c>
      <c r="AF5">
        <v>94.813999999999993</v>
      </c>
      <c r="AG5">
        <v>94.742000000000004</v>
      </c>
      <c r="AH5">
        <v>94.576999999999998</v>
      </c>
      <c r="AI5">
        <v>94.497</v>
      </c>
      <c r="AJ5">
        <v>94.891000000000005</v>
      </c>
      <c r="AK5">
        <v>95.206000000000003</v>
      </c>
      <c r="AL5">
        <v>95.313000000000002</v>
      </c>
      <c r="AM5">
        <v>95.075999999999993</v>
      </c>
      <c r="AN5">
        <v>95.058999999999997</v>
      </c>
      <c r="AO5">
        <v>95.037999999999997</v>
      </c>
      <c r="AP5">
        <v>95.516999999999996</v>
      </c>
      <c r="AQ5">
        <v>95.822999999999993</v>
      </c>
      <c r="AR5">
        <v>95.804000000000002</v>
      </c>
      <c r="AS5">
        <v>95.950999999999993</v>
      </c>
      <c r="AT5">
        <v>96.061999999999998</v>
      </c>
      <c r="AU5">
        <v>96.147000000000006</v>
      </c>
      <c r="AV5">
        <v>96.287999999999997</v>
      </c>
      <c r="AW5">
        <v>96.403999999999996</v>
      </c>
      <c r="AX5">
        <v>96.325999999999993</v>
      </c>
      <c r="AY5">
        <v>96.242000000000004</v>
      </c>
      <c r="AZ5">
        <v>96.350999999999999</v>
      </c>
      <c r="BA5">
        <v>96.317999999999998</v>
      </c>
      <c r="BB5">
        <v>96.593999999999994</v>
      </c>
      <c r="BC5">
        <v>97.004000000000005</v>
      </c>
      <c r="BD5">
        <v>97.418000000000006</v>
      </c>
      <c r="BE5">
        <v>97.593000000000004</v>
      </c>
      <c r="BF5">
        <v>97.688999999999993</v>
      </c>
      <c r="BG5">
        <v>97.650999999999996</v>
      </c>
      <c r="BH5">
        <v>97.643000000000001</v>
      </c>
      <c r="BI5">
        <v>97.712000000000003</v>
      </c>
      <c r="BJ5">
        <v>97.594999999999999</v>
      </c>
      <c r="BK5">
        <v>97.290999999999997</v>
      </c>
      <c r="BL5">
        <v>97.028999999999996</v>
      </c>
      <c r="BM5">
        <v>96.525000000000006</v>
      </c>
      <c r="BN5">
        <v>96.861999999999995</v>
      </c>
      <c r="BO5">
        <v>97.316000000000003</v>
      </c>
      <c r="BP5">
        <v>97.58</v>
      </c>
      <c r="BQ5">
        <v>97.912999999999997</v>
      </c>
      <c r="BR5">
        <v>98.034000000000006</v>
      </c>
      <c r="BS5">
        <v>97.981999999999999</v>
      </c>
      <c r="BT5">
        <v>97.945999999999998</v>
      </c>
      <c r="BU5">
        <v>97.847999999999999</v>
      </c>
      <c r="BV5">
        <v>97.894000000000005</v>
      </c>
      <c r="BW5">
        <v>97.67</v>
      </c>
      <c r="BX5">
        <v>97.54</v>
      </c>
      <c r="BY5">
        <v>97.284000000000006</v>
      </c>
      <c r="BZ5">
        <v>97.41</v>
      </c>
      <c r="CA5">
        <v>97.8</v>
      </c>
      <c r="CB5">
        <v>98.084000000000003</v>
      </c>
      <c r="CC5">
        <v>98.381</v>
      </c>
      <c r="CD5">
        <v>98.570999999999998</v>
      </c>
      <c r="CE5">
        <v>98.475999999999999</v>
      </c>
      <c r="CF5">
        <v>98.546999999999997</v>
      </c>
      <c r="CG5">
        <v>98.685000000000002</v>
      </c>
      <c r="CH5">
        <v>98.903999999999996</v>
      </c>
      <c r="CI5">
        <v>98.781000000000006</v>
      </c>
      <c r="CJ5">
        <v>98.936000000000007</v>
      </c>
      <c r="CK5">
        <v>99.108000000000004</v>
      </c>
      <c r="CL5">
        <v>99.382000000000005</v>
      </c>
      <c r="CM5">
        <v>99.536000000000001</v>
      </c>
      <c r="CN5">
        <v>99.864999999999995</v>
      </c>
      <c r="CO5">
        <v>99.921999999999997</v>
      </c>
      <c r="CP5">
        <v>99.950999999999993</v>
      </c>
      <c r="CQ5">
        <v>99.933999999999997</v>
      </c>
      <c r="CR5">
        <v>100.188</v>
      </c>
      <c r="CS5">
        <v>100.467</v>
      </c>
      <c r="CT5">
        <v>100.497</v>
      </c>
      <c r="CU5">
        <v>100.512</v>
      </c>
      <c r="CV5">
        <v>100.63800000000001</v>
      </c>
      <c r="CW5">
        <v>100.761</v>
      </c>
      <c r="CX5">
        <v>101.1</v>
      </c>
      <c r="CY5">
        <v>101.345</v>
      </c>
      <c r="CZ5">
        <v>101.643</v>
      </c>
      <c r="DA5">
        <v>102.032</v>
      </c>
      <c r="DB5">
        <v>102.129</v>
      </c>
      <c r="DC5">
        <v>102.194</v>
      </c>
      <c r="DD5">
        <v>102.413</v>
      </c>
      <c r="DE5">
        <v>102.511</v>
      </c>
      <c r="DF5">
        <v>102.71599999999999</v>
      </c>
      <c r="DG5">
        <v>102.42700000000001</v>
      </c>
      <c r="DH5">
        <v>102.23699999999999</v>
      </c>
      <c r="DI5">
        <v>102.096</v>
      </c>
      <c r="DJ5">
        <v>102.44</v>
      </c>
      <c r="DK5">
        <v>102.854</v>
      </c>
      <c r="DL5">
        <v>103.371</v>
      </c>
      <c r="DM5">
        <v>103.535</v>
      </c>
      <c r="DN5">
        <v>103.54900000000001</v>
      </c>
      <c r="DO5">
        <v>103.64400000000001</v>
      </c>
      <c r="DP5">
        <v>103.724</v>
      </c>
      <c r="DQ5">
        <v>103.72799999999999</v>
      </c>
      <c r="DR5">
        <v>103.941</v>
      </c>
      <c r="DS5">
        <v>103.837</v>
      </c>
      <c r="DT5">
        <v>103.905</v>
      </c>
      <c r="DU5">
        <v>103.916</v>
      </c>
      <c r="DV5">
        <v>104.104</v>
      </c>
      <c r="DW5">
        <v>104.021</v>
      </c>
      <c r="DX5">
        <v>103.666</v>
      </c>
      <c r="DY5">
        <v>103.651</v>
      </c>
      <c r="DZ5">
        <v>103.96599999999999</v>
      </c>
      <c r="EA5">
        <v>104.131</v>
      </c>
      <c r="EB5">
        <v>104.27200000000001</v>
      </c>
      <c r="EC5">
        <v>104.28100000000001</v>
      </c>
      <c r="ED5">
        <v>104.381</v>
      </c>
      <c r="EE5">
        <v>104.289</v>
      </c>
      <c r="EF5">
        <v>104.383</v>
      </c>
      <c r="EG5">
        <v>104.833</v>
      </c>
      <c r="EH5">
        <v>105.19</v>
      </c>
      <c r="EI5">
        <v>105.723</v>
      </c>
      <c r="EJ5">
        <v>106.20699999999999</v>
      </c>
      <c r="EK5">
        <v>106.70699999999999</v>
      </c>
      <c r="EL5">
        <v>107.221</v>
      </c>
      <c r="EM5">
        <v>107.602</v>
      </c>
      <c r="EN5">
        <v>107.904</v>
      </c>
      <c r="EO5">
        <v>108.191</v>
      </c>
      <c r="EP5">
        <v>108.96</v>
      </c>
      <c r="EQ5">
        <v>109.44799999999999</v>
      </c>
      <c r="ER5">
        <v>109.79600000000001</v>
      </c>
      <c r="ES5">
        <v>110.593</v>
      </c>
      <c r="ET5">
        <v>111.492</v>
      </c>
      <c r="EU5">
        <v>112.968</v>
      </c>
      <c r="EV5">
        <v>113.72799999999999</v>
      </c>
      <c r="EW5">
        <v>114.69799999999999</v>
      </c>
      <c r="EX5">
        <v>115.746</v>
      </c>
      <c r="EY5">
        <v>116.129</v>
      </c>
      <c r="EZ5">
        <v>116.395</v>
      </c>
      <c r="FA5">
        <v>116.878</v>
      </c>
      <c r="FB5">
        <v>117.773</v>
      </c>
      <c r="FC5">
        <v>117.81699999999999</v>
      </c>
      <c r="FD5">
        <v>117.703</v>
      </c>
      <c r="FE5">
        <v>118.357</v>
      </c>
      <c r="FF5">
        <v>118.932</v>
      </c>
      <c r="FG5">
        <v>119.405</v>
      </c>
      <c r="FH5">
        <v>120.05200000000001</v>
      </c>
      <c r="FI5">
        <v>120.267</v>
      </c>
      <c r="FJ5">
        <v>120.551</v>
      </c>
      <c r="FK5">
        <v>120.821</v>
      </c>
      <c r="FL5">
        <v>121.307</v>
      </c>
      <c r="FM5">
        <v>121.532</v>
      </c>
      <c r="FN5">
        <v>121.723</v>
      </c>
      <c r="FO5">
        <v>121.437</v>
      </c>
      <c r="FP5">
        <v>121.447</v>
      </c>
      <c r="FQ5">
        <v>121.786</v>
      </c>
      <c r="FR5">
        <v>122.378</v>
      </c>
      <c r="FS5">
        <v>122.946</v>
      </c>
      <c r="FT5">
        <v>123.435</v>
      </c>
      <c r="FU5">
        <v>123.681</v>
      </c>
      <c r="FV5">
        <v>123.764</v>
      </c>
      <c r="FW5">
        <v>124.015</v>
      </c>
      <c r="FX5">
        <v>124.187</v>
      </c>
      <c r="FY5">
        <v>124.10299999999999</v>
      </c>
      <c r="FZ5">
        <v>124.41800000000001</v>
      </c>
      <c r="GA5">
        <v>124.4</v>
      </c>
      <c r="GB5">
        <v>124.629</v>
      </c>
      <c r="GC5">
        <v>125.166</v>
      </c>
      <c r="GD5">
        <v>125.60299999999999</v>
      </c>
      <c r="GE5">
        <v>125.889</v>
      </c>
      <c r="GF5">
        <v>126.34699999999999</v>
      </c>
      <c r="GG5">
        <v>126.515</v>
      </c>
      <c r="GH5">
        <v>126.807</v>
      </c>
      <c r="GI5">
        <v>127.06699999999999</v>
      </c>
      <c r="GJ5">
        <v>127.32899999999999</v>
      </c>
    </row>
    <row r="6" spans="1:192" x14ac:dyDescent="0.3">
      <c r="A6" t="s">
        <v>567</v>
      </c>
      <c r="B6" t="s">
        <v>565</v>
      </c>
      <c r="C6" t="s">
        <v>562</v>
      </c>
      <c r="D6" t="s">
        <v>566</v>
      </c>
      <c r="E6" t="s">
        <v>564</v>
      </c>
      <c r="Q6">
        <v>7.0940000000000003</v>
      </c>
      <c r="R6">
        <v>6.8339999999999996</v>
      </c>
      <c r="S6">
        <v>7.5640000000000001</v>
      </c>
      <c r="T6">
        <v>8.0570000000000004</v>
      </c>
      <c r="U6">
        <v>8.4160000000000004</v>
      </c>
      <c r="V6">
        <v>8.33</v>
      </c>
      <c r="W6">
        <v>8.3079999999999998</v>
      </c>
      <c r="X6">
        <v>8.3819999999999997</v>
      </c>
      <c r="Y6">
        <v>8.6910000000000007</v>
      </c>
      <c r="Z6">
        <v>8.5990000000000002</v>
      </c>
      <c r="AA6">
        <v>8.8659999999999997</v>
      </c>
      <c r="AB6">
        <v>8.93</v>
      </c>
      <c r="AC6">
        <v>9.8010000000000002</v>
      </c>
      <c r="AD6">
        <v>9.9930000000000003</v>
      </c>
      <c r="AE6">
        <v>9.8759999999999994</v>
      </c>
      <c r="AF6">
        <v>9.6479999999999997</v>
      </c>
      <c r="AG6">
        <v>9.1150000000000002</v>
      </c>
      <c r="AH6">
        <v>8.7110000000000003</v>
      </c>
      <c r="AI6">
        <v>8.1809999999999992</v>
      </c>
      <c r="AJ6">
        <v>7.6180000000000003</v>
      </c>
      <c r="AK6">
        <v>7.4379999999999997</v>
      </c>
      <c r="AL6">
        <v>7.6420000000000003</v>
      </c>
      <c r="AM6">
        <v>7.1040000000000001</v>
      </c>
      <c r="AN6">
        <v>7.1210000000000004</v>
      </c>
      <c r="AO6">
        <v>6.2160000000000002</v>
      </c>
      <c r="AP6">
        <v>6.5060000000000002</v>
      </c>
      <c r="AQ6">
        <v>6.0490000000000004</v>
      </c>
      <c r="AR6">
        <v>5.9880000000000004</v>
      </c>
      <c r="AS6">
        <v>5.96</v>
      </c>
      <c r="AT6">
        <v>6.2619999999999996</v>
      </c>
      <c r="AU6">
        <v>6.4930000000000003</v>
      </c>
      <c r="AV6">
        <v>6.1719999999999997</v>
      </c>
      <c r="AW6">
        <v>6.0529999999999999</v>
      </c>
      <c r="AX6">
        <v>5.8479999999999999</v>
      </c>
      <c r="AY6">
        <v>6.2960000000000003</v>
      </c>
      <c r="AZ6">
        <v>5.9569999999999999</v>
      </c>
      <c r="BA6">
        <v>6.3929999999999998</v>
      </c>
      <c r="BB6">
        <v>5.9889999999999999</v>
      </c>
      <c r="BC6">
        <v>5.9720000000000004</v>
      </c>
      <c r="BD6">
        <v>5.9009999999999998</v>
      </c>
      <c r="BE6">
        <v>6.0069999999999997</v>
      </c>
      <c r="BF6">
        <v>6.1660000000000004</v>
      </c>
      <c r="BG6">
        <v>6.7290000000000001</v>
      </c>
      <c r="BH6">
        <v>6.8250000000000002</v>
      </c>
      <c r="BI6">
        <v>6.6150000000000002</v>
      </c>
      <c r="BJ6">
        <v>6.9770000000000003</v>
      </c>
      <c r="BK6">
        <v>6.5030000000000001</v>
      </c>
      <c r="BL6">
        <v>6.601</v>
      </c>
      <c r="BM6">
        <v>6.4249999999999998</v>
      </c>
      <c r="BN6">
        <v>6.657</v>
      </c>
      <c r="BO6">
        <v>6.9870000000000001</v>
      </c>
      <c r="BP6">
        <v>7.0810000000000004</v>
      </c>
      <c r="BQ6">
        <v>7.55</v>
      </c>
      <c r="BR6">
        <v>7.2869999999999999</v>
      </c>
      <c r="BS6">
        <v>6.7629999999999999</v>
      </c>
      <c r="BT6">
        <v>6.702</v>
      </c>
      <c r="BU6">
        <v>7.25</v>
      </c>
      <c r="BV6">
        <v>7.2649999999999997</v>
      </c>
      <c r="BW6">
        <v>7.556</v>
      </c>
      <c r="BX6">
        <v>7.8819999999999997</v>
      </c>
      <c r="BY6">
        <v>7.8689999999999998</v>
      </c>
      <c r="BZ6">
        <v>8.0839999999999996</v>
      </c>
      <c r="CA6">
        <v>8.5500000000000007</v>
      </c>
      <c r="CB6">
        <v>9.0809999999999995</v>
      </c>
      <c r="CC6">
        <v>9.9529999999999994</v>
      </c>
      <c r="CD6">
        <v>10.618</v>
      </c>
      <c r="CE6">
        <v>10.804</v>
      </c>
      <c r="CF6">
        <v>11.122999999999999</v>
      </c>
      <c r="CG6">
        <v>10.891</v>
      </c>
      <c r="CH6">
        <v>10.602</v>
      </c>
      <c r="CI6">
        <v>12.065</v>
      </c>
      <c r="CJ6">
        <v>12.676</v>
      </c>
      <c r="CK6">
        <v>13.569000000000001</v>
      </c>
      <c r="CL6">
        <v>13.795999999999999</v>
      </c>
      <c r="CM6">
        <v>13.677</v>
      </c>
      <c r="CN6">
        <v>13.646000000000001</v>
      </c>
      <c r="CO6">
        <v>12.952999999999999</v>
      </c>
      <c r="CP6">
        <v>12.488</v>
      </c>
      <c r="CQ6">
        <v>12.6</v>
      </c>
      <c r="CR6">
        <v>12.596</v>
      </c>
      <c r="CS6">
        <v>12.598000000000001</v>
      </c>
      <c r="CT6">
        <v>12.58</v>
      </c>
      <c r="CU6">
        <v>11.599</v>
      </c>
      <c r="CV6">
        <v>10.839</v>
      </c>
      <c r="CW6">
        <v>9.8030000000000008</v>
      </c>
      <c r="CX6">
        <v>8.8629999999999995</v>
      </c>
      <c r="CY6">
        <v>8.3450000000000006</v>
      </c>
      <c r="CZ6">
        <v>8.1349999999999998</v>
      </c>
      <c r="DA6">
        <v>7.952</v>
      </c>
      <c r="DB6">
        <v>8.6170000000000009</v>
      </c>
      <c r="DC6">
        <v>8.4350000000000005</v>
      </c>
      <c r="DD6">
        <v>8.343</v>
      </c>
      <c r="DE6">
        <v>8.5570000000000004</v>
      </c>
      <c r="DF6">
        <v>8.7449999999999992</v>
      </c>
      <c r="DG6">
        <v>8.17</v>
      </c>
      <c r="DH6">
        <v>7.202</v>
      </c>
      <c r="DI6">
        <v>7.1020000000000003</v>
      </c>
      <c r="DJ6">
        <v>7.5129999999999999</v>
      </c>
      <c r="DK6">
        <v>7.5620000000000003</v>
      </c>
      <c r="DL6">
        <v>7.3390000000000004</v>
      </c>
      <c r="DM6">
        <v>7.617</v>
      </c>
      <c r="DN6">
        <v>6.5140000000000002</v>
      </c>
      <c r="DO6">
        <v>6.4139999999999997</v>
      </c>
      <c r="DP6">
        <v>6.3449999999999998</v>
      </c>
      <c r="DQ6">
        <v>5.8410000000000002</v>
      </c>
      <c r="DR6">
        <v>5.5890000000000004</v>
      </c>
      <c r="DS6">
        <v>5.8840000000000003</v>
      </c>
      <c r="DT6">
        <v>6.7889999999999997</v>
      </c>
      <c r="DU6">
        <v>7.0069999999999997</v>
      </c>
      <c r="DV6">
        <v>6.8250000000000002</v>
      </c>
      <c r="DW6">
        <v>6.8090000000000002</v>
      </c>
      <c r="DX6">
        <v>7.0309999999999997</v>
      </c>
      <c r="DY6">
        <v>6.5149999999999997</v>
      </c>
      <c r="DZ6">
        <v>6.8479999999999999</v>
      </c>
      <c r="EA6">
        <v>6.8019999999999996</v>
      </c>
      <c r="EB6">
        <v>6.5839999999999996</v>
      </c>
      <c r="EC6">
        <v>6.6440000000000001</v>
      </c>
      <c r="ED6">
        <v>7.1849999999999996</v>
      </c>
      <c r="EE6">
        <v>7.3949999999999996</v>
      </c>
      <c r="EF6">
        <v>7.4459999999999997</v>
      </c>
      <c r="EG6">
        <v>7.6340000000000003</v>
      </c>
      <c r="EH6">
        <v>7.9770000000000003</v>
      </c>
      <c r="EI6">
        <v>8.1989999999999998</v>
      </c>
      <c r="EJ6">
        <v>8.34</v>
      </c>
      <c r="EK6">
        <v>8.5429999999999993</v>
      </c>
      <c r="EL6">
        <v>8.7530000000000001</v>
      </c>
      <c r="EM6">
        <v>9.1280000000000001</v>
      </c>
      <c r="EN6">
        <v>9.343</v>
      </c>
      <c r="EO6">
        <v>9.8680000000000003</v>
      </c>
      <c r="EP6">
        <v>9.6820000000000004</v>
      </c>
      <c r="EQ6">
        <v>9.58</v>
      </c>
      <c r="ER6">
        <v>9.8520000000000003</v>
      </c>
      <c r="ES6">
        <v>9.6189999999999998</v>
      </c>
      <c r="ET6">
        <v>10.019</v>
      </c>
      <c r="EU6">
        <v>10.804</v>
      </c>
      <c r="EV6">
        <v>11.871</v>
      </c>
      <c r="EW6">
        <v>12.324999999999999</v>
      </c>
      <c r="EX6">
        <v>12.7</v>
      </c>
      <c r="EY6">
        <v>13.076000000000001</v>
      </c>
      <c r="EZ6">
        <v>13.52</v>
      </c>
      <c r="FA6">
        <v>13.532999999999999</v>
      </c>
      <c r="FB6">
        <v>13.872999999999999</v>
      </c>
      <c r="FC6">
        <v>14.787000000000001</v>
      </c>
      <c r="FD6">
        <v>15.302</v>
      </c>
      <c r="FE6">
        <v>16.62</v>
      </c>
      <c r="FF6">
        <v>17.916</v>
      </c>
      <c r="FG6">
        <v>17.87</v>
      </c>
      <c r="FH6">
        <v>17.111000000000001</v>
      </c>
      <c r="FI6">
        <v>17.279</v>
      </c>
      <c r="FJ6">
        <v>17.510000000000002</v>
      </c>
      <c r="FK6">
        <v>17.602</v>
      </c>
      <c r="FL6">
        <v>17.991</v>
      </c>
      <c r="FM6">
        <v>18.332000000000001</v>
      </c>
      <c r="FN6">
        <v>17.948</v>
      </c>
      <c r="FO6">
        <v>17.579999999999998</v>
      </c>
      <c r="FP6">
        <v>17.347000000000001</v>
      </c>
      <c r="FQ6">
        <v>16.439</v>
      </c>
      <c r="FR6">
        <v>17.648</v>
      </c>
      <c r="FS6">
        <v>17.308</v>
      </c>
      <c r="FT6">
        <v>16.952000000000002</v>
      </c>
      <c r="FU6">
        <v>16.164999999999999</v>
      </c>
      <c r="FV6">
        <v>16.14</v>
      </c>
      <c r="FW6">
        <v>15.583</v>
      </c>
      <c r="FX6">
        <v>15.285</v>
      </c>
      <c r="FY6">
        <v>15.109</v>
      </c>
      <c r="FZ6">
        <v>15.178000000000001</v>
      </c>
      <c r="GA6">
        <v>14.82</v>
      </c>
      <c r="GB6">
        <v>14.548999999999999</v>
      </c>
      <c r="GC6">
        <v>14.425000000000001</v>
      </c>
      <c r="GD6">
        <v>11.557</v>
      </c>
      <c r="GE6">
        <v>11.263999999999999</v>
      </c>
      <c r="GF6">
        <v>10.784000000000001</v>
      </c>
      <c r="GG6">
        <v>10.661</v>
      </c>
      <c r="GH6">
        <v>9.5269999999999992</v>
      </c>
      <c r="GI6">
        <v>8.8580000000000005</v>
      </c>
      <c r="GJ6">
        <v>7.9550000000000001</v>
      </c>
    </row>
    <row r="7" spans="1:192" x14ac:dyDescent="0.3">
      <c r="A7" t="s">
        <v>570</v>
      </c>
      <c r="B7" t="s">
        <v>568</v>
      </c>
      <c r="C7" t="s">
        <v>562</v>
      </c>
      <c r="E7" t="s">
        <v>568</v>
      </c>
      <c r="Q7">
        <v>89.034000000000006</v>
      </c>
      <c r="R7">
        <v>89.034999999999997</v>
      </c>
      <c r="S7">
        <v>89.037000000000006</v>
      </c>
      <c r="T7">
        <v>89.856999999999999</v>
      </c>
      <c r="U7">
        <v>89.861000000000004</v>
      </c>
      <c r="V7">
        <v>89.867000000000004</v>
      </c>
      <c r="W7">
        <v>90.387</v>
      </c>
      <c r="X7">
        <v>90.385999999999996</v>
      </c>
      <c r="Y7">
        <v>90.382000000000005</v>
      </c>
      <c r="Z7">
        <v>90.34</v>
      </c>
      <c r="AA7">
        <v>90.35</v>
      </c>
      <c r="AB7">
        <v>90.350999999999999</v>
      </c>
      <c r="AC7">
        <v>90.486999999999995</v>
      </c>
      <c r="AD7">
        <v>90.495999999999995</v>
      </c>
      <c r="AE7">
        <v>90.494</v>
      </c>
      <c r="AF7">
        <v>90.938000000000002</v>
      </c>
      <c r="AG7">
        <v>90.929000000000002</v>
      </c>
      <c r="AH7">
        <v>90.932000000000002</v>
      </c>
      <c r="AI7">
        <v>92.043999999999997</v>
      </c>
      <c r="AJ7">
        <v>92.04</v>
      </c>
      <c r="AK7">
        <v>92.037999999999997</v>
      </c>
      <c r="AL7">
        <v>92.173000000000002</v>
      </c>
      <c r="AM7">
        <v>92.174000000000007</v>
      </c>
      <c r="AN7">
        <v>92.177000000000007</v>
      </c>
      <c r="AO7">
        <v>92.552000000000007</v>
      </c>
      <c r="AP7">
        <v>92.555999999999997</v>
      </c>
      <c r="AQ7">
        <v>92.558999999999997</v>
      </c>
      <c r="AR7">
        <v>92.885999999999996</v>
      </c>
      <c r="AS7">
        <v>92.884</v>
      </c>
      <c r="AT7">
        <v>92.88</v>
      </c>
      <c r="AU7">
        <v>93.924000000000007</v>
      </c>
      <c r="AV7">
        <v>93.926000000000002</v>
      </c>
      <c r="AW7">
        <v>93.93</v>
      </c>
      <c r="AX7">
        <v>94.561000000000007</v>
      </c>
      <c r="AY7">
        <v>94.563000000000002</v>
      </c>
      <c r="AZ7">
        <v>94.566000000000003</v>
      </c>
      <c r="BA7">
        <v>95.08</v>
      </c>
      <c r="BB7">
        <v>95.066000000000003</v>
      </c>
      <c r="BC7">
        <v>95.07</v>
      </c>
      <c r="BD7">
        <v>95.484999999999999</v>
      </c>
      <c r="BE7">
        <v>95.49</v>
      </c>
      <c r="BF7">
        <v>95.488</v>
      </c>
      <c r="BG7">
        <v>95.912999999999997</v>
      </c>
      <c r="BH7">
        <v>95.915000000000006</v>
      </c>
      <c r="BI7">
        <v>95.915999999999997</v>
      </c>
      <c r="BJ7">
        <v>96.052000000000007</v>
      </c>
      <c r="BK7">
        <v>96.051000000000002</v>
      </c>
      <c r="BL7">
        <v>96.058000000000007</v>
      </c>
      <c r="BM7">
        <v>96.197999999999993</v>
      </c>
      <c r="BN7">
        <v>96.197999999999993</v>
      </c>
      <c r="BO7">
        <v>96.2</v>
      </c>
      <c r="BP7">
        <v>96.786000000000001</v>
      </c>
      <c r="BQ7">
        <v>96.783000000000001</v>
      </c>
      <c r="BR7">
        <v>96.783000000000001</v>
      </c>
      <c r="BS7">
        <v>97.215000000000003</v>
      </c>
      <c r="BT7">
        <v>97.212000000000003</v>
      </c>
      <c r="BU7">
        <v>97.213999999999999</v>
      </c>
      <c r="BV7">
        <v>97.459000000000003</v>
      </c>
      <c r="BW7">
        <v>97.460999999999999</v>
      </c>
      <c r="BX7">
        <v>97.465000000000003</v>
      </c>
      <c r="BY7">
        <v>97.332999999999998</v>
      </c>
      <c r="BZ7">
        <v>97.338999999999999</v>
      </c>
      <c r="CA7">
        <v>97.338999999999999</v>
      </c>
      <c r="CB7">
        <v>97.715999999999994</v>
      </c>
      <c r="CC7">
        <v>97.724000000000004</v>
      </c>
      <c r="CD7">
        <v>97.725999999999999</v>
      </c>
      <c r="CE7">
        <v>98.391000000000005</v>
      </c>
      <c r="CF7">
        <v>98.394000000000005</v>
      </c>
      <c r="CG7">
        <v>98.394000000000005</v>
      </c>
      <c r="CH7">
        <v>98.905000000000001</v>
      </c>
      <c r="CI7">
        <v>98.903000000000006</v>
      </c>
      <c r="CJ7">
        <v>98.905000000000001</v>
      </c>
      <c r="CK7">
        <v>99.441000000000003</v>
      </c>
      <c r="CL7">
        <v>99.441999999999993</v>
      </c>
      <c r="CM7">
        <v>99.442999999999998</v>
      </c>
      <c r="CN7">
        <v>99.599000000000004</v>
      </c>
      <c r="CO7">
        <v>99.594999999999999</v>
      </c>
      <c r="CP7">
        <v>99.593000000000004</v>
      </c>
      <c r="CQ7">
        <v>100.20099999999999</v>
      </c>
      <c r="CR7">
        <v>100.205</v>
      </c>
      <c r="CS7">
        <v>100.206</v>
      </c>
      <c r="CT7">
        <v>100.758</v>
      </c>
      <c r="CU7">
        <v>100.756</v>
      </c>
      <c r="CV7">
        <v>100.76</v>
      </c>
      <c r="CW7">
        <v>101.221</v>
      </c>
      <c r="CX7">
        <v>101.226</v>
      </c>
      <c r="CY7">
        <v>101.23</v>
      </c>
      <c r="CZ7">
        <v>101.60599999999999</v>
      </c>
      <c r="DA7">
        <v>101.611</v>
      </c>
      <c r="DB7">
        <v>101.60599999999999</v>
      </c>
      <c r="DC7">
        <v>102.119</v>
      </c>
      <c r="DD7">
        <v>102.12</v>
      </c>
      <c r="DE7">
        <v>102.123</v>
      </c>
      <c r="DF7">
        <v>102.601</v>
      </c>
      <c r="DG7">
        <v>102.596</v>
      </c>
      <c r="DH7">
        <v>102.59699999999999</v>
      </c>
      <c r="DI7">
        <v>102.62</v>
      </c>
      <c r="DJ7">
        <v>102.626</v>
      </c>
      <c r="DK7">
        <v>102.622</v>
      </c>
      <c r="DL7">
        <v>103.24</v>
      </c>
      <c r="DM7">
        <v>103.244</v>
      </c>
      <c r="DN7">
        <v>103.244</v>
      </c>
      <c r="DO7">
        <v>103.788</v>
      </c>
      <c r="DP7">
        <v>103.79300000000001</v>
      </c>
      <c r="DQ7">
        <v>103.791</v>
      </c>
      <c r="DR7">
        <v>104.467</v>
      </c>
      <c r="DS7">
        <v>104.46899999999999</v>
      </c>
      <c r="DT7">
        <v>104.465</v>
      </c>
      <c r="DU7">
        <v>104.883</v>
      </c>
      <c r="DV7">
        <v>104.88</v>
      </c>
      <c r="DW7">
        <v>104.878</v>
      </c>
      <c r="DX7">
        <v>103.129</v>
      </c>
      <c r="DY7">
        <v>103.127</v>
      </c>
      <c r="DZ7">
        <v>103.111</v>
      </c>
      <c r="EA7">
        <v>104.593</v>
      </c>
      <c r="EB7">
        <v>104.586</v>
      </c>
      <c r="EC7">
        <v>104.581</v>
      </c>
      <c r="ED7">
        <v>105.413</v>
      </c>
      <c r="EE7">
        <v>105.41</v>
      </c>
      <c r="EF7">
        <v>105.41200000000001</v>
      </c>
      <c r="EG7">
        <v>106.09099999999999</v>
      </c>
      <c r="EH7">
        <v>106.107</v>
      </c>
      <c r="EI7">
        <v>106.09099999999999</v>
      </c>
      <c r="EJ7">
        <v>106.976</v>
      </c>
      <c r="EK7">
        <v>106.982</v>
      </c>
      <c r="EL7">
        <v>106.98099999999999</v>
      </c>
      <c r="EM7">
        <v>108.005</v>
      </c>
      <c r="EN7">
        <v>108.009</v>
      </c>
      <c r="EO7">
        <v>108.01</v>
      </c>
      <c r="EP7">
        <v>109.455</v>
      </c>
      <c r="EQ7">
        <v>109.455</v>
      </c>
      <c r="ER7">
        <v>109.46899999999999</v>
      </c>
      <c r="ES7">
        <v>111.74</v>
      </c>
      <c r="ET7">
        <v>111.749</v>
      </c>
      <c r="EU7">
        <v>111.75</v>
      </c>
      <c r="EV7">
        <v>113.705</v>
      </c>
      <c r="EW7">
        <v>113.71299999999999</v>
      </c>
      <c r="EX7">
        <v>113.715</v>
      </c>
      <c r="EY7">
        <v>115.82899999999999</v>
      </c>
      <c r="EZ7">
        <v>115.839</v>
      </c>
      <c r="FA7">
        <v>115.837</v>
      </c>
      <c r="FB7">
        <v>117.914</v>
      </c>
      <c r="FC7">
        <v>117.91200000000001</v>
      </c>
      <c r="FD7">
        <v>117.914</v>
      </c>
      <c r="FE7">
        <v>119.499</v>
      </c>
      <c r="FF7">
        <v>119.5</v>
      </c>
      <c r="FG7">
        <v>119.504</v>
      </c>
      <c r="FH7">
        <v>120.52200000000001</v>
      </c>
      <c r="FI7">
        <v>120.527</v>
      </c>
      <c r="FJ7">
        <v>120.527</v>
      </c>
      <c r="FK7">
        <v>122.048</v>
      </c>
      <c r="FL7">
        <v>122.059</v>
      </c>
      <c r="FM7">
        <v>122.06399999999999</v>
      </c>
      <c r="FN7">
        <v>122.76900000000001</v>
      </c>
      <c r="FO7">
        <v>122.78100000000001</v>
      </c>
      <c r="FP7">
        <v>122.77800000000001</v>
      </c>
      <c r="FQ7">
        <v>123.88200000000001</v>
      </c>
      <c r="FR7">
        <v>123.89100000000001</v>
      </c>
      <c r="FS7">
        <v>123.896</v>
      </c>
      <c r="FT7">
        <v>125.06100000000001</v>
      </c>
      <c r="FU7">
        <v>125.05800000000001</v>
      </c>
      <c r="FV7">
        <v>125.065</v>
      </c>
      <c r="FW7">
        <v>125.393</v>
      </c>
      <c r="FX7">
        <v>125.39700000000001</v>
      </c>
      <c r="FY7">
        <v>125.393</v>
      </c>
      <c r="FZ7">
        <v>125.71899999999999</v>
      </c>
      <c r="GA7">
        <v>125.709</v>
      </c>
      <c r="GB7">
        <v>125.71</v>
      </c>
      <c r="GC7">
        <v>126.884</v>
      </c>
      <c r="GD7">
        <v>126.871</v>
      </c>
      <c r="GE7">
        <v>126.877</v>
      </c>
      <c r="GF7">
        <v>127.738</v>
      </c>
      <c r="GG7">
        <v>127.742</v>
      </c>
      <c r="GH7">
        <v>127.744</v>
      </c>
      <c r="GI7">
        <v>127.741</v>
      </c>
      <c r="GJ7">
        <v>128.81899999999999</v>
      </c>
    </row>
    <row r="8" spans="1:192" x14ac:dyDescent="0.3">
      <c r="A8" t="s">
        <v>571</v>
      </c>
      <c r="B8" t="s">
        <v>561</v>
      </c>
      <c r="C8" t="s">
        <v>562</v>
      </c>
      <c r="D8" t="s">
        <v>563</v>
      </c>
      <c r="E8" t="s">
        <v>564</v>
      </c>
      <c r="F8">
        <v>0.40300000000000002</v>
      </c>
      <c r="G8">
        <v>0.57299999999999995</v>
      </c>
      <c r="H8">
        <v>0.379</v>
      </c>
      <c r="I8">
        <v>0.157</v>
      </c>
      <c r="J8">
        <v>4.7E-2</v>
      </c>
      <c r="K8">
        <v>1.2E-2</v>
      </c>
      <c r="L8">
        <v>0.22500000000000001</v>
      </c>
      <c r="M8">
        <v>0.28100000000000003</v>
      </c>
      <c r="N8">
        <v>0.309</v>
      </c>
      <c r="O8">
        <v>0.27500000000000002</v>
      </c>
      <c r="P8">
        <v>0.59</v>
      </c>
      <c r="Q8">
        <v>0.188</v>
      </c>
      <c r="R8">
        <v>0.52</v>
      </c>
      <c r="S8">
        <v>0.71599999999999997</v>
      </c>
      <c r="T8">
        <v>0.497</v>
      </c>
      <c r="U8">
        <v>0.26</v>
      </c>
      <c r="V8">
        <v>5.0999999999999997E-2</v>
      </c>
      <c r="W8">
        <v>-9.1999999999999998E-2</v>
      </c>
      <c r="X8">
        <v>0.13300000000000001</v>
      </c>
      <c r="Y8">
        <v>0.317</v>
      </c>
      <c r="Z8">
        <v>0.34300000000000003</v>
      </c>
      <c r="AA8">
        <v>0.27</v>
      </c>
      <c r="AB8">
        <v>0.251</v>
      </c>
      <c r="AC8">
        <v>-0.14499999999999999</v>
      </c>
      <c r="AD8">
        <v>0.46500000000000002</v>
      </c>
      <c r="AE8">
        <v>0.6</v>
      </c>
      <c r="AF8">
        <v>0.33</v>
      </c>
      <c r="AG8">
        <v>6.5000000000000002E-2</v>
      </c>
      <c r="AH8">
        <v>3.3000000000000002E-2</v>
      </c>
      <c r="AI8">
        <v>0.158</v>
      </c>
      <c r="AJ8">
        <v>0.30199999999999999</v>
      </c>
      <c r="AK8">
        <v>0.34</v>
      </c>
      <c r="AL8">
        <v>0.29199999999999998</v>
      </c>
      <c r="AM8">
        <v>0</v>
      </c>
      <c r="AN8">
        <v>0.23699999999999999</v>
      </c>
      <c r="AO8">
        <v>-0.27300000000000002</v>
      </c>
      <c r="AP8">
        <v>0.36699999999999999</v>
      </c>
      <c r="AQ8">
        <v>0.433</v>
      </c>
      <c r="AR8">
        <v>6.8000000000000005E-2</v>
      </c>
      <c r="AS8">
        <v>0.214</v>
      </c>
      <c r="AT8">
        <v>0.10199999999999999</v>
      </c>
      <c r="AU8">
        <v>0.111</v>
      </c>
      <c r="AV8">
        <v>0.1</v>
      </c>
      <c r="AW8">
        <v>8.6999999999999994E-2</v>
      </c>
      <c r="AX8">
        <v>7.5999999999999998E-2</v>
      </c>
      <c r="AY8">
        <v>5.3999999999999999E-2</v>
      </c>
      <c r="AZ8">
        <v>0.309</v>
      </c>
      <c r="BA8">
        <v>-0.27800000000000002</v>
      </c>
      <c r="BB8">
        <v>0.34100000000000003</v>
      </c>
      <c r="BC8">
        <v>0.46200000000000002</v>
      </c>
      <c r="BD8">
        <v>0.33500000000000002</v>
      </c>
      <c r="BE8">
        <v>0.187</v>
      </c>
      <c r="BF8">
        <v>0.189</v>
      </c>
      <c r="BG8">
        <v>-1.7000000000000001E-2</v>
      </c>
      <c r="BH8">
        <v>0.105</v>
      </c>
      <c r="BI8">
        <v>0.17299999999999999</v>
      </c>
      <c r="BJ8">
        <v>0.189</v>
      </c>
      <c r="BK8">
        <v>0.1</v>
      </c>
      <c r="BL8">
        <v>0.35499999999999998</v>
      </c>
      <c r="BM8">
        <v>0.114</v>
      </c>
      <c r="BN8">
        <v>0.75700000000000001</v>
      </c>
      <c r="BO8">
        <v>0.77400000000000002</v>
      </c>
      <c r="BP8">
        <v>0.62</v>
      </c>
      <c r="BQ8">
        <v>0.27200000000000002</v>
      </c>
      <c r="BR8">
        <v>1.0999999999999999E-2</v>
      </c>
      <c r="BS8">
        <v>-4.9000000000000002E-2</v>
      </c>
      <c r="BT8">
        <v>4.1000000000000002E-2</v>
      </c>
      <c r="BU8">
        <v>0.03</v>
      </c>
      <c r="BV8">
        <v>0.188</v>
      </c>
      <c r="BW8">
        <v>-3.1E-2</v>
      </c>
      <c r="BX8">
        <v>0.11600000000000001</v>
      </c>
      <c r="BY8">
        <v>-0.33600000000000002</v>
      </c>
      <c r="BZ8">
        <v>0.19400000000000001</v>
      </c>
      <c r="CA8">
        <v>0.51600000000000001</v>
      </c>
      <c r="CB8">
        <v>0.28000000000000003</v>
      </c>
      <c r="CC8">
        <v>0.32</v>
      </c>
      <c r="CD8">
        <v>0.17399999999999999</v>
      </c>
      <c r="CE8">
        <v>1.4E-2</v>
      </c>
      <c r="CF8">
        <v>4.2999999999999997E-2</v>
      </c>
      <c r="CG8">
        <v>7.6999999999999999E-2</v>
      </c>
      <c r="CH8">
        <v>0.31900000000000001</v>
      </c>
      <c r="CI8">
        <v>5.0000000000000001E-3</v>
      </c>
      <c r="CJ8">
        <v>0.41899999999999998</v>
      </c>
      <c r="CK8">
        <v>-6.0999999999999999E-2</v>
      </c>
      <c r="CL8">
        <v>0.35799999999999998</v>
      </c>
      <c r="CM8">
        <v>0.26900000000000002</v>
      </c>
      <c r="CN8">
        <v>0.40200000000000002</v>
      </c>
      <c r="CO8">
        <v>7.6999999999999999E-2</v>
      </c>
      <c r="CP8">
        <v>0.14399999999999999</v>
      </c>
      <c r="CQ8">
        <v>0.01</v>
      </c>
      <c r="CR8">
        <v>7.2999999999999995E-2</v>
      </c>
      <c r="CS8">
        <v>0.11899999999999999</v>
      </c>
      <c r="CT8">
        <v>0.17299999999999999</v>
      </c>
      <c r="CU8">
        <v>7.1999999999999995E-2</v>
      </c>
      <c r="CV8">
        <v>0.29599999999999999</v>
      </c>
      <c r="CW8">
        <v>-0.159</v>
      </c>
      <c r="CX8">
        <v>0.22800000000000001</v>
      </c>
      <c r="CY8">
        <v>0.41199999999999998</v>
      </c>
      <c r="CZ8">
        <v>0.35099999999999998</v>
      </c>
      <c r="DA8">
        <v>0.436</v>
      </c>
      <c r="DB8">
        <v>0.16</v>
      </c>
      <c r="DC8">
        <v>7.1999999999999995E-2</v>
      </c>
      <c r="DD8">
        <v>0.182</v>
      </c>
      <c r="DE8">
        <v>0.125</v>
      </c>
      <c r="DF8">
        <v>0.28899999999999998</v>
      </c>
      <c r="DG8">
        <v>-8.5000000000000006E-2</v>
      </c>
      <c r="DH8">
        <v>0.1</v>
      </c>
      <c r="DI8">
        <v>-0.17399999999999999</v>
      </c>
      <c r="DJ8">
        <v>0.36</v>
      </c>
      <c r="DK8">
        <v>0.438</v>
      </c>
      <c r="DL8">
        <v>0.55500000000000005</v>
      </c>
      <c r="DM8">
        <v>0.182</v>
      </c>
      <c r="DN8">
        <v>7.0999999999999994E-2</v>
      </c>
      <c r="DO8">
        <v>4.5999999999999999E-2</v>
      </c>
      <c r="DP8">
        <v>4.2000000000000003E-2</v>
      </c>
      <c r="DQ8">
        <v>-6.8000000000000005E-2</v>
      </c>
      <c r="DR8">
        <v>0.159</v>
      </c>
      <c r="DS8">
        <v>-6.0999999999999999E-2</v>
      </c>
      <c r="DT8">
        <v>0.26600000000000001</v>
      </c>
      <c r="DU8">
        <v>-0.111</v>
      </c>
      <c r="DV8">
        <v>0.19700000000000001</v>
      </c>
      <c r="DW8">
        <v>0.17599999999999999</v>
      </c>
      <c r="DX8">
        <v>0.158</v>
      </c>
      <c r="DY8">
        <v>1.2E-2</v>
      </c>
      <c r="DZ8">
        <v>0.222</v>
      </c>
      <c r="EA8">
        <v>-4.3999999999999997E-2</v>
      </c>
      <c r="EB8">
        <v>-7.4999999999999997E-2</v>
      </c>
      <c r="EC8">
        <v>-4.8000000000000001E-2</v>
      </c>
      <c r="ED8">
        <v>0.214</v>
      </c>
      <c r="EE8">
        <v>6.0999999999999999E-2</v>
      </c>
      <c r="EF8">
        <v>0.29599999999999999</v>
      </c>
      <c r="EG8">
        <v>0.61099999999999999</v>
      </c>
      <c r="EH8">
        <v>0.35499999999999998</v>
      </c>
      <c r="EI8">
        <v>0.56299999999999994</v>
      </c>
      <c r="EJ8">
        <v>0.48299999999999998</v>
      </c>
      <c r="EK8">
        <v>0.36499999999999999</v>
      </c>
      <c r="EL8">
        <v>0.318</v>
      </c>
      <c r="EM8">
        <v>0.254</v>
      </c>
      <c r="EN8">
        <v>0.32700000000000001</v>
      </c>
      <c r="EO8">
        <v>0.36199999999999999</v>
      </c>
      <c r="EP8">
        <v>0.86499999999999999</v>
      </c>
      <c r="EQ8">
        <v>0.56599999999999995</v>
      </c>
      <c r="ER8">
        <v>0.51200000000000001</v>
      </c>
      <c r="ES8">
        <v>0.85599999999999998</v>
      </c>
      <c r="ET8">
        <v>0.85299999999999998</v>
      </c>
      <c r="EU8">
        <v>2.766</v>
      </c>
      <c r="EV8">
        <v>1.1000000000000001</v>
      </c>
      <c r="EW8">
        <v>0.76300000000000001</v>
      </c>
      <c r="EX8">
        <v>0.70299999999999996</v>
      </c>
      <c r="EY8">
        <v>0.38300000000000001</v>
      </c>
      <c r="EZ8">
        <v>0.39100000000000001</v>
      </c>
      <c r="FA8">
        <v>0.71699999999999997</v>
      </c>
      <c r="FB8">
        <v>1.073</v>
      </c>
      <c r="FC8">
        <v>0.23799999999999999</v>
      </c>
      <c r="FD8">
        <v>0.21099999999999999</v>
      </c>
      <c r="FE8">
        <v>0.16700000000000001</v>
      </c>
      <c r="FF8">
        <v>0.74099999999999999</v>
      </c>
      <c r="FG8">
        <v>0.56000000000000005</v>
      </c>
      <c r="FH8">
        <v>0.55300000000000005</v>
      </c>
      <c r="FI8">
        <v>0.17299999999999999</v>
      </c>
      <c r="FJ8">
        <v>0.26700000000000002</v>
      </c>
      <c r="FK8">
        <v>0.19</v>
      </c>
      <c r="FL8">
        <v>0.34100000000000003</v>
      </c>
      <c r="FM8">
        <v>0.23200000000000001</v>
      </c>
      <c r="FN8">
        <v>0.26400000000000001</v>
      </c>
      <c r="FO8">
        <v>4.0000000000000001E-3</v>
      </c>
      <c r="FP8">
        <v>0.24</v>
      </c>
      <c r="FQ8">
        <v>0.34699999999999998</v>
      </c>
      <c r="FR8">
        <v>0.51900000000000002</v>
      </c>
      <c r="FS8">
        <v>0.40100000000000002</v>
      </c>
      <c r="FT8">
        <v>0.47</v>
      </c>
      <c r="FU8">
        <v>0.22900000000000001</v>
      </c>
      <c r="FV8">
        <v>0.249</v>
      </c>
      <c r="FW8">
        <v>0.41499999999999998</v>
      </c>
      <c r="FX8">
        <v>0.151</v>
      </c>
      <c r="FY8">
        <v>-8.6999999999999994E-2</v>
      </c>
      <c r="FZ8">
        <v>0.44800000000000001</v>
      </c>
      <c r="GA8">
        <v>0.26800000000000002</v>
      </c>
      <c r="GB8">
        <v>0.44500000000000001</v>
      </c>
      <c r="GC8">
        <v>0.56599999999999995</v>
      </c>
      <c r="GD8">
        <v>0.48599999999999999</v>
      </c>
      <c r="GE8">
        <v>0.32200000000000001</v>
      </c>
      <c r="GF8">
        <v>0.44800000000000001</v>
      </c>
      <c r="GG8">
        <v>0.11600000000000001</v>
      </c>
      <c r="GH8">
        <v>0.26300000000000001</v>
      </c>
      <c r="GI8">
        <v>0.38400000000000001</v>
      </c>
      <c r="GJ8">
        <v>7.1999999999999995E-2</v>
      </c>
    </row>
    <row r="9" spans="1:192" x14ac:dyDescent="0.3">
      <c r="A9" t="s">
        <v>572</v>
      </c>
      <c r="B9" t="s">
        <v>568</v>
      </c>
      <c r="C9" t="s">
        <v>562</v>
      </c>
      <c r="E9" t="s">
        <v>568</v>
      </c>
      <c r="Q9">
        <v>84.542000000000002</v>
      </c>
      <c r="R9">
        <v>84.906999999999996</v>
      </c>
      <c r="S9">
        <v>85.314999999999998</v>
      </c>
      <c r="T9">
        <v>85.659000000000006</v>
      </c>
      <c r="U9">
        <v>85.893000000000001</v>
      </c>
      <c r="V9">
        <v>85.956999999999994</v>
      </c>
      <c r="W9">
        <v>86.191000000000003</v>
      </c>
      <c r="X9">
        <v>86.412000000000006</v>
      </c>
      <c r="Y9">
        <v>86.709000000000003</v>
      </c>
      <c r="Z9">
        <v>86.882999999999996</v>
      </c>
      <c r="AA9">
        <v>86.977999999999994</v>
      </c>
      <c r="AB9">
        <v>87.073999999999998</v>
      </c>
      <c r="AC9">
        <v>87.4</v>
      </c>
      <c r="AD9">
        <v>87.676000000000002</v>
      </c>
      <c r="AE9">
        <v>88.111000000000004</v>
      </c>
      <c r="AF9">
        <v>88.393000000000001</v>
      </c>
      <c r="AG9">
        <v>88.388000000000005</v>
      </c>
      <c r="AH9">
        <v>88.332999999999998</v>
      </c>
      <c r="AI9">
        <v>88.489000000000004</v>
      </c>
      <c r="AJ9">
        <v>88.933000000000007</v>
      </c>
      <c r="AK9">
        <v>89.287000000000006</v>
      </c>
      <c r="AL9">
        <v>89.465000000000003</v>
      </c>
      <c r="AM9">
        <v>89.44</v>
      </c>
      <c r="AN9">
        <v>89.622</v>
      </c>
      <c r="AO9">
        <v>89.876000000000005</v>
      </c>
      <c r="AP9">
        <v>90.42</v>
      </c>
      <c r="AQ9">
        <v>90.519000000000005</v>
      </c>
      <c r="AR9">
        <v>90.635999999999996</v>
      </c>
      <c r="AS9">
        <v>90.692999999999998</v>
      </c>
      <c r="AT9">
        <v>90.947000000000003</v>
      </c>
      <c r="AU9">
        <v>91.227000000000004</v>
      </c>
      <c r="AV9">
        <v>91.506</v>
      </c>
      <c r="AW9">
        <v>91.805999999999997</v>
      </c>
      <c r="AX9">
        <v>91.927000000000007</v>
      </c>
      <c r="AY9">
        <v>92.013000000000005</v>
      </c>
      <c r="AZ9">
        <v>92.114000000000004</v>
      </c>
      <c r="BA9">
        <v>92.338999999999999</v>
      </c>
      <c r="BB9">
        <v>92.656000000000006</v>
      </c>
      <c r="BC9">
        <v>92.938000000000002</v>
      </c>
      <c r="BD9">
        <v>93.233999999999995</v>
      </c>
      <c r="BE9">
        <v>93.441000000000003</v>
      </c>
      <c r="BF9">
        <v>93.581000000000003</v>
      </c>
      <c r="BG9">
        <v>93.77</v>
      </c>
      <c r="BH9">
        <v>93.908000000000001</v>
      </c>
      <c r="BI9">
        <v>94.073999999999998</v>
      </c>
      <c r="BJ9">
        <v>94.12</v>
      </c>
      <c r="BK9">
        <v>94.025999999999996</v>
      </c>
      <c r="BL9">
        <v>94.102999999999994</v>
      </c>
      <c r="BM9">
        <v>94.161000000000001</v>
      </c>
      <c r="BN9">
        <v>94.715999999999994</v>
      </c>
      <c r="BO9">
        <v>95.03</v>
      </c>
      <c r="BP9">
        <v>95.263000000000005</v>
      </c>
      <c r="BQ9">
        <v>95.51</v>
      </c>
      <c r="BR9">
        <v>95.649000000000001</v>
      </c>
      <c r="BS9">
        <v>95.825000000000003</v>
      </c>
      <c r="BT9">
        <v>96.01</v>
      </c>
      <c r="BU9">
        <v>96.099000000000004</v>
      </c>
      <c r="BV9">
        <v>96.159000000000006</v>
      </c>
      <c r="BW9">
        <v>96.167000000000002</v>
      </c>
      <c r="BX9">
        <v>96.266000000000005</v>
      </c>
      <c r="BY9">
        <v>96.459000000000003</v>
      </c>
      <c r="BZ9">
        <v>96.87</v>
      </c>
      <c r="CA9">
        <v>97.037999999999997</v>
      </c>
      <c r="CB9">
        <v>97.278999999999996</v>
      </c>
      <c r="CC9">
        <v>97.491</v>
      </c>
      <c r="CD9">
        <v>97.661000000000001</v>
      </c>
      <c r="CE9">
        <v>97.798000000000002</v>
      </c>
      <c r="CF9">
        <v>97.863</v>
      </c>
      <c r="CG9">
        <v>98.129000000000005</v>
      </c>
      <c r="CH9">
        <v>98.307000000000002</v>
      </c>
      <c r="CI9">
        <v>98.314999999999998</v>
      </c>
      <c r="CJ9">
        <v>98.484999999999999</v>
      </c>
      <c r="CK9">
        <v>98.971000000000004</v>
      </c>
      <c r="CL9">
        <v>99.186000000000007</v>
      </c>
      <c r="CM9">
        <v>99.293000000000006</v>
      </c>
      <c r="CN9">
        <v>99.572000000000003</v>
      </c>
      <c r="CO9">
        <v>99.691000000000003</v>
      </c>
      <c r="CP9">
        <v>99.763999999999996</v>
      </c>
      <c r="CQ9">
        <v>99.908000000000001</v>
      </c>
      <c r="CR9">
        <v>100.23099999999999</v>
      </c>
      <c r="CS9">
        <v>100.54</v>
      </c>
      <c r="CT9">
        <v>100.733</v>
      </c>
      <c r="CU9">
        <v>100.922</v>
      </c>
      <c r="CV9">
        <v>101.148</v>
      </c>
      <c r="CW9">
        <v>101.517</v>
      </c>
      <c r="CX9">
        <v>101.99</v>
      </c>
      <c r="CY9">
        <v>101.958</v>
      </c>
      <c r="CZ9">
        <v>102.21</v>
      </c>
      <c r="DA9">
        <v>102.504</v>
      </c>
      <c r="DB9">
        <v>102.786</v>
      </c>
      <c r="DC9">
        <v>103.047</v>
      </c>
      <c r="DD9">
        <v>103.447</v>
      </c>
      <c r="DE9">
        <v>103.876</v>
      </c>
      <c r="DF9">
        <v>104.227</v>
      </c>
      <c r="DG9">
        <v>104.04</v>
      </c>
      <c r="DH9">
        <v>104.001</v>
      </c>
      <c r="DI9">
        <v>104.093</v>
      </c>
      <c r="DJ9">
        <v>104.601</v>
      </c>
      <c r="DK9">
        <v>104.904</v>
      </c>
      <c r="DL9">
        <v>105.392</v>
      </c>
      <c r="DM9">
        <v>105.624</v>
      </c>
      <c r="DN9">
        <v>105.726</v>
      </c>
      <c r="DO9">
        <v>106.04300000000001</v>
      </c>
      <c r="DP9">
        <v>106.36799999999999</v>
      </c>
      <c r="DQ9">
        <v>106.694</v>
      </c>
      <c r="DR9">
        <v>107.22</v>
      </c>
      <c r="DS9">
        <v>107.446</v>
      </c>
      <c r="DT9">
        <v>107.751</v>
      </c>
      <c r="DU9">
        <v>108.134</v>
      </c>
      <c r="DV9">
        <v>108.43600000000001</v>
      </c>
      <c r="DW9">
        <v>108.15</v>
      </c>
      <c r="DX9">
        <v>107.961</v>
      </c>
      <c r="DY9">
        <v>107.774</v>
      </c>
      <c r="DZ9">
        <v>108.09399999999999</v>
      </c>
      <c r="EA9">
        <v>108.417</v>
      </c>
      <c r="EB9">
        <v>108.92100000000001</v>
      </c>
      <c r="EC9">
        <v>109.154</v>
      </c>
      <c r="ED9">
        <v>109.41500000000001</v>
      </c>
      <c r="EE9">
        <v>109.402</v>
      </c>
      <c r="EF9">
        <v>109.705</v>
      </c>
      <c r="EG9">
        <v>110.27</v>
      </c>
      <c r="EH9">
        <v>110.779</v>
      </c>
      <c r="EI9">
        <v>111.122</v>
      </c>
      <c r="EJ9">
        <v>111.51</v>
      </c>
      <c r="EK9">
        <v>112.045</v>
      </c>
      <c r="EL9">
        <v>112.407</v>
      </c>
      <c r="EM9">
        <v>112.908</v>
      </c>
      <c r="EN9">
        <v>113.21</v>
      </c>
      <c r="EO9">
        <v>113.544</v>
      </c>
      <c r="EP9">
        <v>114.501</v>
      </c>
      <c r="EQ9">
        <v>115.172</v>
      </c>
      <c r="ER9">
        <v>115.69</v>
      </c>
      <c r="ES9">
        <v>116.80800000000001</v>
      </c>
      <c r="ET9">
        <v>117.736</v>
      </c>
      <c r="EU9">
        <v>119.375</v>
      </c>
      <c r="EV9">
        <v>120.511</v>
      </c>
      <c r="EW9">
        <v>121.27200000000001</v>
      </c>
      <c r="EX9">
        <v>122.13800000000001</v>
      </c>
      <c r="EY9">
        <v>122.693</v>
      </c>
      <c r="EZ9">
        <v>122.971</v>
      </c>
      <c r="FA9">
        <v>123.617</v>
      </c>
      <c r="FB9">
        <v>124.465</v>
      </c>
      <c r="FC9">
        <v>124.63200000000001</v>
      </c>
      <c r="FD9">
        <v>124.705</v>
      </c>
      <c r="FE9">
        <v>125.836</v>
      </c>
      <c r="FF9">
        <v>126.28400000000001</v>
      </c>
      <c r="FG9">
        <v>126.72199999999999</v>
      </c>
      <c r="FH9">
        <v>127.31</v>
      </c>
      <c r="FI9">
        <v>127.577</v>
      </c>
      <c r="FJ9">
        <v>128.011</v>
      </c>
      <c r="FK9">
        <v>128.95699999999999</v>
      </c>
      <c r="FL9">
        <v>129.73400000000001</v>
      </c>
      <c r="FM9">
        <v>130.137</v>
      </c>
      <c r="FN9">
        <v>130.56399999999999</v>
      </c>
      <c r="FO9">
        <v>130.69399999999999</v>
      </c>
      <c r="FP9">
        <v>131.155</v>
      </c>
      <c r="FQ9">
        <v>131.81100000000001</v>
      </c>
      <c r="FR9">
        <v>132.85300000000001</v>
      </c>
      <c r="FS9">
        <v>133.16800000000001</v>
      </c>
      <c r="FT9">
        <v>133.74700000000001</v>
      </c>
      <c r="FU9">
        <v>134.137</v>
      </c>
      <c r="FV9">
        <v>134.42500000000001</v>
      </c>
      <c r="FW9">
        <v>135.18299999999999</v>
      </c>
      <c r="FX9">
        <v>135.53899999999999</v>
      </c>
      <c r="FY9">
        <v>135.751</v>
      </c>
      <c r="FZ9">
        <v>136.25899999999999</v>
      </c>
      <c r="GA9">
        <v>136.28299999999999</v>
      </c>
      <c r="GB9">
        <v>136.52600000000001</v>
      </c>
      <c r="GC9">
        <v>136.88999999999999</v>
      </c>
      <c r="GD9">
        <v>137.19</v>
      </c>
      <c r="GE9">
        <v>137.50700000000001</v>
      </c>
      <c r="GF9">
        <v>137.99700000000001</v>
      </c>
      <c r="GG9">
        <v>138.20500000000001</v>
      </c>
      <c r="GH9">
        <v>138.51900000000001</v>
      </c>
      <c r="GI9">
        <v>139.10400000000001</v>
      </c>
      <c r="GJ9">
        <v>139.38999999999999</v>
      </c>
    </row>
    <row r="10" spans="1:192" x14ac:dyDescent="0.3">
      <c r="A10" t="s">
        <v>573</v>
      </c>
      <c r="B10" t="s">
        <v>561</v>
      </c>
      <c r="C10" t="s">
        <v>562</v>
      </c>
      <c r="D10" t="s">
        <v>563</v>
      </c>
      <c r="E10" t="s">
        <v>564</v>
      </c>
      <c r="F10">
        <v>0.375</v>
      </c>
      <c r="G10">
        <v>0.28000000000000003</v>
      </c>
      <c r="H10">
        <v>0.28899999999999998</v>
      </c>
      <c r="I10">
        <v>0.16600000000000001</v>
      </c>
      <c r="J10">
        <v>4.7E-2</v>
      </c>
      <c r="K10">
        <v>0.32600000000000001</v>
      </c>
      <c r="L10">
        <v>0.35799999999999998</v>
      </c>
      <c r="M10">
        <v>0.39200000000000002</v>
      </c>
      <c r="N10">
        <v>0.48499999999999999</v>
      </c>
      <c r="O10">
        <v>0.36899999999999999</v>
      </c>
      <c r="P10">
        <v>0.495</v>
      </c>
      <c r="Q10">
        <v>0.53400000000000003</v>
      </c>
      <c r="R10">
        <v>0.504</v>
      </c>
      <c r="S10">
        <v>0.58599999999999997</v>
      </c>
      <c r="T10">
        <v>0.53600000000000003</v>
      </c>
      <c r="U10">
        <v>0.376</v>
      </c>
      <c r="V10">
        <v>0.183</v>
      </c>
      <c r="W10">
        <v>0.34899999999999998</v>
      </c>
      <c r="X10">
        <v>0.38500000000000001</v>
      </c>
      <c r="Y10">
        <v>0.436</v>
      </c>
      <c r="Z10">
        <v>0.29699999999999999</v>
      </c>
      <c r="AA10">
        <v>0.187</v>
      </c>
      <c r="AB10">
        <v>0.16500000000000001</v>
      </c>
      <c r="AC10">
        <v>0.499</v>
      </c>
      <c r="AD10">
        <v>0.377</v>
      </c>
      <c r="AE10">
        <v>0.55100000000000005</v>
      </c>
      <c r="AF10">
        <v>0.378</v>
      </c>
      <c r="AG10">
        <v>0.06</v>
      </c>
      <c r="AH10">
        <v>-1.2999999999999999E-2</v>
      </c>
      <c r="AI10">
        <v>0.23</v>
      </c>
      <c r="AJ10">
        <v>0.54600000000000004</v>
      </c>
      <c r="AK10">
        <v>0.46899999999999997</v>
      </c>
      <c r="AL10">
        <v>0.313</v>
      </c>
      <c r="AM10">
        <v>2.5999999999999999E-2</v>
      </c>
      <c r="AN10">
        <v>0.24199999999999999</v>
      </c>
      <c r="AO10">
        <v>0.36599999999999999</v>
      </c>
      <c r="AP10">
        <v>0.63700000000000001</v>
      </c>
      <c r="AQ10">
        <v>0.17100000000000001</v>
      </c>
      <c r="AR10">
        <v>0.19600000000000001</v>
      </c>
      <c r="AS10">
        <v>0.09</v>
      </c>
      <c r="AT10">
        <v>0.32</v>
      </c>
      <c r="AU10">
        <v>0.34899999999999998</v>
      </c>
      <c r="AV10">
        <v>0.32800000000000001</v>
      </c>
      <c r="AW10">
        <v>0.36799999999999999</v>
      </c>
      <c r="AX10">
        <v>0.21099999999999999</v>
      </c>
      <c r="AY10">
        <v>0.14899999999999999</v>
      </c>
      <c r="AZ10">
        <v>0.13600000000000001</v>
      </c>
      <c r="BA10">
        <v>0.32600000000000001</v>
      </c>
      <c r="BB10">
        <v>0.34899999999999998</v>
      </c>
      <c r="BC10">
        <v>0.33100000000000002</v>
      </c>
      <c r="BD10">
        <v>0.36499999999999999</v>
      </c>
      <c r="BE10">
        <v>0.24299999999999999</v>
      </c>
      <c r="BF10">
        <v>0.187</v>
      </c>
      <c r="BG10">
        <v>0.28599999999999998</v>
      </c>
      <c r="BH10">
        <v>0.19</v>
      </c>
      <c r="BI10">
        <v>0.24199999999999999</v>
      </c>
      <c r="BJ10">
        <v>0.13600000000000001</v>
      </c>
      <c r="BK10">
        <v>-7.0000000000000007E-2</v>
      </c>
      <c r="BL10">
        <v>0.10199999999999999</v>
      </c>
      <c r="BM10">
        <v>0.13500000000000001</v>
      </c>
      <c r="BN10">
        <v>0.55100000000000005</v>
      </c>
      <c r="BO10">
        <v>0.39900000000000002</v>
      </c>
      <c r="BP10">
        <v>0.32400000000000001</v>
      </c>
      <c r="BQ10">
        <v>0.27700000000000002</v>
      </c>
      <c r="BR10">
        <v>0.16800000000000001</v>
      </c>
      <c r="BS10">
        <v>0.2</v>
      </c>
      <c r="BT10">
        <v>0.19500000000000001</v>
      </c>
      <c r="BU10">
        <v>0.16600000000000001</v>
      </c>
      <c r="BV10">
        <v>0.13500000000000001</v>
      </c>
      <c r="BW10">
        <v>0.05</v>
      </c>
      <c r="BX10">
        <v>0.13200000000000001</v>
      </c>
      <c r="BY10">
        <v>0.245</v>
      </c>
      <c r="BZ10">
        <v>0.40200000000000002</v>
      </c>
      <c r="CA10">
        <v>0.223</v>
      </c>
      <c r="CB10">
        <v>0.311</v>
      </c>
      <c r="CC10">
        <v>0.26500000000000001</v>
      </c>
      <c r="CD10">
        <v>0.23100000000000001</v>
      </c>
      <c r="CE10">
        <v>0.19600000000000001</v>
      </c>
      <c r="CF10">
        <v>0.122</v>
      </c>
      <c r="CG10">
        <v>0.308</v>
      </c>
      <c r="CH10">
        <v>0.24099999999999999</v>
      </c>
      <c r="CI10">
        <v>0.13100000000000001</v>
      </c>
      <c r="CJ10">
        <v>0.23799999999999999</v>
      </c>
      <c r="CK10">
        <v>0.57299999999999995</v>
      </c>
      <c r="CL10">
        <v>0.3</v>
      </c>
      <c r="CM10">
        <v>0.21299999999999999</v>
      </c>
      <c r="CN10">
        <v>0.34499999999999997</v>
      </c>
      <c r="CO10">
        <v>0.16200000000000001</v>
      </c>
      <c r="CP10">
        <v>0.11700000000000001</v>
      </c>
      <c r="CQ10">
        <v>0.20599999999999999</v>
      </c>
      <c r="CR10">
        <v>0.36399999999999999</v>
      </c>
      <c r="CS10">
        <v>0.36599999999999999</v>
      </c>
      <c r="CT10">
        <v>0.26400000000000001</v>
      </c>
      <c r="CU10">
        <v>0.246</v>
      </c>
      <c r="CV10">
        <v>0.26300000000000001</v>
      </c>
      <c r="CW10">
        <v>0.41699999999999998</v>
      </c>
      <c r="CX10">
        <v>0.45400000000000001</v>
      </c>
      <c r="CY10">
        <v>4.3999999999999997E-2</v>
      </c>
      <c r="CZ10">
        <v>0.307</v>
      </c>
      <c r="DA10">
        <v>0.318</v>
      </c>
      <c r="DB10">
        <v>0.33600000000000002</v>
      </c>
      <c r="DC10">
        <v>0.32</v>
      </c>
      <c r="DD10">
        <v>0.45400000000000001</v>
      </c>
      <c r="DE10">
        <v>0.496</v>
      </c>
      <c r="DF10">
        <v>0.441</v>
      </c>
      <c r="DG10">
        <v>-0.105</v>
      </c>
      <c r="DH10">
        <v>-3.2000000000000001E-2</v>
      </c>
      <c r="DI10">
        <v>0.127</v>
      </c>
      <c r="DJ10">
        <v>0.496</v>
      </c>
      <c r="DK10">
        <v>0.35399999999999998</v>
      </c>
      <c r="DL10">
        <v>0.501</v>
      </c>
      <c r="DM10">
        <v>0.28100000000000003</v>
      </c>
      <c r="DN10">
        <v>0.10199999999999999</v>
      </c>
      <c r="DO10">
        <v>0.34100000000000003</v>
      </c>
      <c r="DP10">
        <v>0.33300000000000002</v>
      </c>
      <c r="DQ10">
        <v>0.32400000000000001</v>
      </c>
      <c r="DR10">
        <v>0.50700000000000001</v>
      </c>
      <c r="DS10">
        <v>0.252</v>
      </c>
      <c r="DT10">
        <v>0.318</v>
      </c>
      <c r="DU10">
        <v>0.60799999999999998</v>
      </c>
      <c r="DV10">
        <v>0.27500000000000002</v>
      </c>
      <c r="DW10">
        <v>-0.153</v>
      </c>
      <c r="DX10">
        <v>-0.126</v>
      </c>
      <c r="DY10">
        <v>-0.09</v>
      </c>
      <c r="DZ10">
        <v>0.34699999999999998</v>
      </c>
      <c r="EA10">
        <v>0.36799999999999999</v>
      </c>
      <c r="EB10">
        <v>0.47699999999999998</v>
      </c>
      <c r="EC10">
        <v>0.27800000000000002</v>
      </c>
      <c r="ED10">
        <v>0.36599999999999999</v>
      </c>
      <c r="EE10">
        <v>8.6999999999999994E-2</v>
      </c>
      <c r="EF10">
        <v>0.29499999999999998</v>
      </c>
      <c r="EG10">
        <v>0.68300000000000005</v>
      </c>
      <c r="EH10">
        <v>0.499</v>
      </c>
      <c r="EI10">
        <v>0.372</v>
      </c>
      <c r="EJ10">
        <v>0.42699999999999999</v>
      </c>
      <c r="EK10">
        <v>0.45700000000000002</v>
      </c>
      <c r="EL10">
        <v>0.37</v>
      </c>
      <c r="EM10">
        <v>0.50800000000000001</v>
      </c>
      <c r="EN10">
        <v>0.35</v>
      </c>
      <c r="EO10">
        <v>0.43</v>
      </c>
      <c r="EP10">
        <v>0.88800000000000001</v>
      </c>
      <c r="EQ10">
        <v>0.63</v>
      </c>
      <c r="ER10">
        <v>0.47699999999999998</v>
      </c>
      <c r="ES10">
        <v>0.82099999999999995</v>
      </c>
      <c r="ET10">
        <v>0.85299999999999998</v>
      </c>
      <c r="EU10">
        <v>1.403</v>
      </c>
      <c r="EV10">
        <v>1.04</v>
      </c>
      <c r="EW10">
        <v>0.69399999999999995</v>
      </c>
      <c r="EX10">
        <v>0.89600000000000002</v>
      </c>
      <c r="EY10">
        <v>0.57099999999999995</v>
      </c>
      <c r="EZ10">
        <v>0.34200000000000003</v>
      </c>
      <c r="FA10">
        <v>0.55900000000000005</v>
      </c>
      <c r="FB10">
        <v>0.74099999999999999</v>
      </c>
      <c r="FC10">
        <v>0.224</v>
      </c>
      <c r="FD10">
        <v>0.13400000000000001</v>
      </c>
      <c r="FE10">
        <v>0.89300000000000002</v>
      </c>
      <c r="FF10">
        <v>0.57399999999999995</v>
      </c>
      <c r="FG10">
        <v>0.46500000000000002</v>
      </c>
      <c r="FH10">
        <v>0.52200000000000002</v>
      </c>
      <c r="FI10">
        <v>0.26700000000000002</v>
      </c>
      <c r="FJ10">
        <v>0.38700000000000001</v>
      </c>
      <c r="FK10">
        <v>0.74299999999999999</v>
      </c>
      <c r="FL10">
        <v>0.67700000000000005</v>
      </c>
      <c r="FM10">
        <v>0.42199999999999999</v>
      </c>
      <c r="FN10">
        <v>0.39</v>
      </c>
      <c r="FO10">
        <v>0.19500000000000001</v>
      </c>
      <c r="FP10">
        <v>0.40799999999999997</v>
      </c>
      <c r="FQ10">
        <v>0.58699999999999997</v>
      </c>
      <c r="FR10">
        <v>0.91600000000000004</v>
      </c>
      <c r="FS10">
        <v>0.35099999999999998</v>
      </c>
      <c r="FT10">
        <v>0.5</v>
      </c>
      <c r="FU10">
        <v>0.316</v>
      </c>
      <c r="FV10">
        <v>0.30599999999999999</v>
      </c>
      <c r="FW10">
        <v>0.60699999999999998</v>
      </c>
      <c r="FX10">
        <v>0.34799999999999998</v>
      </c>
      <c r="FY10">
        <v>0.22</v>
      </c>
      <c r="FZ10">
        <v>0.434</v>
      </c>
      <c r="GA10">
        <v>0.1</v>
      </c>
      <c r="GB10">
        <v>0.221</v>
      </c>
      <c r="GC10">
        <v>0.35099999999999998</v>
      </c>
      <c r="GD10">
        <v>0.28699999999999998</v>
      </c>
      <c r="GE10">
        <v>0.311</v>
      </c>
      <c r="GF10">
        <v>0.373</v>
      </c>
      <c r="GG10">
        <v>0.192</v>
      </c>
      <c r="GH10">
        <v>0.22500000000000001</v>
      </c>
      <c r="GI10">
        <v>0.41199999999999998</v>
      </c>
      <c r="GJ10">
        <v>0.3</v>
      </c>
    </row>
    <row r="11" spans="1:192" x14ac:dyDescent="0.3">
      <c r="A11" t="s">
        <v>573</v>
      </c>
      <c r="B11" t="s">
        <v>568</v>
      </c>
      <c r="C11" t="s">
        <v>562</v>
      </c>
      <c r="E11" t="s">
        <v>568</v>
      </c>
      <c r="Q11">
        <v>80.843000000000004</v>
      </c>
      <c r="R11">
        <v>81.25</v>
      </c>
      <c r="S11">
        <v>81.725999999999999</v>
      </c>
      <c r="T11">
        <v>82.164000000000001</v>
      </c>
      <c r="U11">
        <v>82.472999999999999</v>
      </c>
      <c r="V11">
        <v>82.623999999999995</v>
      </c>
      <c r="W11">
        <v>82.912000000000006</v>
      </c>
      <c r="X11">
        <v>83.230999999999995</v>
      </c>
      <c r="Y11">
        <v>83.593999999999994</v>
      </c>
      <c r="Z11">
        <v>83.841999999999999</v>
      </c>
      <c r="AA11">
        <v>83.998000000000005</v>
      </c>
      <c r="AB11">
        <v>84.137</v>
      </c>
      <c r="AC11">
        <v>84.557000000000002</v>
      </c>
      <c r="AD11">
        <v>84.876000000000005</v>
      </c>
      <c r="AE11">
        <v>85.343999999999994</v>
      </c>
      <c r="AF11">
        <v>85.665999999999997</v>
      </c>
      <c r="AG11">
        <v>85.718000000000004</v>
      </c>
      <c r="AH11">
        <v>85.706999999999994</v>
      </c>
      <c r="AI11">
        <v>85.903999999999996</v>
      </c>
      <c r="AJ11">
        <v>86.373000000000005</v>
      </c>
      <c r="AK11">
        <v>86.778000000000006</v>
      </c>
      <c r="AL11">
        <v>87.05</v>
      </c>
      <c r="AM11">
        <v>87.072000000000003</v>
      </c>
      <c r="AN11">
        <v>87.283000000000001</v>
      </c>
      <c r="AO11">
        <v>87.602000000000004</v>
      </c>
      <c r="AP11">
        <v>88.16</v>
      </c>
      <c r="AQ11">
        <v>88.311000000000007</v>
      </c>
      <c r="AR11">
        <v>88.483999999999995</v>
      </c>
      <c r="AS11">
        <v>88.563000000000002</v>
      </c>
      <c r="AT11">
        <v>88.846999999999994</v>
      </c>
      <c r="AU11">
        <v>89.156999999999996</v>
      </c>
      <c r="AV11">
        <v>89.448999999999998</v>
      </c>
      <c r="AW11">
        <v>89.778999999999996</v>
      </c>
      <c r="AX11">
        <v>89.968000000000004</v>
      </c>
      <c r="AY11">
        <v>90.100999999999999</v>
      </c>
      <c r="AZ11">
        <v>90.224000000000004</v>
      </c>
      <c r="BA11">
        <v>90.518000000000001</v>
      </c>
      <c r="BB11">
        <v>90.834000000000003</v>
      </c>
      <c r="BC11">
        <v>91.135000000000005</v>
      </c>
      <c r="BD11">
        <v>91.468000000000004</v>
      </c>
      <c r="BE11">
        <v>91.69</v>
      </c>
      <c r="BF11">
        <v>91.861999999999995</v>
      </c>
      <c r="BG11">
        <v>92.123999999999995</v>
      </c>
      <c r="BH11">
        <v>92.299000000000007</v>
      </c>
      <c r="BI11">
        <v>92.522000000000006</v>
      </c>
      <c r="BJ11">
        <v>92.647999999999996</v>
      </c>
      <c r="BK11">
        <v>92.582999999999998</v>
      </c>
      <c r="BL11">
        <v>92.677999999999997</v>
      </c>
      <c r="BM11">
        <v>92.802999999999997</v>
      </c>
      <c r="BN11">
        <v>93.313999999999993</v>
      </c>
      <c r="BO11">
        <v>93.686000000000007</v>
      </c>
      <c r="BP11">
        <v>93.99</v>
      </c>
      <c r="BQ11">
        <v>94.25</v>
      </c>
      <c r="BR11">
        <v>94.408000000000001</v>
      </c>
      <c r="BS11">
        <v>94.596999999999994</v>
      </c>
      <c r="BT11">
        <v>94.781000000000006</v>
      </c>
      <c r="BU11">
        <v>94.938999999999993</v>
      </c>
      <c r="BV11">
        <v>95.066999999999993</v>
      </c>
      <c r="BW11">
        <v>95.114999999999995</v>
      </c>
      <c r="BX11">
        <v>95.24</v>
      </c>
      <c r="BY11">
        <v>95.472999999999999</v>
      </c>
      <c r="BZ11">
        <v>95.856999999999999</v>
      </c>
      <c r="CA11">
        <v>96.072000000000003</v>
      </c>
      <c r="CB11">
        <v>96.37</v>
      </c>
      <c r="CC11">
        <v>96.626000000000005</v>
      </c>
      <c r="CD11">
        <v>96.849000000000004</v>
      </c>
      <c r="CE11">
        <v>97.039000000000001</v>
      </c>
      <c r="CF11">
        <v>97.156999999999996</v>
      </c>
      <c r="CG11">
        <v>97.456000000000003</v>
      </c>
      <c r="CH11">
        <v>97.691000000000003</v>
      </c>
      <c r="CI11">
        <v>97.82</v>
      </c>
      <c r="CJ11">
        <v>98.052999999999997</v>
      </c>
      <c r="CK11">
        <v>98.614999999999995</v>
      </c>
      <c r="CL11">
        <v>98.911000000000001</v>
      </c>
      <c r="CM11">
        <v>99.122</v>
      </c>
      <c r="CN11">
        <v>99.463999999999999</v>
      </c>
      <c r="CO11">
        <v>99.625</v>
      </c>
      <c r="CP11">
        <v>99.741</v>
      </c>
      <c r="CQ11">
        <v>99.945999999999998</v>
      </c>
      <c r="CR11">
        <v>100.31</v>
      </c>
      <c r="CS11">
        <v>100.67700000000001</v>
      </c>
      <c r="CT11">
        <v>100.943</v>
      </c>
      <c r="CU11">
        <v>101.191</v>
      </c>
      <c r="CV11">
        <v>101.45699999999999</v>
      </c>
      <c r="CW11">
        <v>101.88</v>
      </c>
      <c r="CX11">
        <v>102.343</v>
      </c>
      <c r="CY11">
        <v>102.38800000000001</v>
      </c>
      <c r="CZ11">
        <v>102.703</v>
      </c>
      <c r="DA11">
        <v>103.029</v>
      </c>
      <c r="DB11">
        <v>103.376</v>
      </c>
      <c r="DC11">
        <v>103.70699999999999</v>
      </c>
      <c r="DD11">
        <v>104.178</v>
      </c>
      <c r="DE11">
        <v>104.69499999999999</v>
      </c>
      <c r="DF11">
        <v>105.15600000000001</v>
      </c>
      <c r="DG11">
        <v>105.04600000000001</v>
      </c>
      <c r="DH11">
        <v>105.012</v>
      </c>
      <c r="DI11">
        <v>105.146</v>
      </c>
      <c r="DJ11">
        <v>105.66800000000001</v>
      </c>
      <c r="DK11">
        <v>106.042</v>
      </c>
      <c r="DL11">
        <v>106.57299999999999</v>
      </c>
      <c r="DM11">
        <v>106.872</v>
      </c>
      <c r="DN11">
        <v>106.98099999999999</v>
      </c>
      <c r="DO11">
        <v>107.34699999999999</v>
      </c>
      <c r="DP11">
        <v>107.70399999999999</v>
      </c>
      <c r="DQ11">
        <v>108.053</v>
      </c>
      <c r="DR11">
        <v>108.601</v>
      </c>
      <c r="DS11">
        <v>108.875</v>
      </c>
      <c r="DT11">
        <v>109.221</v>
      </c>
      <c r="DU11">
        <v>109.88500000000001</v>
      </c>
      <c r="DV11">
        <v>110.187</v>
      </c>
      <c r="DW11">
        <v>110.01900000000001</v>
      </c>
      <c r="DX11">
        <v>109.88</v>
      </c>
      <c r="DY11">
        <v>109.78100000000001</v>
      </c>
      <c r="DZ11">
        <v>110.16200000000001</v>
      </c>
      <c r="EA11">
        <v>110.568</v>
      </c>
      <c r="EB11">
        <v>111.095</v>
      </c>
      <c r="EC11">
        <v>111.404</v>
      </c>
      <c r="ED11">
        <v>111.812</v>
      </c>
      <c r="EE11">
        <v>111.90900000000001</v>
      </c>
      <c r="EF11">
        <v>112.239</v>
      </c>
      <c r="EG11">
        <v>113.005</v>
      </c>
      <c r="EH11">
        <v>113.57</v>
      </c>
      <c r="EI11">
        <v>113.992</v>
      </c>
      <c r="EJ11">
        <v>114.479</v>
      </c>
      <c r="EK11">
        <v>115.002</v>
      </c>
      <c r="EL11">
        <v>115.428</v>
      </c>
      <c r="EM11">
        <v>116.014</v>
      </c>
      <c r="EN11">
        <v>116.42</v>
      </c>
      <c r="EO11">
        <v>116.922</v>
      </c>
      <c r="EP11">
        <v>117.96</v>
      </c>
      <c r="EQ11">
        <v>118.703</v>
      </c>
      <c r="ER11">
        <v>119.26900000000001</v>
      </c>
      <c r="ES11">
        <v>120.248</v>
      </c>
      <c r="ET11">
        <v>121.273</v>
      </c>
      <c r="EU11">
        <v>122.974</v>
      </c>
      <c r="EV11">
        <v>124.254</v>
      </c>
      <c r="EW11">
        <v>125.116</v>
      </c>
      <c r="EX11">
        <v>126.236</v>
      </c>
      <c r="EY11">
        <v>126.95699999999999</v>
      </c>
      <c r="EZ11">
        <v>127.392</v>
      </c>
      <c r="FA11">
        <v>128.10400000000001</v>
      </c>
      <c r="FB11">
        <v>129.053</v>
      </c>
      <c r="FC11">
        <v>129.34299999999999</v>
      </c>
      <c r="FD11">
        <v>129.51499999999999</v>
      </c>
      <c r="FE11">
        <v>130.672</v>
      </c>
      <c r="FF11">
        <v>131.422</v>
      </c>
      <c r="FG11">
        <v>132.03200000000001</v>
      </c>
      <c r="FH11">
        <v>132.721</v>
      </c>
      <c r="FI11">
        <v>133.07499999999999</v>
      </c>
      <c r="FJ11">
        <v>133.59100000000001</v>
      </c>
      <c r="FK11">
        <v>134.583</v>
      </c>
      <c r="FL11">
        <v>135.494</v>
      </c>
      <c r="FM11">
        <v>136.065</v>
      </c>
      <c r="FN11">
        <v>136.596</v>
      </c>
      <c r="FO11">
        <v>136.863</v>
      </c>
      <c r="FP11">
        <v>137.42099999999999</v>
      </c>
      <c r="FQ11">
        <v>138.22800000000001</v>
      </c>
      <c r="FR11">
        <v>139.49299999999999</v>
      </c>
      <c r="FS11">
        <v>139.98400000000001</v>
      </c>
      <c r="FT11">
        <v>140.68299999999999</v>
      </c>
      <c r="FU11">
        <v>141.12700000000001</v>
      </c>
      <c r="FV11">
        <v>141.559</v>
      </c>
      <c r="FW11">
        <v>142.41800000000001</v>
      </c>
      <c r="FX11">
        <v>142.91399999999999</v>
      </c>
      <c r="FY11">
        <v>143.22800000000001</v>
      </c>
      <c r="FZ11">
        <v>143.85</v>
      </c>
      <c r="GA11">
        <v>143.99299999999999</v>
      </c>
      <c r="GB11">
        <v>144.31100000000001</v>
      </c>
      <c r="GC11">
        <v>144.81800000000001</v>
      </c>
      <c r="GD11">
        <v>145.23400000000001</v>
      </c>
      <c r="GE11">
        <v>145.68600000000001</v>
      </c>
      <c r="GF11">
        <v>146.22999999999999</v>
      </c>
      <c r="GG11">
        <v>146.51</v>
      </c>
      <c r="GH11">
        <v>146.84</v>
      </c>
      <c r="GI11">
        <v>147.446</v>
      </c>
      <c r="GJ11">
        <v>147.88800000000001</v>
      </c>
    </row>
    <row r="12" spans="1:192" x14ac:dyDescent="0.3">
      <c r="A12" t="s">
        <v>574</v>
      </c>
      <c r="B12" t="s">
        <v>568</v>
      </c>
      <c r="C12" t="s">
        <v>562</v>
      </c>
      <c r="E12" t="s">
        <v>568</v>
      </c>
      <c r="Q12">
        <v>79.188999999999993</v>
      </c>
      <c r="R12">
        <v>79.557000000000002</v>
      </c>
      <c r="S12">
        <v>79.709999999999994</v>
      </c>
      <c r="T12">
        <v>80.058000000000007</v>
      </c>
      <c r="U12">
        <v>80.367999999999995</v>
      </c>
      <c r="V12">
        <v>80.664000000000001</v>
      </c>
      <c r="W12">
        <v>81.186000000000007</v>
      </c>
      <c r="X12">
        <v>81.572000000000003</v>
      </c>
      <c r="Y12">
        <v>82.027000000000001</v>
      </c>
      <c r="Z12">
        <v>82.353999999999999</v>
      </c>
      <c r="AA12">
        <v>82.436000000000007</v>
      </c>
      <c r="AB12">
        <v>82.564999999999998</v>
      </c>
      <c r="AC12">
        <v>83.262</v>
      </c>
      <c r="AD12">
        <v>83.442999999999998</v>
      </c>
      <c r="AE12">
        <v>83.781999999999996</v>
      </c>
      <c r="AF12">
        <v>84.111000000000004</v>
      </c>
      <c r="AG12">
        <v>84.186999999999998</v>
      </c>
      <c r="AH12">
        <v>84.149000000000001</v>
      </c>
      <c r="AI12">
        <v>84.450999999999993</v>
      </c>
      <c r="AJ12">
        <v>85.058000000000007</v>
      </c>
      <c r="AK12">
        <v>85.498999999999995</v>
      </c>
      <c r="AL12">
        <v>85.84</v>
      </c>
      <c r="AM12">
        <v>86.015000000000001</v>
      </c>
      <c r="AN12">
        <v>86.391999999999996</v>
      </c>
      <c r="AO12">
        <v>87.111000000000004</v>
      </c>
      <c r="AP12">
        <v>87.739000000000004</v>
      </c>
      <c r="AQ12">
        <v>87.611999999999995</v>
      </c>
      <c r="AR12">
        <v>87.927000000000007</v>
      </c>
      <c r="AS12">
        <v>87.894999999999996</v>
      </c>
      <c r="AT12">
        <v>88.356999999999999</v>
      </c>
      <c r="AU12">
        <v>88.917000000000002</v>
      </c>
      <c r="AV12">
        <v>89.426000000000002</v>
      </c>
      <c r="AW12">
        <v>89.986999999999995</v>
      </c>
      <c r="AX12">
        <v>90.367000000000004</v>
      </c>
      <c r="AY12">
        <v>90.611999999999995</v>
      </c>
      <c r="AZ12">
        <v>90.614000000000004</v>
      </c>
      <c r="BA12">
        <v>91.078000000000003</v>
      </c>
      <c r="BB12">
        <v>91.337999999999994</v>
      </c>
      <c r="BC12">
        <v>91.373999999999995</v>
      </c>
      <c r="BD12">
        <v>91.730999999999995</v>
      </c>
      <c r="BE12">
        <v>91.954999999999998</v>
      </c>
      <c r="BF12">
        <v>92.084000000000003</v>
      </c>
      <c r="BG12">
        <v>92.573999999999998</v>
      </c>
      <c r="BH12">
        <v>92.9</v>
      </c>
      <c r="BI12">
        <v>93.188000000000002</v>
      </c>
      <c r="BJ12">
        <v>93.316000000000003</v>
      </c>
      <c r="BK12">
        <v>93.278999999999996</v>
      </c>
      <c r="BL12">
        <v>93.471000000000004</v>
      </c>
      <c r="BM12">
        <v>93.606999999999999</v>
      </c>
      <c r="BN12">
        <v>94.039000000000001</v>
      </c>
      <c r="BO12">
        <v>94.040999999999997</v>
      </c>
      <c r="BP12">
        <v>94.238</v>
      </c>
      <c r="BQ12">
        <v>94.403000000000006</v>
      </c>
      <c r="BR12">
        <v>94.602000000000004</v>
      </c>
      <c r="BS12">
        <v>94.938999999999993</v>
      </c>
      <c r="BT12">
        <v>95.334000000000003</v>
      </c>
      <c r="BU12">
        <v>95.534000000000006</v>
      </c>
      <c r="BV12">
        <v>95.638000000000005</v>
      </c>
      <c r="BW12">
        <v>95.751000000000005</v>
      </c>
      <c r="BX12">
        <v>96.001000000000005</v>
      </c>
      <c r="BY12">
        <v>96.341999999999999</v>
      </c>
      <c r="BZ12">
        <v>96.914000000000001</v>
      </c>
      <c r="CA12">
        <v>96.77</v>
      </c>
      <c r="CB12">
        <v>96.968000000000004</v>
      </c>
      <c r="CC12">
        <v>97.028999999999996</v>
      </c>
      <c r="CD12">
        <v>97.236999999999995</v>
      </c>
      <c r="CE12">
        <v>97.564999999999998</v>
      </c>
      <c r="CF12">
        <v>97.65</v>
      </c>
      <c r="CG12">
        <v>97.992999999999995</v>
      </c>
      <c r="CH12">
        <v>98.218999999999994</v>
      </c>
      <c r="CI12">
        <v>98.334999999999994</v>
      </c>
      <c r="CJ12">
        <v>98.427999999999997</v>
      </c>
      <c r="CK12">
        <v>99.085999999999999</v>
      </c>
      <c r="CL12">
        <v>99.167000000000002</v>
      </c>
      <c r="CM12">
        <v>99.183000000000007</v>
      </c>
      <c r="CN12">
        <v>99.387</v>
      </c>
      <c r="CO12">
        <v>99.495999999999995</v>
      </c>
      <c r="CP12">
        <v>99.522000000000006</v>
      </c>
      <c r="CQ12">
        <v>99.77</v>
      </c>
      <c r="CR12">
        <v>100.229</v>
      </c>
      <c r="CS12">
        <v>100.59</v>
      </c>
      <c r="CT12">
        <v>100.896</v>
      </c>
      <c r="CU12">
        <v>101.19</v>
      </c>
      <c r="CV12">
        <v>101.43899999999999</v>
      </c>
      <c r="CW12">
        <v>102.005</v>
      </c>
      <c r="CX12">
        <v>102.547</v>
      </c>
      <c r="CY12">
        <v>102.137</v>
      </c>
      <c r="CZ12">
        <v>102.294</v>
      </c>
      <c r="DA12">
        <v>102.45699999999999</v>
      </c>
      <c r="DB12">
        <v>102.733</v>
      </c>
      <c r="DC12">
        <v>103.17400000000001</v>
      </c>
      <c r="DD12">
        <v>103.892</v>
      </c>
      <c r="DE12">
        <v>104.623</v>
      </c>
      <c r="DF12">
        <v>105.129</v>
      </c>
      <c r="DG12">
        <v>104.96599999999999</v>
      </c>
      <c r="DH12">
        <v>104.922</v>
      </c>
      <c r="DI12">
        <v>105.072</v>
      </c>
      <c r="DJ12">
        <v>105.655</v>
      </c>
      <c r="DK12">
        <v>105.74299999999999</v>
      </c>
      <c r="DL12">
        <v>106.179</v>
      </c>
      <c r="DM12">
        <v>106.45099999999999</v>
      </c>
      <c r="DN12">
        <v>106.553</v>
      </c>
      <c r="DO12">
        <v>107.05800000000001</v>
      </c>
      <c r="DP12">
        <v>107.643</v>
      </c>
      <c r="DQ12">
        <v>108.22</v>
      </c>
      <c r="DR12">
        <v>109.012</v>
      </c>
      <c r="DS12">
        <v>109.443</v>
      </c>
      <c r="DT12">
        <v>109.842</v>
      </c>
      <c r="DU12">
        <v>111.131</v>
      </c>
      <c r="DV12">
        <v>111.38200000000001</v>
      </c>
      <c r="DW12">
        <v>110.803</v>
      </c>
      <c r="DX12">
        <v>110.634</v>
      </c>
      <c r="DY12">
        <v>110.297</v>
      </c>
      <c r="DZ12">
        <v>110.6</v>
      </c>
      <c r="EA12">
        <v>111.086</v>
      </c>
      <c r="EB12">
        <v>112.008</v>
      </c>
      <c r="EC12">
        <v>112.462</v>
      </c>
      <c r="ED12">
        <v>112.874</v>
      </c>
      <c r="EE12">
        <v>112.871</v>
      </c>
      <c r="EF12">
        <v>113.14700000000001</v>
      </c>
      <c r="EG12">
        <v>113.955</v>
      </c>
      <c r="EH12">
        <v>114.468</v>
      </c>
      <c r="EI12">
        <v>114.423</v>
      </c>
      <c r="EJ12">
        <v>114.569</v>
      </c>
      <c r="EK12">
        <v>114.899</v>
      </c>
      <c r="EL12">
        <v>115.009</v>
      </c>
      <c r="EM12">
        <v>115.55</v>
      </c>
      <c r="EN12">
        <v>115.877</v>
      </c>
      <c r="EO12">
        <v>116.244</v>
      </c>
      <c r="EP12">
        <v>117.187</v>
      </c>
      <c r="EQ12">
        <v>117.929</v>
      </c>
      <c r="ER12">
        <v>118.39400000000001</v>
      </c>
      <c r="ES12">
        <v>119.116</v>
      </c>
      <c r="ET12">
        <v>119.923</v>
      </c>
      <c r="EU12">
        <v>120.68</v>
      </c>
      <c r="EV12">
        <v>121.843</v>
      </c>
      <c r="EW12">
        <v>122.33499999999999</v>
      </c>
      <c r="EX12">
        <v>123.28</v>
      </c>
      <c r="EY12">
        <v>124.13800000000001</v>
      </c>
      <c r="EZ12">
        <v>124.514</v>
      </c>
      <c r="FA12">
        <v>125.184</v>
      </c>
      <c r="FB12">
        <v>125.89400000000001</v>
      </c>
      <c r="FC12">
        <v>126.078</v>
      </c>
      <c r="FD12">
        <v>126.167</v>
      </c>
      <c r="FE12">
        <v>127.536</v>
      </c>
      <c r="FF12">
        <v>127.874</v>
      </c>
      <c r="FG12">
        <v>128.18899999999999</v>
      </c>
      <c r="FH12">
        <v>128.62200000000001</v>
      </c>
      <c r="FI12">
        <v>128.803</v>
      </c>
      <c r="FJ12">
        <v>129.267</v>
      </c>
      <c r="FK12">
        <v>130.68</v>
      </c>
      <c r="FL12">
        <v>131.614</v>
      </c>
      <c r="FM12">
        <v>131.994</v>
      </c>
      <c r="FN12">
        <v>132.524</v>
      </c>
      <c r="FO12">
        <v>132.63</v>
      </c>
      <c r="FP12">
        <v>132.88800000000001</v>
      </c>
      <c r="FQ12">
        <v>133.6</v>
      </c>
      <c r="FR12">
        <v>134.65199999999999</v>
      </c>
      <c r="FS12">
        <v>134.536</v>
      </c>
      <c r="FT12">
        <v>134.98500000000001</v>
      </c>
      <c r="FU12">
        <v>135.387</v>
      </c>
      <c r="FV12">
        <v>135.72900000000001</v>
      </c>
      <c r="FW12">
        <v>136.768</v>
      </c>
      <c r="FX12">
        <v>137.351</v>
      </c>
      <c r="FY12">
        <v>137.678</v>
      </c>
      <c r="FZ12">
        <v>138.27699999999999</v>
      </c>
      <c r="GA12">
        <v>138.19499999999999</v>
      </c>
      <c r="GB12">
        <v>138.31299999999999</v>
      </c>
      <c r="GC12">
        <v>138.74</v>
      </c>
      <c r="GD12">
        <v>138.71899999999999</v>
      </c>
      <c r="GE12">
        <v>138.977</v>
      </c>
      <c r="GF12">
        <v>139.41399999999999</v>
      </c>
      <c r="GG12">
        <v>139.63800000000001</v>
      </c>
      <c r="GH12">
        <v>139.86799999999999</v>
      </c>
      <c r="GI12">
        <v>140.62299999999999</v>
      </c>
      <c r="GJ12">
        <v>141.21799999999999</v>
      </c>
    </row>
    <row r="13" spans="1:192" x14ac:dyDescent="0.3">
      <c r="A13" t="s">
        <v>574</v>
      </c>
      <c r="B13" t="s">
        <v>565</v>
      </c>
      <c r="C13" t="s">
        <v>562</v>
      </c>
      <c r="D13" t="s">
        <v>566</v>
      </c>
      <c r="E13" t="s">
        <v>564</v>
      </c>
      <c r="Q13">
        <v>5.5730000000000004</v>
      </c>
      <c r="R13">
        <v>5.5890000000000004</v>
      </c>
      <c r="S13">
        <v>5.8380000000000001</v>
      </c>
      <c r="T13">
        <v>6.0190000000000001</v>
      </c>
      <c r="U13">
        <v>6.2050000000000001</v>
      </c>
      <c r="V13">
        <v>6.5529999999999999</v>
      </c>
      <c r="W13">
        <v>6.5990000000000002</v>
      </c>
      <c r="X13">
        <v>6.5830000000000002</v>
      </c>
      <c r="Y13">
        <v>6.548</v>
      </c>
      <c r="Z13">
        <v>6.22</v>
      </c>
      <c r="AA13">
        <v>5.7430000000000003</v>
      </c>
      <c r="AB13">
        <v>5.3049999999999997</v>
      </c>
      <c r="AC13">
        <v>5.1429999999999998</v>
      </c>
      <c r="AD13">
        <v>4.8840000000000003</v>
      </c>
      <c r="AE13">
        <v>5.109</v>
      </c>
      <c r="AF13">
        <v>5.0620000000000003</v>
      </c>
      <c r="AG13">
        <v>4.7530000000000001</v>
      </c>
      <c r="AH13">
        <v>4.32</v>
      </c>
      <c r="AI13">
        <v>4.0220000000000002</v>
      </c>
      <c r="AJ13">
        <v>4.274</v>
      </c>
      <c r="AK13">
        <v>4.234</v>
      </c>
      <c r="AL13">
        <v>4.2320000000000002</v>
      </c>
      <c r="AM13">
        <v>4.3410000000000002</v>
      </c>
      <c r="AN13">
        <v>4.6349999999999998</v>
      </c>
      <c r="AO13">
        <v>4.6219999999999999</v>
      </c>
      <c r="AP13">
        <v>5.149</v>
      </c>
      <c r="AQ13">
        <v>4.5709999999999997</v>
      </c>
      <c r="AR13">
        <v>4.5369999999999999</v>
      </c>
      <c r="AS13">
        <v>4.4039999999999999</v>
      </c>
      <c r="AT13">
        <v>5.0019999999999998</v>
      </c>
      <c r="AU13">
        <v>5.2889999999999997</v>
      </c>
      <c r="AV13">
        <v>5.1349999999999998</v>
      </c>
      <c r="AW13">
        <v>5.2480000000000002</v>
      </c>
      <c r="AX13">
        <v>5.274</v>
      </c>
      <c r="AY13">
        <v>5.3440000000000003</v>
      </c>
      <c r="AZ13">
        <v>4.8869999999999996</v>
      </c>
      <c r="BA13">
        <v>4.5540000000000003</v>
      </c>
      <c r="BB13">
        <v>4.101</v>
      </c>
      <c r="BC13">
        <v>4.2939999999999996</v>
      </c>
      <c r="BD13">
        <v>4.327</v>
      </c>
      <c r="BE13">
        <v>4.6180000000000003</v>
      </c>
      <c r="BF13">
        <v>4.2169999999999996</v>
      </c>
      <c r="BG13">
        <v>4.1120000000000001</v>
      </c>
      <c r="BH13">
        <v>3.8849999999999998</v>
      </c>
      <c r="BI13">
        <v>3.5579999999999998</v>
      </c>
      <c r="BJ13">
        <v>3.2629999999999999</v>
      </c>
      <c r="BK13">
        <v>2.9430000000000001</v>
      </c>
      <c r="BL13">
        <v>3.153</v>
      </c>
      <c r="BM13">
        <v>2.7770000000000001</v>
      </c>
      <c r="BN13">
        <v>2.9580000000000002</v>
      </c>
      <c r="BO13">
        <v>2.919</v>
      </c>
      <c r="BP13">
        <v>2.7320000000000002</v>
      </c>
      <c r="BQ13">
        <v>2.6629999999999998</v>
      </c>
      <c r="BR13">
        <v>2.7349999999999999</v>
      </c>
      <c r="BS13">
        <v>2.5550000000000002</v>
      </c>
      <c r="BT13">
        <v>2.621</v>
      </c>
      <c r="BU13">
        <v>2.5169999999999999</v>
      </c>
      <c r="BV13">
        <v>2.488</v>
      </c>
      <c r="BW13">
        <v>2.65</v>
      </c>
      <c r="BX13">
        <v>2.7069999999999999</v>
      </c>
      <c r="BY13">
        <v>2.9209999999999998</v>
      </c>
      <c r="BZ13">
        <v>3.0569999999999999</v>
      </c>
      <c r="CA13">
        <v>2.9009999999999998</v>
      </c>
      <c r="CB13">
        <v>2.8969999999999998</v>
      </c>
      <c r="CC13">
        <v>2.7810000000000001</v>
      </c>
      <c r="CD13">
        <v>2.7850000000000001</v>
      </c>
      <c r="CE13">
        <v>2.766</v>
      </c>
      <c r="CF13">
        <v>2.4289999999999998</v>
      </c>
      <c r="CG13">
        <v>2.5750000000000002</v>
      </c>
      <c r="CH13">
        <v>2.6989999999999998</v>
      </c>
      <c r="CI13">
        <v>2.6989999999999998</v>
      </c>
      <c r="CJ13">
        <v>2.5289999999999999</v>
      </c>
      <c r="CK13">
        <v>2.8490000000000002</v>
      </c>
      <c r="CL13">
        <v>2.3250000000000002</v>
      </c>
      <c r="CM13">
        <v>2.4929999999999999</v>
      </c>
      <c r="CN13">
        <v>2.4950000000000001</v>
      </c>
      <c r="CO13">
        <v>2.5430000000000001</v>
      </c>
      <c r="CP13">
        <v>2.35</v>
      </c>
      <c r="CQ13">
        <v>2.2599999999999998</v>
      </c>
      <c r="CR13">
        <v>2.6419999999999999</v>
      </c>
      <c r="CS13">
        <v>2.649</v>
      </c>
      <c r="CT13">
        <v>2.726</v>
      </c>
      <c r="CU13">
        <v>2.903</v>
      </c>
      <c r="CV13">
        <v>3.0590000000000002</v>
      </c>
      <c r="CW13">
        <v>2.9460000000000002</v>
      </c>
      <c r="CX13">
        <v>3.4079999999999999</v>
      </c>
      <c r="CY13">
        <v>2.9780000000000002</v>
      </c>
      <c r="CZ13">
        <v>2.9260000000000002</v>
      </c>
      <c r="DA13">
        <v>2.976</v>
      </c>
      <c r="DB13">
        <v>3.226</v>
      </c>
      <c r="DC13">
        <v>3.4119999999999999</v>
      </c>
      <c r="DD13">
        <v>3.6549999999999998</v>
      </c>
      <c r="DE13">
        <v>4.01</v>
      </c>
      <c r="DF13">
        <v>4.194</v>
      </c>
      <c r="DG13">
        <v>3.7309999999999999</v>
      </c>
      <c r="DH13">
        <v>3.4329999999999998</v>
      </c>
      <c r="DI13">
        <v>3.0070000000000001</v>
      </c>
      <c r="DJ13">
        <v>3.0310000000000001</v>
      </c>
      <c r="DK13">
        <v>3.5310000000000001</v>
      </c>
      <c r="DL13">
        <v>3.798</v>
      </c>
      <c r="DM13">
        <v>3.899</v>
      </c>
      <c r="DN13">
        <v>3.7189999999999999</v>
      </c>
      <c r="DO13">
        <v>3.7639999999999998</v>
      </c>
      <c r="DP13">
        <v>3.61</v>
      </c>
      <c r="DQ13">
        <v>3.4380000000000002</v>
      </c>
      <c r="DR13">
        <v>3.694</v>
      </c>
      <c r="DS13">
        <v>4.2649999999999997</v>
      </c>
      <c r="DT13">
        <v>4.6890000000000001</v>
      </c>
      <c r="DU13">
        <v>5.766</v>
      </c>
      <c r="DV13">
        <v>5.4210000000000003</v>
      </c>
      <c r="DW13">
        <v>4.7850000000000001</v>
      </c>
      <c r="DX13">
        <v>4.1950000000000003</v>
      </c>
      <c r="DY13">
        <v>3.613</v>
      </c>
      <c r="DZ13">
        <v>3.798</v>
      </c>
      <c r="EA13">
        <v>3.762</v>
      </c>
      <c r="EB13">
        <v>4.0549999999999997</v>
      </c>
      <c r="EC13">
        <v>3.92</v>
      </c>
      <c r="ED13">
        <v>3.5430000000000001</v>
      </c>
      <c r="EE13">
        <v>3.1320000000000001</v>
      </c>
      <c r="EF13">
        <v>3.0089999999999999</v>
      </c>
      <c r="EG13">
        <v>2.5409999999999999</v>
      </c>
      <c r="EH13">
        <v>2.7709999999999999</v>
      </c>
      <c r="EI13">
        <v>3.2669999999999999</v>
      </c>
      <c r="EJ13">
        <v>3.5569999999999999</v>
      </c>
      <c r="EK13">
        <v>4.173</v>
      </c>
      <c r="EL13">
        <v>3.9860000000000002</v>
      </c>
      <c r="EM13">
        <v>4.0190000000000001</v>
      </c>
      <c r="EN13">
        <v>3.4540000000000002</v>
      </c>
      <c r="EO13">
        <v>3.363</v>
      </c>
      <c r="EP13">
        <v>3.8210000000000002</v>
      </c>
      <c r="EQ13">
        <v>4.4820000000000002</v>
      </c>
      <c r="ER13">
        <v>4.6379999999999999</v>
      </c>
      <c r="ES13">
        <v>4.5289999999999999</v>
      </c>
      <c r="ET13">
        <v>4.7649999999999997</v>
      </c>
      <c r="EU13">
        <v>5.468</v>
      </c>
      <c r="EV13">
        <v>6.35</v>
      </c>
      <c r="EW13">
        <v>6.4720000000000004</v>
      </c>
      <c r="EX13">
        <v>7.1920000000000002</v>
      </c>
      <c r="EY13">
        <v>7.4320000000000004</v>
      </c>
      <c r="EZ13">
        <v>7.4539999999999997</v>
      </c>
      <c r="FA13">
        <v>7.69</v>
      </c>
      <c r="FB13">
        <v>7.431</v>
      </c>
      <c r="FC13">
        <v>6.9089999999999998</v>
      </c>
      <c r="FD13">
        <v>6.5650000000000004</v>
      </c>
      <c r="FE13">
        <v>7.069</v>
      </c>
      <c r="FF13">
        <v>6.63</v>
      </c>
      <c r="FG13">
        <v>6.2220000000000004</v>
      </c>
      <c r="FH13">
        <v>5.5629999999999997</v>
      </c>
      <c r="FI13">
        <v>5.2859999999999996</v>
      </c>
      <c r="FJ13">
        <v>4.8570000000000002</v>
      </c>
      <c r="FK13">
        <v>5.27</v>
      </c>
      <c r="FL13">
        <v>5.702</v>
      </c>
      <c r="FM13">
        <v>5.4409999999999998</v>
      </c>
      <c r="FN13">
        <v>5.266</v>
      </c>
      <c r="FO13">
        <v>5.1980000000000004</v>
      </c>
      <c r="FP13">
        <v>5.3280000000000003</v>
      </c>
      <c r="FQ13">
        <v>4.7549999999999999</v>
      </c>
      <c r="FR13">
        <v>5.3010000000000002</v>
      </c>
      <c r="FS13">
        <v>4.9509999999999996</v>
      </c>
      <c r="FT13">
        <v>4.9470000000000001</v>
      </c>
      <c r="FU13">
        <v>5.1120000000000001</v>
      </c>
      <c r="FV13">
        <v>4.9980000000000002</v>
      </c>
      <c r="FW13">
        <v>4.6580000000000004</v>
      </c>
      <c r="FX13">
        <v>4.359</v>
      </c>
      <c r="FY13">
        <v>4.306</v>
      </c>
      <c r="FZ13">
        <v>4.3410000000000002</v>
      </c>
      <c r="GA13">
        <v>4.1959999999999997</v>
      </c>
      <c r="GB13">
        <v>4.0819999999999999</v>
      </c>
      <c r="GC13">
        <v>3.8479999999999999</v>
      </c>
      <c r="GD13">
        <v>3.02</v>
      </c>
      <c r="GE13">
        <v>3.3010000000000002</v>
      </c>
      <c r="GF13">
        <v>3.2810000000000001</v>
      </c>
      <c r="GG13">
        <v>3.1389999999999998</v>
      </c>
      <c r="GH13">
        <v>3.05</v>
      </c>
      <c r="GI13">
        <v>2.819</v>
      </c>
      <c r="GJ13">
        <v>2.8149999999999999</v>
      </c>
    </row>
    <row r="14" spans="1:192" x14ac:dyDescent="0.3">
      <c r="A14" t="s">
        <v>569</v>
      </c>
      <c r="B14" t="s">
        <v>561</v>
      </c>
      <c r="C14" t="s">
        <v>562</v>
      </c>
      <c r="D14" t="s">
        <v>563</v>
      </c>
      <c r="E14" t="s">
        <v>564</v>
      </c>
      <c r="F14">
        <v>0.16400000000000001</v>
      </c>
      <c r="G14">
        <v>0.41599999999999998</v>
      </c>
      <c r="H14">
        <v>0.28699999999999998</v>
      </c>
      <c r="I14">
        <v>8.5999999999999993E-2</v>
      </c>
      <c r="J14">
        <v>-6.9000000000000006E-2</v>
      </c>
      <c r="K14">
        <v>-4.5999999999999999E-2</v>
      </c>
      <c r="L14">
        <v>0.159</v>
      </c>
      <c r="M14">
        <v>0.11799999999999999</v>
      </c>
      <c r="N14">
        <v>0.24</v>
      </c>
      <c r="O14">
        <v>4.3999999999999997E-2</v>
      </c>
      <c r="P14">
        <v>0.27800000000000002</v>
      </c>
      <c r="Q14">
        <v>0.23</v>
      </c>
      <c r="R14">
        <v>0.41</v>
      </c>
      <c r="S14">
        <v>0.71699999999999997</v>
      </c>
      <c r="T14">
        <v>0.48599999999999999</v>
      </c>
      <c r="U14">
        <v>0.255</v>
      </c>
      <c r="V14">
        <v>-5.8000000000000003E-2</v>
      </c>
      <c r="W14">
        <v>5.3999999999999999E-2</v>
      </c>
      <c r="X14">
        <v>0.215</v>
      </c>
      <c r="Y14">
        <v>0.19600000000000001</v>
      </c>
      <c r="Z14">
        <v>6.2E-2</v>
      </c>
      <c r="AA14">
        <v>-1.6E-2</v>
      </c>
      <c r="AB14">
        <v>1.4E-2</v>
      </c>
      <c r="AC14">
        <v>0.151</v>
      </c>
      <c r="AD14">
        <v>0.40500000000000003</v>
      </c>
      <c r="AE14">
        <v>0.60699999999999998</v>
      </c>
      <c r="AF14">
        <v>0.29899999999999999</v>
      </c>
      <c r="AG14">
        <v>-7.5999999999999998E-2</v>
      </c>
      <c r="AH14">
        <v>-0.17399999999999999</v>
      </c>
      <c r="AI14">
        <v>-8.5000000000000006E-2</v>
      </c>
      <c r="AJ14">
        <v>0.41699999999999998</v>
      </c>
      <c r="AK14">
        <v>0.33200000000000002</v>
      </c>
      <c r="AL14">
        <v>0.113</v>
      </c>
      <c r="AM14">
        <v>-0.249</v>
      </c>
      <c r="AN14">
        <v>-1.7000000000000001E-2</v>
      </c>
      <c r="AO14">
        <v>-2.1999999999999999E-2</v>
      </c>
      <c r="AP14">
        <v>0.503</v>
      </c>
      <c r="AQ14">
        <v>0.32100000000000001</v>
      </c>
      <c r="AR14">
        <v>-0.02</v>
      </c>
      <c r="AS14">
        <v>0.154</v>
      </c>
      <c r="AT14">
        <v>0.115</v>
      </c>
      <c r="AU14">
        <v>8.8999999999999996E-2</v>
      </c>
      <c r="AV14">
        <v>0.14599999999999999</v>
      </c>
      <c r="AW14">
        <v>0.12</v>
      </c>
      <c r="AX14">
        <v>-8.1000000000000003E-2</v>
      </c>
      <c r="AY14">
        <v>-8.5999999999999993E-2</v>
      </c>
      <c r="AZ14">
        <v>0.113</v>
      </c>
      <c r="BA14">
        <v>-3.5000000000000003E-2</v>
      </c>
      <c r="BB14">
        <v>0.28699999999999998</v>
      </c>
      <c r="BC14">
        <v>0.42299999999999999</v>
      </c>
      <c r="BD14">
        <v>0.42699999999999999</v>
      </c>
      <c r="BE14">
        <v>0.18</v>
      </c>
      <c r="BF14">
        <v>9.8000000000000004E-2</v>
      </c>
      <c r="BG14">
        <v>-3.9E-2</v>
      </c>
      <c r="BH14">
        <v>-8.0000000000000002E-3</v>
      </c>
      <c r="BI14">
        <v>7.0999999999999994E-2</v>
      </c>
      <c r="BJ14">
        <v>-0.12</v>
      </c>
      <c r="BK14">
        <v>-0.311</v>
      </c>
      <c r="BL14">
        <v>-0.26900000000000002</v>
      </c>
      <c r="BM14">
        <v>-0.51900000000000002</v>
      </c>
      <c r="BN14">
        <v>0.34899999999999998</v>
      </c>
      <c r="BO14">
        <v>0.46899999999999997</v>
      </c>
      <c r="BP14">
        <v>0.27100000000000002</v>
      </c>
      <c r="BQ14">
        <v>0.34200000000000003</v>
      </c>
      <c r="BR14">
        <v>0.123</v>
      </c>
      <c r="BS14">
        <v>-5.1999999999999998E-2</v>
      </c>
      <c r="BT14">
        <v>-3.6999999999999998E-2</v>
      </c>
      <c r="BU14">
        <v>-0.1</v>
      </c>
      <c r="BV14">
        <v>4.7E-2</v>
      </c>
      <c r="BW14">
        <v>-0.22900000000000001</v>
      </c>
      <c r="BX14">
        <v>-0.13300000000000001</v>
      </c>
      <c r="BY14">
        <v>-0.26200000000000001</v>
      </c>
      <c r="BZ14">
        <v>0.13</v>
      </c>
      <c r="CA14">
        <v>0.4</v>
      </c>
      <c r="CB14">
        <v>0.29099999999999998</v>
      </c>
      <c r="CC14">
        <v>0.30199999999999999</v>
      </c>
      <c r="CD14">
        <v>0.193</v>
      </c>
      <c r="CE14">
        <v>-9.6000000000000002E-2</v>
      </c>
      <c r="CF14">
        <v>7.1999999999999995E-2</v>
      </c>
      <c r="CG14">
        <v>0.14000000000000001</v>
      </c>
      <c r="CH14">
        <v>0.222</v>
      </c>
      <c r="CI14">
        <v>-0.125</v>
      </c>
      <c r="CJ14">
        <v>0.157</v>
      </c>
      <c r="CK14">
        <v>0.17399999999999999</v>
      </c>
      <c r="CL14">
        <v>0.27600000000000002</v>
      </c>
      <c r="CM14">
        <v>0.155</v>
      </c>
      <c r="CN14">
        <v>0.33100000000000002</v>
      </c>
      <c r="CO14">
        <v>5.7000000000000002E-2</v>
      </c>
      <c r="CP14">
        <v>2.9000000000000001E-2</v>
      </c>
      <c r="CQ14">
        <v>-1.7999999999999999E-2</v>
      </c>
      <c r="CR14">
        <v>0.254</v>
      </c>
      <c r="CS14">
        <v>0.27800000000000002</v>
      </c>
      <c r="CT14">
        <v>0.03</v>
      </c>
      <c r="CU14">
        <v>1.4999999999999999E-2</v>
      </c>
      <c r="CV14">
        <v>0.125</v>
      </c>
      <c r="CW14">
        <v>0.122</v>
      </c>
      <c r="CX14">
        <v>0.33600000000000002</v>
      </c>
      <c r="CY14">
        <v>0.24199999999999999</v>
      </c>
      <c r="CZ14">
        <v>0.29399999999999998</v>
      </c>
      <c r="DA14">
        <v>0.38300000000000001</v>
      </c>
      <c r="DB14">
        <v>9.5000000000000001E-2</v>
      </c>
      <c r="DC14">
        <v>6.4000000000000001E-2</v>
      </c>
      <c r="DD14">
        <v>0.214</v>
      </c>
      <c r="DE14">
        <v>9.6000000000000002E-2</v>
      </c>
      <c r="DF14">
        <v>0.19900000000000001</v>
      </c>
      <c r="DG14">
        <v>-0.28100000000000003</v>
      </c>
      <c r="DH14">
        <v>-0.185</v>
      </c>
      <c r="DI14">
        <v>-0.13800000000000001</v>
      </c>
      <c r="DJ14">
        <v>0.33700000000000002</v>
      </c>
      <c r="DK14">
        <v>0.40400000000000003</v>
      </c>
      <c r="DL14">
        <v>0.503</v>
      </c>
      <c r="DM14">
        <v>0.159</v>
      </c>
      <c r="DN14">
        <v>1.4E-2</v>
      </c>
      <c r="DO14">
        <v>9.0999999999999998E-2</v>
      </c>
      <c r="DP14">
        <v>7.6999999999999999E-2</v>
      </c>
      <c r="DQ14">
        <v>4.0000000000000001E-3</v>
      </c>
      <c r="DR14">
        <v>0.20499999999999999</v>
      </c>
      <c r="DS14">
        <v>-0.1</v>
      </c>
      <c r="DT14">
        <v>6.6000000000000003E-2</v>
      </c>
      <c r="DU14">
        <v>1.0999999999999999E-2</v>
      </c>
      <c r="DV14">
        <v>0.18099999999999999</v>
      </c>
      <c r="DW14">
        <v>-0.08</v>
      </c>
      <c r="DX14">
        <v>-0.34100000000000003</v>
      </c>
      <c r="DY14">
        <v>-1.4999999999999999E-2</v>
      </c>
      <c r="DZ14">
        <v>0.30399999999999999</v>
      </c>
      <c r="EA14">
        <v>0.159</v>
      </c>
      <c r="EB14">
        <v>0.13500000000000001</v>
      </c>
      <c r="EC14">
        <v>8.9999999999999993E-3</v>
      </c>
      <c r="ED14">
        <v>9.6000000000000002E-2</v>
      </c>
      <c r="EE14">
        <v>-8.7999999999999995E-2</v>
      </c>
      <c r="EF14">
        <v>0.09</v>
      </c>
      <c r="EG14">
        <v>0.43099999999999999</v>
      </c>
      <c r="EH14">
        <v>0.34100000000000003</v>
      </c>
      <c r="EI14">
        <v>0.50700000000000001</v>
      </c>
      <c r="EJ14">
        <v>0.45700000000000002</v>
      </c>
      <c r="EK14">
        <v>0.47099999999999997</v>
      </c>
      <c r="EL14">
        <v>0.48199999999999998</v>
      </c>
      <c r="EM14">
        <v>0.35599999999999998</v>
      </c>
      <c r="EN14">
        <v>0.28000000000000003</v>
      </c>
      <c r="EO14">
        <v>0.26700000000000002</v>
      </c>
      <c r="EP14">
        <v>0.71</v>
      </c>
      <c r="EQ14">
        <v>0.44900000000000001</v>
      </c>
      <c r="ER14">
        <v>0.318</v>
      </c>
      <c r="ES14">
        <v>0.72599999999999998</v>
      </c>
      <c r="ET14">
        <v>0.81200000000000006</v>
      </c>
      <c r="EU14">
        <v>1.3240000000000001</v>
      </c>
      <c r="EV14">
        <v>0.67300000000000004</v>
      </c>
      <c r="EW14">
        <v>0.85299999999999998</v>
      </c>
      <c r="EX14">
        <v>0.91400000000000003</v>
      </c>
      <c r="EY14">
        <v>0.33100000000000002</v>
      </c>
      <c r="EZ14">
        <v>0.22900000000000001</v>
      </c>
      <c r="FA14">
        <v>0.41499999999999998</v>
      </c>
      <c r="FB14">
        <v>0.76600000000000001</v>
      </c>
      <c r="FC14">
        <v>3.7999999999999999E-2</v>
      </c>
      <c r="FD14">
        <v>-9.7000000000000003E-2</v>
      </c>
      <c r="FE14">
        <v>0.55600000000000005</v>
      </c>
      <c r="FF14">
        <v>0.48499999999999999</v>
      </c>
      <c r="FG14">
        <v>0.39800000000000002</v>
      </c>
      <c r="FH14">
        <v>0.54200000000000004</v>
      </c>
      <c r="FI14">
        <v>0.17899999999999999</v>
      </c>
      <c r="FJ14">
        <v>0.23599999999999999</v>
      </c>
      <c r="FK14">
        <v>0.224</v>
      </c>
      <c r="FL14">
        <v>0.40300000000000002</v>
      </c>
      <c r="FM14">
        <v>0.185</v>
      </c>
      <c r="FN14">
        <v>0.157</v>
      </c>
      <c r="FO14">
        <v>-0.23499999999999999</v>
      </c>
      <c r="FP14">
        <v>8.0000000000000002E-3</v>
      </c>
      <c r="FQ14">
        <v>0.27900000000000003</v>
      </c>
      <c r="FR14">
        <v>0.48599999999999999</v>
      </c>
      <c r="FS14">
        <v>0.46500000000000002</v>
      </c>
      <c r="FT14">
        <v>0.39700000000000002</v>
      </c>
      <c r="FU14">
        <v>0.19900000000000001</v>
      </c>
      <c r="FV14">
        <v>6.7000000000000004E-2</v>
      </c>
      <c r="FW14">
        <v>0.20300000000000001</v>
      </c>
      <c r="FX14">
        <v>0.13800000000000001</v>
      </c>
      <c r="FY14">
        <v>-6.8000000000000005E-2</v>
      </c>
      <c r="FZ14">
        <v>0.254</v>
      </c>
      <c r="GA14">
        <v>-1.4E-2</v>
      </c>
      <c r="GB14">
        <v>0.185</v>
      </c>
      <c r="GC14">
        <v>0.43099999999999999</v>
      </c>
      <c r="GD14">
        <v>0.34899999999999998</v>
      </c>
      <c r="GE14">
        <v>0.22800000000000001</v>
      </c>
      <c r="GF14">
        <v>0.36399999999999999</v>
      </c>
      <c r="GG14">
        <v>0.13300000000000001</v>
      </c>
      <c r="GH14">
        <v>0.23100000000000001</v>
      </c>
      <c r="GI14">
        <v>0.20499999999999999</v>
      </c>
      <c r="GJ14">
        <v>0.20699999999999999</v>
      </c>
    </row>
    <row r="15" spans="1:192" x14ac:dyDescent="0.3">
      <c r="A15" t="s">
        <v>575</v>
      </c>
      <c r="B15" t="s">
        <v>568</v>
      </c>
      <c r="C15" t="s">
        <v>562</v>
      </c>
      <c r="E15" t="s">
        <v>568</v>
      </c>
      <c r="Q15">
        <v>84.751000000000005</v>
      </c>
      <c r="R15">
        <v>85.168000000000006</v>
      </c>
      <c r="S15">
        <v>85.900999999999996</v>
      </c>
      <c r="T15">
        <v>86.387</v>
      </c>
      <c r="U15">
        <v>86.694999999999993</v>
      </c>
      <c r="V15">
        <v>86.608000000000004</v>
      </c>
      <c r="W15">
        <v>86.751999999999995</v>
      </c>
      <c r="X15">
        <v>86.983999999999995</v>
      </c>
      <c r="Y15">
        <v>87.174999999999997</v>
      </c>
      <c r="Z15">
        <v>87.17</v>
      </c>
      <c r="AA15">
        <v>87.272000000000006</v>
      </c>
      <c r="AB15">
        <v>87.242000000000004</v>
      </c>
      <c r="AC15">
        <v>87.649000000000001</v>
      </c>
      <c r="AD15">
        <v>88.01</v>
      </c>
      <c r="AE15">
        <v>88.515000000000001</v>
      </c>
      <c r="AF15">
        <v>88.77</v>
      </c>
      <c r="AG15">
        <v>88.712000000000003</v>
      </c>
      <c r="AH15">
        <v>88.617999999999995</v>
      </c>
      <c r="AI15">
        <v>88.613</v>
      </c>
      <c r="AJ15">
        <v>89.03</v>
      </c>
      <c r="AK15">
        <v>89.427999999999997</v>
      </c>
      <c r="AL15">
        <v>89.528999999999996</v>
      </c>
      <c r="AM15">
        <v>89.343999999999994</v>
      </c>
      <c r="AN15">
        <v>89.269000000000005</v>
      </c>
      <c r="AO15">
        <v>89.682000000000002</v>
      </c>
      <c r="AP15">
        <v>90.334000000000003</v>
      </c>
      <c r="AQ15">
        <v>90.622</v>
      </c>
      <c r="AR15">
        <v>90.611999999999995</v>
      </c>
      <c r="AS15">
        <v>90.745000000000005</v>
      </c>
      <c r="AT15">
        <v>90.911000000000001</v>
      </c>
      <c r="AU15">
        <v>90.962000000000003</v>
      </c>
      <c r="AV15">
        <v>91.097999999999999</v>
      </c>
      <c r="AW15">
        <v>91.269000000000005</v>
      </c>
      <c r="AX15">
        <v>91.197000000000003</v>
      </c>
      <c r="AY15">
        <v>91.209000000000003</v>
      </c>
      <c r="AZ15">
        <v>91.358000000000004</v>
      </c>
      <c r="BA15">
        <v>91.822000000000003</v>
      </c>
      <c r="BB15">
        <v>92.206999999999994</v>
      </c>
      <c r="BC15">
        <v>92.777000000000001</v>
      </c>
      <c r="BD15">
        <v>93.075999999999993</v>
      </c>
      <c r="BE15">
        <v>93.356999999999999</v>
      </c>
      <c r="BF15">
        <v>93.522999999999996</v>
      </c>
      <c r="BG15">
        <v>93.543999999999997</v>
      </c>
      <c r="BH15">
        <v>93.509</v>
      </c>
      <c r="BI15">
        <v>93.674000000000007</v>
      </c>
      <c r="BJ15">
        <v>93.637</v>
      </c>
      <c r="BK15">
        <v>93.405000000000001</v>
      </c>
      <c r="BL15">
        <v>93.137</v>
      </c>
      <c r="BM15">
        <v>93.183999999999997</v>
      </c>
      <c r="BN15">
        <v>93.665000000000006</v>
      </c>
      <c r="BO15">
        <v>94.268000000000001</v>
      </c>
      <c r="BP15">
        <v>94.471000000000004</v>
      </c>
      <c r="BQ15">
        <v>94.861999999999995</v>
      </c>
      <c r="BR15">
        <v>95.087999999999994</v>
      </c>
      <c r="BS15">
        <v>95.206999999999994</v>
      </c>
      <c r="BT15">
        <v>95.182000000000002</v>
      </c>
      <c r="BU15">
        <v>95.292000000000002</v>
      </c>
      <c r="BV15">
        <v>95.316999999999993</v>
      </c>
      <c r="BW15">
        <v>95.361999999999995</v>
      </c>
      <c r="BX15">
        <v>95.284999999999997</v>
      </c>
      <c r="BY15">
        <v>95.817999999999998</v>
      </c>
      <c r="BZ15">
        <v>96.034000000000006</v>
      </c>
      <c r="CA15">
        <v>96.426000000000002</v>
      </c>
      <c r="CB15">
        <v>96.805000000000007</v>
      </c>
      <c r="CC15">
        <v>97.141000000000005</v>
      </c>
      <c r="CD15">
        <v>97.313000000000002</v>
      </c>
      <c r="CE15">
        <v>97.304000000000002</v>
      </c>
      <c r="CF15">
        <v>97.418000000000006</v>
      </c>
      <c r="CG15">
        <v>97.754000000000005</v>
      </c>
      <c r="CH15">
        <v>97.823999999999998</v>
      </c>
      <c r="CI15">
        <v>97.802000000000007</v>
      </c>
      <c r="CJ15">
        <v>97.911000000000001</v>
      </c>
      <c r="CK15">
        <v>98.613</v>
      </c>
      <c r="CL15">
        <v>99.013999999999996</v>
      </c>
      <c r="CM15">
        <v>99.260999999999996</v>
      </c>
      <c r="CN15">
        <v>99.605000000000004</v>
      </c>
      <c r="CO15">
        <v>99.736000000000004</v>
      </c>
      <c r="CP15">
        <v>99.825999999999993</v>
      </c>
      <c r="CQ15">
        <v>99.912999999999997</v>
      </c>
      <c r="CR15">
        <v>100.238</v>
      </c>
      <c r="CS15">
        <v>100.702</v>
      </c>
      <c r="CT15">
        <v>100.821</v>
      </c>
      <c r="CU15">
        <v>101.018</v>
      </c>
      <c r="CV15">
        <v>101.188</v>
      </c>
      <c r="CW15">
        <v>101.75</v>
      </c>
      <c r="CX15">
        <v>102.254</v>
      </c>
      <c r="CY15">
        <v>102.55500000000001</v>
      </c>
      <c r="CZ15">
        <v>102.93600000000001</v>
      </c>
      <c r="DA15">
        <v>103.33</v>
      </c>
      <c r="DB15">
        <v>103.752</v>
      </c>
      <c r="DC15">
        <v>103.989</v>
      </c>
      <c r="DD15">
        <v>104.215</v>
      </c>
      <c r="DE15">
        <v>104.601</v>
      </c>
      <c r="DF15">
        <v>105.03400000000001</v>
      </c>
      <c r="DG15">
        <v>104.95099999999999</v>
      </c>
      <c r="DH15">
        <v>104.904</v>
      </c>
      <c r="DI15">
        <v>105.21</v>
      </c>
      <c r="DJ15">
        <v>105.73399999999999</v>
      </c>
      <c r="DK15">
        <v>106.46599999999999</v>
      </c>
      <c r="DL15">
        <v>107.077</v>
      </c>
      <c r="DM15">
        <v>107.376</v>
      </c>
      <c r="DN15">
        <v>107.49299999999999</v>
      </c>
      <c r="DO15">
        <v>107.79600000000001</v>
      </c>
      <c r="DP15">
        <v>107.94199999999999</v>
      </c>
      <c r="DQ15">
        <v>108.20399999999999</v>
      </c>
      <c r="DR15">
        <v>108.595</v>
      </c>
      <c r="DS15">
        <v>108.842</v>
      </c>
      <c r="DT15">
        <v>109.098</v>
      </c>
      <c r="DU15">
        <v>109.342</v>
      </c>
      <c r="DV15">
        <v>109.72</v>
      </c>
      <c r="DW15">
        <v>109.687</v>
      </c>
      <c r="DX15">
        <v>109.126</v>
      </c>
      <c r="DY15">
        <v>109.18300000000001</v>
      </c>
      <c r="DZ15">
        <v>109.77800000000001</v>
      </c>
      <c r="EA15">
        <v>110.325</v>
      </c>
      <c r="EB15">
        <v>110.709</v>
      </c>
      <c r="EC15">
        <v>111.017</v>
      </c>
      <c r="ED15">
        <v>111.376</v>
      </c>
      <c r="EE15">
        <v>111.566</v>
      </c>
      <c r="EF15">
        <v>111.971</v>
      </c>
      <c r="EG15">
        <v>112.49</v>
      </c>
      <c r="EH15">
        <v>113.227</v>
      </c>
      <c r="EI15">
        <v>114.163</v>
      </c>
      <c r="EJ15">
        <v>115.04</v>
      </c>
      <c r="EK15">
        <v>115.947</v>
      </c>
      <c r="EL15">
        <v>116.907</v>
      </c>
      <c r="EM15">
        <v>117.646</v>
      </c>
      <c r="EN15">
        <v>118.086</v>
      </c>
      <c r="EO15">
        <v>118.684</v>
      </c>
      <c r="EP15">
        <v>119.782</v>
      </c>
      <c r="EQ15">
        <v>120.548</v>
      </c>
      <c r="ER15">
        <v>121.098</v>
      </c>
      <c r="ES15">
        <v>122.468</v>
      </c>
      <c r="ET15">
        <v>123.73399999999999</v>
      </c>
      <c r="EU15">
        <v>125.58</v>
      </c>
      <c r="EV15">
        <v>126.625</v>
      </c>
      <c r="EW15">
        <v>127.994</v>
      </c>
      <c r="EX15">
        <v>129.654</v>
      </c>
      <c r="EY15">
        <v>130.035</v>
      </c>
      <c r="EZ15">
        <v>130.36699999999999</v>
      </c>
      <c r="FA15">
        <v>130.898</v>
      </c>
      <c r="FB15">
        <v>131.76499999999999</v>
      </c>
      <c r="FC15">
        <v>132.077</v>
      </c>
      <c r="FD15">
        <v>132.185</v>
      </c>
      <c r="FE15">
        <v>133.596</v>
      </c>
      <c r="FF15">
        <v>134.62899999999999</v>
      </c>
      <c r="FG15">
        <v>135.5</v>
      </c>
      <c r="FH15">
        <v>136.49199999999999</v>
      </c>
      <c r="FI15">
        <v>137.114</v>
      </c>
      <c r="FJ15">
        <v>137.68199999999999</v>
      </c>
      <c r="FK15">
        <v>138.28899999999999</v>
      </c>
      <c r="FL15">
        <v>139.38399999999999</v>
      </c>
      <c r="FM15">
        <v>140.28200000000001</v>
      </c>
      <c r="FN15">
        <v>140.72999999999999</v>
      </c>
      <c r="FO15">
        <v>141.25299999999999</v>
      </c>
      <c r="FP15">
        <v>142.37299999999999</v>
      </c>
      <c r="FQ15">
        <v>143.298</v>
      </c>
      <c r="FR15">
        <v>144.65799999999999</v>
      </c>
      <c r="FS15">
        <v>145.91499999999999</v>
      </c>
      <c r="FT15">
        <v>146.851</v>
      </c>
      <c r="FU15">
        <v>147.322</v>
      </c>
      <c r="FV15">
        <v>147.64400000000001</v>
      </c>
      <c r="FW15">
        <v>148.20099999999999</v>
      </c>
      <c r="FX15">
        <v>148.47800000000001</v>
      </c>
      <c r="FY15">
        <v>148.833</v>
      </c>
      <c r="FZ15">
        <v>149.273</v>
      </c>
      <c r="GA15">
        <v>149.476</v>
      </c>
      <c r="GB15">
        <v>149.762</v>
      </c>
      <c r="GC15">
        <v>149.86000000000001</v>
      </c>
      <c r="GD15">
        <v>150.79</v>
      </c>
      <c r="GE15">
        <v>151.392</v>
      </c>
      <c r="GF15">
        <v>151.965</v>
      </c>
      <c r="GG15">
        <v>152.405</v>
      </c>
      <c r="GH15">
        <v>152.91999999999999</v>
      </c>
      <c r="GI15">
        <v>153.29300000000001</v>
      </c>
      <c r="GJ15">
        <v>153.67500000000001</v>
      </c>
    </row>
    <row r="16" spans="1:192" x14ac:dyDescent="0.3">
      <c r="A16" t="s">
        <v>576</v>
      </c>
      <c r="B16" t="s">
        <v>568</v>
      </c>
      <c r="C16" t="s">
        <v>562</v>
      </c>
      <c r="E16" t="s">
        <v>568</v>
      </c>
      <c r="Q16">
        <v>91.16</v>
      </c>
      <c r="R16">
        <v>91.548000000000002</v>
      </c>
      <c r="S16">
        <v>92.224000000000004</v>
      </c>
      <c r="T16">
        <v>92.655000000000001</v>
      </c>
      <c r="U16">
        <v>92.924999999999997</v>
      </c>
      <c r="V16">
        <v>92.867999999999995</v>
      </c>
      <c r="W16">
        <v>92.93</v>
      </c>
      <c r="X16">
        <v>93.180999999999997</v>
      </c>
      <c r="Y16">
        <v>93.325999999999993</v>
      </c>
      <c r="Z16">
        <v>93.316999999999993</v>
      </c>
      <c r="AA16">
        <v>93.254999999999995</v>
      </c>
      <c r="AB16">
        <v>93.238</v>
      </c>
      <c r="AC16">
        <v>93.442999999999998</v>
      </c>
      <c r="AD16">
        <v>93.853999999999999</v>
      </c>
      <c r="AE16">
        <v>94.442999999999998</v>
      </c>
      <c r="AF16">
        <v>94.674000000000007</v>
      </c>
      <c r="AG16">
        <v>94.578000000000003</v>
      </c>
      <c r="AH16">
        <v>94.403999999999996</v>
      </c>
      <c r="AI16">
        <v>94.313999999999993</v>
      </c>
      <c r="AJ16">
        <v>94.754999999999995</v>
      </c>
      <c r="AK16">
        <v>94.998000000000005</v>
      </c>
      <c r="AL16">
        <v>95.036000000000001</v>
      </c>
      <c r="AM16">
        <v>94.775999999999996</v>
      </c>
      <c r="AN16">
        <v>94.724999999999994</v>
      </c>
      <c r="AO16">
        <v>94.766000000000005</v>
      </c>
      <c r="AP16">
        <v>95.293000000000006</v>
      </c>
      <c r="AQ16">
        <v>95.594999999999999</v>
      </c>
      <c r="AR16">
        <v>95.537999999999997</v>
      </c>
      <c r="AS16">
        <v>95.707999999999998</v>
      </c>
      <c r="AT16">
        <v>95.849000000000004</v>
      </c>
      <c r="AU16">
        <v>95.935000000000002</v>
      </c>
      <c r="AV16">
        <v>96.123000000000005</v>
      </c>
      <c r="AW16">
        <v>96.212999999999994</v>
      </c>
      <c r="AX16">
        <v>96.061000000000007</v>
      </c>
      <c r="AY16">
        <v>95.965000000000003</v>
      </c>
      <c r="AZ16">
        <v>96.070999999999998</v>
      </c>
      <c r="BA16">
        <v>96.103999999999999</v>
      </c>
      <c r="BB16">
        <v>96.424999999999997</v>
      </c>
      <c r="BC16">
        <v>96.863</v>
      </c>
      <c r="BD16">
        <v>97.319000000000003</v>
      </c>
      <c r="BE16">
        <v>97.545000000000002</v>
      </c>
      <c r="BF16">
        <v>97.671000000000006</v>
      </c>
      <c r="BG16">
        <v>97.646000000000001</v>
      </c>
      <c r="BH16">
        <v>97.662000000000006</v>
      </c>
      <c r="BI16">
        <v>97.685000000000002</v>
      </c>
      <c r="BJ16">
        <v>97.513999999999996</v>
      </c>
      <c r="BK16">
        <v>97.162000000000006</v>
      </c>
      <c r="BL16">
        <v>96.870999999999995</v>
      </c>
      <c r="BM16">
        <v>96.355999999999995</v>
      </c>
      <c r="BN16">
        <v>96.745999999999995</v>
      </c>
      <c r="BO16">
        <v>97.218000000000004</v>
      </c>
      <c r="BP16">
        <v>97.475999999999999</v>
      </c>
      <c r="BQ16">
        <v>97.844999999999999</v>
      </c>
      <c r="BR16">
        <v>97.989000000000004</v>
      </c>
      <c r="BS16">
        <v>97.959000000000003</v>
      </c>
      <c r="BT16">
        <v>97.962000000000003</v>
      </c>
      <c r="BU16">
        <v>97.808999999999997</v>
      </c>
      <c r="BV16">
        <v>97.813000000000002</v>
      </c>
      <c r="BW16">
        <v>97.537000000000006</v>
      </c>
      <c r="BX16">
        <v>97.373999999999995</v>
      </c>
      <c r="BY16">
        <v>97.2</v>
      </c>
      <c r="BZ16">
        <v>97.313999999999993</v>
      </c>
      <c r="CA16">
        <v>97.721000000000004</v>
      </c>
      <c r="CB16">
        <v>98.013000000000005</v>
      </c>
      <c r="CC16">
        <v>98.356999999999999</v>
      </c>
      <c r="CD16">
        <v>98.554000000000002</v>
      </c>
      <c r="CE16">
        <v>98.462999999999994</v>
      </c>
      <c r="CF16">
        <v>98.551000000000002</v>
      </c>
      <c r="CG16">
        <v>98.679000000000002</v>
      </c>
      <c r="CH16">
        <v>98.86</v>
      </c>
      <c r="CI16">
        <v>98.701999999999998</v>
      </c>
      <c r="CJ16">
        <v>98.841999999999999</v>
      </c>
      <c r="CK16">
        <v>99.046000000000006</v>
      </c>
      <c r="CL16">
        <v>99.344999999999999</v>
      </c>
      <c r="CM16">
        <v>99.489000000000004</v>
      </c>
      <c r="CN16">
        <v>99.825000000000003</v>
      </c>
      <c r="CO16">
        <v>99.903999999999996</v>
      </c>
      <c r="CP16">
        <v>99.965000000000003</v>
      </c>
      <c r="CQ16">
        <v>99.935000000000002</v>
      </c>
      <c r="CR16">
        <v>100.226</v>
      </c>
      <c r="CS16">
        <v>100.547</v>
      </c>
      <c r="CT16">
        <v>100.506</v>
      </c>
      <c r="CU16">
        <v>100.542</v>
      </c>
      <c r="CV16">
        <v>100.67</v>
      </c>
      <c r="CW16">
        <v>100.9</v>
      </c>
      <c r="CX16">
        <v>101.221</v>
      </c>
      <c r="CY16">
        <v>101.491</v>
      </c>
      <c r="CZ16">
        <v>101.76600000000001</v>
      </c>
      <c r="DA16">
        <v>102.18</v>
      </c>
      <c r="DB16">
        <v>102.282</v>
      </c>
      <c r="DC16">
        <v>102.369</v>
      </c>
      <c r="DD16">
        <v>102.596</v>
      </c>
      <c r="DE16">
        <v>102.634</v>
      </c>
      <c r="DF16">
        <v>102.816</v>
      </c>
      <c r="DG16">
        <v>102.505</v>
      </c>
      <c r="DH16">
        <v>102.30800000000001</v>
      </c>
      <c r="DI16">
        <v>102.247</v>
      </c>
      <c r="DJ16">
        <v>102.57599999999999</v>
      </c>
      <c r="DK16">
        <v>103.03400000000001</v>
      </c>
      <c r="DL16">
        <v>103.559</v>
      </c>
      <c r="DM16">
        <v>103.742</v>
      </c>
      <c r="DN16">
        <v>103.774</v>
      </c>
      <c r="DO16">
        <v>103.93300000000001</v>
      </c>
      <c r="DP16">
        <v>104.01300000000001</v>
      </c>
      <c r="DQ16">
        <v>103.991</v>
      </c>
      <c r="DR16">
        <v>104.161</v>
      </c>
      <c r="DS16">
        <v>104.06100000000001</v>
      </c>
      <c r="DT16">
        <v>104.12</v>
      </c>
      <c r="DU16">
        <v>104.232</v>
      </c>
      <c r="DV16">
        <v>104.422</v>
      </c>
      <c r="DW16">
        <v>104.321</v>
      </c>
      <c r="DX16">
        <v>103.95</v>
      </c>
      <c r="DY16">
        <v>103.953</v>
      </c>
      <c r="DZ16">
        <v>104.288</v>
      </c>
      <c r="EA16">
        <v>104.518</v>
      </c>
      <c r="EB16">
        <v>104.672</v>
      </c>
      <c r="EC16">
        <v>104.657</v>
      </c>
      <c r="ED16">
        <v>104.72</v>
      </c>
      <c r="EE16">
        <v>104.636</v>
      </c>
      <c r="EF16">
        <v>104.714</v>
      </c>
      <c r="EG16">
        <v>105.23</v>
      </c>
      <c r="EH16">
        <v>105.629</v>
      </c>
      <c r="EI16">
        <v>106.196</v>
      </c>
      <c r="EJ16">
        <v>106.679</v>
      </c>
      <c r="EK16">
        <v>107.27800000000001</v>
      </c>
      <c r="EL16">
        <v>107.90300000000001</v>
      </c>
      <c r="EM16">
        <v>108.337</v>
      </c>
      <c r="EN16">
        <v>108.624</v>
      </c>
      <c r="EO16">
        <v>108.89</v>
      </c>
      <c r="EP16">
        <v>109.593</v>
      </c>
      <c r="EQ16">
        <v>110.081</v>
      </c>
      <c r="ER16">
        <v>110.393</v>
      </c>
      <c r="ES16">
        <v>111.232</v>
      </c>
      <c r="ET16">
        <v>112.176</v>
      </c>
      <c r="EU16">
        <v>113.623</v>
      </c>
      <c r="EV16">
        <v>114.361</v>
      </c>
      <c r="EW16">
        <v>115.431</v>
      </c>
      <c r="EX16">
        <v>116.506</v>
      </c>
      <c r="EY16">
        <v>116.768</v>
      </c>
      <c r="EZ16">
        <v>116.998</v>
      </c>
      <c r="FA16">
        <v>117.44</v>
      </c>
      <c r="FB16">
        <v>118.402</v>
      </c>
      <c r="FC16">
        <v>118.514</v>
      </c>
      <c r="FD16">
        <v>118.322</v>
      </c>
      <c r="FE16">
        <v>119.075</v>
      </c>
      <c r="FF16">
        <v>119.642</v>
      </c>
      <c r="FG16">
        <v>120.139</v>
      </c>
      <c r="FH16">
        <v>120.84</v>
      </c>
      <c r="FI16">
        <v>121.08499999999999</v>
      </c>
      <c r="FJ16">
        <v>121.378</v>
      </c>
      <c r="FK16">
        <v>121.60599999999999</v>
      </c>
      <c r="FL16">
        <v>122.119</v>
      </c>
      <c r="FM16">
        <v>122.35299999999999</v>
      </c>
      <c r="FN16">
        <v>122.461</v>
      </c>
      <c r="FO16">
        <v>122.187</v>
      </c>
      <c r="FP16">
        <v>122.16500000000001</v>
      </c>
      <c r="FQ16">
        <v>122.536</v>
      </c>
      <c r="FR16">
        <v>123.14</v>
      </c>
      <c r="FS16">
        <v>123.754</v>
      </c>
      <c r="FT16">
        <v>124.259</v>
      </c>
      <c r="FU16">
        <v>124.51900000000001</v>
      </c>
      <c r="FV16">
        <v>124.595</v>
      </c>
      <c r="FW16">
        <v>124.834</v>
      </c>
      <c r="FX16">
        <v>125.03</v>
      </c>
      <c r="FY16">
        <v>124.953</v>
      </c>
      <c r="FZ16">
        <v>125.271</v>
      </c>
      <c r="GA16">
        <v>125.27</v>
      </c>
      <c r="GB16">
        <v>125.492</v>
      </c>
      <c r="GC16">
        <v>126.074</v>
      </c>
      <c r="GD16">
        <v>126.47799999999999</v>
      </c>
      <c r="GE16">
        <v>126.806</v>
      </c>
      <c r="GF16">
        <v>127.288</v>
      </c>
      <c r="GG16">
        <v>127.51</v>
      </c>
      <c r="GH16">
        <v>127.803</v>
      </c>
      <c r="GI16">
        <v>128.05199999999999</v>
      </c>
      <c r="GJ16">
        <v>128.352</v>
      </c>
    </row>
    <row r="17" spans="1:192" x14ac:dyDescent="0.3">
      <c r="A17" t="s">
        <v>570</v>
      </c>
      <c r="B17" t="s">
        <v>561</v>
      </c>
      <c r="C17" t="s">
        <v>562</v>
      </c>
      <c r="D17" t="s">
        <v>563</v>
      </c>
      <c r="E17" t="s">
        <v>564</v>
      </c>
      <c r="F17">
        <v>1.0999999999999999E-2</v>
      </c>
      <c r="G17">
        <v>-1.4999999999999999E-2</v>
      </c>
      <c r="H17">
        <v>0.56699999999999995</v>
      </c>
      <c r="I17">
        <v>1.7000000000000001E-2</v>
      </c>
      <c r="J17">
        <v>-1.4E-2</v>
      </c>
      <c r="K17">
        <v>0.77900000000000003</v>
      </c>
      <c r="L17">
        <v>3.0000000000000001E-3</v>
      </c>
      <c r="M17">
        <v>-1E-3</v>
      </c>
      <c r="N17">
        <v>0.67500000000000004</v>
      </c>
      <c r="O17">
        <v>0.02</v>
      </c>
      <c r="P17">
        <v>-1E-3</v>
      </c>
      <c r="Q17">
        <v>1.361</v>
      </c>
      <c r="R17">
        <v>2E-3</v>
      </c>
      <c r="S17">
        <v>2E-3</v>
      </c>
      <c r="T17">
        <v>0.92100000000000004</v>
      </c>
      <c r="U17">
        <v>4.0000000000000001E-3</v>
      </c>
      <c r="V17">
        <v>6.0000000000000001E-3</v>
      </c>
      <c r="W17">
        <v>0.57899999999999996</v>
      </c>
      <c r="X17">
        <v>-1E-3</v>
      </c>
      <c r="Y17">
        <v>-5.0000000000000001E-3</v>
      </c>
      <c r="Z17">
        <v>-4.5999999999999999E-2</v>
      </c>
      <c r="AA17">
        <v>1.0999999999999999E-2</v>
      </c>
      <c r="AB17">
        <v>1E-3</v>
      </c>
      <c r="AC17">
        <v>0.15</v>
      </c>
      <c r="AD17">
        <v>0.01</v>
      </c>
      <c r="AE17">
        <v>-3.0000000000000001E-3</v>
      </c>
      <c r="AF17">
        <v>0.49</v>
      </c>
      <c r="AG17">
        <v>-8.9999999999999993E-3</v>
      </c>
      <c r="AH17">
        <v>2E-3</v>
      </c>
      <c r="AI17">
        <v>1.2230000000000001</v>
      </c>
      <c r="AJ17">
        <v>-4.0000000000000001E-3</v>
      </c>
      <c r="AK17">
        <v>-2E-3</v>
      </c>
      <c r="AL17">
        <v>0.14699999999999999</v>
      </c>
      <c r="AM17">
        <v>1E-3</v>
      </c>
      <c r="AN17">
        <v>3.0000000000000001E-3</v>
      </c>
      <c r="AO17">
        <v>0.40699999999999997</v>
      </c>
      <c r="AP17">
        <v>4.0000000000000001E-3</v>
      </c>
      <c r="AQ17">
        <v>4.0000000000000001E-3</v>
      </c>
      <c r="AR17">
        <v>0.35199999999999998</v>
      </c>
      <c r="AS17">
        <v>-2E-3</v>
      </c>
      <c r="AT17">
        <v>-5.0000000000000001E-3</v>
      </c>
      <c r="AU17">
        <v>1.1240000000000001</v>
      </c>
      <c r="AV17">
        <v>2E-3</v>
      </c>
      <c r="AW17">
        <v>4.0000000000000001E-3</v>
      </c>
      <c r="AX17">
        <v>0.67200000000000004</v>
      </c>
      <c r="AY17">
        <v>2E-3</v>
      </c>
      <c r="AZ17">
        <v>3.0000000000000001E-3</v>
      </c>
      <c r="BA17">
        <v>0.54300000000000004</v>
      </c>
      <c r="BB17">
        <v>-1.4E-2</v>
      </c>
      <c r="BC17">
        <v>4.0000000000000001E-3</v>
      </c>
      <c r="BD17">
        <v>0.436</v>
      </c>
      <c r="BE17">
        <v>5.0000000000000001E-3</v>
      </c>
      <c r="BF17">
        <v>-2E-3</v>
      </c>
      <c r="BG17">
        <v>0.44500000000000001</v>
      </c>
      <c r="BH17">
        <v>3.0000000000000001E-3</v>
      </c>
      <c r="BI17">
        <v>1E-3</v>
      </c>
      <c r="BJ17">
        <v>0.14199999999999999</v>
      </c>
      <c r="BK17">
        <v>-1E-3</v>
      </c>
      <c r="BL17">
        <v>7.0000000000000001E-3</v>
      </c>
      <c r="BM17">
        <v>0.14599999999999999</v>
      </c>
      <c r="BN17">
        <v>0</v>
      </c>
      <c r="BO17">
        <v>2E-3</v>
      </c>
      <c r="BP17">
        <v>0.60899999999999999</v>
      </c>
      <c r="BQ17">
        <v>-3.0000000000000001E-3</v>
      </c>
      <c r="BR17">
        <v>0</v>
      </c>
      <c r="BS17">
        <v>0.44600000000000001</v>
      </c>
      <c r="BT17">
        <v>-3.0000000000000001E-3</v>
      </c>
      <c r="BU17">
        <v>1E-3</v>
      </c>
      <c r="BV17">
        <v>0.252</v>
      </c>
      <c r="BW17">
        <v>2E-3</v>
      </c>
      <c r="BX17">
        <v>5.0000000000000001E-3</v>
      </c>
      <c r="BY17">
        <v>-0.13500000000000001</v>
      </c>
      <c r="BZ17">
        <v>6.0000000000000001E-3</v>
      </c>
      <c r="CA17">
        <v>0</v>
      </c>
      <c r="CB17">
        <v>0.38700000000000001</v>
      </c>
      <c r="CC17">
        <v>8.9999999999999993E-3</v>
      </c>
      <c r="CD17">
        <v>2E-3</v>
      </c>
      <c r="CE17">
        <v>0.68</v>
      </c>
      <c r="CF17">
        <v>3.0000000000000001E-3</v>
      </c>
      <c r="CG17">
        <v>0</v>
      </c>
      <c r="CH17">
        <v>0.51900000000000002</v>
      </c>
      <c r="CI17">
        <v>-2E-3</v>
      </c>
      <c r="CJ17">
        <v>1E-3</v>
      </c>
      <c r="CK17">
        <v>0.54200000000000004</v>
      </c>
      <c r="CL17">
        <v>1E-3</v>
      </c>
      <c r="CM17">
        <v>1E-3</v>
      </c>
      <c r="CN17">
        <v>0.157</v>
      </c>
      <c r="CO17">
        <v>-4.0000000000000001E-3</v>
      </c>
      <c r="CP17">
        <v>-2E-3</v>
      </c>
      <c r="CQ17">
        <v>0.61</v>
      </c>
      <c r="CR17">
        <v>4.0000000000000001E-3</v>
      </c>
      <c r="CS17">
        <v>1E-3</v>
      </c>
      <c r="CT17">
        <v>0.55100000000000005</v>
      </c>
      <c r="CU17">
        <v>-2E-3</v>
      </c>
      <c r="CV17">
        <v>3.0000000000000001E-3</v>
      </c>
      <c r="CW17">
        <v>0.45800000000000002</v>
      </c>
      <c r="CX17">
        <v>5.0000000000000001E-3</v>
      </c>
      <c r="CY17">
        <v>4.0000000000000001E-3</v>
      </c>
      <c r="CZ17">
        <v>0.372</v>
      </c>
      <c r="DA17">
        <v>5.0000000000000001E-3</v>
      </c>
      <c r="DB17">
        <v>-6.0000000000000001E-3</v>
      </c>
      <c r="DC17">
        <v>0.50600000000000001</v>
      </c>
      <c r="DD17">
        <v>1E-3</v>
      </c>
      <c r="DE17">
        <v>3.0000000000000001E-3</v>
      </c>
      <c r="DF17">
        <v>0.46899999999999997</v>
      </c>
      <c r="DG17">
        <v>-5.0000000000000001E-3</v>
      </c>
      <c r="DH17">
        <v>0</v>
      </c>
      <c r="DI17">
        <v>2.3E-2</v>
      </c>
      <c r="DJ17">
        <v>6.0000000000000001E-3</v>
      </c>
      <c r="DK17">
        <v>-4.0000000000000001E-3</v>
      </c>
      <c r="DL17">
        <v>0.60199999999999998</v>
      </c>
      <c r="DM17">
        <v>4.0000000000000001E-3</v>
      </c>
      <c r="DN17">
        <v>0</v>
      </c>
      <c r="DO17">
        <v>0.52700000000000002</v>
      </c>
      <c r="DP17">
        <v>5.0000000000000001E-3</v>
      </c>
      <c r="DQ17">
        <v>-3.0000000000000001E-3</v>
      </c>
      <c r="DR17">
        <v>0.65200000000000002</v>
      </c>
      <c r="DS17">
        <v>1E-3</v>
      </c>
      <c r="DT17">
        <v>-4.0000000000000001E-3</v>
      </c>
      <c r="DU17">
        <v>0.40100000000000002</v>
      </c>
      <c r="DV17">
        <v>-3.0000000000000001E-3</v>
      </c>
      <c r="DW17">
        <v>-2E-3</v>
      </c>
      <c r="DX17">
        <v>-1.6679999999999999</v>
      </c>
      <c r="DY17">
        <v>-2E-3</v>
      </c>
      <c r="DZ17">
        <v>-1.6E-2</v>
      </c>
      <c r="EA17">
        <v>1.4370000000000001</v>
      </c>
      <c r="EB17">
        <v>-6.0000000000000001E-3</v>
      </c>
      <c r="EC17">
        <v>-5.0000000000000001E-3</v>
      </c>
      <c r="ED17">
        <v>0.79500000000000004</v>
      </c>
      <c r="EE17">
        <v>-3.0000000000000001E-3</v>
      </c>
      <c r="EF17">
        <v>2E-3</v>
      </c>
      <c r="EG17">
        <v>0.64500000000000002</v>
      </c>
      <c r="EH17">
        <v>1.4999999999999999E-2</v>
      </c>
      <c r="EI17">
        <v>-1.4999999999999999E-2</v>
      </c>
      <c r="EJ17">
        <v>0.83499999999999996</v>
      </c>
      <c r="EK17">
        <v>6.0000000000000001E-3</v>
      </c>
      <c r="EL17">
        <v>-1E-3</v>
      </c>
      <c r="EM17">
        <v>0.95599999999999996</v>
      </c>
      <c r="EN17">
        <v>4.0000000000000001E-3</v>
      </c>
      <c r="EO17">
        <v>1E-3</v>
      </c>
      <c r="EP17">
        <v>1.3380000000000001</v>
      </c>
      <c r="EQ17">
        <v>0</v>
      </c>
      <c r="ER17">
        <v>1.2999999999999999E-2</v>
      </c>
      <c r="ES17">
        <v>2.0750000000000002</v>
      </c>
      <c r="ET17">
        <v>8.0000000000000002E-3</v>
      </c>
      <c r="EU17">
        <v>0</v>
      </c>
      <c r="EV17">
        <v>1.75</v>
      </c>
      <c r="EW17">
        <v>7.0000000000000001E-3</v>
      </c>
      <c r="EX17">
        <v>1E-3</v>
      </c>
      <c r="EY17">
        <v>1.859</v>
      </c>
      <c r="EZ17">
        <v>8.9999999999999993E-3</v>
      </c>
      <c r="FA17">
        <v>-3.0000000000000001E-3</v>
      </c>
      <c r="FB17">
        <v>1.794</v>
      </c>
      <c r="FC17">
        <v>-2E-3</v>
      </c>
      <c r="FD17">
        <v>2E-3</v>
      </c>
      <c r="FE17">
        <v>1.3440000000000001</v>
      </c>
      <c r="FF17">
        <v>1E-3</v>
      </c>
      <c r="FG17">
        <v>3.0000000000000001E-3</v>
      </c>
      <c r="FH17">
        <v>0.85199999999999998</v>
      </c>
      <c r="FI17">
        <v>4.0000000000000001E-3</v>
      </c>
      <c r="FJ17">
        <v>1E-3</v>
      </c>
      <c r="FK17">
        <v>1.2609999999999999</v>
      </c>
      <c r="FL17">
        <v>0.01</v>
      </c>
      <c r="FM17">
        <v>3.0000000000000001E-3</v>
      </c>
      <c r="FN17">
        <v>0.57799999999999996</v>
      </c>
      <c r="FO17">
        <v>0.01</v>
      </c>
      <c r="FP17">
        <v>-3.0000000000000001E-3</v>
      </c>
      <c r="FQ17">
        <v>0.89900000000000002</v>
      </c>
      <c r="FR17">
        <v>8.0000000000000002E-3</v>
      </c>
      <c r="FS17">
        <v>4.0000000000000001E-3</v>
      </c>
      <c r="FT17">
        <v>0.94</v>
      </c>
      <c r="FU17">
        <v>-3.0000000000000001E-3</v>
      </c>
      <c r="FV17">
        <v>6.0000000000000001E-3</v>
      </c>
      <c r="FW17">
        <v>0.26300000000000001</v>
      </c>
      <c r="FX17">
        <v>3.0000000000000001E-3</v>
      </c>
      <c r="FY17">
        <v>-3.0000000000000001E-3</v>
      </c>
      <c r="FZ17">
        <v>0.26</v>
      </c>
      <c r="GA17">
        <v>-8.0000000000000002E-3</v>
      </c>
      <c r="GB17">
        <v>1E-3</v>
      </c>
      <c r="GC17">
        <v>0.93400000000000005</v>
      </c>
      <c r="GD17">
        <v>-0.01</v>
      </c>
      <c r="GE17">
        <v>5.0000000000000001E-3</v>
      </c>
      <c r="GF17">
        <v>0.67900000000000005</v>
      </c>
      <c r="GG17">
        <v>3.0000000000000001E-3</v>
      </c>
      <c r="GH17">
        <v>2E-3</v>
      </c>
      <c r="GI17">
        <v>-2E-3</v>
      </c>
      <c r="GJ17">
        <v>0.84399999999999997</v>
      </c>
    </row>
    <row r="18" spans="1:192" x14ac:dyDescent="0.3">
      <c r="A18" t="s">
        <v>572</v>
      </c>
      <c r="B18" t="s">
        <v>561</v>
      </c>
      <c r="C18" t="s">
        <v>562</v>
      </c>
      <c r="D18" t="s">
        <v>563</v>
      </c>
      <c r="E18" t="s">
        <v>564</v>
      </c>
      <c r="F18">
        <v>0.32</v>
      </c>
      <c r="G18">
        <v>0.23499999999999999</v>
      </c>
      <c r="H18">
        <v>0.24199999999999999</v>
      </c>
      <c r="I18">
        <v>0.14699999999999999</v>
      </c>
      <c r="J18">
        <v>-2.5999999999999999E-2</v>
      </c>
      <c r="K18">
        <v>0.27900000000000003</v>
      </c>
      <c r="L18">
        <v>0.24</v>
      </c>
      <c r="M18">
        <v>0.311</v>
      </c>
      <c r="N18">
        <v>0.41799999999999998</v>
      </c>
      <c r="O18">
        <v>0.33600000000000002</v>
      </c>
      <c r="P18">
        <v>0.45500000000000002</v>
      </c>
      <c r="Q18">
        <v>0.48399999999999999</v>
      </c>
      <c r="R18">
        <v>0.43099999999999999</v>
      </c>
      <c r="S18">
        <v>0.48</v>
      </c>
      <c r="T18">
        <v>0.40400000000000003</v>
      </c>
      <c r="U18">
        <v>0.27300000000000002</v>
      </c>
      <c r="V18">
        <v>7.3999999999999996E-2</v>
      </c>
      <c r="W18">
        <v>0.27300000000000002</v>
      </c>
      <c r="X18">
        <v>0.25600000000000001</v>
      </c>
      <c r="Y18">
        <v>0.34399999999999997</v>
      </c>
      <c r="Z18">
        <v>0.2</v>
      </c>
      <c r="AA18">
        <v>0.109</v>
      </c>
      <c r="AB18">
        <v>0.111</v>
      </c>
      <c r="AC18">
        <v>0.373</v>
      </c>
      <c r="AD18">
        <v>0.317</v>
      </c>
      <c r="AE18">
        <v>0.495</v>
      </c>
      <c r="AF18">
        <v>0.32</v>
      </c>
      <c r="AG18">
        <v>-6.0000000000000001E-3</v>
      </c>
      <c r="AH18">
        <v>-6.2E-2</v>
      </c>
      <c r="AI18">
        <v>0.17699999999999999</v>
      </c>
      <c r="AJ18">
        <v>0.502</v>
      </c>
      <c r="AK18">
        <v>0.39700000000000002</v>
      </c>
      <c r="AL18">
        <v>0.2</v>
      </c>
      <c r="AM18">
        <v>-2.9000000000000001E-2</v>
      </c>
      <c r="AN18">
        <v>0.20399999999999999</v>
      </c>
      <c r="AO18">
        <v>0.28299999999999997</v>
      </c>
      <c r="AP18">
        <v>0.60499999999999998</v>
      </c>
      <c r="AQ18">
        <v>0.11</v>
      </c>
      <c r="AR18">
        <v>0.129</v>
      </c>
      <c r="AS18">
        <v>6.4000000000000001E-2</v>
      </c>
      <c r="AT18">
        <v>0.27900000000000003</v>
      </c>
      <c r="AU18">
        <v>0.309</v>
      </c>
      <c r="AV18">
        <v>0.30599999999999999</v>
      </c>
      <c r="AW18">
        <v>0.32800000000000001</v>
      </c>
      <c r="AX18">
        <v>0.13100000000000001</v>
      </c>
      <c r="AY18">
        <v>9.2999999999999999E-2</v>
      </c>
      <c r="AZ18">
        <v>0.11</v>
      </c>
      <c r="BA18">
        <v>0.245</v>
      </c>
      <c r="BB18">
        <v>0.34399999999999997</v>
      </c>
      <c r="BC18">
        <v>0.30399999999999999</v>
      </c>
      <c r="BD18">
        <v>0.31900000000000001</v>
      </c>
      <c r="BE18">
        <v>0.221</v>
      </c>
      <c r="BF18">
        <v>0.15</v>
      </c>
      <c r="BG18">
        <v>0.20200000000000001</v>
      </c>
      <c r="BH18">
        <v>0.14599999999999999</v>
      </c>
      <c r="BI18">
        <v>0.17799999999999999</v>
      </c>
      <c r="BJ18">
        <v>4.8000000000000001E-2</v>
      </c>
      <c r="BK18">
        <v>-0.1</v>
      </c>
      <c r="BL18">
        <v>8.2000000000000003E-2</v>
      </c>
      <c r="BM18">
        <v>6.2E-2</v>
      </c>
      <c r="BN18">
        <v>0.58899999999999997</v>
      </c>
      <c r="BO18">
        <v>0.33100000000000002</v>
      </c>
      <c r="BP18">
        <v>0.245</v>
      </c>
      <c r="BQ18">
        <v>0.25900000000000001</v>
      </c>
      <c r="BR18">
        <v>0.14599999999999999</v>
      </c>
      <c r="BS18">
        <v>0.184</v>
      </c>
      <c r="BT18">
        <v>0.193</v>
      </c>
      <c r="BU18">
        <v>9.2999999999999999E-2</v>
      </c>
      <c r="BV18">
        <v>6.2E-2</v>
      </c>
      <c r="BW18">
        <v>8.0000000000000002E-3</v>
      </c>
      <c r="BX18">
        <v>0.10299999999999999</v>
      </c>
      <c r="BY18">
        <v>0.20100000000000001</v>
      </c>
      <c r="BZ18">
        <v>0.42599999999999999</v>
      </c>
      <c r="CA18">
        <v>0.17299999999999999</v>
      </c>
      <c r="CB18">
        <v>0.249</v>
      </c>
      <c r="CC18">
        <v>0.217</v>
      </c>
      <c r="CD18">
        <v>0.17399999999999999</v>
      </c>
      <c r="CE18">
        <v>0.14099999999999999</v>
      </c>
      <c r="CF18">
        <v>6.6000000000000003E-2</v>
      </c>
      <c r="CG18">
        <v>0.27200000000000002</v>
      </c>
      <c r="CH18">
        <v>0.18099999999999999</v>
      </c>
      <c r="CI18">
        <v>8.0000000000000002E-3</v>
      </c>
      <c r="CJ18">
        <v>0.17299999999999999</v>
      </c>
      <c r="CK18">
        <v>0.49399999999999999</v>
      </c>
      <c r="CL18">
        <v>0.216</v>
      </c>
      <c r="CM18">
        <v>0.108</v>
      </c>
      <c r="CN18">
        <v>0.28000000000000003</v>
      </c>
      <c r="CO18">
        <v>0.12</v>
      </c>
      <c r="CP18">
        <v>7.3999999999999996E-2</v>
      </c>
      <c r="CQ18">
        <v>0.14399999999999999</v>
      </c>
      <c r="CR18">
        <v>0.32300000000000001</v>
      </c>
      <c r="CS18">
        <v>0.308</v>
      </c>
      <c r="CT18">
        <v>0.193</v>
      </c>
      <c r="CU18">
        <v>0.187</v>
      </c>
      <c r="CV18">
        <v>0.224</v>
      </c>
      <c r="CW18">
        <v>0.36599999999999999</v>
      </c>
      <c r="CX18">
        <v>0.46500000000000002</v>
      </c>
      <c r="CY18">
        <v>-3.1E-2</v>
      </c>
      <c r="CZ18">
        <v>0.247</v>
      </c>
      <c r="DA18">
        <v>0.28799999999999998</v>
      </c>
      <c r="DB18">
        <v>0.27500000000000002</v>
      </c>
      <c r="DC18">
        <v>0.254</v>
      </c>
      <c r="DD18">
        <v>0.38800000000000001</v>
      </c>
      <c r="DE18">
        <v>0.41399999999999998</v>
      </c>
      <c r="DF18">
        <v>0.33900000000000002</v>
      </c>
      <c r="DG18">
        <v>-0.17899999999999999</v>
      </c>
      <c r="DH18">
        <v>-3.7999999999999999E-2</v>
      </c>
      <c r="DI18">
        <v>8.8999999999999996E-2</v>
      </c>
      <c r="DJ18">
        <v>0.48699999999999999</v>
      </c>
      <c r="DK18">
        <v>0.28999999999999998</v>
      </c>
      <c r="DL18">
        <v>0.46500000000000002</v>
      </c>
      <c r="DM18">
        <v>0.22</v>
      </c>
      <c r="DN18">
        <v>9.7000000000000003E-2</v>
      </c>
      <c r="DO18">
        <v>0.3</v>
      </c>
      <c r="DP18">
        <v>0.30599999999999999</v>
      </c>
      <c r="DQ18">
        <v>0.307</v>
      </c>
      <c r="DR18">
        <v>0.49299999999999999</v>
      </c>
      <c r="DS18">
        <v>0.21099999999999999</v>
      </c>
      <c r="DT18">
        <v>0.28399999999999997</v>
      </c>
      <c r="DU18">
        <v>0.35499999999999998</v>
      </c>
      <c r="DV18">
        <v>0.28000000000000003</v>
      </c>
      <c r="DW18">
        <v>-0.26400000000000001</v>
      </c>
      <c r="DX18">
        <v>-0.17499999999999999</v>
      </c>
      <c r="DY18">
        <v>-0.17299999999999999</v>
      </c>
      <c r="DZ18">
        <v>0.29699999999999999</v>
      </c>
      <c r="EA18">
        <v>0.29899999999999999</v>
      </c>
      <c r="EB18">
        <v>0.46500000000000002</v>
      </c>
      <c r="EC18">
        <v>0.214</v>
      </c>
      <c r="ED18">
        <v>0.23899999999999999</v>
      </c>
      <c r="EE18">
        <v>-1.2E-2</v>
      </c>
      <c r="EF18">
        <v>0.27700000000000002</v>
      </c>
      <c r="EG18">
        <v>0.51500000000000001</v>
      </c>
      <c r="EH18">
        <v>0.46100000000000002</v>
      </c>
      <c r="EI18">
        <v>0.31</v>
      </c>
      <c r="EJ18">
        <v>0.35</v>
      </c>
      <c r="EK18">
        <v>0.47899999999999998</v>
      </c>
      <c r="EL18">
        <v>0.32300000000000001</v>
      </c>
      <c r="EM18">
        <v>0.44600000000000001</v>
      </c>
      <c r="EN18">
        <v>0.26800000000000002</v>
      </c>
      <c r="EO18">
        <v>0.29499999999999998</v>
      </c>
      <c r="EP18">
        <v>0.84299999999999997</v>
      </c>
      <c r="EQ18">
        <v>0.58499999999999996</v>
      </c>
      <c r="ER18">
        <v>0.45</v>
      </c>
      <c r="ES18">
        <v>0.96699999999999997</v>
      </c>
      <c r="ET18">
        <v>0.79400000000000004</v>
      </c>
      <c r="EU18">
        <v>1.393</v>
      </c>
      <c r="EV18">
        <v>0.95199999999999996</v>
      </c>
      <c r="EW18">
        <v>0.63100000000000001</v>
      </c>
      <c r="EX18">
        <v>0.71399999999999997</v>
      </c>
      <c r="EY18">
        <v>0.45400000000000001</v>
      </c>
      <c r="EZ18">
        <v>0.22700000000000001</v>
      </c>
      <c r="FA18">
        <v>0.52600000000000002</v>
      </c>
      <c r="FB18">
        <v>0.68500000000000005</v>
      </c>
      <c r="FC18">
        <v>0.13500000000000001</v>
      </c>
      <c r="FD18">
        <v>5.8000000000000003E-2</v>
      </c>
      <c r="FE18">
        <v>0.90700000000000003</v>
      </c>
      <c r="FF18">
        <v>0.35599999999999998</v>
      </c>
      <c r="FG18">
        <v>0.34699999999999998</v>
      </c>
      <c r="FH18">
        <v>0.46400000000000002</v>
      </c>
      <c r="FI18">
        <v>0.21</v>
      </c>
      <c r="FJ18">
        <v>0.34</v>
      </c>
      <c r="FK18">
        <v>0.73899999999999999</v>
      </c>
      <c r="FL18">
        <v>0.60199999999999998</v>
      </c>
      <c r="FM18">
        <v>0.311</v>
      </c>
      <c r="FN18">
        <v>0.32700000000000001</v>
      </c>
      <c r="FO18">
        <v>0.1</v>
      </c>
      <c r="FP18">
        <v>0.35299999999999998</v>
      </c>
      <c r="FQ18">
        <v>0.5</v>
      </c>
      <c r="FR18">
        <v>0.79100000000000004</v>
      </c>
      <c r="FS18">
        <v>0.23699999999999999</v>
      </c>
      <c r="FT18">
        <v>0.435</v>
      </c>
      <c r="FU18">
        <v>0.29199999999999998</v>
      </c>
      <c r="FV18">
        <v>0.215</v>
      </c>
      <c r="FW18">
        <v>0.56399999999999995</v>
      </c>
      <c r="FX18">
        <v>0.26300000000000001</v>
      </c>
      <c r="FY18">
        <v>0.156</v>
      </c>
      <c r="FZ18">
        <v>0.375</v>
      </c>
      <c r="GA18">
        <v>1.7000000000000001E-2</v>
      </c>
      <c r="GB18">
        <v>0.17799999999999999</v>
      </c>
      <c r="GC18">
        <v>0.26600000000000001</v>
      </c>
      <c r="GD18">
        <v>0.219</v>
      </c>
      <c r="GE18">
        <v>0.23100000000000001</v>
      </c>
      <c r="GF18">
        <v>0.35599999999999998</v>
      </c>
      <c r="GG18">
        <v>0.151</v>
      </c>
      <c r="GH18">
        <v>0.22700000000000001</v>
      </c>
      <c r="GI18">
        <v>0.42199999999999999</v>
      </c>
      <c r="GJ18">
        <v>0.20599999999999999</v>
      </c>
    </row>
    <row r="19" spans="1:192" x14ac:dyDescent="0.3">
      <c r="A19" t="s">
        <v>572</v>
      </c>
      <c r="B19" t="s">
        <v>565</v>
      </c>
      <c r="C19" t="s">
        <v>562</v>
      </c>
      <c r="D19" t="s">
        <v>566</v>
      </c>
      <c r="E19" t="s">
        <v>564</v>
      </c>
      <c r="Q19">
        <v>3.4940000000000002</v>
      </c>
      <c r="R19">
        <v>3.609</v>
      </c>
      <c r="S19">
        <v>3.8620000000000001</v>
      </c>
      <c r="T19">
        <v>4.0309999999999997</v>
      </c>
      <c r="U19">
        <v>4.1619999999999999</v>
      </c>
      <c r="V19">
        <v>4.2649999999999997</v>
      </c>
      <c r="W19">
        <v>4.26</v>
      </c>
      <c r="X19">
        <v>4.2759999999999998</v>
      </c>
      <c r="Y19">
        <v>4.3099999999999996</v>
      </c>
      <c r="Z19">
        <v>4.085</v>
      </c>
      <c r="AA19">
        <v>3.8490000000000002</v>
      </c>
      <c r="AB19">
        <v>3.4940000000000002</v>
      </c>
      <c r="AC19">
        <v>3.38</v>
      </c>
      <c r="AD19">
        <v>3.262</v>
      </c>
      <c r="AE19">
        <v>3.2770000000000001</v>
      </c>
      <c r="AF19">
        <v>3.1909999999999998</v>
      </c>
      <c r="AG19">
        <v>2.9039999999999999</v>
      </c>
      <c r="AH19">
        <v>2.7650000000000001</v>
      </c>
      <c r="AI19">
        <v>2.6659999999999999</v>
      </c>
      <c r="AJ19">
        <v>2.9180000000000001</v>
      </c>
      <c r="AK19">
        <v>2.972</v>
      </c>
      <c r="AL19">
        <v>2.972</v>
      </c>
      <c r="AM19">
        <v>2.831</v>
      </c>
      <c r="AN19">
        <v>2.9260000000000002</v>
      </c>
      <c r="AO19">
        <v>2.8330000000000002</v>
      </c>
      <c r="AP19">
        <v>3.129</v>
      </c>
      <c r="AQ19">
        <v>2.734</v>
      </c>
      <c r="AR19">
        <v>2.5369999999999999</v>
      </c>
      <c r="AS19">
        <v>2.609</v>
      </c>
      <c r="AT19">
        <v>2.9590000000000001</v>
      </c>
      <c r="AU19">
        <v>3.0939999999999999</v>
      </c>
      <c r="AV19">
        <v>2.8929999999999998</v>
      </c>
      <c r="AW19">
        <v>2.8220000000000001</v>
      </c>
      <c r="AX19">
        <v>2.7509999999999999</v>
      </c>
      <c r="AY19">
        <v>2.8769999999999998</v>
      </c>
      <c r="AZ19">
        <v>2.78</v>
      </c>
      <c r="BA19">
        <v>2.7410000000000001</v>
      </c>
      <c r="BB19">
        <v>2.4740000000000002</v>
      </c>
      <c r="BC19">
        <v>2.6720000000000002</v>
      </c>
      <c r="BD19">
        <v>2.867</v>
      </c>
      <c r="BE19">
        <v>3.0289999999999999</v>
      </c>
      <c r="BF19">
        <v>2.8969999999999998</v>
      </c>
      <c r="BG19">
        <v>2.7879999999999998</v>
      </c>
      <c r="BH19">
        <v>2.625</v>
      </c>
      <c r="BI19">
        <v>2.4700000000000002</v>
      </c>
      <c r="BJ19">
        <v>2.3860000000000001</v>
      </c>
      <c r="BK19">
        <v>2.1880000000000002</v>
      </c>
      <c r="BL19">
        <v>2.16</v>
      </c>
      <c r="BM19">
        <v>1.9730000000000001</v>
      </c>
      <c r="BN19">
        <v>2.2229999999999999</v>
      </c>
      <c r="BO19">
        <v>2.2509999999999999</v>
      </c>
      <c r="BP19">
        <v>2.1749999999999998</v>
      </c>
      <c r="BQ19">
        <v>2.214</v>
      </c>
      <c r="BR19">
        <v>2.2090000000000001</v>
      </c>
      <c r="BS19">
        <v>2.1909999999999998</v>
      </c>
      <c r="BT19">
        <v>2.2389999999999999</v>
      </c>
      <c r="BU19">
        <v>2.1520000000000001</v>
      </c>
      <c r="BV19">
        <v>2.1659999999999999</v>
      </c>
      <c r="BW19">
        <v>2.2770000000000001</v>
      </c>
      <c r="BX19">
        <v>2.298</v>
      </c>
      <c r="BY19">
        <v>2.44</v>
      </c>
      <c r="BZ19">
        <v>2.274</v>
      </c>
      <c r="CA19">
        <v>2.1120000000000001</v>
      </c>
      <c r="CB19">
        <v>2.117</v>
      </c>
      <c r="CC19">
        <v>2.0739999999999998</v>
      </c>
      <c r="CD19">
        <v>2.1030000000000002</v>
      </c>
      <c r="CE19">
        <v>2.0590000000000002</v>
      </c>
      <c r="CF19">
        <v>1.93</v>
      </c>
      <c r="CG19">
        <v>2.1120000000000001</v>
      </c>
      <c r="CH19">
        <v>2.234</v>
      </c>
      <c r="CI19">
        <v>2.234</v>
      </c>
      <c r="CJ19">
        <v>2.3050000000000002</v>
      </c>
      <c r="CK19">
        <v>2.6040000000000001</v>
      </c>
      <c r="CL19">
        <v>2.391</v>
      </c>
      <c r="CM19">
        <v>2.3239999999999998</v>
      </c>
      <c r="CN19">
        <v>2.3559999999999999</v>
      </c>
      <c r="CO19">
        <v>2.2570000000000001</v>
      </c>
      <c r="CP19">
        <v>2.1539999999999999</v>
      </c>
      <c r="CQ19">
        <v>2.1579999999999999</v>
      </c>
      <c r="CR19">
        <v>2.42</v>
      </c>
      <c r="CS19">
        <v>2.4569999999999999</v>
      </c>
      <c r="CT19">
        <v>2.468</v>
      </c>
      <c r="CU19">
        <v>2.6520000000000001</v>
      </c>
      <c r="CV19">
        <v>2.7040000000000002</v>
      </c>
      <c r="CW19">
        <v>2.5720000000000001</v>
      </c>
      <c r="CX19">
        <v>2.827</v>
      </c>
      <c r="CY19">
        <v>2.6840000000000002</v>
      </c>
      <c r="CZ19">
        <v>2.649</v>
      </c>
      <c r="DA19">
        <v>2.8220000000000001</v>
      </c>
      <c r="DB19">
        <v>3.0289999999999999</v>
      </c>
      <c r="DC19">
        <v>3.1419999999999999</v>
      </c>
      <c r="DD19">
        <v>3.2090000000000001</v>
      </c>
      <c r="DE19">
        <v>3.3180000000000001</v>
      </c>
      <c r="DF19">
        <v>3.4689999999999999</v>
      </c>
      <c r="DG19">
        <v>3.09</v>
      </c>
      <c r="DH19">
        <v>2.8210000000000002</v>
      </c>
      <c r="DI19">
        <v>2.5369999999999999</v>
      </c>
      <c r="DJ19">
        <v>2.56</v>
      </c>
      <c r="DK19">
        <v>2.8889999999999998</v>
      </c>
      <c r="DL19">
        <v>3.1139999999999999</v>
      </c>
      <c r="DM19">
        <v>3.0430000000000001</v>
      </c>
      <c r="DN19">
        <v>2.86</v>
      </c>
      <c r="DO19">
        <v>2.907</v>
      </c>
      <c r="DP19">
        <v>2.823</v>
      </c>
      <c r="DQ19">
        <v>2.7130000000000001</v>
      </c>
      <c r="DR19">
        <v>2.871</v>
      </c>
      <c r="DS19">
        <v>3.2730000000000001</v>
      </c>
      <c r="DT19">
        <v>3.6059999999999999</v>
      </c>
      <c r="DU19">
        <v>3.8809999999999998</v>
      </c>
      <c r="DV19">
        <v>3.6669999999999998</v>
      </c>
      <c r="DW19">
        <v>3.0950000000000002</v>
      </c>
      <c r="DX19">
        <v>2.4369999999999998</v>
      </c>
      <c r="DY19">
        <v>2.036</v>
      </c>
      <c r="DZ19">
        <v>2.2389999999999999</v>
      </c>
      <c r="EA19">
        <v>2.238</v>
      </c>
      <c r="EB19">
        <v>2.4</v>
      </c>
      <c r="EC19">
        <v>2.306</v>
      </c>
      <c r="ED19">
        <v>2.048</v>
      </c>
      <c r="EE19">
        <v>1.82</v>
      </c>
      <c r="EF19">
        <v>1.8129999999999999</v>
      </c>
      <c r="EG19">
        <v>1.976</v>
      </c>
      <c r="EH19">
        <v>2.16</v>
      </c>
      <c r="EI19">
        <v>2.7480000000000002</v>
      </c>
      <c r="EJ19">
        <v>3.2879999999999998</v>
      </c>
      <c r="EK19">
        <v>3.9620000000000002</v>
      </c>
      <c r="EL19">
        <v>3.99</v>
      </c>
      <c r="EM19">
        <v>4.1420000000000003</v>
      </c>
      <c r="EN19">
        <v>3.9380000000000002</v>
      </c>
      <c r="EO19">
        <v>4.0220000000000002</v>
      </c>
      <c r="EP19">
        <v>4.6479999999999997</v>
      </c>
      <c r="EQ19">
        <v>5.274</v>
      </c>
      <c r="ER19">
        <v>5.4550000000000001</v>
      </c>
      <c r="ES19">
        <v>5.9290000000000003</v>
      </c>
      <c r="ET19">
        <v>6.28</v>
      </c>
      <c r="EU19">
        <v>7.4279999999999999</v>
      </c>
      <c r="EV19">
        <v>8.0719999999999992</v>
      </c>
      <c r="EW19">
        <v>8.2349999999999994</v>
      </c>
      <c r="EX19">
        <v>8.657</v>
      </c>
      <c r="EY19">
        <v>8.6660000000000004</v>
      </c>
      <c r="EZ19">
        <v>8.6210000000000004</v>
      </c>
      <c r="FA19">
        <v>8.8719999999999999</v>
      </c>
      <c r="FB19">
        <v>8.7010000000000005</v>
      </c>
      <c r="FC19">
        <v>8.2149999999999999</v>
      </c>
      <c r="FD19">
        <v>7.7930000000000001</v>
      </c>
      <c r="FE19">
        <v>7.7290000000000001</v>
      </c>
      <c r="FF19">
        <v>7.2610000000000001</v>
      </c>
      <c r="FG19">
        <v>6.1550000000000002</v>
      </c>
      <c r="FH19">
        <v>5.6420000000000003</v>
      </c>
      <c r="FI19">
        <v>5.1989999999999998</v>
      </c>
      <c r="FJ19">
        <v>4.8090000000000002</v>
      </c>
      <c r="FK19">
        <v>5.1059999999999999</v>
      </c>
      <c r="FL19">
        <v>5.5</v>
      </c>
      <c r="FM19">
        <v>5.2750000000000004</v>
      </c>
      <c r="FN19">
        <v>4.9000000000000004</v>
      </c>
      <c r="FO19">
        <v>4.8639999999999999</v>
      </c>
      <c r="FP19">
        <v>5.1719999999999997</v>
      </c>
      <c r="FQ19">
        <v>4.7480000000000002</v>
      </c>
      <c r="FR19">
        <v>5.202</v>
      </c>
      <c r="FS19">
        <v>5.0860000000000003</v>
      </c>
      <c r="FT19">
        <v>5.056</v>
      </c>
      <c r="FU19">
        <v>5.1420000000000003</v>
      </c>
      <c r="FV19">
        <v>5.0110000000000001</v>
      </c>
      <c r="FW19">
        <v>4.8280000000000003</v>
      </c>
      <c r="FX19">
        <v>4.4740000000000002</v>
      </c>
      <c r="FY19">
        <v>4.3129999999999997</v>
      </c>
      <c r="FZ19">
        <v>4.3630000000000004</v>
      </c>
      <c r="GA19">
        <v>4.2759999999999998</v>
      </c>
      <c r="GB19">
        <v>4.0949999999999998</v>
      </c>
      <c r="GC19">
        <v>3.8530000000000002</v>
      </c>
      <c r="GD19">
        <v>3.2650000000000001</v>
      </c>
      <c r="GE19">
        <v>3.2589999999999999</v>
      </c>
      <c r="GF19">
        <v>3.1779999999999999</v>
      </c>
      <c r="GG19">
        <v>3.0329999999999999</v>
      </c>
      <c r="GH19">
        <v>3.0459999999999998</v>
      </c>
      <c r="GI19">
        <v>2.9009999999999998</v>
      </c>
      <c r="GJ19">
        <v>2.8410000000000002</v>
      </c>
    </row>
    <row r="20" spans="1:192" x14ac:dyDescent="0.3">
      <c r="A20" t="s">
        <v>574</v>
      </c>
      <c r="B20" t="s">
        <v>561</v>
      </c>
      <c r="C20" t="s">
        <v>562</v>
      </c>
      <c r="D20" t="s">
        <v>563</v>
      </c>
      <c r="E20" t="s">
        <v>564</v>
      </c>
      <c r="F20">
        <v>0.44900000000000001</v>
      </c>
      <c r="G20">
        <v>-4.2999999999999997E-2</v>
      </c>
      <c r="H20">
        <v>0.26500000000000001</v>
      </c>
      <c r="I20">
        <v>0.21199999999999999</v>
      </c>
      <c r="J20">
        <v>0.04</v>
      </c>
      <c r="K20">
        <v>0.60399999999999998</v>
      </c>
      <c r="L20">
        <v>0.49</v>
      </c>
      <c r="M20">
        <v>0.59</v>
      </c>
      <c r="N20">
        <v>0.71</v>
      </c>
      <c r="O20">
        <v>0.55100000000000005</v>
      </c>
      <c r="P20">
        <v>0.57299999999999995</v>
      </c>
      <c r="Q20">
        <v>0.999</v>
      </c>
      <c r="R20">
        <v>0.46400000000000002</v>
      </c>
      <c r="S20">
        <v>0.193</v>
      </c>
      <c r="T20">
        <v>0.437</v>
      </c>
      <c r="U20">
        <v>0.38700000000000001</v>
      </c>
      <c r="V20">
        <v>0.36799999999999999</v>
      </c>
      <c r="W20">
        <v>0.64700000000000002</v>
      </c>
      <c r="X20">
        <v>0.47499999999999998</v>
      </c>
      <c r="Y20">
        <v>0.55800000000000005</v>
      </c>
      <c r="Z20">
        <v>0.4</v>
      </c>
      <c r="AA20">
        <v>0.1</v>
      </c>
      <c r="AB20">
        <v>0.157</v>
      </c>
      <c r="AC20">
        <v>0.84399999999999997</v>
      </c>
      <c r="AD20">
        <v>0.217</v>
      </c>
      <c r="AE20">
        <v>0.40699999999999997</v>
      </c>
      <c r="AF20">
        <v>0.39200000000000002</v>
      </c>
      <c r="AG20">
        <v>9.0999999999999998E-2</v>
      </c>
      <c r="AH20">
        <v>-4.5999999999999999E-2</v>
      </c>
      <c r="AI20">
        <v>0.35899999999999999</v>
      </c>
      <c r="AJ20">
        <v>0.71899999999999997</v>
      </c>
      <c r="AK20">
        <v>0.51900000000000002</v>
      </c>
      <c r="AL20">
        <v>0.39800000000000002</v>
      </c>
      <c r="AM20">
        <v>0.20399999999999999</v>
      </c>
      <c r="AN20">
        <v>0.439</v>
      </c>
      <c r="AO20">
        <v>0.83199999999999996</v>
      </c>
      <c r="AP20">
        <v>0.72099999999999997</v>
      </c>
      <c r="AQ20">
        <v>-0.14499999999999999</v>
      </c>
      <c r="AR20">
        <v>0.36</v>
      </c>
      <c r="AS20">
        <v>-3.5999999999999997E-2</v>
      </c>
      <c r="AT20">
        <v>0.52600000000000002</v>
      </c>
      <c r="AU20">
        <v>0.63300000000000001</v>
      </c>
      <c r="AV20">
        <v>0.57199999999999995</v>
      </c>
      <c r="AW20">
        <v>0.627</v>
      </c>
      <c r="AX20">
        <v>0.42299999999999999</v>
      </c>
      <c r="AY20">
        <v>0.27100000000000002</v>
      </c>
      <c r="AZ20">
        <v>3.0000000000000001E-3</v>
      </c>
      <c r="BA20">
        <v>0.51200000000000001</v>
      </c>
      <c r="BB20">
        <v>0.28499999999999998</v>
      </c>
      <c r="BC20">
        <v>0.04</v>
      </c>
      <c r="BD20">
        <v>0.39100000000000001</v>
      </c>
      <c r="BE20">
        <v>0.24399999999999999</v>
      </c>
      <c r="BF20">
        <v>0.14000000000000001</v>
      </c>
      <c r="BG20">
        <v>0.53200000000000003</v>
      </c>
      <c r="BH20">
        <v>0.35199999999999998</v>
      </c>
      <c r="BI20">
        <v>0.31</v>
      </c>
      <c r="BJ20">
        <v>0.13700000000000001</v>
      </c>
      <c r="BK20">
        <v>-3.9E-2</v>
      </c>
      <c r="BL20">
        <v>0.20599999999999999</v>
      </c>
      <c r="BM20">
        <v>0.14599999999999999</v>
      </c>
      <c r="BN20">
        <v>0.46200000000000002</v>
      </c>
      <c r="BO20">
        <v>2E-3</v>
      </c>
      <c r="BP20">
        <v>0.20899999999999999</v>
      </c>
      <c r="BQ20">
        <v>0.17499999999999999</v>
      </c>
      <c r="BR20">
        <v>0.21099999999999999</v>
      </c>
      <c r="BS20">
        <v>0.35599999999999998</v>
      </c>
      <c r="BT20">
        <v>0.41599999999999998</v>
      </c>
      <c r="BU20">
        <v>0.20899999999999999</v>
      </c>
      <c r="BV20">
        <v>0.109</v>
      </c>
      <c r="BW20">
        <v>0.11799999999999999</v>
      </c>
      <c r="BX20">
        <v>0.26100000000000001</v>
      </c>
      <c r="BY20">
        <v>0.35499999999999998</v>
      </c>
      <c r="BZ20">
        <v>0.59399999999999997</v>
      </c>
      <c r="CA20">
        <v>-0.14899999999999999</v>
      </c>
      <c r="CB20">
        <v>0.20499999999999999</v>
      </c>
      <c r="CC20">
        <v>6.3E-2</v>
      </c>
      <c r="CD20">
        <v>0.215</v>
      </c>
      <c r="CE20">
        <v>0.33700000000000002</v>
      </c>
      <c r="CF20">
        <v>8.6999999999999994E-2</v>
      </c>
      <c r="CG20">
        <v>0.35199999999999998</v>
      </c>
      <c r="CH20">
        <v>0.23</v>
      </c>
      <c r="CI20">
        <v>0.11799999999999999</v>
      </c>
      <c r="CJ20">
        <v>9.5000000000000001E-2</v>
      </c>
      <c r="CK20">
        <v>0.66800000000000004</v>
      </c>
      <c r="CL20">
        <v>8.2000000000000003E-2</v>
      </c>
      <c r="CM20">
        <v>1.4999999999999999E-2</v>
      </c>
      <c r="CN20">
        <v>0.20599999999999999</v>
      </c>
      <c r="CO20">
        <v>0.11</v>
      </c>
      <c r="CP20">
        <v>2.7E-2</v>
      </c>
      <c r="CQ20">
        <v>0.249</v>
      </c>
      <c r="CR20">
        <v>0.46</v>
      </c>
      <c r="CS20">
        <v>0.36</v>
      </c>
      <c r="CT20">
        <v>0.30499999999999999</v>
      </c>
      <c r="CU20">
        <v>0.29099999999999998</v>
      </c>
      <c r="CV20">
        <v>0.246</v>
      </c>
      <c r="CW20">
        <v>0.55700000000000005</v>
      </c>
      <c r="CX20">
        <v>0.53200000000000003</v>
      </c>
      <c r="CY20">
        <v>-0.4</v>
      </c>
      <c r="CZ20">
        <v>0.155</v>
      </c>
      <c r="DA20">
        <v>0.159</v>
      </c>
      <c r="DB20">
        <v>0.27</v>
      </c>
      <c r="DC20">
        <v>0.43</v>
      </c>
      <c r="DD20">
        <v>0.69599999999999995</v>
      </c>
      <c r="DE20">
        <v>0.70299999999999996</v>
      </c>
      <c r="DF20">
        <v>0.48299999999999998</v>
      </c>
      <c r="DG20">
        <v>-0.155</v>
      </c>
      <c r="DH20">
        <v>-4.2000000000000003E-2</v>
      </c>
      <c r="DI20">
        <v>0.14299999999999999</v>
      </c>
      <c r="DJ20">
        <v>0.55500000000000005</v>
      </c>
      <c r="DK20">
        <v>8.3000000000000004E-2</v>
      </c>
      <c r="DL20">
        <v>0.41299999999999998</v>
      </c>
      <c r="DM20">
        <v>0.25600000000000001</v>
      </c>
      <c r="DN20">
        <v>9.6000000000000002E-2</v>
      </c>
      <c r="DO20">
        <v>0.47399999999999998</v>
      </c>
      <c r="DP20">
        <v>0.54700000000000004</v>
      </c>
      <c r="DQ20">
        <v>0.53600000000000003</v>
      </c>
      <c r="DR20">
        <v>0.73199999999999998</v>
      </c>
      <c r="DS20">
        <v>0.39600000000000002</v>
      </c>
      <c r="DT20">
        <v>0.36499999999999999</v>
      </c>
      <c r="DU20">
        <v>1.173</v>
      </c>
      <c r="DV20">
        <v>0.22700000000000001</v>
      </c>
      <c r="DW20">
        <v>-0.52</v>
      </c>
      <c r="DX20">
        <v>-0.153</v>
      </c>
      <c r="DY20">
        <v>-0.30499999999999999</v>
      </c>
      <c r="DZ20">
        <v>0.27500000000000002</v>
      </c>
      <c r="EA20">
        <v>0.439</v>
      </c>
      <c r="EB20">
        <v>0.83</v>
      </c>
      <c r="EC20">
        <v>0.40500000000000003</v>
      </c>
      <c r="ED20">
        <v>0.36699999999999999</v>
      </c>
      <c r="EE20">
        <v>-3.0000000000000001E-3</v>
      </c>
      <c r="EF20">
        <v>0.24399999999999999</v>
      </c>
      <c r="EG20">
        <v>0.71399999999999997</v>
      </c>
      <c r="EH20">
        <v>0.45100000000000001</v>
      </c>
      <c r="EI20">
        <v>-0.04</v>
      </c>
      <c r="EJ20">
        <v>0.127</v>
      </c>
      <c r="EK20">
        <v>0.28899999999999998</v>
      </c>
      <c r="EL20">
        <v>9.5000000000000001E-2</v>
      </c>
      <c r="EM20">
        <v>0.47099999999999997</v>
      </c>
      <c r="EN20">
        <v>0.28299999999999997</v>
      </c>
      <c r="EO20">
        <v>0.317</v>
      </c>
      <c r="EP20">
        <v>0.81100000000000005</v>
      </c>
      <c r="EQ20">
        <v>0.63400000000000001</v>
      </c>
      <c r="ER20">
        <v>0.39400000000000002</v>
      </c>
      <c r="ES20">
        <v>0.61</v>
      </c>
      <c r="ET20">
        <v>0.67700000000000005</v>
      </c>
      <c r="EU20">
        <v>0.63100000000000001</v>
      </c>
      <c r="EV20">
        <v>0.96399999999999997</v>
      </c>
      <c r="EW20">
        <v>0.40400000000000003</v>
      </c>
      <c r="EX20">
        <v>0.77200000000000002</v>
      </c>
      <c r="EY20">
        <v>0.69599999999999995</v>
      </c>
      <c r="EZ20">
        <v>0.30299999999999999</v>
      </c>
      <c r="FA20">
        <v>0.53800000000000003</v>
      </c>
      <c r="FB20">
        <v>0.56799999999999995</v>
      </c>
      <c r="FC20">
        <v>0.14499999999999999</v>
      </c>
      <c r="FD20">
        <v>7.0999999999999994E-2</v>
      </c>
      <c r="FE20">
        <v>1.085</v>
      </c>
      <c r="FF20">
        <v>0.26500000000000001</v>
      </c>
      <c r="FG20">
        <v>0.246</v>
      </c>
      <c r="FH20">
        <v>0.33800000000000002</v>
      </c>
      <c r="FI20">
        <v>0.14000000000000001</v>
      </c>
      <c r="FJ20">
        <v>0.36099999999999999</v>
      </c>
      <c r="FK20">
        <v>1.093</v>
      </c>
      <c r="FL20">
        <v>0.71399999999999997</v>
      </c>
      <c r="FM20">
        <v>0.28899999999999998</v>
      </c>
      <c r="FN20">
        <v>0.40100000000000002</v>
      </c>
      <c r="FO20">
        <v>0.08</v>
      </c>
      <c r="FP20">
        <v>0.19400000000000001</v>
      </c>
      <c r="FQ20">
        <v>0.53500000000000003</v>
      </c>
      <c r="FR20">
        <v>0.78800000000000003</v>
      </c>
      <c r="FS20">
        <v>-8.6999999999999994E-2</v>
      </c>
      <c r="FT20">
        <v>0.33400000000000002</v>
      </c>
      <c r="FU20">
        <v>0.29799999999999999</v>
      </c>
      <c r="FV20">
        <v>0.252</v>
      </c>
      <c r="FW20">
        <v>0.76600000000000001</v>
      </c>
      <c r="FX20">
        <v>0.42699999999999999</v>
      </c>
      <c r="FY20">
        <v>0.23799999999999999</v>
      </c>
      <c r="FZ20">
        <v>0.435</v>
      </c>
      <c r="GA20">
        <v>-5.8999999999999997E-2</v>
      </c>
      <c r="GB20">
        <v>8.5000000000000006E-2</v>
      </c>
      <c r="GC20">
        <v>0.309</v>
      </c>
      <c r="GD20">
        <v>-1.4999999999999999E-2</v>
      </c>
      <c r="GE20">
        <v>0.186</v>
      </c>
      <c r="GF20">
        <v>0.314</v>
      </c>
      <c r="GG20">
        <v>0.16</v>
      </c>
      <c r="GH20">
        <v>0.16500000000000001</v>
      </c>
      <c r="GI20">
        <v>0.54</v>
      </c>
      <c r="GJ20">
        <v>0.42299999999999999</v>
      </c>
    </row>
    <row r="21" spans="1:192" x14ac:dyDescent="0.3">
      <c r="A21" t="s">
        <v>560</v>
      </c>
      <c r="B21" t="s">
        <v>568</v>
      </c>
      <c r="C21" t="s">
        <v>562</v>
      </c>
      <c r="E21" t="s">
        <v>568</v>
      </c>
      <c r="Q21">
        <v>73.180000000000007</v>
      </c>
      <c r="R21">
        <v>73.572000000000003</v>
      </c>
      <c r="S21">
        <v>73.87</v>
      </c>
      <c r="T21">
        <v>74.260999999999996</v>
      </c>
      <c r="U21">
        <v>74.585999999999999</v>
      </c>
      <c r="V21">
        <v>74.855999999999995</v>
      </c>
      <c r="W21">
        <v>75.290999999999997</v>
      </c>
      <c r="X21">
        <v>75.668000000000006</v>
      </c>
      <c r="Y21">
        <v>76.137</v>
      </c>
      <c r="Z21">
        <v>76.501000000000005</v>
      </c>
      <c r="AA21">
        <v>76.760999999999996</v>
      </c>
      <c r="AB21">
        <v>76.968999999999994</v>
      </c>
      <c r="AC21">
        <v>77.878</v>
      </c>
      <c r="AD21">
        <v>78.126000000000005</v>
      </c>
      <c r="AE21">
        <v>78.489000000000004</v>
      </c>
      <c r="AF21">
        <v>78.814999999999998</v>
      </c>
      <c r="AG21">
        <v>78.933999999999997</v>
      </c>
      <c r="AH21">
        <v>79.013999999999996</v>
      </c>
      <c r="AI21">
        <v>79.397000000000006</v>
      </c>
      <c r="AJ21">
        <v>79.899000000000001</v>
      </c>
      <c r="AK21">
        <v>80.347999999999999</v>
      </c>
      <c r="AL21">
        <v>80.721000000000004</v>
      </c>
      <c r="AM21">
        <v>80.918999999999997</v>
      </c>
      <c r="AN21">
        <v>81.281000000000006</v>
      </c>
      <c r="AO21">
        <v>82.067999999999998</v>
      </c>
      <c r="AP21">
        <v>82.664000000000001</v>
      </c>
      <c r="AQ21">
        <v>82.674000000000007</v>
      </c>
      <c r="AR21">
        <v>82.97</v>
      </c>
      <c r="AS21">
        <v>82.975999999999999</v>
      </c>
      <c r="AT21">
        <v>83.37</v>
      </c>
      <c r="AU21">
        <v>83.831000000000003</v>
      </c>
      <c r="AV21">
        <v>84.22</v>
      </c>
      <c r="AW21">
        <v>84.694000000000003</v>
      </c>
      <c r="AX21">
        <v>85.072000000000003</v>
      </c>
      <c r="AY21">
        <v>85.355999999999995</v>
      </c>
      <c r="AZ21">
        <v>85.471999999999994</v>
      </c>
      <c r="BA21">
        <v>86.159000000000006</v>
      </c>
      <c r="BB21">
        <v>86.49</v>
      </c>
      <c r="BC21">
        <v>86.694000000000003</v>
      </c>
      <c r="BD21">
        <v>86.950999999999993</v>
      </c>
      <c r="BE21">
        <v>87.195999999999998</v>
      </c>
      <c r="BF21">
        <v>87.412999999999997</v>
      </c>
      <c r="BG21">
        <v>87.891000000000005</v>
      </c>
      <c r="BH21">
        <v>88.192999999999998</v>
      </c>
      <c r="BI21">
        <v>88.522999999999996</v>
      </c>
      <c r="BJ21">
        <v>88.825000000000003</v>
      </c>
      <c r="BK21">
        <v>88.935000000000002</v>
      </c>
      <c r="BL21">
        <v>89.298000000000002</v>
      </c>
      <c r="BM21">
        <v>89.981999999999999</v>
      </c>
      <c r="BN21">
        <v>90.619</v>
      </c>
      <c r="BO21">
        <v>90.92</v>
      </c>
      <c r="BP21">
        <v>91.245999999999995</v>
      </c>
      <c r="BQ21">
        <v>91.442999999999998</v>
      </c>
      <c r="BR21">
        <v>91.623000000000005</v>
      </c>
      <c r="BS21">
        <v>91.992000000000004</v>
      </c>
      <c r="BT21">
        <v>92.340999999999994</v>
      </c>
      <c r="BU21">
        <v>92.692999999999998</v>
      </c>
      <c r="BV21">
        <v>92.88</v>
      </c>
      <c r="BW21">
        <v>93.135999999999996</v>
      </c>
      <c r="BX21">
        <v>93.46</v>
      </c>
      <c r="BY21">
        <v>94.102000000000004</v>
      </c>
      <c r="BZ21">
        <v>94.685000000000002</v>
      </c>
      <c r="CA21">
        <v>94.757999999999996</v>
      </c>
      <c r="CB21">
        <v>95.063000000000002</v>
      </c>
      <c r="CC21">
        <v>95.283000000000001</v>
      </c>
      <c r="CD21">
        <v>95.528999999999996</v>
      </c>
      <c r="CE21">
        <v>95.938999999999993</v>
      </c>
      <c r="CF21">
        <v>96.090999999999994</v>
      </c>
      <c r="CG21">
        <v>96.513000000000005</v>
      </c>
      <c r="CH21">
        <v>96.756</v>
      </c>
      <c r="CI21">
        <v>97.08</v>
      </c>
      <c r="CJ21">
        <v>97.370999999999995</v>
      </c>
      <c r="CK21">
        <v>98.248999999999995</v>
      </c>
      <c r="CL21">
        <v>98.558999999999997</v>
      </c>
      <c r="CM21">
        <v>98.81</v>
      </c>
      <c r="CN21">
        <v>99.158000000000001</v>
      </c>
      <c r="CO21">
        <v>99.396000000000001</v>
      </c>
      <c r="CP21">
        <v>99.575999999999993</v>
      </c>
      <c r="CQ21">
        <v>99.951999999999998</v>
      </c>
      <c r="CR21">
        <v>100.398</v>
      </c>
      <c r="CS21">
        <v>100.831</v>
      </c>
      <c r="CT21">
        <v>101.279</v>
      </c>
      <c r="CU21">
        <v>101.709</v>
      </c>
      <c r="CV21">
        <v>102.083</v>
      </c>
      <c r="CW21">
        <v>102.723</v>
      </c>
      <c r="CX21">
        <v>103.279</v>
      </c>
      <c r="CY21">
        <v>103.163</v>
      </c>
      <c r="CZ21">
        <v>103.488</v>
      </c>
      <c r="DA21">
        <v>103.76300000000001</v>
      </c>
      <c r="DB21">
        <v>104.304</v>
      </c>
      <c r="DC21">
        <v>104.84399999999999</v>
      </c>
      <c r="DD21">
        <v>105.51600000000001</v>
      </c>
      <c r="DE21">
        <v>106.366</v>
      </c>
      <c r="DF21">
        <v>107.035</v>
      </c>
      <c r="DG21">
        <v>107.07</v>
      </c>
      <c r="DH21">
        <v>107.166</v>
      </c>
      <c r="DI21">
        <v>107.455</v>
      </c>
      <c r="DJ21">
        <v>108.12</v>
      </c>
      <c r="DK21">
        <v>108.465</v>
      </c>
      <c r="DL21">
        <v>109.009</v>
      </c>
      <c r="DM21">
        <v>109.416</v>
      </c>
      <c r="DN21">
        <v>109.601</v>
      </c>
      <c r="DO21">
        <v>110.181</v>
      </c>
      <c r="DP21">
        <v>110.759</v>
      </c>
      <c r="DQ21">
        <v>111.384</v>
      </c>
      <c r="DR21">
        <v>112.20099999999999</v>
      </c>
      <c r="DS21">
        <v>112.78</v>
      </c>
      <c r="DT21">
        <v>113.349</v>
      </c>
      <c r="DU21">
        <v>114.47199999999999</v>
      </c>
      <c r="DV21">
        <v>114.86499999999999</v>
      </c>
      <c r="DW21">
        <v>114.628</v>
      </c>
      <c r="DX21">
        <v>114.66500000000001</v>
      </c>
      <c r="DY21">
        <v>114.501</v>
      </c>
      <c r="DZ21">
        <v>114.938</v>
      </c>
      <c r="EA21">
        <v>115.54300000000001</v>
      </c>
      <c r="EB21">
        <v>116.39100000000001</v>
      </c>
      <c r="EC21">
        <v>116.95099999999999</v>
      </c>
      <c r="ED21">
        <v>117.619</v>
      </c>
      <c r="EE21">
        <v>117.881</v>
      </c>
      <c r="EF21">
        <v>118.416</v>
      </c>
      <c r="EG21">
        <v>119.303</v>
      </c>
      <c r="EH21">
        <v>120.04600000000001</v>
      </c>
      <c r="EI21">
        <v>120.387</v>
      </c>
      <c r="EJ21">
        <v>120.88800000000001</v>
      </c>
      <c r="EK21">
        <v>121.44199999999999</v>
      </c>
      <c r="EL21">
        <v>121.80800000000001</v>
      </c>
      <c r="EM21">
        <v>122.575</v>
      </c>
      <c r="EN21">
        <v>123.08199999999999</v>
      </c>
      <c r="EO21">
        <v>123.773</v>
      </c>
      <c r="EP21">
        <v>125.047</v>
      </c>
      <c r="EQ21">
        <v>126.017</v>
      </c>
      <c r="ER21">
        <v>126.78</v>
      </c>
      <c r="ES21">
        <v>127.762</v>
      </c>
      <c r="ET21">
        <v>128.90600000000001</v>
      </c>
      <c r="EU21">
        <v>130.80099999999999</v>
      </c>
      <c r="EV21">
        <v>132.51400000000001</v>
      </c>
      <c r="EW21">
        <v>133.298</v>
      </c>
      <c r="EX21">
        <v>134.48500000000001</v>
      </c>
      <c r="EY21">
        <v>135.48699999999999</v>
      </c>
      <c r="EZ21">
        <v>136.06399999999999</v>
      </c>
      <c r="FA21">
        <v>136.96700000000001</v>
      </c>
      <c r="FB21">
        <v>137.958</v>
      </c>
      <c r="FC21">
        <v>138.447</v>
      </c>
      <c r="FD21">
        <v>138.852</v>
      </c>
      <c r="FE21">
        <v>140.31700000000001</v>
      </c>
      <c r="FF21">
        <v>141.20500000000001</v>
      </c>
      <c r="FG21">
        <v>141.92699999999999</v>
      </c>
      <c r="FH21">
        <v>142.649</v>
      </c>
      <c r="FI21">
        <v>143.12299999999999</v>
      </c>
      <c r="FJ21">
        <v>143.83799999999999</v>
      </c>
      <c r="FK21">
        <v>145.44</v>
      </c>
      <c r="FL21">
        <v>146.71799999999999</v>
      </c>
      <c r="FM21">
        <v>147.59800000000001</v>
      </c>
      <c r="FN21">
        <v>148.43799999999999</v>
      </c>
      <c r="FO21">
        <v>149.19999999999999</v>
      </c>
      <c r="FP21">
        <v>150.255</v>
      </c>
      <c r="FQ21">
        <v>151.12700000000001</v>
      </c>
      <c r="FR21">
        <v>152.98500000000001</v>
      </c>
      <c r="FS21">
        <v>153.43600000000001</v>
      </c>
      <c r="FT21">
        <v>154.33699999999999</v>
      </c>
      <c r="FU21">
        <v>154.971</v>
      </c>
      <c r="FV21">
        <v>155.71600000000001</v>
      </c>
      <c r="FW21">
        <v>157.107</v>
      </c>
      <c r="FX21">
        <v>157.892</v>
      </c>
      <c r="FY21">
        <v>158.559</v>
      </c>
      <c r="FZ21">
        <v>159.45099999999999</v>
      </c>
      <c r="GA21">
        <v>159.739</v>
      </c>
      <c r="GB21">
        <v>160.13399999999999</v>
      </c>
      <c r="GC21">
        <v>160.23400000000001</v>
      </c>
      <c r="GD21">
        <v>160.63</v>
      </c>
      <c r="GE21">
        <v>161.21799999999999</v>
      </c>
      <c r="GF21">
        <v>161.83000000000001</v>
      </c>
      <c r="GG21">
        <v>162.202</v>
      </c>
      <c r="GH21">
        <v>162.56200000000001</v>
      </c>
      <c r="GI21">
        <v>163.45500000000001</v>
      </c>
      <c r="GJ21">
        <v>164.04499999999999</v>
      </c>
    </row>
    <row r="22" spans="1:192" x14ac:dyDescent="0.3">
      <c r="A22" t="s">
        <v>576</v>
      </c>
      <c r="B22" t="s">
        <v>565</v>
      </c>
      <c r="C22" t="s">
        <v>562</v>
      </c>
      <c r="D22" t="s">
        <v>566</v>
      </c>
      <c r="E22" t="s">
        <v>564</v>
      </c>
      <c r="Q22">
        <v>1.6359999999999999</v>
      </c>
      <c r="R22">
        <v>1.923</v>
      </c>
      <c r="S22">
        <v>2.2890000000000001</v>
      </c>
      <c r="T22">
        <v>2.5609999999999999</v>
      </c>
      <c r="U22">
        <v>2.7850000000000001</v>
      </c>
      <c r="V22">
        <v>2.7909999999999999</v>
      </c>
      <c r="W22">
        <v>2.8849999999999998</v>
      </c>
      <c r="X22">
        <v>2.996</v>
      </c>
      <c r="Y22">
        <v>3.1150000000000002</v>
      </c>
      <c r="Z22">
        <v>2.9159999999999999</v>
      </c>
      <c r="AA22">
        <v>2.8109999999999999</v>
      </c>
      <c r="AB22">
        <v>2.5270000000000001</v>
      </c>
      <c r="AC22">
        <v>2.5030000000000001</v>
      </c>
      <c r="AD22">
        <v>2.52</v>
      </c>
      <c r="AE22">
        <v>2.4060000000000001</v>
      </c>
      <c r="AF22">
        <v>2.1789999999999998</v>
      </c>
      <c r="AG22">
        <v>1.7789999999999999</v>
      </c>
      <c r="AH22">
        <v>1.6539999999999999</v>
      </c>
      <c r="AI22">
        <v>1.49</v>
      </c>
      <c r="AJ22">
        <v>1.6890000000000001</v>
      </c>
      <c r="AK22">
        <v>1.792</v>
      </c>
      <c r="AL22">
        <v>1.8420000000000001</v>
      </c>
      <c r="AM22">
        <v>1.631</v>
      </c>
      <c r="AN22">
        <v>1.5940000000000001</v>
      </c>
      <c r="AO22">
        <v>1.4159999999999999</v>
      </c>
      <c r="AP22">
        <v>1.5329999999999999</v>
      </c>
      <c r="AQ22">
        <v>1.22</v>
      </c>
      <c r="AR22">
        <v>0.91300000000000003</v>
      </c>
      <c r="AS22">
        <v>1.1950000000000001</v>
      </c>
      <c r="AT22">
        <v>1.53</v>
      </c>
      <c r="AU22">
        <v>1.7190000000000001</v>
      </c>
      <c r="AV22">
        <v>1.444</v>
      </c>
      <c r="AW22">
        <v>1.278</v>
      </c>
      <c r="AX22">
        <v>1.0780000000000001</v>
      </c>
      <c r="AY22">
        <v>1.254</v>
      </c>
      <c r="AZ22">
        <v>1.421</v>
      </c>
      <c r="BA22">
        <v>1.4119999999999999</v>
      </c>
      <c r="BB22">
        <v>1.1879999999999999</v>
      </c>
      <c r="BC22">
        <v>1.3260000000000001</v>
      </c>
      <c r="BD22">
        <v>1.8640000000000001</v>
      </c>
      <c r="BE22">
        <v>1.919</v>
      </c>
      <c r="BF22">
        <v>1.9019999999999999</v>
      </c>
      <c r="BG22">
        <v>1.7829999999999999</v>
      </c>
      <c r="BH22">
        <v>1.6020000000000001</v>
      </c>
      <c r="BI22">
        <v>1.53</v>
      </c>
      <c r="BJ22">
        <v>1.5129999999999999</v>
      </c>
      <c r="BK22">
        <v>1.248</v>
      </c>
      <c r="BL22">
        <v>0.83299999999999996</v>
      </c>
      <c r="BM22">
        <v>0.26300000000000001</v>
      </c>
      <c r="BN22">
        <v>0.33300000000000002</v>
      </c>
      <c r="BO22">
        <v>0.36599999999999999</v>
      </c>
      <c r="BP22">
        <v>0.16200000000000001</v>
      </c>
      <c r="BQ22">
        <v>0.308</v>
      </c>
      <c r="BR22">
        <v>0.32500000000000001</v>
      </c>
      <c r="BS22">
        <v>0.32100000000000001</v>
      </c>
      <c r="BT22">
        <v>0.307</v>
      </c>
      <c r="BU22">
        <v>0.127</v>
      </c>
      <c r="BV22">
        <v>0.30599999999999999</v>
      </c>
      <c r="BW22">
        <v>0.38600000000000001</v>
      </c>
      <c r="BX22">
        <v>0.51900000000000002</v>
      </c>
      <c r="BY22">
        <v>0.876</v>
      </c>
      <c r="BZ22">
        <v>0.58599999999999997</v>
      </c>
      <c r="CA22">
        <v>0.51800000000000002</v>
      </c>
      <c r="CB22">
        <v>0.55000000000000004</v>
      </c>
      <c r="CC22">
        <v>0.52300000000000002</v>
      </c>
      <c r="CD22">
        <v>0.57699999999999996</v>
      </c>
      <c r="CE22">
        <v>0.51500000000000001</v>
      </c>
      <c r="CF22">
        <v>0.60199999999999998</v>
      </c>
      <c r="CG22">
        <v>0.89</v>
      </c>
      <c r="CH22">
        <v>1.071</v>
      </c>
      <c r="CI22">
        <v>1.194</v>
      </c>
      <c r="CJ22">
        <v>1.508</v>
      </c>
      <c r="CK22">
        <v>1.899</v>
      </c>
      <c r="CL22">
        <v>2.0870000000000002</v>
      </c>
      <c r="CM22">
        <v>1.8089999999999999</v>
      </c>
      <c r="CN22">
        <v>1.849</v>
      </c>
      <c r="CO22">
        <v>1.573</v>
      </c>
      <c r="CP22">
        <v>1.4319999999999999</v>
      </c>
      <c r="CQ22">
        <v>1.4950000000000001</v>
      </c>
      <c r="CR22">
        <v>1.6990000000000001</v>
      </c>
      <c r="CS22">
        <v>1.893</v>
      </c>
      <c r="CT22">
        <v>1.6659999999999999</v>
      </c>
      <c r="CU22">
        <v>1.8640000000000001</v>
      </c>
      <c r="CV22">
        <v>1.849</v>
      </c>
      <c r="CW22">
        <v>1.8720000000000001</v>
      </c>
      <c r="CX22">
        <v>1.889</v>
      </c>
      <c r="CY22">
        <v>2.012</v>
      </c>
      <c r="CZ22">
        <v>1.944</v>
      </c>
      <c r="DA22">
        <v>2.2789999999999999</v>
      </c>
      <c r="DB22">
        <v>2.3180000000000001</v>
      </c>
      <c r="DC22">
        <v>2.4350000000000001</v>
      </c>
      <c r="DD22">
        <v>2.3650000000000002</v>
      </c>
      <c r="DE22">
        <v>2.0750000000000002</v>
      </c>
      <c r="DF22">
        <v>2.298</v>
      </c>
      <c r="DG22">
        <v>1.9530000000000001</v>
      </c>
      <c r="DH22">
        <v>1.627</v>
      </c>
      <c r="DI22">
        <v>1.335</v>
      </c>
      <c r="DJ22">
        <v>1.3380000000000001</v>
      </c>
      <c r="DK22">
        <v>1.5209999999999999</v>
      </c>
      <c r="DL22">
        <v>1.762</v>
      </c>
      <c r="DM22">
        <v>1.528</v>
      </c>
      <c r="DN22">
        <v>1.458</v>
      </c>
      <c r="DO22">
        <v>1.528</v>
      </c>
      <c r="DP22">
        <v>1.3819999999999999</v>
      </c>
      <c r="DQ22">
        <v>1.323</v>
      </c>
      <c r="DR22">
        <v>1.3089999999999999</v>
      </c>
      <c r="DS22">
        <v>1.5169999999999999</v>
      </c>
      <c r="DT22">
        <v>1.772</v>
      </c>
      <c r="DU22">
        <v>1.9410000000000001</v>
      </c>
      <c r="DV22">
        <v>1.8</v>
      </c>
      <c r="DW22">
        <v>1.2490000000000001</v>
      </c>
      <c r="DX22">
        <v>0.378</v>
      </c>
      <c r="DY22">
        <v>0.20399999999999999</v>
      </c>
      <c r="DZ22">
        <v>0.495</v>
      </c>
      <c r="EA22">
        <v>0.56299999999999994</v>
      </c>
      <c r="EB22">
        <v>0.63300000000000001</v>
      </c>
      <c r="EC22">
        <v>0.64</v>
      </c>
      <c r="ED22">
        <v>0.53600000000000003</v>
      </c>
      <c r="EE22">
        <v>0.55200000000000005</v>
      </c>
      <c r="EF22">
        <v>0.56999999999999995</v>
      </c>
      <c r="EG22">
        <v>0.95799999999999996</v>
      </c>
      <c r="EH22">
        <v>1.1559999999999999</v>
      </c>
      <c r="EI22">
        <v>1.798</v>
      </c>
      <c r="EJ22">
        <v>2.625</v>
      </c>
      <c r="EK22">
        <v>3.1989999999999998</v>
      </c>
      <c r="EL22">
        <v>3.4660000000000002</v>
      </c>
      <c r="EM22">
        <v>3.6539999999999999</v>
      </c>
      <c r="EN22">
        <v>3.7759999999999998</v>
      </c>
      <c r="EO22">
        <v>4.0449999999999999</v>
      </c>
      <c r="EP22">
        <v>4.6539999999999999</v>
      </c>
      <c r="EQ22">
        <v>5.2039999999999997</v>
      </c>
      <c r="ER22">
        <v>5.4240000000000004</v>
      </c>
      <c r="ES22">
        <v>5.7039999999999997</v>
      </c>
      <c r="ET22">
        <v>6.1980000000000004</v>
      </c>
      <c r="EU22">
        <v>6.9930000000000003</v>
      </c>
      <c r="EV22">
        <v>7.2009999999999996</v>
      </c>
      <c r="EW22">
        <v>7.6</v>
      </c>
      <c r="EX22">
        <v>7.9720000000000004</v>
      </c>
      <c r="EY22">
        <v>7.782</v>
      </c>
      <c r="EZ22">
        <v>7.7089999999999996</v>
      </c>
      <c r="FA22">
        <v>7.8520000000000003</v>
      </c>
      <c r="FB22">
        <v>8.0370000000000008</v>
      </c>
      <c r="FC22">
        <v>7.6609999999999996</v>
      </c>
      <c r="FD22">
        <v>7.1829999999999998</v>
      </c>
      <c r="FE22">
        <v>7.0510000000000002</v>
      </c>
      <c r="FF22">
        <v>6.6559999999999997</v>
      </c>
      <c r="FG22">
        <v>5.7350000000000003</v>
      </c>
      <c r="FH22">
        <v>5.665</v>
      </c>
      <c r="FI22">
        <v>4.8979999999999997</v>
      </c>
      <c r="FJ22">
        <v>4.1820000000000004</v>
      </c>
      <c r="FK22">
        <v>4.1429999999999998</v>
      </c>
      <c r="FL22">
        <v>4.3780000000000001</v>
      </c>
      <c r="FM22">
        <v>4.1829999999999998</v>
      </c>
      <c r="FN22">
        <v>3.4279999999999999</v>
      </c>
      <c r="FO22">
        <v>3.0990000000000002</v>
      </c>
      <c r="FP22">
        <v>3.2480000000000002</v>
      </c>
      <c r="FQ22">
        <v>2.907</v>
      </c>
      <c r="FR22">
        <v>2.9239999999999999</v>
      </c>
      <c r="FS22">
        <v>3.0089999999999999</v>
      </c>
      <c r="FT22">
        <v>2.83</v>
      </c>
      <c r="FU22">
        <v>2.835</v>
      </c>
      <c r="FV22">
        <v>2.65</v>
      </c>
      <c r="FW22">
        <v>2.6549999999999998</v>
      </c>
      <c r="FX22">
        <v>2.3839999999999999</v>
      </c>
      <c r="FY22">
        <v>2.125</v>
      </c>
      <c r="FZ22">
        <v>2.2949999999999999</v>
      </c>
      <c r="GA22">
        <v>2.5230000000000001</v>
      </c>
      <c r="GB22">
        <v>2.7229999999999999</v>
      </c>
      <c r="GC22">
        <v>2.887</v>
      </c>
      <c r="GD22">
        <v>2.71</v>
      </c>
      <c r="GE22">
        <v>2.4660000000000002</v>
      </c>
      <c r="GF22">
        <v>2.4380000000000002</v>
      </c>
      <c r="GG22">
        <v>2.4020000000000001</v>
      </c>
      <c r="GH22">
        <v>2.5750000000000002</v>
      </c>
      <c r="GI22">
        <v>2.5779999999999998</v>
      </c>
      <c r="GJ22">
        <v>2.657</v>
      </c>
    </row>
    <row r="23" spans="1:192" x14ac:dyDescent="0.3">
      <c r="A23" t="s">
        <v>575</v>
      </c>
      <c r="B23" t="s">
        <v>565</v>
      </c>
      <c r="C23" t="s">
        <v>562</v>
      </c>
      <c r="D23" t="s">
        <v>566</v>
      </c>
      <c r="E23" t="s">
        <v>564</v>
      </c>
      <c r="Q23">
        <v>2.3519999999999999</v>
      </c>
      <c r="R23">
        <v>2.6509999999999998</v>
      </c>
      <c r="S23">
        <v>3.1150000000000002</v>
      </c>
      <c r="T23">
        <v>3.4940000000000002</v>
      </c>
      <c r="U23">
        <v>3.7930000000000001</v>
      </c>
      <c r="V23">
        <v>3.774</v>
      </c>
      <c r="W23">
        <v>3.8460000000000001</v>
      </c>
      <c r="X23">
        <v>3.9910000000000001</v>
      </c>
      <c r="Y23">
        <v>4.0650000000000004</v>
      </c>
      <c r="Z23">
        <v>3.7919999999999998</v>
      </c>
      <c r="AA23">
        <v>3.7010000000000001</v>
      </c>
      <c r="AB23">
        <v>3.3860000000000001</v>
      </c>
      <c r="AC23">
        <v>3.42</v>
      </c>
      <c r="AD23">
        <v>3.3370000000000002</v>
      </c>
      <c r="AE23">
        <v>3.0430000000000001</v>
      </c>
      <c r="AF23">
        <v>2.7589999999999999</v>
      </c>
      <c r="AG23">
        <v>2.327</v>
      </c>
      <c r="AH23">
        <v>2.3210000000000002</v>
      </c>
      <c r="AI23">
        <v>2.145</v>
      </c>
      <c r="AJ23">
        <v>2.3519999999999999</v>
      </c>
      <c r="AK23">
        <v>2.5840000000000001</v>
      </c>
      <c r="AL23">
        <v>2.706</v>
      </c>
      <c r="AM23">
        <v>2.375</v>
      </c>
      <c r="AN23">
        <v>2.3239999999999998</v>
      </c>
      <c r="AO23">
        <v>2.3199999999999998</v>
      </c>
      <c r="AP23">
        <v>2.64</v>
      </c>
      <c r="AQ23">
        <v>2.3809999999999998</v>
      </c>
      <c r="AR23">
        <v>2.0739999999999998</v>
      </c>
      <c r="AS23">
        <v>2.2930000000000001</v>
      </c>
      <c r="AT23">
        <v>2.5870000000000002</v>
      </c>
      <c r="AU23">
        <v>2.6509999999999998</v>
      </c>
      <c r="AV23">
        <v>2.323</v>
      </c>
      <c r="AW23">
        <v>2.0590000000000002</v>
      </c>
      <c r="AX23">
        <v>1.863</v>
      </c>
      <c r="AY23">
        <v>2.0870000000000002</v>
      </c>
      <c r="AZ23">
        <v>2.34</v>
      </c>
      <c r="BA23">
        <v>2.3860000000000001</v>
      </c>
      <c r="BB23">
        <v>2.073</v>
      </c>
      <c r="BC23">
        <v>2.3780000000000001</v>
      </c>
      <c r="BD23">
        <v>2.72</v>
      </c>
      <c r="BE23">
        <v>2.8780000000000001</v>
      </c>
      <c r="BF23">
        <v>2.8740000000000001</v>
      </c>
      <c r="BG23">
        <v>2.839</v>
      </c>
      <c r="BH23">
        <v>2.6459999999999999</v>
      </c>
      <c r="BI23">
        <v>2.6339999999999999</v>
      </c>
      <c r="BJ23">
        <v>2.6749999999999998</v>
      </c>
      <c r="BK23">
        <v>2.4079999999999999</v>
      </c>
      <c r="BL23">
        <v>1.9470000000000001</v>
      </c>
      <c r="BM23">
        <v>1.4830000000000001</v>
      </c>
      <c r="BN23">
        <v>1.5820000000000001</v>
      </c>
      <c r="BO23">
        <v>1.6080000000000001</v>
      </c>
      <c r="BP23">
        <v>1.4990000000000001</v>
      </c>
      <c r="BQ23">
        <v>1.613</v>
      </c>
      <c r="BR23">
        <v>1.673</v>
      </c>
      <c r="BS23">
        <v>1.7769999999999999</v>
      </c>
      <c r="BT23">
        <v>1.79</v>
      </c>
      <c r="BU23">
        <v>1.728</v>
      </c>
      <c r="BV23">
        <v>1.794</v>
      </c>
      <c r="BW23">
        <v>2.0950000000000002</v>
      </c>
      <c r="BX23">
        <v>2.3069999999999999</v>
      </c>
      <c r="BY23">
        <v>2.8260000000000001</v>
      </c>
      <c r="BZ23">
        <v>2.5299999999999998</v>
      </c>
      <c r="CA23">
        <v>2.2879999999999998</v>
      </c>
      <c r="CB23">
        <v>2.4710000000000001</v>
      </c>
      <c r="CC23">
        <v>2.4020000000000001</v>
      </c>
      <c r="CD23">
        <v>2.34</v>
      </c>
      <c r="CE23">
        <v>2.2029999999999998</v>
      </c>
      <c r="CF23">
        <v>2.3490000000000002</v>
      </c>
      <c r="CG23">
        <v>2.5830000000000002</v>
      </c>
      <c r="CH23">
        <v>2.63</v>
      </c>
      <c r="CI23">
        <v>2.5590000000000002</v>
      </c>
      <c r="CJ23">
        <v>2.7549999999999999</v>
      </c>
      <c r="CK23">
        <v>2.9180000000000001</v>
      </c>
      <c r="CL23">
        <v>3.1019999999999999</v>
      </c>
      <c r="CM23">
        <v>2.9409999999999998</v>
      </c>
      <c r="CN23">
        <v>2.8919999999999999</v>
      </c>
      <c r="CO23">
        <v>2.6720000000000002</v>
      </c>
      <c r="CP23">
        <v>2.5819999999999999</v>
      </c>
      <c r="CQ23">
        <v>2.681</v>
      </c>
      <c r="CR23">
        <v>2.895</v>
      </c>
      <c r="CS23">
        <v>3.016</v>
      </c>
      <c r="CT23">
        <v>3.0649999999999999</v>
      </c>
      <c r="CU23">
        <v>3.2890000000000001</v>
      </c>
      <c r="CV23">
        <v>3.347</v>
      </c>
      <c r="CW23">
        <v>3.18</v>
      </c>
      <c r="CX23">
        <v>3.2719999999999998</v>
      </c>
      <c r="CY23">
        <v>3.3180000000000001</v>
      </c>
      <c r="CZ23">
        <v>3.3450000000000002</v>
      </c>
      <c r="DA23">
        <v>3.6030000000000002</v>
      </c>
      <c r="DB23">
        <v>3.9340000000000002</v>
      </c>
      <c r="DC23">
        <v>4.08</v>
      </c>
      <c r="DD23">
        <v>3.9670000000000001</v>
      </c>
      <c r="DE23">
        <v>3.871</v>
      </c>
      <c r="DF23">
        <v>4.1790000000000003</v>
      </c>
      <c r="DG23">
        <v>3.8929999999999998</v>
      </c>
      <c r="DH23">
        <v>3.673</v>
      </c>
      <c r="DI23">
        <v>3.4009999999999998</v>
      </c>
      <c r="DJ23">
        <v>3.4039999999999999</v>
      </c>
      <c r="DK23">
        <v>3.8140000000000001</v>
      </c>
      <c r="DL23">
        <v>4.0220000000000002</v>
      </c>
      <c r="DM23">
        <v>3.9159999999999999</v>
      </c>
      <c r="DN23">
        <v>3.605</v>
      </c>
      <c r="DO23">
        <v>3.661</v>
      </c>
      <c r="DP23">
        <v>3.577</v>
      </c>
      <c r="DQ23">
        <v>3.4449999999999998</v>
      </c>
      <c r="DR23">
        <v>3.3889999999999998</v>
      </c>
      <c r="DS23">
        <v>3.7080000000000002</v>
      </c>
      <c r="DT23">
        <v>3.9980000000000002</v>
      </c>
      <c r="DU23">
        <v>3.9279999999999999</v>
      </c>
      <c r="DV23">
        <v>3.77</v>
      </c>
      <c r="DW23">
        <v>3.0249999999999999</v>
      </c>
      <c r="DX23">
        <v>1.9139999999999999</v>
      </c>
      <c r="DY23">
        <v>1.6819999999999999</v>
      </c>
      <c r="DZ23">
        <v>2.1259999999999999</v>
      </c>
      <c r="EA23">
        <v>2.347</v>
      </c>
      <c r="EB23">
        <v>2.5640000000000001</v>
      </c>
      <c r="EC23">
        <v>2.6</v>
      </c>
      <c r="ED23">
        <v>2.5609999999999999</v>
      </c>
      <c r="EE23">
        <v>2.5030000000000001</v>
      </c>
      <c r="EF23">
        <v>2.633</v>
      </c>
      <c r="EG23">
        <v>2.879</v>
      </c>
      <c r="EH23">
        <v>3.1960000000000002</v>
      </c>
      <c r="EI23">
        <v>4.0810000000000004</v>
      </c>
      <c r="EJ23">
        <v>5.4189999999999996</v>
      </c>
      <c r="EK23">
        <v>6.1959999999999997</v>
      </c>
      <c r="EL23">
        <v>6.4930000000000003</v>
      </c>
      <c r="EM23">
        <v>6.6360000000000001</v>
      </c>
      <c r="EN23">
        <v>6.6630000000000003</v>
      </c>
      <c r="EO23">
        <v>6.9059999999999997</v>
      </c>
      <c r="EP23">
        <v>7.548</v>
      </c>
      <c r="EQ23">
        <v>8.0500000000000007</v>
      </c>
      <c r="ER23">
        <v>8.1509999999999998</v>
      </c>
      <c r="ES23">
        <v>8.8689999999999998</v>
      </c>
      <c r="ET23">
        <v>9.2799999999999994</v>
      </c>
      <c r="EU23">
        <v>10</v>
      </c>
      <c r="EV23">
        <v>10.07</v>
      </c>
      <c r="EW23">
        <v>10.39</v>
      </c>
      <c r="EX23">
        <v>10.904</v>
      </c>
      <c r="EY23">
        <v>10.531000000000001</v>
      </c>
      <c r="EZ23">
        <v>10.4</v>
      </c>
      <c r="FA23">
        <v>10.291</v>
      </c>
      <c r="FB23">
        <v>10.005000000000001</v>
      </c>
      <c r="FC23">
        <v>9.5640000000000001</v>
      </c>
      <c r="FD23">
        <v>9.1549999999999994</v>
      </c>
      <c r="FE23">
        <v>9.0869999999999997</v>
      </c>
      <c r="FF23">
        <v>8.8049999999999997</v>
      </c>
      <c r="FG23">
        <v>7.899</v>
      </c>
      <c r="FH23">
        <v>7.7930000000000001</v>
      </c>
      <c r="FI23">
        <v>7.125</v>
      </c>
      <c r="FJ23">
        <v>6.1909999999999998</v>
      </c>
      <c r="FK23">
        <v>6.3470000000000004</v>
      </c>
      <c r="FL23">
        <v>6.9169999999999998</v>
      </c>
      <c r="FM23">
        <v>7.1689999999999996</v>
      </c>
      <c r="FN23">
        <v>6.8029999999999999</v>
      </c>
      <c r="FO23">
        <v>6.9470000000000001</v>
      </c>
      <c r="FP23">
        <v>7.7069999999999999</v>
      </c>
      <c r="FQ23">
        <v>7.2619999999999996</v>
      </c>
      <c r="FR23">
        <v>7.45</v>
      </c>
      <c r="FS23">
        <v>7.6870000000000003</v>
      </c>
      <c r="FT23">
        <v>7.5890000000000004</v>
      </c>
      <c r="FU23">
        <v>7.4450000000000003</v>
      </c>
      <c r="FV23">
        <v>7.2359999999999998</v>
      </c>
      <c r="FW23">
        <v>7.1680000000000001</v>
      </c>
      <c r="FX23">
        <v>6.524</v>
      </c>
      <c r="FY23">
        <v>6.0960000000000001</v>
      </c>
      <c r="FZ23">
        <v>6.0709999999999997</v>
      </c>
      <c r="GA23">
        <v>5.8220000000000001</v>
      </c>
      <c r="GB23">
        <v>5.19</v>
      </c>
      <c r="GC23">
        <v>4.5789999999999997</v>
      </c>
      <c r="GD23">
        <v>4.2389999999999999</v>
      </c>
      <c r="GE23">
        <v>3.754</v>
      </c>
      <c r="GF23">
        <v>3.4830000000000001</v>
      </c>
      <c r="GG23">
        <v>3.45</v>
      </c>
      <c r="GH23">
        <v>3.573</v>
      </c>
      <c r="GI23">
        <v>3.4359999999999999</v>
      </c>
      <c r="GJ23">
        <v>3.5009999999999999</v>
      </c>
    </row>
    <row r="24" spans="1:192" x14ac:dyDescent="0.3">
      <c r="A24" t="s">
        <v>567</v>
      </c>
      <c r="B24" t="s">
        <v>561</v>
      </c>
      <c r="C24" t="s">
        <v>562</v>
      </c>
      <c r="D24" t="s">
        <v>563</v>
      </c>
      <c r="E24" t="s">
        <v>564</v>
      </c>
      <c r="F24">
        <v>0.71599999999999997</v>
      </c>
      <c r="G24">
        <v>0.45700000000000002</v>
      </c>
      <c r="H24">
        <v>0.32700000000000001</v>
      </c>
      <c r="I24">
        <v>0.30499999999999999</v>
      </c>
      <c r="J24">
        <v>0.65900000000000003</v>
      </c>
      <c r="K24">
        <v>0.85099999999999998</v>
      </c>
      <c r="L24">
        <v>1.2090000000000001</v>
      </c>
      <c r="M24">
        <v>0.64900000000000002</v>
      </c>
      <c r="N24">
        <v>0.61399999999999999</v>
      </c>
      <c r="O24">
        <v>0.13</v>
      </c>
      <c r="P24">
        <v>0.376</v>
      </c>
      <c r="Q24">
        <v>0.58499999999999996</v>
      </c>
      <c r="R24">
        <v>0.47199999999999998</v>
      </c>
      <c r="S24">
        <v>1.143</v>
      </c>
      <c r="T24">
        <v>0.78700000000000003</v>
      </c>
      <c r="U24">
        <v>0.63800000000000001</v>
      </c>
      <c r="V24">
        <v>0.57899999999999996</v>
      </c>
      <c r="W24">
        <v>0.83099999999999996</v>
      </c>
      <c r="X24">
        <v>1.278</v>
      </c>
      <c r="Y24">
        <v>0.93500000000000005</v>
      </c>
      <c r="Z24">
        <v>0.52900000000000003</v>
      </c>
      <c r="AA24">
        <v>0.377</v>
      </c>
      <c r="AB24">
        <v>0.435</v>
      </c>
      <c r="AC24">
        <v>1.389</v>
      </c>
      <c r="AD24">
        <v>0.64800000000000002</v>
      </c>
      <c r="AE24">
        <v>1.0349999999999999</v>
      </c>
      <c r="AF24">
        <v>0.57899999999999996</v>
      </c>
      <c r="AG24">
        <v>0.14799999999999999</v>
      </c>
      <c r="AH24">
        <v>0.20699999999999999</v>
      </c>
      <c r="AI24">
        <v>0.33900000000000002</v>
      </c>
      <c r="AJ24">
        <v>0.751</v>
      </c>
      <c r="AK24">
        <v>0.76600000000000001</v>
      </c>
      <c r="AL24">
        <v>0.72</v>
      </c>
      <c r="AM24">
        <v>-0.125</v>
      </c>
      <c r="AN24">
        <v>0.45100000000000001</v>
      </c>
      <c r="AO24">
        <v>0.53200000000000003</v>
      </c>
      <c r="AP24">
        <v>0.92200000000000004</v>
      </c>
      <c r="AQ24">
        <v>0.60199999999999998</v>
      </c>
      <c r="AR24">
        <v>0.52100000000000002</v>
      </c>
      <c r="AS24">
        <v>0.122</v>
      </c>
      <c r="AT24">
        <v>0.49199999999999999</v>
      </c>
      <c r="AU24">
        <v>0.55800000000000005</v>
      </c>
      <c r="AV24">
        <v>0.44700000000000001</v>
      </c>
      <c r="AW24">
        <v>0.65400000000000003</v>
      </c>
      <c r="AX24">
        <v>0.52500000000000002</v>
      </c>
      <c r="AY24">
        <v>0.29799999999999999</v>
      </c>
      <c r="AZ24">
        <v>0.13</v>
      </c>
      <c r="BA24">
        <v>0.94599999999999995</v>
      </c>
      <c r="BB24">
        <v>0.53900000000000003</v>
      </c>
      <c r="BC24">
        <v>0.58599999999999997</v>
      </c>
      <c r="BD24">
        <v>0.45400000000000001</v>
      </c>
      <c r="BE24">
        <v>0.222</v>
      </c>
      <c r="BF24">
        <v>0.64300000000000002</v>
      </c>
      <c r="BG24">
        <v>1.091</v>
      </c>
      <c r="BH24">
        <v>0.53700000000000003</v>
      </c>
      <c r="BI24">
        <v>0.45500000000000002</v>
      </c>
      <c r="BJ24">
        <v>0.86599999999999999</v>
      </c>
      <c r="BK24">
        <v>-0.14599999999999999</v>
      </c>
      <c r="BL24">
        <v>0.222</v>
      </c>
      <c r="BM24">
        <v>0.77900000000000003</v>
      </c>
      <c r="BN24">
        <v>0.75900000000000001</v>
      </c>
      <c r="BO24">
        <v>0.89700000000000002</v>
      </c>
      <c r="BP24">
        <v>0.54200000000000004</v>
      </c>
      <c r="BQ24">
        <v>0.66100000000000003</v>
      </c>
      <c r="BR24">
        <v>0.39700000000000002</v>
      </c>
      <c r="BS24">
        <v>0.59699999999999998</v>
      </c>
      <c r="BT24">
        <v>0.47899999999999998</v>
      </c>
      <c r="BU24">
        <v>0.97199999999999998</v>
      </c>
      <c r="BV24">
        <v>0.88100000000000001</v>
      </c>
      <c r="BW24">
        <v>0.125</v>
      </c>
      <c r="BX24">
        <v>0.52600000000000002</v>
      </c>
      <c r="BY24">
        <v>0.76700000000000002</v>
      </c>
      <c r="BZ24">
        <v>0.95899999999999996</v>
      </c>
      <c r="CA24">
        <v>1.3320000000000001</v>
      </c>
      <c r="CB24">
        <v>1.034</v>
      </c>
      <c r="CC24">
        <v>1.4650000000000001</v>
      </c>
      <c r="CD24">
        <v>1.004</v>
      </c>
      <c r="CE24">
        <v>0.76700000000000002</v>
      </c>
      <c r="CF24">
        <v>0.76900000000000002</v>
      </c>
      <c r="CG24">
        <v>0.76100000000000001</v>
      </c>
      <c r="CH24">
        <v>0.61799999999999999</v>
      </c>
      <c r="CI24">
        <v>1.45</v>
      </c>
      <c r="CJ24">
        <v>1.073</v>
      </c>
      <c r="CK24">
        <v>1.5660000000000001</v>
      </c>
      <c r="CL24">
        <v>1.161</v>
      </c>
      <c r="CM24">
        <v>1.2250000000000001</v>
      </c>
      <c r="CN24">
        <v>1.008</v>
      </c>
      <c r="CO24">
        <v>0.84699999999999998</v>
      </c>
      <c r="CP24">
        <v>0.58799999999999997</v>
      </c>
      <c r="CQ24">
        <v>0.86699999999999999</v>
      </c>
      <c r="CR24">
        <v>0.76600000000000001</v>
      </c>
      <c r="CS24">
        <v>0.76200000000000001</v>
      </c>
      <c r="CT24">
        <v>0.60099999999999998</v>
      </c>
      <c r="CU24">
        <v>0.56599999999999995</v>
      </c>
      <c r="CV24">
        <v>0.38500000000000001</v>
      </c>
      <c r="CW24">
        <v>0.61699999999999999</v>
      </c>
      <c r="CX24">
        <v>0.29499999999999998</v>
      </c>
      <c r="CY24">
        <v>0.74399999999999999</v>
      </c>
      <c r="CZ24">
        <v>0.81200000000000006</v>
      </c>
      <c r="DA24">
        <v>0.67600000000000005</v>
      </c>
      <c r="DB24">
        <v>1.2070000000000001</v>
      </c>
      <c r="DC24">
        <v>0.69799999999999995</v>
      </c>
      <c r="DD24">
        <v>0.68100000000000005</v>
      </c>
      <c r="DE24">
        <v>0.96099999999999997</v>
      </c>
      <c r="DF24">
        <v>0.77600000000000002</v>
      </c>
      <c r="DG24">
        <v>3.5000000000000003E-2</v>
      </c>
      <c r="DH24">
        <v>-0.51300000000000001</v>
      </c>
      <c r="DI24">
        <v>0.52200000000000002</v>
      </c>
      <c r="DJ24">
        <v>0.68</v>
      </c>
      <c r="DK24">
        <v>0.78900000000000003</v>
      </c>
      <c r="DL24">
        <v>0.60299999999999998</v>
      </c>
      <c r="DM24">
        <v>0.93700000000000006</v>
      </c>
      <c r="DN24">
        <v>0.16900000000000001</v>
      </c>
      <c r="DO24">
        <v>0.60399999999999998</v>
      </c>
      <c r="DP24">
        <v>0.61499999999999999</v>
      </c>
      <c r="DQ24">
        <v>0.48199999999999998</v>
      </c>
      <c r="DR24">
        <v>0.53600000000000003</v>
      </c>
      <c r="DS24">
        <v>0.314</v>
      </c>
      <c r="DT24">
        <v>0.33800000000000002</v>
      </c>
      <c r="DU24">
        <v>0.72699999999999998</v>
      </c>
      <c r="DV24">
        <v>0.50900000000000001</v>
      </c>
      <c r="DW24">
        <v>0.77400000000000002</v>
      </c>
      <c r="DX24">
        <v>0.81100000000000005</v>
      </c>
      <c r="DY24">
        <v>0.45100000000000001</v>
      </c>
      <c r="DZ24">
        <v>0.48299999999999998</v>
      </c>
      <c r="EA24">
        <v>0.56000000000000005</v>
      </c>
      <c r="EB24">
        <v>0.40899999999999997</v>
      </c>
      <c r="EC24">
        <v>0.53800000000000003</v>
      </c>
      <c r="ED24">
        <v>1.046</v>
      </c>
      <c r="EE24">
        <v>0.51100000000000001</v>
      </c>
      <c r="EF24">
        <v>0.38500000000000001</v>
      </c>
      <c r="EG24">
        <v>0.90300000000000002</v>
      </c>
      <c r="EH24">
        <v>0.83</v>
      </c>
      <c r="EI24">
        <v>0.98199999999999998</v>
      </c>
      <c r="EJ24">
        <v>0.94199999999999995</v>
      </c>
      <c r="EK24">
        <v>0.64</v>
      </c>
      <c r="EL24">
        <v>0.67700000000000005</v>
      </c>
      <c r="EM24">
        <v>0.90700000000000003</v>
      </c>
      <c r="EN24">
        <v>0.60699999999999998</v>
      </c>
      <c r="EO24">
        <v>1.0209999999999999</v>
      </c>
      <c r="EP24">
        <v>0.874</v>
      </c>
      <c r="EQ24">
        <v>0.41799999999999998</v>
      </c>
      <c r="ER24">
        <v>0.63400000000000001</v>
      </c>
      <c r="ES24">
        <v>0.68899999999999995</v>
      </c>
      <c r="ET24">
        <v>1.198</v>
      </c>
      <c r="EU24">
        <v>1.702</v>
      </c>
      <c r="EV24">
        <v>1.915</v>
      </c>
      <c r="EW24">
        <v>1.048</v>
      </c>
      <c r="EX24">
        <v>1.012</v>
      </c>
      <c r="EY24">
        <v>1.244</v>
      </c>
      <c r="EZ24">
        <v>1.002</v>
      </c>
      <c r="FA24">
        <v>1.0329999999999999</v>
      </c>
      <c r="FB24">
        <v>1.1759999999999999</v>
      </c>
      <c r="FC24">
        <v>1.2250000000000001</v>
      </c>
      <c r="FD24">
        <v>1.085</v>
      </c>
      <c r="FE24">
        <v>1.841</v>
      </c>
      <c r="FF24">
        <v>2.3220000000000001</v>
      </c>
      <c r="FG24">
        <v>1.6619999999999999</v>
      </c>
      <c r="FH24">
        <v>1.2589999999999999</v>
      </c>
      <c r="FI24">
        <v>1.1919999999999999</v>
      </c>
      <c r="FJ24">
        <v>1.212</v>
      </c>
      <c r="FK24">
        <v>1.323</v>
      </c>
      <c r="FL24">
        <v>1.337</v>
      </c>
      <c r="FM24">
        <v>1.3240000000000001</v>
      </c>
      <c r="FN24">
        <v>0.84699999999999998</v>
      </c>
      <c r="FO24">
        <v>0.90900000000000003</v>
      </c>
      <c r="FP24">
        <v>0.88400000000000001</v>
      </c>
      <c r="FQ24">
        <v>1.052</v>
      </c>
      <c r="FR24">
        <v>3.3849999999999998</v>
      </c>
      <c r="FS24">
        <v>1.3680000000000001</v>
      </c>
      <c r="FT24">
        <v>0.95199999999999996</v>
      </c>
      <c r="FU24">
        <v>0.51200000000000001</v>
      </c>
      <c r="FV24">
        <v>1.19</v>
      </c>
      <c r="FW24">
        <v>0.83699999999999997</v>
      </c>
      <c r="FX24">
        <v>1.075</v>
      </c>
      <c r="FY24">
        <v>1.17</v>
      </c>
      <c r="FZ24">
        <v>0.90800000000000003</v>
      </c>
      <c r="GA24">
        <v>0.59499999999999997</v>
      </c>
      <c r="GB24">
        <v>0.64700000000000002</v>
      </c>
      <c r="GC24">
        <v>0.94299999999999995</v>
      </c>
      <c r="GD24">
        <v>0.79400000000000004</v>
      </c>
      <c r="GE24">
        <v>1.1020000000000001</v>
      </c>
      <c r="GF24">
        <v>0.51700000000000002</v>
      </c>
      <c r="GG24">
        <v>0.4</v>
      </c>
      <c r="GH24">
        <v>0.153</v>
      </c>
      <c r="GI24">
        <v>0.221</v>
      </c>
      <c r="GJ24">
        <v>0.23699999999999999</v>
      </c>
    </row>
    <row r="25" spans="1:192" x14ac:dyDescent="0.3">
      <c r="A25" t="s">
        <v>571</v>
      </c>
      <c r="B25" t="s">
        <v>568</v>
      </c>
      <c r="C25" t="s">
        <v>562</v>
      </c>
      <c r="E25" t="s">
        <v>568</v>
      </c>
      <c r="Q25">
        <v>85.512</v>
      </c>
      <c r="R25">
        <v>85.956000000000003</v>
      </c>
      <c r="S25">
        <v>86.570999999999998</v>
      </c>
      <c r="T25">
        <v>87.001999999999995</v>
      </c>
      <c r="U25">
        <v>87.227999999999994</v>
      </c>
      <c r="V25">
        <v>87.272000000000006</v>
      </c>
      <c r="W25">
        <v>87.191000000000003</v>
      </c>
      <c r="X25">
        <v>87.307000000000002</v>
      </c>
      <c r="Y25">
        <v>87.584000000000003</v>
      </c>
      <c r="Z25">
        <v>87.884</v>
      </c>
      <c r="AA25">
        <v>88.120999999999995</v>
      </c>
      <c r="AB25">
        <v>88.343000000000004</v>
      </c>
      <c r="AC25">
        <v>88.213999999999999</v>
      </c>
      <c r="AD25">
        <v>88.625</v>
      </c>
      <c r="AE25">
        <v>89.156999999999996</v>
      </c>
      <c r="AF25">
        <v>89.450999999999993</v>
      </c>
      <c r="AG25">
        <v>89.51</v>
      </c>
      <c r="AH25">
        <v>89.539000000000001</v>
      </c>
      <c r="AI25">
        <v>89.68</v>
      </c>
      <c r="AJ25">
        <v>89.950999999999993</v>
      </c>
      <c r="AK25">
        <v>90.256</v>
      </c>
      <c r="AL25">
        <v>90.52</v>
      </c>
      <c r="AM25">
        <v>90.52</v>
      </c>
      <c r="AN25">
        <v>90.733999999999995</v>
      </c>
      <c r="AO25">
        <v>90.486999999999995</v>
      </c>
      <c r="AP25">
        <v>90.819000000000003</v>
      </c>
      <c r="AQ25">
        <v>91.212999999999994</v>
      </c>
      <c r="AR25">
        <v>91.275000000000006</v>
      </c>
      <c r="AS25">
        <v>91.47</v>
      </c>
      <c r="AT25">
        <v>91.563999999999993</v>
      </c>
      <c r="AU25">
        <v>91.665000000000006</v>
      </c>
      <c r="AV25">
        <v>91.757000000000005</v>
      </c>
      <c r="AW25">
        <v>91.837000000000003</v>
      </c>
      <c r="AX25">
        <v>91.906999999999996</v>
      </c>
      <c r="AY25">
        <v>91.956999999999994</v>
      </c>
      <c r="AZ25">
        <v>92.24</v>
      </c>
      <c r="BA25">
        <v>91.983999999999995</v>
      </c>
      <c r="BB25">
        <v>92.298000000000002</v>
      </c>
      <c r="BC25">
        <v>92.724000000000004</v>
      </c>
      <c r="BD25">
        <v>93.034999999999997</v>
      </c>
      <c r="BE25">
        <v>93.209000000000003</v>
      </c>
      <c r="BF25">
        <v>93.385000000000005</v>
      </c>
      <c r="BG25">
        <v>93.37</v>
      </c>
      <c r="BH25">
        <v>93.468000000000004</v>
      </c>
      <c r="BI25">
        <v>93.63</v>
      </c>
      <c r="BJ25">
        <v>93.805999999999997</v>
      </c>
      <c r="BK25">
        <v>93.9</v>
      </c>
      <c r="BL25">
        <v>94.233999999999995</v>
      </c>
      <c r="BM25">
        <v>94.340999999999994</v>
      </c>
      <c r="BN25">
        <v>95.055000000000007</v>
      </c>
      <c r="BO25">
        <v>95.790999999999997</v>
      </c>
      <c r="BP25">
        <v>96.385000000000005</v>
      </c>
      <c r="BQ25">
        <v>96.647000000000006</v>
      </c>
      <c r="BR25">
        <v>96.656999999999996</v>
      </c>
      <c r="BS25">
        <v>96.61</v>
      </c>
      <c r="BT25">
        <v>96.65</v>
      </c>
      <c r="BU25">
        <v>96.679000000000002</v>
      </c>
      <c r="BV25">
        <v>96.861000000000004</v>
      </c>
      <c r="BW25">
        <v>96.831000000000003</v>
      </c>
      <c r="BX25">
        <v>96.942999999999998</v>
      </c>
      <c r="BY25">
        <v>96.617999999999995</v>
      </c>
      <c r="BZ25">
        <v>96.805000000000007</v>
      </c>
      <c r="CA25">
        <v>97.304000000000002</v>
      </c>
      <c r="CB25">
        <v>97.575999999999993</v>
      </c>
      <c r="CC25">
        <v>97.888000000000005</v>
      </c>
      <c r="CD25">
        <v>98.058000000000007</v>
      </c>
      <c r="CE25">
        <v>98.072000000000003</v>
      </c>
      <c r="CF25">
        <v>98.114999999999995</v>
      </c>
      <c r="CG25">
        <v>98.191000000000003</v>
      </c>
      <c r="CH25">
        <v>98.504000000000005</v>
      </c>
      <c r="CI25">
        <v>98.507999999999996</v>
      </c>
      <c r="CJ25">
        <v>98.921999999999997</v>
      </c>
      <c r="CK25">
        <v>98.861000000000004</v>
      </c>
      <c r="CL25">
        <v>99.215000000000003</v>
      </c>
      <c r="CM25">
        <v>99.481999999999999</v>
      </c>
      <c r="CN25">
        <v>99.882000000000005</v>
      </c>
      <c r="CO25">
        <v>99.957999999999998</v>
      </c>
      <c r="CP25">
        <v>100.10299999999999</v>
      </c>
      <c r="CQ25">
        <v>100.113</v>
      </c>
      <c r="CR25">
        <v>100.18600000000001</v>
      </c>
      <c r="CS25">
        <v>100.30500000000001</v>
      </c>
      <c r="CT25">
        <v>100.47799999999999</v>
      </c>
      <c r="CU25">
        <v>100.551</v>
      </c>
      <c r="CV25">
        <v>100.849</v>
      </c>
      <c r="CW25">
        <v>100.688</v>
      </c>
      <c r="CX25">
        <v>100.91800000000001</v>
      </c>
      <c r="CY25">
        <v>101.334</v>
      </c>
      <c r="CZ25">
        <v>101.68899999999999</v>
      </c>
      <c r="DA25">
        <v>102.133</v>
      </c>
      <c r="DB25">
        <v>102.29600000000001</v>
      </c>
      <c r="DC25">
        <v>102.369</v>
      </c>
      <c r="DD25">
        <v>102.556</v>
      </c>
      <c r="DE25">
        <v>102.684</v>
      </c>
      <c r="DF25">
        <v>102.98099999999999</v>
      </c>
      <c r="DG25">
        <v>102.893</v>
      </c>
      <c r="DH25">
        <v>102.996</v>
      </c>
      <c r="DI25">
        <v>102.816</v>
      </c>
      <c r="DJ25">
        <v>103.18600000000001</v>
      </c>
      <c r="DK25">
        <v>103.63800000000001</v>
      </c>
      <c r="DL25">
        <v>104.21299999999999</v>
      </c>
      <c r="DM25">
        <v>104.40300000000001</v>
      </c>
      <c r="DN25">
        <v>104.47799999999999</v>
      </c>
      <c r="DO25">
        <v>104.526</v>
      </c>
      <c r="DP25">
        <v>104.57</v>
      </c>
      <c r="DQ25">
        <v>104.499</v>
      </c>
      <c r="DR25">
        <v>104.66500000000001</v>
      </c>
      <c r="DS25">
        <v>104.601</v>
      </c>
      <c r="DT25">
        <v>104.879</v>
      </c>
      <c r="DU25">
        <v>104.762</v>
      </c>
      <c r="DV25">
        <v>104.96899999999999</v>
      </c>
      <c r="DW25">
        <v>105.154</v>
      </c>
      <c r="DX25">
        <v>105.32</v>
      </c>
      <c r="DY25">
        <v>105.333</v>
      </c>
      <c r="DZ25">
        <v>105.566</v>
      </c>
      <c r="EA25">
        <v>105.51900000000001</v>
      </c>
      <c r="EB25">
        <v>105.44</v>
      </c>
      <c r="EC25">
        <v>105.39</v>
      </c>
      <c r="ED25">
        <v>105.61499999999999</v>
      </c>
      <c r="EE25">
        <v>105.68</v>
      </c>
      <c r="EF25">
        <v>105.99299999999999</v>
      </c>
      <c r="EG25">
        <v>106.64100000000001</v>
      </c>
      <c r="EH25">
        <v>107.02</v>
      </c>
      <c r="EI25">
        <v>107.622</v>
      </c>
      <c r="EJ25">
        <v>108.142</v>
      </c>
      <c r="EK25">
        <v>108.53700000000001</v>
      </c>
      <c r="EL25">
        <v>108.88200000000001</v>
      </c>
      <c r="EM25">
        <v>109.158</v>
      </c>
      <c r="EN25">
        <v>109.515</v>
      </c>
      <c r="EO25">
        <v>109.911</v>
      </c>
      <c r="EP25">
        <v>110.86199999999999</v>
      </c>
      <c r="EQ25">
        <v>111.489</v>
      </c>
      <c r="ER25">
        <v>112.06</v>
      </c>
      <c r="ES25">
        <v>113.01900000000001</v>
      </c>
      <c r="ET25">
        <v>113.982</v>
      </c>
      <c r="EU25">
        <v>117.136</v>
      </c>
      <c r="EV25">
        <v>118.42400000000001</v>
      </c>
      <c r="EW25">
        <v>119.327</v>
      </c>
      <c r="EX25">
        <v>120.166</v>
      </c>
      <c r="EY25">
        <v>120.627</v>
      </c>
      <c r="EZ25">
        <v>121.099</v>
      </c>
      <c r="FA25">
        <v>121.96599999999999</v>
      </c>
      <c r="FB25">
        <v>123.27500000000001</v>
      </c>
      <c r="FC25">
        <v>123.568</v>
      </c>
      <c r="FD25">
        <v>123.82899999999999</v>
      </c>
      <c r="FE25">
        <v>124.036</v>
      </c>
      <c r="FF25">
        <v>124.955</v>
      </c>
      <c r="FG25">
        <v>125.654</v>
      </c>
      <c r="FH25">
        <v>126.348</v>
      </c>
      <c r="FI25">
        <v>126.56699999999999</v>
      </c>
      <c r="FJ25">
        <v>126.905</v>
      </c>
      <c r="FK25">
        <v>127.14700000000001</v>
      </c>
      <c r="FL25">
        <v>127.581</v>
      </c>
      <c r="FM25">
        <v>127.877</v>
      </c>
      <c r="FN25">
        <v>128.215</v>
      </c>
      <c r="FO25">
        <v>128.22</v>
      </c>
      <c r="FP25">
        <v>128.52699999999999</v>
      </c>
      <c r="FQ25">
        <v>128.97300000000001</v>
      </c>
      <c r="FR25">
        <v>129.642</v>
      </c>
      <c r="FS25">
        <v>130.16200000000001</v>
      </c>
      <c r="FT25">
        <v>130.774</v>
      </c>
      <c r="FU25">
        <v>131.07300000000001</v>
      </c>
      <c r="FV25">
        <v>131.399</v>
      </c>
      <c r="FW25">
        <v>131.94300000000001</v>
      </c>
      <c r="FX25">
        <v>132.142</v>
      </c>
      <c r="FY25">
        <v>132.02799999999999</v>
      </c>
      <c r="FZ25">
        <v>132.619</v>
      </c>
      <c r="GA25">
        <v>132.97399999999999</v>
      </c>
      <c r="GB25">
        <v>133.565</v>
      </c>
      <c r="GC25">
        <v>134.321</v>
      </c>
      <c r="GD25">
        <v>134.97399999999999</v>
      </c>
      <c r="GE25">
        <v>135.40799999999999</v>
      </c>
      <c r="GF25">
        <v>136.01499999999999</v>
      </c>
      <c r="GG25">
        <v>136.172</v>
      </c>
      <c r="GH25">
        <v>136.53</v>
      </c>
      <c r="GI25">
        <v>137.05500000000001</v>
      </c>
      <c r="GJ25">
        <v>137.154</v>
      </c>
    </row>
    <row r="26" spans="1:192" x14ac:dyDescent="0.3">
      <c r="A26" t="s">
        <v>575</v>
      </c>
      <c r="B26" t="s">
        <v>561</v>
      </c>
      <c r="C26" t="s">
        <v>562</v>
      </c>
      <c r="D26" t="s">
        <v>563</v>
      </c>
      <c r="E26" t="s">
        <v>564</v>
      </c>
      <c r="F26">
        <v>0.19900000000000001</v>
      </c>
      <c r="G26">
        <v>0.40799999999999997</v>
      </c>
      <c r="H26">
        <v>0.19700000000000001</v>
      </c>
      <c r="I26">
        <v>6.8000000000000005E-2</v>
      </c>
      <c r="J26">
        <v>-8.1000000000000003E-2</v>
      </c>
      <c r="K26">
        <v>9.7000000000000003E-2</v>
      </c>
      <c r="L26">
        <v>0.127</v>
      </c>
      <c r="M26">
        <v>0.14899999999999999</v>
      </c>
      <c r="N26">
        <v>0.25700000000000001</v>
      </c>
      <c r="O26">
        <v>0.20399999999999999</v>
      </c>
      <c r="P26">
        <v>0.27</v>
      </c>
      <c r="Q26">
        <v>0.435</v>
      </c>
      <c r="R26">
        <v>0.49199999999999999</v>
      </c>
      <c r="S26">
        <v>0.86099999999999999</v>
      </c>
      <c r="T26">
        <v>0.56599999999999995</v>
      </c>
      <c r="U26">
        <v>0.35599999999999998</v>
      </c>
      <c r="V26">
        <v>-9.9000000000000005E-2</v>
      </c>
      <c r="W26">
        <v>0.16600000000000001</v>
      </c>
      <c r="X26">
        <v>0.26800000000000002</v>
      </c>
      <c r="Y26">
        <v>0.22</v>
      </c>
      <c r="Z26">
        <v>-6.0000000000000001E-3</v>
      </c>
      <c r="AA26">
        <v>0.11700000000000001</v>
      </c>
      <c r="AB26">
        <v>-3.4000000000000002E-2</v>
      </c>
      <c r="AC26">
        <v>0.46700000000000003</v>
      </c>
      <c r="AD26">
        <v>0.41199999999999998</v>
      </c>
      <c r="AE26">
        <v>0.57299999999999995</v>
      </c>
      <c r="AF26">
        <v>0.28899999999999998</v>
      </c>
      <c r="AG26">
        <v>-6.6000000000000003E-2</v>
      </c>
      <c r="AH26">
        <v>-0.105</v>
      </c>
      <c r="AI26">
        <v>-6.0000000000000001E-3</v>
      </c>
      <c r="AJ26">
        <v>0.47</v>
      </c>
      <c r="AK26">
        <v>0.44700000000000001</v>
      </c>
      <c r="AL26">
        <v>0.113</v>
      </c>
      <c r="AM26">
        <v>-0.20599999999999999</v>
      </c>
      <c r="AN26">
        <v>-8.4000000000000005E-2</v>
      </c>
      <c r="AO26">
        <v>0.46300000000000002</v>
      </c>
      <c r="AP26">
        <v>0.72599999999999998</v>
      </c>
      <c r="AQ26">
        <v>0.31900000000000001</v>
      </c>
      <c r="AR26">
        <v>-1.0999999999999999E-2</v>
      </c>
      <c r="AS26">
        <v>0.14699999999999999</v>
      </c>
      <c r="AT26">
        <v>0.182</v>
      </c>
      <c r="AU26">
        <v>5.7000000000000002E-2</v>
      </c>
      <c r="AV26">
        <v>0.15</v>
      </c>
      <c r="AW26">
        <v>0.188</v>
      </c>
      <c r="AX26">
        <v>-7.9000000000000001E-2</v>
      </c>
      <c r="AY26">
        <v>1.2999999999999999E-2</v>
      </c>
      <c r="AZ26">
        <v>0.16400000000000001</v>
      </c>
      <c r="BA26">
        <v>0.50800000000000001</v>
      </c>
      <c r="BB26">
        <v>0.41899999999999998</v>
      </c>
      <c r="BC26">
        <v>0.61799999999999999</v>
      </c>
      <c r="BD26">
        <v>0.32300000000000001</v>
      </c>
      <c r="BE26">
        <v>0.30099999999999999</v>
      </c>
      <c r="BF26">
        <v>0.17799999999999999</v>
      </c>
      <c r="BG26">
        <v>2.3E-2</v>
      </c>
      <c r="BH26">
        <v>-3.7999999999999999E-2</v>
      </c>
      <c r="BI26">
        <v>0.17599999999999999</v>
      </c>
      <c r="BJ26">
        <v>-3.9E-2</v>
      </c>
      <c r="BK26">
        <v>-0.247</v>
      </c>
      <c r="BL26">
        <v>-0.28799999999999998</v>
      </c>
      <c r="BM26">
        <v>5.0999999999999997E-2</v>
      </c>
      <c r="BN26">
        <v>0.51600000000000001</v>
      </c>
      <c r="BO26">
        <v>0.64400000000000002</v>
      </c>
      <c r="BP26">
        <v>0.215</v>
      </c>
      <c r="BQ26">
        <v>0.41399999999999998</v>
      </c>
      <c r="BR26">
        <v>0.23799999999999999</v>
      </c>
      <c r="BS26">
        <v>0.125</v>
      </c>
      <c r="BT26">
        <v>-2.5999999999999999E-2</v>
      </c>
      <c r="BU26">
        <v>0.11600000000000001</v>
      </c>
      <c r="BV26">
        <v>2.5999999999999999E-2</v>
      </c>
      <c r="BW26">
        <v>4.7E-2</v>
      </c>
      <c r="BX26">
        <v>-0.08</v>
      </c>
      <c r="BY26">
        <v>0.55900000000000005</v>
      </c>
      <c r="BZ26">
        <v>0.22600000000000001</v>
      </c>
      <c r="CA26">
        <v>0.40699999999999997</v>
      </c>
      <c r="CB26">
        <v>0.39400000000000002</v>
      </c>
      <c r="CC26">
        <v>0.34699999999999998</v>
      </c>
      <c r="CD26">
        <v>0.17699999999999999</v>
      </c>
      <c r="CE26">
        <v>-8.9999999999999993E-3</v>
      </c>
      <c r="CF26">
        <v>0.11700000000000001</v>
      </c>
      <c r="CG26">
        <v>0.34499999999999997</v>
      </c>
      <c r="CH26">
        <v>7.0999999999999994E-2</v>
      </c>
      <c r="CI26">
        <v>-2.3E-2</v>
      </c>
      <c r="CJ26">
        <v>0.111</v>
      </c>
      <c r="CK26">
        <v>0.71799999999999997</v>
      </c>
      <c r="CL26">
        <v>0.40600000000000003</v>
      </c>
      <c r="CM26">
        <v>0.25</v>
      </c>
      <c r="CN26">
        <v>0.34599999999999997</v>
      </c>
      <c r="CO26">
        <v>0.13200000000000001</v>
      </c>
      <c r="CP26">
        <v>0.09</v>
      </c>
      <c r="CQ26">
        <v>8.6999999999999994E-2</v>
      </c>
      <c r="CR26">
        <v>0.32500000000000001</v>
      </c>
      <c r="CS26">
        <v>0.46300000000000002</v>
      </c>
      <c r="CT26">
        <v>0.11899999999999999</v>
      </c>
      <c r="CU26">
        <v>0.19500000000000001</v>
      </c>
      <c r="CV26">
        <v>0.16800000000000001</v>
      </c>
      <c r="CW26">
        <v>0.55500000000000005</v>
      </c>
      <c r="CX26">
        <v>0.495</v>
      </c>
      <c r="CY26">
        <v>0.29499999999999998</v>
      </c>
      <c r="CZ26">
        <v>0.372</v>
      </c>
      <c r="DA26">
        <v>0.38200000000000001</v>
      </c>
      <c r="DB26">
        <v>0.40899999999999997</v>
      </c>
      <c r="DC26">
        <v>0.22800000000000001</v>
      </c>
      <c r="DD26">
        <v>0.217</v>
      </c>
      <c r="DE26">
        <v>0.371</v>
      </c>
      <c r="DF26">
        <v>0.41499999999999998</v>
      </c>
      <c r="DG26">
        <v>-0.08</v>
      </c>
      <c r="DH26">
        <v>-4.3999999999999997E-2</v>
      </c>
      <c r="DI26">
        <v>0.29099999999999998</v>
      </c>
      <c r="DJ26">
        <v>0.498</v>
      </c>
      <c r="DK26">
        <v>0.69299999999999995</v>
      </c>
      <c r="DL26">
        <v>0.57299999999999995</v>
      </c>
      <c r="DM26">
        <v>0.28000000000000003</v>
      </c>
      <c r="DN26">
        <v>0.108</v>
      </c>
      <c r="DO26">
        <v>0.28199999999999997</v>
      </c>
      <c r="DP26">
        <v>0.13600000000000001</v>
      </c>
      <c r="DQ26">
        <v>0.24299999999999999</v>
      </c>
      <c r="DR26">
        <v>0.36</v>
      </c>
      <c r="DS26">
        <v>0.22800000000000001</v>
      </c>
      <c r="DT26">
        <v>0.23599999999999999</v>
      </c>
      <c r="DU26">
        <v>0.224</v>
      </c>
      <c r="DV26">
        <v>0.34599999999999997</v>
      </c>
      <c r="DW26">
        <v>-3.1E-2</v>
      </c>
      <c r="DX26">
        <v>-0.51100000000000001</v>
      </c>
      <c r="DY26">
        <v>5.1999999999999998E-2</v>
      </c>
      <c r="DZ26">
        <v>0.54600000000000004</v>
      </c>
      <c r="EA26">
        <v>0.498</v>
      </c>
      <c r="EB26">
        <v>0.34799999999999998</v>
      </c>
      <c r="EC26">
        <v>0.27800000000000002</v>
      </c>
      <c r="ED26">
        <v>0.32300000000000001</v>
      </c>
      <c r="EE26">
        <v>0.17100000000000001</v>
      </c>
      <c r="EF26">
        <v>0.36299999999999999</v>
      </c>
      <c r="EG26">
        <v>0.46400000000000002</v>
      </c>
      <c r="EH26">
        <v>0.65500000000000003</v>
      </c>
      <c r="EI26">
        <v>0.82599999999999996</v>
      </c>
      <c r="EJ26">
        <v>0.76800000000000002</v>
      </c>
      <c r="EK26">
        <v>0.78900000000000003</v>
      </c>
      <c r="EL26">
        <v>0.82799999999999996</v>
      </c>
      <c r="EM26">
        <v>0.63300000000000001</v>
      </c>
      <c r="EN26">
        <v>0.374</v>
      </c>
      <c r="EO26">
        <v>0.50700000000000001</v>
      </c>
      <c r="EP26">
        <v>0.92500000000000004</v>
      </c>
      <c r="EQ26">
        <v>0.63900000000000001</v>
      </c>
      <c r="ER26">
        <v>0.45600000000000002</v>
      </c>
      <c r="ES26">
        <v>1.131</v>
      </c>
      <c r="ET26">
        <v>1.034</v>
      </c>
      <c r="EU26">
        <v>1.4910000000000001</v>
      </c>
      <c r="EV26">
        <v>0.83199999999999996</v>
      </c>
      <c r="EW26">
        <v>1.0820000000000001</v>
      </c>
      <c r="EX26">
        <v>1.2969999999999999</v>
      </c>
      <c r="EY26">
        <v>0.29399999999999998</v>
      </c>
      <c r="EZ26">
        <v>0.255</v>
      </c>
      <c r="FA26">
        <v>0.40699999999999997</v>
      </c>
      <c r="FB26">
        <v>0.66300000000000003</v>
      </c>
      <c r="FC26">
        <v>0.23699999999999999</v>
      </c>
      <c r="FD26">
        <v>8.2000000000000003E-2</v>
      </c>
      <c r="FE26">
        <v>1.0669999999999999</v>
      </c>
      <c r="FF26">
        <v>0.77300000000000002</v>
      </c>
      <c r="FG26">
        <v>0.64600000000000002</v>
      </c>
      <c r="FH26">
        <v>0.73199999999999998</v>
      </c>
      <c r="FI26">
        <v>0.45600000000000002</v>
      </c>
      <c r="FJ26">
        <v>0.41399999999999998</v>
      </c>
      <c r="FK26">
        <v>0.441</v>
      </c>
      <c r="FL26">
        <v>0.79200000000000004</v>
      </c>
      <c r="FM26">
        <v>0.64400000000000002</v>
      </c>
      <c r="FN26">
        <v>0.31900000000000001</v>
      </c>
      <c r="FO26">
        <v>0.372</v>
      </c>
      <c r="FP26">
        <v>0.79300000000000004</v>
      </c>
      <c r="FQ26">
        <v>0.65</v>
      </c>
      <c r="FR26">
        <v>0.94899999999999995</v>
      </c>
      <c r="FS26">
        <v>0.86899999999999999</v>
      </c>
      <c r="FT26">
        <v>0.64100000000000001</v>
      </c>
      <c r="FU26">
        <v>0.32100000000000001</v>
      </c>
      <c r="FV26">
        <v>0.218</v>
      </c>
      <c r="FW26">
        <v>0.378</v>
      </c>
      <c r="FX26">
        <v>0.186</v>
      </c>
      <c r="FY26">
        <v>0.23899999999999999</v>
      </c>
      <c r="FZ26">
        <v>0.29599999999999999</v>
      </c>
      <c r="GA26">
        <v>0.13600000000000001</v>
      </c>
      <c r="GB26">
        <v>0.191</v>
      </c>
      <c r="GC26">
        <v>6.5000000000000002E-2</v>
      </c>
      <c r="GD26">
        <v>0.621</v>
      </c>
      <c r="GE26">
        <v>0.39900000000000002</v>
      </c>
      <c r="GF26">
        <v>0.378</v>
      </c>
      <c r="GG26">
        <v>0.28999999999999998</v>
      </c>
      <c r="GH26">
        <v>0.33800000000000002</v>
      </c>
      <c r="GI26">
        <v>0.24399999999999999</v>
      </c>
      <c r="GJ26">
        <v>0.249</v>
      </c>
    </row>
    <row r="27" spans="1:192" x14ac:dyDescent="0.3">
      <c r="A27" t="s">
        <v>569</v>
      </c>
      <c r="B27" t="s">
        <v>565</v>
      </c>
      <c r="C27" t="s">
        <v>562</v>
      </c>
      <c r="D27" t="s">
        <v>566</v>
      </c>
      <c r="E27" t="s">
        <v>564</v>
      </c>
      <c r="Q27">
        <v>1.923</v>
      </c>
      <c r="R27">
        <v>2.1739999999999999</v>
      </c>
      <c r="S27">
        <v>2.48</v>
      </c>
      <c r="T27">
        <v>2.6829999999999998</v>
      </c>
      <c r="U27">
        <v>2.8570000000000002</v>
      </c>
      <c r="V27">
        <v>2.8679999999999999</v>
      </c>
      <c r="W27">
        <v>2.9710000000000001</v>
      </c>
      <c r="X27">
        <v>3.028</v>
      </c>
      <c r="Y27">
        <v>3.1080000000000001</v>
      </c>
      <c r="Z27">
        <v>2.9249999999999998</v>
      </c>
      <c r="AA27">
        <v>2.8620000000000001</v>
      </c>
      <c r="AB27">
        <v>2.5920000000000001</v>
      </c>
      <c r="AC27">
        <v>2.512</v>
      </c>
      <c r="AD27">
        <v>2.5070000000000001</v>
      </c>
      <c r="AE27">
        <v>2.395</v>
      </c>
      <c r="AF27">
        <v>2.2040000000000002</v>
      </c>
      <c r="AG27">
        <v>1.8660000000000001</v>
      </c>
      <c r="AH27">
        <v>1.748</v>
      </c>
      <c r="AI27">
        <v>1.6060000000000001</v>
      </c>
      <c r="AJ27">
        <v>1.8109999999999999</v>
      </c>
      <c r="AK27">
        <v>1.95</v>
      </c>
      <c r="AL27">
        <v>2.0009999999999999</v>
      </c>
      <c r="AM27">
        <v>1.764</v>
      </c>
      <c r="AN27">
        <v>1.732</v>
      </c>
      <c r="AO27">
        <v>1.556</v>
      </c>
      <c r="AP27">
        <v>1.655</v>
      </c>
      <c r="AQ27">
        <v>1.3660000000000001</v>
      </c>
      <c r="AR27">
        <v>1.0429999999999999</v>
      </c>
      <c r="AS27">
        <v>1.276</v>
      </c>
      <c r="AT27">
        <v>1.57</v>
      </c>
      <c r="AU27">
        <v>1.7470000000000001</v>
      </c>
      <c r="AV27">
        <v>1.4730000000000001</v>
      </c>
      <c r="AW27">
        <v>1.258</v>
      </c>
      <c r="AX27">
        <v>1.0620000000000001</v>
      </c>
      <c r="AY27">
        <v>1.2270000000000001</v>
      </c>
      <c r="AZ27">
        <v>1.359</v>
      </c>
      <c r="BA27">
        <v>1.3460000000000001</v>
      </c>
      <c r="BB27">
        <v>1.1279999999999999</v>
      </c>
      <c r="BC27">
        <v>1.232</v>
      </c>
      <c r="BD27">
        <v>1.6850000000000001</v>
      </c>
      <c r="BE27">
        <v>1.7110000000000001</v>
      </c>
      <c r="BF27">
        <v>1.694</v>
      </c>
      <c r="BG27">
        <v>1.5640000000000001</v>
      </c>
      <c r="BH27">
        <v>1.407</v>
      </c>
      <c r="BI27">
        <v>1.357</v>
      </c>
      <c r="BJ27">
        <v>1.3180000000000001</v>
      </c>
      <c r="BK27">
        <v>1.0900000000000001</v>
      </c>
      <c r="BL27">
        <v>0.70299999999999996</v>
      </c>
      <c r="BM27">
        <v>0.215</v>
      </c>
      <c r="BN27">
        <v>0.27700000000000002</v>
      </c>
      <c r="BO27">
        <v>0.32300000000000001</v>
      </c>
      <c r="BP27">
        <v>0.16600000000000001</v>
      </c>
      <c r="BQ27">
        <v>0.32800000000000001</v>
      </c>
      <c r="BR27">
        <v>0.35299999999999998</v>
      </c>
      <c r="BS27">
        <v>0.33900000000000002</v>
      </c>
      <c r="BT27">
        <v>0.31</v>
      </c>
      <c r="BU27">
        <v>0.13900000000000001</v>
      </c>
      <c r="BV27">
        <v>0.307</v>
      </c>
      <c r="BW27">
        <v>0.39</v>
      </c>
      <c r="BX27">
        <v>0.52700000000000002</v>
      </c>
      <c r="BY27">
        <v>0.78700000000000003</v>
      </c>
      <c r="BZ27">
        <v>0.56599999999999995</v>
      </c>
      <c r="CA27">
        <v>0.497</v>
      </c>
      <c r="CB27">
        <v>0.51700000000000002</v>
      </c>
      <c r="CC27">
        <v>0.47799999999999998</v>
      </c>
      <c r="CD27">
        <v>0.54800000000000004</v>
      </c>
      <c r="CE27">
        <v>0.504</v>
      </c>
      <c r="CF27">
        <v>0.61299999999999999</v>
      </c>
      <c r="CG27">
        <v>0.85499999999999998</v>
      </c>
      <c r="CH27">
        <v>1.032</v>
      </c>
      <c r="CI27">
        <v>1.137</v>
      </c>
      <c r="CJ27">
        <v>1.431</v>
      </c>
      <c r="CK27">
        <v>1.875</v>
      </c>
      <c r="CL27">
        <v>2.024</v>
      </c>
      <c r="CM27">
        <v>1.7749999999999999</v>
      </c>
      <c r="CN27">
        <v>1.8149999999999999</v>
      </c>
      <c r="CO27">
        <v>1.5669999999999999</v>
      </c>
      <c r="CP27">
        <v>1.401</v>
      </c>
      <c r="CQ27">
        <v>1.48</v>
      </c>
      <c r="CR27">
        <v>1.665</v>
      </c>
      <c r="CS27">
        <v>1.806</v>
      </c>
      <c r="CT27">
        <v>1.611</v>
      </c>
      <c r="CU27">
        <v>1.7529999999999999</v>
      </c>
      <c r="CV27">
        <v>1.72</v>
      </c>
      <c r="CW27">
        <v>1.6679999999999999</v>
      </c>
      <c r="CX27">
        <v>1.7290000000000001</v>
      </c>
      <c r="CY27">
        <v>1.8169999999999999</v>
      </c>
      <c r="CZ27">
        <v>1.7809999999999999</v>
      </c>
      <c r="DA27">
        <v>2.1110000000000002</v>
      </c>
      <c r="DB27">
        <v>2.1779999999999999</v>
      </c>
      <c r="DC27">
        <v>2.262</v>
      </c>
      <c r="DD27">
        <v>2.2210000000000001</v>
      </c>
      <c r="DE27">
        <v>2.0350000000000001</v>
      </c>
      <c r="DF27">
        <v>2.2069999999999999</v>
      </c>
      <c r="DG27">
        <v>1.905</v>
      </c>
      <c r="DH27">
        <v>1.59</v>
      </c>
      <c r="DI27">
        <v>1.325</v>
      </c>
      <c r="DJ27">
        <v>1.325</v>
      </c>
      <c r="DK27">
        <v>1.4890000000000001</v>
      </c>
      <c r="DL27">
        <v>1.7</v>
      </c>
      <c r="DM27">
        <v>1.4730000000000001</v>
      </c>
      <c r="DN27">
        <v>1.391</v>
      </c>
      <c r="DO27">
        <v>1.4179999999999999</v>
      </c>
      <c r="DP27">
        <v>1.28</v>
      </c>
      <c r="DQ27">
        <v>1.1870000000000001</v>
      </c>
      <c r="DR27">
        <v>1.1930000000000001</v>
      </c>
      <c r="DS27">
        <v>1.377</v>
      </c>
      <c r="DT27">
        <v>1.631</v>
      </c>
      <c r="DU27">
        <v>1.7829999999999999</v>
      </c>
      <c r="DV27">
        <v>1.625</v>
      </c>
      <c r="DW27">
        <v>1.135</v>
      </c>
      <c r="DX27">
        <v>0.28599999999999998</v>
      </c>
      <c r="DY27">
        <v>0.112</v>
      </c>
      <c r="DZ27">
        <v>0.40200000000000002</v>
      </c>
      <c r="EA27">
        <v>0.47</v>
      </c>
      <c r="EB27">
        <v>0.52800000000000002</v>
      </c>
      <c r="EC27">
        <v>0.53300000000000003</v>
      </c>
      <c r="ED27">
        <v>0.42299999999999999</v>
      </c>
      <c r="EE27">
        <v>0.435</v>
      </c>
      <c r="EF27">
        <v>0.46</v>
      </c>
      <c r="EG27">
        <v>0.88200000000000001</v>
      </c>
      <c r="EH27">
        <v>1.0429999999999999</v>
      </c>
      <c r="EI27">
        <v>1.637</v>
      </c>
      <c r="EJ27">
        <v>2.4510000000000001</v>
      </c>
      <c r="EK27">
        <v>2.948</v>
      </c>
      <c r="EL27">
        <v>3.1309999999999998</v>
      </c>
      <c r="EM27">
        <v>3.3330000000000002</v>
      </c>
      <c r="EN27">
        <v>3.4830000000000001</v>
      </c>
      <c r="EO27">
        <v>3.75</v>
      </c>
      <c r="EP27">
        <v>4.3869999999999996</v>
      </c>
      <c r="EQ27">
        <v>4.9470000000000001</v>
      </c>
      <c r="ER27">
        <v>5.1859999999999999</v>
      </c>
      <c r="ES27">
        <v>5.4950000000000001</v>
      </c>
      <c r="ET27">
        <v>5.9909999999999997</v>
      </c>
      <c r="EU27">
        <v>6.8520000000000003</v>
      </c>
      <c r="EV27">
        <v>7.0810000000000004</v>
      </c>
      <c r="EW27">
        <v>7.4889999999999999</v>
      </c>
      <c r="EX27">
        <v>7.9509999999999996</v>
      </c>
      <c r="EY27">
        <v>7.9249999999999998</v>
      </c>
      <c r="EZ27">
        <v>7.87</v>
      </c>
      <c r="FA27">
        <v>8.0289999999999999</v>
      </c>
      <c r="FB27">
        <v>8.0879999999999992</v>
      </c>
      <c r="FC27">
        <v>7.6459999999999999</v>
      </c>
      <c r="FD27">
        <v>7.2009999999999996</v>
      </c>
      <c r="FE27">
        <v>7.02</v>
      </c>
      <c r="FF27">
        <v>6.673</v>
      </c>
      <c r="FG27">
        <v>5.6980000000000004</v>
      </c>
      <c r="FH27">
        <v>5.5609999999999999</v>
      </c>
      <c r="FI27">
        <v>4.8559999999999999</v>
      </c>
      <c r="FJ27">
        <v>4.1509999999999998</v>
      </c>
      <c r="FK27">
        <v>4.04</v>
      </c>
      <c r="FL27">
        <v>4.22</v>
      </c>
      <c r="FM27">
        <v>3.9820000000000002</v>
      </c>
      <c r="FN27">
        <v>3.355</v>
      </c>
      <c r="FO27">
        <v>3.073</v>
      </c>
      <c r="FP27">
        <v>3.181</v>
      </c>
      <c r="FQ27">
        <v>2.8969999999999998</v>
      </c>
      <c r="FR27">
        <v>2.8969999999999998</v>
      </c>
      <c r="FS27">
        <v>2.9660000000000002</v>
      </c>
      <c r="FT27">
        <v>2.8180000000000001</v>
      </c>
      <c r="FU27">
        <v>2.839</v>
      </c>
      <c r="FV27">
        <v>2.6659999999999999</v>
      </c>
      <c r="FW27">
        <v>2.6440000000000001</v>
      </c>
      <c r="FX27">
        <v>2.3740000000000001</v>
      </c>
      <c r="FY27">
        <v>2.1150000000000002</v>
      </c>
      <c r="FZ27">
        <v>2.2130000000000001</v>
      </c>
      <c r="GA27">
        <v>2.4390000000000001</v>
      </c>
      <c r="GB27">
        <v>2.62</v>
      </c>
      <c r="GC27">
        <v>2.7749999999999999</v>
      </c>
      <c r="GD27">
        <v>2.6349999999999998</v>
      </c>
      <c r="GE27">
        <v>2.3929999999999998</v>
      </c>
      <c r="GF27">
        <v>2.359</v>
      </c>
      <c r="GG27">
        <v>2.2919999999999998</v>
      </c>
      <c r="GH27">
        <v>2.4590000000000001</v>
      </c>
      <c r="GI27">
        <v>2.4609999999999999</v>
      </c>
      <c r="GJ27">
        <v>2.5299999999999998</v>
      </c>
    </row>
    <row r="28" spans="1:192" x14ac:dyDescent="0.3">
      <c r="A28" t="s">
        <v>571</v>
      </c>
      <c r="B28" t="s">
        <v>565</v>
      </c>
      <c r="C28" t="s">
        <v>562</v>
      </c>
      <c r="D28" t="s">
        <v>566</v>
      </c>
      <c r="E28" t="s">
        <v>564</v>
      </c>
      <c r="Q28">
        <v>3.4910000000000001</v>
      </c>
      <c r="R28">
        <v>3.6120000000000001</v>
      </c>
      <c r="S28">
        <v>3.7589999999999999</v>
      </c>
      <c r="T28">
        <v>3.8809999999999998</v>
      </c>
      <c r="U28">
        <v>3.9870000000000001</v>
      </c>
      <c r="V28">
        <v>3.9910000000000001</v>
      </c>
      <c r="W28">
        <v>3.8820000000000001</v>
      </c>
      <c r="X28">
        <v>3.7869999999999999</v>
      </c>
      <c r="Y28">
        <v>3.8239999999999998</v>
      </c>
      <c r="Z28">
        <v>3.86</v>
      </c>
      <c r="AA28">
        <v>3.8540000000000001</v>
      </c>
      <c r="AB28">
        <v>3.5049999999999999</v>
      </c>
      <c r="AC28">
        <v>3.161</v>
      </c>
      <c r="AD28">
        <v>3.105</v>
      </c>
      <c r="AE28">
        <v>2.9870000000000001</v>
      </c>
      <c r="AF28">
        <v>2.8159999999999998</v>
      </c>
      <c r="AG28">
        <v>2.617</v>
      </c>
      <c r="AH28">
        <v>2.5979999999999999</v>
      </c>
      <c r="AI28">
        <v>2.855</v>
      </c>
      <c r="AJ28">
        <v>3.0289999999999999</v>
      </c>
      <c r="AK28">
        <v>3.052</v>
      </c>
      <c r="AL28">
        <v>2.9990000000000001</v>
      </c>
      <c r="AM28">
        <v>2.7229999999999999</v>
      </c>
      <c r="AN28">
        <v>2.7080000000000002</v>
      </c>
      <c r="AO28">
        <v>2.5760000000000001</v>
      </c>
      <c r="AP28">
        <v>2.476</v>
      </c>
      <c r="AQ28">
        <v>2.306</v>
      </c>
      <c r="AR28">
        <v>2.0390000000000001</v>
      </c>
      <c r="AS28">
        <v>2.19</v>
      </c>
      <c r="AT28">
        <v>2.262</v>
      </c>
      <c r="AU28">
        <v>2.2130000000000001</v>
      </c>
      <c r="AV28">
        <v>2.008</v>
      </c>
      <c r="AW28">
        <v>1.7509999999999999</v>
      </c>
      <c r="AX28">
        <v>1.532</v>
      </c>
      <c r="AY28">
        <v>1.587</v>
      </c>
      <c r="AZ28">
        <v>1.66</v>
      </c>
      <c r="BA28">
        <v>1.655</v>
      </c>
      <c r="BB28">
        <v>1.6279999999999999</v>
      </c>
      <c r="BC28">
        <v>1.657</v>
      </c>
      <c r="BD28">
        <v>1.9279999999999999</v>
      </c>
      <c r="BE28">
        <v>1.901</v>
      </c>
      <c r="BF28">
        <v>1.9890000000000001</v>
      </c>
      <c r="BG28">
        <v>1.859</v>
      </c>
      <c r="BH28">
        <v>1.8640000000000001</v>
      </c>
      <c r="BI28">
        <v>1.952</v>
      </c>
      <c r="BJ28">
        <v>2.0659999999999998</v>
      </c>
      <c r="BK28">
        <v>2.1139999999999999</v>
      </c>
      <c r="BL28">
        <v>2.161</v>
      </c>
      <c r="BM28">
        <v>2.5630000000000002</v>
      </c>
      <c r="BN28">
        <v>2.988</v>
      </c>
      <c r="BO28">
        <v>3.3079999999999998</v>
      </c>
      <c r="BP28">
        <v>3.601</v>
      </c>
      <c r="BQ28">
        <v>3.6880000000000002</v>
      </c>
      <c r="BR28">
        <v>3.5030000000000001</v>
      </c>
      <c r="BS28">
        <v>3.4710000000000001</v>
      </c>
      <c r="BT28">
        <v>3.4039999999999999</v>
      </c>
      <c r="BU28">
        <v>3.2570000000000001</v>
      </c>
      <c r="BV28">
        <v>3.2559999999999998</v>
      </c>
      <c r="BW28">
        <v>3.121</v>
      </c>
      <c r="BX28">
        <v>2.875</v>
      </c>
      <c r="BY28">
        <v>2.4129999999999998</v>
      </c>
      <c r="BZ28">
        <v>1.84</v>
      </c>
      <c r="CA28">
        <v>1.579</v>
      </c>
      <c r="CB28">
        <v>1.236</v>
      </c>
      <c r="CC28">
        <v>1.2849999999999999</v>
      </c>
      <c r="CD28">
        <v>1.45</v>
      </c>
      <c r="CE28">
        <v>1.514</v>
      </c>
      <c r="CF28">
        <v>1.516</v>
      </c>
      <c r="CG28">
        <v>1.5640000000000001</v>
      </c>
      <c r="CH28">
        <v>1.696</v>
      </c>
      <c r="CI28">
        <v>1.732</v>
      </c>
      <c r="CJ28">
        <v>2.0409999999999999</v>
      </c>
      <c r="CK28">
        <v>2.3210000000000002</v>
      </c>
      <c r="CL28">
        <v>2.4900000000000002</v>
      </c>
      <c r="CM28">
        <v>2.238</v>
      </c>
      <c r="CN28">
        <v>2.363</v>
      </c>
      <c r="CO28">
        <v>2.1150000000000002</v>
      </c>
      <c r="CP28">
        <v>2.0840000000000001</v>
      </c>
      <c r="CQ28">
        <v>2.08</v>
      </c>
      <c r="CR28">
        <v>2.1110000000000002</v>
      </c>
      <c r="CS28">
        <v>2.153</v>
      </c>
      <c r="CT28">
        <v>2.0049999999999999</v>
      </c>
      <c r="CU28">
        <v>2.0739999999999998</v>
      </c>
      <c r="CV28">
        <v>1.948</v>
      </c>
      <c r="CW28">
        <v>1.849</v>
      </c>
      <c r="CX28">
        <v>1.716</v>
      </c>
      <c r="CY28">
        <v>1.8620000000000001</v>
      </c>
      <c r="CZ28">
        <v>1.81</v>
      </c>
      <c r="DA28">
        <v>2.1749999999999998</v>
      </c>
      <c r="DB28">
        <v>2.1909999999999998</v>
      </c>
      <c r="DC28">
        <v>2.254</v>
      </c>
      <c r="DD28">
        <v>2.3650000000000002</v>
      </c>
      <c r="DE28">
        <v>2.371</v>
      </c>
      <c r="DF28">
        <v>2.4900000000000002</v>
      </c>
      <c r="DG28">
        <v>2.3290000000000002</v>
      </c>
      <c r="DH28">
        <v>2.129</v>
      </c>
      <c r="DI28">
        <v>2.1139999999999999</v>
      </c>
      <c r="DJ28">
        <v>2.2480000000000002</v>
      </c>
      <c r="DK28">
        <v>2.274</v>
      </c>
      <c r="DL28">
        <v>2.4820000000000002</v>
      </c>
      <c r="DM28">
        <v>2.2229999999999999</v>
      </c>
      <c r="DN28">
        <v>2.133</v>
      </c>
      <c r="DO28">
        <v>2.1070000000000002</v>
      </c>
      <c r="DP28">
        <v>1.964</v>
      </c>
      <c r="DQ28">
        <v>1.768</v>
      </c>
      <c r="DR28">
        <v>1.6359999999999999</v>
      </c>
      <c r="DS28">
        <v>1.66</v>
      </c>
      <c r="DT28">
        <v>1.829</v>
      </c>
      <c r="DU28">
        <v>1.893</v>
      </c>
      <c r="DV28">
        <v>1.728</v>
      </c>
      <c r="DW28">
        <v>1.4630000000000001</v>
      </c>
      <c r="DX28">
        <v>1.0620000000000001</v>
      </c>
      <c r="DY28">
        <v>0.89</v>
      </c>
      <c r="DZ28">
        <v>1.042</v>
      </c>
      <c r="EA28">
        <v>0.95099999999999996</v>
      </c>
      <c r="EB28">
        <v>0.83199999999999996</v>
      </c>
      <c r="EC28">
        <v>0.85299999999999998</v>
      </c>
      <c r="ED28">
        <v>0.90800000000000003</v>
      </c>
      <c r="EE28">
        <v>1.0309999999999999</v>
      </c>
      <c r="EF28">
        <v>1.0620000000000001</v>
      </c>
      <c r="EG28">
        <v>1.7929999999999999</v>
      </c>
      <c r="EH28">
        <v>1.9530000000000001</v>
      </c>
      <c r="EI28">
        <v>2.347</v>
      </c>
      <c r="EJ28">
        <v>2.68</v>
      </c>
      <c r="EK28">
        <v>3.0419999999999998</v>
      </c>
      <c r="EL28">
        <v>3.14</v>
      </c>
      <c r="EM28">
        <v>3.448</v>
      </c>
      <c r="EN28">
        <v>3.8639999999999999</v>
      </c>
      <c r="EO28">
        <v>4.29</v>
      </c>
      <c r="EP28">
        <v>4.968</v>
      </c>
      <c r="EQ28">
        <v>5.4969999999999999</v>
      </c>
      <c r="ER28">
        <v>5.7240000000000002</v>
      </c>
      <c r="ES28">
        <v>5.9809999999999999</v>
      </c>
      <c r="ET28">
        <v>6.5060000000000002</v>
      </c>
      <c r="EU28">
        <v>8.84</v>
      </c>
      <c r="EV28">
        <v>9.5079999999999991</v>
      </c>
      <c r="EW28">
        <v>9.9420000000000002</v>
      </c>
      <c r="EX28">
        <v>10.364000000000001</v>
      </c>
      <c r="EY28">
        <v>10.506</v>
      </c>
      <c r="EZ28">
        <v>10.577</v>
      </c>
      <c r="FA28">
        <v>10.968</v>
      </c>
      <c r="FB28">
        <v>11.196999999999999</v>
      </c>
      <c r="FC28">
        <v>10.834</v>
      </c>
      <c r="FD28">
        <v>10.503</v>
      </c>
      <c r="FE28">
        <v>9.7479999999999993</v>
      </c>
      <c r="FF28">
        <v>9.6259999999999994</v>
      </c>
      <c r="FG28">
        <v>7.2720000000000002</v>
      </c>
      <c r="FH28">
        <v>6.6920000000000002</v>
      </c>
      <c r="FI28">
        <v>6.0670000000000002</v>
      </c>
      <c r="FJ28">
        <v>5.6079999999999997</v>
      </c>
      <c r="FK28">
        <v>5.4050000000000002</v>
      </c>
      <c r="FL28">
        <v>5.3529999999999998</v>
      </c>
      <c r="FM28">
        <v>4.8460000000000001</v>
      </c>
      <c r="FN28">
        <v>4.0069999999999997</v>
      </c>
      <c r="FO28">
        <v>3.7650000000000001</v>
      </c>
      <c r="FP28">
        <v>3.794</v>
      </c>
      <c r="FQ28">
        <v>3.98</v>
      </c>
      <c r="FR28">
        <v>3.7509999999999999</v>
      </c>
      <c r="FS28">
        <v>3.5880000000000001</v>
      </c>
      <c r="FT28">
        <v>3.5030000000000001</v>
      </c>
      <c r="FU28">
        <v>3.56</v>
      </c>
      <c r="FV28">
        <v>3.5409999999999999</v>
      </c>
      <c r="FW28">
        <v>3.7730000000000001</v>
      </c>
      <c r="FX28">
        <v>3.5760000000000001</v>
      </c>
      <c r="FY28">
        <v>3.246</v>
      </c>
      <c r="FZ28">
        <v>3.4350000000000001</v>
      </c>
      <c r="GA28">
        <v>3.7069999999999999</v>
      </c>
      <c r="GB28">
        <v>3.92</v>
      </c>
      <c r="GC28">
        <v>4.1470000000000002</v>
      </c>
      <c r="GD28">
        <v>4.1130000000000004</v>
      </c>
      <c r="GE28">
        <v>4.0309999999999997</v>
      </c>
      <c r="GF28">
        <v>4.0069999999999997</v>
      </c>
      <c r="GG28">
        <v>3.89</v>
      </c>
      <c r="GH28">
        <v>3.9049999999999998</v>
      </c>
      <c r="GI28">
        <v>3.8740000000000001</v>
      </c>
      <c r="GJ28">
        <v>3.7930000000000001</v>
      </c>
    </row>
    <row r="29" spans="1:192" x14ac:dyDescent="0.3">
      <c r="A29" t="s">
        <v>576</v>
      </c>
      <c r="B29" t="s">
        <v>561</v>
      </c>
      <c r="C29" t="s">
        <v>562</v>
      </c>
      <c r="D29" t="s">
        <v>563</v>
      </c>
      <c r="E29" t="s">
        <v>564</v>
      </c>
      <c r="F29">
        <v>0.14199999999999999</v>
      </c>
      <c r="G29">
        <v>0.378</v>
      </c>
      <c r="H29">
        <v>0.20100000000000001</v>
      </c>
      <c r="I29">
        <v>7.2999999999999995E-2</v>
      </c>
      <c r="J29">
        <v>-6.7000000000000004E-2</v>
      </c>
      <c r="K29">
        <v>-2.5000000000000001E-2</v>
      </c>
      <c r="L29">
        <v>0.16300000000000001</v>
      </c>
      <c r="M29">
        <v>0.04</v>
      </c>
      <c r="N29">
        <v>0.184</v>
      </c>
      <c r="O29">
        <v>3.5999999999999997E-2</v>
      </c>
      <c r="P29">
        <v>0.25900000000000001</v>
      </c>
      <c r="Q29">
        <v>0.24199999999999999</v>
      </c>
      <c r="R29">
        <v>0.42499999999999999</v>
      </c>
      <c r="S29">
        <v>0.73799999999999999</v>
      </c>
      <c r="T29">
        <v>0.46700000000000003</v>
      </c>
      <c r="U29">
        <v>0.29099999999999998</v>
      </c>
      <c r="V29">
        <v>-6.0999999999999999E-2</v>
      </c>
      <c r="W29">
        <v>6.7000000000000004E-2</v>
      </c>
      <c r="X29">
        <v>0.27100000000000002</v>
      </c>
      <c r="Y29">
        <v>0.155</v>
      </c>
      <c r="Z29">
        <v>-8.9999999999999993E-3</v>
      </c>
      <c r="AA29">
        <v>-6.6000000000000003E-2</v>
      </c>
      <c r="AB29">
        <v>-1.7999999999999999E-2</v>
      </c>
      <c r="AC29">
        <v>0.219</v>
      </c>
      <c r="AD29">
        <v>0.441</v>
      </c>
      <c r="AE29">
        <v>0.627</v>
      </c>
      <c r="AF29">
        <v>0.245</v>
      </c>
      <c r="AG29">
        <v>-0.10100000000000001</v>
      </c>
      <c r="AH29">
        <v>-0.184</v>
      </c>
      <c r="AI29">
        <v>-9.5000000000000001E-2</v>
      </c>
      <c r="AJ29">
        <v>0.46700000000000003</v>
      </c>
      <c r="AK29">
        <v>0.25700000000000001</v>
      </c>
      <c r="AL29">
        <v>0.04</v>
      </c>
      <c r="AM29">
        <v>-0.27400000000000002</v>
      </c>
      <c r="AN29">
        <v>-5.3999999999999999E-2</v>
      </c>
      <c r="AO29">
        <v>4.3999999999999997E-2</v>
      </c>
      <c r="AP29">
        <v>0.55600000000000005</v>
      </c>
      <c r="AQ29">
        <v>0.317</v>
      </c>
      <c r="AR29">
        <v>-5.8999999999999997E-2</v>
      </c>
      <c r="AS29">
        <v>0.17799999999999999</v>
      </c>
      <c r="AT29">
        <v>0.14599999999999999</v>
      </c>
      <c r="AU29">
        <v>9.0999999999999998E-2</v>
      </c>
      <c r="AV29">
        <v>0.19500000000000001</v>
      </c>
      <c r="AW29">
        <v>9.2999999999999999E-2</v>
      </c>
      <c r="AX29">
        <v>-0.158</v>
      </c>
      <c r="AY29">
        <v>-0.1</v>
      </c>
      <c r="AZ29">
        <v>0.111</v>
      </c>
      <c r="BA29">
        <v>3.4000000000000002E-2</v>
      </c>
      <c r="BB29">
        <v>0.33500000000000002</v>
      </c>
      <c r="BC29">
        <v>0.45400000000000001</v>
      </c>
      <c r="BD29">
        <v>0.47099999999999997</v>
      </c>
      <c r="BE29">
        <v>0.23200000000000001</v>
      </c>
      <c r="BF29">
        <v>0.13</v>
      </c>
      <c r="BG29">
        <v>-2.5999999999999999E-2</v>
      </c>
      <c r="BH29">
        <v>1.7000000000000001E-2</v>
      </c>
      <c r="BI29">
        <v>2.3E-2</v>
      </c>
      <c r="BJ29">
        <v>-0.17399999999999999</v>
      </c>
      <c r="BK29">
        <v>-0.36099999999999999</v>
      </c>
      <c r="BL29">
        <v>-0.3</v>
      </c>
      <c r="BM29">
        <v>-0.53200000000000003</v>
      </c>
      <c r="BN29">
        <v>0.40500000000000003</v>
      </c>
      <c r="BO29">
        <v>0.48699999999999999</v>
      </c>
      <c r="BP29">
        <v>0.26600000000000001</v>
      </c>
      <c r="BQ29">
        <v>0.378</v>
      </c>
      <c r="BR29">
        <v>0.14699999999999999</v>
      </c>
      <c r="BS29">
        <v>-0.03</v>
      </c>
      <c r="BT29">
        <v>3.0000000000000001E-3</v>
      </c>
      <c r="BU29">
        <v>-0.156</v>
      </c>
      <c r="BV29">
        <v>4.0000000000000001E-3</v>
      </c>
      <c r="BW29">
        <v>-0.28199999999999997</v>
      </c>
      <c r="BX29">
        <v>-0.16800000000000001</v>
      </c>
      <c r="BY29">
        <v>-0.17799999999999999</v>
      </c>
      <c r="BZ29">
        <v>0.11700000000000001</v>
      </c>
      <c r="CA29">
        <v>0.41899999999999998</v>
      </c>
      <c r="CB29">
        <v>0.29899999999999999</v>
      </c>
      <c r="CC29">
        <v>0.35099999999999998</v>
      </c>
      <c r="CD29">
        <v>0.20100000000000001</v>
      </c>
      <c r="CE29">
        <v>-9.1999999999999998E-2</v>
      </c>
      <c r="CF29">
        <v>8.8999999999999996E-2</v>
      </c>
      <c r="CG29">
        <v>0.13</v>
      </c>
      <c r="CH29">
        <v>0.183</v>
      </c>
      <c r="CI29">
        <v>-0.16</v>
      </c>
      <c r="CJ29">
        <v>0.14299999999999999</v>
      </c>
      <c r="CK29">
        <v>0.20599999999999999</v>
      </c>
      <c r="CL29">
        <v>0.30099999999999999</v>
      </c>
      <c r="CM29">
        <v>0.14499999999999999</v>
      </c>
      <c r="CN29">
        <v>0.33800000000000002</v>
      </c>
      <c r="CO29">
        <v>7.9000000000000001E-2</v>
      </c>
      <c r="CP29">
        <v>6.2E-2</v>
      </c>
      <c r="CQ29">
        <v>-0.03</v>
      </c>
      <c r="CR29">
        <v>0.29099999999999998</v>
      </c>
      <c r="CS29">
        <v>0.32100000000000001</v>
      </c>
      <c r="CT29">
        <v>-4.1000000000000002E-2</v>
      </c>
      <c r="CU29">
        <v>3.5000000000000003E-2</v>
      </c>
      <c r="CV29">
        <v>0.128</v>
      </c>
      <c r="CW29">
        <v>0.22900000000000001</v>
      </c>
      <c r="CX29">
        <v>0.318</v>
      </c>
      <c r="CY29">
        <v>0.26600000000000001</v>
      </c>
      <c r="CZ29">
        <v>0.27100000000000002</v>
      </c>
      <c r="DA29">
        <v>0.40699999999999997</v>
      </c>
      <c r="DB29">
        <v>0.1</v>
      </c>
      <c r="DC29">
        <v>8.5000000000000006E-2</v>
      </c>
      <c r="DD29">
        <v>0.221</v>
      </c>
      <c r="DE29">
        <v>3.6999999999999998E-2</v>
      </c>
      <c r="DF29">
        <v>0.17799999999999999</v>
      </c>
      <c r="DG29">
        <v>-0.30199999999999999</v>
      </c>
      <c r="DH29">
        <v>-0.193</v>
      </c>
      <c r="DI29">
        <v>-0.06</v>
      </c>
      <c r="DJ29">
        <v>0.32100000000000001</v>
      </c>
      <c r="DK29">
        <v>0.44700000000000001</v>
      </c>
      <c r="DL29">
        <v>0.50900000000000001</v>
      </c>
      <c r="DM29">
        <v>0.17699999999999999</v>
      </c>
      <c r="DN29">
        <v>3.1E-2</v>
      </c>
      <c r="DO29">
        <v>0.153</v>
      </c>
      <c r="DP29">
        <v>7.6999999999999999E-2</v>
      </c>
      <c r="DQ29">
        <v>-2.1000000000000001E-2</v>
      </c>
      <c r="DR29">
        <v>0.16300000000000001</v>
      </c>
      <c r="DS29">
        <v>-9.7000000000000003E-2</v>
      </c>
      <c r="DT29">
        <v>5.7000000000000002E-2</v>
      </c>
      <c r="DU29">
        <v>0.107</v>
      </c>
      <c r="DV29">
        <v>0.183</v>
      </c>
      <c r="DW29">
        <v>-9.7000000000000003E-2</v>
      </c>
      <c r="DX29">
        <v>-0.35599999999999998</v>
      </c>
      <c r="DY29">
        <v>3.0000000000000001E-3</v>
      </c>
      <c r="DZ29">
        <v>0.32200000000000001</v>
      </c>
      <c r="EA29">
        <v>0.221</v>
      </c>
      <c r="EB29">
        <v>0.14699999999999999</v>
      </c>
      <c r="EC29">
        <v>-1.4E-2</v>
      </c>
      <c r="ED29">
        <v>0.06</v>
      </c>
      <c r="EE29">
        <v>-8.1000000000000003E-2</v>
      </c>
      <c r="EF29">
        <v>7.4999999999999997E-2</v>
      </c>
      <c r="EG29">
        <v>0.49299999999999999</v>
      </c>
      <c r="EH29">
        <v>0.379</v>
      </c>
      <c r="EI29">
        <v>0.53700000000000003</v>
      </c>
      <c r="EJ29">
        <v>0.45400000000000001</v>
      </c>
      <c r="EK29">
        <v>0.56200000000000006</v>
      </c>
      <c r="EL29">
        <v>0.58199999999999996</v>
      </c>
      <c r="EM29">
        <v>0.40200000000000002</v>
      </c>
      <c r="EN29">
        <v>0.26500000000000001</v>
      </c>
      <c r="EO29">
        <v>0.245</v>
      </c>
      <c r="EP29">
        <v>0.64600000000000002</v>
      </c>
      <c r="EQ29">
        <v>0.44500000000000001</v>
      </c>
      <c r="ER29">
        <v>0.28399999999999997</v>
      </c>
      <c r="ES29">
        <v>0.76</v>
      </c>
      <c r="ET29">
        <v>0.84899999999999998</v>
      </c>
      <c r="EU29">
        <v>1.2889999999999999</v>
      </c>
      <c r="EV29">
        <v>0.65</v>
      </c>
      <c r="EW29">
        <v>0.93600000000000005</v>
      </c>
      <c r="EX29">
        <v>0.93100000000000005</v>
      </c>
      <c r="EY29">
        <v>0.22600000000000001</v>
      </c>
      <c r="EZ29">
        <v>0.19600000000000001</v>
      </c>
      <c r="FA29">
        <v>0.378</v>
      </c>
      <c r="FB29">
        <v>0.81899999999999995</v>
      </c>
      <c r="FC29">
        <v>9.5000000000000001E-2</v>
      </c>
      <c r="FD29">
        <v>-0.16200000000000001</v>
      </c>
      <c r="FE29">
        <v>0.63600000000000001</v>
      </c>
      <c r="FF29">
        <v>0.47599999999999998</v>
      </c>
      <c r="FG29">
        <v>0.41499999999999998</v>
      </c>
      <c r="FH29">
        <v>0.58299999999999996</v>
      </c>
      <c r="FI29">
        <v>0.20300000000000001</v>
      </c>
      <c r="FJ29">
        <v>0.24199999999999999</v>
      </c>
      <c r="FK29">
        <v>0.188</v>
      </c>
      <c r="FL29">
        <v>0.42199999999999999</v>
      </c>
      <c r="FM29">
        <v>0.192</v>
      </c>
      <c r="FN29">
        <v>8.7999999999999995E-2</v>
      </c>
      <c r="FO29">
        <v>-0.224</v>
      </c>
      <c r="FP29">
        <v>-1.7999999999999999E-2</v>
      </c>
      <c r="FQ29">
        <v>0.30399999999999999</v>
      </c>
      <c r="FR29">
        <v>0.49299999999999999</v>
      </c>
      <c r="FS29">
        <v>0.499</v>
      </c>
      <c r="FT29">
        <v>0.40799999999999997</v>
      </c>
      <c r="FU29">
        <v>0.20899999999999999</v>
      </c>
      <c r="FV29">
        <v>6.0999999999999999E-2</v>
      </c>
      <c r="FW29">
        <v>0.193</v>
      </c>
      <c r="FX29">
        <v>0.157</v>
      </c>
      <c r="FY29">
        <v>-6.2E-2</v>
      </c>
      <c r="FZ29">
        <v>0.255</v>
      </c>
      <c r="GA29">
        <v>-1E-3</v>
      </c>
      <c r="GB29">
        <v>0.17799999999999999</v>
      </c>
      <c r="GC29">
        <v>0.46400000000000002</v>
      </c>
      <c r="GD29">
        <v>0.32</v>
      </c>
      <c r="GE29">
        <v>0.25900000000000001</v>
      </c>
      <c r="GF29">
        <v>0.38</v>
      </c>
      <c r="GG29">
        <v>0.17399999999999999</v>
      </c>
      <c r="GH29">
        <v>0.23</v>
      </c>
      <c r="GI29">
        <v>0.19500000000000001</v>
      </c>
      <c r="GJ29">
        <v>0.23400000000000001</v>
      </c>
    </row>
    <row r="30" spans="1:192" x14ac:dyDescent="0.3">
      <c r="A30" t="s">
        <v>573</v>
      </c>
      <c r="B30" t="s">
        <v>565</v>
      </c>
      <c r="C30" t="s">
        <v>562</v>
      </c>
      <c r="D30" t="s">
        <v>566</v>
      </c>
      <c r="E30" t="s">
        <v>564</v>
      </c>
      <c r="Q30">
        <v>4.194</v>
      </c>
      <c r="R30">
        <v>4.327</v>
      </c>
      <c r="S30">
        <v>4.6449999999999996</v>
      </c>
      <c r="T30">
        <v>4.9020000000000001</v>
      </c>
      <c r="U30">
        <v>5.1219999999999999</v>
      </c>
      <c r="V30">
        <v>5.2649999999999997</v>
      </c>
      <c r="W30">
        <v>5.2889999999999997</v>
      </c>
      <c r="X30">
        <v>5.3170000000000002</v>
      </c>
      <c r="Y30">
        <v>5.3639999999999999</v>
      </c>
      <c r="Z30">
        <v>5.1669999999999998</v>
      </c>
      <c r="AA30">
        <v>4.976</v>
      </c>
      <c r="AB30">
        <v>4.6310000000000002</v>
      </c>
      <c r="AC30">
        <v>4.5949999999999998</v>
      </c>
      <c r="AD30">
        <v>4.4630000000000001</v>
      </c>
      <c r="AE30">
        <v>4.4269999999999996</v>
      </c>
      <c r="AF30">
        <v>4.2619999999999996</v>
      </c>
      <c r="AG30">
        <v>3.9350000000000001</v>
      </c>
      <c r="AH30">
        <v>3.7320000000000002</v>
      </c>
      <c r="AI30">
        <v>3.6080000000000001</v>
      </c>
      <c r="AJ30">
        <v>3.7749999999999999</v>
      </c>
      <c r="AK30">
        <v>3.8090000000000002</v>
      </c>
      <c r="AL30">
        <v>3.8260000000000001</v>
      </c>
      <c r="AM30">
        <v>3.6589999999999998</v>
      </c>
      <c r="AN30">
        <v>3.738</v>
      </c>
      <c r="AO30">
        <v>3.6</v>
      </c>
      <c r="AP30">
        <v>3.8690000000000002</v>
      </c>
      <c r="AQ30">
        <v>3.476</v>
      </c>
      <c r="AR30">
        <v>3.2890000000000001</v>
      </c>
      <c r="AS30">
        <v>3.319</v>
      </c>
      <c r="AT30">
        <v>3.6629999999999998</v>
      </c>
      <c r="AU30">
        <v>3.7869999999999999</v>
      </c>
      <c r="AV30">
        <v>3.5619999999999998</v>
      </c>
      <c r="AW30">
        <v>3.4580000000000002</v>
      </c>
      <c r="AX30">
        <v>3.3519999999999999</v>
      </c>
      <c r="AY30">
        <v>3.4790000000000001</v>
      </c>
      <c r="AZ30">
        <v>3.37</v>
      </c>
      <c r="BA30">
        <v>3.3290000000000002</v>
      </c>
      <c r="BB30">
        <v>3.0329999999999999</v>
      </c>
      <c r="BC30">
        <v>3.198</v>
      </c>
      <c r="BD30">
        <v>3.3719999999999999</v>
      </c>
      <c r="BE30">
        <v>3.5310000000000001</v>
      </c>
      <c r="BF30">
        <v>3.3940000000000001</v>
      </c>
      <c r="BG30">
        <v>3.3279999999999998</v>
      </c>
      <c r="BH30">
        <v>3.1850000000000001</v>
      </c>
      <c r="BI30">
        <v>3.0550000000000002</v>
      </c>
      <c r="BJ30">
        <v>2.9790000000000001</v>
      </c>
      <c r="BK30">
        <v>2.754</v>
      </c>
      <c r="BL30">
        <v>2.72</v>
      </c>
      <c r="BM30">
        <v>2.524</v>
      </c>
      <c r="BN30">
        <v>2.73</v>
      </c>
      <c r="BO30">
        <v>2.7989999999999999</v>
      </c>
      <c r="BP30">
        <v>2.7570000000000001</v>
      </c>
      <c r="BQ30">
        <v>2.7919999999999998</v>
      </c>
      <c r="BR30">
        <v>2.7719999999999998</v>
      </c>
      <c r="BS30">
        <v>2.6840000000000002</v>
      </c>
      <c r="BT30">
        <v>2.69</v>
      </c>
      <c r="BU30">
        <v>2.6120000000000001</v>
      </c>
      <c r="BV30">
        <v>2.6110000000000002</v>
      </c>
      <c r="BW30">
        <v>2.7349999999999999</v>
      </c>
      <c r="BX30">
        <v>2.7650000000000001</v>
      </c>
      <c r="BY30">
        <v>2.8780000000000001</v>
      </c>
      <c r="BZ30">
        <v>2.726</v>
      </c>
      <c r="CA30">
        <v>2.5459999999999998</v>
      </c>
      <c r="CB30">
        <v>2.5329999999999999</v>
      </c>
      <c r="CC30">
        <v>2.5209999999999999</v>
      </c>
      <c r="CD30">
        <v>2.5859999999999999</v>
      </c>
      <c r="CE30">
        <v>2.5819999999999999</v>
      </c>
      <c r="CF30">
        <v>2.5070000000000001</v>
      </c>
      <c r="CG30">
        <v>2.6520000000000001</v>
      </c>
      <c r="CH30">
        <v>2.7610000000000001</v>
      </c>
      <c r="CI30">
        <v>2.8439999999999999</v>
      </c>
      <c r="CJ30">
        <v>2.9529999999999998</v>
      </c>
      <c r="CK30">
        <v>3.29</v>
      </c>
      <c r="CL30">
        <v>3.1850000000000001</v>
      </c>
      <c r="CM30">
        <v>3.1749999999999998</v>
      </c>
      <c r="CN30">
        <v>3.21</v>
      </c>
      <c r="CO30">
        <v>3.1040000000000001</v>
      </c>
      <c r="CP30">
        <v>2.9860000000000002</v>
      </c>
      <c r="CQ30">
        <v>2.9950000000000001</v>
      </c>
      <c r="CR30">
        <v>3.2440000000000002</v>
      </c>
      <c r="CS30">
        <v>3.3039999999999998</v>
      </c>
      <c r="CT30">
        <v>3.3279999999999998</v>
      </c>
      <c r="CU30">
        <v>3.4470000000000001</v>
      </c>
      <c r="CV30">
        <v>3.472</v>
      </c>
      <c r="CW30">
        <v>3.3109999999999999</v>
      </c>
      <c r="CX30">
        <v>3.4689999999999999</v>
      </c>
      <c r="CY30">
        <v>3.2959999999999998</v>
      </c>
      <c r="CZ30">
        <v>3.2559999999999998</v>
      </c>
      <c r="DA30">
        <v>3.4180000000000001</v>
      </c>
      <c r="DB30">
        <v>3.6440000000000001</v>
      </c>
      <c r="DC30">
        <v>3.7629999999999999</v>
      </c>
      <c r="DD30">
        <v>3.8559999999999999</v>
      </c>
      <c r="DE30">
        <v>3.9910000000000001</v>
      </c>
      <c r="DF30">
        <v>4.1740000000000004</v>
      </c>
      <c r="DG30">
        <v>3.8090000000000002</v>
      </c>
      <c r="DH30">
        <v>3.504</v>
      </c>
      <c r="DI30">
        <v>3.206</v>
      </c>
      <c r="DJ30">
        <v>3.2490000000000001</v>
      </c>
      <c r="DK30">
        <v>3.569</v>
      </c>
      <c r="DL30">
        <v>3.7690000000000001</v>
      </c>
      <c r="DM30">
        <v>3.73</v>
      </c>
      <c r="DN30">
        <v>3.488</v>
      </c>
      <c r="DO30">
        <v>3.51</v>
      </c>
      <c r="DP30">
        <v>3.3849999999999998</v>
      </c>
      <c r="DQ30">
        <v>3.2080000000000002</v>
      </c>
      <c r="DR30">
        <v>3.2759999999999998</v>
      </c>
      <c r="DS30">
        <v>3.6459999999999999</v>
      </c>
      <c r="DT30">
        <v>4.008</v>
      </c>
      <c r="DU30">
        <v>4.5069999999999997</v>
      </c>
      <c r="DV30">
        <v>4.2770000000000001</v>
      </c>
      <c r="DW30">
        <v>3.75</v>
      </c>
      <c r="DX30">
        <v>3.1019999999999999</v>
      </c>
      <c r="DY30">
        <v>2.722</v>
      </c>
      <c r="DZ30">
        <v>2.9729999999999999</v>
      </c>
      <c r="EA30">
        <v>3.0009999999999999</v>
      </c>
      <c r="EB30">
        <v>3.149</v>
      </c>
      <c r="EC30">
        <v>3.101</v>
      </c>
      <c r="ED30">
        <v>2.956</v>
      </c>
      <c r="EE30">
        <v>2.786</v>
      </c>
      <c r="EF30">
        <v>2.7629999999999999</v>
      </c>
      <c r="EG30">
        <v>2.84</v>
      </c>
      <c r="EH30">
        <v>3.07</v>
      </c>
      <c r="EI30">
        <v>3.6110000000000002</v>
      </c>
      <c r="EJ30">
        <v>4.1859999999999999</v>
      </c>
      <c r="EK30">
        <v>4.7560000000000002</v>
      </c>
      <c r="EL30">
        <v>4.78</v>
      </c>
      <c r="EM30">
        <v>4.9249999999999998</v>
      </c>
      <c r="EN30">
        <v>4.7930000000000001</v>
      </c>
      <c r="EO30">
        <v>4.9530000000000003</v>
      </c>
      <c r="EP30">
        <v>5.4980000000000002</v>
      </c>
      <c r="EQ30">
        <v>6.0709999999999997</v>
      </c>
      <c r="ER30">
        <v>6.2629999999999999</v>
      </c>
      <c r="ES30">
        <v>6.4089999999999998</v>
      </c>
      <c r="ET30">
        <v>6.7830000000000004</v>
      </c>
      <c r="EU30">
        <v>7.88</v>
      </c>
      <c r="EV30">
        <v>8.5380000000000003</v>
      </c>
      <c r="EW30">
        <v>8.7940000000000005</v>
      </c>
      <c r="EX30">
        <v>9.3640000000000008</v>
      </c>
      <c r="EY30">
        <v>9.4329999999999998</v>
      </c>
      <c r="EZ30">
        <v>9.4239999999999995</v>
      </c>
      <c r="FA30">
        <v>9.5640000000000001</v>
      </c>
      <c r="FB30">
        <v>9.4049999999999994</v>
      </c>
      <c r="FC30">
        <v>8.9629999999999992</v>
      </c>
      <c r="FD30">
        <v>8.5909999999999993</v>
      </c>
      <c r="FE30">
        <v>8.6690000000000005</v>
      </c>
      <c r="FF30">
        <v>8.3680000000000003</v>
      </c>
      <c r="FG30">
        <v>7.3659999999999997</v>
      </c>
      <c r="FH30">
        <v>6.8150000000000004</v>
      </c>
      <c r="FI30">
        <v>6.3620000000000001</v>
      </c>
      <c r="FJ30">
        <v>5.8259999999999996</v>
      </c>
      <c r="FK30">
        <v>6.0069999999999997</v>
      </c>
      <c r="FL30">
        <v>6.36</v>
      </c>
      <c r="FM30">
        <v>6.2140000000000004</v>
      </c>
      <c r="FN30">
        <v>5.8449999999999998</v>
      </c>
      <c r="FO30">
        <v>5.8140000000000001</v>
      </c>
      <c r="FP30">
        <v>6.1040000000000001</v>
      </c>
      <c r="FQ30">
        <v>5.782</v>
      </c>
      <c r="FR30">
        <v>6.1420000000000003</v>
      </c>
      <c r="FS30">
        <v>6.0220000000000002</v>
      </c>
      <c r="FT30">
        <v>5.9989999999999997</v>
      </c>
      <c r="FU30">
        <v>6.0510000000000002</v>
      </c>
      <c r="FV30">
        <v>5.9640000000000004</v>
      </c>
      <c r="FW30">
        <v>5.8220000000000001</v>
      </c>
      <c r="FX30">
        <v>5.476</v>
      </c>
      <c r="FY30">
        <v>5.2640000000000002</v>
      </c>
      <c r="FZ30">
        <v>5.31</v>
      </c>
      <c r="GA30">
        <v>5.21</v>
      </c>
      <c r="GB30">
        <v>5.0140000000000002</v>
      </c>
      <c r="GC30">
        <v>4.7679999999999998</v>
      </c>
      <c r="GD30">
        <v>4.1150000000000002</v>
      </c>
      <c r="GE30">
        <v>4.0739999999999998</v>
      </c>
      <c r="GF30">
        <v>3.9430000000000001</v>
      </c>
      <c r="GG30">
        <v>3.8140000000000001</v>
      </c>
      <c r="GH30">
        <v>3.7309999999999999</v>
      </c>
      <c r="GI30">
        <v>3.53</v>
      </c>
      <c r="GJ30">
        <v>3.4809999999999999</v>
      </c>
    </row>
    <row r="31" spans="1:192" x14ac:dyDescent="0.3">
      <c r="A31" t="s">
        <v>570</v>
      </c>
      <c r="B31" t="s">
        <v>565</v>
      </c>
      <c r="C31" t="s">
        <v>562</v>
      </c>
      <c r="D31" t="s">
        <v>566</v>
      </c>
      <c r="E31" t="s">
        <v>564</v>
      </c>
      <c r="Q31">
        <v>3.4430000000000001</v>
      </c>
      <c r="R31">
        <v>3.4340000000000002</v>
      </c>
      <c r="S31">
        <v>3.452</v>
      </c>
      <c r="T31">
        <v>3.8170000000000002</v>
      </c>
      <c r="U31">
        <v>3.8029999999999999</v>
      </c>
      <c r="V31">
        <v>3.8239999999999998</v>
      </c>
      <c r="W31">
        <v>3.617</v>
      </c>
      <c r="X31">
        <v>3.613</v>
      </c>
      <c r="Y31">
        <v>3.61</v>
      </c>
      <c r="Z31">
        <v>2.8679999999999999</v>
      </c>
      <c r="AA31">
        <v>2.859</v>
      </c>
      <c r="AB31">
        <v>2.8610000000000002</v>
      </c>
      <c r="AC31">
        <v>1.6319999999999999</v>
      </c>
      <c r="AD31">
        <v>1.641</v>
      </c>
      <c r="AE31">
        <v>1.6359999999999999</v>
      </c>
      <c r="AF31">
        <v>1.202</v>
      </c>
      <c r="AG31">
        <v>1.1890000000000001</v>
      </c>
      <c r="AH31">
        <v>1.1850000000000001</v>
      </c>
      <c r="AI31">
        <v>1.833</v>
      </c>
      <c r="AJ31">
        <v>1.83</v>
      </c>
      <c r="AK31">
        <v>1.8320000000000001</v>
      </c>
      <c r="AL31">
        <v>2.0289999999999999</v>
      </c>
      <c r="AM31">
        <v>2.0190000000000001</v>
      </c>
      <c r="AN31">
        <v>2.0209999999999999</v>
      </c>
      <c r="AO31">
        <v>2.2829999999999999</v>
      </c>
      <c r="AP31">
        <v>2.2759999999999998</v>
      </c>
      <c r="AQ31">
        <v>2.2829999999999999</v>
      </c>
      <c r="AR31">
        <v>2.1419999999999999</v>
      </c>
      <c r="AS31">
        <v>2.15</v>
      </c>
      <c r="AT31">
        <v>2.1419999999999999</v>
      </c>
      <c r="AU31">
        <v>2.0419999999999998</v>
      </c>
      <c r="AV31">
        <v>2.0489999999999999</v>
      </c>
      <c r="AW31">
        <v>2.0550000000000002</v>
      </c>
      <c r="AX31">
        <v>2.5910000000000002</v>
      </c>
      <c r="AY31">
        <v>2.5910000000000002</v>
      </c>
      <c r="AZ31">
        <v>2.5910000000000002</v>
      </c>
      <c r="BA31">
        <v>2.7309999999999999</v>
      </c>
      <c r="BB31">
        <v>2.7120000000000002</v>
      </c>
      <c r="BC31">
        <v>2.7120000000000002</v>
      </c>
      <c r="BD31">
        <v>2.798</v>
      </c>
      <c r="BE31">
        <v>2.8050000000000002</v>
      </c>
      <c r="BF31">
        <v>2.8079999999999998</v>
      </c>
      <c r="BG31">
        <v>2.1179999999999999</v>
      </c>
      <c r="BH31">
        <v>2.1179999999999999</v>
      </c>
      <c r="BI31">
        <v>2.1150000000000002</v>
      </c>
      <c r="BJ31">
        <v>1.577</v>
      </c>
      <c r="BK31">
        <v>1.573</v>
      </c>
      <c r="BL31">
        <v>1.5780000000000001</v>
      </c>
      <c r="BM31">
        <v>1.177</v>
      </c>
      <c r="BN31">
        <v>1.19</v>
      </c>
      <c r="BO31">
        <v>1.1890000000000001</v>
      </c>
      <c r="BP31">
        <v>1.363</v>
      </c>
      <c r="BQ31">
        <v>1.355</v>
      </c>
      <c r="BR31">
        <v>1.357</v>
      </c>
      <c r="BS31">
        <v>1.3580000000000001</v>
      </c>
      <c r="BT31">
        <v>1.3520000000000001</v>
      </c>
      <c r="BU31">
        <v>1.353</v>
      </c>
      <c r="BV31">
        <v>1.4650000000000001</v>
      </c>
      <c r="BW31">
        <v>1.468</v>
      </c>
      <c r="BX31">
        <v>1.4650000000000001</v>
      </c>
      <c r="BY31">
        <v>1.18</v>
      </c>
      <c r="BZ31">
        <v>1.1859999999999999</v>
      </c>
      <c r="CA31">
        <v>1.1839999999999999</v>
      </c>
      <c r="CB31">
        <v>0.96099999999999997</v>
      </c>
      <c r="CC31">
        <v>0.97299999999999998</v>
      </c>
      <c r="CD31">
        <v>0.97499999999999998</v>
      </c>
      <c r="CE31">
        <v>1.2090000000000001</v>
      </c>
      <c r="CF31">
        <v>1.2150000000000001</v>
      </c>
      <c r="CG31">
        <v>1.214</v>
      </c>
      <c r="CH31">
        <v>1.4830000000000001</v>
      </c>
      <c r="CI31">
        <v>1.48</v>
      </c>
      <c r="CJ31">
        <v>1.4770000000000001</v>
      </c>
      <c r="CK31">
        <v>2.165</v>
      </c>
      <c r="CL31">
        <v>2.16</v>
      </c>
      <c r="CM31">
        <v>2.161</v>
      </c>
      <c r="CN31">
        <v>1.927</v>
      </c>
      <c r="CO31">
        <v>1.9139999999999999</v>
      </c>
      <c r="CP31">
        <v>1.911</v>
      </c>
      <c r="CQ31">
        <v>1.84</v>
      </c>
      <c r="CR31">
        <v>1.841</v>
      </c>
      <c r="CS31">
        <v>1.8420000000000001</v>
      </c>
      <c r="CT31">
        <v>1.8740000000000001</v>
      </c>
      <c r="CU31">
        <v>1.8740000000000001</v>
      </c>
      <c r="CV31">
        <v>1.8759999999999999</v>
      </c>
      <c r="CW31">
        <v>1.79</v>
      </c>
      <c r="CX31">
        <v>1.794</v>
      </c>
      <c r="CY31">
        <v>1.7969999999999999</v>
      </c>
      <c r="CZ31">
        <v>2.016</v>
      </c>
      <c r="DA31">
        <v>2.024</v>
      </c>
      <c r="DB31">
        <v>2.02</v>
      </c>
      <c r="DC31">
        <v>1.9139999999999999</v>
      </c>
      <c r="DD31">
        <v>1.911</v>
      </c>
      <c r="DE31">
        <v>1.9119999999999999</v>
      </c>
      <c r="DF31">
        <v>1.829</v>
      </c>
      <c r="DG31">
        <v>1.8260000000000001</v>
      </c>
      <c r="DH31">
        <v>1.823</v>
      </c>
      <c r="DI31">
        <v>1.3819999999999999</v>
      </c>
      <c r="DJ31">
        <v>1.3839999999999999</v>
      </c>
      <c r="DK31">
        <v>1.3759999999999999</v>
      </c>
      <c r="DL31">
        <v>1.6080000000000001</v>
      </c>
      <c r="DM31">
        <v>1.607</v>
      </c>
      <c r="DN31">
        <v>1.613</v>
      </c>
      <c r="DO31">
        <v>1.6339999999999999</v>
      </c>
      <c r="DP31">
        <v>1.639</v>
      </c>
      <c r="DQ31">
        <v>1.633</v>
      </c>
      <c r="DR31">
        <v>1.819</v>
      </c>
      <c r="DS31">
        <v>1.825</v>
      </c>
      <c r="DT31">
        <v>1.821</v>
      </c>
      <c r="DU31">
        <v>2.2050000000000001</v>
      </c>
      <c r="DV31">
        <v>2.1960000000000002</v>
      </c>
      <c r="DW31">
        <v>2.198</v>
      </c>
      <c r="DX31">
        <v>-0.107</v>
      </c>
      <c r="DY31">
        <v>-0.113</v>
      </c>
      <c r="DZ31">
        <v>-0.129</v>
      </c>
      <c r="EA31">
        <v>0.77500000000000002</v>
      </c>
      <c r="EB31">
        <v>0.76400000000000001</v>
      </c>
      <c r="EC31">
        <v>0.76200000000000001</v>
      </c>
      <c r="ED31">
        <v>0.90500000000000003</v>
      </c>
      <c r="EE31">
        <v>0.90100000000000002</v>
      </c>
      <c r="EF31">
        <v>0.90700000000000003</v>
      </c>
      <c r="EG31">
        <v>1.1519999999999999</v>
      </c>
      <c r="EH31">
        <v>1.169</v>
      </c>
      <c r="EI31">
        <v>1.1559999999999999</v>
      </c>
      <c r="EJ31">
        <v>3.73</v>
      </c>
      <c r="EK31">
        <v>3.738</v>
      </c>
      <c r="EL31">
        <v>3.754</v>
      </c>
      <c r="EM31">
        <v>3.262</v>
      </c>
      <c r="EN31">
        <v>3.2719999999999998</v>
      </c>
      <c r="EO31">
        <v>3.278</v>
      </c>
      <c r="EP31">
        <v>3.835</v>
      </c>
      <c r="EQ31">
        <v>3.8380000000000001</v>
      </c>
      <c r="ER31">
        <v>3.8490000000000002</v>
      </c>
      <c r="ES31">
        <v>5.3250000000000002</v>
      </c>
      <c r="ET31">
        <v>5.3179999999999996</v>
      </c>
      <c r="EU31">
        <v>5.3339999999999996</v>
      </c>
      <c r="EV31">
        <v>6.2910000000000004</v>
      </c>
      <c r="EW31">
        <v>6.2919999999999998</v>
      </c>
      <c r="EX31">
        <v>6.2939999999999996</v>
      </c>
      <c r="EY31">
        <v>7.2439999999999998</v>
      </c>
      <c r="EZ31">
        <v>7.25</v>
      </c>
      <c r="FA31">
        <v>7.2460000000000004</v>
      </c>
      <c r="FB31">
        <v>7.7290000000000001</v>
      </c>
      <c r="FC31">
        <v>7.726</v>
      </c>
      <c r="FD31">
        <v>7.7140000000000004</v>
      </c>
      <c r="FE31">
        <v>6.9429999999999996</v>
      </c>
      <c r="FF31">
        <v>6.9359999999999999</v>
      </c>
      <c r="FG31">
        <v>6.9390000000000001</v>
      </c>
      <c r="FH31">
        <v>5.9950000000000001</v>
      </c>
      <c r="FI31">
        <v>5.992</v>
      </c>
      <c r="FJ31">
        <v>5.9909999999999997</v>
      </c>
      <c r="FK31">
        <v>5.3689999999999998</v>
      </c>
      <c r="FL31">
        <v>5.37</v>
      </c>
      <c r="FM31">
        <v>5.3760000000000003</v>
      </c>
      <c r="FN31">
        <v>4.117</v>
      </c>
      <c r="FO31">
        <v>4.13</v>
      </c>
      <c r="FP31">
        <v>4.125</v>
      </c>
      <c r="FQ31">
        <v>3.6680000000000001</v>
      </c>
      <c r="FR31">
        <v>3.6749999999999998</v>
      </c>
      <c r="FS31">
        <v>3.6749999999999998</v>
      </c>
      <c r="FT31">
        <v>3.766</v>
      </c>
      <c r="FU31">
        <v>3.7589999999999999</v>
      </c>
      <c r="FV31">
        <v>3.7639999999999998</v>
      </c>
      <c r="FW31">
        <v>2.7410000000000001</v>
      </c>
      <c r="FX31">
        <v>2.734</v>
      </c>
      <c r="FY31">
        <v>2.7280000000000002</v>
      </c>
      <c r="FZ31">
        <v>2.403</v>
      </c>
      <c r="GA31">
        <v>2.3839999999999999</v>
      </c>
      <c r="GB31">
        <v>2.387</v>
      </c>
      <c r="GC31">
        <v>2.4239999999999999</v>
      </c>
      <c r="GD31">
        <v>2.4049999999999998</v>
      </c>
      <c r="GE31">
        <v>2.4060000000000001</v>
      </c>
      <c r="GF31">
        <v>2.141</v>
      </c>
      <c r="GG31">
        <v>2.1459999999999999</v>
      </c>
      <c r="GH31">
        <v>2.1429999999999998</v>
      </c>
      <c r="GI31">
        <v>1.8720000000000001</v>
      </c>
      <c r="GJ31">
        <v>2.7290000000000001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2A3FA-5A6E-42A1-95BC-50436CB932C5}">
  <sheetPr codeName="Sheet14"/>
  <dimension ref="A1:B289"/>
  <sheetViews>
    <sheetView workbookViewId="0">
      <selection activeCell="B2" sqref="B2"/>
    </sheetView>
  </sheetViews>
  <sheetFormatPr defaultRowHeight="14.4" x14ac:dyDescent="0.3"/>
  <cols>
    <col min="1" max="1" width="9.5546875" bestFit="1" customWidth="1"/>
  </cols>
  <sheetData>
    <row r="1" spans="1:2" x14ac:dyDescent="0.3">
      <c r="A1" t="s">
        <v>364</v>
      </c>
      <c r="B1" t="s">
        <v>365</v>
      </c>
    </row>
    <row r="2" spans="1:2" x14ac:dyDescent="0.3">
      <c r="A2" s="16">
        <v>45957</v>
      </c>
      <c r="B2">
        <v>282.33210000000003</v>
      </c>
    </row>
    <row r="3" spans="1:2" x14ac:dyDescent="0.3">
      <c r="A3" s="16">
        <v>45950</v>
      </c>
      <c r="B3">
        <v>283.11709999999999</v>
      </c>
    </row>
    <row r="4" spans="1:2" x14ac:dyDescent="0.3">
      <c r="A4" s="16">
        <v>45943</v>
      </c>
      <c r="B4">
        <v>283.31619999999998</v>
      </c>
    </row>
    <row r="5" spans="1:2" x14ac:dyDescent="0.3">
      <c r="A5" s="16">
        <v>45936</v>
      </c>
      <c r="B5">
        <v>282.43380000000002</v>
      </c>
    </row>
    <row r="6" spans="1:2" x14ac:dyDescent="0.3">
      <c r="A6" s="16">
        <v>45929</v>
      </c>
      <c r="B6">
        <v>282.71440000000001</v>
      </c>
    </row>
    <row r="7" spans="1:2" x14ac:dyDescent="0.3">
      <c r="A7" s="16">
        <v>45922</v>
      </c>
      <c r="B7">
        <v>283.67380000000003</v>
      </c>
    </row>
    <row r="8" spans="1:2" x14ac:dyDescent="0.3">
      <c r="A8" s="16">
        <v>45915</v>
      </c>
      <c r="B8">
        <v>282.02510000000001</v>
      </c>
    </row>
    <row r="9" spans="1:2" x14ac:dyDescent="0.3">
      <c r="A9" s="16">
        <v>45908</v>
      </c>
      <c r="B9">
        <v>282.8612</v>
      </c>
    </row>
    <row r="10" spans="1:2" x14ac:dyDescent="0.3">
      <c r="A10" s="16">
        <v>45901</v>
      </c>
      <c r="B10">
        <v>283.34339999999997</v>
      </c>
    </row>
    <row r="11" spans="1:2" x14ac:dyDescent="0.3">
      <c r="A11" s="16">
        <v>45894</v>
      </c>
      <c r="B11">
        <v>282.86849999999998</v>
      </c>
    </row>
    <row r="12" spans="1:2" x14ac:dyDescent="0.3">
      <c r="A12" s="16">
        <v>45887</v>
      </c>
      <c r="B12">
        <v>281.99950000000001</v>
      </c>
    </row>
    <row r="13" spans="1:2" x14ac:dyDescent="0.3">
      <c r="A13" s="16">
        <v>45880</v>
      </c>
      <c r="B13">
        <v>283.99720000000002</v>
      </c>
    </row>
    <row r="14" spans="1:2" x14ac:dyDescent="0.3">
      <c r="A14" s="16">
        <v>45873</v>
      </c>
      <c r="B14">
        <v>283.13409999999999</v>
      </c>
    </row>
    <row r="15" spans="1:2" x14ac:dyDescent="0.3">
      <c r="A15" s="16">
        <v>45866</v>
      </c>
      <c r="B15">
        <v>283.2296</v>
      </c>
    </row>
    <row r="16" spans="1:2" x14ac:dyDescent="0.3">
      <c r="A16" s="16">
        <v>45859</v>
      </c>
      <c r="B16">
        <v>285.2944</v>
      </c>
    </row>
    <row r="17" spans="1:2" x14ac:dyDescent="0.3">
      <c r="A17" s="16">
        <v>45852</v>
      </c>
      <c r="B17">
        <v>284.63589999999999</v>
      </c>
    </row>
    <row r="18" spans="1:2" x14ac:dyDescent="0.3">
      <c r="A18" s="16">
        <v>45845</v>
      </c>
      <c r="B18">
        <v>284.21260000000001</v>
      </c>
    </row>
    <row r="19" spans="1:2" x14ac:dyDescent="0.3">
      <c r="A19" s="16">
        <v>45838</v>
      </c>
      <c r="B19">
        <v>283.7491</v>
      </c>
    </row>
    <row r="20" spans="1:2" x14ac:dyDescent="0.3">
      <c r="A20" s="16">
        <v>45831</v>
      </c>
      <c r="B20">
        <v>283.5822</v>
      </c>
    </row>
    <row r="21" spans="1:2" x14ac:dyDescent="0.3">
      <c r="A21" s="16">
        <v>45824</v>
      </c>
      <c r="B21">
        <v>283.01859999999999</v>
      </c>
    </row>
    <row r="22" spans="1:2" x14ac:dyDescent="0.3">
      <c r="A22" s="16">
        <v>45817</v>
      </c>
      <c r="B22">
        <v>282.16480000000001</v>
      </c>
    </row>
    <row r="23" spans="1:2" x14ac:dyDescent="0.3">
      <c r="A23" s="16">
        <v>45810</v>
      </c>
      <c r="B23">
        <v>281.75009999999997</v>
      </c>
    </row>
    <row r="24" spans="1:2" x14ac:dyDescent="0.3">
      <c r="A24" s="16">
        <v>45803</v>
      </c>
      <c r="B24">
        <v>282.02460000000002</v>
      </c>
    </row>
    <row r="25" spans="1:2" x14ac:dyDescent="0.3">
      <c r="A25" s="16">
        <v>45796</v>
      </c>
      <c r="B25">
        <v>282.58269999999999</v>
      </c>
    </row>
    <row r="26" spans="1:2" x14ac:dyDescent="0.3">
      <c r="A26" s="16">
        <v>45789</v>
      </c>
      <c r="B26">
        <v>280.97160000000002</v>
      </c>
    </row>
    <row r="27" spans="1:2" x14ac:dyDescent="0.3">
      <c r="A27" s="16">
        <v>45782</v>
      </c>
      <c r="B27">
        <v>281.89850000000001</v>
      </c>
    </row>
    <row r="28" spans="1:2" x14ac:dyDescent="0.3">
      <c r="A28" s="16">
        <v>45775</v>
      </c>
      <c r="B28">
        <v>281.1001</v>
      </c>
    </row>
    <row r="29" spans="1:2" x14ac:dyDescent="0.3">
      <c r="A29" s="16">
        <v>45768</v>
      </c>
      <c r="B29">
        <v>280.49939999999998</v>
      </c>
    </row>
    <row r="30" spans="1:2" x14ac:dyDescent="0.3">
      <c r="A30" s="16">
        <v>45761</v>
      </c>
      <c r="B30">
        <v>280.53750000000002</v>
      </c>
    </row>
    <row r="31" spans="1:2" x14ac:dyDescent="0.3">
      <c r="A31" s="16">
        <v>45754</v>
      </c>
      <c r="B31">
        <v>280.49720000000002</v>
      </c>
    </row>
    <row r="32" spans="1:2" x14ac:dyDescent="0.3">
      <c r="A32" s="16">
        <v>45747</v>
      </c>
      <c r="B32">
        <v>280.26049999999998</v>
      </c>
    </row>
    <row r="33" spans="1:2" x14ac:dyDescent="0.3">
      <c r="A33" s="16">
        <v>45740</v>
      </c>
      <c r="B33">
        <v>280.42419999999998</v>
      </c>
    </row>
    <row r="34" spans="1:2" x14ac:dyDescent="0.3">
      <c r="A34" s="16">
        <v>45733</v>
      </c>
      <c r="B34">
        <v>280.18389999999999</v>
      </c>
    </row>
    <row r="35" spans="1:2" x14ac:dyDescent="0.3">
      <c r="A35" s="16">
        <v>45726</v>
      </c>
      <c r="B35">
        <v>293.33359999999999</v>
      </c>
    </row>
    <row r="36" spans="1:2" x14ac:dyDescent="0.3">
      <c r="A36" s="16">
        <v>45719</v>
      </c>
      <c r="B36">
        <v>279.52530000000002</v>
      </c>
    </row>
    <row r="37" spans="1:2" x14ac:dyDescent="0.3">
      <c r="A37" s="16">
        <v>45712</v>
      </c>
      <c r="B37">
        <v>279.76620000000003</v>
      </c>
    </row>
    <row r="38" spans="1:2" x14ac:dyDescent="0.3">
      <c r="A38" s="16">
        <v>45705</v>
      </c>
      <c r="B38">
        <v>279.21420000000001</v>
      </c>
    </row>
    <row r="39" spans="1:2" x14ac:dyDescent="0.3">
      <c r="A39" s="16">
        <v>45698</v>
      </c>
      <c r="B39">
        <v>279.02550000000002</v>
      </c>
    </row>
    <row r="40" spans="1:2" x14ac:dyDescent="0.3">
      <c r="A40" s="16">
        <v>45691</v>
      </c>
      <c r="B40">
        <v>278.87990000000002</v>
      </c>
    </row>
    <row r="41" spans="1:2" x14ac:dyDescent="0.3">
      <c r="A41" s="16">
        <v>45684</v>
      </c>
      <c r="B41">
        <v>278.86380000000003</v>
      </c>
    </row>
    <row r="42" spans="1:2" x14ac:dyDescent="0.3">
      <c r="A42" s="16">
        <v>45677</v>
      </c>
      <c r="B42">
        <v>278.82530000000003</v>
      </c>
    </row>
    <row r="43" spans="1:2" x14ac:dyDescent="0.3">
      <c r="A43" s="16">
        <v>45670</v>
      </c>
      <c r="B43">
        <v>278.68959999999998</v>
      </c>
    </row>
    <row r="44" spans="1:2" x14ac:dyDescent="0.3">
      <c r="A44" s="16">
        <v>45663</v>
      </c>
      <c r="B44">
        <v>278.69749999999999</v>
      </c>
    </row>
    <row r="45" spans="1:2" x14ac:dyDescent="0.3">
      <c r="A45" s="16">
        <v>45656</v>
      </c>
      <c r="B45">
        <v>278.29500000000002</v>
      </c>
    </row>
    <row r="46" spans="1:2" x14ac:dyDescent="0.3">
      <c r="A46" s="16">
        <v>45649</v>
      </c>
      <c r="B46">
        <v>278.96449999999999</v>
      </c>
    </row>
    <row r="47" spans="1:2" x14ac:dyDescent="0.3">
      <c r="A47" s="16">
        <v>45642</v>
      </c>
      <c r="B47">
        <v>277.93099999999998</v>
      </c>
    </row>
    <row r="48" spans="1:2" x14ac:dyDescent="0.3">
      <c r="A48" s="16">
        <v>45635</v>
      </c>
      <c r="B48">
        <v>278.358</v>
      </c>
    </row>
    <row r="49" spans="1:2" x14ac:dyDescent="0.3">
      <c r="A49" s="16">
        <v>45628</v>
      </c>
      <c r="B49">
        <v>277.80590000000001</v>
      </c>
    </row>
    <row r="50" spans="1:2" x14ac:dyDescent="0.3">
      <c r="A50" s="16">
        <v>45621</v>
      </c>
      <c r="B50">
        <v>277.95139999999998</v>
      </c>
    </row>
    <row r="51" spans="1:2" x14ac:dyDescent="0.3">
      <c r="A51" s="16">
        <v>45614</v>
      </c>
      <c r="B51">
        <v>277.80070000000001</v>
      </c>
    </row>
    <row r="52" spans="1:2" x14ac:dyDescent="0.3">
      <c r="A52" s="16">
        <v>45607</v>
      </c>
      <c r="B52">
        <v>277.89409999999998</v>
      </c>
    </row>
    <row r="53" spans="1:2" x14ac:dyDescent="0.3">
      <c r="A53" s="16">
        <v>45600</v>
      </c>
      <c r="B53">
        <v>277.91030000000001</v>
      </c>
    </row>
    <row r="54" spans="1:2" x14ac:dyDescent="0.3">
      <c r="A54" s="16">
        <v>45593</v>
      </c>
      <c r="B54">
        <v>278.24029999999999</v>
      </c>
    </row>
    <row r="55" spans="1:2" x14ac:dyDescent="0.3">
      <c r="A55" s="16">
        <v>45586</v>
      </c>
      <c r="B55">
        <v>277.67649999999998</v>
      </c>
    </row>
    <row r="56" spans="1:2" x14ac:dyDescent="0.3">
      <c r="A56" s="16">
        <v>45579</v>
      </c>
      <c r="B56">
        <v>277.81200000000001</v>
      </c>
    </row>
    <row r="57" spans="1:2" x14ac:dyDescent="0.3">
      <c r="A57" s="16">
        <v>45572</v>
      </c>
      <c r="B57">
        <v>277.52569999999997</v>
      </c>
    </row>
    <row r="58" spans="1:2" x14ac:dyDescent="0.3">
      <c r="A58" s="16">
        <v>45565</v>
      </c>
      <c r="B58">
        <v>277.75080000000003</v>
      </c>
    </row>
    <row r="59" spans="1:2" x14ac:dyDescent="0.3">
      <c r="A59" s="16">
        <v>45558</v>
      </c>
      <c r="B59">
        <v>277.93079999999998</v>
      </c>
    </row>
    <row r="60" spans="1:2" x14ac:dyDescent="0.3">
      <c r="A60" s="16">
        <v>45551</v>
      </c>
      <c r="B60">
        <v>278.23849999999999</v>
      </c>
    </row>
    <row r="61" spans="1:2" x14ac:dyDescent="0.3">
      <c r="A61" s="16">
        <v>45544</v>
      </c>
      <c r="B61">
        <v>278.79160000000002</v>
      </c>
    </row>
    <row r="62" spans="1:2" x14ac:dyDescent="0.3">
      <c r="A62" s="16">
        <v>45537</v>
      </c>
      <c r="B62">
        <v>278.6087</v>
      </c>
    </row>
    <row r="63" spans="1:2" x14ac:dyDescent="0.3">
      <c r="A63" s="16">
        <v>45530</v>
      </c>
      <c r="B63">
        <v>278.46510000000001</v>
      </c>
    </row>
    <row r="64" spans="1:2" x14ac:dyDescent="0.3">
      <c r="A64" s="16">
        <v>45523</v>
      </c>
      <c r="B64">
        <v>278.4477</v>
      </c>
    </row>
    <row r="65" spans="1:2" x14ac:dyDescent="0.3">
      <c r="A65" s="16">
        <v>45516</v>
      </c>
      <c r="B65">
        <v>278.70100000000002</v>
      </c>
    </row>
    <row r="66" spans="1:2" x14ac:dyDescent="0.3">
      <c r="A66" s="16">
        <v>45509</v>
      </c>
      <c r="B66">
        <v>278.69839999999999</v>
      </c>
    </row>
    <row r="67" spans="1:2" x14ac:dyDescent="0.3">
      <c r="A67" s="16">
        <v>45502</v>
      </c>
      <c r="B67">
        <v>278.58030000000002</v>
      </c>
    </row>
    <row r="68" spans="1:2" x14ac:dyDescent="0.3">
      <c r="A68" s="16">
        <v>45495</v>
      </c>
      <c r="B68">
        <v>278.31479999999999</v>
      </c>
    </row>
    <row r="69" spans="1:2" x14ac:dyDescent="0.3">
      <c r="A69" s="16">
        <v>45488</v>
      </c>
      <c r="B69">
        <v>278.04039999999998</v>
      </c>
    </row>
    <row r="70" spans="1:2" x14ac:dyDescent="0.3">
      <c r="A70" s="16">
        <v>45481</v>
      </c>
      <c r="B70">
        <v>278.58679999999998</v>
      </c>
    </row>
    <row r="71" spans="1:2" x14ac:dyDescent="0.3">
      <c r="A71" s="16">
        <v>45474</v>
      </c>
      <c r="B71">
        <v>278.42540000000002</v>
      </c>
    </row>
    <row r="72" spans="1:2" x14ac:dyDescent="0.3">
      <c r="A72" s="16">
        <v>45467</v>
      </c>
      <c r="B72">
        <v>278.59989999999999</v>
      </c>
    </row>
    <row r="73" spans="1:2" x14ac:dyDescent="0.3">
      <c r="A73" s="16">
        <v>45460</v>
      </c>
      <c r="B73">
        <v>278.4948</v>
      </c>
    </row>
    <row r="74" spans="1:2" x14ac:dyDescent="0.3">
      <c r="A74" s="16">
        <v>45453</v>
      </c>
      <c r="B74">
        <v>277.99970000000002</v>
      </c>
    </row>
    <row r="75" spans="1:2" x14ac:dyDescent="0.3">
      <c r="A75" s="16">
        <v>45446</v>
      </c>
      <c r="B75">
        <v>278.65370000000001</v>
      </c>
    </row>
    <row r="76" spans="1:2" x14ac:dyDescent="0.3">
      <c r="A76" s="16">
        <v>45439</v>
      </c>
      <c r="B76">
        <v>278.315</v>
      </c>
    </row>
    <row r="77" spans="1:2" x14ac:dyDescent="0.3">
      <c r="A77" s="16">
        <v>45432</v>
      </c>
      <c r="B77">
        <v>278.57979999999998</v>
      </c>
    </row>
    <row r="78" spans="1:2" x14ac:dyDescent="0.3">
      <c r="A78" s="16">
        <v>45425</v>
      </c>
      <c r="B78">
        <v>278.17110000000002</v>
      </c>
    </row>
    <row r="79" spans="1:2" x14ac:dyDescent="0.3">
      <c r="A79" s="16">
        <v>45418</v>
      </c>
      <c r="B79">
        <v>278.34550000000002</v>
      </c>
    </row>
    <row r="80" spans="1:2" x14ac:dyDescent="0.3">
      <c r="A80" s="16">
        <v>45411</v>
      </c>
      <c r="B80">
        <v>278.40030000000002</v>
      </c>
    </row>
    <row r="81" spans="1:2" x14ac:dyDescent="0.3">
      <c r="A81" s="16">
        <v>45404</v>
      </c>
      <c r="B81">
        <v>278.54509999999999</v>
      </c>
    </row>
    <row r="82" spans="1:2" x14ac:dyDescent="0.3">
      <c r="A82" s="16">
        <v>45397</v>
      </c>
      <c r="B82">
        <v>278.01560000000001</v>
      </c>
    </row>
    <row r="83" spans="1:2" x14ac:dyDescent="0.3">
      <c r="A83" s="16">
        <v>45390</v>
      </c>
      <c r="B83">
        <v>277.5018</v>
      </c>
    </row>
    <row r="84" spans="1:2" x14ac:dyDescent="0.3">
      <c r="A84" s="16">
        <v>45383</v>
      </c>
      <c r="B84">
        <v>277.86149999999998</v>
      </c>
    </row>
    <row r="85" spans="1:2" x14ac:dyDescent="0.3">
      <c r="A85" s="16">
        <v>45376</v>
      </c>
      <c r="B85">
        <v>278.17500000000001</v>
      </c>
    </row>
    <row r="86" spans="1:2" x14ac:dyDescent="0.3">
      <c r="A86" s="16">
        <v>45369</v>
      </c>
      <c r="B86">
        <v>278.70030000000003</v>
      </c>
    </row>
    <row r="87" spans="1:2" x14ac:dyDescent="0.3">
      <c r="A87" s="16">
        <v>45362</v>
      </c>
      <c r="B87">
        <v>279.19330000000002</v>
      </c>
    </row>
    <row r="88" spans="1:2" x14ac:dyDescent="0.3">
      <c r="A88" s="16">
        <v>45355</v>
      </c>
      <c r="B88">
        <v>279.44670000000002</v>
      </c>
    </row>
    <row r="89" spans="1:2" x14ac:dyDescent="0.3">
      <c r="A89" s="16">
        <v>45348</v>
      </c>
      <c r="B89">
        <v>279.19389999999999</v>
      </c>
    </row>
    <row r="90" spans="1:2" x14ac:dyDescent="0.3">
      <c r="A90" s="16">
        <v>45341</v>
      </c>
      <c r="B90">
        <v>276.80410000000001</v>
      </c>
    </row>
    <row r="91" spans="1:2" x14ac:dyDescent="0.3">
      <c r="A91" s="16">
        <v>45334</v>
      </c>
      <c r="B91">
        <v>279.47620000000001</v>
      </c>
    </row>
    <row r="92" spans="1:2" x14ac:dyDescent="0.3">
      <c r="A92" s="16">
        <v>45327</v>
      </c>
      <c r="B92">
        <v>277.31540000000001</v>
      </c>
    </row>
    <row r="93" spans="1:2" x14ac:dyDescent="0.3">
      <c r="A93" s="16">
        <v>45320</v>
      </c>
      <c r="B93">
        <v>277.40069999999997</v>
      </c>
    </row>
    <row r="94" spans="1:2" x14ac:dyDescent="0.3">
      <c r="A94" s="16">
        <v>45313</v>
      </c>
      <c r="B94">
        <v>279.68729999999999</v>
      </c>
    </row>
    <row r="95" spans="1:2" x14ac:dyDescent="0.3">
      <c r="A95" s="16">
        <v>45306</v>
      </c>
      <c r="B95">
        <v>279.96530000000001</v>
      </c>
    </row>
    <row r="96" spans="1:2" x14ac:dyDescent="0.3">
      <c r="A96" s="16">
        <v>45299</v>
      </c>
      <c r="B96">
        <v>281.20310000000001</v>
      </c>
    </row>
    <row r="97" spans="1:2" x14ac:dyDescent="0.3">
      <c r="A97" s="16">
        <v>45292</v>
      </c>
      <c r="B97">
        <v>278.98180000000002</v>
      </c>
    </row>
    <row r="98" spans="1:2" x14ac:dyDescent="0.3">
      <c r="A98" s="16">
        <v>45285</v>
      </c>
      <c r="B98">
        <v>279.49270000000001</v>
      </c>
    </row>
    <row r="99" spans="1:2" x14ac:dyDescent="0.3">
      <c r="A99" s="16">
        <v>45278</v>
      </c>
      <c r="B99">
        <v>279.72410000000002</v>
      </c>
    </row>
    <row r="100" spans="1:2" x14ac:dyDescent="0.3">
      <c r="A100" s="16">
        <v>45271</v>
      </c>
      <c r="B100">
        <v>284.06099999999998</v>
      </c>
    </row>
    <row r="101" spans="1:2" x14ac:dyDescent="0.3">
      <c r="A101" s="16">
        <v>45264</v>
      </c>
      <c r="B101">
        <v>281.1506</v>
      </c>
    </row>
    <row r="102" spans="1:2" x14ac:dyDescent="0.3">
      <c r="A102" s="16">
        <v>45257</v>
      </c>
      <c r="B102">
        <v>284.01659999999998</v>
      </c>
    </row>
    <row r="103" spans="1:2" x14ac:dyDescent="0.3">
      <c r="A103" s="16">
        <v>45250</v>
      </c>
      <c r="B103">
        <v>286.01510000000002</v>
      </c>
    </row>
    <row r="104" spans="1:2" x14ac:dyDescent="0.3">
      <c r="A104" s="16">
        <v>45243</v>
      </c>
      <c r="B104">
        <v>283.98329999999999</v>
      </c>
    </row>
    <row r="105" spans="1:2" x14ac:dyDescent="0.3">
      <c r="A105" s="16">
        <v>45236</v>
      </c>
      <c r="B105">
        <v>285.2423</v>
      </c>
    </row>
    <row r="106" spans="1:2" x14ac:dyDescent="0.3">
      <c r="A106" s="16">
        <v>45229</v>
      </c>
      <c r="B106">
        <v>279.3657</v>
      </c>
    </row>
    <row r="107" spans="1:2" x14ac:dyDescent="0.3">
      <c r="A107" s="16">
        <v>45222</v>
      </c>
      <c r="B107">
        <v>278.60590000000002</v>
      </c>
    </row>
    <row r="108" spans="1:2" x14ac:dyDescent="0.3">
      <c r="A108" s="16">
        <v>45215</v>
      </c>
      <c r="B108">
        <v>276.83670000000001</v>
      </c>
    </row>
    <row r="109" spans="1:2" x14ac:dyDescent="0.3">
      <c r="A109" s="16">
        <v>45208</v>
      </c>
      <c r="B109">
        <v>281.37959999999998</v>
      </c>
    </row>
    <row r="110" spans="1:2" x14ac:dyDescent="0.3">
      <c r="A110" s="16">
        <v>45201</v>
      </c>
      <c r="B110">
        <v>286.96839999999997</v>
      </c>
    </row>
    <row r="111" spans="1:2" x14ac:dyDescent="0.3">
      <c r="A111" s="16">
        <v>45194</v>
      </c>
      <c r="B111">
        <v>290.49509999999998</v>
      </c>
    </row>
    <row r="112" spans="1:2" x14ac:dyDescent="0.3">
      <c r="A112" s="16">
        <v>45187</v>
      </c>
      <c r="B112">
        <v>293.81869999999998</v>
      </c>
    </row>
    <row r="113" spans="1:2" x14ac:dyDescent="0.3">
      <c r="A113" s="16">
        <v>45180</v>
      </c>
      <c r="B113">
        <v>299.06490000000002</v>
      </c>
    </row>
    <row r="114" spans="1:2" x14ac:dyDescent="0.3">
      <c r="A114" s="16">
        <v>45173</v>
      </c>
      <c r="B114">
        <v>306.63589999999999</v>
      </c>
    </row>
    <row r="115" spans="1:2" x14ac:dyDescent="0.3">
      <c r="A115" s="16">
        <v>45166</v>
      </c>
      <c r="B115">
        <v>303.54160000000002</v>
      </c>
    </row>
    <row r="116" spans="1:2" x14ac:dyDescent="0.3">
      <c r="A116" s="16">
        <v>45159</v>
      </c>
      <c r="B116">
        <v>296.79199999999997</v>
      </c>
    </row>
    <row r="117" spans="1:2" x14ac:dyDescent="0.3">
      <c r="A117" s="16">
        <v>45152</v>
      </c>
      <c r="B117">
        <v>286.1952</v>
      </c>
    </row>
    <row r="118" spans="1:2" x14ac:dyDescent="0.3">
      <c r="A118" s="16">
        <v>45145</v>
      </c>
      <c r="B118">
        <v>283.584</v>
      </c>
    </row>
    <row r="119" spans="1:2" x14ac:dyDescent="0.3">
      <c r="A119" s="16">
        <v>45138</v>
      </c>
      <c r="B119">
        <v>286.66879999999998</v>
      </c>
    </row>
    <row r="120" spans="1:2" x14ac:dyDescent="0.3">
      <c r="A120" s="16">
        <v>45131</v>
      </c>
      <c r="B120">
        <v>287.70319999999998</v>
      </c>
    </row>
    <row r="121" spans="1:2" x14ac:dyDescent="0.3">
      <c r="A121" s="16">
        <v>45124</v>
      </c>
      <c r="B121">
        <v>275.89530000000002</v>
      </c>
    </row>
    <row r="122" spans="1:2" x14ac:dyDescent="0.3">
      <c r="A122" s="16">
        <v>45117</v>
      </c>
      <c r="B122">
        <v>277.55720000000002</v>
      </c>
    </row>
    <row r="123" spans="1:2" x14ac:dyDescent="0.3">
      <c r="A123" s="16">
        <v>45110</v>
      </c>
      <c r="B123">
        <v>286.31799999999998</v>
      </c>
    </row>
    <row r="124" spans="1:2" x14ac:dyDescent="0.3">
      <c r="A124" s="16">
        <v>45103</v>
      </c>
      <c r="B124">
        <v>286.38380000000001</v>
      </c>
    </row>
    <row r="125" spans="1:2" x14ac:dyDescent="0.3">
      <c r="A125" s="16">
        <v>45096</v>
      </c>
      <c r="B125">
        <v>287.27170000000001</v>
      </c>
    </row>
    <row r="126" spans="1:2" x14ac:dyDescent="0.3">
      <c r="A126" s="16">
        <v>45089</v>
      </c>
      <c r="B126">
        <v>287.55029999999999</v>
      </c>
    </row>
    <row r="127" spans="1:2" x14ac:dyDescent="0.3">
      <c r="A127" s="16">
        <v>45082</v>
      </c>
      <c r="B127">
        <v>285.59010000000001</v>
      </c>
    </row>
    <row r="128" spans="1:2" x14ac:dyDescent="0.3">
      <c r="A128" s="16">
        <v>45075</v>
      </c>
      <c r="B128">
        <v>285.26369999999997</v>
      </c>
    </row>
    <row r="129" spans="1:2" x14ac:dyDescent="0.3">
      <c r="A129" s="16">
        <v>45068</v>
      </c>
      <c r="B129">
        <v>286.68830000000003</v>
      </c>
    </row>
    <row r="130" spans="1:2" x14ac:dyDescent="0.3">
      <c r="A130" s="16">
        <v>45061</v>
      </c>
      <c r="B130">
        <v>284.9221</v>
      </c>
    </row>
    <row r="131" spans="1:2" x14ac:dyDescent="0.3">
      <c r="A131" s="16">
        <v>45054</v>
      </c>
      <c r="B131">
        <v>283.73099999999999</v>
      </c>
    </row>
    <row r="132" spans="1:2" x14ac:dyDescent="0.3">
      <c r="A132" s="16">
        <v>45047</v>
      </c>
      <c r="B132">
        <v>283.36900000000003</v>
      </c>
    </row>
    <row r="133" spans="1:2" x14ac:dyDescent="0.3">
      <c r="A133" s="16">
        <v>45040</v>
      </c>
      <c r="B133">
        <v>279.06760000000003</v>
      </c>
    </row>
    <row r="134" spans="1:2" x14ac:dyDescent="0.3">
      <c r="A134" s="16">
        <v>45033</v>
      </c>
      <c r="B134">
        <v>282.3005</v>
      </c>
    </row>
    <row r="135" spans="1:2" x14ac:dyDescent="0.3">
      <c r="A135" s="16">
        <v>44998</v>
      </c>
      <c r="B135">
        <v>282.01940000000002</v>
      </c>
    </row>
    <row r="136" spans="1:2" x14ac:dyDescent="0.3">
      <c r="A136" s="16">
        <v>44991</v>
      </c>
      <c r="B136">
        <v>274.60820000000001</v>
      </c>
    </row>
    <row r="137" spans="1:2" x14ac:dyDescent="0.3">
      <c r="A137" s="16">
        <v>44984</v>
      </c>
      <c r="B137">
        <v>258.6465</v>
      </c>
    </row>
    <row r="138" spans="1:2" x14ac:dyDescent="0.3">
      <c r="A138" s="16">
        <v>44977</v>
      </c>
      <c r="B138">
        <v>261.67790000000002</v>
      </c>
    </row>
    <row r="139" spans="1:2" x14ac:dyDescent="0.3">
      <c r="A139" s="16">
        <v>44970</v>
      </c>
      <c r="B139">
        <v>267.02390000000003</v>
      </c>
    </row>
    <row r="140" spans="1:2" x14ac:dyDescent="0.3">
      <c r="A140" s="16">
        <v>44963</v>
      </c>
      <c r="B140">
        <v>275.161</v>
      </c>
    </row>
    <row r="141" spans="1:2" x14ac:dyDescent="0.3">
      <c r="A141" s="16">
        <v>44956</v>
      </c>
      <c r="B141">
        <v>265.50689999999997</v>
      </c>
    </row>
    <row r="142" spans="1:2" x14ac:dyDescent="0.3">
      <c r="A142" s="16">
        <v>44949</v>
      </c>
      <c r="B142">
        <v>231.0206</v>
      </c>
    </row>
    <row r="143" spans="1:2" x14ac:dyDescent="0.3">
      <c r="A143" s="16">
        <v>44942</v>
      </c>
      <c r="B143">
        <v>228.8835</v>
      </c>
    </row>
    <row r="144" spans="1:2" x14ac:dyDescent="0.3">
      <c r="A144" s="16">
        <v>44935</v>
      </c>
      <c r="B144">
        <v>227.97620000000001</v>
      </c>
    </row>
    <row r="145" spans="1:2" x14ac:dyDescent="0.3">
      <c r="A145" s="16">
        <v>44928</v>
      </c>
      <c r="B145">
        <v>226.72239999999999</v>
      </c>
    </row>
    <row r="146" spans="1:2" x14ac:dyDescent="0.3">
      <c r="A146" s="16">
        <v>44921</v>
      </c>
      <c r="B146">
        <v>226.12219999999999</v>
      </c>
    </row>
    <row r="147" spans="1:2" x14ac:dyDescent="0.3">
      <c r="A147" s="16">
        <v>44914</v>
      </c>
      <c r="B147">
        <v>225.1404</v>
      </c>
    </row>
    <row r="148" spans="1:2" x14ac:dyDescent="0.3">
      <c r="A148" s="16">
        <v>44907</v>
      </c>
      <c r="B148">
        <v>224.73910000000001</v>
      </c>
    </row>
    <row r="149" spans="1:2" x14ac:dyDescent="0.3">
      <c r="A149" s="16">
        <v>44900</v>
      </c>
      <c r="B149">
        <v>224.4358</v>
      </c>
    </row>
    <row r="150" spans="1:2" x14ac:dyDescent="0.3">
      <c r="A150" s="16">
        <v>44893</v>
      </c>
      <c r="B150">
        <v>224.45689999999999</v>
      </c>
    </row>
    <row r="151" spans="1:2" x14ac:dyDescent="0.3">
      <c r="A151" s="16">
        <v>44886</v>
      </c>
      <c r="B151">
        <v>224.2629</v>
      </c>
    </row>
    <row r="152" spans="1:2" x14ac:dyDescent="0.3">
      <c r="A152" s="16">
        <v>44879</v>
      </c>
      <c r="B152">
        <v>221.64189999999999</v>
      </c>
    </row>
    <row r="153" spans="1:2" x14ac:dyDescent="0.3">
      <c r="A153" s="16">
        <v>44872</v>
      </c>
      <c r="B153">
        <v>221.50659999999999</v>
      </c>
    </row>
    <row r="154" spans="1:2" x14ac:dyDescent="0.3">
      <c r="A154" s="16">
        <v>44865</v>
      </c>
      <c r="B154">
        <v>220.63509999999999</v>
      </c>
    </row>
    <row r="155" spans="1:2" x14ac:dyDescent="0.3">
      <c r="A155" s="16">
        <v>44858</v>
      </c>
      <c r="B155">
        <v>219.5384</v>
      </c>
    </row>
    <row r="156" spans="1:2" x14ac:dyDescent="0.3">
      <c r="A156" s="16">
        <v>44851</v>
      </c>
      <c r="B156">
        <v>219.2902</v>
      </c>
    </row>
    <row r="157" spans="1:2" x14ac:dyDescent="0.3">
      <c r="A157" s="16">
        <v>44844</v>
      </c>
      <c r="B157">
        <v>218.91480000000001</v>
      </c>
    </row>
    <row r="158" spans="1:2" x14ac:dyDescent="0.3">
      <c r="A158" s="16">
        <v>44837</v>
      </c>
      <c r="B158">
        <v>228.09979999999999</v>
      </c>
    </row>
    <row r="159" spans="1:2" x14ac:dyDescent="0.3">
      <c r="A159" s="16">
        <v>44830</v>
      </c>
      <c r="B159">
        <v>237.14609999999999</v>
      </c>
    </row>
    <row r="160" spans="1:2" x14ac:dyDescent="0.3">
      <c r="A160" s="16">
        <v>44823</v>
      </c>
      <c r="B160">
        <v>238.20060000000001</v>
      </c>
    </row>
    <row r="161" spans="1:2" x14ac:dyDescent="0.3">
      <c r="A161" s="16">
        <v>44816</v>
      </c>
      <c r="B161">
        <v>230.76490000000001</v>
      </c>
    </row>
    <row r="162" spans="1:2" x14ac:dyDescent="0.3">
      <c r="A162" s="16">
        <v>44809</v>
      </c>
      <c r="B162">
        <v>219.5676</v>
      </c>
    </row>
    <row r="163" spans="1:2" x14ac:dyDescent="0.3">
      <c r="A163" s="16">
        <v>44802</v>
      </c>
      <c r="B163">
        <v>222.2088</v>
      </c>
    </row>
    <row r="164" spans="1:2" x14ac:dyDescent="0.3">
      <c r="A164" s="16">
        <v>44795</v>
      </c>
      <c r="B164">
        <v>215.57929999999999</v>
      </c>
    </row>
    <row r="165" spans="1:2" x14ac:dyDescent="0.3">
      <c r="A165" s="16">
        <v>44788</v>
      </c>
      <c r="B165">
        <v>213.53469999999999</v>
      </c>
    </row>
    <row r="166" spans="1:2" x14ac:dyDescent="0.3">
      <c r="A166" s="16">
        <v>44781</v>
      </c>
      <c r="B166">
        <v>224.22829999999999</v>
      </c>
    </row>
    <row r="167" spans="1:2" x14ac:dyDescent="0.3">
      <c r="A167" s="16">
        <v>44774</v>
      </c>
      <c r="B167">
        <v>238.95869999999999</v>
      </c>
    </row>
    <row r="168" spans="1:2" x14ac:dyDescent="0.3">
      <c r="A168" s="16">
        <v>44767</v>
      </c>
      <c r="B168">
        <v>229.8064</v>
      </c>
    </row>
    <row r="169" spans="1:2" x14ac:dyDescent="0.3">
      <c r="A169" s="16">
        <v>44760</v>
      </c>
      <c r="B169">
        <v>215.60380000000001</v>
      </c>
    </row>
    <row r="170" spans="1:2" x14ac:dyDescent="0.3">
      <c r="A170" s="16">
        <v>44753</v>
      </c>
      <c r="B170">
        <v>207.8777</v>
      </c>
    </row>
    <row r="171" spans="1:2" x14ac:dyDescent="0.3">
      <c r="A171" s="16">
        <v>44746</v>
      </c>
      <c r="B171">
        <v>204.5932</v>
      </c>
    </row>
    <row r="172" spans="1:2" x14ac:dyDescent="0.3">
      <c r="A172" s="16">
        <v>44739</v>
      </c>
      <c r="B172">
        <v>207.3451</v>
      </c>
    </row>
    <row r="173" spans="1:2" x14ac:dyDescent="0.3">
      <c r="A173" s="16">
        <v>44732</v>
      </c>
      <c r="B173">
        <v>210.27619999999999</v>
      </c>
    </row>
    <row r="174" spans="1:2" x14ac:dyDescent="0.3">
      <c r="A174" s="16">
        <v>44725</v>
      </c>
      <c r="B174">
        <v>204.20349999999999</v>
      </c>
    </row>
    <row r="175" spans="1:2" x14ac:dyDescent="0.3">
      <c r="A175" s="16">
        <v>44718</v>
      </c>
      <c r="B175">
        <v>199.98599999999999</v>
      </c>
    </row>
    <row r="176" spans="1:2" x14ac:dyDescent="0.3">
      <c r="A176" s="16">
        <v>44711</v>
      </c>
      <c r="B176">
        <v>198.66419999999999</v>
      </c>
    </row>
    <row r="177" spans="1:2" x14ac:dyDescent="0.3">
      <c r="A177" s="16">
        <v>44704</v>
      </c>
      <c r="B177">
        <v>200.7132</v>
      </c>
    </row>
    <row r="178" spans="1:2" x14ac:dyDescent="0.3">
      <c r="A178" s="16">
        <v>44697</v>
      </c>
      <c r="B178">
        <v>193.6507</v>
      </c>
    </row>
    <row r="179" spans="1:2" x14ac:dyDescent="0.3">
      <c r="A179" s="16">
        <v>44690</v>
      </c>
      <c r="B179">
        <v>188.0975</v>
      </c>
    </row>
    <row r="180" spans="1:2" x14ac:dyDescent="0.3">
      <c r="A180" s="16">
        <v>44683</v>
      </c>
      <c r="B180">
        <v>185.69890000000001</v>
      </c>
    </row>
    <row r="181" spans="1:2" x14ac:dyDescent="0.3">
      <c r="A181" s="16">
        <v>44676</v>
      </c>
      <c r="B181">
        <v>186.4006</v>
      </c>
    </row>
    <row r="182" spans="1:2" x14ac:dyDescent="0.3">
      <c r="A182" s="16">
        <v>44641</v>
      </c>
      <c r="B182">
        <v>181.48390000000001</v>
      </c>
    </row>
    <row r="183" spans="1:2" x14ac:dyDescent="0.3">
      <c r="A183" s="16">
        <v>44634</v>
      </c>
      <c r="B183">
        <v>179.12440000000001</v>
      </c>
    </row>
    <row r="184" spans="1:2" x14ac:dyDescent="0.3">
      <c r="A184" s="16">
        <v>44627</v>
      </c>
      <c r="B184">
        <v>177.91820000000001</v>
      </c>
    </row>
    <row r="185" spans="1:2" x14ac:dyDescent="0.3">
      <c r="A185" s="16">
        <v>44620</v>
      </c>
      <c r="B185">
        <v>177.4495</v>
      </c>
    </row>
    <row r="186" spans="1:2" x14ac:dyDescent="0.3">
      <c r="A186" s="16">
        <v>44613</v>
      </c>
      <c r="B186">
        <v>176.3699</v>
      </c>
    </row>
    <row r="187" spans="1:2" x14ac:dyDescent="0.3">
      <c r="A187" s="16">
        <v>44606</v>
      </c>
      <c r="B187">
        <v>175.49799999999999</v>
      </c>
    </row>
    <row r="188" spans="1:2" x14ac:dyDescent="0.3">
      <c r="A188" s="16">
        <v>44599</v>
      </c>
      <c r="B188">
        <v>174.59620000000001</v>
      </c>
    </row>
    <row r="189" spans="1:2" x14ac:dyDescent="0.3">
      <c r="A189" s="16">
        <v>44592</v>
      </c>
      <c r="B189">
        <v>176.70670000000001</v>
      </c>
    </row>
    <row r="190" spans="1:2" x14ac:dyDescent="0.3">
      <c r="A190" s="16">
        <v>44585</v>
      </c>
      <c r="B190">
        <v>176.44990000000001</v>
      </c>
    </row>
    <row r="191" spans="1:2" x14ac:dyDescent="0.3">
      <c r="A191" s="16">
        <v>44578</v>
      </c>
      <c r="B191">
        <v>175.9855</v>
      </c>
    </row>
    <row r="192" spans="1:2" x14ac:dyDescent="0.3">
      <c r="A192" s="16">
        <v>44571</v>
      </c>
      <c r="B192">
        <v>176.75</v>
      </c>
    </row>
    <row r="193" spans="1:2" x14ac:dyDescent="0.3">
      <c r="A193" s="16">
        <v>44564</v>
      </c>
      <c r="B193">
        <v>176.52979999999999</v>
      </c>
    </row>
    <row r="194" spans="1:2" x14ac:dyDescent="0.3">
      <c r="A194" s="16">
        <v>44557</v>
      </c>
      <c r="B194">
        <v>175.35169999999999</v>
      </c>
    </row>
    <row r="195" spans="1:2" x14ac:dyDescent="0.3">
      <c r="A195" s="16">
        <v>44550</v>
      </c>
      <c r="B195">
        <v>178.14789999999999</v>
      </c>
    </row>
    <row r="196" spans="1:2" x14ac:dyDescent="0.3">
      <c r="A196" s="16">
        <v>44543</v>
      </c>
      <c r="B196">
        <v>178.06649999999999</v>
      </c>
    </row>
    <row r="197" spans="1:2" x14ac:dyDescent="0.3">
      <c r="A197" s="16">
        <v>44536</v>
      </c>
      <c r="B197">
        <v>176.38030000000001</v>
      </c>
    </row>
    <row r="198" spans="1:2" x14ac:dyDescent="0.3">
      <c r="A198" s="16">
        <v>44529</v>
      </c>
      <c r="B198">
        <v>176.3415</v>
      </c>
    </row>
    <row r="199" spans="1:2" x14ac:dyDescent="0.3">
      <c r="A199" s="16">
        <v>44522</v>
      </c>
      <c r="B199">
        <v>175.15190000000001</v>
      </c>
    </row>
    <row r="200" spans="1:2" x14ac:dyDescent="0.3">
      <c r="A200" s="16">
        <v>44515</v>
      </c>
      <c r="B200">
        <v>174.90369999999999</v>
      </c>
    </row>
    <row r="201" spans="1:2" x14ac:dyDescent="0.3">
      <c r="A201" s="16">
        <v>44508</v>
      </c>
      <c r="B201">
        <v>170.34989999999999</v>
      </c>
    </row>
    <row r="202" spans="1:2" x14ac:dyDescent="0.3">
      <c r="A202" s="16">
        <v>44501</v>
      </c>
      <c r="B202">
        <v>171.72399999999999</v>
      </c>
    </row>
    <row r="203" spans="1:2" x14ac:dyDescent="0.3">
      <c r="A203" s="16">
        <v>44494</v>
      </c>
      <c r="B203">
        <v>174.4873</v>
      </c>
    </row>
    <row r="204" spans="1:2" x14ac:dyDescent="0.3">
      <c r="A204" s="16">
        <v>44487</v>
      </c>
      <c r="B204">
        <v>171.95439999999999</v>
      </c>
    </row>
    <row r="205" spans="1:2" x14ac:dyDescent="0.3">
      <c r="A205" s="16">
        <v>44480</v>
      </c>
      <c r="B205">
        <v>171.09309999999999</v>
      </c>
    </row>
    <row r="206" spans="1:2" x14ac:dyDescent="0.3">
      <c r="A206" s="16">
        <v>44473</v>
      </c>
      <c r="B206">
        <v>170.8766</v>
      </c>
    </row>
    <row r="207" spans="1:2" x14ac:dyDescent="0.3">
      <c r="A207" s="16">
        <v>44466</v>
      </c>
      <c r="B207">
        <v>169.65629999999999</v>
      </c>
    </row>
    <row r="208" spans="1:2" x14ac:dyDescent="0.3">
      <c r="A208" s="16">
        <v>44459</v>
      </c>
      <c r="B208">
        <v>168.69929999999999</v>
      </c>
    </row>
    <row r="209" spans="1:2" x14ac:dyDescent="0.3">
      <c r="A209" s="16">
        <v>44452</v>
      </c>
      <c r="B209">
        <v>168.2242</v>
      </c>
    </row>
    <row r="210" spans="1:2" x14ac:dyDescent="0.3">
      <c r="A210" s="16">
        <v>44445</v>
      </c>
      <c r="B210">
        <v>167.09200000000001</v>
      </c>
    </row>
    <row r="211" spans="1:2" x14ac:dyDescent="0.3">
      <c r="A211" s="16">
        <v>44438</v>
      </c>
      <c r="B211">
        <v>166.66579999999999</v>
      </c>
    </row>
    <row r="212" spans="1:2" x14ac:dyDescent="0.3">
      <c r="A212" s="16">
        <v>44431</v>
      </c>
      <c r="B212">
        <v>164.3527</v>
      </c>
    </row>
    <row r="213" spans="1:2" x14ac:dyDescent="0.3">
      <c r="A213" s="16">
        <v>44424</v>
      </c>
      <c r="B213">
        <v>164.54849999999999</v>
      </c>
    </row>
    <row r="214" spans="1:2" x14ac:dyDescent="0.3">
      <c r="A214" s="16">
        <v>44417</v>
      </c>
      <c r="B214">
        <v>164.3416</v>
      </c>
    </row>
    <row r="215" spans="1:2" x14ac:dyDescent="0.3">
      <c r="A215" s="16">
        <v>44410</v>
      </c>
      <c r="B215">
        <v>163.44309999999999</v>
      </c>
    </row>
    <row r="216" spans="1:2" x14ac:dyDescent="0.3">
      <c r="A216" s="16">
        <v>44403</v>
      </c>
      <c r="B216">
        <v>161.99969999999999</v>
      </c>
    </row>
    <row r="217" spans="1:2" x14ac:dyDescent="0.3">
      <c r="A217" s="16">
        <v>44396</v>
      </c>
      <c r="B217">
        <v>160.57069999999999</v>
      </c>
    </row>
    <row r="218" spans="1:2" x14ac:dyDescent="0.3">
      <c r="A218" s="16">
        <v>44389</v>
      </c>
      <c r="B218">
        <v>159.5907</v>
      </c>
    </row>
    <row r="219" spans="1:2" x14ac:dyDescent="0.3">
      <c r="A219" s="16">
        <v>44382</v>
      </c>
      <c r="B219">
        <v>158.03550000000001</v>
      </c>
    </row>
    <row r="220" spans="1:2" x14ac:dyDescent="0.3">
      <c r="A220" s="16">
        <v>44375</v>
      </c>
      <c r="B220">
        <v>157.88040000000001</v>
      </c>
    </row>
    <row r="221" spans="1:2" x14ac:dyDescent="0.3">
      <c r="A221" s="16">
        <v>44368</v>
      </c>
      <c r="B221">
        <v>157.57980000000001</v>
      </c>
    </row>
    <row r="222" spans="1:2" x14ac:dyDescent="0.3">
      <c r="A222" s="16">
        <v>44361</v>
      </c>
      <c r="B222">
        <v>155.8526</v>
      </c>
    </row>
    <row r="223" spans="1:2" x14ac:dyDescent="0.3">
      <c r="A223" s="16">
        <v>44354</v>
      </c>
      <c r="B223">
        <v>155.09190000000001</v>
      </c>
    </row>
    <row r="224" spans="1:2" x14ac:dyDescent="0.3">
      <c r="A224" s="16">
        <v>44347</v>
      </c>
      <c r="B224">
        <v>154.16470000000001</v>
      </c>
    </row>
    <row r="225" spans="1:2" x14ac:dyDescent="0.3">
      <c r="A225" s="16">
        <v>44340</v>
      </c>
      <c r="B225">
        <v>153.81880000000001</v>
      </c>
    </row>
    <row r="226" spans="1:2" x14ac:dyDescent="0.3">
      <c r="A226" s="16">
        <v>44333</v>
      </c>
      <c r="B226">
        <v>152.59549999999999</v>
      </c>
    </row>
    <row r="227" spans="1:2" x14ac:dyDescent="0.3">
      <c r="A227" s="16">
        <v>44326</v>
      </c>
      <c r="B227">
        <v>152.2499</v>
      </c>
    </row>
    <row r="228" spans="1:2" x14ac:dyDescent="0.3">
      <c r="A228" s="16">
        <v>44319</v>
      </c>
      <c r="B228">
        <v>153.21719999999999</v>
      </c>
    </row>
    <row r="229" spans="1:2" x14ac:dyDescent="0.3">
      <c r="A229" s="16">
        <v>44312</v>
      </c>
      <c r="B229">
        <v>153.99019999999999</v>
      </c>
    </row>
    <row r="230" spans="1:2" x14ac:dyDescent="0.3">
      <c r="A230" s="16">
        <v>44305</v>
      </c>
      <c r="B230">
        <v>153.2663</v>
      </c>
    </row>
    <row r="231" spans="1:2" x14ac:dyDescent="0.3">
      <c r="A231" s="16">
        <v>44298</v>
      </c>
      <c r="B231">
        <v>152.54830000000001</v>
      </c>
    </row>
    <row r="232" spans="1:2" x14ac:dyDescent="0.3">
      <c r="A232" s="16">
        <v>44291</v>
      </c>
      <c r="B232">
        <v>152.58269999999999</v>
      </c>
    </row>
    <row r="233" spans="1:2" x14ac:dyDescent="0.3">
      <c r="A233" s="16">
        <v>44284</v>
      </c>
      <c r="B233">
        <v>153.94479999999999</v>
      </c>
    </row>
    <row r="234" spans="1:2" x14ac:dyDescent="0.3">
      <c r="A234" s="16">
        <v>44277</v>
      </c>
      <c r="B234">
        <v>155.66749999999999</v>
      </c>
    </row>
    <row r="235" spans="1:2" x14ac:dyDescent="0.3">
      <c r="A235" s="16">
        <v>44270</v>
      </c>
      <c r="B235">
        <v>157.05009999999999</v>
      </c>
    </row>
    <row r="236" spans="1:2" x14ac:dyDescent="0.3">
      <c r="A236" s="16">
        <v>44263</v>
      </c>
      <c r="B236">
        <v>157.19990000000001</v>
      </c>
    </row>
    <row r="237" spans="1:2" x14ac:dyDescent="0.3">
      <c r="A237" s="16">
        <v>44256</v>
      </c>
      <c r="B237">
        <v>157.9913</v>
      </c>
    </row>
    <row r="238" spans="1:2" x14ac:dyDescent="0.3">
      <c r="A238" s="16">
        <v>44249</v>
      </c>
      <c r="B238">
        <v>159.09970000000001</v>
      </c>
    </row>
    <row r="239" spans="1:2" x14ac:dyDescent="0.3">
      <c r="A239" s="16">
        <v>44242</v>
      </c>
      <c r="B239">
        <v>159.3569</v>
      </c>
    </row>
    <row r="240" spans="1:2" x14ac:dyDescent="0.3">
      <c r="A240" s="16">
        <v>44235</v>
      </c>
      <c r="B240">
        <v>159.9502</v>
      </c>
    </row>
    <row r="241" spans="1:2" x14ac:dyDescent="0.3">
      <c r="A241" s="16">
        <v>44228</v>
      </c>
      <c r="B241">
        <v>160.2902</v>
      </c>
    </row>
    <row r="242" spans="1:2" x14ac:dyDescent="0.3">
      <c r="A242" s="16">
        <v>44221</v>
      </c>
      <c r="B242">
        <v>160.8015</v>
      </c>
    </row>
    <row r="243" spans="1:2" x14ac:dyDescent="0.3">
      <c r="A243" s="16">
        <v>44214</v>
      </c>
      <c r="B243">
        <v>160.64680000000001</v>
      </c>
    </row>
    <row r="244" spans="1:2" x14ac:dyDescent="0.3">
      <c r="A244" s="16">
        <v>44207</v>
      </c>
      <c r="B244">
        <v>160.4539</v>
      </c>
    </row>
    <row r="245" spans="1:2" x14ac:dyDescent="0.3">
      <c r="A245" s="16">
        <v>44200</v>
      </c>
      <c r="B245">
        <v>160.10890000000001</v>
      </c>
    </row>
    <row r="246" spans="1:2" x14ac:dyDescent="0.3">
      <c r="A246" s="16">
        <v>44193</v>
      </c>
      <c r="B246">
        <v>160.44999999999999</v>
      </c>
    </row>
    <row r="247" spans="1:2" x14ac:dyDescent="0.3">
      <c r="A247" s="16">
        <v>44186</v>
      </c>
      <c r="B247">
        <v>160.4331</v>
      </c>
    </row>
    <row r="248" spans="1:2" x14ac:dyDescent="0.3">
      <c r="A248" s="16">
        <v>44179</v>
      </c>
      <c r="B248">
        <v>160.3569</v>
      </c>
    </row>
    <row r="249" spans="1:2" x14ac:dyDescent="0.3">
      <c r="A249" s="16">
        <v>44172</v>
      </c>
      <c r="B249">
        <v>160.27760000000001</v>
      </c>
    </row>
    <row r="250" spans="1:2" x14ac:dyDescent="0.3">
      <c r="A250" s="16">
        <v>44165</v>
      </c>
      <c r="B250">
        <v>159.45849999999999</v>
      </c>
    </row>
    <row r="251" spans="1:2" x14ac:dyDescent="0.3">
      <c r="A251" s="16">
        <v>44158</v>
      </c>
      <c r="B251">
        <v>160.9846</v>
      </c>
    </row>
    <row r="252" spans="1:2" x14ac:dyDescent="0.3">
      <c r="A252" s="16">
        <v>44151</v>
      </c>
      <c r="B252">
        <v>158.15020000000001</v>
      </c>
    </row>
    <row r="253" spans="1:2" x14ac:dyDescent="0.3">
      <c r="A253" s="16">
        <v>44144</v>
      </c>
      <c r="B253">
        <v>159.0462</v>
      </c>
    </row>
    <row r="254" spans="1:2" x14ac:dyDescent="0.3">
      <c r="A254" s="16">
        <v>44137</v>
      </c>
      <c r="B254">
        <v>160.1397</v>
      </c>
    </row>
    <row r="255" spans="1:2" x14ac:dyDescent="0.3">
      <c r="A255" s="16">
        <v>44130</v>
      </c>
      <c r="B255">
        <v>161.11680000000001</v>
      </c>
    </row>
    <row r="256" spans="1:2" x14ac:dyDescent="0.3">
      <c r="A256" s="16">
        <v>44123</v>
      </c>
      <c r="B256">
        <v>162.48849999999999</v>
      </c>
    </row>
    <row r="257" spans="1:2" x14ac:dyDescent="0.3">
      <c r="A257" s="16">
        <v>44116</v>
      </c>
      <c r="B257">
        <v>163.82769999999999</v>
      </c>
    </row>
    <row r="258" spans="1:2" x14ac:dyDescent="0.3">
      <c r="A258" s="16">
        <v>44109</v>
      </c>
      <c r="B258">
        <v>164.65039999999999</v>
      </c>
    </row>
    <row r="259" spans="1:2" x14ac:dyDescent="0.3">
      <c r="A259" s="16">
        <v>44102</v>
      </c>
      <c r="B259">
        <v>166.0547</v>
      </c>
    </row>
    <row r="260" spans="1:2" x14ac:dyDescent="0.3">
      <c r="A260" s="16">
        <v>44095</v>
      </c>
      <c r="B260">
        <v>166.09960000000001</v>
      </c>
    </row>
    <row r="261" spans="1:2" x14ac:dyDescent="0.3">
      <c r="A261" s="16">
        <v>44088</v>
      </c>
      <c r="B261">
        <v>166.13980000000001</v>
      </c>
    </row>
    <row r="262" spans="1:2" x14ac:dyDescent="0.3">
      <c r="A262" s="16">
        <v>44081</v>
      </c>
      <c r="B262">
        <v>165.65110000000001</v>
      </c>
    </row>
    <row r="263" spans="1:2" x14ac:dyDescent="0.3">
      <c r="A263" s="16">
        <v>44074</v>
      </c>
      <c r="B263">
        <v>165.4846</v>
      </c>
    </row>
    <row r="264" spans="1:2" x14ac:dyDescent="0.3">
      <c r="A264" s="16">
        <v>44067</v>
      </c>
      <c r="B264">
        <v>168.5917</v>
      </c>
    </row>
    <row r="265" spans="1:2" x14ac:dyDescent="0.3">
      <c r="A265" s="16">
        <v>44060</v>
      </c>
      <c r="B265">
        <v>167.9503</v>
      </c>
    </row>
    <row r="266" spans="1:2" x14ac:dyDescent="0.3">
      <c r="A266" s="16">
        <v>44053</v>
      </c>
      <c r="B266">
        <v>168.41739999999999</v>
      </c>
    </row>
    <row r="267" spans="1:2" x14ac:dyDescent="0.3">
      <c r="A267" s="16">
        <v>44046</v>
      </c>
      <c r="B267">
        <v>167.02719999999999</v>
      </c>
    </row>
    <row r="268" spans="1:2" x14ac:dyDescent="0.3">
      <c r="A268" s="16">
        <v>44039</v>
      </c>
      <c r="B268">
        <v>166.87029999999999</v>
      </c>
    </row>
    <row r="269" spans="1:2" x14ac:dyDescent="0.3">
      <c r="A269" s="16">
        <v>44032</v>
      </c>
      <c r="B269">
        <v>167.6079</v>
      </c>
    </row>
    <row r="270" spans="1:2" x14ac:dyDescent="0.3">
      <c r="A270" s="16">
        <v>44025</v>
      </c>
      <c r="B270">
        <v>166.9828</v>
      </c>
    </row>
    <row r="271" spans="1:2" x14ac:dyDescent="0.3">
      <c r="A271" s="16">
        <v>44018</v>
      </c>
      <c r="B271">
        <v>166.31229999999999</v>
      </c>
    </row>
    <row r="272" spans="1:2" x14ac:dyDescent="0.3">
      <c r="A272" s="16">
        <v>44011</v>
      </c>
      <c r="B272">
        <v>168.15029999999999</v>
      </c>
    </row>
    <row r="273" spans="1:2" x14ac:dyDescent="0.3">
      <c r="A273" s="16">
        <v>44004</v>
      </c>
      <c r="B273">
        <v>166.69980000000001</v>
      </c>
    </row>
    <row r="274" spans="1:2" x14ac:dyDescent="0.3">
      <c r="A274" s="16">
        <v>43997</v>
      </c>
      <c r="B274">
        <v>164.86619999999999</v>
      </c>
    </row>
    <row r="275" spans="1:2" x14ac:dyDescent="0.3">
      <c r="A275" s="16">
        <v>43990</v>
      </c>
      <c r="B275">
        <v>163.39439999999999</v>
      </c>
    </row>
    <row r="276" spans="1:2" x14ac:dyDescent="0.3">
      <c r="A276" s="16">
        <v>43983</v>
      </c>
      <c r="B276">
        <v>163.03450000000001</v>
      </c>
    </row>
    <row r="277" spans="1:2" x14ac:dyDescent="0.3">
      <c r="A277" s="16">
        <v>43976</v>
      </c>
      <c r="B277">
        <v>161.23079999999999</v>
      </c>
    </row>
    <row r="278" spans="1:2" x14ac:dyDescent="0.3">
      <c r="A278" s="16">
        <v>43969</v>
      </c>
      <c r="B278">
        <v>160.50059999999999</v>
      </c>
    </row>
    <row r="279" spans="1:2" x14ac:dyDescent="0.3">
      <c r="A279" s="16">
        <v>43962</v>
      </c>
      <c r="B279">
        <v>159.9426</v>
      </c>
    </row>
    <row r="280" spans="1:2" x14ac:dyDescent="0.3">
      <c r="A280" s="16">
        <v>43955</v>
      </c>
      <c r="B280">
        <v>158.5008</v>
      </c>
    </row>
    <row r="281" spans="1:2" x14ac:dyDescent="0.3">
      <c r="A281" s="16">
        <v>43948</v>
      </c>
      <c r="B281">
        <v>160.92400000000001</v>
      </c>
    </row>
    <row r="282" spans="1:2" x14ac:dyDescent="0.3">
      <c r="A282" s="16">
        <v>43941</v>
      </c>
      <c r="B282">
        <v>163.57830000000001</v>
      </c>
    </row>
    <row r="283" spans="1:2" x14ac:dyDescent="0.3">
      <c r="A283" s="16">
        <v>43934</v>
      </c>
      <c r="B283">
        <v>166.46729999999999</v>
      </c>
    </row>
    <row r="284" spans="1:2" x14ac:dyDescent="0.3">
      <c r="A284" s="16">
        <v>43927</v>
      </c>
      <c r="B284">
        <v>166.9562</v>
      </c>
    </row>
    <row r="285" spans="1:2" x14ac:dyDescent="0.3">
      <c r="A285" s="16">
        <v>43920</v>
      </c>
      <c r="B285">
        <v>165.88059999999999</v>
      </c>
    </row>
    <row r="286" spans="1:2" x14ac:dyDescent="0.3">
      <c r="A286" s="16">
        <v>43913</v>
      </c>
      <c r="B286">
        <v>157.8629</v>
      </c>
    </row>
    <row r="287" spans="1:2" x14ac:dyDescent="0.3">
      <c r="A287" s="16">
        <v>43906</v>
      </c>
      <c r="B287">
        <v>158.71299999999999</v>
      </c>
    </row>
    <row r="288" spans="1:2" x14ac:dyDescent="0.3">
      <c r="A288" s="16">
        <v>43899</v>
      </c>
      <c r="B288">
        <v>157.05860000000001</v>
      </c>
    </row>
    <row r="289" spans="1:2" x14ac:dyDescent="0.3">
      <c r="A289" s="16">
        <v>43892</v>
      </c>
      <c r="B289">
        <v>154.3235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5B33-6221-430B-9639-5D19303DE2D9}">
  <sheetPr codeName="Sheet11"/>
  <dimension ref="A1:M3557"/>
  <sheetViews>
    <sheetView workbookViewId="0">
      <selection activeCell="D240" sqref="D240"/>
    </sheetView>
  </sheetViews>
  <sheetFormatPr defaultRowHeight="14.4" x14ac:dyDescent="0.3"/>
  <cols>
    <col min="1" max="1" width="31.44140625" bestFit="1" customWidth="1"/>
    <col min="2" max="3" width="18" customWidth="1"/>
    <col min="4" max="4" width="9.5546875" bestFit="1" customWidth="1"/>
    <col min="5" max="5" width="9.5546875" customWidth="1"/>
    <col min="6" max="6" width="30.5546875" bestFit="1" customWidth="1"/>
    <col min="7" max="7" width="34.5546875" bestFit="1" customWidth="1"/>
    <col min="8" max="8" width="15.6640625" bestFit="1" customWidth="1"/>
    <col min="9" max="9" width="7.5546875" bestFit="1" customWidth="1"/>
    <col min="10" max="10" width="16.109375" bestFit="1" customWidth="1"/>
    <col min="11" max="11" width="24.5546875" bestFit="1" customWidth="1"/>
    <col min="12" max="12" width="12.21875" bestFit="1" customWidth="1"/>
    <col min="13" max="13" width="43" bestFit="1" customWidth="1"/>
  </cols>
  <sheetData>
    <row r="1" spans="1:13" x14ac:dyDescent="0.3">
      <c r="A1" t="s">
        <v>97</v>
      </c>
      <c r="B1" t="s">
        <v>98</v>
      </c>
      <c r="C1" t="s">
        <v>288</v>
      </c>
      <c r="D1" t="s">
        <v>99</v>
      </c>
      <c r="E1" t="s">
        <v>243</v>
      </c>
      <c r="F1" t="s">
        <v>100</v>
      </c>
      <c r="G1" t="s">
        <v>101</v>
      </c>
      <c r="H1" t="s">
        <v>102</v>
      </c>
      <c r="I1" t="s">
        <v>103</v>
      </c>
      <c r="J1" t="s">
        <v>104</v>
      </c>
      <c r="K1" t="s">
        <v>105</v>
      </c>
      <c r="L1" t="s">
        <v>106</v>
      </c>
      <c r="M1" t="s">
        <v>107</v>
      </c>
    </row>
    <row r="2" spans="1:13" x14ac:dyDescent="0.3">
      <c r="A2" t="s">
        <v>108</v>
      </c>
      <c r="B2" s="16">
        <v>45900</v>
      </c>
      <c r="C2" s="16" t="str">
        <f>TEXT(B2,"mmm")</f>
        <v>Aug</v>
      </c>
      <c r="D2" s="16" t="str">
        <f>"FY "&amp; (YEAR(B2) + IF(MONTH(B2)&gt;3,1,0))</f>
        <v>FY 2026</v>
      </c>
      <c r="E2" s="16" t="str">
        <f>CHOOSE(INT((MOD(MONTH(B2)-4,12))/3)+1, "Q1", "Q2", "Q3", "Q4")</f>
        <v>Q2</v>
      </c>
      <c r="F2" t="s">
        <v>109</v>
      </c>
      <c r="G2" t="s">
        <v>110</v>
      </c>
      <c r="H2">
        <v>15712</v>
      </c>
      <c r="I2" t="s">
        <v>111</v>
      </c>
      <c r="J2" t="s">
        <v>112</v>
      </c>
      <c r="L2">
        <v>10</v>
      </c>
      <c r="M2" t="s">
        <v>113</v>
      </c>
    </row>
    <row r="3" spans="1:13" x14ac:dyDescent="0.3">
      <c r="A3" t="s">
        <v>108</v>
      </c>
      <c r="B3" s="16">
        <v>45900</v>
      </c>
      <c r="C3" s="16" t="str">
        <f t="shared" ref="C3:C66" si="0">TEXT(B3,"mmm")</f>
        <v>Aug</v>
      </c>
      <c r="D3" s="16" t="str">
        <f t="shared" ref="D3:D66" si="1">"FY "&amp; (YEAR(B3) + IF(MONTH(B3)&gt;3,1,0))</f>
        <v>FY 2026</v>
      </c>
      <c r="E3" s="16" t="str">
        <f t="shared" ref="E3:E66" si="2">CHOOSE(INT((MOD(MONTH(B3)-4,12))/3)+1, "Q1", "Q2", "Q3", "Q4")</f>
        <v>Q2</v>
      </c>
      <c r="F3" t="s">
        <v>114</v>
      </c>
      <c r="G3" t="s">
        <v>115</v>
      </c>
      <c r="H3">
        <v>10057</v>
      </c>
      <c r="I3" t="s">
        <v>111</v>
      </c>
      <c r="J3" t="s">
        <v>112</v>
      </c>
      <c r="L3">
        <v>20</v>
      </c>
      <c r="M3" t="s">
        <v>116</v>
      </c>
    </row>
    <row r="4" spans="1:13" x14ac:dyDescent="0.3">
      <c r="A4" t="s">
        <v>108</v>
      </c>
      <c r="B4" s="16">
        <v>45900</v>
      </c>
      <c r="C4" s="16" t="str">
        <f t="shared" si="0"/>
        <v>Aug</v>
      </c>
      <c r="D4" s="16" t="str">
        <f t="shared" si="1"/>
        <v>FY 2026</v>
      </c>
      <c r="E4" s="16" t="str">
        <f t="shared" si="2"/>
        <v>Q2</v>
      </c>
      <c r="F4" t="s">
        <v>117</v>
      </c>
      <c r="G4" t="s">
        <v>118</v>
      </c>
      <c r="H4">
        <v>596</v>
      </c>
      <c r="I4" t="s">
        <v>111</v>
      </c>
      <c r="J4" t="s">
        <v>112</v>
      </c>
      <c r="L4">
        <v>30</v>
      </c>
      <c r="M4" t="s">
        <v>119</v>
      </c>
    </row>
    <row r="5" spans="1:13" x14ac:dyDescent="0.3">
      <c r="A5" t="s">
        <v>108</v>
      </c>
      <c r="B5" s="16">
        <v>45900</v>
      </c>
      <c r="C5" s="16" t="str">
        <f t="shared" si="0"/>
        <v>Aug</v>
      </c>
      <c r="D5" s="16" t="str">
        <f t="shared" si="1"/>
        <v>FY 2026</v>
      </c>
      <c r="E5" s="16" t="str">
        <f t="shared" si="2"/>
        <v>Q2</v>
      </c>
      <c r="F5" t="s">
        <v>120</v>
      </c>
      <c r="G5" t="s">
        <v>121</v>
      </c>
      <c r="H5">
        <v>70</v>
      </c>
      <c r="I5" t="s">
        <v>111</v>
      </c>
      <c r="J5" t="s">
        <v>112</v>
      </c>
      <c r="L5">
        <v>40</v>
      </c>
      <c r="M5" t="s">
        <v>122</v>
      </c>
    </row>
    <row r="6" spans="1:13" x14ac:dyDescent="0.3">
      <c r="A6" t="s">
        <v>108</v>
      </c>
      <c r="B6" s="16">
        <v>45900</v>
      </c>
      <c r="C6" s="16" t="str">
        <f t="shared" si="0"/>
        <v>Aug</v>
      </c>
      <c r="D6" s="16" t="str">
        <f t="shared" si="1"/>
        <v>FY 2026</v>
      </c>
      <c r="E6" s="16" t="str">
        <f t="shared" si="2"/>
        <v>Q2</v>
      </c>
      <c r="F6" t="s">
        <v>123</v>
      </c>
      <c r="G6" t="s">
        <v>124</v>
      </c>
      <c r="H6">
        <v>3993</v>
      </c>
      <c r="I6" t="s">
        <v>111</v>
      </c>
      <c r="J6" t="s">
        <v>112</v>
      </c>
      <c r="L6">
        <v>50</v>
      </c>
      <c r="M6" t="s">
        <v>125</v>
      </c>
    </row>
    <row r="7" spans="1:13" x14ac:dyDescent="0.3">
      <c r="A7" t="s">
        <v>108</v>
      </c>
      <c r="B7" s="16">
        <v>45900</v>
      </c>
      <c r="C7" s="16" t="str">
        <f t="shared" si="0"/>
        <v>Aug</v>
      </c>
      <c r="D7" s="16" t="str">
        <f t="shared" si="1"/>
        <v>FY 2026</v>
      </c>
      <c r="E7" s="16" t="str">
        <f t="shared" si="2"/>
        <v>Q2</v>
      </c>
      <c r="F7" t="s">
        <v>126</v>
      </c>
      <c r="G7" t="s">
        <v>127</v>
      </c>
      <c r="H7">
        <v>996</v>
      </c>
      <c r="I7" t="s">
        <v>111</v>
      </c>
      <c r="J7" t="s">
        <v>112</v>
      </c>
      <c r="L7">
        <v>60</v>
      </c>
      <c r="M7" t="s">
        <v>128</v>
      </c>
    </row>
    <row r="8" spans="1:13" x14ac:dyDescent="0.3">
      <c r="A8" t="s">
        <v>108</v>
      </c>
      <c r="B8" s="16">
        <v>45900</v>
      </c>
      <c r="C8" s="16" t="str">
        <f t="shared" si="0"/>
        <v>Aug</v>
      </c>
      <c r="D8" s="16" t="str">
        <f t="shared" si="1"/>
        <v>FY 2026</v>
      </c>
      <c r="E8" s="16" t="str">
        <f t="shared" si="2"/>
        <v>Q2</v>
      </c>
      <c r="F8" t="s">
        <v>129</v>
      </c>
      <c r="G8" t="s">
        <v>130</v>
      </c>
      <c r="H8">
        <v>148063</v>
      </c>
      <c r="I8" t="s">
        <v>111</v>
      </c>
      <c r="J8" t="s">
        <v>112</v>
      </c>
      <c r="L8">
        <v>70</v>
      </c>
      <c r="M8" t="s">
        <v>131</v>
      </c>
    </row>
    <row r="9" spans="1:13" x14ac:dyDescent="0.3">
      <c r="A9" t="s">
        <v>108</v>
      </c>
      <c r="B9" s="16">
        <v>45900</v>
      </c>
      <c r="C9" s="16" t="str">
        <f t="shared" si="0"/>
        <v>Aug</v>
      </c>
      <c r="D9" s="16" t="str">
        <f t="shared" si="1"/>
        <v>FY 2026</v>
      </c>
      <c r="E9" s="16" t="str">
        <f t="shared" si="2"/>
        <v>Q2</v>
      </c>
      <c r="F9" t="s">
        <v>132</v>
      </c>
      <c r="G9" t="s">
        <v>133</v>
      </c>
      <c r="H9">
        <v>18523</v>
      </c>
      <c r="I9" t="s">
        <v>111</v>
      </c>
      <c r="J9" t="s">
        <v>112</v>
      </c>
      <c r="L9">
        <v>80</v>
      </c>
      <c r="M9" t="s">
        <v>134</v>
      </c>
    </row>
    <row r="10" spans="1:13" x14ac:dyDescent="0.3">
      <c r="A10" t="s">
        <v>108</v>
      </c>
      <c r="B10" s="16">
        <v>45900</v>
      </c>
      <c r="C10" s="16" t="str">
        <f t="shared" si="0"/>
        <v>Aug</v>
      </c>
      <c r="D10" s="16" t="str">
        <f t="shared" si="1"/>
        <v>FY 2026</v>
      </c>
      <c r="E10" s="16" t="str">
        <f t="shared" si="2"/>
        <v>Q2</v>
      </c>
      <c r="F10" t="s">
        <v>135</v>
      </c>
      <c r="G10" t="s">
        <v>136</v>
      </c>
      <c r="H10">
        <v>12590</v>
      </c>
      <c r="I10" t="s">
        <v>111</v>
      </c>
      <c r="J10" t="s">
        <v>112</v>
      </c>
      <c r="L10">
        <v>90</v>
      </c>
      <c r="M10" t="s">
        <v>137</v>
      </c>
    </row>
    <row r="11" spans="1:13" x14ac:dyDescent="0.3">
      <c r="A11" t="s">
        <v>108</v>
      </c>
      <c r="B11" s="16">
        <v>45900</v>
      </c>
      <c r="C11" s="16" t="str">
        <f t="shared" si="0"/>
        <v>Aug</v>
      </c>
      <c r="D11" s="16" t="str">
        <f t="shared" si="1"/>
        <v>FY 2026</v>
      </c>
      <c r="E11" s="16" t="str">
        <f t="shared" si="2"/>
        <v>Q2</v>
      </c>
      <c r="F11" t="s">
        <v>138</v>
      </c>
      <c r="G11" t="s">
        <v>139</v>
      </c>
      <c r="H11">
        <v>528</v>
      </c>
      <c r="I11" t="s">
        <v>111</v>
      </c>
      <c r="J11" t="s">
        <v>112</v>
      </c>
      <c r="L11">
        <v>100</v>
      </c>
      <c r="M11" t="s">
        <v>140</v>
      </c>
    </row>
    <row r="12" spans="1:13" x14ac:dyDescent="0.3">
      <c r="A12" t="s">
        <v>108</v>
      </c>
      <c r="B12" s="16">
        <v>45900</v>
      </c>
      <c r="C12" s="16" t="str">
        <f t="shared" si="0"/>
        <v>Aug</v>
      </c>
      <c r="D12" s="16" t="str">
        <f t="shared" si="1"/>
        <v>FY 2026</v>
      </c>
      <c r="E12" s="16" t="str">
        <f t="shared" si="2"/>
        <v>Q2</v>
      </c>
      <c r="F12" t="s">
        <v>141</v>
      </c>
      <c r="G12" t="s">
        <v>142</v>
      </c>
      <c r="H12">
        <v>66</v>
      </c>
      <c r="I12" t="s">
        <v>111</v>
      </c>
      <c r="J12" t="s">
        <v>112</v>
      </c>
      <c r="L12">
        <v>110</v>
      </c>
      <c r="M12" t="s">
        <v>143</v>
      </c>
    </row>
    <row r="13" spans="1:13" x14ac:dyDescent="0.3">
      <c r="A13" t="s">
        <v>108</v>
      </c>
      <c r="B13" s="16">
        <v>45900</v>
      </c>
      <c r="C13" s="16" t="str">
        <f t="shared" si="0"/>
        <v>Aug</v>
      </c>
      <c r="D13" s="16" t="str">
        <f t="shared" si="1"/>
        <v>FY 2026</v>
      </c>
      <c r="E13" s="16" t="str">
        <f t="shared" si="2"/>
        <v>Q2</v>
      </c>
      <c r="F13" t="s">
        <v>144</v>
      </c>
      <c r="G13" t="s">
        <v>145</v>
      </c>
      <c r="H13">
        <v>4209</v>
      </c>
      <c r="I13" t="s">
        <v>111</v>
      </c>
      <c r="J13" t="s">
        <v>112</v>
      </c>
      <c r="L13">
        <v>120</v>
      </c>
      <c r="M13" t="s">
        <v>146</v>
      </c>
    </row>
    <row r="14" spans="1:13" x14ac:dyDescent="0.3">
      <c r="A14" t="s">
        <v>108</v>
      </c>
      <c r="B14" s="16">
        <v>45900</v>
      </c>
      <c r="C14" s="16" t="str">
        <f t="shared" si="0"/>
        <v>Aug</v>
      </c>
      <c r="D14" s="16" t="str">
        <f t="shared" si="1"/>
        <v>FY 2026</v>
      </c>
      <c r="E14" s="16" t="str">
        <f t="shared" si="2"/>
        <v>Q2</v>
      </c>
      <c r="F14" t="s">
        <v>147</v>
      </c>
      <c r="G14" t="s">
        <v>148</v>
      </c>
      <c r="H14">
        <v>1130</v>
      </c>
      <c r="I14" t="s">
        <v>111</v>
      </c>
      <c r="J14" t="s">
        <v>112</v>
      </c>
      <c r="L14">
        <v>130</v>
      </c>
      <c r="M14" t="s">
        <v>149</v>
      </c>
    </row>
    <row r="15" spans="1:13" x14ac:dyDescent="0.3">
      <c r="A15" t="s">
        <v>108</v>
      </c>
      <c r="B15" s="16">
        <v>45900</v>
      </c>
      <c r="C15" s="16" t="str">
        <f t="shared" si="0"/>
        <v>Aug</v>
      </c>
      <c r="D15" s="16" t="str">
        <f t="shared" si="1"/>
        <v>FY 2026</v>
      </c>
      <c r="E15" s="16" t="str">
        <f t="shared" si="2"/>
        <v>Q2</v>
      </c>
      <c r="F15" t="s">
        <v>150</v>
      </c>
      <c r="G15" t="s">
        <v>151</v>
      </c>
      <c r="H15">
        <v>148415</v>
      </c>
      <c r="I15" t="s">
        <v>111</v>
      </c>
      <c r="J15" t="s">
        <v>112</v>
      </c>
      <c r="L15">
        <v>140</v>
      </c>
      <c r="M15" t="s">
        <v>152</v>
      </c>
    </row>
    <row r="16" spans="1:13" x14ac:dyDescent="0.3">
      <c r="A16" t="s">
        <v>108</v>
      </c>
      <c r="B16" s="16">
        <v>45869</v>
      </c>
      <c r="C16" s="16" t="str">
        <f t="shared" si="0"/>
        <v>Jul</v>
      </c>
      <c r="D16" s="16" t="str">
        <f t="shared" si="1"/>
        <v>FY 2026</v>
      </c>
      <c r="E16" s="16" t="str">
        <f t="shared" si="2"/>
        <v>Q2</v>
      </c>
      <c r="F16" t="s">
        <v>109</v>
      </c>
      <c r="G16" t="s">
        <v>110</v>
      </c>
      <c r="H16">
        <v>12612</v>
      </c>
      <c r="I16" t="s">
        <v>111</v>
      </c>
      <c r="J16" t="s">
        <v>112</v>
      </c>
      <c r="L16">
        <v>10</v>
      </c>
      <c r="M16" t="s">
        <v>113</v>
      </c>
    </row>
    <row r="17" spans="1:13" x14ac:dyDescent="0.3">
      <c r="A17" t="s">
        <v>108</v>
      </c>
      <c r="B17" s="16">
        <v>45869</v>
      </c>
      <c r="C17" s="16" t="str">
        <f t="shared" si="0"/>
        <v>Jul</v>
      </c>
      <c r="D17" s="16" t="str">
        <f t="shared" si="1"/>
        <v>FY 2026</v>
      </c>
      <c r="E17" s="16" t="str">
        <f t="shared" si="2"/>
        <v>Q2</v>
      </c>
      <c r="F17" t="s">
        <v>114</v>
      </c>
      <c r="G17" t="s">
        <v>115</v>
      </c>
      <c r="H17">
        <v>7135</v>
      </c>
      <c r="I17" t="s">
        <v>111</v>
      </c>
      <c r="J17" t="s">
        <v>112</v>
      </c>
      <c r="L17">
        <v>20</v>
      </c>
      <c r="M17" t="s">
        <v>116</v>
      </c>
    </row>
    <row r="18" spans="1:13" x14ac:dyDescent="0.3">
      <c r="A18" t="s">
        <v>108</v>
      </c>
      <c r="B18" s="16">
        <v>45869</v>
      </c>
      <c r="C18" s="16" t="str">
        <f t="shared" si="0"/>
        <v>Jul</v>
      </c>
      <c r="D18" s="16" t="str">
        <f t="shared" si="1"/>
        <v>FY 2026</v>
      </c>
      <c r="E18" s="16" t="str">
        <f t="shared" si="2"/>
        <v>Q2</v>
      </c>
      <c r="F18" t="s">
        <v>117</v>
      </c>
      <c r="G18" t="s">
        <v>118</v>
      </c>
      <c r="H18">
        <v>317</v>
      </c>
      <c r="I18" t="s">
        <v>111</v>
      </c>
      <c r="J18" t="s">
        <v>112</v>
      </c>
      <c r="L18">
        <v>30</v>
      </c>
      <c r="M18" t="s">
        <v>119</v>
      </c>
    </row>
    <row r="19" spans="1:13" x14ac:dyDescent="0.3">
      <c r="A19" t="s">
        <v>108</v>
      </c>
      <c r="B19" s="16">
        <v>45869</v>
      </c>
      <c r="C19" s="16" t="str">
        <f t="shared" si="0"/>
        <v>Jul</v>
      </c>
      <c r="D19" s="16" t="str">
        <f t="shared" si="1"/>
        <v>FY 2026</v>
      </c>
      <c r="E19" s="16" t="str">
        <f t="shared" si="2"/>
        <v>Q2</v>
      </c>
      <c r="F19" t="s">
        <v>120</v>
      </c>
      <c r="G19" t="s">
        <v>121</v>
      </c>
      <c r="H19">
        <v>57</v>
      </c>
      <c r="I19" t="s">
        <v>111</v>
      </c>
      <c r="J19" t="s">
        <v>112</v>
      </c>
      <c r="L19">
        <v>40</v>
      </c>
      <c r="M19" t="s">
        <v>122</v>
      </c>
    </row>
    <row r="20" spans="1:13" x14ac:dyDescent="0.3">
      <c r="A20" t="s">
        <v>108</v>
      </c>
      <c r="B20" s="16">
        <v>45869</v>
      </c>
      <c r="C20" s="16" t="str">
        <f t="shared" si="0"/>
        <v>Jul</v>
      </c>
      <c r="D20" s="16" t="str">
        <f t="shared" si="1"/>
        <v>FY 2026</v>
      </c>
      <c r="E20" s="16" t="str">
        <f t="shared" si="2"/>
        <v>Q2</v>
      </c>
      <c r="F20" t="s">
        <v>123</v>
      </c>
      <c r="G20" t="s">
        <v>124</v>
      </c>
      <c r="H20">
        <v>3908</v>
      </c>
      <c r="I20" t="s">
        <v>111</v>
      </c>
      <c r="J20" t="s">
        <v>112</v>
      </c>
      <c r="L20">
        <v>50</v>
      </c>
      <c r="M20" t="s">
        <v>125</v>
      </c>
    </row>
    <row r="21" spans="1:13" x14ac:dyDescent="0.3">
      <c r="A21" t="s">
        <v>108</v>
      </c>
      <c r="B21" s="16">
        <v>45869</v>
      </c>
      <c r="C21" s="16" t="str">
        <f t="shared" si="0"/>
        <v>Jul</v>
      </c>
      <c r="D21" s="16" t="str">
        <f t="shared" si="1"/>
        <v>FY 2026</v>
      </c>
      <c r="E21" s="16" t="str">
        <f t="shared" si="2"/>
        <v>Q2</v>
      </c>
      <c r="F21" t="s">
        <v>126</v>
      </c>
      <c r="G21" t="s">
        <v>127</v>
      </c>
      <c r="H21">
        <v>1195</v>
      </c>
      <c r="I21" t="s">
        <v>111</v>
      </c>
      <c r="J21" t="s">
        <v>112</v>
      </c>
      <c r="L21">
        <v>60</v>
      </c>
      <c r="M21" t="s">
        <v>128</v>
      </c>
    </row>
    <row r="22" spans="1:13" x14ac:dyDescent="0.3">
      <c r="A22" t="s">
        <v>108</v>
      </c>
      <c r="B22" s="16">
        <v>45869</v>
      </c>
      <c r="C22" s="16" t="str">
        <f t="shared" si="0"/>
        <v>Jul</v>
      </c>
      <c r="D22" s="16" t="str">
        <f t="shared" si="1"/>
        <v>FY 2026</v>
      </c>
      <c r="E22" s="16" t="str">
        <f t="shared" si="2"/>
        <v>Q2</v>
      </c>
      <c r="F22" t="s">
        <v>129</v>
      </c>
      <c r="G22" t="s">
        <v>130</v>
      </c>
      <c r="H22">
        <v>124538</v>
      </c>
      <c r="I22" t="s">
        <v>111</v>
      </c>
      <c r="J22" t="s">
        <v>112</v>
      </c>
      <c r="L22">
        <v>70</v>
      </c>
      <c r="M22" t="s">
        <v>131</v>
      </c>
    </row>
    <row r="23" spans="1:13" x14ac:dyDescent="0.3">
      <c r="A23" t="s">
        <v>108</v>
      </c>
      <c r="B23" s="16">
        <v>45869</v>
      </c>
      <c r="C23" s="16" t="str">
        <f t="shared" si="0"/>
        <v>Jul</v>
      </c>
      <c r="D23" s="16" t="str">
        <f t="shared" si="1"/>
        <v>FY 2026</v>
      </c>
      <c r="E23" s="16" t="str">
        <f t="shared" si="2"/>
        <v>Q2</v>
      </c>
      <c r="F23" t="s">
        <v>132</v>
      </c>
      <c r="G23" t="s">
        <v>133</v>
      </c>
      <c r="H23">
        <v>16309</v>
      </c>
      <c r="I23" t="s">
        <v>111</v>
      </c>
      <c r="J23" t="s">
        <v>112</v>
      </c>
      <c r="L23">
        <v>80</v>
      </c>
      <c r="M23" t="s">
        <v>134</v>
      </c>
    </row>
    <row r="24" spans="1:13" x14ac:dyDescent="0.3">
      <c r="A24" t="s">
        <v>108</v>
      </c>
      <c r="B24" s="16">
        <v>45869</v>
      </c>
      <c r="C24" s="16" t="str">
        <f t="shared" si="0"/>
        <v>Jul</v>
      </c>
      <c r="D24" s="16" t="str">
        <f t="shared" si="1"/>
        <v>FY 2026</v>
      </c>
      <c r="E24" s="16" t="str">
        <f t="shared" si="2"/>
        <v>Q2</v>
      </c>
      <c r="F24" t="s">
        <v>135</v>
      </c>
      <c r="G24" t="s">
        <v>136</v>
      </c>
      <c r="H24">
        <v>9856</v>
      </c>
      <c r="I24" t="s">
        <v>111</v>
      </c>
      <c r="J24" t="s">
        <v>112</v>
      </c>
      <c r="L24">
        <v>90</v>
      </c>
      <c r="M24" t="s">
        <v>137</v>
      </c>
    </row>
    <row r="25" spans="1:13" x14ac:dyDescent="0.3">
      <c r="A25" t="s">
        <v>108</v>
      </c>
      <c r="B25" s="16">
        <v>45869</v>
      </c>
      <c r="C25" s="16" t="str">
        <f t="shared" si="0"/>
        <v>Jul</v>
      </c>
      <c r="D25" s="16" t="str">
        <f t="shared" si="1"/>
        <v>FY 2026</v>
      </c>
      <c r="E25" s="16" t="str">
        <f t="shared" si="2"/>
        <v>Q2</v>
      </c>
      <c r="F25" t="s">
        <v>138</v>
      </c>
      <c r="G25" t="s">
        <v>139</v>
      </c>
      <c r="H25">
        <v>417</v>
      </c>
      <c r="I25" t="s">
        <v>111</v>
      </c>
      <c r="J25" t="s">
        <v>112</v>
      </c>
      <c r="L25">
        <v>100</v>
      </c>
      <c r="M25" t="s">
        <v>140</v>
      </c>
    </row>
    <row r="26" spans="1:13" x14ac:dyDescent="0.3">
      <c r="A26" t="s">
        <v>108</v>
      </c>
      <c r="B26" s="16">
        <v>45869</v>
      </c>
      <c r="C26" s="16" t="str">
        <f t="shared" si="0"/>
        <v>Jul</v>
      </c>
      <c r="D26" s="16" t="str">
        <f t="shared" si="1"/>
        <v>FY 2026</v>
      </c>
      <c r="E26" s="16" t="str">
        <f t="shared" si="2"/>
        <v>Q2</v>
      </c>
      <c r="F26" t="s">
        <v>141</v>
      </c>
      <c r="G26" t="s">
        <v>142</v>
      </c>
      <c r="H26">
        <v>69</v>
      </c>
      <c r="I26" t="s">
        <v>111</v>
      </c>
      <c r="J26" t="s">
        <v>112</v>
      </c>
      <c r="L26">
        <v>110</v>
      </c>
      <c r="M26" t="s">
        <v>143</v>
      </c>
    </row>
    <row r="27" spans="1:13" x14ac:dyDescent="0.3">
      <c r="A27" t="s">
        <v>108</v>
      </c>
      <c r="B27" s="16">
        <v>45869</v>
      </c>
      <c r="C27" s="16" t="str">
        <f t="shared" si="0"/>
        <v>Jul</v>
      </c>
      <c r="D27" s="16" t="str">
        <f t="shared" si="1"/>
        <v>FY 2026</v>
      </c>
      <c r="E27" s="16" t="str">
        <f t="shared" si="2"/>
        <v>Q2</v>
      </c>
      <c r="F27" t="s">
        <v>144</v>
      </c>
      <c r="G27" t="s">
        <v>145</v>
      </c>
      <c r="H27">
        <v>4214</v>
      </c>
      <c r="I27" t="s">
        <v>111</v>
      </c>
      <c r="J27" t="s">
        <v>112</v>
      </c>
      <c r="L27">
        <v>120</v>
      </c>
      <c r="M27" t="s">
        <v>146</v>
      </c>
    </row>
    <row r="28" spans="1:13" x14ac:dyDescent="0.3">
      <c r="A28" t="s">
        <v>108</v>
      </c>
      <c r="B28" s="16">
        <v>45869</v>
      </c>
      <c r="C28" s="16" t="str">
        <f t="shared" si="0"/>
        <v>Jul</v>
      </c>
      <c r="D28" s="16" t="str">
        <f t="shared" si="1"/>
        <v>FY 2026</v>
      </c>
      <c r="E28" s="16" t="str">
        <f t="shared" si="2"/>
        <v>Q2</v>
      </c>
      <c r="F28" t="s">
        <v>147</v>
      </c>
      <c r="G28" t="s">
        <v>148</v>
      </c>
      <c r="H28">
        <v>1753</v>
      </c>
      <c r="I28" t="s">
        <v>111</v>
      </c>
      <c r="J28" t="s">
        <v>112</v>
      </c>
      <c r="L28">
        <v>130</v>
      </c>
      <c r="M28" t="s">
        <v>149</v>
      </c>
    </row>
    <row r="29" spans="1:13" x14ac:dyDescent="0.3">
      <c r="A29" t="s">
        <v>108</v>
      </c>
      <c r="B29" s="16">
        <v>45869</v>
      </c>
      <c r="C29" s="16" t="str">
        <f t="shared" si="0"/>
        <v>Jul</v>
      </c>
      <c r="D29" s="16" t="str">
        <f t="shared" si="1"/>
        <v>FY 2026</v>
      </c>
      <c r="E29" s="16" t="str">
        <f t="shared" si="2"/>
        <v>Q2</v>
      </c>
      <c r="F29" t="s">
        <v>150</v>
      </c>
      <c r="G29" t="s">
        <v>151</v>
      </c>
      <c r="H29">
        <v>125870</v>
      </c>
      <c r="I29" t="s">
        <v>111</v>
      </c>
      <c r="J29" t="s">
        <v>112</v>
      </c>
      <c r="L29">
        <v>140</v>
      </c>
      <c r="M29" t="s">
        <v>152</v>
      </c>
    </row>
    <row r="30" spans="1:13" x14ac:dyDescent="0.3">
      <c r="A30" t="s">
        <v>108</v>
      </c>
      <c r="B30" s="16">
        <v>45838</v>
      </c>
      <c r="C30" s="16" t="str">
        <f t="shared" si="0"/>
        <v>Jun</v>
      </c>
      <c r="D30" s="16" t="str">
        <f t="shared" si="1"/>
        <v>FY 2026</v>
      </c>
      <c r="E30" s="16" t="str">
        <f t="shared" si="2"/>
        <v>Q1</v>
      </c>
      <c r="F30" t="s">
        <v>109</v>
      </c>
      <c r="G30" t="s">
        <v>110</v>
      </c>
      <c r="H30">
        <v>25301</v>
      </c>
      <c r="I30" t="s">
        <v>111</v>
      </c>
      <c r="J30" t="s">
        <v>112</v>
      </c>
      <c r="L30">
        <v>10</v>
      </c>
      <c r="M30" t="s">
        <v>113</v>
      </c>
    </row>
    <row r="31" spans="1:13" x14ac:dyDescent="0.3">
      <c r="A31" t="s">
        <v>108</v>
      </c>
      <c r="B31" s="16">
        <v>45838</v>
      </c>
      <c r="C31" s="16" t="str">
        <f t="shared" si="0"/>
        <v>Jun</v>
      </c>
      <c r="D31" s="16" t="str">
        <f t="shared" si="1"/>
        <v>FY 2026</v>
      </c>
      <c r="E31" s="16" t="str">
        <f t="shared" si="2"/>
        <v>Q1</v>
      </c>
      <c r="F31" t="s">
        <v>114</v>
      </c>
      <c r="G31" t="s">
        <v>115</v>
      </c>
      <c r="H31">
        <v>17659</v>
      </c>
      <c r="I31" t="s">
        <v>111</v>
      </c>
      <c r="J31" t="s">
        <v>112</v>
      </c>
      <c r="L31">
        <v>20</v>
      </c>
      <c r="M31" t="s">
        <v>116</v>
      </c>
    </row>
    <row r="32" spans="1:13" x14ac:dyDescent="0.3">
      <c r="A32" t="s">
        <v>108</v>
      </c>
      <c r="B32" s="16">
        <v>45838</v>
      </c>
      <c r="C32" s="16" t="str">
        <f t="shared" si="0"/>
        <v>Jun</v>
      </c>
      <c r="D32" s="16" t="str">
        <f t="shared" si="1"/>
        <v>FY 2026</v>
      </c>
      <c r="E32" s="16" t="str">
        <f t="shared" si="2"/>
        <v>Q1</v>
      </c>
      <c r="F32" t="s">
        <v>117</v>
      </c>
      <c r="G32" t="s">
        <v>118</v>
      </c>
      <c r="H32">
        <v>668</v>
      </c>
      <c r="I32" t="s">
        <v>111</v>
      </c>
      <c r="J32" t="s">
        <v>112</v>
      </c>
      <c r="L32">
        <v>30</v>
      </c>
      <c r="M32" t="s">
        <v>119</v>
      </c>
    </row>
    <row r="33" spans="1:13" x14ac:dyDescent="0.3">
      <c r="A33" t="s">
        <v>108</v>
      </c>
      <c r="B33" s="16">
        <v>45838</v>
      </c>
      <c r="C33" s="16" t="str">
        <f t="shared" si="0"/>
        <v>Jun</v>
      </c>
      <c r="D33" s="16" t="str">
        <f t="shared" si="1"/>
        <v>FY 2026</v>
      </c>
      <c r="E33" s="16" t="str">
        <f t="shared" si="2"/>
        <v>Q1</v>
      </c>
      <c r="F33" t="s">
        <v>120</v>
      </c>
      <c r="G33" t="s">
        <v>121</v>
      </c>
      <c r="H33">
        <v>69</v>
      </c>
      <c r="I33" t="s">
        <v>111</v>
      </c>
      <c r="J33" t="s">
        <v>112</v>
      </c>
      <c r="L33">
        <v>40</v>
      </c>
      <c r="M33" t="s">
        <v>122</v>
      </c>
    </row>
    <row r="34" spans="1:13" x14ac:dyDescent="0.3">
      <c r="A34" t="s">
        <v>108</v>
      </c>
      <c r="B34" s="16">
        <v>45838</v>
      </c>
      <c r="C34" s="16" t="str">
        <f t="shared" si="0"/>
        <v>Jun</v>
      </c>
      <c r="D34" s="16" t="str">
        <f t="shared" si="1"/>
        <v>FY 2026</v>
      </c>
      <c r="E34" s="16" t="str">
        <f t="shared" si="2"/>
        <v>Q1</v>
      </c>
      <c r="F34" t="s">
        <v>123</v>
      </c>
      <c r="G34" t="s">
        <v>124</v>
      </c>
      <c r="H34">
        <v>4114</v>
      </c>
      <c r="I34" t="s">
        <v>111</v>
      </c>
      <c r="J34" t="s">
        <v>112</v>
      </c>
      <c r="L34">
        <v>50</v>
      </c>
      <c r="M34" t="s">
        <v>125</v>
      </c>
    </row>
    <row r="35" spans="1:13" x14ac:dyDescent="0.3">
      <c r="A35" t="s">
        <v>108</v>
      </c>
      <c r="B35" s="16">
        <v>45838</v>
      </c>
      <c r="C35" s="16" t="str">
        <f t="shared" si="0"/>
        <v>Jun</v>
      </c>
      <c r="D35" s="16" t="str">
        <f t="shared" si="1"/>
        <v>FY 2026</v>
      </c>
      <c r="E35" s="16" t="str">
        <f t="shared" si="2"/>
        <v>Q1</v>
      </c>
      <c r="F35" t="s">
        <v>126</v>
      </c>
      <c r="G35" t="s">
        <v>127</v>
      </c>
      <c r="H35">
        <v>2791</v>
      </c>
      <c r="I35" t="s">
        <v>111</v>
      </c>
      <c r="J35" t="s">
        <v>112</v>
      </c>
      <c r="L35">
        <v>60</v>
      </c>
      <c r="M35" t="s">
        <v>128</v>
      </c>
    </row>
    <row r="36" spans="1:13" x14ac:dyDescent="0.3">
      <c r="A36" t="s">
        <v>108</v>
      </c>
      <c r="B36" s="16">
        <v>45838</v>
      </c>
      <c r="C36" s="16" t="str">
        <f t="shared" si="0"/>
        <v>Jun</v>
      </c>
      <c r="D36" s="16" t="str">
        <f t="shared" si="1"/>
        <v>FY 2026</v>
      </c>
      <c r="E36" s="16" t="str">
        <f t="shared" si="2"/>
        <v>Q1</v>
      </c>
      <c r="F36" t="s">
        <v>129</v>
      </c>
      <c r="G36" t="s">
        <v>130</v>
      </c>
      <c r="H36">
        <v>138509</v>
      </c>
      <c r="I36" t="s">
        <v>111</v>
      </c>
      <c r="J36" t="s">
        <v>112</v>
      </c>
      <c r="L36">
        <v>70</v>
      </c>
      <c r="M36" t="s">
        <v>131</v>
      </c>
    </row>
    <row r="37" spans="1:13" x14ac:dyDescent="0.3">
      <c r="A37" t="s">
        <v>108</v>
      </c>
      <c r="B37" s="16">
        <v>45838</v>
      </c>
      <c r="C37" s="16" t="str">
        <f t="shared" si="0"/>
        <v>Jun</v>
      </c>
      <c r="D37" s="16" t="str">
        <f t="shared" si="1"/>
        <v>FY 2026</v>
      </c>
      <c r="E37" s="16" t="str">
        <f t="shared" si="2"/>
        <v>Q1</v>
      </c>
      <c r="F37" t="s">
        <v>132</v>
      </c>
      <c r="G37" t="s">
        <v>133</v>
      </c>
      <c r="H37">
        <v>18935</v>
      </c>
      <c r="I37" t="s">
        <v>111</v>
      </c>
      <c r="J37" t="s">
        <v>112</v>
      </c>
      <c r="L37">
        <v>80</v>
      </c>
      <c r="M37" t="s">
        <v>134</v>
      </c>
    </row>
    <row r="38" spans="1:13" x14ac:dyDescent="0.3">
      <c r="A38" t="s">
        <v>108</v>
      </c>
      <c r="B38" s="16">
        <v>45838</v>
      </c>
      <c r="C38" s="16" t="str">
        <f t="shared" si="0"/>
        <v>Jun</v>
      </c>
      <c r="D38" s="16" t="str">
        <f t="shared" si="1"/>
        <v>FY 2026</v>
      </c>
      <c r="E38" s="16" t="str">
        <f t="shared" si="2"/>
        <v>Q1</v>
      </c>
      <c r="F38" t="s">
        <v>135</v>
      </c>
      <c r="G38" t="s">
        <v>136</v>
      </c>
      <c r="H38">
        <v>12603</v>
      </c>
      <c r="I38" t="s">
        <v>111</v>
      </c>
      <c r="J38" t="s">
        <v>112</v>
      </c>
      <c r="L38">
        <v>90</v>
      </c>
      <c r="M38" t="s">
        <v>137</v>
      </c>
    </row>
    <row r="39" spans="1:13" x14ac:dyDescent="0.3">
      <c r="A39" t="s">
        <v>108</v>
      </c>
      <c r="B39" s="16">
        <v>45838</v>
      </c>
      <c r="C39" s="16" t="str">
        <f t="shared" si="0"/>
        <v>Jun</v>
      </c>
      <c r="D39" s="16" t="str">
        <f t="shared" si="1"/>
        <v>FY 2026</v>
      </c>
      <c r="E39" s="16" t="str">
        <f t="shared" si="2"/>
        <v>Q1</v>
      </c>
      <c r="F39" t="s">
        <v>138</v>
      </c>
      <c r="G39" t="s">
        <v>139</v>
      </c>
      <c r="H39">
        <v>560</v>
      </c>
      <c r="I39" t="s">
        <v>111</v>
      </c>
      <c r="J39" t="s">
        <v>112</v>
      </c>
      <c r="L39">
        <v>100</v>
      </c>
      <c r="M39" t="s">
        <v>140</v>
      </c>
    </row>
    <row r="40" spans="1:13" x14ac:dyDescent="0.3">
      <c r="A40" t="s">
        <v>108</v>
      </c>
      <c r="B40" s="16">
        <v>45838</v>
      </c>
      <c r="C40" s="16" t="str">
        <f t="shared" si="0"/>
        <v>Jun</v>
      </c>
      <c r="D40" s="16" t="str">
        <f t="shared" si="1"/>
        <v>FY 2026</v>
      </c>
      <c r="E40" s="16" t="str">
        <f t="shared" si="2"/>
        <v>Q1</v>
      </c>
      <c r="F40" t="s">
        <v>141</v>
      </c>
      <c r="G40" t="s">
        <v>142</v>
      </c>
      <c r="H40">
        <v>75</v>
      </c>
      <c r="I40" t="s">
        <v>111</v>
      </c>
      <c r="J40" t="s">
        <v>112</v>
      </c>
      <c r="L40">
        <v>110</v>
      </c>
      <c r="M40" t="s">
        <v>143</v>
      </c>
    </row>
    <row r="41" spans="1:13" x14ac:dyDescent="0.3">
      <c r="A41" t="s">
        <v>108</v>
      </c>
      <c r="B41" s="16">
        <v>45838</v>
      </c>
      <c r="C41" s="16" t="str">
        <f t="shared" si="0"/>
        <v>Jun</v>
      </c>
      <c r="D41" s="16" t="str">
        <f t="shared" si="1"/>
        <v>FY 2026</v>
      </c>
      <c r="E41" s="16" t="str">
        <f t="shared" si="2"/>
        <v>Q1</v>
      </c>
      <c r="F41" t="s">
        <v>144</v>
      </c>
      <c r="G41" t="s">
        <v>145</v>
      </c>
      <c r="H41">
        <v>3757</v>
      </c>
      <c r="I41" t="s">
        <v>111</v>
      </c>
      <c r="J41" t="s">
        <v>112</v>
      </c>
      <c r="L41">
        <v>120</v>
      </c>
      <c r="M41" t="s">
        <v>146</v>
      </c>
    </row>
    <row r="42" spans="1:13" x14ac:dyDescent="0.3">
      <c r="A42" t="s">
        <v>108</v>
      </c>
      <c r="B42" s="16">
        <v>45838</v>
      </c>
      <c r="C42" s="16" t="str">
        <f t="shared" si="0"/>
        <v>Jun</v>
      </c>
      <c r="D42" s="16" t="str">
        <f t="shared" si="1"/>
        <v>FY 2026</v>
      </c>
      <c r="E42" s="16" t="str">
        <f t="shared" si="2"/>
        <v>Q1</v>
      </c>
      <c r="F42" t="s">
        <v>147</v>
      </c>
      <c r="G42" t="s">
        <v>148</v>
      </c>
      <c r="H42">
        <v>1940</v>
      </c>
      <c r="I42" t="s">
        <v>111</v>
      </c>
      <c r="J42" t="s">
        <v>112</v>
      </c>
      <c r="L42">
        <v>130</v>
      </c>
      <c r="M42" t="s">
        <v>149</v>
      </c>
    </row>
    <row r="43" spans="1:13" x14ac:dyDescent="0.3">
      <c r="A43" t="s">
        <v>108</v>
      </c>
      <c r="B43" s="16">
        <v>45838</v>
      </c>
      <c r="C43" s="16" t="str">
        <f t="shared" si="0"/>
        <v>Jun</v>
      </c>
      <c r="D43" s="16" t="str">
        <f t="shared" si="1"/>
        <v>FY 2026</v>
      </c>
      <c r="E43" s="16" t="str">
        <f t="shared" si="2"/>
        <v>Q1</v>
      </c>
      <c r="F43" t="s">
        <v>150</v>
      </c>
      <c r="G43" t="s">
        <v>151</v>
      </c>
      <c r="H43">
        <v>135960</v>
      </c>
      <c r="I43" t="s">
        <v>111</v>
      </c>
      <c r="J43" t="s">
        <v>112</v>
      </c>
      <c r="L43">
        <v>140</v>
      </c>
      <c r="M43" t="s">
        <v>152</v>
      </c>
    </row>
    <row r="44" spans="1:13" x14ac:dyDescent="0.3">
      <c r="A44" t="s">
        <v>108</v>
      </c>
      <c r="B44" s="16">
        <v>45808</v>
      </c>
      <c r="C44" s="16" t="str">
        <f t="shared" si="0"/>
        <v>May</v>
      </c>
      <c r="D44" s="16" t="str">
        <f t="shared" si="1"/>
        <v>FY 2026</v>
      </c>
      <c r="E44" s="16" t="str">
        <f t="shared" si="2"/>
        <v>Q1</v>
      </c>
      <c r="F44" t="s">
        <v>109</v>
      </c>
      <c r="G44" t="s">
        <v>110</v>
      </c>
      <c r="H44">
        <v>16965</v>
      </c>
      <c r="I44" t="s">
        <v>111</v>
      </c>
      <c r="J44" t="s">
        <v>112</v>
      </c>
      <c r="L44">
        <v>10</v>
      </c>
      <c r="M44" t="s">
        <v>113</v>
      </c>
    </row>
    <row r="45" spans="1:13" x14ac:dyDescent="0.3">
      <c r="A45" t="s">
        <v>108</v>
      </c>
      <c r="B45" s="16">
        <v>45808</v>
      </c>
      <c r="C45" s="16" t="str">
        <f t="shared" si="0"/>
        <v>May</v>
      </c>
      <c r="D45" s="16" t="str">
        <f t="shared" si="1"/>
        <v>FY 2026</v>
      </c>
      <c r="E45" s="16" t="str">
        <f t="shared" si="2"/>
        <v>Q1</v>
      </c>
      <c r="F45" t="s">
        <v>114</v>
      </c>
      <c r="G45" t="s">
        <v>115</v>
      </c>
      <c r="H45">
        <v>11143</v>
      </c>
      <c r="I45" t="s">
        <v>111</v>
      </c>
      <c r="J45" t="s">
        <v>112</v>
      </c>
      <c r="L45">
        <v>20</v>
      </c>
      <c r="M45" t="s">
        <v>116</v>
      </c>
    </row>
    <row r="46" spans="1:13" x14ac:dyDescent="0.3">
      <c r="A46" t="s">
        <v>108</v>
      </c>
      <c r="B46" s="16">
        <v>45808</v>
      </c>
      <c r="C46" s="16" t="str">
        <f t="shared" si="0"/>
        <v>May</v>
      </c>
      <c r="D46" s="16" t="str">
        <f t="shared" si="1"/>
        <v>FY 2026</v>
      </c>
      <c r="E46" s="16" t="str">
        <f t="shared" si="2"/>
        <v>Q1</v>
      </c>
      <c r="F46" t="s">
        <v>117</v>
      </c>
      <c r="G46" t="s">
        <v>118</v>
      </c>
      <c r="H46">
        <v>515</v>
      </c>
      <c r="I46" t="s">
        <v>111</v>
      </c>
      <c r="J46" t="s">
        <v>112</v>
      </c>
      <c r="L46">
        <v>30</v>
      </c>
      <c r="M46" t="s">
        <v>119</v>
      </c>
    </row>
    <row r="47" spans="1:13" x14ac:dyDescent="0.3">
      <c r="A47" t="s">
        <v>108</v>
      </c>
      <c r="B47" s="16">
        <v>45808</v>
      </c>
      <c r="C47" s="16" t="str">
        <f t="shared" si="0"/>
        <v>May</v>
      </c>
      <c r="D47" s="16" t="str">
        <f t="shared" si="1"/>
        <v>FY 2026</v>
      </c>
      <c r="E47" s="16" t="str">
        <f t="shared" si="2"/>
        <v>Q1</v>
      </c>
      <c r="F47" t="s">
        <v>120</v>
      </c>
      <c r="G47" t="s">
        <v>121</v>
      </c>
      <c r="H47">
        <v>95</v>
      </c>
      <c r="I47" t="s">
        <v>111</v>
      </c>
      <c r="J47" t="s">
        <v>112</v>
      </c>
      <c r="L47">
        <v>40</v>
      </c>
      <c r="M47" t="s">
        <v>122</v>
      </c>
    </row>
    <row r="48" spans="1:13" x14ac:dyDescent="0.3">
      <c r="A48" t="s">
        <v>108</v>
      </c>
      <c r="B48" s="16">
        <v>45808</v>
      </c>
      <c r="C48" s="16" t="str">
        <f t="shared" si="0"/>
        <v>May</v>
      </c>
      <c r="D48" s="16" t="str">
        <f t="shared" si="1"/>
        <v>FY 2026</v>
      </c>
      <c r="E48" s="16" t="str">
        <f t="shared" si="2"/>
        <v>Q1</v>
      </c>
      <c r="F48" t="s">
        <v>123</v>
      </c>
      <c r="G48" t="s">
        <v>124</v>
      </c>
      <c r="H48">
        <v>3643</v>
      </c>
      <c r="I48" t="s">
        <v>111</v>
      </c>
      <c r="J48" t="s">
        <v>112</v>
      </c>
      <c r="L48">
        <v>50</v>
      </c>
      <c r="M48" t="s">
        <v>125</v>
      </c>
    </row>
    <row r="49" spans="1:13" x14ac:dyDescent="0.3">
      <c r="A49" t="s">
        <v>108</v>
      </c>
      <c r="B49" s="16">
        <v>45808</v>
      </c>
      <c r="C49" s="16" t="str">
        <f t="shared" si="0"/>
        <v>May</v>
      </c>
      <c r="D49" s="16" t="str">
        <f t="shared" si="1"/>
        <v>FY 2026</v>
      </c>
      <c r="E49" s="16" t="str">
        <f t="shared" si="2"/>
        <v>Q1</v>
      </c>
      <c r="F49" t="s">
        <v>126</v>
      </c>
      <c r="G49" t="s">
        <v>127</v>
      </c>
      <c r="H49">
        <v>1569</v>
      </c>
      <c r="I49" t="s">
        <v>111</v>
      </c>
      <c r="J49" t="s">
        <v>112</v>
      </c>
      <c r="L49">
        <v>60</v>
      </c>
      <c r="M49" t="s">
        <v>128</v>
      </c>
    </row>
    <row r="50" spans="1:13" x14ac:dyDescent="0.3">
      <c r="A50" t="s">
        <v>108</v>
      </c>
      <c r="B50" s="16">
        <v>45808</v>
      </c>
      <c r="C50" s="16" t="str">
        <f t="shared" si="0"/>
        <v>May</v>
      </c>
      <c r="D50" s="16" t="str">
        <f t="shared" si="1"/>
        <v>FY 2026</v>
      </c>
      <c r="E50" s="16" t="str">
        <f t="shared" si="2"/>
        <v>Q1</v>
      </c>
      <c r="F50" t="s">
        <v>129</v>
      </c>
      <c r="G50" t="s">
        <v>130</v>
      </c>
      <c r="H50">
        <v>152287</v>
      </c>
      <c r="I50" t="s">
        <v>111</v>
      </c>
      <c r="J50" t="s">
        <v>112</v>
      </c>
      <c r="L50">
        <v>70</v>
      </c>
      <c r="M50" t="s">
        <v>131</v>
      </c>
    </row>
    <row r="51" spans="1:13" x14ac:dyDescent="0.3">
      <c r="A51" t="s">
        <v>108</v>
      </c>
      <c r="B51" s="16">
        <v>45808</v>
      </c>
      <c r="C51" s="16" t="str">
        <f t="shared" si="0"/>
        <v>May</v>
      </c>
      <c r="D51" s="16" t="str">
        <f t="shared" si="1"/>
        <v>FY 2026</v>
      </c>
      <c r="E51" s="16" t="str">
        <f t="shared" si="2"/>
        <v>Q1</v>
      </c>
      <c r="F51" t="s">
        <v>132</v>
      </c>
      <c r="G51" t="s">
        <v>133</v>
      </c>
      <c r="H51">
        <v>18175</v>
      </c>
      <c r="I51" t="s">
        <v>111</v>
      </c>
      <c r="J51" t="s">
        <v>112</v>
      </c>
      <c r="L51">
        <v>80</v>
      </c>
      <c r="M51" t="s">
        <v>134</v>
      </c>
    </row>
    <row r="52" spans="1:13" x14ac:dyDescent="0.3">
      <c r="A52" t="s">
        <v>108</v>
      </c>
      <c r="B52" s="16">
        <v>45808</v>
      </c>
      <c r="C52" s="16" t="str">
        <f t="shared" si="0"/>
        <v>May</v>
      </c>
      <c r="D52" s="16" t="str">
        <f t="shared" si="1"/>
        <v>FY 2026</v>
      </c>
      <c r="E52" s="16" t="str">
        <f t="shared" si="2"/>
        <v>Q1</v>
      </c>
      <c r="F52" t="s">
        <v>135</v>
      </c>
      <c r="G52" t="s">
        <v>136</v>
      </c>
      <c r="H52">
        <v>12360</v>
      </c>
      <c r="I52" t="s">
        <v>111</v>
      </c>
      <c r="J52" t="s">
        <v>112</v>
      </c>
      <c r="L52">
        <v>90</v>
      </c>
      <c r="M52" t="s">
        <v>137</v>
      </c>
    </row>
    <row r="53" spans="1:13" x14ac:dyDescent="0.3">
      <c r="A53" t="s">
        <v>108</v>
      </c>
      <c r="B53" s="16">
        <v>45808</v>
      </c>
      <c r="C53" s="16" t="str">
        <f t="shared" si="0"/>
        <v>May</v>
      </c>
      <c r="D53" s="16" t="str">
        <f t="shared" si="1"/>
        <v>FY 2026</v>
      </c>
      <c r="E53" s="16" t="str">
        <f t="shared" si="2"/>
        <v>Q1</v>
      </c>
      <c r="F53" t="s">
        <v>138</v>
      </c>
      <c r="G53" t="s">
        <v>139</v>
      </c>
      <c r="H53">
        <v>488</v>
      </c>
      <c r="I53" t="s">
        <v>111</v>
      </c>
      <c r="J53" t="s">
        <v>112</v>
      </c>
      <c r="L53">
        <v>100</v>
      </c>
      <c r="M53" t="s">
        <v>140</v>
      </c>
    </row>
    <row r="54" spans="1:13" x14ac:dyDescent="0.3">
      <c r="A54" t="s">
        <v>108</v>
      </c>
      <c r="B54" s="16">
        <v>45808</v>
      </c>
      <c r="C54" s="16" t="str">
        <f t="shared" si="0"/>
        <v>May</v>
      </c>
      <c r="D54" s="16" t="str">
        <f t="shared" si="1"/>
        <v>FY 2026</v>
      </c>
      <c r="E54" s="16" t="str">
        <f t="shared" si="2"/>
        <v>Q1</v>
      </c>
      <c r="F54" t="s">
        <v>141</v>
      </c>
      <c r="G54" t="s">
        <v>142</v>
      </c>
      <c r="H54">
        <v>90</v>
      </c>
      <c r="I54" t="s">
        <v>111</v>
      </c>
      <c r="J54" t="s">
        <v>112</v>
      </c>
      <c r="L54">
        <v>110</v>
      </c>
      <c r="M54" t="s">
        <v>143</v>
      </c>
    </row>
    <row r="55" spans="1:13" x14ac:dyDescent="0.3">
      <c r="A55" t="s">
        <v>108</v>
      </c>
      <c r="B55" s="16">
        <v>45808</v>
      </c>
      <c r="C55" s="16" t="str">
        <f t="shared" si="0"/>
        <v>May</v>
      </c>
      <c r="D55" s="16" t="str">
        <f t="shared" si="1"/>
        <v>FY 2026</v>
      </c>
      <c r="E55" s="16" t="str">
        <f t="shared" si="2"/>
        <v>Q1</v>
      </c>
      <c r="F55" t="s">
        <v>144</v>
      </c>
      <c r="G55" t="s">
        <v>145</v>
      </c>
      <c r="H55">
        <v>3713</v>
      </c>
      <c r="I55" t="s">
        <v>111</v>
      </c>
      <c r="J55" t="s">
        <v>112</v>
      </c>
      <c r="L55">
        <v>120</v>
      </c>
      <c r="M55" t="s">
        <v>146</v>
      </c>
    </row>
    <row r="56" spans="1:13" x14ac:dyDescent="0.3">
      <c r="A56" t="s">
        <v>108</v>
      </c>
      <c r="B56" s="16">
        <v>45808</v>
      </c>
      <c r="C56" s="16" t="str">
        <f t="shared" si="0"/>
        <v>May</v>
      </c>
      <c r="D56" s="16" t="str">
        <f t="shared" si="1"/>
        <v>FY 2026</v>
      </c>
      <c r="E56" s="16" t="str">
        <f t="shared" si="2"/>
        <v>Q1</v>
      </c>
      <c r="F56" t="s">
        <v>147</v>
      </c>
      <c r="G56" t="s">
        <v>148</v>
      </c>
      <c r="H56">
        <v>1524</v>
      </c>
      <c r="I56" t="s">
        <v>111</v>
      </c>
      <c r="J56" t="s">
        <v>112</v>
      </c>
      <c r="L56">
        <v>130</v>
      </c>
      <c r="M56" t="s">
        <v>149</v>
      </c>
    </row>
    <row r="57" spans="1:13" x14ac:dyDescent="0.3">
      <c r="A57" t="s">
        <v>108</v>
      </c>
      <c r="B57" s="16">
        <v>45808</v>
      </c>
      <c r="C57" s="16" t="str">
        <f t="shared" si="0"/>
        <v>May</v>
      </c>
      <c r="D57" s="16" t="str">
        <f t="shared" si="1"/>
        <v>FY 2026</v>
      </c>
      <c r="E57" s="16" t="str">
        <f t="shared" si="2"/>
        <v>Q1</v>
      </c>
      <c r="F57" t="s">
        <v>150</v>
      </c>
      <c r="G57" t="s">
        <v>151</v>
      </c>
      <c r="H57">
        <v>152411</v>
      </c>
      <c r="I57" t="s">
        <v>111</v>
      </c>
      <c r="J57" t="s">
        <v>112</v>
      </c>
      <c r="L57">
        <v>140</v>
      </c>
      <c r="M57" t="s">
        <v>152</v>
      </c>
    </row>
    <row r="58" spans="1:13" x14ac:dyDescent="0.3">
      <c r="A58" t="s">
        <v>108</v>
      </c>
      <c r="B58" s="16">
        <v>45777</v>
      </c>
      <c r="C58" s="16" t="str">
        <f t="shared" si="0"/>
        <v>Apr</v>
      </c>
      <c r="D58" s="16" t="str">
        <f t="shared" si="1"/>
        <v>FY 2026</v>
      </c>
      <c r="E58" s="16" t="str">
        <f t="shared" si="2"/>
        <v>Q1</v>
      </c>
      <c r="F58" t="s">
        <v>109</v>
      </c>
      <c r="G58" t="s">
        <v>110</v>
      </c>
      <c r="H58">
        <v>12718</v>
      </c>
      <c r="I58" t="s">
        <v>111</v>
      </c>
      <c r="J58" t="s">
        <v>112</v>
      </c>
      <c r="L58">
        <v>10</v>
      </c>
      <c r="M58" t="s">
        <v>113</v>
      </c>
    </row>
    <row r="59" spans="1:13" x14ac:dyDescent="0.3">
      <c r="A59" t="s">
        <v>108</v>
      </c>
      <c r="B59" s="16">
        <v>45777</v>
      </c>
      <c r="C59" s="16" t="str">
        <f t="shared" si="0"/>
        <v>Apr</v>
      </c>
      <c r="D59" s="16" t="str">
        <f t="shared" si="1"/>
        <v>FY 2026</v>
      </c>
      <c r="E59" s="16" t="str">
        <f t="shared" si="2"/>
        <v>Q1</v>
      </c>
      <c r="F59" t="s">
        <v>114</v>
      </c>
      <c r="G59" t="s">
        <v>115</v>
      </c>
      <c r="H59">
        <v>8004</v>
      </c>
      <c r="I59" t="s">
        <v>111</v>
      </c>
      <c r="J59" t="s">
        <v>112</v>
      </c>
      <c r="L59">
        <v>20</v>
      </c>
      <c r="M59" t="s">
        <v>116</v>
      </c>
    </row>
    <row r="60" spans="1:13" x14ac:dyDescent="0.3">
      <c r="A60" t="s">
        <v>108</v>
      </c>
      <c r="B60" s="16">
        <v>45777</v>
      </c>
      <c r="C60" s="16" t="str">
        <f t="shared" si="0"/>
        <v>Apr</v>
      </c>
      <c r="D60" s="16" t="str">
        <f t="shared" si="1"/>
        <v>FY 2026</v>
      </c>
      <c r="E60" s="16" t="str">
        <f t="shared" si="2"/>
        <v>Q1</v>
      </c>
      <c r="F60" t="s">
        <v>117</v>
      </c>
      <c r="G60" t="s">
        <v>118</v>
      </c>
      <c r="H60">
        <v>438</v>
      </c>
      <c r="I60" t="s">
        <v>111</v>
      </c>
      <c r="J60" t="s">
        <v>112</v>
      </c>
      <c r="L60">
        <v>30</v>
      </c>
      <c r="M60" t="s">
        <v>119</v>
      </c>
    </row>
    <row r="61" spans="1:13" x14ac:dyDescent="0.3">
      <c r="A61" t="s">
        <v>108</v>
      </c>
      <c r="B61" s="16">
        <v>45777</v>
      </c>
      <c r="C61" s="16" t="str">
        <f t="shared" si="0"/>
        <v>Apr</v>
      </c>
      <c r="D61" s="16" t="str">
        <f t="shared" si="1"/>
        <v>FY 2026</v>
      </c>
      <c r="E61" s="16" t="str">
        <f t="shared" si="2"/>
        <v>Q1</v>
      </c>
      <c r="F61" t="s">
        <v>120</v>
      </c>
      <c r="G61" t="s">
        <v>121</v>
      </c>
      <c r="H61">
        <v>82</v>
      </c>
      <c r="I61" t="s">
        <v>111</v>
      </c>
      <c r="J61" t="s">
        <v>112</v>
      </c>
      <c r="L61">
        <v>40</v>
      </c>
      <c r="M61" t="s">
        <v>122</v>
      </c>
    </row>
    <row r="62" spans="1:13" x14ac:dyDescent="0.3">
      <c r="A62" t="s">
        <v>108</v>
      </c>
      <c r="B62" s="16">
        <v>45777</v>
      </c>
      <c r="C62" s="16" t="str">
        <f t="shared" si="0"/>
        <v>Apr</v>
      </c>
      <c r="D62" s="16" t="str">
        <f t="shared" si="1"/>
        <v>FY 2026</v>
      </c>
      <c r="E62" s="16" t="str">
        <f t="shared" si="2"/>
        <v>Q1</v>
      </c>
      <c r="F62" t="s">
        <v>123</v>
      </c>
      <c r="G62" t="s">
        <v>124</v>
      </c>
      <c r="H62">
        <v>2592</v>
      </c>
      <c r="I62" t="s">
        <v>111</v>
      </c>
      <c r="J62" t="s">
        <v>112</v>
      </c>
      <c r="L62">
        <v>50</v>
      </c>
      <c r="M62" t="s">
        <v>125</v>
      </c>
    </row>
    <row r="63" spans="1:13" x14ac:dyDescent="0.3">
      <c r="A63" t="s">
        <v>108</v>
      </c>
      <c r="B63" s="16">
        <v>45777</v>
      </c>
      <c r="C63" s="16" t="str">
        <f t="shared" si="0"/>
        <v>Apr</v>
      </c>
      <c r="D63" s="16" t="str">
        <f t="shared" si="1"/>
        <v>FY 2026</v>
      </c>
      <c r="E63" s="16" t="str">
        <f t="shared" si="2"/>
        <v>Q1</v>
      </c>
      <c r="F63" t="s">
        <v>126</v>
      </c>
      <c r="G63" t="s">
        <v>127</v>
      </c>
      <c r="H63">
        <v>1602</v>
      </c>
      <c r="I63" t="s">
        <v>111</v>
      </c>
      <c r="J63" t="s">
        <v>112</v>
      </c>
      <c r="L63">
        <v>60</v>
      </c>
      <c r="M63" t="s">
        <v>128</v>
      </c>
    </row>
    <row r="64" spans="1:13" x14ac:dyDescent="0.3">
      <c r="A64" t="s">
        <v>108</v>
      </c>
      <c r="B64" s="16">
        <v>45777</v>
      </c>
      <c r="C64" s="16" t="str">
        <f t="shared" si="0"/>
        <v>Apr</v>
      </c>
      <c r="D64" s="16" t="str">
        <f t="shared" si="1"/>
        <v>FY 2026</v>
      </c>
      <c r="E64" s="16" t="str">
        <f t="shared" si="2"/>
        <v>Q1</v>
      </c>
      <c r="F64" t="s">
        <v>129</v>
      </c>
      <c r="G64" t="s">
        <v>130</v>
      </c>
      <c r="H64">
        <v>135721</v>
      </c>
      <c r="I64" t="s">
        <v>111</v>
      </c>
      <c r="J64" t="s">
        <v>112</v>
      </c>
      <c r="L64">
        <v>70</v>
      </c>
      <c r="M64" t="s">
        <v>131</v>
      </c>
    </row>
    <row r="65" spans="1:13" x14ac:dyDescent="0.3">
      <c r="A65" t="s">
        <v>108</v>
      </c>
      <c r="B65" s="16">
        <v>45777</v>
      </c>
      <c r="C65" s="16" t="str">
        <f t="shared" si="0"/>
        <v>Apr</v>
      </c>
      <c r="D65" s="16" t="str">
        <f t="shared" si="1"/>
        <v>FY 2026</v>
      </c>
      <c r="E65" s="16" t="str">
        <f t="shared" si="2"/>
        <v>Q1</v>
      </c>
      <c r="F65" t="s">
        <v>132</v>
      </c>
      <c r="G65" t="s">
        <v>133</v>
      </c>
      <c r="H65">
        <v>15433</v>
      </c>
      <c r="I65" t="s">
        <v>111</v>
      </c>
      <c r="J65" t="s">
        <v>112</v>
      </c>
      <c r="L65">
        <v>80</v>
      </c>
      <c r="M65" t="s">
        <v>134</v>
      </c>
    </row>
    <row r="66" spans="1:13" x14ac:dyDescent="0.3">
      <c r="A66" t="s">
        <v>108</v>
      </c>
      <c r="B66" s="16">
        <v>45777</v>
      </c>
      <c r="C66" s="16" t="str">
        <f t="shared" si="0"/>
        <v>Apr</v>
      </c>
      <c r="D66" s="16" t="str">
        <f t="shared" si="1"/>
        <v>FY 2026</v>
      </c>
      <c r="E66" s="16" t="str">
        <f t="shared" si="2"/>
        <v>Q1</v>
      </c>
      <c r="F66" t="s">
        <v>135</v>
      </c>
      <c r="G66" t="s">
        <v>136</v>
      </c>
      <c r="H66">
        <v>10100</v>
      </c>
      <c r="I66" t="s">
        <v>111</v>
      </c>
      <c r="J66" t="s">
        <v>112</v>
      </c>
      <c r="L66">
        <v>90</v>
      </c>
      <c r="M66" t="s">
        <v>137</v>
      </c>
    </row>
    <row r="67" spans="1:13" x14ac:dyDescent="0.3">
      <c r="A67" t="s">
        <v>108</v>
      </c>
      <c r="B67" s="16">
        <v>45777</v>
      </c>
      <c r="C67" s="16" t="str">
        <f t="shared" ref="C67:C130" si="3">TEXT(B67,"mmm")</f>
        <v>Apr</v>
      </c>
      <c r="D67" s="16" t="str">
        <f t="shared" ref="D67:D130" si="4">"FY "&amp; (YEAR(B67) + IF(MONTH(B67)&gt;3,1,0))</f>
        <v>FY 2026</v>
      </c>
      <c r="E67" s="16" t="str">
        <f t="shared" ref="E67:E130" si="5">CHOOSE(INT((MOD(MONTH(B67)-4,12))/3)+1, "Q1", "Q2", "Q3", "Q4")</f>
        <v>Q1</v>
      </c>
      <c r="F67" t="s">
        <v>138</v>
      </c>
      <c r="G67" t="s">
        <v>139</v>
      </c>
      <c r="H67">
        <v>496</v>
      </c>
      <c r="I67" t="s">
        <v>111</v>
      </c>
      <c r="J67" t="s">
        <v>112</v>
      </c>
      <c r="L67">
        <v>100</v>
      </c>
      <c r="M67" t="s">
        <v>140</v>
      </c>
    </row>
    <row r="68" spans="1:13" x14ac:dyDescent="0.3">
      <c r="A68" t="s">
        <v>108</v>
      </c>
      <c r="B68" s="16">
        <v>45777</v>
      </c>
      <c r="C68" s="16" t="str">
        <f t="shared" si="3"/>
        <v>Apr</v>
      </c>
      <c r="D68" s="16" t="str">
        <f t="shared" si="4"/>
        <v>FY 2026</v>
      </c>
      <c r="E68" s="16" t="str">
        <f t="shared" si="5"/>
        <v>Q1</v>
      </c>
      <c r="F68" t="s">
        <v>141</v>
      </c>
      <c r="G68" t="s">
        <v>142</v>
      </c>
      <c r="H68">
        <v>85</v>
      </c>
      <c r="I68" t="s">
        <v>111</v>
      </c>
      <c r="J68" t="s">
        <v>112</v>
      </c>
      <c r="L68">
        <v>110</v>
      </c>
      <c r="M68" t="s">
        <v>143</v>
      </c>
    </row>
    <row r="69" spans="1:13" x14ac:dyDescent="0.3">
      <c r="A69" t="s">
        <v>108</v>
      </c>
      <c r="B69" s="16">
        <v>45777</v>
      </c>
      <c r="C69" s="16" t="str">
        <f t="shared" si="3"/>
        <v>Apr</v>
      </c>
      <c r="D69" s="16" t="str">
        <f t="shared" si="4"/>
        <v>FY 2026</v>
      </c>
      <c r="E69" s="16" t="str">
        <f t="shared" si="5"/>
        <v>Q1</v>
      </c>
      <c r="F69" t="s">
        <v>144</v>
      </c>
      <c r="G69" t="s">
        <v>145</v>
      </c>
      <c r="H69">
        <v>3190</v>
      </c>
      <c r="I69" t="s">
        <v>111</v>
      </c>
      <c r="J69" t="s">
        <v>112</v>
      </c>
      <c r="L69">
        <v>120</v>
      </c>
      <c r="M69" t="s">
        <v>146</v>
      </c>
    </row>
    <row r="70" spans="1:13" x14ac:dyDescent="0.3">
      <c r="A70" t="s">
        <v>108</v>
      </c>
      <c r="B70" s="16">
        <v>45777</v>
      </c>
      <c r="C70" s="16" t="str">
        <f t="shared" si="3"/>
        <v>Apr</v>
      </c>
      <c r="D70" s="16" t="str">
        <f t="shared" si="4"/>
        <v>FY 2026</v>
      </c>
      <c r="E70" s="16" t="str">
        <f t="shared" si="5"/>
        <v>Q1</v>
      </c>
      <c r="F70" t="s">
        <v>147</v>
      </c>
      <c r="G70" t="s">
        <v>148</v>
      </c>
      <c r="H70">
        <v>1562</v>
      </c>
      <c r="I70" t="s">
        <v>111</v>
      </c>
      <c r="J70" t="s">
        <v>112</v>
      </c>
      <c r="L70">
        <v>130</v>
      </c>
      <c r="M70" t="s">
        <v>149</v>
      </c>
    </row>
    <row r="71" spans="1:13" x14ac:dyDescent="0.3">
      <c r="A71" t="s">
        <v>108</v>
      </c>
      <c r="B71" s="16">
        <v>45777</v>
      </c>
      <c r="C71" s="16" t="str">
        <f t="shared" si="3"/>
        <v>Apr</v>
      </c>
      <c r="D71" s="16" t="str">
        <f t="shared" si="4"/>
        <v>FY 2026</v>
      </c>
      <c r="E71" s="16" t="str">
        <f t="shared" si="5"/>
        <v>Q1</v>
      </c>
      <c r="F71" t="s">
        <v>150</v>
      </c>
      <c r="G71" t="s">
        <v>151</v>
      </c>
      <c r="H71">
        <v>135541</v>
      </c>
      <c r="I71" t="s">
        <v>111</v>
      </c>
      <c r="J71" t="s">
        <v>112</v>
      </c>
      <c r="L71">
        <v>140</v>
      </c>
      <c r="M71" t="s">
        <v>152</v>
      </c>
    </row>
    <row r="72" spans="1:13" x14ac:dyDescent="0.3">
      <c r="A72" t="s">
        <v>108</v>
      </c>
      <c r="B72" s="16">
        <v>45747</v>
      </c>
      <c r="C72" s="16" t="str">
        <f t="shared" si="3"/>
        <v>Mar</v>
      </c>
      <c r="D72" s="16" t="str">
        <f t="shared" si="4"/>
        <v>FY 2025</v>
      </c>
      <c r="E72" s="16" t="str">
        <f t="shared" si="5"/>
        <v>Q4</v>
      </c>
      <c r="F72" t="s">
        <v>109</v>
      </c>
      <c r="G72" t="s">
        <v>110</v>
      </c>
      <c r="H72">
        <v>13096</v>
      </c>
      <c r="I72" t="s">
        <v>111</v>
      </c>
      <c r="J72" t="s">
        <v>112</v>
      </c>
      <c r="L72">
        <v>10</v>
      </c>
      <c r="M72" t="s">
        <v>113</v>
      </c>
    </row>
    <row r="73" spans="1:13" x14ac:dyDescent="0.3">
      <c r="A73" t="s">
        <v>108</v>
      </c>
      <c r="B73" s="16">
        <v>45747</v>
      </c>
      <c r="C73" s="16" t="str">
        <f t="shared" si="3"/>
        <v>Mar</v>
      </c>
      <c r="D73" s="16" t="str">
        <f t="shared" si="4"/>
        <v>FY 2025</v>
      </c>
      <c r="E73" s="16" t="str">
        <f t="shared" si="5"/>
        <v>Q4</v>
      </c>
      <c r="F73" t="s">
        <v>114</v>
      </c>
      <c r="G73" t="s">
        <v>115</v>
      </c>
      <c r="H73">
        <v>8130</v>
      </c>
      <c r="I73" t="s">
        <v>111</v>
      </c>
      <c r="J73" t="s">
        <v>112</v>
      </c>
      <c r="L73">
        <v>20</v>
      </c>
      <c r="M73" t="s">
        <v>116</v>
      </c>
    </row>
    <row r="74" spans="1:13" x14ac:dyDescent="0.3">
      <c r="A74" t="s">
        <v>108</v>
      </c>
      <c r="B74" s="16">
        <v>45747</v>
      </c>
      <c r="C74" s="16" t="str">
        <f t="shared" si="3"/>
        <v>Mar</v>
      </c>
      <c r="D74" s="16" t="str">
        <f t="shared" si="4"/>
        <v>FY 2025</v>
      </c>
      <c r="E74" s="16" t="str">
        <f t="shared" si="5"/>
        <v>Q4</v>
      </c>
      <c r="F74" t="s">
        <v>117</v>
      </c>
      <c r="G74" t="s">
        <v>118</v>
      </c>
      <c r="H74">
        <v>353</v>
      </c>
      <c r="I74" t="s">
        <v>111</v>
      </c>
      <c r="J74" t="s">
        <v>112</v>
      </c>
      <c r="L74">
        <v>30</v>
      </c>
      <c r="M74" t="s">
        <v>119</v>
      </c>
    </row>
    <row r="75" spans="1:13" x14ac:dyDescent="0.3">
      <c r="A75" t="s">
        <v>108</v>
      </c>
      <c r="B75" s="16">
        <v>45747</v>
      </c>
      <c r="C75" s="16" t="str">
        <f t="shared" si="3"/>
        <v>Mar</v>
      </c>
      <c r="D75" s="16" t="str">
        <f t="shared" si="4"/>
        <v>FY 2025</v>
      </c>
      <c r="E75" s="16" t="str">
        <f t="shared" si="5"/>
        <v>Q4</v>
      </c>
      <c r="F75" t="s">
        <v>120</v>
      </c>
      <c r="G75" t="s">
        <v>121</v>
      </c>
      <c r="H75">
        <v>107</v>
      </c>
      <c r="I75" t="s">
        <v>111</v>
      </c>
      <c r="J75" t="s">
        <v>112</v>
      </c>
      <c r="L75">
        <v>40</v>
      </c>
      <c r="M75" t="s">
        <v>122</v>
      </c>
    </row>
    <row r="76" spans="1:13" x14ac:dyDescent="0.3">
      <c r="A76" t="s">
        <v>108</v>
      </c>
      <c r="B76" s="16">
        <v>45747</v>
      </c>
      <c r="C76" s="16" t="str">
        <f t="shared" si="3"/>
        <v>Mar</v>
      </c>
      <c r="D76" s="16" t="str">
        <f t="shared" si="4"/>
        <v>FY 2025</v>
      </c>
      <c r="E76" s="16" t="str">
        <f t="shared" si="5"/>
        <v>Q4</v>
      </c>
      <c r="F76" t="s">
        <v>123</v>
      </c>
      <c r="G76" t="s">
        <v>124</v>
      </c>
      <c r="H76">
        <v>2968</v>
      </c>
      <c r="I76" t="s">
        <v>111</v>
      </c>
      <c r="J76" t="s">
        <v>112</v>
      </c>
      <c r="L76">
        <v>50</v>
      </c>
      <c r="M76" t="s">
        <v>125</v>
      </c>
    </row>
    <row r="77" spans="1:13" x14ac:dyDescent="0.3">
      <c r="A77" t="s">
        <v>108</v>
      </c>
      <c r="B77" s="16">
        <v>45747</v>
      </c>
      <c r="C77" s="16" t="str">
        <f t="shared" si="3"/>
        <v>Mar</v>
      </c>
      <c r="D77" s="16" t="str">
        <f t="shared" si="4"/>
        <v>FY 2025</v>
      </c>
      <c r="E77" s="16" t="str">
        <f t="shared" si="5"/>
        <v>Q4</v>
      </c>
      <c r="F77" t="s">
        <v>126</v>
      </c>
      <c r="G77" t="s">
        <v>127</v>
      </c>
      <c r="H77">
        <v>1538</v>
      </c>
      <c r="I77" t="s">
        <v>111</v>
      </c>
      <c r="J77" t="s">
        <v>112</v>
      </c>
      <c r="L77">
        <v>60</v>
      </c>
      <c r="M77" t="s">
        <v>128</v>
      </c>
    </row>
    <row r="78" spans="1:13" x14ac:dyDescent="0.3">
      <c r="A78" t="s">
        <v>108</v>
      </c>
      <c r="B78" s="16">
        <v>45747</v>
      </c>
      <c r="C78" s="16" t="str">
        <f t="shared" si="3"/>
        <v>Mar</v>
      </c>
      <c r="D78" s="16" t="str">
        <f t="shared" si="4"/>
        <v>FY 2025</v>
      </c>
      <c r="E78" s="16" t="str">
        <f t="shared" si="5"/>
        <v>Q4</v>
      </c>
      <c r="F78" t="s">
        <v>129</v>
      </c>
      <c r="G78" t="s">
        <v>130</v>
      </c>
      <c r="H78">
        <v>125311</v>
      </c>
      <c r="I78" t="s">
        <v>111</v>
      </c>
      <c r="J78" t="s">
        <v>112</v>
      </c>
      <c r="L78">
        <v>70</v>
      </c>
      <c r="M78" t="s">
        <v>131</v>
      </c>
    </row>
    <row r="79" spans="1:13" x14ac:dyDescent="0.3">
      <c r="A79" t="s">
        <v>108</v>
      </c>
      <c r="B79" s="16">
        <v>45747</v>
      </c>
      <c r="C79" s="16" t="str">
        <f t="shared" si="3"/>
        <v>Mar</v>
      </c>
      <c r="D79" s="16" t="str">
        <f t="shared" si="4"/>
        <v>FY 2025</v>
      </c>
      <c r="E79" s="16" t="str">
        <f t="shared" si="5"/>
        <v>Q4</v>
      </c>
      <c r="F79" t="s">
        <v>132</v>
      </c>
      <c r="G79" t="s">
        <v>133</v>
      </c>
      <c r="H79">
        <v>11808</v>
      </c>
      <c r="I79" t="s">
        <v>111</v>
      </c>
      <c r="J79" t="s">
        <v>112</v>
      </c>
      <c r="L79">
        <v>80</v>
      </c>
      <c r="M79" t="s">
        <v>134</v>
      </c>
    </row>
    <row r="80" spans="1:13" x14ac:dyDescent="0.3">
      <c r="A80" t="s">
        <v>108</v>
      </c>
      <c r="B80" s="16">
        <v>45747</v>
      </c>
      <c r="C80" s="16" t="str">
        <f t="shared" si="3"/>
        <v>Mar</v>
      </c>
      <c r="D80" s="16" t="str">
        <f t="shared" si="4"/>
        <v>FY 2025</v>
      </c>
      <c r="E80" s="16" t="str">
        <f t="shared" si="5"/>
        <v>Q4</v>
      </c>
      <c r="F80" t="s">
        <v>135</v>
      </c>
      <c r="G80" t="s">
        <v>136</v>
      </c>
      <c r="H80">
        <v>7631</v>
      </c>
      <c r="I80" t="s">
        <v>111</v>
      </c>
      <c r="J80" t="s">
        <v>112</v>
      </c>
      <c r="L80">
        <v>90</v>
      </c>
      <c r="M80" t="s">
        <v>137</v>
      </c>
    </row>
    <row r="81" spans="1:13" x14ac:dyDescent="0.3">
      <c r="A81" t="s">
        <v>108</v>
      </c>
      <c r="B81" s="16">
        <v>45747</v>
      </c>
      <c r="C81" s="16" t="str">
        <f t="shared" si="3"/>
        <v>Mar</v>
      </c>
      <c r="D81" s="16" t="str">
        <f t="shared" si="4"/>
        <v>FY 2025</v>
      </c>
      <c r="E81" s="16" t="str">
        <f t="shared" si="5"/>
        <v>Q4</v>
      </c>
      <c r="F81" t="s">
        <v>138</v>
      </c>
      <c r="G81" t="s">
        <v>139</v>
      </c>
      <c r="H81">
        <v>283</v>
      </c>
      <c r="I81" t="s">
        <v>111</v>
      </c>
      <c r="J81" t="s">
        <v>112</v>
      </c>
      <c r="L81">
        <v>100</v>
      </c>
      <c r="M81" t="s">
        <v>140</v>
      </c>
    </row>
    <row r="82" spans="1:13" x14ac:dyDescent="0.3">
      <c r="A82" t="s">
        <v>108</v>
      </c>
      <c r="B82" s="16">
        <v>45747</v>
      </c>
      <c r="C82" s="16" t="str">
        <f t="shared" si="3"/>
        <v>Mar</v>
      </c>
      <c r="D82" s="16" t="str">
        <f t="shared" si="4"/>
        <v>FY 2025</v>
      </c>
      <c r="E82" s="16" t="str">
        <f t="shared" si="5"/>
        <v>Q4</v>
      </c>
      <c r="F82" t="s">
        <v>141</v>
      </c>
      <c r="G82" t="s">
        <v>142</v>
      </c>
      <c r="H82">
        <v>53</v>
      </c>
      <c r="I82" t="s">
        <v>111</v>
      </c>
      <c r="J82" t="s">
        <v>112</v>
      </c>
      <c r="L82">
        <v>110</v>
      </c>
      <c r="M82" t="s">
        <v>143</v>
      </c>
    </row>
    <row r="83" spans="1:13" x14ac:dyDescent="0.3">
      <c r="A83" t="s">
        <v>108</v>
      </c>
      <c r="B83" s="16">
        <v>45747</v>
      </c>
      <c r="C83" s="16" t="str">
        <f t="shared" si="3"/>
        <v>Mar</v>
      </c>
      <c r="D83" s="16" t="str">
        <f t="shared" si="4"/>
        <v>FY 2025</v>
      </c>
      <c r="E83" s="16" t="str">
        <f t="shared" si="5"/>
        <v>Q4</v>
      </c>
      <c r="F83" t="s">
        <v>144</v>
      </c>
      <c r="G83" t="s">
        <v>145</v>
      </c>
      <c r="H83">
        <v>2814</v>
      </c>
      <c r="I83" t="s">
        <v>111</v>
      </c>
      <c r="J83" t="s">
        <v>112</v>
      </c>
      <c r="L83">
        <v>120</v>
      </c>
      <c r="M83" t="s">
        <v>146</v>
      </c>
    </row>
    <row r="84" spans="1:13" x14ac:dyDescent="0.3">
      <c r="A84" t="s">
        <v>108</v>
      </c>
      <c r="B84" s="16">
        <v>45747</v>
      </c>
      <c r="C84" s="16" t="str">
        <f t="shared" si="3"/>
        <v>Mar</v>
      </c>
      <c r="D84" s="16" t="str">
        <f t="shared" si="4"/>
        <v>FY 2025</v>
      </c>
      <c r="E84" s="16" t="str">
        <f t="shared" si="5"/>
        <v>Q4</v>
      </c>
      <c r="F84" t="s">
        <v>147</v>
      </c>
      <c r="G84" t="s">
        <v>148</v>
      </c>
      <c r="H84">
        <v>1027</v>
      </c>
      <c r="I84" t="s">
        <v>111</v>
      </c>
      <c r="J84" t="s">
        <v>112</v>
      </c>
      <c r="L84">
        <v>130</v>
      </c>
      <c r="M84" t="s">
        <v>149</v>
      </c>
    </row>
    <row r="85" spans="1:13" x14ac:dyDescent="0.3">
      <c r="A85" t="s">
        <v>108</v>
      </c>
      <c r="B85" s="16">
        <v>45747</v>
      </c>
      <c r="C85" s="16" t="str">
        <f t="shared" si="3"/>
        <v>Mar</v>
      </c>
      <c r="D85" s="16" t="str">
        <f t="shared" si="4"/>
        <v>FY 2025</v>
      </c>
      <c r="E85" s="16" t="str">
        <f t="shared" si="5"/>
        <v>Q4</v>
      </c>
      <c r="F85" t="s">
        <v>150</v>
      </c>
      <c r="G85" t="s">
        <v>151</v>
      </c>
      <c r="H85">
        <v>123219</v>
      </c>
      <c r="I85" t="s">
        <v>111</v>
      </c>
      <c r="J85" t="s">
        <v>112</v>
      </c>
      <c r="L85">
        <v>140</v>
      </c>
      <c r="M85" t="s">
        <v>152</v>
      </c>
    </row>
    <row r="86" spans="1:13" x14ac:dyDescent="0.3">
      <c r="A86" t="s">
        <v>108</v>
      </c>
      <c r="B86" s="16">
        <v>45716</v>
      </c>
      <c r="C86" s="16" t="str">
        <f t="shared" si="3"/>
        <v>Feb</v>
      </c>
      <c r="D86" s="16" t="str">
        <f t="shared" si="4"/>
        <v>FY 2025</v>
      </c>
      <c r="E86" s="16" t="str">
        <f t="shared" si="5"/>
        <v>Q4</v>
      </c>
      <c r="F86" t="s">
        <v>109</v>
      </c>
      <c r="G86" t="s">
        <v>110</v>
      </c>
      <c r="H86">
        <v>14104</v>
      </c>
      <c r="I86" t="s">
        <v>111</v>
      </c>
      <c r="J86" t="s">
        <v>112</v>
      </c>
      <c r="L86">
        <v>10</v>
      </c>
      <c r="M86" t="s">
        <v>113</v>
      </c>
    </row>
    <row r="87" spans="1:13" x14ac:dyDescent="0.3">
      <c r="A87" t="s">
        <v>108</v>
      </c>
      <c r="B87" s="16">
        <v>45716</v>
      </c>
      <c r="C87" s="16" t="str">
        <f t="shared" si="3"/>
        <v>Feb</v>
      </c>
      <c r="D87" s="16" t="str">
        <f t="shared" si="4"/>
        <v>FY 2025</v>
      </c>
      <c r="E87" s="16" t="str">
        <f t="shared" si="5"/>
        <v>Q4</v>
      </c>
      <c r="F87" t="s">
        <v>114</v>
      </c>
      <c r="G87" t="s">
        <v>115</v>
      </c>
      <c r="H87">
        <v>8882</v>
      </c>
      <c r="I87" t="s">
        <v>111</v>
      </c>
      <c r="J87" t="s">
        <v>112</v>
      </c>
      <c r="L87">
        <v>20</v>
      </c>
      <c r="M87" t="s">
        <v>116</v>
      </c>
    </row>
    <row r="88" spans="1:13" x14ac:dyDescent="0.3">
      <c r="A88" t="s">
        <v>108</v>
      </c>
      <c r="B88" s="16">
        <v>45716</v>
      </c>
      <c r="C88" s="16" t="str">
        <f t="shared" si="3"/>
        <v>Feb</v>
      </c>
      <c r="D88" s="16" t="str">
        <f t="shared" si="4"/>
        <v>FY 2025</v>
      </c>
      <c r="E88" s="16" t="str">
        <f t="shared" si="5"/>
        <v>Q4</v>
      </c>
      <c r="F88" t="s">
        <v>117</v>
      </c>
      <c r="G88" t="s">
        <v>118</v>
      </c>
      <c r="H88">
        <v>416</v>
      </c>
      <c r="I88" t="s">
        <v>111</v>
      </c>
      <c r="J88" t="s">
        <v>112</v>
      </c>
      <c r="L88">
        <v>30</v>
      </c>
      <c r="M88" t="s">
        <v>119</v>
      </c>
    </row>
    <row r="89" spans="1:13" x14ac:dyDescent="0.3">
      <c r="A89" t="s">
        <v>108</v>
      </c>
      <c r="B89" s="16">
        <v>45716</v>
      </c>
      <c r="C89" s="16" t="str">
        <f t="shared" si="3"/>
        <v>Feb</v>
      </c>
      <c r="D89" s="16" t="str">
        <f t="shared" si="4"/>
        <v>FY 2025</v>
      </c>
      <c r="E89" s="16" t="str">
        <f t="shared" si="5"/>
        <v>Q4</v>
      </c>
      <c r="F89" t="s">
        <v>120</v>
      </c>
      <c r="G89" t="s">
        <v>121</v>
      </c>
      <c r="H89">
        <v>70</v>
      </c>
      <c r="I89" t="s">
        <v>111</v>
      </c>
      <c r="J89" t="s">
        <v>112</v>
      </c>
      <c r="L89">
        <v>40</v>
      </c>
      <c r="M89" t="s">
        <v>122</v>
      </c>
    </row>
    <row r="90" spans="1:13" x14ac:dyDescent="0.3">
      <c r="A90" t="s">
        <v>108</v>
      </c>
      <c r="B90" s="16">
        <v>45716</v>
      </c>
      <c r="C90" s="16" t="str">
        <f t="shared" si="3"/>
        <v>Feb</v>
      </c>
      <c r="D90" s="16" t="str">
        <f t="shared" si="4"/>
        <v>FY 2025</v>
      </c>
      <c r="E90" s="16" t="str">
        <f t="shared" si="5"/>
        <v>Q4</v>
      </c>
      <c r="F90" t="s">
        <v>123</v>
      </c>
      <c r="G90" t="s">
        <v>124</v>
      </c>
      <c r="H90">
        <v>3202</v>
      </c>
      <c r="I90" t="s">
        <v>111</v>
      </c>
      <c r="J90" t="s">
        <v>112</v>
      </c>
      <c r="L90">
        <v>50</v>
      </c>
      <c r="M90" t="s">
        <v>125</v>
      </c>
    </row>
    <row r="91" spans="1:13" x14ac:dyDescent="0.3">
      <c r="A91" t="s">
        <v>108</v>
      </c>
      <c r="B91" s="16">
        <v>45716</v>
      </c>
      <c r="C91" s="16" t="str">
        <f t="shared" si="3"/>
        <v>Feb</v>
      </c>
      <c r="D91" s="16" t="str">
        <f t="shared" si="4"/>
        <v>FY 2025</v>
      </c>
      <c r="E91" s="16" t="str">
        <f t="shared" si="5"/>
        <v>Q4</v>
      </c>
      <c r="F91" t="s">
        <v>126</v>
      </c>
      <c r="G91" t="s">
        <v>127</v>
      </c>
      <c r="H91">
        <v>1534</v>
      </c>
      <c r="I91" t="s">
        <v>111</v>
      </c>
      <c r="J91" t="s">
        <v>112</v>
      </c>
      <c r="L91">
        <v>60</v>
      </c>
      <c r="M91" t="s">
        <v>128</v>
      </c>
    </row>
    <row r="92" spans="1:13" x14ac:dyDescent="0.3">
      <c r="A92" t="s">
        <v>108</v>
      </c>
      <c r="B92" s="16">
        <v>45716</v>
      </c>
      <c r="C92" s="16" t="str">
        <f t="shared" si="3"/>
        <v>Feb</v>
      </c>
      <c r="D92" s="16" t="str">
        <f t="shared" si="4"/>
        <v>FY 2025</v>
      </c>
      <c r="E92" s="16" t="str">
        <f t="shared" si="5"/>
        <v>Q4</v>
      </c>
      <c r="F92" t="s">
        <v>129</v>
      </c>
      <c r="G92" t="s">
        <v>130</v>
      </c>
      <c r="H92">
        <v>128995</v>
      </c>
      <c r="I92" t="s">
        <v>111</v>
      </c>
      <c r="J92" t="s">
        <v>112</v>
      </c>
      <c r="L92">
        <v>70</v>
      </c>
      <c r="M92" t="s">
        <v>131</v>
      </c>
    </row>
    <row r="93" spans="1:13" x14ac:dyDescent="0.3">
      <c r="A93" t="s">
        <v>108</v>
      </c>
      <c r="B93" s="16">
        <v>45716</v>
      </c>
      <c r="C93" s="16" t="str">
        <f t="shared" si="3"/>
        <v>Feb</v>
      </c>
      <c r="D93" s="16" t="str">
        <f t="shared" si="4"/>
        <v>FY 2025</v>
      </c>
      <c r="E93" s="16" t="str">
        <f t="shared" si="5"/>
        <v>Q4</v>
      </c>
      <c r="F93" t="s">
        <v>132</v>
      </c>
      <c r="G93" t="s">
        <v>133</v>
      </c>
      <c r="H93">
        <v>16474</v>
      </c>
      <c r="I93" t="s">
        <v>111</v>
      </c>
      <c r="J93" t="s">
        <v>112</v>
      </c>
      <c r="L93">
        <v>80</v>
      </c>
      <c r="M93" t="s">
        <v>134</v>
      </c>
    </row>
    <row r="94" spans="1:13" x14ac:dyDescent="0.3">
      <c r="A94" t="s">
        <v>108</v>
      </c>
      <c r="B94" s="16">
        <v>45716</v>
      </c>
      <c r="C94" s="16" t="str">
        <f t="shared" si="3"/>
        <v>Feb</v>
      </c>
      <c r="D94" s="16" t="str">
        <f t="shared" si="4"/>
        <v>FY 2025</v>
      </c>
      <c r="E94" s="16" t="str">
        <f t="shared" si="5"/>
        <v>Q4</v>
      </c>
      <c r="F94" t="s">
        <v>135</v>
      </c>
      <c r="G94" t="s">
        <v>136</v>
      </c>
      <c r="H94">
        <v>9793</v>
      </c>
      <c r="I94" t="s">
        <v>111</v>
      </c>
      <c r="J94" t="s">
        <v>112</v>
      </c>
      <c r="L94">
        <v>90</v>
      </c>
      <c r="M94" t="s">
        <v>137</v>
      </c>
    </row>
    <row r="95" spans="1:13" x14ac:dyDescent="0.3">
      <c r="A95" t="s">
        <v>108</v>
      </c>
      <c r="B95" s="16">
        <v>45716</v>
      </c>
      <c r="C95" s="16" t="str">
        <f t="shared" si="3"/>
        <v>Feb</v>
      </c>
      <c r="D95" s="16" t="str">
        <f t="shared" si="4"/>
        <v>FY 2025</v>
      </c>
      <c r="E95" s="16" t="str">
        <f t="shared" si="5"/>
        <v>Q4</v>
      </c>
      <c r="F95" t="s">
        <v>138</v>
      </c>
      <c r="G95" t="s">
        <v>139</v>
      </c>
      <c r="H95">
        <v>473</v>
      </c>
      <c r="I95" t="s">
        <v>111</v>
      </c>
      <c r="J95" t="s">
        <v>112</v>
      </c>
      <c r="L95">
        <v>100</v>
      </c>
      <c r="M95" t="s">
        <v>140</v>
      </c>
    </row>
    <row r="96" spans="1:13" x14ac:dyDescent="0.3">
      <c r="A96" t="s">
        <v>108</v>
      </c>
      <c r="B96" s="16">
        <v>45716</v>
      </c>
      <c r="C96" s="16" t="str">
        <f t="shared" si="3"/>
        <v>Feb</v>
      </c>
      <c r="D96" s="16" t="str">
        <f t="shared" si="4"/>
        <v>FY 2025</v>
      </c>
      <c r="E96" s="16" t="str">
        <f t="shared" si="5"/>
        <v>Q4</v>
      </c>
      <c r="F96" t="s">
        <v>141</v>
      </c>
      <c r="G96" t="s">
        <v>142</v>
      </c>
      <c r="H96">
        <v>93</v>
      </c>
      <c r="I96" t="s">
        <v>111</v>
      </c>
      <c r="J96" t="s">
        <v>112</v>
      </c>
      <c r="L96">
        <v>110</v>
      </c>
      <c r="M96" t="s">
        <v>143</v>
      </c>
    </row>
    <row r="97" spans="1:13" x14ac:dyDescent="0.3">
      <c r="A97" t="s">
        <v>108</v>
      </c>
      <c r="B97" s="16">
        <v>45716</v>
      </c>
      <c r="C97" s="16" t="str">
        <f t="shared" si="3"/>
        <v>Feb</v>
      </c>
      <c r="D97" s="16" t="str">
        <f t="shared" si="4"/>
        <v>FY 2025</v>
      </c>
      <c r="E97" s="16" t="str">
        <f t="shared" si="5"/>
        <v>Q4</v>
      </c>
      <c r="F97" t="s">
        <v>144</v>
      </c>
      <c r="G97" t="s">
        <v>145</v>
      </c>
      <c r="H97">
        <v>3074</v>
      </c>
      <c r="I97" t="s">
        <v>111</v>
      </c>
      <c r="J97" t="s">
        <v>112</v>
      </c>
      <c r="L97">
        <v>120</v>
      </c>
      <c r="M97" t="s">
        <v>146</v>
      </c>
    </row>
    <row r="98" spans="1:13" x14ac:dyDescent="0.3">
      <c r="A98" t="s">
        <v>108</v>
      </c>
      <c r="B98" s="16">
        <v>45716</v>
      </c>
      <c r="C98" s="16" t="str">
        <f t="shared" si="3"/>
        <v>Feb</v>
      </c>
      <c r="D98" s="16" t="str">
        <f t="shared" si="4"/>
        <v>FY 2025</v>
      </c>
      <c r="E98" s="16" t="str">
        <f t="shared" si="5"/>
        <v>Q4</v>
      </c>
      <c r="F98" t="s">
        <v>147</v>
      </c>
      <c r="G98" t="s">
        <v>148</v>
      </c>
      <c r="H98">
        <v>3041</v>
      </c>
      <c r="I98" t="s">
        <v>111</v>
      </c>
      <c r="J98" t="s">
        <v>112</v>
      </c>
      <c r="L98">
        <v>130</v>
      </c>
      <c r="M98" t="s">
        <v>149</v>
      </c>
    </row>
    <row r="99" spans="1:13" x14ac:dyDescent="0.3">
      <c r="A99" t="s">
        <v>108</v>
      </c>
      <c r="B99" s="16">
        <v>45716</v>
      </c>
      <c r="C99" s="16" t="str">
        <f t="shared" si="3"/>
        <v>Feb</v>
      </c>
      <c r="D99" s="16" t="str">
        <f t="shared" si="4"/>
        <v>FY 2025</v>
      </c>
      <c r="E99" s="16" t="str">
        <f t="shared" si="5"/>
        <v>Q4</v>
      </c>
      <c r="F99" t="s">
        <v>150</v>
      </c>
      <c r="G99" t="s">
        <v>151</v>
      </c>
      <c r="H99">
        <v>128830</v>
      </c>
      <c r="I99" t="s">
        <v>111</v>
      </c>
      <c r="J99" t="s">
        <v>112</v>
      </c>
      <c r="L99">
        <v>140</v>
      </c>
      <c r="M99" t="s">
        <v>152</v>
      </c>
    </row>
    <row r="100" spans="1:13" x14ac:dyDescent="0.3">
      <c r="A100" t="s">
        <v>108</v>
      </c>
      <c r="B100" s="16">
        <v>45688</v>
      </c>
      <c r="C100" s="16" t="str">
        <f t="shared" si="3"/>
        <v>Jan</v>
      </c>
      <c r="D100" s="16" t="str">
        <f t="shared" si="4"/>
        <v>FY 2025</v>
      </c>
      <c r="E100" s="16" t="str">
        <f t="shared" si="5"/>
        <v>Q4</v>
      </c>
      <c r="F100" t="s">
        <v>109</v>
      </c>
      <c r="G100" t="s">
        <v>110</v>
      </c>
      <c r="H100">
        <v>20392</v>
      </c>
      <c r="I100" t="s">
        <v>111</v>
      </c>
      <c r="J100" t="s">
        <v>112</v>
      </c>
      <c r="L100">
        <v>10</v>
      </c>
      <c r="M100" t="s">
        <v>113</v>
      </c>
    </row>
    <row r="101" spans="1:13" x14ac:dyDescent="0.3">
      <c r="A101" t="s">
        <v>108</v>
      </c>
      <c r="B101" s="16">
        <v>45688</v>
      </c>
      <c r="C101" s="16" t="str">
        <f t="shared" si="3"/>
        <v>Jan</v>
      </c>
      <c r="D101" s="16" t="str">
        <f t="shared" si="4"/>
        <v>FY 2025</v>
      </c>
      <c r="E101" s="16" t="str">
        <f t="shared" si="5"/>
        <v>Q4</v>
      </c>
      <c r="F101" t="s">
        <v>114</v>
      </c>
      <c r="G101" t="s">
        <v>115</v>
      </c>
      <c r="H101">
        <v>11883</v>
      </c>
      <c r="I101" t="s">
        <v>111</v>
      </c>
      <c r="J101" t="s">
        <v>112</v>
      </c>
      <c r="L101">
        <v>20</v>
      </c>
      <c r="M101" t="s">
        <v>116</v>
      </c>
    </row>
    <row r="102" spans="1:13" x14ac:dyDescent="0.3">
      <c r="A102" t="s">
        <v>108</v>
      </c>
      <c r="B102" s="16">
        <v>45688</v>
      </c>
      <c r="C102" s="16" t="str">
        <f t="shared" si="3"/>
        <v>Jan</v>
      </c>
      <c r="D102" s="16" t="str">
        <f t="shared" si="4"/>
        <v>FY 2025</v>
      </c>
      <c r="E102" s="16" t="str">
        <f t="shared" si="5"/>
        <v>Q4</v>
      </c>
      <c r="F102" t="s">
        <v>117</v>
      </c>
      <c r="G102" t="s">
        <v>118</v>
      </c>
      <c r="H102">
        <v>560</v>
      </c>
      <c r="I102" t="s">
        <v>111</v>
      </c>
      <c r="J102" t="s">
        <v>112</v>
      </c>
      <c r="L102">
        <v>30</v>
      </c>
      <c r="M102" t="s">
        <v>119</v>
      </c>
    </row>
    <row r="103" spans="1:13" x14ac:dyDescent="0.3">
      <c r="A103" t="s">
        <v>108</v>
      </c>
      <c r="B103" s="16">
        <v>45688</v>
      </c>
      <c r="C103" s="16" t="str">
        <f t="shared" si="3"/>
        <v>Jan</v>
      </c>
      <c r="D103" s="16" t="str">
        <f t="shared" si="4"/>
        <v>FY 2025</v>
      </c>
      <c r="E103" s="16" t="str">
        <f t="shared" si="5"/>
        <v>Q4</v>
      </c>
      <c r="F103" t="s">
        <v>120</v>
      </c>
      <c r="G103" t="s">
        <v>121</v>
      </c>
      <c r="H103">
        <v>61</v>
      </c>
      <c r="I103" t="s">
        <v>111</v>
      </c>
      <c r="J103" t="s">
        <v>112</v>
      </c>
      <c r="L103">
        <v>40</v>
      </c>
      <c r="M103" t="s">
        <v>122</v>
      </c>
    </row>
    <row r="104" spans="1:13" x14ac:dyDescent="0.3">
      <c r="A104" t="s">
        <v>108</v>
      </c>
      <c r="B104" s="16">
        <v>45688</v>
      </c>
      <c r="C104" s="16" t="str">
        <f t="shared" si="3"/>
        <v>Jan</v>
      </c>
      <c r="D104" s="16" t="str">
        <f t="shared" si="4"/>
        <v>FY 2025</v>
      </c>
      <c r="E104" s="16" t="str">
        <f t="shared" si="5"/>
        <v>Q4</v>
      </c>
      <c r="F104" t="s">
        <v>123</v>
      </c>
      <c r="G104" t="s">
        <v>124</v>
      </c>
      <c r="H104">
        <v>5127</v>
      </c>
      <c r="I104" t="s">
        <v>111</v>
      </c>
      <c r="J104" t="s">
        <v>112</v>
      </c>
      <c r="L104">
        <v>50</v>
      </c>
      <c r="M104" t="s">
        <v>125</v>
      </c>
    </row>
    <row r="105" spans="1:13" x14ac:dyDescent="0.3">
      <c r="A105" t="s">
        <v>108</v>
      </c>
      <c r="B105" s="16">
        <v>45688</v>
      </c>
      <c r="C105" s="16" t="str">
        <f t="shared" si="3"/>
        <v>Jan</v>
      </c>
      <c r="D105" s="16" t="str">
        <f t="shared" si="4"/>
        <v>FY 2025</v>
      </c>
      <c r="E105" s="16" t="str">
        <f t="shared" si="5"/>
        <v>Q4</v>
      </c>
      <c r="F105" t="s">
        <v>126</v>
      </c>
      <c r="G105" t="s">
        <v>127</v>
      </c>
      <c r="H105">
        <v>2761</v>
      </c>
      <c r="I105" t="s">
        <v>111</v>
      </c>
      <c r="J105" t="s">
        <v>112</v>
      </c>
      <c r="L105">
        <v>60</v>
      </c>
      <c r="M105" t="s">
        <v>128</v>
      </c>
    </row>
    <row r="106" spans="1:13" x14ac:dyDescent="0.3">
      <c r="A106" t="s">
        <v>108</v>
      </c>
      <c r="B106" s="16">
        <v>45688</v>
      </c>
      <c r="C106" s="16" t="str">
        <f t="shared" si="3"/>
        <v>Jan</v>
      </c>
      <c r="D106" s="16" t="str">
        <f t="shared" si="4"/>
        <v>FY 2025</v>
      </c>
      <c r="E106" s="16" t="str">
        <f t="shared" si="5"/>
        <v>Q4</v>
      </c>
      <c r="F106" t="s">
        <v>129</v>
      </c>
      <c r="G106" t="s">
        <v>130</v>
      </c>
      <c r="H106">
        <v>139161</v>
      </c>
      <c r="I106" t="s">
        <v>111</v>
      </c>
      <c r="J106" t="s">
        <v>112</v>
      </c>
      <c r="L106">
        <v>70</v>
      </c>
      <c r="M106" t="s">
        <v>131</v>
      </c>
    </row>
    <row r="107" spans="1:13" x14ac:dyDescent="0.3">
      <c r="A107" t="s">
        <v>108</v>
      </c>
      <c r="B107" s="16">
        <v>45688</v>
      </c>
      <c r="C107" s="16" t="str">
        <f t="shared" si="3"/>
        <v>Jan</v>
      </c>
      <c r="D107" s="16" t="str">
        <f t="shared" si="4"/>
        <v>FY 2025</v>
      </c>
      <c r="E107" s="16" t="str">
        <f t="shared" si="5"/>
        <v>Q4</v>
      </c>
      <c r="F107" t="s">
        <v>132</v>
      </c>
      <c r="G107" t="s">
        <v>133</v>
      </c>
      <c r="H107">
        <v>18883</v>
      </c>
      <c r="I107" t="s">
        <v>111</v>
      </c>
      <c r="J107" t="s">
        <v>112</v>
      </c>
      <c r="L107">
        <v>80</v>
      </c>
      <c r="M107" t="s">
        <v>134</v>
      </c>
    </row>
    <row r="108" spans="1:13" x14ac:dyDescent="0.3">
      <c r="A108" t="s">
        <v>108</v>
      </c>
      <c r="B108" s="16">
        <v>45688</v>
      </c>
      <c r="C108" s="16" t="str">
        <f t="shared" si="3"/>
        <v>Jan</v>
      </c>
      <c r="D108" s="16" t="str">
        <f t="shared" si="4"/>
        <v>FY 2025</v>
      </c>
      <c r="E108" s="16" t="str">
        <f t="shared" si="5"/>
        <v>Q4</v>
      </c>
      <c r="F108" t="s">
        <v>135</v>
      </c>
      <c r="G108" t="s">
        <v>136</v>
      </c>
      <c r="H108">
        <v>10925</v>
      </c>
      <c r="I108" t="s">
        <v>111</v>
      </c>
      <c r="J108" t="s">
        <v>112</v>
      </c>
      <c r="L108">
        <v>90</v>
      </c>
      <c r="M108" t="s">
        <v>137</v>
      </c>
    </row>
    <row r="109" spans="1:13" x14ac:dyDescent="0.3">
      <c r="A109" t="s">
        <v>108</v>
      </c>
      <c r="B109" s="16">
        <v>45688</v>
      </c>
      <c r="C109" s="16" t="str">
        <f t="shared" si="3"/>
        <v>Jan</v>
      </c>
      <c r="D109" s="16" t="str">
        <f t="shared" si="4"/>
        <v>FY 2025</v>
      </c>
      <c r="E109" s="16" t="str">
        <f t="shared" si="5"/>
        <v>Q4</v>
      </c>
      <c r="F109" t="s">
        <v>138</v>
      </c>
      <c r="G109" t="s">
        <v>139</v>
      </c>
      <c r="H109">
        <v>363</v>
      </c>
      <c r="I109" t="s">
        <v>111</v>
      </c>
      <c r="J109" t="s">
        <v>112</v>
      </c>
      <c r="L109">
        <v>100</v>
      </c>
      <c r="M109" t="s">
        <v>140</v>
      </c>
    </row>
    <row r="110" spans="1:13" x14ac:dyDescent="0.3">
      <c r="A110" t="s">
        <v>108</v>
      </c>
      <c r="B110" s="16">
        <v>45688</v>
      </c>
      <c r="C110" s="16" t="str">
        <f t="shared" si="3"/>
        <v>Jan</v>
      </c>
      <c r="D110" s="16" t="str">
        <f t="shared" si="4"/>
        <v>FY 2025</v>
      </c>
      <c r="E110" s="16" t="str">
        <f t="shared" si="5"/>
        <v>Q4</v>
      </c>
      <c r="F110" t="s">
        <v>141</v>
      </c>
      <c r="G110" t="s">
        <v>142</v>
      </c>
      <c r="H110">
        <v>67</v>
      </c>
      <c r="I110" t="s">
        <v>111</v>
      </c>
      <c r="J110" t="s">
        <v>112</v>
      </c>
      <c r="L110">
        <v>110</v>
      </c>
      <c r="M110" t="s">
        <v>143</v>
      </c>
    </row>
    <row r="111" spans="1:13" x14ac:dyDescent="0.3">
      <c r="A111" t="s">
        <v>108</v>
      </c>
      <c r="B111" s="16">
        <v>45688</v>
      </c>
      <c r="C111" s="16" t="str">
        <f t="shared" si="3"/>
        <v>Jan</v>
      </c>
      <c r="D111" s="16" t="str">
        <f t="shared" si="4"/>
        <v>FY 2025</v>
      </c>
      <c r="E111" s="16" t="str">
        <f t="shared" si="5"/>
        <v>Q4</v>
      </c>
      <c r="F111" t="s">
        <v>144</v>
      </c>
      <c r="G111" t="s">
        <v>145</v>
      </c>
      <c r="H111">
        <v>4636</v>
      </c>
      <c r="I111" t="s">
        <v>111</v>
      </c>
      <c r="J111" t="s">
        <v>112</v>
      </c>
      <c r="L111">
        <v>120</v>
      </c>
      <c r="M111" t="s">
        <v>146</v>
      </c>
    </row>
    <row r="112" spans="1:13" x14ac:dyDescent="0.3">
      <c r="A112" t="s">
        <v>108</v>
      </c>
      <c r="B112" s="16">
        <v>45688</v>
      </c>
      <c r="C112" s="16" t="str">
        <f t="shared" si="3"/>
        <v>Jan</v>
      </c>
      <c r="D112" s="16" t="str">
        <f t="shared" si="4"/>
        <v>FY 2025</v>
      </c>
      <c r="E112" s="16" t="str">
        <f t="shared" si="5"/>
        <v>Q4</v>
      </c>
      <c r="F112" t="s">
        <v>147</v>
      </c>
      <c r="G112" t="s">
        <v>148</v>
      </c>
      <c r="H112">
        <v>2892</v>
      </c>
      <c r="I112" t="s">
        <v>111</v>
      </c>
      <c r="J112" t="s">
        <v>112</v>
      </c>
      <c r="L112">
        <v>130</v>
      </c>
      <c r="M112" t="s">
        <v>149</v>
      </c>
    </row>
    <row r="113" spans="1:13" x14ac:dyDescent="0.3">
      <c r="A113" t="s">
        <v>108</v>
      </c>
      <c r="B113" s="16">
        <v>45688</v>
      </c>
      <c r="C113" s="16" t="str">
        <f t="shared" si="3"/>
        <v>Jan</v>
      </c>
      <c r="D113" s="16" t="str">
        <f t="shared" si="4"/>
        <v>FY 2025</v>
      </c>
      <c r="E113" s="16" t="str">
        <f t="shared" si="5"/>
        <v>Q4</v>
      </c>
      <c r="F113" t="s">
        <v>150</v>
      </c>
      <c r="G113" t="s">
        <v>151</v>
      </c>
      <c r="H113">
        <v>137998</v>
      </c>
      <c r="I113" t="s">
        <v>111</v>
      </c>
      <c r="J113" t="s">
        <v>112</v>
      </c>
      <c r="L113">
        <v>140</v>
      </c>
      <c r="M113" t="s">
        <v>152</v>
      </c>
    </row>
    <row r="114" spans="1:13" x14ac:dyDescent="0.3">
      <c r="A114" t="s">
        <v>108</v>
      </c>
      <c r="B114" s="16">
        <v>45657</v>
      </c>
      <c r="C114" s="16" t="str">
        <f t="shared" si="3"/>
        <v>Dec</v>
      </c>
      <c r="D114" s="16" t="str">
        <f t="shared" si="4"/>
        <v>FY 2025</v>
      </c>
      <c r="E114" s="16" t="str">
        <f t="shared" si="5"/>
        <v>Q3</v>
      </c>
      <c r="F114" t="s">
        <v>109</v>
      </c>
      <c r="G114" t="s">
        <v>110</v>
      </c>
      <c r="H114">
        <v>17043</v>
      </c>
      <c r="I114" t="s">
        <v>111</v>
      </c>
      <c r="J114" t="s">
        <v>112</v>
      </c>
      <c r="L114">
        <v>10</v>
      </c>
      <c r="M114" t="s">
        <v>113</v>
      </c>
    </row>
    <row r="115" spans="1:13" x14ac:dyDescent="0.3">
      <c r="A115" t="s">
        <v>108</v>
      </c>
      <c r="B115" s="16">
        <v>45657</v>
      </c>
      <c r="C115" s="16" t="str">
        <f t="shared" si="3"/>
        <v>Dec</v>
      </c>
      <c r="D115" s="16" t="str">
        <f t="shared" si="4"/>
        <v>FY 2025</v>
      </c>
      <c r="E115" s="16" t="str">
        <f t="shared" si="5"/>
        <v>Q3</v>
      </c>
      <c r="F115" t="s">
        <v>114</v>
      </c>
      <c r="G115" t="s">
        <v>115</v>
      </c>
      <c r="H115">
        <v>7905</v>
      </c>
      <c r="I115" t="s">
        <v>111</v>
      </c>
      <c r="J115" t="s">
        <v>112</v>
      </c>
      <c r="L115">
        <v>20</v>
      </c>
      <c r="M115" t="s">
        <v>116</v>
      </c>
    </row>
    <row r="116" spans="1:13" x14ac:dyDescent="0.3">
      <c r="A116" t="s">
        <v>108</v>
      </c>
      <c r="B116" s="16">
        <v>45657</v>
      </c>
      <c r="C116" s="16" t="str">
        <f t="shared" si="3"/>
        <v>Dec</v>
      </c>
      <c r="D116" s="16" t="str">
        <f t="shared" si="4"/>
        <v>FY 2025</v>
      </c>
      <c r="E116" s="16" t="str">
        <f t="shared" si="5"/>
        <v>Q3</v>
      </c>
      <c r="F116" t="s">
        <v>117</v>
      </c>
      <c r="G116" t="s">
        <v>118</v>
      </c>
      <c r="H116">
        <v>126</v>
      </c>
      <c r="I116" t="s">
        <v>111</v>
      </c>
      <c r="J116" t="s">
        <v>112</v>
      </c>
      <c r="L116">
        <v>30</v>
      </c>
      <c r="M116" t="s">
        <v>119</v>
      </c>
    </row>
    <row r="117" spans="1:13" x14ac:dyDescent="0.3">
      <c r="A117" t="s">
        <v>108</v>
      </c>
      <c r="B117" s="16">
        <v>45657</v>
      </c>
      <c r="C117" s="16" t="str">
        <f t="shared" si="3"/>
        <v>Dec</v>
      </c>
      <c r="D117" s="16" t="str">
        <f t="shared" si="4"/>
        <v>FY 2025</v>
      </c>
      <c r="E117" s="16" t="str">
        <f t="shared" si="5"/>
        <v>Q3</v>
      </c>
      <c r="F117" t="s">
        <v>120</v>
      </c>
      <c r="G117" t="s">
        <v>121</v>
      </c>
      <c r="H117">
        <v>67</v>
      </c>
      <c r="I117" t="s">
        <v>111</v>
      </c>
      <c r="J117" t="s">
        <v>112</v>
      </c>
      <c r="L117">
        <v>40</v>
      </c>
      <c r="M117" t="s">
        <v>122</v>
      </c>
    </row>
    <row r="118" spans="1:13" x14ac:dyDescent="0.3">
      <c r="A118" t="s">
        <v>108</v>
      </c>
      <c r="B118" s="16">
        <v>45657</v>
      </c>
      <c r="C118" s="16" t="str">
        <f t="shared" si="3"/>
        <v>Dec</v>
      </c>
      <c r="D118" s="16" t="str">
        <f t="shared" si="4"/>
        <v>FY 2025</v>
      </c>
      <c r="E118" s="16" t="str">
        <f t="shared" si="5"/>
        <v>Q3</v>
      </c>
      <c r="F118" t="s">
        <v>123</v>
      </c>
      <c r="G118" t="s">
        <v>124</v>
      </c>
      <c r="H118">
        <v>1915</v>
      </c>
      <c r="I118" t="s">
        <v>111</v>
      </c>
      <c r="J118" t="s">
        <v>112</v>
      </c>
      <c r="L118">
        <v>50</v>
      </c>
      <c r="M118" t="s">
        <v>125</v>
      </c>
    </row>
    <row r="119" spans="1:13" x14ac:dyDescent="0.3">
      <c r="A119" t="s">
        <v>108</v>
      </c>
      <c r="B119" s="16">
        <v>45657</v>
      </c>
      <c r="C119" s="16" t="str">
        <f t="shared" si="3"/>
        <v>Dec</v>
      </c>
      <c r="D119" s="16" t="str">
        <f t="shared" si="4"/>
        <v>FY 2025</v>
      </c>
      <c r="E119" s="16" t="str">
        <f t="shared" si="5"/>
        <v>Q3</v>
      </c>
      <c r="F119" t="s">
        <v>126</v>
      </c>
      <c r="G119" t="s">
        <v>127</v>
      </c>
      <c r="H119">
        <v>7030</v>
      </c>
      <c r="I119" t="s">
        <v>111</v>
      </c>
      <c r="J119" t="s">
        <v>112</v>
      </c>
      <c r="L119">
        <v>60</v>
      </c>
      <c r="M119" t="s">
        <v>128</v>
      </c>
    </row>
    <row r="120" spans="1:13" x14ac:dyDescent="0.3">
      <c r="A120" t="s">
        <v>108</v>
      </c>
      <c r="B120" s="16">
        <v>45657</v>
      </c>
      <c r="C120" s="16" t="str">
        <f t="shared" si="3"/>
        <v>Dec</v>
      </c>
      <c r="D120" s="16" t="str">
        <f t="shared" si="4"/>
        <v>FY 2025</v>
      </c>
      <c r="E120" s="16" t="str">
        <f t="shared" si="5"/>
        <v>Q3</v>
      </c>
      <c r="F120" t="s">
        <v>129</v>
      </c>
      <c r="G120" t="s">
        <v>130</v>
      </c>
      <c r="H120">
        <v>118091</v>
      </c>
      <c r="I120" t="s">
        <v>111</v>
      </c>
      <c r="J120" t="s">
        <v>112</v>
      </c>
      <c r="L120">
        <v>70</v>
      </c>
      <c r="M120" t="s">
        <v>131</v>
      </c>
    </row>
    <row r="121" spans="1:13" x14ac:dyDescent="0.3">
      <c r="A121" t="s">
        <v>108</v>
      </c>
      <c r="B121" s="16">
        <v>45657</v>
      </c>
      <c r="C121" s="16" t="str">
        <f t="shared" si="3"/>
        <v>Dec</v>
      </c>
      <c r="D121" s="16" t="str">
        <f t="shared" si="4"/>
        <v>FY 2025</v>
      </c>
      <c r="E121" s="16" t="str">
        <f t="shared" si="5"/>
        <v>Q3</v>
      </c>
      <c r="F121" t="s">
        <v>132</v>
      </c>
      <c r="G121" t="s">
        <v>133</v>
      </c>
      <c r="H121">
        <v>16481</v>
      </c>
      <c r="I121" t="s">
        <v>111</v>
      </c>
      <c r="J121" t="s">
        <v>112</v>
      </c>
      <c r="L121">
        <v>80</v>
      </c>
      <c r="M121" t="s">
        <v>134</v>
      </c>
    </row>
    <row r="122" spans="1:13" x14ac:dyDescent="0.3">
      <c r="A122" t="s">
        <v>108</v>
      </c>
      <c r="B122" s="16">
        <v>45657</v>
      </c>
      <c r="C122" s="16" t="str">
        <f t="shared" si="3"/>
        <v>Dec</v>
      </c>
      <c r="D122" s="16" t="str">
        <f t="shared" si="4"/>
        <v>FY 2025</v>
      </c>
      <c r="E122" s="16" t="str">
        <f t="shared" si="5"/>
        <v>Q3</v>
      </c>
      <c r="F122" t="s">
        <v>135</v>
      </c>
      <c r="G122" t="s">
        <v>136</v>
      </c>
      <c r="H122">
        <v>9119</v>
      </c>
      <c r="I122" t="s">
        <v>111</v>
      </c>
      <c r="J122" t="s">
        <v>112</v>
      </c>
      <c r="L122">
        <v>90</v>
      </c>
      <c r="M122" t="s">
        <v>137</v>
      </c>
    </row>
    <row r="123" spans="1:13" x14ac:dyDescent="0.3">
      <c r="A123" t="s">
        <v>108</v>
      </c>
      <c r="B123" s="16">
        <v>45657</v>
      </c>
      <c r="C123" s="16" t="str">
        <f t="shared" si="3"/>
        <v>Dec</v>
      </c>
      <c r="D123" s="16" t="str">
        <f t="shared" si="4"/>
        <v>FY 2025</v>
      </c>
      <c r="E123" s="16" t="str">
        <f t="shared" si="5"/>
        <v>Q3</v>
      </c>
      <c r="F123" t="s">
        <v>138</v>
      </c>
      <c r="G123" t="s">
        <v>139</v>
      </c>
      <c r="H123">
        <v>332</v>
      </c>
      <c r="I123" t="s">
        <v>111</v>
      </c>
      <c r="J123" t="s">
        <v>112</v>
      </c>
      <c r="L123">
        <v>100</v>
      </c>
      <c r="M123" t="s">
        <v>140</v>
      </c>
    </row>
    <row r="124" spans="1:13" x14ac:dyDescent="0.3">
      <c r="A124" t="s">
        <v>108</v>
      </c>
      <c r="B124" s="16">
        <v>45657</v>
      </c>
      <c r="C124" s="16" t="str">
        <f t="shared" si="3"/>
        <v>Dec</v>
      </c>
      <c r="D124" s="16" t="str">
        <f t="shared" si="4"/>
        <v>FY 2025</v>
      </c>
      <c r="E124" s="16" t="str">
        <f t="shared" si="5"/>
        <v>Q3</v>
      </c>
      <c r="F124" t="s">
        <v>141</v>
      </c>
      <c r="G124" t="s">
        <v>142</v>
      </c>
      <c r="H124">
        <v>64</v>
      </c>
      <c r="I124" t="s">
        <v>111</v>
      </c>
      <c r="J124" t="s">
        <v>112</v>
      </c>
      <c r="L124">
        <v>110</v>
      </c>
      <c r="M124" t="s">
        <v>143</v>
      </c>
    </row>
    <row r="125" spans="1:13" x14ac:dyDescent="0.3">
      <c r="A125" t="s">
        <v>108</v>
      </c>
      <c r="B125" s="16">
        <v>45657</v>
      </c>
      <c r="C125" s="16" t="str">
        <f t="shared" si="3"/>
        <v>Dec</v>
      </c>
      <c r="D125" s="16" t="str">
        <f t="shared" si="4"/>
        <v>FY 2025</v>
      </c>
      <c r="E125" s="16" t="str">
        <f t="shared" si="5"/>
        <v>Q3</v>
      </c>
      <c r="F125" t="s">
        <v>144</v>
      </c>
      <c r="G125" t="s">
        <v>145</v>
      </c>
      <c r="H125">
        <v>1808</v>
      </c>
      <c r="I125" t="s">
        <v>111</v>
      </c>
      <c r="J125" t="s">
        <v>112</v>
      </c>
      <c r="L125">
        <v>120</v>
      </c>
      <c r="M125" t="s">
        <v>146</v>
      </c>
    </row>
    <row r="126" spans="1:13" x14ac:dyDescent="0.3">
      <c r="A126" t="s">
        <v>108</v>
      </c>
      <c r="B126" s="16">
        <v>45657</v>
      </c>
      <c r="C126" s="16" t="str">
        <f t="shared" si="3"/>
        <v>Dec</v>
      </c>
      <c r="D126" s="16" t="str">
        <f t="shared" si="4"/>
        <v>FY 2025</v>
      </c>
      <c r="E126" s="16" t="str">
        <f t="shared" si="5"/>
        <v>Q3</v>
      </c>
      <c r="F126" t="s">
        <v>147</v>
      </c>
      <c r="G126" t="s">
        <v>148</v>
      </c>
      <c r="H126">
        <v>5158</v>
      </c>
      <c r="I126" t="s">
        <v>111</v>
      </c>
      <c r="J126" t="s">
        <v>112</v>
      </c>
      <c r="L126">
        <v>130</v>
      </c>
      <c r="M126" t="s">
        <v>149</v>
      </c>
    </row>
    <row r="127" spans="1:13" x14ac:dyDescent="0.3">
      <c r="A127" t="s">
        <v>108</v>
      </c>
      <c r="B127" s="16">
        <v>45657</v>
      </c>
      <c r="C127" s="16" t="str">
        <f t="shared" si="3"/>
        <v>Dec</v>
      </c>
      <c r="D127" s="16" t="str">
        <f t="shared" si="4"/>
        <v>FY 2025</v>
      </c>
      <c r="E127" s="16" t="str">
        <f t="shared" si="5"/>
        <v>Q3</v>
      </c>
      <c r="F127" t="s">
        <v>150</v>
      </c>
      <c r="G127" t="s">
        <v>151</v>
      </c>
      <c r="H127">
        <v>120587</v>
      </c>
      <c r="I127" t="s">
        <v>111</v>
      </c>
      <c r="J127" t="s">
        <v>112</v>
      </c>
      <c r="L127">
        <v>140</v>
      </c>
      <c r="M127" t="s">
        <v>152</v>
      </c>
    </row>
    <row r="128" spans="1:13" x14ac:dyDescent="0.3">
      <c r="A128" t="s">
        <v>108</v>
      </c>
      <c r="B128" s="16">
        <v>45626</v>
      </c>
      <c r="C128" s="16" t="str">
        <f t="shared" si="3"/>
        <v>Nov</v>
      </c>
      <c r="D128" s="16" t="str">
        <f t="shared" si="4"/>
        <v>FY 2025</v>
      </c>
      <c r="E128" s="16" t="str">
        <f t="shared" si="5"/>
        <v>Q3</v>
      </c>
      <c r="F128" t="s">
        <v>109</v>
      </c>
      <c r="G128" t="s">
        <v>110</v>
      </c>
      <c r="H128">
        <v>13919</v>
      </c>
      <c r="I128" t="s">
        <v>111</v>
      </c>
      <c r="J128" t="s">
        <v>112</v>
      </c>
      <c r="L128">
        <v>10</v>
      </c>
      <c r="M128" t="s">
        <v>113</v>
      </c>
    </row>
    <row r="129" spans="1:13" x14ac:dyDescent="0.3">
      <c r="A129" t="s">
        <v>108</v>
      </c>
      <c r="B129" s="16">
        <v>45626</v>
      </c>
      <c r="C129" s="16" t="str">
        <f t="shared" si="3"/>
        <v>Nov</v>
      </c>
      <c r="D129" s="16" t="str">
        <f t="shared" si="4"/>
        <v>FY 2025</v>
      </c>
      <c r="E129" s="16" t="str">
        <f t="shared" si="5"/>
        <v>Q3</v>
      </c>
      <c r="F129" t="s">
        <v>114</v>
      </c>
      <c r="G129" t="s">
        <v>115</v>
      </c>
      <c r="H129">
        <v>7972</v>
      </c>
      <c r="I129" t="s">
        <v>111</v>
      </c>
      <c r="J129" t="s">
        <v>112</v>
      </c>
      <c r="L129">
        <v>20</v>
      </c>
      <c r="M129" t="s">
        <v>116</v>
      </c>
    </row>
    <row r="130" spans="1:13" x14ac:dyDescent="0.3">
      <c r="A130" t="s">
        <v>108</v>
      </c>
      <c r="B130" s="16">
        <v>45626</v>
      </c>
      <c r="C130" s="16" t="str">
        <f t="shared" si="3"/>
        <v>Nov</v>
      </c>
      <c r="D130" s="16" t="str">
        <f t="shared" si="4"/>
        <v>FY 2025</v>
      </c>
      <c r="E130" s="16" t="str">
        <f t="shared" si="5"/>
        <v>Q3</v>
      </c>
      <c r="F130" t="s">
        <v>117</v>
      </c>
      <c r="G130" t="s">
        <v>118</v>
      </c>
      <c r="H130">
        <v>294</v>
      </c>
      <c r="I130" t="s">
        <v>111</v>
      </c>
      <c r="J130" t="s">
        <v>112</v>
      </c>
      <c r="L130">
        <v>30</v>
      </c>
      <c r="M130" t="s">
        <v>119</v>
      </c>
    </row>
    <row r="131" spans="1:13" x14ac:dyDescent="0.3">
      <c r="A131" t="s">
        <v>108</v>
      </c>
      <c r="B131" s="16">
        <v>45626</v>
      </c>
      <c r="C131" s="16" t="str">
        <f t="shared" ref="C131:C194" si="6">TEXT(B131,"mmm")</f>
        <v>Nov</v>
      </c>
      <c r="D131" s="16" t="str">
        <f t="shared" ref="D131:D194" si="7">"FY "&amp; (YEAR(B131) + IF(MONTH(B131)&gt;3,1,0))</f>
        <v>FY 2025</v>
      </c>
      <c r="E131" s="16" t="str">
        <f t="shared" ref="E131:E194" si="8">CHOOSE(INT((MOD(MONTH(B131)-4,12))/3)+1, "Q1", "Q2", "Q3", "Q4")</f>
        <v>Q3</v>
      </c>
      <c r="F131" t="s">
        <v>120</v>
      </c>
      <c r="G131" t="s">
        <v>121</v>
      </c>
      <c r="H131">
        <v>34</v>
      </c>
      <c r="I131" t="s">
        <v>111</v>
      </c>
      <c r="J131" t="s">
        <v>112</v>
      </c>
      <c r="L131">
        <v>40</v>
      </c>
      <c r="M131" t="s">
        <v>122</v>
      </c>
    </row>
    <row r="132" spans="1:13" x14ac:dyDescent="0.3">
      <c r="A132" t="s">
        <v>108</v>
      </c>
      <c r="B132" s="16">
        <v>45626</v>
      </c>
      <c r="C132" s="16" t="str">
        <f t="shared" si="6"/>
        <v>Nov</v>
      </c>
      <c r="D132" s="16" t="str">
        <f t="shared" si="7"/>
        <v>FY 2025</v>
      </c>
      <c r="E132" s="16" t="str">
        <f t="shared" si="8"/>
        <v>Q3</v>
      </c>
      <c r="F132" t="s">
        <v>123</v>
      </c>
      <c r="G132" t="s">
        <v>124</v>
      </c>
      <c r="H132">
        <v>2191</v>
      </c>
      <c r="I132" t="s">
        <v>111</v>
      </c>
      <c r="J132" t="s">
        <v>112</v>
      </c>
      <c r="L132">
        <v>50</v>
      </c>
      <c r="M132" t="s">
        <v>125</v>
      </c>
    </row>
    <row r="133" spans="1:13" x14ac:dyDescent="0.3">
      <c r="A133" t="s">
        <v>108</v>
      </c>
      <c r="B133" s="16">
        <v>45626</v>
      </c>
      <c r="C133" s="16" t="str">
        <f t="shared" si="6"/>
        <v>Nov</v>
      </c>
      <c r="D133" s="16" t="str">
        <f t="shared" si="7"/>
        <v>FY 2025</v>
      </c>
      <c r="E133" s="16" t="str">
        <f t="shared" si="8"/>
        <v>Q3</v>
      </c>
      <c r="F133" t="s">
        <v>126</v>
      </c>
      <c r="G133" t="s">
        <v>127</v>
      </c>
      <c r="H133">
        <v>3428</v>
      </c>
      <c r="I133" t="s">
        <v>111</v>
      </c>
      <c r="J133" t="s">
        <v>112</v>
      </c>
      <c r="L133">
        <v>60</v>
      </c>
      <c r="M133" t="s">
        <v>128</v>
      </c>
    </row>
    <row r="134" spans="1:13" x14ac:dyDescent="0.3">
      <c r="A134" t="s">
        <v>108</v>
      </c>
      <c r="B134" s="16">
        <v>45626</v>
      </c>
      <c r="C134" s="16" t="str">
        <f t="shared" si="6"/>
        <v>Nov</v>
      </c>
      <c r="D134" s="16" t="str">
        <f t="shared" si="7"/>
        <v>FY 2025</v>
      </c>
      <c r="E134" s="16" t="str">
        <f t="shared" si="8"/>
        <v>Q3</v>
      </c>
      <c r="F134" t="s">
        <v>129</v>
      </c>
      <c r="G134" t="s">
        <v>130</v>
      </c>
      <c r="H134">
        <v>120484</v>
      </c>
      <c r="I134" t="s">
        <v>111</v>
      </c>
      <c r="J134" t="s">
        <v>112</v>
      </c>
      <c r="L134">
        <v>70</v>
      </c>
      <c r="M134" t="s">
        <v>131</v>
      </c>
    </row>
    <row r="135" spans="1:13" x14ac:dyDescent="0.3">
      <c r="A135" t="s">
        <v>108</v>
      </c>
      <c r="B135" s="16">
        <v>45626</v>
      </c>
      <c r="C135" s="16" t="str">
        <f t="shared" si="6"/>
        <v>Nov</v>
      </c>
      <c r="D135" s="16" t="str">
        <f t="shared" si="7"/>
        <v>FY 2025</v>
      </c>
      <c r="E135" s="16" t="str">
        <f t="shared" si="8"/>
        <v>Q3</v>
      </c>
      <c r="F135" t="s">
        <v>132</v>
      </c>
      <c r="G135" t="s">
        <v>133</v>
      </c>
      <c r="H135">
        <v>15656</v>
      </c>
      <c r="I135" t="s">
        <v>111</v>
      </c>
      <c r="J135" t="s">
        <v>112</v>
      </c>
      <c r="L135">
        <v>80</v>
      </c>
      <c r="M135" t="s">
        <v>134</v>
      </c>
    </row>
    <row r="136" spans="1:13" x14ac:dyDescent="0.3">
      <c r="A136" t="s">
        <v>108</v>
      </c>
      <c r="B136" s="16">
        <v>45626</v>
      </c>
      <c r="C136" s="16" t="str">
        <f t="shared" si="6"/>
        <v>Nov</v>
      </c>
      <c r="D136" s="16" t="str">
        <f t="shared" si="7"/>
        <v>FY 2025</v>
      </c>
      <c r="E136" s="16" t="str">
        <f t="shared" si="8"/>
        <v>Q3</v>
      </c>
      <c r="F136" t="s">
        <v>135</v>
      </c>
      <c r="G136" t="s">
        <v>136</v>
      </c>
      <c r="H136">
        <v>8894</v>
      </c>
      <c r="I136" t="s">
        <v>111</v>
      </c>
      <c r="J136" t="s">
        <v>112</v>
      </c>
      <c r="L136">
        <v>90</v>
      </c>
      <c r="M136" t="s">
        <v>137</v>
      </c>
    </row>
    <row r="137" spans="1:13" x14ac:dyDescent="0.3">
      <c r="A137" t="s">
        <v>108</v>
      </c>
      <c r="B137" s="16">
        <v>45626</v>
      </c>
      <c r="C137" s="16" t="str">
        <f t="shared" si="6"/>
        <v>Nov</v>
      </c>
      <c r="D137" s="16" t="str">
        <f t="shared" si="7"/>
        <v>FY 2025</v>
      </c>
      <c r="E137" s="16" t="str">
        <f t="shared" si="8"/>
        <v>Q3</v>
      </c>
      <c r="F137" t="s">
        <v>138</v>
      </c>
      <c r="G137" t="s">
        <v>139</v>
      </c>
      <c r="H137">
        <v>276</v>
      </c>
      <c r="I137" t="s">
        <v>111</v>
      </c>
      <c r="J137" t="s">
        <v>112</v>
      </c>
      <c r="L137">
        <v>100</v>
      </c>
      <c r="M137" t="s">
        <v>140</v>
      </c>
    </row>
    <row r="138" spans="1:13" x14ac:dyDescent="0.3">
      <c r="A138" t="s">
        <v>108</v>
      </c>
      <c r="B138" s="16">
        <v>45626</v>
      </c>
      <c r="C138" s="16" t="str">
        <f t="shared" si="6"/>
        <v>Nov</v>
      </c>
      <c r="D138" s="16" t="str">
        <f t="shared" si="7"/>
        <v>FY 2025</v>
      </c>
      <c r="E138" s="16" t="str">
        <f t="shared" si="8"/>
        <v>Q3</v>
      </c>
      <c r="F138" t="s">
        <v>141</v>
      </c>
      <c r="G138" t="s">
        <v>142</v>
      </c>
      <c r="H138">
        <v>32</v>
      </c>
      <c r="I138" t="s">
        <v>111</v>
      </c>
      <c r="J138" t="s">
        <v>112</v>
      </c>
      <c r="L138">
        <v>110</v>
      </c>
      <c r="M138" t="s">
        <v>143</v>
      </c>
    </row>
    <row r="139" spans="1:13" x14ac:dyDescent="0.3">
      <c r="A139" t="s">
        <v>108</v>
      </c>
      <c r="B139" s="16">
        <v>45626</v>
      </c>
      <c r="C139" s="16" t="str">
        <f t="shared" si="6"/>
        <v>Nov</v>
      </c>
      <c r="D139" s="16" t="str">
        <f t="shared" si="7"/>
        <v>FY 2025</v>
      </c>
      <c r="E139" s="16" t="str">
        <f t="shared" si="8"/>
        <v>Q3</v>
      </c>
      <c r="F139" t="s">
        <v>144</v>
      </c>
      <c r="G139" t="s">
        <v>145</v>
      </c>
      <c r="H139">
        <v>2824</v>
      </c>
      <c r="I139" t="s">
        <v>111</v>
      </c>
      <c r="J139" t="s">
        <v>112</v>
      </c>
      <c r="L139">
        <v>120</v>
      </c>
      <c r="M139" t="s">
        <v>146</v>
      </c>
    </row>
    <row r="140" spans="1:13" x14ac:dyDescent="0.3">
      <c r="A140" t="s">
        <v>108</v>
      </c>
      <c r="B140" s="16">
        <v>45626</v>
      </c>
      <c r="C140" s="16" t="str">
        <f t="shared" si="6"/>
        <v>Nov</v>
      </c>
      <c r="D140" s="16" t="str">
        <f t="shared" si="7"/>
        <v>FY 2025</v>
      </c>
      <c r="E140" s="16" t="str">
        <f t="shared" si="8"/>
        <v>Q3</v>
      </c>
      <c r="F140" t="s">
        <v>147</v>
      </c>
      <c r="G140" t="s">
        <v>148</v>
      </c>
      <c r="H140">
        <v>3630</v>
      </c>
      <c r="I140" t="s">
        <v>111</v>
      </c>
      <c r="J140" t="s">
        <v>112</v>
      </c>
      <c r="L140">
        <v>130</v>
      </c>
      <c r="M140" t="s">
        <v>149</v>
      </c>
    </row>
    <row r="141" spans="1:13" x14ac:dyDescent="0.3">
      <c r="A141" t="s">
        <v>108</v>
      </c>
      <c r="B141" s="16">
        <v>45626</v>
      </c>
      <c r="C141" s="16" t="str">
        <f t="shared" si="6"/>
        <v>Nov</v>
      </c>
      <c r="D141" s="16" t="str">
        <f t="shared" si="7"/>
        <v>FY 2025</v>
      </c>
      <c r="E141" s="16" t="str">
        <f t="shared" si="8"/>
        <v>Q3</v>
      </c>
      <c r="F141" t="s">
        <v>150</v>
      </c>
      <c r="G141" t="s">
        <v>151</v>
      </c>
      <c r="H141">
        <v>121666</v>
      </c>
      <c r="I141" t="s">
        <v>111</v>
      </c>
      <c r="J141" t="s">
        <v>112</v>
      </c>
      <c r="L141">
        <v>140</v>
      </c>
      <c r="M141" t="s">
        <v>152</v>
      </c>
    </row>
    <row r="142" spans="1:13" x14ac:dyDescent="0.3">
      <c r="A142" t="s">
        <v>108</v>
      </c>
      <c r="B142" s="16">
        <v>45596</v>
      </c>
      <c r="C142" s="16" t="str">
        <f t="shared" si="6"/>
        <v>Oct</v>
      </c>
      <c r="D142" s="16" t="str">
        <f t="shared" si="7"/>
        <v>FY 2025</v>
      </c>
      <c r="E142" s="16" t="str">
        <f t="shared" si="8"/>
        <v>Q3</v>
      </c>
      <c r="F142" t="s">
        <v>109</v>
      </c>
      <c r="G142" t="s">
        <v>110</v>
      </c>
      <c r="H142">
        <v>15192</v>
      </c>
      <c r="I142" t="s">
        <v>111</v>
      </c>
      <c r="J142" t="s">
        <v>112</v>
      </c>
      <c r="L142">
        <v>10</v>
      </c>
      <c r="M142" t="s">
        <v>113</v>
      </c>
    </row>
    <row r="143" spans="1:13" x14ac:dyDescent="0.3">
      <c r="A143" t="s">
        <v>108</v>
      </c>
      <c r="B143" s="16">
        <v>45596</v>
      </c>
      <c r="C143" s="16" t="str">
        <f t="shared" si="6"/>
        <v>Oct</v>
      </c>
      <c r="D143" s="16" t="str">
        <f t="shared" si="7"/>
        <v>FY 2025</v>
      </c>
      <c r="E143" s="16" t="str">
        <f t="shared" si="8"/>
        <v>Q3</v>
      </c>
      <c r="F143" t="s">
        <v>114</v>
      </c>
      <c r="G143" t="s">
        <v>115</v>
      </c>
      <c r="H143">
        <v>10557</v>
      </c>
      <c r="I143" t="s">
        <v>111</v>
      </c>
      <c r="J143" t="s">
        <v>112</v>
      </c>
      <c r="L143">
        <v>20</v>
      </c>
      <c r="M143" t="s">
        <v>116</v>
      </c>
    </row>
    <row r="144" spans="1:13" x14ac:dyDescent="0.3">
      <c r="A144" t="s">
        <v>108</v>
      </c>
      <c r="B144" s="16">
        <v>45596</v>
      </c>
      <c r="C144" s="16" t="str">
        <f t="shared" si="6"/>
        <v>Oct</v>
      </c>
      <c r="D144" s="16" t="str">
        <f t="shared" si="7"/>
        <v>FY 2025</v>
      </c>
      <c r="E144" s="16" t="str">
        <f t="shared" si="8"/>
        <v>Q3</v>
      </c>
      <c r="F144" t="s">
        <v>117</v>
      </c>
      <c r="G144" t="s">
        <v>118</v>
      </c>
      <c r="H144">
        <v>302</v>
      </c>
      <c r="I144" t="s">
        <v>111</v>
      </c>
      <c r="J144" t="s">
        <v>112</v>
      </c>
      <c r="L144">
        <v>30</v>
      </c>
      <c r="M144" t="s">
        <v>119</v>
      </c>
    </row>
    <row r="145" spans="1:13" x14ac:dyDescent="0.3">
      <c r="A145" t="s">
        <v>108</v>
      </c>
      <c r="B145" s="16">
        <v>45596</v>
      </c>
      <c r="C145" s="16" t="str">
        <f t="shared" si="6"/>
        <v>Oct</v>
      </c>
      <c r="D145" s="16" t="str">
        <f t="shared" si="7"/>
        <v>FY 2025</v>
      </c>
      <c r="E145" s="16" t="str">
        <f t="shared" si="8"/>
        <v>Q3</v>
      </c>
      <c r="F145" t="s">
        <v>120</v>
      </c>
      <c r="G145" t="s">
        <v>121</v>
      </c>
      <c r="H145">
        <v>49</v>
      </c>
      <c r="I145" t="s">
        <v>111</v>
      </c>
      <c r="J145" t="s">
        <v>112</v>
      </c>
      <c r="L145">
        <v>40</v>
      </c>
      <c r="M145" t="s">
        <v>122</v>
      </c>
    </row>
    <row r="146" spans="1:13" x14ac:dyDescent="0.3">
      <c r="A146" t="s">
        <v>108</v>
      </c>
      <c r="B146" s="16">
        <v>45596</v>
      </c>
      <c r="C146" s="16" t="str">
        <f t="shared" si="6"/>
        <v>Oct</v>
      </c>
      <c r="D146" s="16" t="str">
        <f t="shared" si="7"/>
        <v>FY 2025</v>
      </c>
      <c r="E146" s="16" t="str">
        <f t="shared" si="8"/>
        <v>Q3</v>
      </c>
      <c r="F146" t="s">
        <v>123</v>
      </c>
      <c r="G146" t="s">
        <v>124</v>
      </c>
      <c r="H146">
        <v>2551</v>
      </c>
      <c r="I146" t="s">
        <v>111</v>
      </c>
      <c r="J146" t="s">
        <v>112</v>
      </c>
      <c r="L146">
        <v>50</v>
      </c>
      <c r="M146" t="s">
        <v>125</v>
      </c>
    </row>
    <row r="147" spans="1:13" x14ac:dyDescent="0.3">
      <c r="A147" t="s">
        <v>108</v>
      </c>
      <c r="B147" s="16">
        <v>45596</v>
      </c>
      <c r="C147" s="16" t="str">
        <f t="shared" si="6"/>
        <v>Oct</v>
      </c>
      <c r="D147" s="16" t="str">
        <f t="shared" si="7"/>
        <v>FY 2025</v>
      </c>
      <c r="E147" s="16" t="str">
        <f t="shared" si="8"/>
        <v>Q3</v>
      </c>
      <c r="F147" t="s">
        <v>126</v>
      </c>
      <c r="G147" t="s">
        <v>127</v>
      </c>
      <c r="H147">
        <v>1733</v>
      </c>
      <c r="I147" t="s">
        <v>111</v>
      </c>
      <c r="J147" t="s">
        <v>112</v>
      </c>
      <c r="L147">
        <v>60</v>
      </c>
      <c r="M147" t="s">
        <v>128</v>
      </c>
    </row>
    <row r="148" spans="1:13" x14ac:dyDescent="0.3">
      <c r="A148" t="s">
        <v>108</v>
      </c>
      <c r="B148" s="16">
        <v>45596</v>
      </c>
      <c r="C148" s="16" t="str">
        <f t="shared" si="6"/>
        <v>Oct</v>
      </c>
      <c r="D148" s="16" t="str">
        <f t="shared" si="7"/>
        <v>FY 2025</v>
      </c>
      <c r="E148" s="16" t="str">
        <f t="shared" si="8"/>
        <v>Q3</v>
      </c>
      <c r="F148" t="s">
        <v>129</v>
      </c>
      <c r="G148" t="s">
        <v>130</v>
      </c>
      <c r="H148">
        <v>137693</v>
      </c>
      <c r="I148" t="s">
        <v>111</v>
      </c>
      <c r="J148" t="s">
        <v>112</v>
      </c>
      <c r="L148">
        <v>70</v>
      </c>
      <c r="M148" t="s">
        <v>131</v>
      </c>
    </row>
    <row r="149" spans="1:13" x14ac:dyDescent="0.3">
      <c r="A149" t="s">
        <v>108</v>
      </c>
      <c r="B149" s="16">
        <v>45596</v>
      </c>
      <c r="C149" s="16" t="str">
        <f t="shared" si="6"/>
        <v>Oct</v>
      </c>
      <c r="D149" s="16" t="str">
        <f t="shared" si="7"/>
        <v>FY 2025</v>
      </c>
      <c r="E149" s="16" t="str">
        <f t="shared" si="8"/>
        <v>Q3</v>
      </c>
      <c r="F149" t="s">
        <v>132</v>
      </c>
      <c r="G149" t="s">
        <v>133</v>
      </c>
      <c r="H149">
        <v>14972</v>
      </c>
      <c r="I149" t="s">
        <v>111</v>
      </c>
      <c r="J149" t="s">
        <v>112</v>
      </c>
      <c r="L149">
        <v>80</v>
      </c>
      <c r="M149" t="s">
        <v>134</v>
      </c>
    </row>
    <row r="150" spans="1:13" x14ac:dyDescent="0.3">
      <c r="A150" t="s">
        <v>108</v>
      </c>
      <c r="B150" s="16">
        <v>45596</v>
      </c>
      <c r="C150" s="16" t="str">
        <f t="shared" si="6"/>
        <v>Oct</v>
      </c>
      <c r="D150" s="16" t="str">
        <f t="shared" si="7"/>
        <v>FY 2025</v>
      </c>
      <c r="E150" s="16" t="str">
        <f t="shared" si="8"/>
        <v>Q3</v>
      </c>
      <c r="F150" t="s">
        <v>135</v>
      </c>
      <c r="G150" t="s">
        <v>136</v>
      </c>
      <c r="H150">
        <v>9227</v>
      </c>
      <c r="I150" t="s">
        <v>111</v>
      </c>
      <c r="J150" t="s">
        <v>112</v>
      </c>
      <c r="L150">
        <v>90</v>
      </c>
      <c r="M150" t="s">
        <v>137</v>
      </c>
    </row>
    <row r="151" spans="1:13" x14ac:dyDescent="0.3">
      <c r="A151" t="s">
        <v>108</v>
      </c>
      <c r="B151" s="16">
        <v>45596</v>
      </c>
      <c r="C151" s="16" t="str">
        <f t="shared" si="6"/>
        <v>Oct</v>
      </c>
      <c r="D151" s="16" t="str">
        <f t="shared" si="7"/>
        <v>FY 2025</v>
      </c>
      <c r="E151" s="16" t="str">
        <f t="shared" si="8"/>
        <v>Q3</v>
      </c>
      <c r="F151" t="s">
        <v>138</v>
      </c>
      <c r="G151" t="s">
        <v>139</v>
      </c>
      <c r="H151">
        <v>324</v>
      </c>
      <c r="I151" t="s">
        <v>111</v>
      </c>
      <c r="J151" t="s">
        <v>112</v>
      </c>
      <c r="L151">
        <v>100</v>
      </c>
      <c r="M151" t="s">
        <v>140</v>
      </c>
    </row>
    <row r="152" spans="1:13" x14ac:dyDescent="0.3">
      <c r="A152" t="s">
        <v>108</v>
      </c>
      <c r="B152" s="16">
        <v>45596</v>
      </c>
      <c r="C152" s="16" t="str">
        <f t="shared" si="6"/>
        <v>Oct</v>
      </c>
      <c r="D152" s="16" t="str">
        <f t="shared" si="7"/>
        <v>FY 2025</v>
      </c>
      <c r="E152" s="16" t="str">
        <f t="shared" si="8"/>
        <v>Q3</v>
      </c>
      <c r="F152" t="s">
        <v>141</v>
      </c>
      <c r="G152" t="s">
        <v>142</v>
      </c>
      <c r="H152">
        <v>52</v>
      </c>
      <c r="I152" t="s">
        <v>111</v>
      </c>
      <c r="J152" t="s">
        <v>112</v>
      </c>
      <c r="L152">
        <v>110</v>
      </c>
      <c r="M152" t="s">
        <v>143</v>
      </c>
    </row>
    <row r="153" spans="1:13" x14ac:dyDescent="0.3">
      <c r="A153" t="s">
        <v>108</v>
      </c>
      <c r="B153" s="16">
        <v>45596</v>
      </c>
      <c r="C153" s="16" t="str">
        <f t="shared" si="6"/>
        <v>Oct</v>
      </c>
      <c r="D153" s="16" t="str">
        <f t="shared" si="7"/>
        <v>FY 2025</v>
      </c>
      <c r="E153" s="16" t="str">
        <f t="shared" si="8"/>
        <v>Q3</v>
      </c>
      <c r="F153" t="s">
        <v>144</v>
      </c>
      <c r="G153" t="s">
        <v>145</v>
      </c>
      <c r="H153">
        <v>3059</v>
      </c>
      <c r="I153" t="s">
        <v>111</v>
      </c>
      <c r="J153" t="s">
        <v>112</v>
      </c>
      <c r="L153">
        <v>120</v>
      </c>
      <c r="M153" t="s">
        <v>146</v>
      </c>
    </row>
    <row r="154" spans="1:13" x14ac:dyDescent="0.3">
      <c r="A154" t="s">
        <v>108</v>
      </c>
      <c r="B154" s="16">
        <v>45596</v>
      </c>
      <c r="C154" s="16" t="str">
        <f t="shared" si="6"/>
        <v>Oct</v>
      </c>
      <c r="D154" s="16" t="str">
        <f t="shared" si="7"/>
        <v>FY 2025</v>
      </c>
      <c r="E154" s="16" t="str">
        <f t="shared" si="8"/>
        <v>Q3</v>
      </c>
      <c r="F154" t="s">
        <v>147</v>
      </c>
      <c r="G154" t="s">
        <v>148</v>
      </c>
      <c r="H154">
        <v>2310</v>
      </c>
      <c r="I154" t="s">
        <v>111</v>
      </c>
      <c r="J154" t="s">
        <v>112</v>
      </c>
      <c r="L154">
        <v>130</v>
      </c>
      <c r="M154" t="s">
        <v>149</v>
      </c>
    </row>
    <row r="155" spans="1:13" x14ac:dyDescent="0.3">
      <c r="A155" t="s">
        <v>108</v>
      </c>
      <c r="B155" s="16">
        <v>45596</v>
      </c>
      <c r="C155" s="16" t="str">
        <f t="shared" si="6"/>
        <v>Oct</v>
      </c>
      <c r="D155" s="16" t="str">
        <f t="shared" si="7"/>
        <v>FY 2025</v>
      </c>
      <c r="E155" s="16" t="str">
        <f t="shared" si="8"/>
        <v>Q3</v>
      </c>
      <c r="F155" t="s">
        <v>150</v>
      </c>
      <c r="G155" t="s">
        <v>151</v>
      </c>
      <c r="H155">
        <v>136926</v>
      </c>
      <c r="I155" t="s">
        <v>111</v>
      </c>
      <c r="J155" t="s">
        <v>112</v>
      </c>
      <c r="L155">
        <v>140</v>
      </c>
      <c r="M155" t="s">
        <v>152</v>
      </c>
    </row>
    <row r="156" spans="1:13" x14ac:dyDescent="0.3">
      <c r="A156" t="s">
        <v>108</v>
      </c>
      <c r="B156" s="16">
        <v>45565</v>
      </c>
      <c r="C156" s="16" t="str">
        <f t="shared" si="6"/>
        <v>Sept</v>
      </c>
      <c r="D156" s="16" t="str">
        <f t="shared" si="7"/>
        <v>FY 2025</v>
      </c>
      <c r="E156" s="16" t="str">
        <f t="shared" si="8"/>
        <v>Q2</v>
      </c>
      <c r="F156" t="s">
        <v>109</v>
      </c>
      <c r="G156" t="s">
        <v>110</v>
      </c>
      <c r="H156">
        <v>11692</v>
      </c>
      <c r="I156" t="s">
        <v>111</v>
      </c>
      <c r="J156" t="s">
        <v>112</v>
      </c>
      <c r="L156">
        <v>10</v>
      </c>
      <c r="M156" t="s">
        <v>113</v>
      </c>
    </row>
    <row r="157" spans="1:13" x14ac:dyDescent="0.3">
      <c r="A157" t="s">
        <v>108</v>
      </c>
      <c r="B157" s="16">
        <v>45565</v>
      </c>
      <c r="C157" s="16" t="str">
        <f t="shared" si="6"/>
        <v>Sept</v>
      </c>
      <c r="D157" s="16" t="str">
        <f t="shared" si="7"/>
        <v>FY 2025</v>
      </c>
      <c r="E157" s="16" t="str">
        <f t="shared" si="8"/>
        <v>Q2</v>
      </c>
      <c r="F157" t="s">
        <v>114</v>
      </c>
      <c r="G157" t="s">
        <v>115</v>
      </c>
      <c r="H157">
        <v>7794</v>
      </c>
      <c r="I157" t="s">
        <v>111</v>
      </c>
      <c r="J157" t="s">
        <v>112</v>
      </c>
      <c r="L157">
        <v>20</v>
      </c>
      <c r="M157" t="s">
        <v>116</v>
      </c>
    </row>
    <row r="158" spans="1:13" x14ac:dyDescent="0.3">
      <c r="A158" t="s">
        <v>108</v>
      </c>
      <c r="B158" s="16">
        <v>45565</v>
      </c>
      <c r="C158" s="16" t="str">
        <f t="shared" si="6"/>
        <v>Sept</v>
      </c>
      <c r="D158" s="16" t="str">
        <f t="shared" si="7"/>
        <v>FY 2025</v>
      </c>
      <c r="E158" s="16" t="str">
        <f t="shared" si="8"/>
        <v>Q2</v>
      </c>
      <c r="F158" t="s">
        <v>117</v>
      </c>
      <c r="G158" t="s">
        <v>118</v>
      </c>
      <c r="H158">
        <v>272</v>
      </c>
      <c r="I158" t="s">
        <v>111</v>
      </c>
      <c r="J158" t="s">
        <v>112</v>
      </c>
      <c r="L158">
        <v>30</v>
      </c>
      <c r="M158" t="s">
        <v>119</v>
      </c>
    </row>
    <row r="159" spans="1:13" x14ac:dyDescent="0.3">
      <c r="A159" t="s">
        <v>108</v>
      </c>
      <c r="B159" s="16">
        <v>45565</v>
      </c>
      <c r="C159" s="16" t="str">
        <f t="shared" si="6"/>
        <v>Sept</v>
      </c>
      <c r="D159" s="16" t="str">
        <f t="shared" si="7"/>
        <v>FY 2025</v>
      </c>
      <c r="E159" s="16" t="str">
        <f t="shared" si="8"/>
        <v>Q2</v>
      </c>
      <c r="F159" t="s">
        <v>120</v>
      </c>
      <c r="G159" t="s">
        <v>121</v>
      </c>
      <c r="H159">
        <v>47</v>
      </c>
      <c r="I159" t="s">
        <v>111</v>
      </c>
      <c r="J159" t="s">
        <v>112</v>
      </c>
      <c r="L159">
        <v>40</v>
      </c>
      <c r="M159" t="s">
        <v>122</v>
      </c>
    </row>
    <row r="160" spans="1:13" x14ac:dyDescent="0.3">
      <c r="A160" t="s">
        <v>108</v>
      </c>
      <c r="B160" s="16">
        <v>45565</v>
      </c>
      <c r="C160" s="16" t="str">
        <f t="shared" si="6"/>
        <v>Sept</v>
      </c>
      <c r="D160" s="16" t="str">
        <f t="shared" si="7"/>
        <v>FY 2025</v>
      </c>
      <c r="E160" s="16" t="str">
        <f t="shared" si="8"/>
        <v>Q2</v>
      </c>
      <c r="F160" t="s">
        <v>123</v>
      </c>
      <c r="G160" t="s">
        <v>124</v>
      </c>
      <c r="H160">
        <v>2503</v>
      </c>
      <c r="I160" t="s">
        <v>111</v>
      </c>
      <c r="J160" t="s">
        <v>112</v>
      </c>
      <c r="L160">
        <v>50</v>
      </c>
      <c r="M160" t="s">
        <v>125</v>
      </c>
    </row>
    <row r="161" spans="1:13" x14ac:dyDescent="0.3">
      <c r="A161" t="s">
        <v>108</v>
      </c>
      <c r="B161" s="16">
        <v>45565</v>
      </c>
      <c r="C161" s="16" t="str">
        <f t="shared" si="6"/>
        <v>Sept</v>
      </c>
      <c r="D161" s="16" t="str">
        <f t="shared" si="7"/>
        <v>FY 2025</v>
      </c>
      <c r="E161" s="16" t="str">
        <f t="shared" si="8"/>
        <v>Q2</v>
      </c>
      <c r="F161" t="s">
        <v>126</v>
      </c>
      <c r="G161" t="s">
        <v>127</v>
      </c>
      <c r="H161">
        <v>1076</v>
      </c>
      <c r="I161" t="s">
        <v>111</v>
      </c>
      <c r="J161" t="s">
        <v>112</v>
      </c>
      <c r="L161">
        <v>60</v>
      </c>
      <c r="M161" t="s">
        <v>128</v>
      </c>
    </row>
    <row r="162" spans="1:13" x14ac:dyDescent="0.3">
      <c r="A162" t="s">
        <v>108</v>
      </c>
      <c r="B162" s="16">
        <v>45565</v>
      </c>
      <c r="C162" s="16" t="str">
        <f t="shared" si="6"/>
        <v>Sept</v>
      </c>
      <c r="D162" s="16" t="str">
        <f t="shared" si="7"/>
        <v>FY 2025</v>
      </c>
      <c r="E162" s="16" t="str">
        <f t="shared" si="8"/>
        <v>Q2</v>
      </c>
      <c r="F162" t="s">
        <v>129</v>
      </c>
      <c r="G162" t="s">
        <v>130</v>
      </c>
      <c r="H162">
        <v>130960</v>
      </c>
      <c r="I162" t="s">
        <v>111</v>
      </c>
      <c r="J162" t="s">
        <v>112</v>
      </c>
      <c r="L162">
        <v>70</v>
      </c>
      <c r="M162" t="s">
        <v>131</v>
      </c>
    </row>
    <row r="163" spans="1:13" x14ac:dyDescent="0.3">
      <c r="A163" t="s">
        <v>108</v>
      </c>
      <c r="B163" s="16">
        <v>45565</v>
      </c>
      <c r="C163" s="16" t="str">
        <f t="shared" si="6"/>
        <v>Sept</v>
      </c>
      <c r="D163" s="16" t="str">
        <f t="shared" si="7"/>
        <v>FY 2025</v>
      </c>
      <c r="E163" s="16" t="str">
        <f t="shared" si="8"/>
        <v>Q2</v>
      </c>
      <c r="F163" t="s">
        <v>132</v>
      </c>
      <c r="G163" t="s">
        <v>133</v>
      </c>
      <c r="H163">
        <v>13216</v>
      </c>
      <c r="I163" t="s">
        <v>111</v>
      </c>
      <c r="J163" t="s">
        <v>112</v>
      </c>
      <c r="L163">
        <v>80</v>
      </c>
      <c r="M163" t="s">
        <v>134</v>
      </c>
    </row>
    <row r="164" spans="1:13" x14ac:dyDescent="0.3">
      <c r="A164" t="s">
        <v>108</v>
      </c>
      <c r="B164" s="16">
        <v>45565</v>
      </c>
      <c r="C164" s="16" t="str">
        <f t="shared" si="6"/>
        <v>Sept</v>
      </c>
      <c r="D164" s="16" t="str">
        <f t="shared" si="7"/>
        <v>FY 2025</v>
      </c>
      <c r="E164" s="16" t="str">
        <f t="shared" si="8"/>
        <v>Q2</v>
      </c>
      <c r="F164" t="s">
        <v>135</v>
      </c>
      <c r="G164" t="s">
        <v>136</v>
      </c>
      <c r="H164">
        <v>9579</v>
      </c>
      <c r="I164" t="s">
        <v>111</v>
      </c>
      <c r="J164" t="s">
        <v>112</v>
      </c>
      <c r="L164">
        <v>90</v>
      </c>
      <c r="M164" t="s">
        <v>137</v>
      </c>
    </row>
    <row r="165" spans="1:13" x14ac:dyDescent="0.3">
      <c r="A165" t="s">
        <v>108</v>
      </c>
      <c r="B165" s="16">
        <v>45565</v>
      </c>
      <c r="C165" s="16" t="str">
        <f t="shared" si="6"/>
        <v>Sept</v>
      </c>
      <c r="D165" s="16" t="str">
        <f t="shared" si="7"/>
        <v>FY 2025</v>
      </c>
      <c r="E165" s="16" t="str">
        <f t="shared" si="8"/>
        <v>Q2</v>
      </c>
      <c r="F165" t="s">
        <v>138</v>
      </c>
      <c r="G165" t="s">
        <v>139</v>
      </c>
      <c r="H165">
        <v>265</v>
      </c>
      <c r="I165" t="s">
        <v>111</v>
      </c>
      <c r="J165" t="s">
        <v>112</v>
      </c>
      <c r="L165">
        <v>100</v>
      </c>
      <c r="M165" t="s">
        <v>140</v>
      </c>
    </row>
    <row r="166" spans="1:13" x14ac:dyDescent="0.3">
      <c r="A166" t="s">
        <v>108</v>
      </c>
      <c r="B166" s="16">
        <v>45565</v>
      </c>
      <c r="C166" s="16" t="str">
        <f t="shared" si="6"/>
        <v>Sept</v>
      </c>
      <c r="D166" s="16" t="str">
        <f t="shared" si="7"/>
        <v>FY 2025</v>
      </c>
      <c r="E166" s="16" t="str">
        <f t="shared" si="8"/>
        <v>Q2</v>
      </c>
      <c r="F166" t="s">
        <v>141</v>
      </c>
      <c r="G166" t="s">
        <v>142</v>
      </c>
      <c r="H166">
        <v>54</v>
      </c>
      <c r="I166" t="s">
        <v>111</v>
      </c>
      <c r="J166" t="s">
        <v>112</v>
      </c>
      <c r="L166">
        <v>110</v>
      </c>
      <c r="M166" t="s">
        <v>143</v>
      </c>
    </row>
    <row r="167" spans="1:13" x14ac:dyDescent="0.3">
      <c r="A167" t="s">
        <v>108</v>
      </c>
      <c r="B167" s="16">
        <v>45565</v>
      </c>
      <c r="C167" s="16" t="str">
        <f t="shared" si="6"/>
        <v>Sept</v>
      </c>
      <c r="D167" s="16" t="str">
        <f t="shared" si="7"/>
        <v>FY 2025</v>
      </c>
      <c r="E167" s="16" t="str">
        <f t="shared" si="8"/>
        <v>Q2</v>
      </c>
      <c r="F167" t="s">
        <v>144</v>
      </c>
      <c r="G167" t="s">
        <v>145</v>
      </c>
      <c r="H167">
        <v>2322</v>
      </c>
      <c r="I167" t="s">
        <v>111</v>
      </c>
      <c r="J167" t="s">
        <v>112</v>
      </c>
      <c r="L167">
        <v>120</v>
      </c>
      <c r="M167" t="s">
        <v>146</v>
      </c>
    </row>
    <row r="168" spans="1:13" x14ac:dyDescent="0.3">
      <c r="A168" t="s">
        <v>108</v>
      </c>
      <c r="B168" s="16">
        <v>45565</v>
      </c>
      <c r="C168" s="16" t="str">
        <f t="shared" si="6"/>
        <v>Sept</v>
      </c>
      <c r="D168" s="16" t="str">
        <f t="shared" si="7"/>
        <v>FY 2025</v>
      </c>
      <c r="E168" s="16" t="str">
        <f t="shared" si="8"/>
        <v>Q2</v>
      </c>
      <c r="F168" t="s">
        <v>147</v>
      </c>
      <c r="G168" t="s">
        <v>148</v>
      </c>
      <c r="H168">
        <v>996</v>
      </c>
      <c r="I168" t="s">
        <v>111</v>
      </c>
      <c r="J168" t="s">
        <v>112</v>
      </c>
      <c r="L168">
        <v>130</v>
      </c>
      <c r="M168" t="s">
        <v>149</v>
      </c>
    </row>
    <row r="169" spans="1:13" x14ac:dyDescent="0.3">
      <c r="A169" t="s">
        <v>108</v>
      </c>
      <c r="B169" s="16">
        <v>45565</v>
      </c>
      <c r="C169" s="16" t="str">
        <f t="shared" si="6"/>
        <v>Sept</v>
      </c>
      <c r="D169" s="16" t="str">
        <f t="shared" si="7"/>
        <v>FY 2025</v>
      </c>
      <c r="E169" s="16" t="str">
        <f t="shared" si="8"/>
        <v>Q2</v>
      </c>
      <c r="F169" t="s">
        <v>150</v>
      </c>
      <c r="G169" t="s">
        <v>151</v>
      </c>
      <c r="H169">
        <v>126597</v>
      </c>
      <c r="I169" t="s">
        <v>111</v>
      </c>
      <c r="J169" t="s">
        <v>112</v>
      </c>
      <c r="L169">
        <v>140</v>
      </c>
      <c r="M169" t="s">
        <v>152</v>
      </c>
    </row>
    <row r="170" spans="1:13" x14ac:dyDescent="0.3">
      <c r="A170" t="s">
        <v>108</v>
      </c>
      <c r="B170" s="16">
        <v>45535</v>
      </c>
      <c r="C170" s="16" t="str">
        <f t="shared" si="6"/>
        <v>Aug</v>
      </c>
      <c r="D170" s="16" t="str">
        <f t="shared" si="7"/>
        <v>FY 2025</v>
      </c>
      <c r="E170" s="16" t="str">
        <f t="shared" si="8"/>
        <v>Q2</v>
      </c>
      <c r="F170" t="s">
        <v>109</v>
      </c>
      <c r="G170" t="s">
        <v>110</v>
      </c>
      <c r="H170">
        <v>11669</v>
      </c>
      <c r="I170" t="s">
        <v>111</v>
      </c>
      <c r="J170" t="s">
        <v>112</v>
      </c>
      <c r="L170">
        <v>10</v>
      </c>
      <c r="M170" t="s">
        <v>113</v>
      </c>
    </row>
    <row r="171" spans="1:13" x14ac:dyDescent="0.3">
      <c r="A171" t="s">
        <v>108</v>
      </c>
      <c r="B171" s="16">
        <v>45535</v>
      </c>
      <c r="C171" s="16" t="str">
        <f t="shared" si="6"/>
        <v>Aug</v>
      </c>
      <c r="D171" s="16" t="str">
        <f t="shared" si="7"/>
        <v>FY 2025</v>
      </c>
      <c r="E171" s="16" t="str">
        <f t="shared" si="8"/>
        <v>Q2</v>
      </c>
      <c r="F171" t="s">
        <v>114</v>
      </c>
      <c r="G171" t="s">
        <v>115</v>
      </c>
      <c r="H171">
        <v>6417</v>
      </c>
      <c r="I171" t="s">
        <v>111</v>
      </c>
      <c r="J171" t="s">
        <v>112</v>
      </c>
      <c r="L171">
        <v>20</v>
      </c>
      <c r="M171" t="s">
        <v>116</v>
      </c>
    </row>
    <row r="172" spans="1:13" x14ac:dyDescent="0.3">
      <c r="A172" t="s">
        <v>108</v>
      </c>
      <c r="B172" s="16">
        <v>45535</v>
      </c>
      <c r="C172" s="16" t="str">
        <f t="shared" si="6"/>
        <v>Aug</v>
      </c>
      <c r="D172" s="16" t="str">
        <f t="shared" si="7"/>
        <v>FY 2025</v>
      </c>
      <c r="E172" s="16" t="str">
        <f t="shared" si="8"/>
        <v>Q2</v>
      </c>
      <c r="F172" t="s">
        <v>117</v>
      </c>
      <c r="G172" t="s">
        <v>118</v>
      </c>
      <c r="H172">
        <v>249</v>
      </c>
      <c r="I172" t="s">
        <v>111</v>
      </c>
      <c r="J172" t="s">
        <v>112</v>
      </c>
      <c r="L172">
        <v>30</v>
      </c>
      <c r="M172" t="s">
        <v>119</v>
      </c>
    </row>
    <row r="173" spans="1:13" x14ac:dyDescent="0.3">
      <c r="A173" t="s">
        <v>108</v>
      </c>
      <c r="B173" s="16">
        <v>45535</v>
      </c>
      <c r="C173" s="16" t="str">
        <f t="shared" si="6"/>
        <v>Aug</v>
      </c>
      <c r="D173" s="16" t="str">
        <f t="shared" si="7"/>
        <v>FY 2025</v>
      </c>
      <c r="E173" s="16" t="str">
        <f t="shared" si="8"/>
        <v>Q2</v>
      </c>
      <c r="F173" t="s">
        <v>120</v>
      </c>
      <c r="G173" t="s">
        <v>121</v>
      </c>
      <c r="H173">
        <v>51</v>
      </c>
      <c r="I173" t="s">
        <v>111</v>
      </c>
      <c r="J173" t="s">
        <v>112</v>
      </c>
      <c r="L173">
        <v>40</v>
      </c>
      <c r="M173" t="s">
        <v>122</v>
      </c>
    </row>
    <row r="174" spans="1:13" x14ac:dyDescent="0.3">
      <c r="A174" t="s">
        <v>108</v>
      </c>
      <c r="B174" s="16">
        <v>45535</v>
      </c>
      <c r="C174" s="16" t="str">
        <f t="shared" si="6"/>
        <v>Aug</v>
      </c>
      <c r="D174" s="16" t="str">
        <f t="shared" si="7"/>
        <v>FY 2025</v>
      </c>
      <c r="E174" s="16" t="str">
        <f t="shared" si="8"/>
        <v>Q2</v>
      </c>
      <c r="F174" t="s">
        <v>123</v>
      </c>
      <c r="G174" t="s">
        <v>124</v>
      </c>
      <c r="H174">
        <v>2282</v>
      </c>
      <c r="I174" t="s">
        <v>111</v>
      </c>
      <c r="J174" t="s">
        <v>112</v>
      </c>
      <c r="L174">
        <v>50</v>
      </c>
      <c r="M174" t="s">
        <v>125</v>
      </c>
    </row>
    <row r="175" spans="1:13" x14ac:dyDescent="0.3">
      <c r="A175" t="s">
        <v>108</v>
      </c>
      <c r="B175" s="16">
        <v>45535</v>
      </c>
      <c r="C175" s="16" t="str">
        <f t="shared" si="6"/>
        <v>Aug</v>
      </c>
      <c r="D175" s="16" t="str">
        <f t="shared" si="7"/>
        <v>FY 2025</v>
      </c>
      <c r="E175" s="16" t="str">
        <f t="shared" si="8"/>
        <v>Q2</v>
      </c>
      <c r="F175" t="s">
        <v>126</v>
      </c>
      <c r="G175" t="s">
        <v>127</v>
      </c>
      <c r="H175">
        <v>2670</v>
      </c>
      <c r="I175" t="s">
        <v>111</v>
      </c>
      <c r="J175" t="s">
        <v>112</v>
      </c>
      <c r="L175">
        <v>60</v>
      </c>
      <c r="M175" t="s">
        <v>128</v>
      </c>
    </row>
    <row r="176" spans="1:13" x14ac:dyDescent="0.3">
      <c r="A176" t="s">
        <v>108</v>
      </c>
      <c r="B176" s="16">
        <v>45535</v>
      </c>
      <c r="C176" s="16" t="str">
        <f t="shared" si="6"/>
        <v>Aug</v>
      </c>
      <c r="D176" s="16" t="str">
        <f t="shared" si="7"/>
        <v>FY 2025</v>
      </c>
      <c r="E176" s="16" t="str">
        <f t="shared" si="8"/>
        <v>Q2</v>
      </c>
      <c r="F176" t="s">
        <v>129</v>
      </c>
      <c r="G176" t="s">
        <v>130</v>
      </c>
      <c r="H176">
        <v>104234</v>
      </c>
      <c r="I176" t="s">
        <v>111</v>
      </c>
      <c r="J176" t="s">
        <v>112</v>
      </c>
      <c r="L176">
        <v>70</v>
      </c>
      <c r="M176" t="s">
        <v>131</v>
      </c>
    </row>
    <row r="177" spans="1:13" x14ac:dyDescent="0.3">
      <c r="A177" t="s">
        <v>108</v>
      </c>
      <c r="B177" s="16">
        <v>45535</v>
      </c>
      <c r="C177" s="16" t="str">
        <f t="shared" si="6"/>
        <v>Aug</v>
      </c>
      <c r="D177" s="16" t="str">
        <f t="shared" si="7"/>
        <v>FY 2025</v>
      </c>
      <c r="E177" s="16" t="str">
        <f t="shared" si="8"/>
        <v>Q2</v>
      </c>
      <c r="F177" t="s">
        <v>132</v>
      </c>
      <c r="G177" t="s">
        <v>133</v>
      </c>
      <c r="H177">
        <v>9655</v>
      </c>
      <c r="I177" t="s">
        <v>111</v>
      </c>
      <c r="J177" t="s">
        <v>112</v>
      </c>
      <c r="L177">
        <v>80</v>
      </c>
      <c r="M177" t="s">
        <v>134</v>
      </c>
    </row>
    <row r="178" spans="1:13" x14ac:dyDescent="0.3">
      <c r="A178" t="s">
        <v>108</v>
      </c>
      <c r="B178" s="16">
        <v>45535</v>
      </c>
      <c r="C178" s="16" t="str">
        <f t="shared" si="6"/>
        <v>Aug</v>
      </c>
      <c r="D178" s="16" t="str">
        <f t="shared" si="7"/>
        <v>FY 2025</v>
      </c>
      <c r="E178" s="16" t="str">
        <f t="shared" si="8"/>
        <v>Q2</v>
      </c>
      <c r="F178" t="s">
        <v>135</v>
      </c>
      <c r="G178" t="s">
        <v>136</v>
      </c>
      <c r="H178">
        <v>4557</v>
      </c>
      <c r="I178" t="s">
        <v>111</v>
      </c>
      <c r="J178" t="s">
        <v>112</v>
      </c>
      <c r="L178">
        <v>90</v>
      </c>
      <c r="M178" t="s">
        <v>137</v>
      </c>
    </row>
    <row r="179" spans="1:13" x14ac:dyDescent="0.3">
      <c r="A179" t="s">
        <v>108</v>
      </c>
      <c r="B179" s="16">
        <v>45535</v>
      </c>
      <c r="C179" s="16" t="str">
        <f t="shared" si="6"/>
        <v>Aug</v>
      </c>
      <c r="D179" s="16" t="str">
        <f t="shared" si="7"/>
        <v>FY 2025</v>
      </c>
      <c r="E179" s="16" t="str">
        <f t="shared" si="8"/>
        <v>Q2</v>
      </c>
      <c r="F179" t="s">
        <v>138</v>
      </c>
      <c r="G179" t="s">
        <v>139</v>
      </c>
      <c r="H179">
        <v>219</v>
      </c>
      <c r="I179" t="s">
        <v>111</v>
      </c>
      <c r="J179" t="s">
        <v>112</v>
      </c>
      <c r="L179">
        <v>100</v>
      </c>
      <c r="M179" t="s">
        <v>140</v>
      </c>
    </row>
    <row r="180" spans="1:13" x14ac:dyDescent="0.3">
      <c r="A180" t="s">
        <v>108</v>
      </c>
      <c r="B180" s="16">
        <v>45535</v>
      </c>
      <c r="C180" s="16" t="str">
        <f t="shared" si="6"/>
        <v>Aug</v>
      </c>
      <c r="D180" s="16" t="str">
        <f t="shared" si="7"/>
        <v>FY 2025</v>
      </c>
      <c r="E180" s="16" t="str">
        <f t="shared" si="8"/>
        <v>Q2</v>
      </c>
      <c r="F180" t="s">
        <v>141</v>
      </c>
      <c r="G180" t="s">
        <v>142</v>
      </c>
      <c r="H180">
        <v>71</v>
      </c>
      <c r="I180" t="s">
        <v>111</v>
      </c>
      <c r="J180" t="s">
        <v>112</v>
      </c>
      <c r="L180">
        <v>110</v>
      </c>
      <c r="M180" t="s">
        <v>143</v>
      </c>
    </row>
    <row r="181" spans="1:13" x14ac:dyDescent="0.3">
      <c r="A181" t="s">
        <v>108</v>
      </c>
      <c r="B181" s="16">
        <v>45535</v>
      </c>
      <c r="C181" s="16" t="str">
        <f t="shared" si="6"/>
        <v>Aug</v>
      </c>
      <c r="D181" s="16" t="str">
        <f t="shared" si="7"/>
        <v>FY 2025</v>
      </c>
      <c r="E181" s="16" t="str">
        <f t="shared" si="8"/>
        <v>Q2</v>
      </c>
      <c r="F181" t="s">
        <v>144</v>
      </c>
      <c r="G181" t="s">
        <v>145</v>
      </c>
      <c r="H181">
        <v>2520</v>
      </c>
      <c r="I181" t="s">
        <v>111</v>
      </c>
      <c r="J181" t="s">
        <v>112</v>
      </c>
      <c r="L181">
        <v>120</v>
      </c>
      <c r="M181" t="s">
        <v>146</v>
      </c>
    </row>
    <row r="182" spans="1:13" x14ac:dyDescent="0.3">
      <c r="A182" t="s">
        <v>108</v>
      </c>
      <c r="B182" s="16">
        <v>45535</v>
      </c>
      <c r="C182" s="16" t="str">
        <f t="shared" si="6"/>
        <v>Aug</v>
      </c>
      <c r="D182" s="16" t="str">
        <f t="shared" si="7"/>
        <v>FY 2025</v>
      </c>
      <c r="E182" s="16" t="str">
        <f t="shared" si="8"/>
        <v>Q2</v>
      </c>
      <c r="F182" t="s">
        <v>147</v>
      </c>
      <c r="G182" t="s">
        <v>148</v>
      </c>
      <c r="H182">
        <v>2288</v>
      </c>
      <c r="I182" t="s">
        <v>111</v>
      </c>
      <c r="J182" t="s">
        <v>112</v>
      </c>
      <c r="L182">
        <v>130</v>
      </c>
      <c r="M182" t="s">
        <v>149</v>
      </c>
    </row>
    <row r="183" spans="1:13" x14ac:dyDescent="0.3">
      <c r="A183" t="s">
        <v>108</v>
      </c>
      <c r="B183" s="16">
        <v>45535</v>
      </c>
      <c r="C183" s="16" t="str">
        <f t="shared" si="6"/>
        <v>Aug</v>
      </c>
      <c r="D183" s="16" t="str">
        <f t="shared" si="7"/>
        <v>FY 2025</v>
      </c>
      <c r="E183" s="16" t="str">
        <f t="shared" si="8"/>
        <v>Q2</v>
      </c>
      <c r="F183" t="s">
        <v>150</v>
      </c>
      <c r="G183" t="s">
        <v>151</v>
      </c>
      <c r="H183">
        <v>107154</v>
      </c>
      <c r="I183" t="s">
        <v>111</v>
      </c>
      <c r="J183" t="s">
        <v>112</v>
      </c>
      <c r="L183">
        <v>140</v>
      </c>
      <c r="M183" t="s">
        <v>152</v>
      </c>
    </row>
    <row r="184" spans="1:13" x14ac:dyDescent="0.3">
      <c r="A184" t="s">
        <v>108</v>
      </c>
      <c r="B184" s="16">
        <v>45504</v>
      </c>
      <c r="C184" s="16" t="str">
        <f t="shared" si="6"/>
        <v>Jul</v>
      </c>
      <c r="D184" s="16" t="str">
        <f t="shared" si="7"/>
        <v>FY 2025</v>
      </c>
      <c r="E184" s="16" t="str">
        <f t="shared" si="8"/>
        <v>Q2</v>
      </c>
      <c r="F184" t="s">
        <v>109</v>
      </c>
      <c r="G184" t="s">
        <v>110</v>
      </c>
      <c r="H184">
        <v>10356</v>
      </c>
      <c r="I184" t="s">
        <v>111</v>
      </c>
      <c r="J184" t="s">
        <v>112</v>
      </c>
      <c r="L184">
        <v>10</v>
      </c>
      <c r="M184" t="s">
        <v>113</v>
      </c>
    </row>
    <row r="185" spans="1:13" x14ac:dyDescent="0.3">
      <c r="A185" t="s">
        <v>108</v>
      </c>
      <c r="B185" s="16">
        <v>45504</v>
      </c>
      <c r="C185" s="16" t="str">
        <f t="shared" si="6"/>
        <v>Jul</v>
      </c>
      <c r="D185" s="16" t="str">
        <f t="shared" si="7"/>
        <v>FY 2025</v>
      </c>
      <c r="E185" s="16" t="str">
        <f t="shared" si="8"/>
        <v>Q2</v>
      </c>
      <c r="F185" t="s">
        <v>114</v>
      </c>
      <c r="G185" t="s">
        <v>115</v>
      </c>
      <c r="H185">
        <v>5857</v>
      </c>
      <c r="I185" t="s">
        <v>111</v>
      </c>
      <c r="J185" t="s">
        <v>112</v>
      </c>
      <c r="L185">
        <v>20</v>
      </c>
      <c r="M185" t="s">
        <v>116</v>
      </c>
    </row>
    <row r="186" spans="1:13" x14ac:dyDescent="0.3">
      <c r="A186" t="s">
        <v>108</v>
      </c>
      <c r="B186" s="16">
        <v>45504</v>
      </c>
      <c r="C186" s="16" t="str">
        <f t="shared" si="6"/>
        <v>Jul</v>
      </c>
      <c r="D186" s="16" t="str">
        <f t="shared" si="7"/>
        <v>FY 2025</v>
      </c>
      <c r="E186" s="16" t="str">
        <f t="shared" si="8"/>
        <v>Q2</v>
      </c>
      <c r="F186" t="s">
        <v>117</v>
      </c>
      <c r="G186" t="s">
        <v>118</v>
      </c>
      <c r="H186">
        <v>251</v>
      </c>
      <c r="I186" t="s">
        <v>111</v>
      </c>
      <c r="J186" t="s">
        <v>112</v>
      </c>
      <c r="L186">
        <v>30</v>
      </c>
      <c r="M186" t="s">
        <v>119</v>
      </c>
    </row>
    <row r="187" spans="1:13" x14ac:dyDescent="0.3">
      <c r="A187" t="s">
        <v>108</v>
      </c>
      <c r="B187" s="16">
        <v>45504</v>
      </c>
      <c r="C187" s="16" t="str">
        <f t="shared" si="6"/>
        <v>Jul</v>
      </c>
      <c r="D187" s="16" t="str">
        <f t="shared" si="7"/>
        <v>FY 2025</v>
      </c>
      <c r="E187" s="16" t="str">
        <f t="shared" si="8"/>
        <v>Q2</v>
      </c>
      <c r="F187" t="s">
        <v>120</v>
      </c>
      <c r="G187" t="s">
        <v>121</v>
      </c>
      <c r="H187">
        <v>56</v>
      </c>
      <c r="I187" t="s">
        <v>111</v>
      </c>
      <c r="J187" t="s">
        <v>112</v>
      </c>
      <c r="L187">
        <v>40</v>
      </c>
      <c r="M187" t="s">
        <v>122</v>
      </c>
    </row>
    <row r="188" spans="1:13" x14ac:dyDescent="0.3">
      <c r="A188" t="s">
        <v>108</v>
      </c>
      <c r="B188" s="16">
        <v>45504</v>
      </c>
      <c r="C188" s="16" t="str">
        <f t="shared" si="6"/>
        <v>Jul</v>
      </c>
      <c r="D188" s="16" t="str">
        <f t="shared" si="7"/>
        <v>FY 2025</v>
      </c>
      <c r="E188" s="16" t="str">
        <f t="shared" si="8"/>
        <v>Q2</v>
      </c>
      <c r="F188" t="s">
        <v>123</v>
      </c>
      <c r="G188" t="s">
        <v>124</v>
      </c>
      <c r="H188">
        <v>2732</v>
      </c>
      <c r="I188" t="s">
        <v>111</v>
      </c>
      <c r="J188" t="s">
        <v>112</v>
      </c>
      <c r="L188">
        <v>50</v>
      </c>
      <c r="M188" t="s">
        <v>125</v>
      </c>
    </row>
    <row r="189" spans="1:13" x14ac:dyDescent="0.3">
      <c r="A189" t="s">
        <v>108</v>
      </c>
      <c r="B189" s="16">
        <v>45504</v>
      </c>
      <c r="C189" s="16" t="str">
        <f t="shared" si="6"/>
        <v>Jul</v>
      </c>
      <c r="D189" s="16" t="str">
        <f t="shared" si="7"/>
        <v>FY 2025</v>
      </c>
      <c r="E189" s="16" t="str">
        <f t="shared" si="8"/>
        <v>Q2</v>
      </c>
      <c r="F189" t="s">
        <v>126</v>
      </c>
      <c r="G189" t="s">
        <v>127</v>
      </c>
      <c r="H189">
        <v>1460</v>
      </c>
      <c r="I189" t="s">
        <v>111</v>
      </c>
      <c r="J189" t="s">
        <v>112</v>
      </c>
      <c r="L189">
        <v>60</v>
      </c>
      <c r="M189" t="s">
        <v>128</v>
      </c>
    </row>
    <row r="190" spans="1:13" x14ac:dyDescent="0.3">
      <c r="A190" t="s">
        <v>108</v>
      </c>
      <c r="B190" s="16">
        <v>45504</v>
      </c>
      <c r="C190" s="16" t="str">
        <f t="shared" si="6"/>
        <v>Jul</v>
      </c>
      <c r="D190" s="16" t="str">
        <f t="shared" si="7"/>
        <v>FY 2025</v>
      </c>
      <c r="E190" s="16" t="str">
        <f t="shared" si="8"/>
        <v>Q2</v>
      </c>
      <c r="F190" t="s">
        <v>129</v>
      </c>
      <c r="G190" t="s">
        <v>130</v>
      </c>
      <c r="H190">
        <v>84993</v>
      </c>
      <c r="I190" t="s">
        <v>111</v>
      </c>
      <c r="J190" t="s">
        <v>112</v>
      </c>
      <c r="L190">
        <v>70</v>
      </c>
      <c r="M190" t="s">
        <v>131</v>
      </c>
    </row>
    <row r="191" spans="1:13" x14ac:dyDescent="0.3">
      <c r="A191" t="s">
        <v>108</v>
      </c>
      <c r="B191" s="16">
        <v>45504</v>
      </c>
      <c r="C191" s="16" t="str">
        <f t="shared" si="6"/>
        <v>Jul</v>
      </c>
      <c r="D191" s="16" t="str">
        <f t="shared" si="7"/>
        <v>FY 2025</v>
      </c>
      <c r="E191" s="16" t="str">
        <f t="shared" si="8"/>
        <v>Q2</v>
      </c>
      <c r="F191" t="s">
        <v>132</v>
      </c>
      <c r="G191" t="s">
        <v>133</v>
      </c>
      <c r="H191">
        <v>12290</v>
      </c>
      <c r="I191" t="s">
        <v>111</v>
      </c>
      <c r="J191" t="s">
        <v>112</v>
      </c>
      <c r="L191">
        <v>80</v>
      </c>
      <c r="M191" t="s">
        <v>134</v>
      </c>
    </row>
    <row r="192" spans="1:13" x14ac:dyDescent="0.3">
      <c r="A192" t="s">
        <v>108</v>
      </c>
      <c r="B192" s="16">
        <v>45504</v>
      </c>
      <c r="C192" s="16" t="str">
        <f t="shared" si="6"/>
        <v>Jul</v>
      </c>
      <c r="D192" s="16" t="str">
        <f t="shared" si="7"/>
        <v>FY 2025</v>
      </c>
      <c r="E192" s="16" t="str">
        <f t="shared" si="8"/>
        <v>Q2</v>
      </c>
      <c r="F192" t="s">
        <v>135</v>
      </c>
      <c r="G192" t="s">
        <v>136</v>
      </c>
      <c r="H192">
        <v>6614</v>
      </c>
      <c r="I192" t="s">
        <v>111</v>
      </c>
      <c r="J192" t="s">
        <v>112</v>
      </c>
      <c r="L192">
        <v>90</v>
      </c>
      <c r="M192" t="s">
        <v>137</v>
      </c>
    </row>
    <row r="193" spans="1:13" x14ac:dyDescent="0.3">
      <c r="A193" t="s">
        <v>108</v>
      </c>
      <c r="B193" s="16">
        <v>45504</v>
      </c>
      <c r="C193" s="16" t="str">
        <f t="shared" si="6"/>
        <v>Jul</v>
      </c>
      <c r="D193" s="16" t="str">
        <f t="shared" si="7"/>
        <v>FY 2025</v>
      </c>
      <c r="E193" s="16" t="str">
        <f t="shared" si="8"/>
        <v>Q2</v>
      </c>
      <c r="F193" t="s">
        <v>138</v>
      </c>
      <c r="G193" t="s">
        <v>139</v>
      </c>
      <c r="H193">
        <v>287</v>
      </c>
      <c r="I193" t="s">
        <v>111</v>
      </c>
      <c r="J193" t="s">
        <v>112</v>
      </c>
      <c r="L193">
        <v>100</v>
      </c>
      <c r="M193" t="s">
        <v>140</v>
      </c>
    </row>
    <row r="194" spans="1:13" x14ac:dyDescent="0.3">
      <c r="A194" t="s">
        <v>108</v>
      </c>
      <c r="B194" s="16">
        <v>45504</v>
      </c>
      <c r="C194" s="16" t="str">
        <f t="shared" si="6"/>
        <v>Jul</v>
      </c>
      <c r="D194" s="16" t="str">
        <f t="shared" si="7"/>
        <v>FY 2025</v>
      </c>
      <c r="E194" s="16" t="str">
        <f t="shared" si="8"/>
        <v>Q2</v>
      </c>
      <c r="F194" t="s">
        <v>141</v>
      </c>
      <c r="G194" t="s">
        <v>142</v>
      </c>
      <c r="H194">
        <v>60</v>
      </c>
      <c r="I194" t="s">
        <v>111</v>
      </c>
      <c r="J194" t="s">
        <v>112</v>
      </c>
      <c r="L194">
        <v>110</v>
      </c>
      <c r="M194" t="s">
        <v>143</v>
      </c>
    </row>
    <row r="195" spans="1:13" x14ac:dyDescent="0.3">
      <c r="A195" t="s">
        <v>108</v>
      </c>
      <c r="B195" s="16">
        <v>45504</v>
      </c>
      <c r="C195" s="16" t="str">
        <f t="shared" ref="C195:C258" si="9">TEXT(B195,"mmm")</f>
        <v>Jul</v>
      </c>
      <c r="D195" s="16" t="str">
        <f t="shared" ref="D195:D258" si="10">"FY "&amp; (YEAR(B195) + IF(MONTH(B195)&gt;3,1,0))</f>
        <v>FY 2025</v>
      </c>
      <c r="E195" s="16" t="str">
        <f t="shared" ref="E195:E258" si="11">CHOOSE(INT((MOD(MONTH(B195)-4,12))/3)+1, "Q1", "Q2", "Q3", "Q4")</f>
        <v>Q2</v>
      </c>
      <c r="F195" t="s">
        <v>144</v>
      </c>
      <c r="G195" t="s">
        <v>145</v>
      </c>
      <c r="H195">
        <v>3090</v>
      </c>
      <c r="I195" t="s">
        <v>111</v>
      </c>
      <c r="J195" t="s">
        <v>112</v>
      </c>
      <c r="L195">
        <v>120</v>
      </c>
      <c r="M195" t="s">
        <v>146</v>
      </c>
    </row>
    <row r="196" spans="1:13" x14ac:dyDescent="0.3">
      <c r="A196" t="s">
        <v>108</v>
      </c>
      <c r="B196" s="16">
        <v>45504</v>
      </c>
      <c r="C196" s="16" t="str">
        <f t="shared" si="9"/>
        <v>Jul</v>
      </c>
      <c r="D196" s="16" t="str">
        <f t="shared" si="10"/>
        <v>FY 2025</v>
      </c>
      <c r="E196" s="16" t="str">
        <f t="shared" si="11"/>
        <v>Q2</v>
      </c>
      <c r="F196" t="s">
        <v>147</v>
      </c>
      <c r="G196" t="s">
        <v>148</v>
      </c>
      <c r="H196">
        <v>2239</v>
      </c>
      <c r="I196" t="s">
        <v>111</v>
      </c>
      <c r="J196" t="s">
        <v>112</v>
      </c>
      <c r="L196">
        <v>130</v>
      </c>
      <c r="M196" t="s">
        <v>149</v>
      </c>
    </row>
    <row r="197" spans="1:13" x14ac:dyDescent="0.3">
      <c r="A197" t="s">
        <v>108</v>
      </c>
      <c r="B197" s="16">
        <v>45504</v>
      </c>
      <c r="C197" s="16" t="str">
        <f t="shared" si="9"/>
        <v>Jul</v>
      </c>
      <c r="D197" s="16" t="str">
        <f t="shared" si="10"/>
        <v>FY 2025</v>
      </c>
      <c r="E197" s="16" t="str">
        <f t="shared" si="11"/>
        <v>Q2</v>
      </c>
      <c r="F197" t="s">
        <v>150</v>
      </c>
      <c r="G197" t="s">
        <v>151</v>
      </c>
      <c r="H197">
        <v>85516</v>
      </c>
      <c r="I197" t="s">
        <v>111</v>
      </c>
      <c r="J197" t="s">
        <v>112</v>
      </c>
      <c r="L197">
        <v>140</v>
      </c>
      <c r="M197" t="s">
        <v>152</v>
      </c>
    </row>
    <row r="198" spans="1:13" x14ac:dyDescent="0.3">
      <c r="A198" t="s">
        <v>108</v>
      </c>
      <c r="B198" s="16">
        <v>45473</v>
      </c>
      <c r="C198" s="16" t="str">
        <f t="shared" si="9"/>
        <v>Jun</v>
      </c>
      <c r="D198" s="16" t="str">
        <f t="shared" si="10"/>
        <v>FY 2025</v>
      </c>
      <c r="E198" s="16" t="str">
        <f t="shared" si="11"/>
        <v>Q1</v>
      </c>
      <c r="F198" t="s">
        <v>109</v>
      </c>
      <c r="G198" t="s">
        <v>110</v>
      </c>
      <c r="H198">
        <v>17717</v>
      </c>
      <c r="I198" t="s">
        <v>111</v>
      </c>
      <c r="J198" t="s">
        <v>112</v>
      </c>
      <c r="L198">
        <v>10</v>
      </c>
      <c r="M198" t="s">
        <v>113</v>
      </c>
    </row>
    <row r="199" spans="1:13" x14ac:dyDescent="0.3">
      <c r="A199" t="s">
        <v>108</v>
      </c>
      <c r="B199" s="16">
        <v>45473</v>
      </c>
      <c r="C199" s="16" t="str">
        <f t="shared" si="9"/>
        <v>Jun</v>
      </c>
      <c r="D199" s="16" t="str">
        <f t="shared" si="10"/>
        <v>FY 2025</v>
      </c>
      <c r="E199" s="16" t="str">
        <f t="shared" si="11"/>
        <v>Q1</v>
      </c>
      <c r="F199" t="s">
        <v>114</v>
      </c>
      <c r="G199" t="s">
        <v>115</v>
      </c>
      <c r="H199">
        <v>10128</v>
      </c>
      <c r="I199" t="s">
        <v>111</v>
      </c>
      <c r="J199" t="s">
        <v>112</v>
      </c>
      <c r="L199">
        <v>20</v>
      </c>
      <c r="M199" t="s">
        <v>116</v>
      </c>
    </row>
    <row r="200" spans="1:13" x14ac:dyDescent="0.3">
      <c r="A200" t="s">
        <v>108</v>
      </c>
      <c r="B200" s="16">
        <v>45473</v>
      </c>
      <c r="C200" s="16" t="str">
        <f t="shared" si="9"/>
        <v>Jun</v>
      </c>
      <c r="D200" s="16" t="str">
        <f t="shared" si="10"/>
        <v>FY 2025</v>
      </c>
      <c r="E200" s="16" t="str">
        <f t="shared" si="11"/>
        <v>Q1</v>
      </c>
      <c r="F200" t="s">
        <v>117</v>
      </c>
      <c r="G200" t="s">
        <v>118</v>
      </c>
      <c r="H200">
        <v>260</v>
      </c>
      <c r="I200" t="s">
        <v>111</v>
      </c>
      <c r="J200" t="s">
        <v>112</v>
      </c>
      <c r="L200">
        <v>30</v>
      </c>
      <c r="M200" t="s">
        <v>119</v>
      </c>
    </row>
    <row r="201" spans="1:13" x14ac:dyDescent="0.3">
      <c r="A201" t="s">
        <v>108</v>
      </c>
      <c r="B201" s="16">
        <v>45473</v>
      </c>
      <c r="C201" s="16" t="str">
        <f t="shared" si="9"/>
        <v>Jun</v>
      </c>
      <c r="D201" s="16" t="str">
        <f t="shared" si="10"/>
        <v>FY 2025</v>
      </c>
      <c r="E201" s="16" t="str">
        <f t="shared" si="11"/>
        <v>Q1</v>
      </c>
      <c r="F201" t="s">
        <v>120</v>
      </c>
      <c r="G201" t="s">
        <v>121</v>
      </c>
      <c r="H201">
        <v>39</v>
      </c>
      <c r="I201" t="s">
        <v>111</v>
      </c>
      <c r="J201" t="s">
        <v>112</v>
      </c>
      <c r="L201">
        <v>40</v>
      </c>
      <c r="M201" t="s">
        <v>122</v>
      </c>
    </row>
    <row r="202" spans="1:13" x14ac:dyDescent="0.3">
      <c r="A202" t="s">
        <v>108</v>
      </c>
      <c r="B202" s="16">
        <v>45473</v>
      </c>
      <c r="C202" s="16" t="str">
        <f t="shared" si="9"/>
        <v>Jun</v>
      </c>
      <c r="D202" s="16" t="str">
        <f t="shared" si="10"/>
        <v>FY 2025</v>
      </c>
      <c r="E202" s="16" t="str">
        <f t="shared" si="11"/>
        <v>Q1</v>
      </c>
      <c r="F202" t="s">
        <v>123</v>
      </c>
      <c r="G202" t="s">
        <v>124</v>
      </c>
      <c r="H202">
        <v>3156</v>
      </c>
      <c r="I202" t="s">
        <v>111</v>
      </c>
      <c r="J202" t="s">
        <v>112</v>
      </c>
      <c r="L202">
        <v>50</v>
      </c>
      <c r="M202" t="s">
        <v>125</v>
      </c>
    </row>
    <row r="203" spans="1:13" x14ac:dyDescent="0.3">
      <c r="A203" t="s">
        <v>108</v>
      </c>
      <c r="B203" s="16">
        <v>45473</v>
      </c>
      <c r="C203" s="16" t="str">
        <f t="shared" si="9"/>
        <v>Jun</v>
      </c>
      <c r="D203" s="16" t="str">
        <f t="shared" si="10"/>
        <v>FY 2025</v>
      </c>
      <c r="E203" s="16" t="str">
        <f t="shared" si="11"/>
        <v>Q1</v>
      </c>
      <c r="F203" t="s">
        <v>126</v>
      </c>
      <c r="G203" t="s">
        <v>127</v>
      </c>
      <c r="H203">
        <v>4134</v>
      </c>
      <c r="I203" t="s">
        <v>111</v>
      </c>
      <c r="J203" t="s">
        <v>112</v>
      </c>
      <c r="L203">
        <v>60</v>
      </c>
      <c r="M203" t="s">
        <v>128</v>
      </c>
    </row>
    <row r="204" spans="1:13" x14ac:dyDescent="0.3">
      <c r="A204" t="s">
        <v>108</v>
      </c>
      <c r="B204" s="16">
        <v>45473</v>
      </c>
      <c r="C204" s="16" t="str">
        <f t="shared" si="9"/>
        <v>Jun</v>
      </c>
      <c r="D204" s="16" t="str">
        <f t="shared" si="10"/>
        <v>FY 2025</v>
      </c>
      <c r="E204" s="16" t="str">
        <f t="shared" si="11"/>
        <v>Q1</v>
      </c>
      <c r="F204" t="s">
        <v>129</v>
      </c>
      <c r="G204" t="s">
        <v>130</v>
      </c>
      <c r="H204">
        <v>89895</v>
      </c>
      <c r="I204" t="s">
        <v>111</v>
      </c>
      <c r="J204" t="s">
        <v>112</v>
      </c>
      <c r="L204">
        <v>70</v>
      </c>
      <c r="M204" t="s">
        <v>131</v>
      </c>
    </row>
    <row r="205" spans="1:13" x14ac:dyDescent="0.3">
      <c r="A205" t="s">
        <v>108</v>
      </c>
      <c r="B205" s="16">
        <v>45473</v>
      </c>
      <c r="C205" s="16" t="str">
        <f t="shared" si="9"/>
        <v>Jun</v>
      </c>
      <c r="D205" s="16" t="str">
        <f t="shared" si="10"/>
        <v>FY 2025</v>
      </c>
      <c r="E205" s="16" t="str">
        <f t="shared" si="11"/>
        <v>Q1</v>
      </c>
      <c r="F205" t="s">
        <v>132</v>
      </c>
      <c r="G205" t="s">
        <v>133</v>
      </c>
      <c r="H205">
        <v>14275</v>
      </c>
      <c r="I205" t="s">
        <v>111</v>
      </c>
      <c r="J205" t="s">
        <v>112</v>
      </c>
      <c r="L205">
        <v>80</v>
      </c>
      <c r="M205" t="s">
        <v>134</v>
      </c>
    </row>
    <row r="206" spans="1:13" x14ac:dyDescent="0.3">
      <c r="A206" t="s">
        <v>108</v>
      </c>
      <c r="B206" s="16">
        <v>45473</v>
      </c>
      <c r="C206" s="16" t="str">
        <f t="shared" si="9"/>
        <v>Jun</v>
      </c>
      <c r="D206" s="16" t="str">
        <f t="shared" si="10"/>
        <v>FY 2025</v>
      </c>
      <c r="E206" s="16" t="str">
        <f t="shared" si="11"/>
        <v>Q1</v>
      </c>
      <c r="F206" t="s">
        <v>135</v>
      </c>
      <c r="G206" t="s">
        <v>136</v>
      </c>
      <c r="H206">
        <v>8626</v>
      </c>
      <c r="I206" t="s">
        <v>111</v>
      </c>
      <c r="J206" t="s">
        <v>112</v>
      </c>
      <c r="L206">
        <v>90</v>
      </c>
      <c r="M206" t="s">
        <v>137</v>
      </c>
    </row>
    <row r="207" spans="1:13" x14ac:dyDescent="0.3">
      <c r="A207" t="s">
        <v>108</v>
      </c>
      <c r="B207" s="16">
        <v>45473</v>
      </c>
      <c r="C207" s="16" t="str">
        <f t="shared" si="9"/>
        <v>Jun</v>
      </c>
      <c r="D207" s="16" t="str">
        <f t="shared" si="10"/>
        <v>FY 2025</v>
      </c>
      <c r="E207" s="16" t="str">
        <f t="shared" si="11"/>
        <v>Q1</v>
      </c>
      <c r="F207" t="s">
        <v>138</v>
      </c>
      <c r="G207" t="s">
        <v>139</v>
      </c>
      <c r="H207">
        <v>247</v>
      </c>
      <c r="I207" t="s">
        <v>111</v>
      </c>
      <c r="J207" t="s">
        <v>112</v>
      </c>
      <c r="L207">
        <v>100</v>
      </c>
      <c r="M207" t="s">
        <v>140</v>
      </c>
    </row>
    <row r="208" spans="1:13" x14ac:dyDescent="0.3">
      <c r="A208" t="s">
        <v>108</v>
      </c>
      <c r="B208" s="16">
        <v>45473</v>
      </c>
      <c r="C208" s="16" t="str">
        <f t="shared" si="9"/>
        <v>Jun</v>
      </c>
      <c r="D208" s="16" t="str">
        <f t="shared" si="10"/>
        <v>FY 2025</v>
      </c>
      <c r="E208" s="16" t="str">
        <f t="shared" si="11"/>
        <v>Q1</v>
      </c>
      <c r="F208" t="s">
        <v>141</v>
      </c>
      <c r="G208" t="s">
        <v>142</v>
      </c>
      <c r="H208">
        <v>52</v>
      </c>
      <c r="I208" t="s">
        <v>111</v>
      </c>
      <c r="J208" t="s">
        <v>112</v>
      </c>
      <c r="L208">
        <v>110</v>
      </c>
      <c r="M208" t="s">
        <v>143</v>
      </c>
    </row>
    <row r="209" spans="1:13" x14ac:dyDescent="0.3">
      <c r="A209" t="s">
        <v>108</v>
      </c>
      <c r="B209" s="16">
        <v>45473</v>
      </c>
      <c r="C209" s="16" t="str">
        <f t="shared" si="9"/>
        <v>Jun</v>
      </c>
      <c r="D209" s="16" t="str">
        <f t="shared" si="10"/>
        <v>FY 2025</v>
      </c>
      <c r="E209" s="16" t="str">
        <f t="shared" si="11"/>
        <v>Q1</v>
      </c>
      <c r="F209" t="s">
        <v>144</v>
      </c>
      <c r="G209" t="s">
        <v>145</v>
      </c>
      <c r="H209">
        <v>2166</v>
      </c>
      <c r="I209" t="s">
        <v>111</v>
      </c>
      <c r="J209" t="s">
        <v>112</v>
      </c>
      <c r="L209">
        <v>120</v>
      </c>
      <c r="M209" t="s">
        <v>146</v>
      </c>
    </row>
    <row r="210" spans="1:13" x14ac:dyDescent="0.3">
      <c r="A210" t="s">
        <v>108</v>
      </c>
      <c r="B210" s="16">
        <v>45473</v>
      </c>
      <c r="C210" s="16" t="str">
        <f t="shared" si="9"/>
        <v>Jun</v>
      </c>
      <c r="D210" s="16" t="str">
        <f t="shared" si="10"/>
        <v>FY 2025</v>
      </c>
      <c r="E210" s="16" t="str">
        <f t="shared" si="11"/>
        <v>Q1</v>
      </c>
      <c r="F210" t="s">
        <v>147</v>
      </c>
      <c r="G210" t="s">
        <v>148</v>
      </c>
      <c r="H210">
        <v>3184</v>
      </c>
      <c r="I210" t="s">
        <v>111</v>
      </c>
      <c r="J210" t="s">
        <v>112</v>
      </c>
      <c r="L210">
        <v>130</v>
      </c>
      <c r="M210" t="s">
        <v>149</v>
      </c>
    </row>
    <row r="211" spans="1:13" x14ac:dyDescent="0.3">
      <c r="A211" t="s">
        <v>108</v>
      </c>
      <c r="B211" s="16">
        <v>45473</v>
      </c>
      <c r="C211" s="16" t="str">
        <f t="shared" si="9"/>
        <v>Jun</v>
      </c>
      <c r="D211" s="16" t="str">
        <f t="shared" si="10"/>
        <v>FY 2025</v>
      </c>
      <c r="E211" s="16" t="str">
        <f t="shared" si="11"/>
        <v>Q1</v>
      </c>
      <c r="F211" t="s">
        <v>150</v>
      </c>
      <c r="G211" t="s">
        <v>151</v>
      </c>
      <c r="H211">
        <v>87844</v>
      </c>
      <c r="I211" t="s">
        <v>111</v>
      </c>
      <c r="J211" t="s">
        <v>112</v>
      </c>
      <c r="L211">
        <v>140</v>
      </c>
      <c r="M211" t="s">
        <v>152</v>
      </c>
    </row>
    <row r="212" spans="1:13" x14ac:dyDescent="0.3">
      <c r="A212" t="s">
        <v>108</v>
      </c>
      <c r="B212" s="16">
        <v>45443</v>
      </c>
      <c r="C212" s="16" t="str">
        <f t="shared" si="9"/>
        <v>May</v>
      </c>
      <c r="D212" s="16" t="str">
        <f t="shared" si="10"/>
        <v>FY 2025</v>
      </c>
      <c r="E212" s="16" t="str">
        <f t="shared" si="11"/>
        <v>Q1</v>
      </c>
      <c r="F212" t="s">
        <v>109</v>
      </c>
      <c r="G212" t="s">
        <v>110</v>
      </c>
      <c r="H212">
        <v>14274</v>
      </c>
      <c r="I212" t="s">
        <v>111</v>
      </c>
      <c r="J212" t="s">
        <v>112</v>
      </c>
      <c r="L212">
        <v>10</v>
      </c>
      <c r="M212" t="s">
        <v>113</v>
      </c>
    </row>
    <row r="213" spans="1:13" x14ac:dyDescent="0.3">
      <c r="A213" t="s">
        <v>108</v>
      </c>
      <c r="B213" s="16">
        <v>45443</v>
      </c>
      <c r="C213" s="16" t="str">
        <f t="shared" si="9"/>
        <v>May</v>
      </c>
      <c r="D213" s="16" t="str">
        <f t="shared" si="10"/>
        <v>FY 2025</v>
      </c>
      <c r="E213" s="16" t="str">
        <f t="shared" si="11"/>
        <v>Q1</v>
      </c>
      <c r="F213" t="s">
        <v>114</v>
      </c>
      <c r="G213" t="s">
        <v>115</v>
      </c>
      <c r="H213">
        <v>8487</v>
      </c>
      <c r="I213" t="s">
        <v>111</v>
      </c>
      <c r="J213" t="s">
        <v>112</v>
      </c>
      <c r="L213">
        <v>20</v>
      </c>
      <c r="M213" t="s">
        <v>116</v>
      </c>
    </row>
    <row r="214" spans="1:13" x14ac:dyDescent="0.3">
      <c r="A214" t="s">
        <v>108</v>
      </c>
      <c r="B214" s="16">
        <v>45443</v>
      </c>
      <c r="C214" s="16" t="str">
        <f t="shared" si="9"/>
        <v>May</v>
      </c>
      <c r="D214" s="16" t="str">
        <f t="shared" si="10"/>
        <v>FY 2025</v>
      </c>
      <c r="E214" s="16" t="str">
        <f t="shared" si="11"/>
        <v>Q1</v>
      </c>
      <c r="F214" t="s">
        <v>117</v>
      </c>
      <c r="G214" t="s">
        <v>118</v>
      </c>
      <c r="H214">
        <v>203</v>
      </c>
      <c r="I214" t="s">
        <v>111</v>
      </c>
      <c r="J214" t="s">
        <v>112</v>
      </c>
      <c r="L214">
        <v>30</v>
      </c>
      <c r="M214" t="s">
        <v>119</v>
      </c>
    </row>
    <row r="215" spans="1:13" x14ac:dyDescent="0.3">
      <c r="A215" t="s">
        <v>108</v>
      </c>
      <c r="B215" s="16">
        <v>45443</v>
      </c>
      <c r="C215" s="16" t="str">
        <f t="shared" si="9"/>
        <v>May</v>
      </c>
      <c r="D215" s="16" t="str">
        <f t="shared" si="10"/>
        <v>FY 2025</v>
      </c>
      <c r="E215" s="16" t="str">
        <f t="shared" si="11"/>
        <v>Q1</v>
      </c>
      <c r="F215" t="s">
        <v>120</v>
      </c>
      <c r="G215" t="s">
        <v>121</v>
      </c>
      <c r="H215">
        <v>44</v>
      </c>
      <c r="I215" t="s">
        <v>111</v>
      </c>
      <c r="J215" t="s">
        <v>112</v>
      </c>
      <c r="L215">
        <v>40</v>
      </c>
      <c r="M215" t="s">
        <v>122</v>
      </c>
    </row>
    <row r="216" spans="1:13" x14ac:dyDescent="0.3">
      <c r="A216" t="s">
        <v>108</v>
      </c>
      <c r="B216" s="16">
        <v>45443</v>
      </c>
      <c r="C216" s="16" t="str">
        <f t="shared" si="9"/>
        <v>May</v>
      </c>
      <c r="D216" s="16" t="str">
        <f t="shared" si="10"/>
        <v>FY 2025</v>
      </c>
      <c r="E216" s="16" t="str">
        <f t="shared" si="11"/>
        <v>Q1</v>
      </c>
      <c r="F216" t="s">
        <v>123</v>
      </c>
      <c r="G216" t="s">
        <v>124</v>
      </c>
      <c r="H216">
        <v>2462</v>
      </c>
      <c r="I216" t="s">
        <v>111</v>
      </c>
      <c r="J216" t="s">
        <v>112</v>
      </c>
      <c r="L216">
        <v>50</v>
      </c>
      <c r="M216" t="s">
        <v>125</v>
      </c>
    </row>
    <row r="217" spans="1:13" x14ac:dyDescent="0.3">
      <c r="A217" t="s">
        <v>108</v>
      </c>
      <c r="B217" s="16">
        <v>45443</v>
      </c>
      <c r="C217" s="16" t="str">
        <f t="shared" si="9"/>
        <v>May</v>
      </c>
      <c r="D217" s="16" t="str">
        <f t="shared" si="10"/>
        <v>FY 2025</v>
      </c>
      <c r="E217" s="16" t="str">
        <f t="shared" si="11"/>
        <v>Q1</v>
      </c>
      <c r="F217" t="s">
        <v>126</v>
      </c>
      <c r="G217" t="s">
        <v>127</v>
      </c>
      <c r="H217">
        <v>3078</v>
      </c>
      <c r="I217" t="s">
        <v>111</v>
      </c>
      <c r="J217" t="s">
        <v>112</v>
      </c>
      <c r="L217">
        <v>60</v>
      </c>
      <c r="M217" t="s">
        <v>128</v>
      </c>
    </row>
    <row r="218" spans="1:13" x14ac:dyDescent="0.3">
      <c r="A218" t="s">
        <v>108</v>
      </c>
      <c r="B218" s="16">
        <v>45443</v>
      </c>
      <c r="C218" s="16" t="str">
        <f t="shared" si="9"/>
        <v>May</v>
      </c>
      <c r="D218" s="16" t="str">
        <f t="shared" si="10"/>
        <v>FY 2025</v>
      </c>
      <c r="E218" s="16" t="str">
        <f t="shared" si="11"/>
        <v>Q1</v>
      </c>
      <c r="F218" t="s">
        <v>129</v>
      </c>
      <c r="G218" t="s">
        <v>130</v>
      </c>
      <c r="H218">
        <v>118811</v>
      </c>
      <c r="I218" t="s">
        <v>111</v>
      </c>
      <c r="J218" t="s">
        <v>112</v>
      </c>
      <c r="L218">
        <v>70</v>
      </c>
      <c r="M218" t="s">
        <v>131</v>
      </c>
    </row>
    <row r="219" spans="1:13" x14ac:dyDescent="0.3">
      <c r="A219" t="s">
        <v>108</v>
      </c>
      <c r="B219" s="16">
        <v>45443</v>
      </c>
      <c r="C219" s="16" t="str">
        <f t="shared" si="9"/>
        <v>May</v>
      </c>
      <c r="D219" s="16" t="str">
        <f t="shared" si="10"/>
        <v>FY 2025</v>
      </c>
      <c r="E219" s="16" t="str">
        <f t="shared" si="11"/>
        <v>Q1</v>
      </c>
      <c r="F219" t="s">
        <v>132</v>
      </c>
      <c r="G219" t="s">
        <v>133</v>
      </c>
      <c r="H219">
        <v>14201</v>
      </c>
      <c r="I219" t="s">
        <v>111</v>
      </c>
      <c r="J219" t="s">
        <v>112</v>
      </c>
      <c r="L219">
        <v>80</v>
      </c>
      <c r="M219" t="s">
        <v>134</v>
      </c>
    </row>
    <row r="220" spans="1:13" x14ac:dyDescent="0.3">
      <c r="A220" t="s">
        <v>108</v>
      </c>
      <c r="B220" s="16">
        <v>45443</v>
      </c>
      <c r="C220" s="16" t="str">
        <f t="shared" si="9"/>
        <v>May</v>
      </c>
      <c r="D220" s="16" t="str">
        <f t="shared" si="10"/>
        <v>FY 2025</v>
      </c>
      <c r="E220" s="16" t="str">
        <f t="shared" si="11"/>
        <v>Q1</v>
      </c>
      <c r="F220" t="s">
        <v>135</v>
      </c>
      <c r="G220" t="s">
        <v>136</v>
      </c>
      <c r="H220">
        <v>8472</v>
      </c>
      <c r="I220" t="s">
        <v>111</v>
      </c>
      <c r="J220" t="s">
        <v>112</v>
      </c>
      <c r="L220">
        <v>90</v>
      </c>
      <c r="M220" t="s">
        <v>137</v>
      </c>
    </row>
    <row r="221" spans="1:13" x14ac:dyDescent="0.3">
      <c r="A221" t="s">
        <v>108</v>
      </c>
      <c r="B221" s="16">
        <v>45443</v>
      </c>
      <c r="C221" s="16" t="str">
        <f t="shared" si="9"/>
        <v>May</v>
      </c>
      <c r="D221" s="16" t="str">
        <f t="shared" si="10"/>
        <v>FY 2025</v>
      </c>
      <c r="E221" s="16" t="str">
        <f t="shared" si="11"/>
        <v>Q1</v>
      </c>
      <c r="F221" t="s">
        <v>138</v>
      </c>
      <c r="G221" t="s">
        <v>139</v>
      </c>
      <c r="H221">
        <v>263</v>
      </c>
      <c r="I221" t="s">
        <v>111</v>
      </c>
      <c r="J221" t="s">
        <v>112</v>
      </c>
      <c r="L221">
        <v>100</v>
      </c>
      <c r="M221" t="s">
        <v>140</v>
      </c>
    </row>
    <row r="222" spans="1:13" x14ac:dyDescent="0.3">
      <c r="A222" t="s">
        <v>108</v>
      </c>
      <c r="B222" s="16">
        <v>45443</v>
      </c>
      <c r="C222" s="16" t="str">
        <f t="shared" si="9"/>
        <v>May</v>
      </c>
      <c r="D222" s="16" t="str">
        <f t="shared" si="10"/>
        <v>FY 2025</v>
      </c>
      <c r="E222" s="16" t="str">
        <f t="shared" si="11"/>
        <v>Q1</v>
      </c>
      <c r="F222" t="s">
        <v>141</v>
      </c>
      <c r="G222" t="s">
        <v>142</v>
      </c>
      <c r="H222">
        <v>44</v>
      </c>
      <c r="I222" t="s">
        <v>111</v>
      </c>
      <c r="J222" t="s">
        <v>112</v>
      </c>
      <c r="L222">
        <v>110</v>
      </c>
      <c r="M222" t="s">
        <v>143</v>
      </c>
    </row>
    <row r="223" spans="1:13" x14ac:dyDescent="0.3">
      <c r="A223" t="s">
        <v>108</v>
      </c>
      <c r="B223" s="16">
        <v>45443</v>
      </c>
      <c r="C223" s="16" t="str">
        <f t="shared" si="9"/>
        <v>May</v>
      </c>
      <c r="D223" s="16" t="str">
        <f t="shared" si="10"/>
        <v>FY 2025</v>
      </c>
      <c r="E223" s="16" t="str">
        <f t="shared" si="11"/>
        <v>Q1</v>
      </c>
      <c r="F223" t="s">
        <v>144</v>
      </c>
      <c r="G223" t="s">
        <v>145</v>
      </c>
      <c r="H223">
        <v>2623</v>
      </c>
      <c r="I223" t="s">
        <v>111</v>
      </c>
      <c r="J223" t="s">
        <v>112</v>
      </c>
      <c r="L223">
        <v>120</v>
      </c>
      <c r="M223" t="s">
        <v>146</v>
      </c>
    </row>
    <row r="224" spans="1:13" x14ac:dyDescent="0.3">
      <c r="A224" t="s">
        <v>108</v>
      </c>
      <c r="B224" s="16">
        <v>45443</v>
      </c>
      <c r="C224" s="16" t="str">
        <f t="shared" si="9"/>
        <v>May</v>
      </c>
      <c r="D224" s="16" t="str">
        <f t="shared" si="10"/>
        <v>FY 2025</v>
      </c>
      <c r="E224" s="16" t="str">
        <f t="shared" si="11"/>
        <v>Q1</v>
      </c>
      <c r="F224" t="s">
        <v>147</v>
      </c>
      <c r="G224" t="s">
        <v>148</v>
      </c>
      <c r="H224">
        <v>2799</v>
      </c>
      <c r="I224" t="s">
        <v>111</v>
      </c>
      <c r="J224" t="s">
        <v>112</v>
      </c>
      <c r="L224">
        <v>130</v>
      </c>
      <c r="M224" t="s">
        <v>149</v>
      </c>
    </row>
    <row r="225" spans="1:13" x14ac:dyDescent="0.3">
      <c r="A225" t="s">
        <v>108</v>
      </c>
      <c r="B225" s="16">
        <v>45443</v>
      </c>
      <c r="C225" s="16" t="str">
        <f t="shared" si="9"/>
        <v>May</v>
      </c>
      <c r="D225" s="16" t="str">
        <f t="shared" si="10"/>
        <v>FY 2025</v>
      </c>
      <c r="E225" s="16" t="str">
        <f t="shared" si="11"/>
        <v>Q1</v>
      </c>
      <c r="F225" t="s">
        <v>150</v>
      </c>
      <c r="G225" t="s">
        <v>151</v>
      </c>
      <c r="H225">
        <v>120559</v>
      </c>
      <c r="I225" t="s">
        <v>111</v>
      </c>
      <c r="J225" t="s">
        <v>112</v>
      </c>
      <c r="L225">
        <v>140</v>
      </c>
      <c r="M225" t="s">
        <v>152</v>
      </c>
    </row>
    <row r="226" spans="1:13" x14ac:dyDescent="0.3">
      <c r="A226" t="s">
        <v>108</v>
      </c>
      <c r="B226" s="16">
        <v>45412</v>
      </c>
      <c r="C226" s="16" t="str">
        <f t="shared" si="9"/>
        <v>Apr</v>
      </c>
      <c r="D226" s="16" t="str">
        <f t="shared" si="10"/>
        <v>FY 2025</v>
      </c>
      <c r="E226" s="16" t="str">
        <f t="shared" si="11"/>
        <v>Q1</v>
      </c>
      <c r="F226" t="s">
        <v>109</v>
      </c>
      <c r="G226" t="s">
        <v>110</v>
      </c>
      <c r="H226">
        <v>13827</v>
      </c>
      <c r="I226" t="s">
        <v>111</v>
      </c>
      <c r="J226" t="s">
        <v>112</v>
      </c>
      <c r="L226">
        <v>10</v>
      </c>
      <c r="M226" t="s">
        <v>113</v>
      </c>
    </row>
    <row r="227" spans="1:13" x14ac:dyDescent="0.3">
      <c r="A227" t="s">
        <v>108</v>
      </c>
      <c r="B227" s="16">
        <v>45412</v>
      </c>
      <c r="C227" s="16" t="str">
        <f t="shared" si="9"/>
        <v>Apr</v>
      </c>
      <c r="D227" s="16" t="str">
        <f t="shared" si="10"/>
        <v>FY 2025</v>
      </c>
      <c r="E227" s="16" t="str">
        <f t="shared" si="11"/>
        <v>Q1</v>
      </c>
      <c r="F227" t="s">
        <v>114</v>
      </c>
      <c r="G227" t="s">
        <v>115</v>
      </c>
      <c r="H227">
        <v>8873</v>
      </c>
      <c r="I227" t="s">
        <v>111</v>
      </c>
      <c r="J227" t="s">
        <v>112</v>
      </c>
      <c r="L227">
        <v>20</v>
      </c>
      <c r="M227" t="s">
        <v>116</v>
      </c>
    </row>
    <row r="228" spans="1:13" x14ac:dyDescent="0.3">
      <c r="A228" t="s">
        <v>108</v>
      </c>
      <c r="B228" s="16">
        <v>45412</v>
      </c>
      <c r="C228" s="16" t="str">
        <f t="shared" si="9"/>
        <v>Apr</v>
      </c>
      <c r="D228" s="16" t="str">
        <f t="shared" si="10"/>
        <v>FY 2025</v>
      </c>
      <c r="E228" s="16" t="str">
        <f t="shared" si="11"/>
        <v>Q1</v>
      </c>
      <c r="F228" t="s">
        <v>117</v>
      </c>
      <c r="G228" t="s">
        <v>118</v>
      </c>
      <c r="H228">
        <v>198</v>
      </c>
      <c r="I228" t="s">
        <v>111</v>
      </c>
      <c r="J228" t="s">
        <v>112</v>
      </c>
      <c r="L228">
        <v>30</v>
      </c>
      <c r="M228" t="s">
        <v>119</v>
      </c>
    </row>
    <row r="229" spans="1:13" x14ac:dyDescent="0.3">
      <c r="A229" t="s">
        <v>108</v>
      </c>
      <c r="B229" s="16">
        <v>45412</v>
      </c>
      <c r="C229" s="16" t="str">
        <f t="shared" si="9"/>
        <v>Apr</v>
      </c>
      <c r="D229" s="16" t="str">
        <f t="shared" si="10"/>
        <v>FY 2025</v>
      </c>
      <c r="E229" s="16" t="str">
        <f t="shared" si="11"/>
        <v>Q1</v>
      </c>
      <c r="F229" t="s">
        <v>120</v>
      </c>
      <c r="G229" t="s">
        <v>121</v>
      </c>
      <c r="H229">
        <v>31</v>
      </c>
      <c r="I229" t="s">
        <v>111</v>
      </c>
      <c r="J229" t="s">
        <v>112</v>
      </c>
      <c r="L229">
        <v>40</v>
      </c>
      <c r="M229" t="s">
        <v>122</v>
      </c>
    </row>
    <row r="230" spans="1:13" x14ac:dyDescent="0.3">
      <c r="A230" t="s">
        <v>108</v>
      </c>
      <c r="B230" s="16">
        <v>45412</v>
      </c>
      <c r="C230" s="16" t="str">
        <f t="shared" si="9"/>
        <v>Apr</v>
      </c>
      <c r="D230" s="16" t="str">
        <f t="shared" si="10"/>
        <v>FY 2025</v>
      </c>
      <c r="E230" s="16" t="str">
        <f t="shared" si="11"/>
        <v>Q1</v>
      </c>
      <c r="F230" t="s">
        <v>123</v>
      </c>
      <c r="G230" t="s">
        <v>124</v>
      </c>
      <c r="H230">
        <v>1642</v>
      </c>
      <c r="I230" t="s">
        <v>111</v>
      </c>
      <c r="J230" t="s">
        <v>112</v>
      </c>
      <c r="L230">
        <v>50</v>
      </c>
      <c r="M230" t="s">
        <v>125</v>
      </c>
    </row>
    <row r="231" spans="1:13" x14ac:dyDescent="0.3">
      <c r="A231" t="s">
        <v>108</v>
      </c>
      <c r="B231" s="16">
        <v>45412</v>
      </c>
      <c r="C231" s="16" t="str">
        <f t="shared" si="9"/>
        <v>Apr</v>
      </c>
      <c r="D231" s="16" t="str">
        <f t="shared" si="10"/>
        <v>FY 2025</v>
      </c>
      <c r="E231" s="16" t="str">
        <f t="shared" si="11"/>
        <v>Q1</v>
      </c>
      <c r="F231" t="s">
        <v>126</v>
      </c>
      <c r="G231" t="s">
        <v>127</v>
      </c>
      <c r="H231">
        <v>3083</v>
      </c>
      <c r="I231" t="s">
        <v>111</v>
      </c>
      <c r="J231" t="s">
        <v>112</v>
      </c>
      <c r="L231">
        <v>60</v>
      </c>
      <c r="M231" t="s">
        <v>128</v>
      </c>
    </row>
    <row r="232" spans="1:13" x14ac:dyDescent="0.3">
      <c r="A232" t="s">
        <v>108</v>
      </c>
      <c r="B232" s="16">
        <v>45412</v>
      </c>
      <c r="C232" s="16" t="str">
        <f t="shared" si="9"/>
        <v>Apr</v>
      </c>
      <c r="D232" s="16" t="str">
        <f t="shared" si="10"/>
        <v>FY 2025</v>
      </c>
      <c r="E232" s="16" t="str">
        <f t="shared" si="11"/>
        <v>Q1</v>
      </c>
      <c r="F232" t="s">
        <v>129</v>
      </c>
      <c r="G232" t="s">
        <v>130</v>
      </c>
      <c r="H232">
        <v>107590</v>
      </c>
      <c r="I232" t="s">
        <v>111</v>
      </c>
      <c r="J232" t="s">
        <v>112</v>
      </c>
      <c r="L232">
        <v>70</v>
      </c>
      <c r="M232" t="s">
        <v>131</v>
      </c>
    </row>
    <row r="233" spans="1:13" x14ac:dyDescent="0.3">
      <c r="A233" t="s">
        <v>108</v>
      </c>
      <c r="B233" s="16">
        <v>45412</v>
      </c>
      <c r="C233" s="16" t="str">
        <f t="shared" si="9"/>
        <v>Apr</v>
      </c>
      <c r="D233" s="16" t="str">
        <f t="shared" si="10"/>
        <v>FY 2025</v>
      </c>
      <c r="E233" s="16" t="str">
        <f t="shared" si="11"/>
        <v>Q1</v>
      </c>
      <c r="F233" t="s">
        <v>132</v>
      </c>
      <c r="G233" t="s">
        <v>133</v>
      </c>
      <c r="H233">
        <v>12191</v>
      </c>
      <c r="I233" t="s">
        <v>111</v>
      </c>
      <c r="J233" t="s">
        <v>112</v>
      </c>
      <c r="L233">
        <v>80</v>
      </c>
      <c r="M233" t="s">
        <v>134</v>
      </c>
    </row>
    <row r="234" spans="1:13" x14ac:dyDescent="0.3">
      <c r="A234" t="s">
        <v>108</v>
      </c>
      <c r="B234" s="16">
        <v>45412</v>
      </c>
      <c r="C234" s="16" t="str">
        <f t="shared" si="9"/>
        <v>Apr</v>
      </c>
      <c r="D234" s="16" t="str">
        <f t="shared" si="10"/>
        <v>FY 2025</v>
      </c>
      <c r="E234" s="16" t="str">
        <f t="shared" si="11"/>
        <v>Q1</v>
      </c>
      <c r="F234" t="s">
        <v>135</v>
      </c>
      <c r="G234" t="s">
        <v>136</v>
      </c>
      <c r="H234">
        <v>6806</v>
      </c>
      <c r="I234" t="s">
        <v>111</v>
      </c>
      <c r="J234" t="s">
        <v>112</v>
      </c>
      <c r="L234">
        <v>90</v>
      </c>
      <c r="M234" t="s">
        <v>137</v>
      </c>
    </row>
    <row r="235" spans="1:13" x14ac:dyDescent="0.3">
      <c r="A235" t="s">
        <v>108</v>
      </c>
      <c r="B235" s="16">
        <v>45412</v>
      </c>
      <c r="C235" s="16" t="str">
        <f t="shared" si="9"/>
        <v>Apr</v>
      </c>
      <c r="D235" s="16" t="str">
        <f t="shared" si="10"/>
        <v>FY 2025</v>
      </c>
      <c r="E235" s="16" t="str">
        <f t="shared" si="11"/>
        <v>Q1</v>
      </c>
      <c r="F235" t="s">
        <v>138</v>
      </c>
      <c r="G235" t="s">
        <v>139</v>
      </c>
      <c r="H235">
        <v>193</v>
      </c>
      <c r="I235" t="s">
        <v>111</v>
      </c>
      <c r="J235" t="s">
        <v>112</v>
      </c>
      <c r="L235">
        <v>100</v>
      </c>
      <c r="M235" t="s">
        <v>140</v>
      </c>
    </row>
    <row r="236" spans="1:13" x14ac:dyDescent="0.3">
      <c r="A236" t="s">
        <v>108</v>
      </c>
      <c r="B236" s="16">
        <v>45412</v>
      </c>
      <c r="C236" s="16" t="str">
        <f t="shared" si="9"/>
        <v>Apr</v>
      </c>
      <c r="D236" s="16" t="str">
        <f t="shared" si="10"/>
        <v>FY 2025</v>
      </c>
      <c r="E236" s="16" t="str">
        <f t="shared" si="11"/>
        <v>Q1</v>
      </c>
      <c r="F236" t="s">
        <v>141</v>
      </c>
      <c r="G236" t="s">
        <v>142</v>
      </c>
      <c r="H236">
        <v>26</v>
      </c>
      <c r="I236" t="s">
        <v>111</v>
      </c>
      <c r="J236" t="s">
        <v>112</v>
      </c>
      <c r="L236">
        <v>110</v>
      </c>
      <c r="M236" t="s">
        <v>143</v>
      </c>
    </row>
    <row r="237" spans="1:13" x14ac:dyDescent="0.3">
      <c r="A237" t="s">
        <v>108</v>
      </c>
      <c r="B237" s="16">
        <v>45412</v>
      </c>
      <c r="C237" s="16" t="str">
        <f t="shared" si="9"/>
        <v>Apr</v>
      </c>
      <c r="D237" s="16" t="str">
        <f t="shared" si="10"/>
        <v>FY 2025</v>
      </c>
      <c r="E237" s="16" t="str">
        <f t="shared" si="11"/>
        <v>Q1</v>
      </c>
      <c r="F237" t="s">
        <v>144</v>
      </c>
      <c r="G237" t="s">
        <v>145</v>
      </c>
      <c r="H237">
        <v>1753</v>
      </c>
      <c r="I237" t="s">
        <v>111</v>
      </c>
      <c r="J237" t="s">
        <v>112</v>
      </c>
      <c r="L237">
        <v>120</v>
      </c>
      <c r="M237" t="s">
        <v>146</v>
      </c>
    </row>
    <row r="238" spans="1:13" x14ac:dyDescent="0.3">
      <c r="A238" t="s">
        <v>108</v>
      </c>
      <c r="B238" s="16">
        <v>45412</v>
      </c>
      <c r="C238" s="16" t="str">
        <f t="shared" si="9"/>
        <v>Apr</v>
      </c>
      <c r="D238" s="16" t="str">
        <f t="shared" si="10"/>
        <v>FY 2025</v>
      </c>
      <c r="E238" s="16" t="str">
        <f t="shared" si="11"/>
        <v>Q1</v>
      </c>
      <c r="F238" t="s">
        <v>147</v>
      </c>
      <c r="G238" t="s">
        <v>148</v>
      </c>
      <c r="H238">
        <v>3413</v>
      </c>
      <c r="I238" t="s">
        <v>111</v>
      </c>
      <c r="J238" t="s">
        <v>112</v>
      </c>
      <c r="L238">
        <v>130</v>
      </c>
      <c r="M238" t="s">
        <v>149</v>
      </c>
    </row>
    <row r="239" spans="1:13" x14ac:dyDescent="0.3">
      <c r="A239" t="s">
        <v>108</v>
      </c>
      <c r="B239" s="16">
        <v>45412</v>
      </c>
      <c r="C239" s="16" t="str">
        <f t="shared" si="9"/>
        <v>Apr</v>
      </c>
      <c r="D239" s="16" t="str">
        <f t="shared" si="10"/>
        <v>FY 2025</v>
      </c>
      <c r="E239" s="16" t="str">
        <f t="shared" si="11"/>
        <v>Q1</v>
      </c>
      <c r="F239" t="s">
        <v>150</v>
      </c>
      <c r="G239" t="s">
        <v>151</v>
      </c>
      <c r="H239">
        <v>98183</v>
      </c>
      <c r="I239" t="s">
        <v>111</v>
      </c>
      <c r="J239" t="s">
        <v>112</v>
      </c>
      <c r="L239">
        <v>140</v>
      </c>
      <c r="M239" t="s">
        <v>152</v>
      </c>
    </row>
    <row r="240" spans="1:13" x14ac:dyDescent="0.3">
      <c r="A240" t="s">
        <v>108</v>
      </c>
      <c r="B240" s="16">
        <v>45382</v>
      </c>
      <c r="C240" s="16" t="str">
        <f t="shared" si="9"/>
        <v>Mar</v>
      </c>
      <c r="D240" s="16" t="str">
        <f t="shared" si="10"/>
        <v>FY 2024</v>
      </c>
      <c r="E240" s="16" t="str">
        <f t="shared" si="11"/>
        <v>Q4</v>
      </c>
      <c r="F240" t="s">
        <v>109</v>
      </c>
      <c r="G240" t="s">
        <v>110</v>
      </c>
      <c r="H240">
        <v>14301</v>
      </c>
      <c r="I240" t="s">
        <v>111</v>
      </c>
      <c r="J240" t="s">
        <v>112</v>
      </c>
      <c r="L240">
        <v>10</v>
      </c>
      <c r="M240" t="s">
        <v>113</v>
      </c>
    </row>
    <row r="241" spans="1:13" x14ac:dyDescent="0.3">
      <c r="A241" t="s">
        <v>108</v>
      </c>
      <c r="B241" s="16">
        <v>45382</v>
      </c>
      <c r="C241" s="16" t="str">
        <f t="shared" si="9"/>
        <v>Mar</v>
      </c>
      <c r="D241" s="16" t="str">
        <f t="shared" si="10"/>
        <v>FY 2024</v>
      </c>
      <c r="E241" s="16" t="str">
        <f t="shared" si="11"/>
        <v>Q4</v>
      </c>
      <c r="F241" t="s">
        <v>114</v>
      </c>
      <c r="G241" t="s">
        <v>115</v>
      </c>
      <c r="H241">
        <v>7672</v>
      </c>
      <c r="I241" t="s">
        <v>111</v>
      </c>
      <c r="J241" t="s">
        <v>112</v>
      </c>
      <c r="L241">
        <v>20</v>
      </c>
      <c r="M241" t="s">
        <v>116</v>
      </c>
    </row>
    <row r="242" spans="1:13" x14ac:dyDescent="0.3">
      <c r="A242" t="s">
        <v>108</v>
      </c>
      <c r="B242" s="16">
        <v>45382</v>
      </c>
      <c r="C242" s="16" t="str">
        <f t="shared" si="9"/>
        <v>Mar</v>
      </c>
      <c r="D242" s="16" t="str">
        <f t="shared" si="10"/>
        <v>FY 2024</v>
      </c>
      <c r="E242" s="16" t="str">
        <f t="shared" si="11"/>
        <v>Q4</v>
      </c>
      <c r="F242" t="s">
        <v>117</v>
      </c>
      <c r="G242" t="s">
        <v>118</v>
      </c>
      <c r="H242">
        <v>273</v>
      </c>
      <c r="I242" t="s">
        <v>111</v>
      </c>
      <c r="J242" t="s">
        <v>112</v>
      </c>
      <c r="L242">
        <v>30</v>
      </c>
      <c r="M242" t="s">
        <v>119</v>
      </c>
    </row>
    <row r="243" spans="1:13" x14ac:dyDescent="0.3">
      <c r="A243" t="s">
        <v>108</v>
      </c>
      <c r="B243" s="16">
        <v>45382</v>
      </c>
      <c r="C243" s="16" t="str">
        <f t="shared" si="9"/>
        <v>Mar</v>
      </c>
      <c r="D243" s="16" t="str">
        <f t="shared" si="10"/>
        <v>FY 2024</v>
      </c>
      <c r="E243" s="16" t="str">
        <f t="shared" si="11"/>
        <v>Q4</v>
      </c>
      <c r="F243" t="s">
        <v>120</v>
      </c>
      <c r="G243" t="s">
        <v>121</v>
      </c>
      <c r="H243">
        <v>39</v>
      </c>
      <c r="I243" t="s">
        <v>111</v>
      </c>
      <c r="J243" t="s">
        <v>112</v>
      </c>
      <c r="L243">
        <v>40</v>
      </c>
      <c r="M243" t="s">
        <v>122</v>
      </c>
    </row>
    <row r="244" spans="1:13" x14ac:dyDescent="0.3">
      <c r="A244" t="s">
        <v>108</v>
      </c>
      <c r="B244" s="16">
        <v>45382</v>
      </c>
      <c r="C244" s="16" t="str">
        <f t="shared" si="9"/>
        <v>Mar</v>
      </c>
      <c r="D244" s="16" t="str">
        <f t="shared" si="10"/>
        <v>FY 2024</v>
      </c>
      <c r="E244" s="16" t="str">
        <f t="shared" si="11"/>
        <v>Q4</v>
      </c>
      <c r="F244" t="s">
        <v>123</v>
      </c>
      <c r="G244" t="s">
        <v>124</v>
      </c>
      <c r="H244">
        <v>1709</v>
      </c>
      <c r="I244" t="s">
        <v>111</v>
      </c>
      <c r="J244" t="s">
        <v>112</v>
      </c>
      <c r="L244">
        <v>50</v>
      </c>
      <c r="M244" t="s">
        <v>125</v>
      </c>
    </row>
    <row r="245" spans="1:13" x14ac:dyDescent="0.3">
      <c r="A245" t="s">
        <v>108</v>
      </c>
      <c r="B245" s="16">
        <v>45382</v>
      </c>
      <c r="C245" s="16" t="str">
        <f t="shared" si="9"/>
        <v>Mar</v>
      </c>
      <c r="D245" s="16" t="str">
        <f t="shared" si="10"/>
        <v>FY 2024</v>
      </c>
      <c r="E245" s="16" t="str">
        <f t="shared" si="11"/>
        <v>Q4</v>
      </c>
      <c r="F245" t="s">
        <v>126</v>
      </c>
      <c r="G245" t="s">
        <v>127</v>
      </c>
      <c r="H245">
        <v>4608</v>
      </c>
      <c r="I245" t="s">
        <v>111</v>
      </c>
      <c r="J245" t="s">
        <v>112</v>
      </c>
      <c r="L245">
        <v>60</v>
      </c>
      <c r="M245" t="s">
        <v>128</v>
      </c>
    </row>
    <row r="246" spans="1:13" x14ac:dyDescent="0.3">
      <c r="A246" t="s">
        <v>108</v>
      </c>
      <c r="B246" s="16">
        <v>45382</v>
      </c>
      <c r="C246" s="16" t="str">
        <f t="shared" si="9"/>
        <v>Mar</v>
      </c>
      <c r="D246" s="16" t="str">
        <f t="shared" si="10"/>
        <v>FY 2024</v>
      </c>
      <c r="E246" s="16" t="str">
        <f t="shared" si="11"/>
        <v>Q4</v>
      </c>
      <c r="F246" t="s">
        <v>129</v>
      </c>
      <c r="G246" t="s">
        <v>130</v>
      </c>
      <c r="H246">
        <v>93606</v>
      </c>
      <c r="I246" t="s">
        <v>111</v>
      </c>
      <c r="J246" t="s">
        <v>112</v>
      </c>
      <c r="L246">
        <v>70</v>
      </c>
      <c r="M246" t="s">
        <v>131</v>
      </c>
    </row>
    <row r="247" spans="1:13" x14ac:dyDescent="0.3">
      <c r="A247" t="s">
        <v>108</v>
      </c>
      <c r="B247" s="16">
        <v>45382</v>
      </c>
      <c r="C247" s="16" t="str">
        <f t="shared" si="9"/>
        <v>Mar</v>
      </c>
      <c r="D247" s="16" t="str">
        <f t="shared" si="10"/>
        <v>FY 2024</v>
      </c>
      <c r="E247" s="16" t="str">
        <f t="shared" si="11"/>
        <v>Q4</v>
      </c>
      <c r="F247" t="s">
        <v>132</v>
      </c>
      <c r="G247" t="s">
        <v>133</v>
      </c>
      <c r="H247">
        <v>13258</v>
      </c>
      <c r="I247" t="s">
        <v>111</v>
      </c>
      <c r="J247" t="s">
        <v>112</v>
      </c>
      <c r="L247">
        <v>80</v>
      </c>
      <c r="M247" t="s">
        <v>134</v>
      </c>
    </row>
    <row r="248" spans="1:13" x14ac:dyDescent="0.3">
      <c r="A248" t="s">
        <v>108</v>
      </c>
      <c r="B248" s="16">
        <v>45382</v>
      </c>
      <c r="C248" s="16" t="str">
        <f t="shared" si="9"/>
        <v>Mar</v>
      </c>
      <c r="D248" s="16" t="str">
        <f t="shared" si="10"/>
        <v>FY 2024</v>
      </c>
      <c r="E248" s="16" t="str">
        <f t="shared" si="11"/>
        <v>Q4</v>
      </c>
      <c r="F248" t="s">
        <v>135</v>
      </c>
      <c r="G248" t="s">
        <v>136</v>
      </c>
      <c r="H248">
        <v>7270</v>
      </c>
      <c r="I248" t="s">
        <v>111</v>
      </c>
      <c r="J248" t="s">
        <v>112</v>
      </c>
      <c r="L248">
        <v>90</v>
      </c>
      <c r="M248" t="s">
        <v>137</v>
      </c>
    </row>
    <row r="249" spans="1:13" x14ac:dyDescent="0.3">
      <c r="A249" t="s">
        <v>108</v>
      </c>
      <c r="B249" s="16">
        <v>45382</v>
      </c>
      <c r="C249" s="16" t="str">
        <f t="shared" si="9"/>
        <v>Mar</v>
      </c>
      <c r="D249" s="16" t="str">
        <f t="shared" si="10"/>
        <v>FY 2024</v>
      </c>
      <c r="E249" s="16" t="str">
        <f t="shared" si="11"/>
        <v>Q4</v>
      </c>
      <c r="F249" t="s">
        <v>138</v>
      </c>
      <c r="G249" t="s">
        <v>139</v>
      </c>
      <c r="H249">
        <v>294</v>
      </c>
      <c r="I249" t="s">
        <v>111</v>
      </c>
      <c r="J249" t="s">
        <v>112</v>
      </c>
      <c r="L249">
        <v>100</v>
      </c>
      <c r="M249" t="s">
        <v>140</v>
      </c>
    </row>
    <row r="250" spans="1:13" x14ac:dyDescent="0.3">
      <c r="A250" t="s">
        <v>108</v>
      </c>
      <c r="B250" s="16">
        <v>45382</v>
      </c>
      <c r="C250" s="16" t="str">
        <f t="shared" si="9"/>
        <v>Mar</v>
      </c>
      <c r="D250" s="16" t="str">
        <f t="shared" si="10"/>
        <v>FY 2024</v>
      </c>
      <c r="E250" s="16" t="str">
        <f t="shared" si="11"/>
        <v>Q4</v>
      </c>
      <c r="F250" t="s">
        <v>141</v>
      </c>
      <c r="G250" t="s">
        <v>142</v>
      </c>
      <c r="H250">
        <v>25</v>
      </c>
      <c r="I250" t="s">
        <v>111</v>
      </c>
      <c r="J250" t="s">
        <v>112</v>
      </c>
      <c r="L250">
        <v>110</v>
      </c>
      <c r="M250" t="s">
        <v>143</v>
      </c>
    </row>
    <row r="251" spans="1:13" x14ac:dyDescent="0.3">
      <c r="A251" t="s">
        <v>108</v>
      </c>
      <c r="B251" s="16">
        <v>45382</v>
      </c>
      <c r="C251" s="16" t="str">
        <f t="shared" si="9"/>
        <v>Mar</v>
      </c>
      <c r="D251" s="16" t="str">
        <f t="shared" si="10"/>
        <v>FY 2024</v>
      </c>
      <c r="E251" s="16" t="str">
        <f t="shared" si="11"/>
        <v>Q4</v>
      </c>
      <c r="F251" t="s">
        <v>144</v>
      </c>
      <c r="G251" t="s">
        <v>145</v>
      </c>
      <c r="H251">
        <v>1451</v>
      </c>
      <c r="I251" t="s">
        <v>111</v>
      </c>
      <c r="J251" t="s">
        <v>112</v>
      </c>
      <c r="L251">
        <v>120</v>
      </c>
      <c r="M251" t="s">
        <v>146</v>
      </c>
    </row>
    <row r="252" spans="1:13" x14ac:dyDescent="0.3">
      <c r="A252" t="s">
        <v>108</v>
      </c>
      <c r="B252" s="16">
        <v>45382</v>
      </c>
      <c r="C252" s="16" t="str">
        <f t="shared" si="9"/>
        <v>Mar</v>
      </c>
      <c r="D252" s="16" t="str">
        <f t="shared" si="10"/>
        <v>FY 2024</v>
      </c>
      <c r="E252" s="16" t="str">
        <f t="shared" si="11"/>
        <v>Q4</v>
      </c>
      <c r="F252" t="s">
        <v>147</v>
      </c>
      <c r="G252" t="s">
        <v>148</v>
      </c>
      <c r="H252">
        <v>4218</v>
      </c>
      <c r="I252" t="s">
        <v>111</v>
      </c>
      <c r="J252" t="s">
        <v>112</v>
      </c>
      <c r="L252">
        <v>130</v>
      </c>
      <c r="M252" t="s">
        <v>149</v>
      </c>
    </row>
    <row r="253" spans="1:13" x14ac:dyDescent="0.3">
      <c r="A253" t="s">
        <v>108</v>
      </c>
      <c r="B253" s="16">
        <v>45382</v>
      </c>
      <c r="C253" s="16" t="str">
        <f t="shared" si="9"/>
        <v>Mar</v>
      </c>
      <c r="D253" s="16" t="str">
        <f t="shared" si="10"/>
        <v>FY 2024</v>
      </c>
      <c r="E253" s="16" t="str">
        <f t="shared" si="11"/>
        <v>Q4</v>
      </c>
      <c r="F253" t="s">
        <v>150</v>
      </c>
      <c r="G253" t="s">
        <v>151</v>
      </c>
      <c r="H253">
        <v>102165</v>
      </c>
      <c r="I253" t="s">
        <v>111</v>
      </c>
      <c r="J253" t="s">
        <v>112</v>
      </c>
      <c r="L253">
        <v>140</v>
      </c>
      <c r="M253" t="s">
        <v>152</v>
      </c>
    </row>
    <row r="254" spans="1:13" x14ac:dyDescent="0.3">
      <c r="A254" t="s">
        <v>108</v>
      </c>
      <c r="B254" s="16">
        <v>45351</v>
      </c>
      <c r="C254" s="16" t="str">
        <f t="shared" si="9"/>
        <v>Feb</v>
      </c>
      <c r="D254" s="16" t="str">
        <f t="shared" si="10"/>
        <v>FY 2024</v>
      </c>
      <c r="E254" s="16" t="str">
        <f t="shared" si="11"/>
        <v>Q4</v>
      </c>
      <c r="F254" t="s">
        <v>109</v>
      </c>
      <c r="G254" t="s">
        <v>110</v>
      </c>
      <c r="H254">
        <v>13640</v>
      </c>
      <c r="I254" t="s">
        <v>111</v>
      </c>
      <c r="J254" t="s">
        <v>112</v>
      </c>
      <c r="L254">
        <v>10</v>
      </c>
      <c r="M254" t="s">
        <v>113</v>
      </c>
    </row>
    <row r="255" spans="1:13" x14ac:dyDescent="0.3">
      <c r="A255" t="s">
        <v>108</v>
      </c>
      <c r="B255" s="16">
        <v>45351</v>
      </c>
      <c r="C255" s="16" t="str">
        <f t="shared" si="9"/>
        <v>Feb</v>
      </c>
      <c r="D255" s="16" t="str">
        <f t="shared" si="10"/>
        <v>FY 2024</v>
      </c>
      <c r="E255" s="16" t="str">
        <f t="shared" si="11"/>
        <v>Q4</v>
      </c>
      <c r="F255" t="s">
        <v>114</v>
      </c>
      <c r="G255" t="s">
        <v>115</v>
      </c>
      <c r="H255">
        <v>7955</v>
      </c>
      <c r="I255" t="s">
        <v>111</v>
      </c>
      <c r="J255" t="s">
        <v>112</v>
      </c>
      <c r="L255">
        <v>20</v>
      </c>
      <c r="M255" t="s">
        <v>116</v>
      </c>
    </row>
    <row r="256" spans="1:13" x14ac:dyDescent="0.3">
      <c r="A256" t="s">
        <v>108</v>
      </c>
      <c r="B256" s="16">
        <v>45351</v>
      </c>
      <c r="C256" s="16" t="str">
        <f t="shared" si="9"/>
        <v>Feb</v>
      </c>
      <c r="D256" s="16" t="str">
        <f t="shared" si="10"/>
        <v>FY 2024</v>
      </c>
      <c r="E256" s="16" t="str">
        <f t="shared" si="11"/>
        <v>Q4</v>
      </c>
      <c r="F256" t="s">
        <v>117</v>
      </c>
      <c r="G256" t="s">
        <v>118</v>
      </c>
      <c r="H256">
        <v>289</v>
      </c>
      <c r="I256" t="s">
        <v>111</v>
      </c>
      <c r="J256" t="s">
        <v>112</v>
      </c>
      <c r="L256">
        <v>30</v>
      </c>
      <c r="M256" t="s">
        <v>119</v>
      </c>
    </row>
    <row r="257" spans="1:13" x14ac:dyDescent="0.3">
      <c r="A257" t="s">
        <v>108</v>
      </c>
      <c r="B257" s="16">
        <v>45351</v>
      </c>
      <c r="C257" s="16" t="str">
        <f t="shared" si="9"/>
        <v>Feb</v>
      </c>
      <c r="D257" s="16" t="str">
        <f t="shared" si="10"/>
        <v>FY 2024</v>
      </c>
      <c r="E257" s="16" t="str">
        <f t="shared" si="11"/>
        <v>Q4</v>
      </c>
      <c r="F257" t="s">
        <v>120</v>
      </c>
      <c r="G257" t="s">
        <v>121</v>
      </c>
      <c r="H257">
        <v>63</v>
      </c>
      <c r="I257" t="s">
        <v>111</v>
      </c>
      <c r="J257" t="s">
        <v>112</v>
      </c>
      <c r="L257">
        <v>40</v>
      </c>
      <c r="M257" t="s">
        <v>122</v>
      </c>
    </row>
    <row r="258" spans="1:13" x14ac:dyDescent="0.3">
      <c r="A258" t="s">
        <v>108</v>
      </c>
      <c r="B258" s="16">
        <v>45351</v>
      </c>
      <c r="C258" s="16" t="str">
        <f t="shared" si="9"/>
        <v>Feb</v>
      </c>
      <c r="D258" s="16" t="str">
        <f t="shared" si="10"/>
        <v>FY 2024</v>
      </c>
      <c r="E258" s="16" t="str">
        <f t="shared" si="11"/>
        <v>Q4</v>
      </c>
      <c r="F258" t="s">
        <v>123</v>
      </c>
      <c r="G258" t="s">
        <v>124</v>
      </c>
      <c r="H258">
        <v>1756</v>
      </c>
      <c r="I258" t="s">
        <v>111</v>
      </c>
      <c r="J258" t="s">
        <v>112</v>
      </c>
      <c r="L258">
        <v>50</v>
      </c>
      <c r="M258" t="s">
        <v>125</v>
      </c>
    </row>
    <row r="259" spans="1:13" x14ac:dyDescent="0.3">
      <c r="A259" t="s">
        <v>108</v>
      </c>
      <c r="B259" s="16">
        <v>45351</v>
      </c>
      <c r="C259" s="16" t="str">
        <f t="shared" ref="C259:C322" si="12">TEXT(B259,"mmm")</f>
        <v>Feb</v>
      </c>
      <c r="D259" s="16" t="str">
        <f t="shared" ref="D259:D322" si="13">"FY "&amp; (YEAR(B259) + IF(MONTH(B259)&gt;3,1,0))</f>
        <v>FY 2024</v>
      </c>
      <c r="E259" s="16" t="str">
        <f t="shared" ref="E259:E322" si="14">CHOOSE(INT((MOD(MONTH(B259)-4,12))/3)+1, "Q1", "Q2", "Q3", "Q4")</f>
        <v>Q4</v>
      </c>
      <c r="F259" t="s">
        <v>126</v>
      </c>
      <c r="G259" t="s">
        <v>127</v>
      </c>
      <c r="H259">
        <v>3577</v>
      </c>
      <c r="I259" t="s">
        <v>111</v>
      </c>
      <c r="J259" t="s">
        <v>112</v>
      </c>
      <c r="L259">
        <v>60</v>
      </c>
      <c r="M259" t="s">
        <v>128</v>
      </c>
    </row>
    <row r="260" spans="1:13" x14ac:dyDescent="0.3">
      <c r="A260" t="s">
        <v>108</v>
      </c>
      <c r="B260" s="16">
        <v>45351</v>
      </c>
      <c r="C260" s="16" t="str">
        <f t="shared" si="12"/>
        <v>Feb</v>
      </c>
      <c r="D260" s="16" t="str">
        <f t="shared" si="13"/>
        <v>FY 2024</v>
      </c>
      <c r="E260" s="16" t="str">
        <f t="shared" si="14"/>
        <v>Q4</v>
      </c>
      <c r="F260" t="s">
        <v>129</v>
      </c>
      <c r="G260" t="s">
        <v>130</v>
      </c>
      <c r="H260">
        <v>93770</v>
      </c>
      <c r="I260" t="s">
        <v>111</v>
      </c>
      <c r="J260" t="s">
        <v>112</v>
      </c>
      <c r="L260">
        <v>70</v>
      </c>
      <c r="M260" t="s">
        <v>131</v>
      </c>
    </row>
    <row r="261" spans="1:13" x14ac:dyDescent="0.3">
      <c r="A261" t="s">
        <v>108</v>
      </c>
      <c r="B261" s="16">
        <v>45351</v>
      </c>
      <c r="C261" s="16" t="str">
        <f t="shared" si="12"/>
        <v>Feb</v>
      </c>
      <c r="D261" s="16" t="str">
        <f t="shared" si="13"/>
        <v>FY 2024</v>
      </c>
      <c r="E261" s="16" t="str">
        <f t="shared" si="14"/>
        <v>Q4</v>
      </c>
      <c r="F261" t="s">
        <v>132</v>
      </c>
      <c r="G261" t="s">
        <v>133</v>
      </c>
      <c r="H261">
        <v>14323</v>
      </c>
      <c r="I261" t="s">
        <v>111</v>
      </c>
      <c r="J261" t="s">
        <v>112</v>
      </c>
      <c r="L261">
        <v>80</v>
      </c>
      <c r="M261" t="s">
        <v>134</v>
      </c>
    </row>
    <row r="262" spans="1:13" x14ac:dyDescent="0.3">
      <c r="A262" t="s">
        <v>108</v>
      </c>
      <c r="B262" s="16">
        <v>45351</v>
      </c>
      <c r="C262" s="16" t="str">
        <f t="shared" si="12"/>
        <v>Feb</v>
      </c>
      <c r="D262" s="16" t="str">
        <f t="shared" si="13"/>
        <v>FY 2024</v>
      </c>
      <c r="E262" s="16" t="str">
        <f t="shared" si="14"/>
        <v>Q4</v>
      </c>
      <c r="F262" t="s">
        <v>135</v>
      </c>
      <c r="G262" t="s">
        <v>136</v>
      </c>
      <c r="H262">
        <v>8004</v>
      </c>
      <c r="I262" t="s">
        <v>111</v>
      </c>
      <c r="J262" t="s">
        <v>112</v>
      </c>
      <c r="L262">
        <v>90</v>
      </c>
      <c r="M262" t="s">
        <v>137</v>
      </c>
    </row>
    <row r="263" spans="1:13" x14ac:dyDescent="0.3">
      <c r="A263" t="s">
        <v>108</v>
      </c>
      <c r="B263" s="16">
        <v>45351</v>
      </c>
      <c r="C263" s="16" t="str">
        <f t="shared" si="12"/>
        <v>Feb</v>
      </c>
      <c r="D263" s="16" t="str">
        <f t="shared" si="13"/>
        <v>FY 2024</v>
      </c>
      <c r="E263" s="16" t="str">
        <f t="shared" si="14"/>
        <v>Q4</v>
      </c>
      <c r="F263" t="s">
        <v>138</v>
      </c>
      <c r="G263" t="s">
        <v>139</v>
      </c>
      <c r="H263">
        <v>327</v>
      </c>
      <c r="I263" t="s">
        <v>111</v>
      </c>
      <c r="J263" t="s">
        <v>112</v>
      </c>
      <c r="L263">
        <v>100</v>
      </c>
      <c r="M263" t="s">
        <v>140</v>
      </c>
    </row>
    <row r="264" spans="1:13" x14ac:dyDescent="0.3">
      <c r="A264" t="s">
        <v>108</v>
      </c>
      <c r="B264" s="16">
        <v>45351</v>
      </c>
      <c r="C264" s="16" t="str">
        <f t="shared" si="12"/>
        <v>Feb</v>
      </c>
      <c r="D264" s="16" t="str">
        <f t="shared" si="13"/>
        <v>FY 2024</v>
      </c>
      <c r="E264" s="16" t="str">
        <f t="shared" si="14"/>
        <v>Q4</v>
      </c>
      <c r="F264" t="s">
        <v>141</v>
      </c>
      <c r="G264" t="s">
        <v>142</v>
      </c>
      <c r="H264">
        <v>44</v>
      </c>
      <c r="I264" t="s">
        <v>111</v>
      </c>
      <c r="J264" t="s">
        <v>112</v>
      </c>
      <c r="L264">
        <v>110</v>
      </c>
      <c r="M264" t="s">
        <v>143</v>
      </c>
    </row>
    <row r="265" spans="1:13" x14ac:dyDescent="0.3">
      <c r="A265" t="s">
        <v>108</v>
      </c>
      <c r="B265" s="16">
        <v>45351</v>
      </c>
      <c r="C265" s="16" t="str">
        <f t="shared" si="12"/>
        <v>Feb</v>
      </c>
      <c r="D265" s="16" t="str">
        <f t="shared" si="13"/>
        <v>FY 2024</v>
      </c>
      <c r="E265" s="16" t="str">
        <f t="shared" si="14"/>
        <v>Q4</v>
      </c>
      <c r="F265" t="s">
        <v>144</v>
      </c>
      <c r="G265" t="s">
        <v>145</v>
      </c>
      <c r="H265">
        <v>1603</v>
      </c>
      <c r="I265" t="s">
        <v>111</v>
      </c>
      <c r="J265" t="s">
        <v>112</v>
      </c>
      <c r="L265">
        <v>120</v>
      </c>
      <c r="M265" t="s">
        <v>146</v>
      </c>
    </row>
    <row r="266" spans="1:13" x14ac:dyDescent="0.3">
      <c r="A266" t="s">
        <v>108</v>
      </c>
      <c r="B266" s="16">
        <v>45351</v>
      </c>
      <c r="C266" s="16" t="str">
        <f t="shared" si="12"/>
        <v>Feb</v>
      </c>
      <c r="D266" s="16" t="str">
        <f t="shared" si="13"/>
        <v>FY 2024</v>
      </c>
      <c r="E266" s="16" t="str">
        <f t="shared" si="14"/>
        <v>Q4</v>
      </c>
      <c r="F266" t="s">
        <v>147</v>
      </c>
      <c r="G266" t="s">
        <v>148</v>
      </c>
      <c r="H266">
        <v>4345</v>
      </c>
      <c r="I266" t="s">
        <v>111</v>
      </c>
      <c r="J266" t="s">
        <v>112</v>
      </c>
      <c r="L266">
        <v>130</v>
      </c>
      <c r="M266" t="s">
        <v>149</v>
      </c>
    </row>
    <row r="267" spans="1:13" x14ac:dyDescent="0.3">
      <c r="A267" t="s">
        <v>108</v>
      </c>
      <c r="B267" s="16">
        <v>45351</v>
      </c>
      <c r="C267" s="16" t="str">
        <f t="shared" si="12"/>
        <v>Feb</v>
      </c>
      <c r="D267" s="16" t="str">
        <f t="shared" si="13"/>
        <v>FY 2024</v>
      </c>
      <c r="E267" s="16" t="str">
        <f t="shared" si="14"/>
        <v>Q4</v>
      </c>
      <c r="F267" t="s">
        <v>150</v>
      </c>
      <c r="G267" t="s">
        <v>151</v>
      </c>
      <c r="H267">
        <v>94894</v>
      </c>
      <c r="I267" t="s">
        <v>111</v>
      </c>
      <c r="J267" t="s">
        <v>112</v>
      </c>
      <c r="L267">
        <v>140</v>
      </c>
      <c r="M267" t="s">
        <v>152</v>
      </c>
    </row>
    <row r="268" spans="1:13" x14ac:dyDescent="0.3">
      <c r="A268" t="s">
        <v>108</v>
      </c>
      <c r="B268" s="16">
        <v>45322</v>
      </c>
      <c r="C268" s="16" t="str">
        <f t="shared" si="12"/>
        <v>Jan</v>
      </c>
      <c r="D268" s="16" t="str">
        <f t="shared" si="13"/>
        <v>FY 2024</v>
      </c>
      <c r="E268" s="16" t="str">
        <f t="shared" si="14"/>
        <v>Q4</v>
      </c>
      <c r="F268" t="s">
        <v>109</v>
      </c>
      <c r="G268" t="s">
        <v>110</v>
      </c>
      <c r="H268">
        <v>14798</v>
      </c>
      <c r="I268" t="s">
        <v>111</v>
      </c>
      <c r="J268" t="s">
        <v>112</v>
      </c>
      <c r="L268">
        <v>10</v>
      </c>
      <c r="M268" t="s">
        <v>113</v>
      </c>
    </row>
    <row r="269" spans="1:13" x14ac:dyDescent="0.3">
      <c r="A269" t="s">
        <v>108</v>
      </c>
      <c r="B269" s="16">
        <v>45322</v>
      </c>
      <c r="C269" s="16" t="str">
        <f t="shared" si="12"/>
        <v>Jan</v>
      </c>
      <c r="D269" s="16" t="str">
        <f t="shared" si="13"/>
        <v>FY 2024</v>
      </c>
      <c r="E269" s="16" t="str">
        <f t="shared" si="14"/>
        <v>Q4</v>
      </c>
      <c r="F269" t="s">
        <v>114</v>
      </c>
      <c r="G269" t="s">
        <v>115</v>
      </c>
      <c r="H269">
        <v>7802</v>
      </c>
      <c r="I269" t="s">
        <v>111</v>
      </c>
      <c r="J269" t="s">
        <v>112</v>
      </c>
      <c r="L269">
        <v>20</v>
      </c>
      <c r="M269" t="s">
        <v>116</v>
      </c>
    </row>
    <row r="270" spans="1:13" x14ac:dyDescent="0.3">
      <c r="A270" t="s">
        <v>108</v>
      </c>
      <c r="B270" s="16">
        <v>45322</v>
      </c>
      <c r="C270" s="16" t="str">
        <f t="shared" si="12"/>
        <v>Jan</v>
      </c>
      <c r="D270" s="16" t="str">
        <f t="shared" si="13"/>
        <v>FY 2024</v>
      </c>
      <c r="E270" s="16" t="str">
        <f t="shared" si="14"/>
        <v>Q4</v>
      </c>
      <c r="F270" t="s">
        <v>117</v>
      </c>
      <c r="G270" t="s">
        <v>118</v>
      </c>
      <c r="H270">
        <v>177</v>
      </c>
      <c r="I270" t="s">
        <v>111</v>
      </c>
      <c r="J270" t="s">
        <v>112</v>
      </c>
      <c r="L270">
        <v>30</v>
      </c>
      <c r="M270" t="s">
        <v>119</v>
      </c>
    </row>
    <row r="271" spans="1:13" x14ac:dyDescent="0.3">
      <c r="A271" t="s">
        <v>108</v>
      </c>
      <c r="B271" s="16">
        <v>45322</v>
      </c>
      <c r="C271" s="16" t="str">
        <f t="shared" si="12"/>
        <v>Jan</v>
      </c>
      <c r="D271" s="16" t="str">
        <f t="shared" si="13"/>
        <v>FY 2024</v>
      </c>
      <c r="E271" s="16" t="str">
        <f t="shared" si="14"/>
        <v>Q4</v>
      </c>
      <c r="F271" t="s">
        <v>120</v>
      </c>
      <c r="G271" t="s">
        <v>121</v>
      </c>
      <c r="H271">
        <v>65</v>
      </c>
      <c r="I271" t="s">
        <v>111</v>
      </c>
      <c r="J271" t="s">
        <v>112</v>
      </c>
      <c r="L271">
        <v>40</v>
      </c>
      <c r="M271" t="s">
        <v>122</v>
      </c>
    </row>
    <row r="272" spans="1:13" x14ac:dyDescent="0.3">
      <c r="A272" t="s">
        <v>108</v>
      </c>
      <c r="B272" s="16">
        <v>45322</v>
      </c>
      <c r="C272" s="16" t="str">
        <f t="shared" si="12"/>
        <v>Jan</v>
      </c>
      <c r="D272" s="16" t="str">
        <f t="shared" si="13"/>
        <v>FY 2024</v>
      </c>
      <c r="E272" s="16" t="str">
        <f t="shared" si="14"/>
        <v>Q4</v>
      </c>
      <c r="F272" t="s">
        <v>123</v>
      </c>
      <c r="G272" t="s">
        <v>124</v>
      </c>
      <c r="H272">
        <v>2734</v>
      </c>
      <c r="I272" t="s">
        <v>111</v>
      </c>
      <c r="J272" t="s">
        <v>112</v>
      </c>
      <c r="L272">
        <v>50</v>
      </c>
      <c r="M272" t="s">
        <v>125</v>
      </c>
    </row>
    <row r="273" spans="1:13" x14ac:dyDescent="0.3">
      <c r="A273" t="s">
        <v>108</v>
      </c>
      <c r="B273" s="16">
        <v>45322</v>
      </c>
      <c r="C273" s="16" t="str">
        <f t="shared" si="12"/>
        <v>Jan</v>
      </c>
      <c r="D273" s="16" t="str">
        <f t="shared" si="13"/>
        <v>FY 2024</v>
      </c>
      <c r="E273" s="16" t="str">
        <f t="shared" si="14"/>
        <v>Q4</v>
      </c>
      <c r="F273" t="s">
        <v>126</v>
      </c>
      <c r="G273" t="s">
        <v>127</v>
      </c>
      <c r="H273">
        <v>4020</v>
      </c>
      <c r="I273" t="s">
        <v>111</v>
      </c>
      <c r="J273" t="s">
        <v>112</v>
      </c>
      <c r="L273">
        <v>60</v>
      </c>
      <c r="M273" t="s">
        <v>128</v>
      </c>
    </row>
    <row r="274" spans="1:13" x14ac:dyDescent="0.3">
      <c r="A274" t="s">
        <v>108</v>
      </c>
      <c r="B274" s="16">
        <v>45322</v>
      </c>
      <c r="C274" s="16" t="str">
        <f t="shared" si="12"/>
        <v>Jan</v>
      </c>
      <c r="D274" s="16" t="str">
        <f t="shared" si="13"/>
        <v>FY 2024</v>
      </c>
      <c r="E274" s="16" t="str">
        <f t="shared" si="14"/>
        <v>Q4</v>
      </c>
      <c r="F274" t="s">
        <v>129</v>
      </c>
      <c r="G274" t="s">
        <v>130</v>
      </c>
      <c r="H274">
        <v>104619</v>
      </c>
      <c r="I274" t="s">
        <v>111</v>
      </c>
      <c r="J274" t="s">
        <v>112</v>
      </c>
      <c r="L274">
        <v>70</v>
      </c>
      <c r="M274" t="s">
        <v>131</v>
      </c>
    </row>
    <row r="275" spans="1:13" x14ac:dyDescent="0.3">
      <c r="A275" t="s">
        <v>108</v>
      </c>
      <c r="B275" s="16">
        <v>45322</v>
      </c>
      <c r="C275" s="16" t="str">
        <f t="shared" si="12"/>
        <v>Jan</v>
      </c>
      <c r="D275" s="16" t="str">
        <f t="shared" si="13"/>
        <v>FY 2024</v>
      </c>
      <c r="E275" s="16" t="str">
        <f t="shared" si="14"/>
        <v>Q4</v>
      </c>
      <c r="F275" t="s">
        <v>132</v>
      </c>
      <c r="G275" t="s">
        <v>133</v>
      </c>
      <c r="H275">
        <v>16042</v>
      </c>
      <c r="I275" t="s">
        <v>111</v>
      </c>
      <c r="J275" t="s">
        <v>112</v>
      </c>
      <c r="L275">
        <v>80</v>
      </c>
      <c r="M275" t="s">
        <v>134</v>
      </c>
    </row>
    <row r="276" spans="1:13" x14ac:dyDescent="0.3">
      <c r="A276" t="s">
        <v>108</v>
      </c>
      <c r="B276" s="16">
        <v>45322</v>
      </c>
      <c r="C276" s="16" t="str">
        <f t="shared" si="12"/>
        <v>Jan</v>
      </c>
      <c r="D276" s="16" t="str">
        <f t="shared" si="13"/>
        <v>FY 2024</v>
      </c>
      <c r="E276" s="16" t="str">
        <f t="shared" si="14"/>
        <v>Q4</v>
      </c>
      <c r="F276" t="s">
        <v>135</v>
      </c>
      <c r="G276" t="s">
        <v>136</v>
      </c>
      <c r="H276">
        <v>9618</v>
      </c>
      <c r="I276" t="s">
        <v>111</v>
      </c>
      <c r="J276" t="s">
        <v>112</v>
      </c>
      <c r="L276">
        <v>90</v>
      </c>
      <c r="M276" t="s">
        <v>137</v>
      </c>
    </row>
    <row r="277" spans="1:13" x14ac:dyDescent="0.3">
      <c r="A277" t="s">
        <v>108</v>
      </c>
      <c r="B277" s="16">
        <v>45322</v>
      </c>
      <c r="C277" s="16" t="str">
        <f t="shared" si="12"/>
        <v>Jan</v>
      </c>
      <c r="D277" s="16" t="str">
        <f t="shared" si="13"/>
        <v>FY 2024</v>
      </c>
      <c r="E277" s="16" t="str">
        <f t="shared" si="14"/>
        <v>Q4</v>
      </c>
      <c r="F277" t="s">
        <v>138</v>
      </c>
      <c r="G277" t="s">
        <v>139</v>
      </c>
      <c r="H277">
        <v>69</v>
      </c>
      <c r="I277" t="s">
        <v>111</v>
      </c>
      <c r="J277" t="s">
        <v>112</v>
      </c>
      <c r="L277">
        <v>100</v>
      </c>
      <c r="M277" t="s">
        <v>140</v>
      </c>
    </row>
    <row r="278" spans="1:13" x14ac:dyDescent="0.3">
      <c r="A278" t="s">
        <v>108</v>
      </c>
      <c r="B278" s="16">
        <v>45322</v>
      </c>
      <c r="C278" s="16" t="str">
        <f t="shared" si="12"/>
        <v>Jan</v>
      </c>
      <c r="D278" s="16" t="str">
        <f t="shared" si="13"/>
        <v>FY 2024</v>
      </c>
      <c r="E278" s="16" t="str">
        <f t="shared" si="14"/>
        <v>Q4</v>
      </c>
      <c r="F278" t="s">
        <v>141</v>
      </c>
      <c r="G278" t="s">
        <v>142</v>
      </c>
      <c r="H278">
        <v>41</v>
      </c>
      <c r="I278" t="s">
        <v>111</v>
      </c>
      <c r="J278" t="s">
        <v>112</v>
      </c>
      <c r="L278">
        <v>110</v>
      </c>
      <c r="M278" t="s">
        <v>143</v>
      </c>
    </row>
    <row r="279" spans="1:13" x14ac:dyDescent="0.3">
      <c r="A279" t="s">
        <v>108</v>
      </c>
      <c r="B279" s="16">
        <v>45322</v>
      </c>
      <c r="C279" s="16" t="str">
        <f t="shared" si="12"/>
        <v>Jan</v>
      </c>
      <c r="D279" s="16" t="str">
        <f t="shared" si="13"/>
        <v>FY 2024</v>
      </c>
      <c r="E279" s="16" t="str">
        <f t="shared" si="14"/>
        <v>Q4</v>
      </c>
      <c r="F279" t="s">
        <v>144</v>
      </c>
      <c r="G279" t="s">
        <v>145</v>
      </c>
      <c r="H279">
        <v>2066</v>
      </c>
      <c r="I279" t="s">
        <v>111</v>
      </c>
      <c r="J279" t="s">
        <v>112</v>
      </c>
      <c r="L279">
        <v>120</v>
      </c>
      <c r="M279" t="s">
        <v>146</v>
      </c>
    </row>
    <row r="280" spans="1:13" x14ac:dyDescent="0.3">
      <c r="A280" t="s">
        <v>108</v>
      </c>
      <c r="B280" s="16">
        <v>45322</v>
      </c>
      <c r="C280" s="16" t="str">
        <f t="shared" si="12"/>
        <v>Jan</v>
      </c>
      <c r="D280" s="16" t="str">
        <f t="shared" si="13"/>
        <v>FY 2024</v>
      </c>
      <c r="E280" s="16" t="str">
        <f t="shared" si="14"/>
        <v>Q4</v>
      </c>
      <c r="F280" t="s">
        <v>147</v>
      </c>
      <c r="G280" t="s">
        <v>148</v>
      </c>
      <c r="H280">
        <v>4248</v>
      </c>
      <c r="I280" t="s">
        <v>111</v>
      </c>
      <c r="J280" t="s">
        <v>112</v>
      </c>
      <c r="L280">
        <v>130</v>
      </c>
      <c r="M280" t="s">
        <v>149</v>
      </c>
    </row>
    <row r="281" spans="1:13" x14ac:dyDescent="0.3">
      <c r="A281" t="s">
        <v>108</v>
      </c>
      <c r="B281" s="16">
        <v>45322</v>
      </c>
      <c r="C281" s="16" t="str">
        <f t="shared" si="12"/>
        <v>Jan</v>
      </c>
      <c r="D281" s="16" t="str">
        <f t="shared" si="13"/>
        <v>FY 2024</v>
      </c>
      <c r="E281" s="16" t="str">
        <f t="shared" si="14"/>
        <v>Q4</v>
      </c>
      <c r="F281" t="s">
        <v>150</v>
      </c>
      <c r="G281" t="s">
        <v>151</v>
      </c>
      <c r="H281">
        <v>102672</v>
      </c>
      <c r="I281" t="s">
        <v>111</v>
      </c>
      <c r="J281" t="s">
        <v>112</v>
      </c>
      <c r="L281">
        <v>140</v>
      </c>
      <c r="M281" t="s">
        <v>152</v>
      </c>
    </row>
    <row r="282" spans="1:13" x14ac:dyDescent="0.3">
      <c r="A282" t="s">
        <v>108</v>
      </c>
      <c r="B282" s="16">
        <v>45291</v>
      </c>
      <c r="C282" s="16" t="str">
        <f t="shared" si="12"/>
        <v>Dec</v>
      </c>
      <c r="D282" s="16" t="str">
        <f t="shared" si="13"/>
        <v>FY 2024</v>
      </c>
      <c r="E282" s="16" t="str">
        <f t="shared" si="14"/>
        <v>Q3</v>
      </c>
      <c r="F282" t="s">
        <v>109</v>
      </c>
      <c r="G282" t="s">
        <v>110</v>
      </c>
      <c r="H282">
        <v>8526</v>
      </c>
      <c r="I282" t="s">
        <v>111</v>
      </c>
      <c r="J282" t="s">
        <v>112</v>
      </c>
      <c r="L282">
        <v>10</v>
      </c>
      <c r="M282" t="s">
        <v>113</v>
      </c>
    </row>
    <row r="283" spans="1:13" x14ac:dyDescent="0.3">
      <c r="A283" t="s">
        <v>108</v>
      </c>
      <c r="B283" s="16">
        <v>45291</v>
      </c>
      <c r="C283" s="16" t="str">
        <f t="shared" si="12"/>
        <v>Dec</v>
      </c>
      <c r="D283" s="16" t="str">
        <f t="shared" si="13"/>
        <v>FY 2024</v>
      </c>
      <c r="E283" s="16" t="str">
        <f t="shared" si="14"/>
        <v>Q3</v>
      </c>
      <c r="F283" t="s">
        <v>114</v>
      </c>
      <c r="G283" t="s">
        <v>115</v>
      </c>
      <c r="H283">
        <v>4916</v>
      </c>
      <c r="I283" t="s">
        <v>111</v>
      </c>
      <c r="J283" t="s">
        <v>112</v>
      </c>
      <c r="L283">
        <v>20</v>
      </c>
      <c r="M283" t="s">
        <v>116</v>
      </c>
    </row>
    <row r="284" spans="1:13" x14ac:dyDescent="0.3">
      <c r="A284" t="s">
        <v>108</v>
      </c>
      <c r="B284" s="16">
        <v>45291</v>
      </c>
      <c r="C284" s="16" t="str">
        <f t="shared" si="12"/>
        <v>Dec</v>
      </c>
      <c r="D284" s="16" t="str">
        <f t="shared" si="13"/>
        <v>FY 2024</v>
      </c>
      <c r="E284" s="16" t="str">
        <f t="shared" si="14"/>
        <v>Q3</v>
      </c>
      <c r="F284" t="s">
        <v>117</v>
      </c>
      <c r="G284" t="s">
        <v>118</v>
      </c>
      <c r="H284">
        <v>74</v>
      </c>
      <c r="I284" t="s">
        <v>111</v>
      </c>
      <c r="J284" t="s">
        <v>112</v>
      </c>
      <c r="L284">
        <v>30</v>
      </c>
      <c r="M284" t="s">
        <v>119</v>
      </c>
    </row>
    <row r="285" spans="1:13" x14ac:dyDescent="0.3">
      <c r="A285" t="s">
        <v>108</v>
      </c>
      <c r="B285" s="16">
        <v>45291</v>
      </c>
      <c r="C285" s="16" t="str">
        <f t="shared" si="12"/>
        <v>Dec</v>
      </c>
      <c r="D285" s="16" t="str">
        <f t="shared" si="13"/>
        <v>FY 2024</v>
      </c>
      <c r="E285" s="16" t="str">
        <f t="shared" si="14"/>
        <v>Q3</v>
      </c>
      <c r="F285" t="s">
        <v>120</v>
      </c>
      <c r="G285" t="s">
        <v>121</v>
      </c>
      <c r="H285">
        <v>31</v>
      </c>
      <c r="I285" t="s">
        <v>111</v>
      </c>
      <c r="J285" t="s">
        <v>112</v>
      </c>
      <c r="L285">
        <v>40</v>
      </c>
      <c r="M285" t="s">
        <v>122</v>
      </c>
    </row>
    <row r="286" spans="1:13" x14ac:dyDescent="0.3">
      <c r="A286" t="s">
        <v>108</v>
      </c>
      <c r="B286" s="16">
        <v>45291</v>
      </c>
      <c r="C286" s="16" t="str">
        <f t="shared" si="12"/>
        <v>Dec</v>
      </c>
      <c r="D286" s="16" t="str">
        <f t="shared" si="13"/>
        <v>FY 2024</v>
      </c>
      <c r="E286" s="16" t="str">
        <f t="shared" si="14"/>
        <v>Q3</v>
      </c>
      <c r="F286" t="s">
        <v>123</v>
      </c>
      <c r="G286" t="s">
        <v>124</v>
      </c>
      <c r="H286">
        <v>900</v>
      </c>
      <c r="I286" t="s">
        <v>111</v>
      </c>
      <c r="J286" t="s">
        <v>112</v>
      </c>
      <c r="L286">
        <v>50</v>
      </c>
      <c r="M286" t="s">
        <v>125</v>
      </c>
    </row>
    <row r="287" spans="1:13" x14ac:dyDescent="0.3">
      <c r="A287" t="s">
        <v>108</v>
      </c>
      <c r="B287" s="16">
        <v>45291</v>
      </c>
      <c r="C287" s="16" t="str">
        <f t="shared" si="12"/>
        <v>Dec</v>
      </c>
      <c r="D287" s="16" t="str">
        <f t="shared" si="13"/>
        <v>FY 2024</v>
      </c>
      <c r="E287" s="16" t="str">
        <f t="shared" si="14"/>
        <v>Q3</v>
      </c>
      <c r="F287" t="s">
        <v>126</v>
      </c>
      <c r="G287" t="s">
        <v>127</v>
      </c>
      <c r="H287">
        <v>2605</v>
      </c>
      <c r="I287" t="s">
        <v>111</v>
      </c>
      <c r="J287" t="s">
        <v>112</v>
      </c>
      <c r="L287">
        <v>60</v>
      </c>
      <c r="M287" t="s">
        <v>128</v>
      </c>
    </row>
    <row r="288" spans="1:13" x14ac:dyDescent="0.3">
      <c r="A288" t="s">
        <v>108</v>
      </c>
      <c r="B288" s="16">
        <v>45291</v>
      </c>
      <c r="C288" s="16" t="str">
        <f t="shared" si="12"/>
        <v>Dec</v>
      </c>
      <c r="D288" s="16" t="str">
        <f t="shared" si="13"/>
        <v>FY 2024</v>
      </c>
      <c r="E288" s="16" t="str">
        <f t="shared" si="14"/>
        <v>Q3</v>
      </c>
      <c r="F288" t="s">
        <v>129</v>
      </c>
      <c r="G288" t="s">
        <v>130</v>
      </c>
      <c r="H288">
        <v>82362</v>
      </c>
      <c r="I288" t="s">
        <v>111</v>
      </c>
      <c r="J288" t="s">
        <v>112</v>
      </c>
      <c r="L288">
        <v>70</v>
      </c>
      <c r="M288" t="s">
        <v>131</v>
      </c>
    </row>
    <row r="289" spans="1:13" x14ac:dyDescent="0.3">
      <c r="A289" t="s">
        <v>108</v>
      </c>
      <c r="B289" s="16">
        <v>45291</v>
      </c>
      <c r="C289" s="16" t="str">
        <f t="shared" si="12"/>
        <v>Dec</v>
      </c>
      <c r="D289" s="16" t="str">
        <f t="shared" si="13"/>
        <v>FY 2024</v>
      </c>
      <c r="E289" s="16" t="str">
        <f t="shared" si="14"/>
        <v>Q3</v>
      </c>
      <c r="F289" t="s">
        <v>132</v>
      </c>
      <c r="G289" t="s">
        <v>133</v>
      </c>
      <c r="H289">
        <v>10470</v>
      </c>
      <c r="I289" t="s">
        <v>111</v>
      </c>
      <c r="J289" t="s">
        <v>112</v>
      </c>
      <c r="L289">
        <v>80</v>
      </c>
      <c r="M289" t="s">
        <v>134</v>
      </c>
    </row>
    <row r="290" spans="1:13" x14ac:dyDescent="0.3">
      <c r="A290" t="s">
        <v>108</v>
      </c>
      <c r="B290" s="16">
        <v>45291</v>
      </c>
      <c r="C290" s="16" t="str">
        <f t="shared" si="12"/>
        <v>Dec</v>
      </c>
      <c r="D290" s="16" t="str">
        <f t="shared" si="13"/>
        <v>FY 2024</v>
      </c>
      <c r="E290" s="16" t="str">
        <f t="shared" si="14"/>
        <v>Q3</v>
      </c>
      <c r="F290" t="s">
        <v>135</v>
      </c>
      <c r="G290" t="s">
        <v>136</v>
      </c>
      <c r="H290">
        <v>6654</v>
      </c>
      <c r="I290" t="s">
        <v>111</v>
      </c>
      <c r="J290" t="s">
        <v>112</v>
      </c>
      <c r="L290">
        <v>90</v>
      </c>
      <c r="M290" t="s">
        <v>137</v>
      </c>
    </row>
    <row r="291" spans="1:13" x14ac:dyDescent="0.3">
      <c r="A291" t="s">
        <v>108</v>
      </c>
      <c r="B291" s="16">
        <v>45291</v>
      </c>
      <c r="C291" s="16" t="str">
        <f t="shared" si="12"/>
        <v>Dec</v>
      </c>
      <c r="D291" s="16" t="str">
        <f t="shared" si="13"/>
        <v>FY 2024</v>
      </c>
      <c r="E291" s="16" t="str">
        <f t="shared" si="14"/>
        <v>Q3</v>
      </c>
      <c r="F291" t="s">
        <v>138</v>
      </c>
      <c r="G291" t="s">
        <v>139</v>
      </c>
      <c r="H291">
        <v>105</v>
      </c>
      <c r="I291" t="s">
        <v>111</v>
      </c>
      <c r="J291" t="s">
        <v>112</v>
      </c>
      <c r="L291">
        <v>100</v>
      </c>
      <c r="M291" t="s">
        <v>140</v>
      </c>
    </row>
    <row r="292" spans="1:13" x14ac:dyDescent="0.3">
      <c r="A292" t="s">
        <v>108</v>
      </c>
      <c r="B292" s="16">
        <v>45291</v>
      </c>
      <c r="C292" s="16" t="str">
        <f t="shared" si="12"/>
        <v>Dec</v>
      </c>
      <c r="D292" s="16" t="str">
        <f t="shared" si="13"/>
        <v>FY 2024</v>
      </c>
      <c r="E292" s="16" t="str">
        <f t="shared" si="14"/>
        <v>Q3</v>
      </c>
      <c r="F292" t="s">
        <v>141</v>
      </c>
      <c r="G292" t="s">
        <v>142</v>
      </c>
      <c r="H292">
        <v>29</v>
      </c>
      <c r="I292" t="s">
        <v>111</v>
      </c>
      <c r="J292" t="s">
        <v>112</v>
      </c>
      <c r="L292">
        <v>110</v>
      </c>
      <c r="M292" t="s">
        <v>143</v>
      </c>
    </row>
    <row r="293" spans="1:13" x14ac:dyDescent="0.3">
      <c r="A293" t="s">
        <v>108</v>
      </c>
      <c r="B293" s="16">
        <v>45291</v>
      </c>
      <c r="C293" s="16" t="str">
        <f t="shared" si="12"/>
        <v>Dec</v>
      </c>
      <c r="D293" s="16" t="str">
        <f t="shared" si="13"/>
        <v>FY 2024</v>
      </c>
      <c r="E293" s="16" t="str">
        <f t="shared" si="14"/>
        <v>Q3</v>
      </c>
      <c r="F293" t="s">
        <v>144</v>
      </c>
      <c r="G293" t="s">
        <v>145</v>
      </c>
      <c r="H293">
        <v>1009</v>
      </c>
      <c r="I293" t="s">
        <v>111</v>
      </c>
      <c r="J293" t="s">
        <v>112</v>
      </c>
      <c r="L293">
        <v>120</v>
      </c>
      <c r="M293" t="s">
        <v>146</v>
      </c>
    </row>
    <row r="294" spans="1:13" x14ac:dyDescent="0.3">
      <c r="A294" t="s">
        <v>108</v>
      </c>
      <c r="B294" s="16">
        <v>45291</v>
      </c>
      <c r="C294" s="16" t="str">
        <f t="shared" si="12"/>
        <v>Dec</v>
      </c>
      <c r="D294" s="16" t="str">
        <f t="shared" si="13"/>
        <v>FY 2024</v>
      </c>
      <c r="E294" s="16" t="str">
        <f t="shared" si="14"/>
        <v>Q3</v>
      </c>
      <c r="F294" t="s">
        <v>147</v>
      </c>
      <c r="G294" t="s">
        <v>148</v>
      </c>
      <c r="H294">
        <v>2673</v>
      </c>
      <c r="I294" t="s">
        <v>111</v>
      </c>
      <c r="J294" t="s">
        <v>112</v>
      </c>
      <c r="L294">
        <v>130</v>
      </c>
      <c r="M294" t="s">
        <v>149</v>
      </c>
    </row>
    <row r="295" spans="1:13" x14ac:dyDescent="0.3">
      <c r="A295" t="s">
        <v>108</v>
      </c>
      <c r="B295" s="16">
        <v>45291</v>
      </c>
      <c r="C295" s="16" t="str">
        <f t="shared" si="12"/>
        <v>Dec</v>
      </c>
      <c r="D295" s="16" t="str">
        <f t="shared" si="13"/>
        <v>FY 2024</v>
      </c>
      <c r="E295" s="16" t="str">
        <f t="shared" si="14"/>
        <v>Q3</v>
      </c>
      <c r="F295" t="s">
        <v>150</v>
      </c>
      <c r="G295" t="s">
        <v>151</v>
      </c>
      <c r="H295">
        <v>84070</v>
      </c>
      <c r="I295" t="s">
        <v>111</v>
      </c>
      <c r="J295" t="s">
        <v>112</v>
      </c>
      <c r="L295">
        <v>140</v>
      </c>
      <c r="M295" t="s">
        <v>152</v>
      </c>
    </row>
    <row r="296" spans="1:13" x14ac:dyDescent="0.3">
      <c r="A296" t="s">
        <v>108</v>
      </c>
      <c r="B296" s="16">
        <v>45260</v>
      </c>
      <c r="C296" s="16" t="str">
        <f t="shared" si="12"/>
        <v>Nov</v>
      </c>
      <c r="D296" s="16" t="str">
        <f t="shared" si="13"/>
        <v>FY 2024</v>
      </c>
      <c r="E296" s="16" t="str">
        <f t="shared" si="14"/>
        <v>Q3</v>
      </c>
      <c r="F296" t="s">
        <v>109</v>
      </c>
      <c r="G296" t="s">
        <v>110</v>
      </c>
      <c r="H296">
        <v>10130</v>
      </c>
      <c r="I296" t="s">
        <v>111</v>
      </c>
      <c r="J296" t="s">
        <v>112</v>
      </c>
      <c r="L296">
        <v>10</v>
      </c>
      <c r="M296" t="s">
        <v>113</v>
      </c>
    </row>
    <row r="297" spans="1:13" x14ac:dyDescent="0.3">
      <c r="A297" t="s">
        <v>108</v>
      </c>
      <c r="B297" s="16">
        <v>45260</v>
      </c>
      <c r="C297" s="16" t="str">
        <f t="shared" si="12"/>
        <v>Nov</v>
      </c>
      <c r="D297" s="16" t="str">
        <f t="shared" si="13"/>
        <v>FY 2024</v>
      </c>
      <c r="E297" s="16" t="str">
        <f t="shared" si="14"/>
        <v>Q3</v>
      </c>
      <c r="F297" t="s">
        <v>114</v>
      </c>
      <c r="G297" t="s">
        <v>115</v>
      </c>
      <c r="H297">
        <v>4875</v>
      </c>
      <c r="I297" t="s">
        <v>111</v>
      </c>
      <c r="J297" t="s">
        <v>112</v>
      </c>
      <c r="L297">
        <v>20</v>
      </c>
      <c r="M297" t="s">
        <v>116</v>
      </c>
    </row>
    <row r="298" spans="1:13" x14ac:dyDescent="0.3">
      <c r="A298" t="s">
        <v>108</v>
      </c>
      <c r="B298" s="16">
        <v>45260</v>
      </c>
      <c r="C298" s="16" t="str">
        <f t="shared" si="12"/>
        <v>Nov</v>
      </c>
      <c r="D298" s="16" t="str">
        <f t="shared" si="13"/>
        <v>FY 2024</v>
      </c>
      <c r="E298" s="16" t="str">
        <f t="shared" si="14"/>
        <v>Q3</v>
      </c>
      <c r="F298" t="s">
        <v>117</v>
      </c>
      <c r="G298" t="s">
        <v>118</v>
      </c>
      <c r="H298">
        <v>126</v>
      </c>
      <c r="I298" t="s">
        <v>111</v>
      </c>
      <c r="J298" t="s">
        <v>112</v>
      </c>
      <c r="L298">
        <v>30</v>
      </c>
      <c r="M298" t="s">
        <v>119</v>
      </c>
    </row>
    <row r="299" spans="1:13" x14ac:dyDescent="0.3">
      <c r="A299" t="s">
        <v>108</v>
      </c>
      <c r="B299" s="16">
        <v>45260</v>
      </c>
      <c r="C299" s="16" t="str">
        <f t="shared" si="12"/>
        <v>Nov</v>
      </c>
      <c r="D299" s="16" t="str">
        <f t="shared" si="13"/>
        <v>FY 2024</v>
      </c>
      <c r="E299" s="16" t="str">
        <f t="shared" si="14"/>
        <v>Q3</v>
      </c>
      <c r="F299" t="s">
        <v>120</v>
      </c>
      <c r="G299" t="s">
        <v>121</v>
      </c>
      <c r="H299">
        <v>19</v>
      </c>
      <c r="I299" t="s">
        <v>111</v>
      </c>
      <c r="J299" t="s">
        <v>112</v>
      </c>
      <c r="L299">
        <v>40</v>
      </c>
      <c r="M299" t="s">
        <v>122</v>
      </c>
    </row>
    <row r="300" spans="1:13" x14ac:dyDescent="0.3">
      <c r="A300" t="s">
        <v>108</v>
      </c>
      <c r="B300" s="16">
        <v>45260</v>
      </c>
      <c r="C300" s="16" t="str">
        <f t="shared" si="12"/>
        <v>Nov</v>
      </c>
      <c r="D300" s="16" t="str">
        <f t="shared" si="13"/>
        <v>FY 2024</v>
      </c>
      <c r="E300" s="16" t="str">
        <f t="shared" si="14"/>
        <v>Q3</v>
      </c>
      <c r="F300" t="s">
        <v>123</v>
      </c>
      <c r="G300" t="s">
        <v>124</v>
      </c>
      <c r="H300">
        <v>1600</v>
      </c>
      <c r="I300" t="s">
        <v>111</v>
      </c>
      <c r="J300" t="s">
        <v>112</v>
      </c>
      <c r="L300">
        <v>50</v>
      </c>
      <c r="M300" t="s">
        <v>125</v>
      </c>
    </row>
    <row r="301" spans="1:13" x14ac:dyDescent="0.3">
      <c r="A301" t="s">
        <v>108</v>
      </c>
      <c r="B301" s="16">
        <v>45260</v>
      </c>
      <c r="C301" s="16" t="str">
        <f t="shared" si="12"/>
        <v>Nov</v>
      </c>
      <c r="D301" s="16" t="str">
        <f t="shared" si="13"/>
        <v>FY 2024</v>
      </c>
      <c r="E301" s="16" t="str">
        <f t="shared" si="14"/>
        <v>Q3</v>
      </c>
      <c r="F301" t="s">
        <v>126</v>
      </c>
      <c r="G301" t="s">
        <v>127</v>
      </c>
      <c r="H301">
        <v>3510</v>
      </c>
      <c r="I301" t="s">
        <v>111</v>
      </c>
      <c r="J301" t="s">
        <v>112</v>
      </c>
      <c r="L301">
        <v>60</v>
      </c>
      <c r="M301" t="s">
        <v>128</v>
      </c>
    </row>
    <row r="302" spans="1:13" x14ac:dyDescent="0.3">
      <c r="A302" t="s">
        <v>108</v>
      </c>
      <c r="B302" s="16">
        <v>45260</v>
      </c>
      <c r="C302" s="16" t="str">
        <f t="shared" si="12"/>
        <v>Nov</v>
      </c>
      <c r="D302" s="16" t="str">
        <f t="shared" si="13"/>
        <v>FY 2024</v>
      </c>
      <c r="E302" s="16" t="str">
        <f t="shared" si="14"/>
        <v>Q3</v>
      </c>
      <c r="F302" t="s">
        <v>129</v>
      </c>
      <c r="G302" t="s">
        <v>130</v>
      </c>
      <c r="H302">
        <v>88493</v>
      </c>
      <c r="I302" t="s">
        <v>111</v>
      </c>
      <c r="J302" t="s">
        <v>112</v>
      </c>
      <c r="L302">
        <v>70</v>
      </c>
      <c r="M302" t="s">
        <v>131</v>
      </c>
    </row>
    <row r="303" spans="1:13" x14ac:dyDescent="0.3">
      <c r="A303" t="s">
        <v>108</v>
      </c>
      <c r="B303" s="16">
        <v>45260</v>
      </c>
      <c r="C303" s="16" t="str">
        <f t="shared" si="12"/>
        <v>Nov</v>
      </c>
      <c r="D303" s="16" t="str">
        <f t="shared" si="13"/>
        <v>FY 2024</v>
      </c>
      <c r="E303" s="16" t="str">
        <f t="shared" si="14"/>
        <v>Q3</v>
      </c>
      <c r="F303" t="s">
        <v>132</v>
      </c>
      <c r="G303" t="s">
        <v>133</v>
      </c>
      <c r="H303">
        <v>9554</v>
      </c>
      <c r="I303" t="s">
        <v>111</v>
      </c>
      <c r="J303" t="s">
        <v>112</v>
      </c>
      <c r="L303">
        <v>80</v>
      </c>
      <c r="M303" t="s">
        <v>134</v>
      </c>
    </row>
    <row r="304" spans="1:13" x14ac:dyDescent="0.3">
      <c r="A304" t="s">
        <v>108</v>
      </c>
      <c r="B304" s="16">
        <v>45260</v>
      </c>
      <c r="C304" s="16" t="str">
        <f t="shared" si="12"/>
        <v>Nov</v>
      </c>
      <c r="D304" s="16" t="str">
        <f t="shared" si="13"/>
        <v>FY 2024</v>
      </c>
      <c r="E304" s="16" t="str">
        <f t="shared" si="14"/>
        <v>Q3</v>
      </c>
      <c r="F304" t="s">
        <v>135</v>
      </c>
      <c r="G304" t="s">
        <v>136</v>
      </c>
      <c r="H304">
        <v>4271</v>
      </c>
      <c r="I304" t="s">
        <v>111</v>
      </c>
      <c r="J304" t="s">
        <v>112</v>
      </c>
      <c r="L304">
        <v>90</v>
      </c>
      <c r="M304" t="s">
        <v>137</v>
      </c>
    </row>
    <row r="305" spans="1:13" x14ac:dyDescent="0.3">
      <c r="A305" t="s">
        <v>108</v>
      </c>
      <c r="B305" s="16">
        <v>45260</v>
      </c>
      <c r="C305" s="16" t="str">
        <f t="shared" si="12"/>
        <v>Nov</v>
      </c>
      <c r="D305" s="16" t="str">
        <f t="shared" si="13"/>
        <v>FY 2024</v>
      </c>
      <c r="E305" s="16" t="str">
        <f t="shared" si="14"/>
        <v>Q3</v>
      </c>
      <c r="F305" t="s">
        <v>138</v>
      </c>
      <c r="G305" t="s">
        <v>139</v>
      </c>
      <c r="H305">
        <v>109</v>
      </c>
      <c r="I305" t="s">
        <v>111</v>
      </c>
      <c r="J305" t="s">
        <v>112</v>
      </c>
      <c r="L305">
        <v>100</v>
      </c>
      <c r="M305" t="s">
        <v>140</v>
      </c>
    </row>
    <row r="306" spans="1:13" x14ac:dyDescent="0.3">
      <c r="A306" t="s">
        <v>108</v>
      </c>
      <c r="B306" s="16">
        <v>45260</v>
      </c>
      <c r="C306" s="16" t="str">
        <f t="shared" si="12"/>
        <v>Nov</v>
      </c>
      <c r="D306" s="16" t="str">
        <f t="shared" si="13"/>
        <v>FY 2024</v>
      </c>
      <c r="E306" s="16" t="str">
        <f t="shared" si="14"/>
        <v>Q3</v>
      </c>
      <c r="F306" t="s">
        <v>141</v>
      </c>
      <c r="G306" t="s">
        <v>142</v>
      </c>
      <c r="H306">
        <v>16</v>
      </c>
      <c r="I306" t="s">
        <v>111</v>
      </c>
      <c r="J306" t="s">
        <v>112</v>
      </c>
      <c r="L306">
        <v>110</v>
      </c>
      <c r="M306" t="s">
        <v>143</v>
      </c>
    </row>
    <row r="307" spans="1:13" x14ac:dyDescent="0.3">
      <c r="A307" t="s">
        <v>108</v>
      </c>
      <c r="B307" s="16">
        <v>45260</v>
      </c>
      <c r="C307" s="16" t="str">
        <f t="shared" si="12"/>
        <v>Nov</v>
      </c>
      <c r="D307" s="16" t="str">
        <f t="shared" si="13"/>
        <v>FY 2024</v>
      </c>
      <c r="E307" s="16" t="str">
        <f t="shared" si="14"/>
        <v>Q3</v>
      </c>
      <c r="F307" t="s">
        <v>144</v>
      </c>
      <c r="G307" t="s">
        <v>145</v>
      </c>
      <c r="H307">
        <v>1325</v>
      </c>
      <c r="I307" t="s">
        <v>111</v>
      </c>
      <c r="J307" t="s">
        <v>112</v>
      </c>
      <c r="L307">
        <v>120</v>
      </c>
      <c r="M307" t="s">
        <v>146</v>
      </c>
    </row>
    <row r="308" spans="1:13" x14ac:dyDescent="0.3">
      <c r="A308" t="s">
        <v>108</v>
      </c>
      <c r="B308" s="16">
        <v>45260</v>
      </c>
      <c r="C308" s="16" t="str">
        <f t="shared" si="12"/>
        <v>Nov</v>
      </c>
      <c r="D308" s="16" t="str">
        <f t="shared" si="13"/>
        <v>FY 2024</v>
      </c>
      <c r="E308" s="16" t="str">
        <f t="shared" si="14"/>
        <v>Q3</v>
      </c>
      <c r="F308" t="s">
        <v>147</v>
      </c>
      <c r="G308" t="s">
        <v>148</v>
      </c>
      <c r="H308">
        <v>3833</v>
      </c>
      <c r="I308" t="s">
        <v>111</v>
      </c>
      <c r="J308" t="s">
        <v>112</v>
      </c>
      <c r="L308">
        <v>130</v>
      </c>
      <c r="M308" t="s">
        <v>149</v>
      </c>
    </row>
    <row r="309" spans="1:13" x14ac:dyDescent="0.3">
      <c r="A309" t="s">
        <v>108</v>
      </c>
      <c r="B309" s="16">
        <v>45260</v>
      </c>
      <c r="C309" s="16" t="str">
        <f t="shared" si="12"/>
        <v>Nov</v>
      </c>
      <c r="D309" s="16" t="str">
        <f t="shared" si="13"/>
        <v>FY 2024</v>
      </c>
      <c r="E309" s="16" t="str">
        <f t="shared" si="14"/>
        <v>Q3</v>
      </c>
      <c r="F309" t="s">
        <v>150</v>
      </c>
      <c r="G309" t="s">
        <v>151</v>
      </c>
      <c r="H309">
        <v>86575</v>
      </c>
      <c r="I309" t="s">
        <v>111</v>
      </c>
      <c r="J309" t="s">
        <v>112</v>
      </c>
      <c r="L309">
        <v>140</v>
      </c>
      <c r="M309" t="s">
        <v>152</v>
      </c>
    </row>
    <row r="310" spans="1:13" x14ac:dyDescent="0.3">
      <c r="A310" t="s">
        <v>108</v>
      </c>
      <c r="B310" s="16">
        <v>45230</v>
      </c>
      <c r="C310" s="16" t="str">
        <f t="shared" si="12"/>
        <v>Oct</v>
      </c>
      <c r="D310" s="16" t="str">
        <f t="shared" si="13"/>
        <v>FY 2024</v>
      </c>
      <c r="E310" s="16" t="str">
        <f t="shared" si="14"/>
        <v>Q3</v>
      </c>
      <c r="F310" t="s">
        <v>109</v>
      </c>
      <c r="G310" t="s">
        <v>110</v>
      </c>
      <c r="H310">
        <v>11560</v>
      </c>
      <c r="I310" t="s">
        <v>111</v>
      </c>
      <c r="J310" t="s">
        <v>112</v>
      </c>
      <c r="L310">
        <v>10</v>
      </c>
      <c r="M310" t="s">
        <v>113</v>
      </c>
    </row>
    <row r="311" spans="1:13" x14ac:dyDescent="0.3">
      <c r="A311" t="s">
        <v>108</v>
      </c>
      <c r="B311" s="16">
        <v>45230</v>
      </c>
      <c r="C311" s="16" t="str">
        <f t="shared" si="12"/>
        <v>Oct</v>
      </c>
      <c r="D311" s="16" t="str">
        <f t="shared" si="13"/>
        <v>FY 2024</v>
      </c>
      <c r="E311" s="16" t="str">
        <f t="shared" si="14"/>
        <v>Q3</v>
      </c>
      <c r="F311" t="s">
        <v>114</v>
      </c>
      <c r="G311" t="s">
        <v>115</v>
      </c>
      <c r="H311">
        <v>4850</v>
      </c>
      <c r="I311" t="s">
        <v>111</v>
      </c>
      <c r="J311" t="s">
        <v>112</v>
      </c>
      <c r="L311">
        <v>20</v>
      </c>
      <c r="M311" t="s">
        <v>116</v>
      </c>
    </row>
    <row r="312" spans="1:13" x14ac:dyDescent="0.3">
      <c r="A312" t="s">
        <v>108</v>
      </c>
      <c r="B312" s="16">
        <v>45230</v>
      </c>
      <c r="C312" s="16" t="str">
        <f t="shared" si="12"/>
        <v>Oct</v>
      </c>
      <c r="D312" s="16" t="str">
        <f t="shared" si="13"/>
        <v>FY 2024</v>
      </c>
      <c r="E312" s="16" t="str">
        <f t="shared" si="14"/>
        <v>Q3</v>
      </c>
      <c r="F312" t="s">
        <v>117</v>
      </c>
      <c r="G312" t="s">
        <v>118</v>
      </c>
      <c r="H312">
        <v>148</v>
      </c>
      <c r="I312" t="s">
        <v>111</v>
      </c>
      <c r="J312" t="s">
        <v>112</v>
      </c>
      <c r="L312">
        <v>30</v>
      </c>
      <c r="M312" t="s">
        <v>119</v>
      </c>
    </row>
    <row r="313" spans="1:13" x14ac:dyDescent="0.3">
      <c r="A313" t="s">
        <v>108</v>
      </c>
      <c r="B313" s="16">
        <v>45230</v>
      </c>
      <c r="C313" s="16" t="str">
        <f t="shared" si="12"/>
        <v>Oct</v>
      </c>
      <c r="D313" s="16" t="str">
        <f t="shared" si="13"/>
        <v>FY 2024</v>
      </c>
      <c r="E313" s="16" t="str">
        <f t="shared" si="14"/>
        <v>Q3</v>
      </c>
      <c r="F313" t="s">
        <v>120</v>
      </c>
      <c r="G313" t="s">
        <v>121</v>
      </c>
      <c r="H313">
        <v>26</v>
      </c>
      <c r="I313" t="s">
        <v>111</v>
      </c>
      <c r="J313" t="s">
        <v>112</v>
      </c>
      <c r="L313">
        <v>40</v>
      </c>
      <c r="M313" t="s">
        <v>122</v>
      </c>
    </row>
    <row r="314" spans="1:13" x14ac:dyDescent="0.3">
      <c r="A314" t="s">
        <v>108</v>
      </c>
      <c r="B314" s="16">
        <v>45230</v>
      </c>
      <c r="C314" s="16" t="str">
        <f t="shared" si="12"/>
        <v>Oct</v>
      </c>
      <c r="D314" s="16" t="str">
        <f t="shared" si="13"/>
        <v>FY 2024</v>
      </c>
      <c r="E314" s="16" t="str">
        <f t="shared" si="14"/>
        <v>Q3</v>
      </c>
      <c r="F314" t="s">
        <v>123</v>
      </c>
      <c r="G314" t="s">
        <v>124</v>
      </c>
      <c r="H314">
        <v>1330</v>
      </c>
      <c r="I314" t="s">
        <v>111</v>
      </c>
      <c r="J314" t="s">
        <v>112</v>
      </c>
      <c r="L314">
        <v>50</v>
      </c>
      <c r="M314" t="s">
        <v>125</v>
      </c>
    </row>
    <row r="315" spans="1:13" x14ac:dyDescent="0.3">
      <c r="A315" t="s">
        <v>108</v>
      </c>
      <c r="B315" s="16">
        <v>45230</v>
      </c>
      <c r="C315" s="16" t="str">
        <f t="shared" si="12"/>
        <v>Oct</v>
      </c>
      <c r="D315" s="16" t="str">
        <f t="shared" si="13"/>
        <v>FY 2024</v>
      </c>
      <c r="E315" s="16" t="str">
        <f t="shared" si="14"/>
        <v>Q3</v>
      </c>
      <c r="F315" t="s">
        <v>126</v>
      </c>
      <c r="G315" t="s">
        <v>127</v>
      </c>
      <c r="H315">
        <v>5206</v>
      </c>
      <c r="I315" t="s">
        <v>111</v>
      </c>
      <c r="J315" t="s">
        <v>112</v>
      </c>
      <c r="L315">
        <v>60</v>
      </c>
      <c r="M315" t="s">
        <v>128</v>
      </c>
    </row>
    <row r="316" spans="1:13" x14ac:dyDescent="0.3">
      <c r="A316" t="s">
        <v>108</v>
      </c>
      <c r="B316" s="16">
        <v>45230</v>
      </c>
      <c r="C316" s="16" t="str">
        <f t="shared" si="12"/>
        <v>Oct</v>
      </c>
      <c r="D316" s="16" t="str">
        <f t="shared" si="13"/>
        <v>FY 2024</v>
      </c>
      <c r="E316" s="16" t="str">
        <f t="shared" si="14"/>
        <v>Q3</v>
      </c>
      <c r="F316" t="s">
        <v>129</v>
      </c>
      <c r="G316" t="s">
        <v>130</v>
      </c>
      <c r="H316">
        <v>101976</v>
      </c>
      <c r="I316" t="s">
        <v>111</v>
      </c>
      <c r="J316" t="s">
        <v>112</v>
      </c>
      <c r="L316">
        <v>70</v>
      </c>
      <c r="M316" t="s">
        <v>131</v>
      </c>
    </row>
    <row r="317" spans="1:13" x14ac:dyDescent="0.3">
      <c r="A317" t="s">
        <v>108</v>
      </c>
      <c r="B317" s="16">
        <v>45230</v>
      </c>
      <c r="C317" s="16" t="str">
        <f t="shared" si="12"/>
        <v>Oct</v>
      </c>
      <c r="D317" s="16" t="str">
        <f t="shared" si="13"/>
        <v>FY 2024</v>
      </c>
      <c r="E317" s="16" t="str">
        <f t="shared" si="14"/>
        <v>Q3</v>
      </c>
      <c r="F317" t="s">
        <v>132</v>
      </c>
      <c r="G317" t="s">
        <v>133</v>
      </c>
      <c r="H317">
        <v>10804</v>
      </c>
      <c r="I317" t="s">
        <v>111</v>
      </c>
      <c r="J317" t="s">
        <v>112</v>
      </c>
      <c r="L317">
        <v>80</v>
      </c>
      <c r="M317" t="s">
        <v>134</v>
      </c>
    </row>
    <row r="318" spans="1:13" x14ac:dyDescent="0.3">
      <c r="A318" t="s">
        <v>108</v>
      </c>
      <c r="B318" s="16">
        <v>45230</v>
      </c>
      <c r="C318" s="16" t="str">
        <f t="shared" si="12"/>
        <v>Oct</v>
      </c>
      <c r="D318" s="16" t="str">
        <f t="shared" si="13"/>
        <v>FY 2024</v>
      </c>
      <c r="E318" s="16" t="str">
        <f t="shared" si="14"/>
        <v>Q3</v>
      </c>
      <c r="F318" t="s">
        <v>135</v>
      </c>
      <c r="G318" t="s">
        <v>136</v>
      </c>
      <c r="H318">
        <v>3868</v>
      </c>
      <c r="I318" t="s">
        <v>111</v>
      </c>
      <c r="J318" t="s">
        <v>112</v>
      </c>
      <c r="L318">
        <v>90</v>
      </c>
      <c r="M318" t="s">
        <v>137</v>
      </c>
    </row>
    <row r="319" spans="1:13" x14ac:dyDescent="0.3">
      <c r="A319" t="s">
        <v>108</v>
      </c>
      <c r="B319" s="16">
        <v>45230</v>
      </c>
      <c r="C319" s="16" t="str">
        <f t="shared" si="12"/>
        <v>Oct</v>
      </c>
      <c r="D319" s="16" t="str">
        <f t="shared" si="13"/>
        <v>FY 2024</v>
      </c>
      <c r="E319" s="16" t="str">
        <f t="shared" si="14"/>
        <v>Q3</v>
      </c>
      <c r="F319" t="s">
        <v>138</v>
      </c>
      <c r="G319" t="s">
        <v>139</v>
      </c>
      <c r="H319">
        <v>206</v>
      </c>
      <c r="I319" t="s">
        <v>111</v>
      </c>
      <c r="J319" t="s">
        <v>112</v>
      </c>
      <c r="L319">
        <v>100</v>
      </c>
      <c r="M319" t="s">
        <v>140</v>
      </c>
    </row>
    <row r="320" spans="1:13" x14ac:dyDescent="0.3">
      <c r="A320" t="s">
        <v>108</v>
      </c>
      <c r="B320" s="16">
        <v>45230</v>
      </c>
      <c r="C320" s="16" t="str">
        <f t="shared" si="12"/>
        <v>Oct</v>
      </c>
      <c r="D320" s="16" t="str">
        <f t="shared" si="13"/>
        <v>FY 2024</v>
      </c>
      <c r="E320" s="16" t="str">
        <f t="shared" si="14"/>
        <v>Q3</v>
      </c>
      <c r="F320" t="s">
        <v>141</v>
      </c>
      <c r="G320" t="s">
        <v>142</v>
      </c>
      <c r="H320">
        <v>44</v>
      </c>
      <c r="I320" t="s">
        <v>111</v>
      </c>
      <c r="J320" t="s">
        <v>112</v>
      </c>
      <c r="L320">
        <v>110</v>
      </c>
      <c r="M320" t="s">
        <v>143</v>
      </c>
    </row>
    <row r="321" spans="1:13" x14ac:dyDescent="0.3">
      <c r="A321" t="s">
        <v>108</v>
      </c>
      <c r="B321" s="16">
        <v>45230</v>
      </c>
      <c r="C321" s="16" t="str">
        <f t="shared" si="12"/>
        <v>Oct</v>
      </c>
      <c r="D321" s="16" t="str">
        <f t="shared" si="13"/>
        <v>FY 2024</v>
      </c>
      <c r="E321" s="16" t="str">
        <f t="shared" si="14"/>
        <v>Q3</v>
      </c>
      <c r="F321" t="s">
        <v>144</v>
      </c>
      <c r="G321" t="s">
        <v>145</v>
      </c>
      <c r="H321">
        <v>1174</v>
      </c>
      <c r="I321" t="s">
        <v>111</v>
      </c>
      <c r="J321" t="s">
        <v>112</v>
      </c>
      <c r="L321">
        <v>120</v>
      </c>
      <c r="M321" t="s">
        <v>146</v>
      </c>
    </row>
    <row r="322" spans="1:13" x14ac:dyDescent="0.3">
      <c r="A322" t="s">
        <v>108</v>
      </c>
      <c r="B322" s="16">
        <v>45230</v>
      </c>
      <c r="C322" s="16" t="str">
        <f t="shared" si="12"/>
        <v>Oct</v>
      </c>
      <c r="D322" s="16" t="str">
        <f t="shared" si="13"/>
        <v>FY 2024</v>
      </c>
      <c r="E322" s="16" t="str">
        <f t="shared" si="14"/>
        <v>Q3</v>
      </c>
      <c r="F322" t="s">
        <v>147</v>
      </c>
      <c r="G322" t="s">
        <v>148</v>
      </c>
      <c r="H322">
        <v>5512</v>
      </c>
      <c r="I322" t="s">
        <v>111</v>
      </c>
      <c r="J322" t="s">
        <v>112</v>
      </c>
      <c r="L322">
        <v>130</v>
      </c>
      <c r="M322" t="s">
        <v>149</v>
      </c>
    </row>
    <row r="323" spans="1:13" x14ac:dyDescent="0.3">
      <c r="A323" t="s">
        <v>108</v>
      </c>
      <c r="B323" s="16">
        <v>45230</v>
      </c>
      <c r="C323" s="16" t="str">
        <f t="shared" ref="C323:C386" si="15">TEXT(B323,"mmm")</f>
        <v>Oct</v>
      </c>
      <c r="D323" s="16" t="str">
        <f t="shared" ref="D323:D386" si="16">"FY "&amp; (YEAR(B323) + IF(MONTH(B323)&gt;3,1,0))</f>
        <v>FY 2024</v>
      </c>
      <c r="E323" s="16" t="str">
        <f t="shared" ref="E323:E386" si="17">CHOOSE(INT((MOD(MONTH(B323)-4,12))/3)+1, "Q1", "Q2", "Q3", "Q4")</f>
        <v>Q3</v>
      </c>
      <c r="F323" t="s">
        <v>150</v>
      </c>
      <c r="G323" t="s">
        <v>151</v>
      </c>
      <c r="H323">
        <v>107078</v>
      </c>
      <c r="I323" t="s">
        <v>111</v>
      </c>
      <c r="J323" t="s">
        <v>112</v>
      </c>
      <c r="L323">
        <v>140</v>
      </c>
      <c r="M323" t="s">
        <v>152</v>
      </c>
    </row>
    <row r="324" spans="1:13" x14ac:dyDescent="0.3">
      <c r="A324" t="s">
        <v>108</v>
      </c>
      <c r="B324" s="16">
        <v>45199</v>
      </c>
      <c r="C324" s="16" t="str">
        <f t="shared" si="15"/>
        <v>Sept</v>
      </c>
      <c r="D324" s="16" t="str">
        <f t="shared" si="16"/>
        <v>FY 2024</v>
      </c>
      <c r="E324" s="16" t="str">
        <f t="shared" si="17"/>
        <v>Q2</v>
      </c>
      <c r="F324" t="s">
        <v>109</v>
      </c>
      <c r="G324" t="s">
        <v>110</v>
      </c>
      <c r="H324">
        <v>13940</v>
      </c>
      <c r="I324" t="s">
        <v>111</v>
      </c>
      <c r="J324" t="s">
        <v>112</v>
      </c>
      <c r="L324">
        <v>10</v>
      </c>
      <c r="M324" t="s">
        <v>113</v>
      </c>
    </row>
    <row r="325" spans="1:13" x14ac:dyDescent="0.3">
      <c r="A325" t="s">
        <v>108</v>
      </c>
      <c r="B325" s="16">
        <v>45199</v>
      </c>
      <c r="C325" s="16" t="str">
        <f t="shared" si="15"/>
        <v>Sept</v>
      </c>
      <c r="D325" s="16" t="str">
        <f t="shared" si="16"/>
        <v>FY 2024</v>
      </c>
      <c r="E325" s="16" t="str">
        <f t="shared" si="17"/>
        <v>Q2</v>
      </c>
      <c r="F325" t="s">
        <v>114</v>
      </c>
      <c r="G325" t="s">
        <v>115</v>
      </c>
      <c r="H325">
        <v>6410</v>
      </c>
      <c r="I325" t="s">
        <v>111</v>
      </c>
      <c r="J325" t="s">
        <v>112</v>
      </c>
      <c r="L325">
        <v>20</v>
      </c>
      <c r="M325" t="s">
        <v>116</v>
      </c>
    </row>
    <row r="326" spans="1:13" x14ac:dyDescent="0.3">
      <c r="A326" t="s">
        <v>108</v>
      </c>
      <c r="B326" s="16">
        <v>45199</v>
      </c>
      <c r="C326" s="16" t="str">
        <f t="shared" si="15"/>
        <v>Sept</v>
      </c>
      <c r="D326" s="16" t="str">
        <f t="shared" si="16"/>
        <v>FY 2024</v>
      </c>
      <c r="E326" s="16" t="str">
        <f t="shared" si="17"/>
        <v>Q2</v>
      </c>
      <c r="F326" t="s">
        <v>117</v>
      </c>
      <c r="G326" t="s">
        <v>118</v>
      </c>
      <c r="H326">
        <v>151</v>
      </c>
      <c r="I326" t="s">
        <v>111</v>
      </c>
      <c r="J326" t="s">
        <v>112</v>
      </c>
      <c r="L326">
        <v>30</v>
      </c>
      <c r="M326" t="s">
        <v>119</v>
      </c>
    </row>
    <row r="327" spans="1:13" x14ac:dyDescent="0.3">
      <c r="A327" t="s">
        <v>108</v>
      </c>
      <c r="B327" s="16">
        <v>45199</v>
      </c>
      <c r="C327" s="16" t="str">
        <f t="shared" si="15"/>
        <v>Sept</v>
      </c>
      <c r="D327" s="16" t="str">
        <f t="shared" si="16"/>
        <v>FY 2024</v>
      </c>
      <c r="E327" s="16" t="str">
        <f t="shared" si="17"/>
        <v>Q2</v>
      </c>
      <c r="F327" t="s">
        <v>120</v>
      </c>
      <c r="G327" t="s">
        <v>121</v>
      </c>
      <c r="H327">
        <v>32</v>
      </c>
      <c r="I327" t="s">
        <v>111</v>
      </c>
      <c r="J327" t="s">
        <v>112</v>
      </c>
      <c r="L327">
        <v>40</v>
      </c>
      <c r="M327" t="s">
        <v>122</v>
      </c>
    </row>
    <row r="328" spans="1:13" x14ac:dyDescent="0.3">
      <c r="A328" t="s">
        <v>108</v>
      </c>
      <c r="B328" s="16">
        <v>45199</v>
      </c>
      <c r="C328" s="16" t="str">
        <f t="shared" si="15"/>
        <v>Sept</v>
      </c>
      <c r="D328" s="16" t="str">
        <f t="shared" si="16"/>
        <v>FY 2024</v>
      </c>
      <c r="E328" s="16" t="str">
        <f t="shared" si="17"/>
        <v>Q2</v>
      </c>
      <c r="F328" t="s">
        <v>123</v>
      </c>
      <c r="G328" t="s">
        <v>124</v>
      </c>
      <c r="H328">
        <v>1902</v>
      </c>
      <c r="I328" t="s">
        <v>111</v>
      </c>
      <c r="J328" t="s">
        <v>112</v>
      </c>
      <c r="L328">
        <v>50</v>
      </c>
      <c r="M328" t="s">
        <v>125</v>
      </c>
    </row>
    <row r="329" spans="1:13" x14ac:dyDescent="0.3">
      <c r="A329" t="s">
        <v>108</v>
      </c>
      <c r="B329" s="16">
        <v>45199</v>
      </c>
      <c r="C329" s="16" t="str">
        <f t="shared" si="15"/>
        <v>Sept</v>
      </c>
      <c r="D329" s="16" t="str">
        <f t="shared" si="16"/>
        <v>FY 2024</v>
      </c>
      <c r="E329" s="16" t="str">
        <f t="shared" si="17"/>
        <v>Q2</v>
      </c>
      <c r="F329" t="s">
        <v>126</v>
      </c>
      <c r="G329" t="s">
        <v>127</v>
      </c>
      <c r="H329">
        <v>5445</v>
      </c>
      <c r="I329" t="s">
        <v>111</v>
      </c>
      <c r="J329" t="s">
        <v>112</v>
      </c>
      <c r="L329">
        <v>60</v>
      </c>
      <c r="M329" t="s">
        <v>128</v>
      </c>
    </row>
    <row r="330" spans="1:13" x14ac:dyDescent="0.3">
      <c r="A330" t="s">
        <v>108</v>
      </c>
      <c r="B330" s="16">
        <v>45199</v>
      </c>
      <c r="C330" s="16" t="str">
        <f t="shared" si="15"/>
        <v>Sept</v>
      </c>
      <c r="D330" s="16" t="str">
        <f t="shared" si="16"/>
        <v>FY 2024</v>
      </c>
      <c r="E330" s="16" t="str">
        <f t="shared" si="17"/>
        <v>Q2</v>
      </c>
      <c r="F330" t="s">
        <v>129</v>
      </c>
      <c r="G330" t="s">
        <v>130</v>
      </c>
      <c r="H330">
        <v>107084</v>
      </c>
      <c r="I330" t="s">
        <v>111</v>
      </c>
      <c r="J330" t="s">
        <v>112</v>
      </c>
      <c r="L330">
        <v>70</v>
      </c>
      <c r="M330" t="s">
        <v>131</v>
      </c>
    </row>
    <row r="331" spans="1:13" x14ac:dyDescent="0.3">
      <c r="A331" t="s">
        <v>108</v>
      </c>
      <c r="B331" s="16">
        <v>45199</v>
      </c>
      <c r="C331" s="16" t="str">
        <f t="shared" si="15"/>
        <v>Sept</v>
      </c>
      <c r="D331" s="16" t="str">
        <f t="shared" si="16"/>
        <v>FY 2024</v>
      </c>
      <c r="E331" s="16" t="str">
        <f t="shared" si="17"/>
        <v>Q2</v>
      </c>
      <c r="F331" t="s">
        <v>132</v>
      </c>
      <c r="G331" t="s">
        <v>133</v>
      </c>
      <c r="H331">
        <v>13683</v>
      </c>
      <c r="I331" t="s">
        <v>111</v>
      </c>
      <c r="J331" t="s">
        <v>112</v>
      </c>
      <c r="L331">
        <v>80</v>
      </c>
      <c r="M331" t="s">
        <v>134</v>
      </c>
    </row>
    <row r="332" spans="1:13" x14ac:dyDescent="0.3">
      <c r="A332" t="s">
        <v>108</v>
      </c>
      <c r="B332" s="16">
        <v>45199</v>
      </c>
      <c r="C332" s="16" t="str">
        <f t="shared" si="15"/>
        <v>Sept</v>
      </c>
      <c r="D332" s="16" t="str">
        <f t="shared" si="16"/>
        <v>FY 2024</v>
      </c>
      <c r="E332" s="16" t="str">
        <f t="shared" si="17"/>
        <v>Q2</v>
      </c>
      <c r="F332" t="s">
        <v>135</v>
      </c>
      <c r="G332" t="s">
        <v>136</v>
      </c>
      <c r="H332">
        <v>6264</v>
      </c>
      <c r="I332" t="s">
        <v>111</v>
      </c>
      <c r="J332" t="s">
        <v>112</v>
      </c>
      <c r="L332">
        <v>90</v>
      </c>
      <c r="M332" t="s">
        <v>137</v>
      </c>
    </row>
    <row r="333" spans="1:13" x14ac:dyDescent="0.3">
      <c r="A333" t="s">
        <v>108</v>
      </c>
      <c r="B333" s="16">
        <v>45199</v>
      </c>
      <c r="C333" s="16" t="str">
        <f t="shared" si="15"/>
        <v>Sept</v>
      </c>
      <c r="D333" s="16" t="str">
        <f t="shared" si="16"/>
        <v>FY 2024</v>
      </c>
      <c r="E333" s="16" t="str">
        <f t="shared" si="17"/>
        <v>Q2</v>
      </c>
      <c r="F333" t="s">
        <v>138</v>
      </c>
      <c r="G333" t="s">
        <v>139</v>
      </c>
      <c r="H333">
        <v>157</v>
      </c>
      <c r="I333" t="s">
        <v>111</v>
      </c>
      <c r="J333" t="s">
        <v>112</v>
      </c>
      <c r="L333">
        <v>100</v>
      </c>
      <c r="M333" t="s">
        <v>140</v>
      </c>
    </row>
    <row r="334" spans="1:13" x14ac:dyDescent="0.3">
      <c r="A334" t="s">
        <v>108</v>
      </c>
      <c r="B334" s="16">
        <v>45199</v>
      </c>
      <c r="C334" s="16" t="str">
        <f t="shared" si="15"/>
        <v>Sept</v>
      </c>
      <c r="D334" s="16" t="str">
        <f t="shared" si="16"/>
        <v>FY 2024</v>
      </c>
      <c r="E334" s="16" t="str">
        <f t="shared" si="17"/>
        <v>Q2</v>
      </c>
      <c r="F334" t="s">
        <v>141</v>
      </c>
      <c r="G334" t="s">
        <v>142</v>
      </c>
      <c r="H334">
        <v>43</v>
      </c>
      <c r="I334" t="s">
        <v>111</v>
      </c>
      <c r="J334" t="s">
        <v>112</v>
      </c>
      <c r="L334">
        <v>110</v>
      </c>
      <c r="M334" t="s">
        <v>143</v>
      </c>
    </row>
    <row r="335" spans="1:13" x14ac:dyDescent="0.3">
      <c r="A335" t="s">
        <v>108</v>
      </c>
      <c r="B335" s="16">
        <v>45199</v>
      </c>
      <c r="C335" s="16" t="str">
        <f t="shared" si="15"/>
        <v>Sept</v>
      </c>
      <c r="D335" s="16" t="str">
        <f t="shared" si="16"/>
        <v>FY 2024</v>
      </c>
      <c r="E335" s="16" t="str">
        <f t="shared" si="17"/>
        <v>Q2</v>
      </c>
      <c r="F335" t="s">
        <v>144</v>
      </c>
      <c r="G335" t="s">
        <v>145</v>
      </c>
      <c r="H335">
        <v>1812</v>
      </c>
      <c r="I335" t="s">
        <v>111</v>
      </c>
      <c r="J335" t="s">
        <v>112</v>
      </c>
      <c r="L335">
        <v>120</v>
      </c>
      <c r="M335" t="s">
        <v>146</v>
      </c>
    </row>
    <row r="336" spans="1:13" x14ac:dyDescent="0.3">
      <c r="A336" t="s">
        <v>108</v>
      </c>
      <c r="B336" s="16">
        <v>45199</v>
      </c>
      <c r="C336" s="16" t="str">
        <f t="shared" si="15"/>
        <v>Sept</v>
      </c>
      <c r="D336" s="16" t="str">
        <f t="shared" si="16"/>
        <v>FY 2024</v>
      </c>
      <c r="E336" s="16" t="str">
        <f t="shared" si="17"/>
        <v>Q2</v>
      </c>
      <c r="F336" t="s">
        <v>147</v>
      </c>
      <c r="G336" t="s">
        <v>148</v>
      </c>
      <c r="H336">
        <v>5407</v>
      </c>
      <c r="I336" t="s">
        <v>111</v>
      </c>
      <c r="J336" t="s">
        <v>112</v>
      </c>
      <c r="L336">
        <v>130</v>
      </c>
      <c r="M336" t="s">
        <v>149</v>
      </c>
    </row>
    <row r="337" spans="1:13" x14ac:dyDescent="0.3">
      <c r="A337" t="s">
        <v>108</v>
      </c>
      <c r="B337" s="16">
        <v>45199</v>
      </c>
      <c r="C337" s="16" t="str">
        <f t="shared" si="15"/>
        <v>Sept</v>
      </c>
      <c r="D337" s="16" t="str">
        <f t="shared" si="16"/>
        <v>FY 2024</v>
      </c>
      <c r="E337" s="16" t="str">
        <f t="shared" si="17"/>
        <v>Q2</v>
      </c>
      <c r="F337" t="s">
        <v>150</v>
      </c>
      <c r="G337" t="s">
        <v>151</v>
      </c>
      <c r="H337">
        <v>106769</v>
      </c>
      <c r="I337" t="s">
        <v>111</v>
      </c>
      <c r="J337" t="s">
        <v>112</v>
      </c>
      <c r="L337">
        <v>140</v>
      </c>
      <c r="M337" t="s">
        <v>152</v>
      </c>
    </row>
    <row r="338" spans="1:13" x14ac:dyDescent="0.3">
      <c r="A338" t="s">
        <v>108</v>
      </c>
      <c r="B338" s="16">
        <v>45169</v>
      </c>
      <c r="C338" s="16" t="str">
        <f t="shared" si="15"/>
        <v>Aug</v>
      </c>
      <c r="D338" s="16" t="str">
        <f t="shared" si="16"/>
        <v>FY 2024</v>
      </c>
      <c r="E338" s="16" t="str">
        <f t="shared" si="17"/>
        <v>Q2</v>
      </c>
      <c r="F338" t="s">
        <v>109</v>
      </c>
      <c r="G338" t="s">
        <v>110</v>
      </c>
      <c r="H338">
        <v>11710</v>
      </c>
      <c r="I338" t="s">
        <v>111</v>
      </c>
      <c r="J338" t="s">
        <v>112</v>
      </c>
      <c r="L338">
        <v>10</v>
      </c>
      <c r="M338" t="s">
        <v>113</v>
      </c>
    </row>
    <row r="339" spans="1:13" x14ac:dyDescent="0.3">
      <c r="A339" t="s">
        <v>108</v>
      </c>
      <c r="B339" s="16">
        <v>45169</v>
      </c>
      <c r="C339" s="16" t="str">
        <f t="shared" si="15"/>
        <v>Aug</v>
      </c>
      <c r="D339" s="16" t="str">
        <f t="shared" si="16"/>
        <v>FY 2024</v>
      </c>
      <c r="E339" s="16" t="str">
        <f t="shared" si="17"/>
        <v>Q2</v>
      </c>
      <c r="F339" t="s">
        <v>114</v>
      </c>
      <c r="G339" t="s">
        <v>115</v>
      </c>
      <c r="H339">
        <v>5909</v>
      </c>
      <c r="I339" t="s">
        <v>111</v>
      </c>
      <c r="J339" t="s">
        <v>112</v>
      </c>
      <c r="L339">
        <v>20</v>
      </c>
      <c r="M339" t="s">
        <v>116</v>
      </c>
    </row>
    <row r="340" spans="1:13" x14ac:dyDescent="0.3">
      <c r="A340" t="s">
        <v>108</v>
      </c>
      <c r="B340" s="16">
        <v>45169</v>
      </c>
      <c r="C340" s="16" t="str">
        <f t="shared" si="15"/>
        <v>Aug</v>
      </c>
      <c r="D340" s="16" t="str">
        <f t="shared" si="16"/>
        <v>FY 2024</v>
      </c>
      <c r="E340" s="16" t="str">
        <f t="shared" si="17"/>
        <v>Q2</v>
      </c>
      <c r="F340" t="s">
        <v>117</v>
      </c>
      <c r="G340" t="s">
        <v>118</v>
      </c>
      <c r="H340">
        <v>130</v>
      </c>
      <c r="I340" t="s">
        <v>111</v>
      </c>
      <c r="J340" t="s">
        <v>112</v>
      </c>
      <c r="L340">
        <v>30</v>
      </c>
      <c r="M340" t="s">
        <v>119</v>
      </c>
    </row>
    <row r="341" spans="1:13" x14ac:dyDescent="0.3">
      <c r="A341" t="s">
        <v>108</v>
      </c>
      <c r="B341" s="16">
        <v>45169</v>
      </c>
      <c r="C341" s="16" t="str">
        <f t="shared" si="15"/>
        <v>Aug</v>
      </c>
      <c r="D341" s="16" t="str">
        <f t="shared" si="16"/>
        <v>FY 2024</v>
      </c>
      <c r="E341" s="16" t="str">
        <f t="shared" si="17"/>
        <v>Q2</v>
      </c>
      <c r="F341" t="s">
        <v>120</v>
      </c>
      <c r="G341" t="s">
        <v>121</v>
      </c>
      <c r="H341">
        <v>34</v>
      </c>
      <c r="I341" t="s">
        <v>111</v>
      </c>
      <c r="J341" t="s">
        <v>112</v>
      </c>
      <c r="L341">
        <v>40</v>
      </c>
      <c r="M341" t="s">
        <v>122</v>
      </c>
    </row>
    <row r="342" spans="1:13" x14ac:dyDescent="0.3">
      <c r="A342" t="s">
        <v>108</v>
      </c>
      <c r="B342" s="16">
        <v>45169</v>
      </c>
      <c r="C342" s="16" t="str">
        <f t="shared" si="15"/>
        <v>Aug</v>
      </c>
      <c r="D342" s="16" t="str">
        <f t="shared" si="16"/>
        <v>FY 2024</v>
      </c>
      <c r="E342" s="16" t="str">
        <f t="shared" si="17"/>
        <v>Q2</v>
      </c>
      <c r="F342" t="s">
        <v>123</v>
      </c>
      <c r="G342" t="s">
        <v>124</v>
      </c>
      <c r="H342">
        <v>1670</v>
      </c>
      <c r="I342" t="s">
        <v>111</v>
      </c>
      <c r="J342" t="s">
        <v>112</v>
      </c>
      <c r="L342">
        <v>50</v>
      </c>
      <c r="M342" t="s">
        <v>125</v>
      </c>
    </row>
    <row r="343" spans="1:13" x14ac:dyDescent="0.3">
      <c r="A343" t="s">
        <v>108</v>
      </c>
      <c r="B343" s="16">
        <v>45169</v>
      </c>
      <c r="C343" s="16" t="str">
        <f t="shared" si="15"/>
        <v>Aug</v>
      </c>
      <c r="D343" s="16" t="str">
        <f t="shared" si="16"/>
        <v>FY 2024</v>
      </c>
      <c r="E343" s="16" t="str">
        <f t="shared" si="17"/>
        <v>Q2</v>
      </c>
      <c r="F343" t="s">
        <v>126</v>
      </c>
      <c r="G343" t="s">
        <v>127</v>
      </c>
      <c r="H343">
        <v>3967</v>
      </c>
      <c r="I343" t="s">
        <v>111</v>
      </c>
      <c r="J343" t="s">
        <v>112</v>
      </c>
      <c r="L343">
        <v>60</v>
      </c>
      <c r="M343" t="s">
        <v>128</v>
      </c>
    </row>
    <row r="344" spans="1:13" x14ac:dyDescent="0.3">
      <c r="A344" t="s">
        <v>108</v>
      </c>
      <c r="B344" s="16">
        <v>45169</v>
      </c>
      <c r="C344" s="16" t="str">
        <f t="shared" si="15"/>
        <v>Aug</v>
      </c>
      <c r="D344" s="16" t="str">
        <f t="shared" si="16"/>
        <v>FY 2024</v>
      </c>
      <c r="E344" s="16" t="str">
        <f t="shared" si="17"/>
        <v>Q2</v>
      </c>
      <c r="F344" t="s">
        <v>129</v>
      </c>
      <c r="G344" t="s">
        <v>130</v>
      </c>
      <c r="H344">
        <v>88318</v>
      </c>
      <c r="I344" t="s">
        <v>111</v>
      </c>
      <c r="J344" t="s">
        <v>112</v>
      </c>
      <c r="L344">
        <v>70</v>
      </c>
      <c r="M344" t="s">
        <v>131</v>
      </c>
    </row>
    <row r="345" spans="1:13" x14ac:dyDescent="0.3">
      <c r="A345" t="s">
        <v>108</v>
      </c>
      <c r="B345" s="16">
        <v>45169</v>
      </c>
      <c r="C345" s="16" t="str">
        <f t="shared" si="15"/>
        <v>Aug</v>
      </c>
      <c r="D345" s="16" t="str">
        <f t="shared" si="16"/>
        <v>FY 2024</v>
      </c>
      <c r="E345" s="16" t="str">
        <f t="shared" si="17"/>
        <v>Q2</v>
      </c>
      <c r="F345" t="s">
        <v>132</v>
      </c>
      <c r="G345" t="s">
        <v>133</v>
      </c>
      <c r="H345">
        <v>12146</v>
      </c>
      <c r="I345" t="s">
        <v>111</v>
      </c>
      <c r="J345" t="s">
        <v>112</v>
      </c>
      <c r="L345">
        <v>80</v>
      </c>
      <c r="M345" t="s">
        <v>134</v>
      </c>
    </row>
    <row r="346" spans="1:13" x14ac:dyDescent="0.3">
      <c r="A346" t="s">
        <v>108</v>
      </c>
      <c r="B346" s="16">
        <v>45169</v>
      </c>
      <c r="C346" s="16" t="str">
        <f t="shared" si="15"/>
        <v>Aug</v>
      </c>
      <c r="D346" s="16" t="str">
        <f t="shared" si="16"/>
        <v>FY 2024</v>
      </c>
      <c r="E346" s="16" t="str">
        <f t="shared" si="17"/>
        <v>Q2</v>
      </c>
      <c r="F346" t="s">
        <v>135</v>
      </c>
      <c r="G346" t="s">
        <v>136</v>
      </c>
      <c r="H346">
        <v>6231</v>
      </c>
      <c r="I346" t="s">
        <v>111</v>
      </c>
      <c r="J346" t="s">
        <v>112</v>
      </c>
      <c r="L346">
        <v>90</v>
      </c>
      <c r="M346" t="s">
        <v>137</v>
      </c>
    </row>
    <row r="347" spans="1:13" x14ac:dyDescent="0.3">
      <c r="A347" t="s">
        <v>108</v>
      </c>
      <c r="B347" s="16">
        <v>45169</v>
      </c>
      <c r="C347" s="16" t="str">
        <f t="shared" si="15"/>
        <v>Aug</v>
      </c>
      <c r="D347" s="16" t="str">
        <f t="shared" si="16"/>
        <v>FY 2024</v>
      </c>
      <c r="E347" s="16" t="str">
        <f t="shared" si="17"/>
        <v>Q2</v>
      </c>
      <c r="F347" t="s">
        <v>138</v>
      </c>
      <c r="G347" t="s">
        <v>139</v>
      </c>
      <c r="H347">
        <v>127</v>
      </c>
      <c r="I347" t="s">
        <v>111</v>
      </c>
      <c r="J347" t="s">
        <v>112</v>
      </c>
      <c r="L347">
        <v>100</v>
      </c>
      <c r="M347" t="s">
        <v>140</v>
      </c>
    </row>
    <row r="348" spans="1:13" x14ac:dyDescent="0.3">
      <c r="A348" t="s">
        <v>108</v>
      </c>
      <c r="B348" s="16">
        <v>45169</v>
      </c>
      <c r="C348" s="16" t="str">
        <f t="shared" si="15"/>
        <v>Aug</v>
      </c>
      <c r="D348" s="16" t="str">
        <f t="shared" si="16"/>
        <v>FY 2024</v>
      </c>
      <c r="E348" s="16" t="str">
        <f t="shared" si="17"/>
        <v>Q2</v>
      </c>
      <c r="F348" t="s">
        <v>141</v>
      </c>
      <c r="G348" t="s">
        <v>142</v>
      </c>
      <c r="H348">
        <v>51</v>
      </c>
      <c r="I348" t="s">
        <v>111</v>
      </c>
      <c r="J348" t="s">
        <v>112</v>
      </c>
      <c r="L348">
        <v>110</v>
      </c>
      <c r="M348" t="s">
        <v>143</v>
      </c>
    </row>
    <row r="349" spans="1:13" x14ac:dyDescent="0.3">
      <c r="A349" t="s">
        <v>108</v>
      </c>
      <c r="B349" s="16">
        <v>45169</v>
      </c>
      <c r="C349" s="16" t="str">
        <f t="shared" si="15"/>
        <v>Aug</v>
      </c>
      <c r="D349" s="16" t="str">
        <f t="shared" si="16"/>
        <v>FY 2024</v>
      </c>
      <c r="E349" s="16" t="str">
        <f t="shared" si="17"/>
        <v>Q2</v>
      </c>
      <c r="F349" t="s">
        <v>144</v>
      </c>
      <c r="G349" t="s">
        <v>145</v>
      </c>
      <c r="H349">
        <v>2154</v>
      </c>
      <c r="I349" t="s">
        <v>111</v>
      </c>
      <c r="J349" t="s">
        <v>112</v>
      </c>
      <c r="L349">
        <v>120</v>
      </c>
      <c r="M349" t="s">
        <v>146</v>
      </c>
    </row>
    <row r="350" spans="1:13" x14ac:dyDescent="0.3">
      <c r="A350" t="s">
        <v>108</v>
      </c>
      <c r="B350" s="16">
        <v>45169</v>
      </c>
      <c r="C350" s="16" t="str">
        <f t="shared" si="15"/>
        <v>Aug</v>
      </c>
      <c r="D350" s="16" t="str">
        <f t="shared" si="16"/>
        <v>FY 2024</v>
      </c>
      <c r="E350" s="16" t="str">
        <f t="shared" si="17"/>
        <v>Q2</v>
      </c>
      <c r="F350" t="s">
        <v>147</v>
      </c>
      <c r="G350" t="s">
        <v>148</v>
      </c>
      <c r="H350">
        <v>3583</v>
      </c>
      <c r="I350" t="s">
        <v>111</v>
      </c>
      <c r="J350" t="s">
        <v>112</v>
      </c>
      <c r="L350">
        <v>130</v>
      </c>
      <c r="M350" t="s">
        <v>149</v>
      </c>
    </row>
    <row r="351" spans="1:13" x14ac:dyDescent="0.3">
      <c r="A351" t="s">
        <v>108</v>
      </c>
      <c r="B351" s="16">
        <v>45169</v>
      </c>
      <c r="C351" s="16" t="str">
        <f t="shared" si="15"/>
        <v>Aug</v>
      </c>
      <c r="D351" s="16" t="str">
        <f t="shared" si="16"/>
        <v>FY 2024</v>
      </c>
      <c r="E351" s="16" t="str">
        <f t="shared" si="17"/>
        <v>Q2</v>
      </c>
      <c r="F351" t="s">
        <v>150</v>
      </c>
      <c r="G351" t="s">
        <v>151</v>
      </c>
      <c r="H351">
        <v>82620</v>
      </c>
      <c r="I351" t="s">
        <v>111</v>
      </c>
      <c r="J351" t="s">
        <v>112</v>
      </c>
      <c r="L351">
        <v>140</v>
      </c>
      <c r="M351" t="s">
        <v>152</v>
      </c>
    </row>
    <row r="352" spans="1:13" x14ac:dyDescent="0.3">
      <c r="A352" t="s">
        <v>108</v>
      </c>
      <c r="B352" s="16">
        <v>45138</v>
      </c>
      <c r="C352" s="16" t="str">
        <f t="shared" si="15"/>
        <v>Jul</v>
      </c>
      <c r="D352" s="16" t="str">
        <f t="shared" si="16"/>
        <v>FY 2024</v>
      </c>
      <c r="E352" s="16" t="str">
        <f t="shared" si="17"/>
        <v>Q2</v>
      </c>
      <c r="F352" t="s">
        <v>109</v>
      </c>
      <c r="G352" t="s">
        <v>110</v>
      </c>
      <c r="H352">
        <v>7960</v>
      </c>
      <c r="I352" t="s">
        <v>111</v>
      </c>
      <c r="J352" t="s">
        <v>112</v>
      </c>
      <c r="L352">
        <v>10</v>
      </c>
      <c r="M352" t="s">
        <v>113</v>
      </c>
    </row>
    <row r="353" spans="1:13" x14ac:dyDescent="0.3">
      <c r="A353" t="s">
        <v>108</v>
      </c>
      <c r="B353" s="16">
        <v>45138</v>
      </c>
      <c r="C353" s="16" t="str">
        <f t="shared" si="15"/>
        <v>Jul</v>
      </c>
      <c r="D353" s="16" t="str">
        <f t="shared" si="16"/>
        <v>FY 2024</v>
      </c>
      <c r="E353" s="16" t="str">
        <f t="shared" si="17"/>
        <v>Q2</v>
      </c>
      <c r="F353" t="s">
        <v>114</v>
      </c>
      <c r="G353" t="s">
        <v>115</v>
      </c>
      <c r="H353">
        <v>3702</v>
      </c>
      <c r="I353" t="s">
        <v>111</v>
      </c>
      <c r="J353" t="s">
        <v>112</v>
      </c>
      <c r="L353">
        <v>20</v>
      </c>
      <c r="M353" t="s">
        <v>116</v>
      </c>
    </row>
    <row r="354" spans="1:13" x14ac:dyDescent="0.3">
      <c r="A354" t="s">
        <v>108</v>
      </c>
      <c r="B354" s="16">
        <v>45138</v>
      </c>
      <c r="C354" s="16" t="str">
        <f t="shared" si="15"/>
        <v>Jul</v>
      </c>
      <c r="D354" s="16" t="str">
        <f t="shared" si="16"/>
        <v>FY 2024</v>
      </c>
      <c r="E354" s="16" t="str">
        <f t="shared" si="17"/>
        <v>Q2</v>
      </c>
      <c r="F354" t="s">
        <v>117</v>
      </c>
      <c r="G354" t="s">
        <v>118</v>
      </c>
      <c r="H354">
        <v>161</v>
      </c>
      <c r="I354" t="s">
        <v>111</v>
      </c>
      <c r="J354" t="s">
        <v>112</v>
      </c>
      <c r="L354">
        <v>30</v>
      </c>
      <c r="M354" t="s">
        <v>119</v>
      </c>
    </row>
    <row r="355" spans="1:13" x14ac:dyDescent="0.3">
      <c r="A355" t="s">
        <v>108</v>
      </c>
      <c r="B355" s="16">
        <v>45138</v>
      </c>
      <c r="C355" s="16" t="str">
        <f t="shared" si="15"/>
        <v>Jul</v>
      </c>
      <c r="D355" s="16" t="str">
        <f t="shared" si="16"/>
        <v>FY 2024</v>
      </c>
      <c r="E355" s="16" t="str">
        <f t="shared" si="17"/>
        <v>Q2</v>
      </c>
      <c r="F355" t="s">
        <v>120</v>
      </c>
      <c r="G355" t="s">
        <v>121</v>
      </c>
      <c r="H355">
        <v>30</v>
      </c>
      <c r="I355" t="s">
        <v>111</v>
      </c>
      <c r="J355" t="s">
        <v>112</v>
      </c>
      <c r="L355">
        <v>40</v>
      </c>
      <c r="M355" t="s">
        <v>122</v>
      </c>
    </row>
    <row r="356" spans="1:13" x14ac:dyDescent="0.3">
      <c r="A356" t="s">
        <v>108</v>
      </c>
      <c r="B356" s="16">
        <v>45138</v>
      </c>
      <c r="C356" s="16" t="str">
        <f t="shared" si="15"/>
        <v>Jul</v>
      </c>
      <c r="D356" s="16" t="str">
        <f t="shared" si="16"/>
        <v>FY 2024</v>
      </c>
      <c r="E356" s="16" t="str">
        <f t="shared" si="17"/>
        <v>Q2</v>
      </c>
      <c r="F356" t="s">
        <v>123</v>
      </c>
      <c r="G356" t="s">
        <v>124</v>
      </c>
      <c r="H356">
        <v>1389</v>
      </c>
      <c r="I356" t="s">
        <v>111</v>
      </c>
      <c r="J356" t="s">
        <v>112</v>
      </c>
      <c r="L356">
        <v>50</v>
      </c>
      <c r="M356" t="s">
        <v>125</v>
      </c>
    </row>
    <row r="357" spans="1:13" x14ac:dyDescent="0.3">
      <c r="A357" t="s">
        <v>108</v>
      </c>
      <c r="B357" s="16">
        <v>45138</v>
      </c>
      <c r="C357" s="16" t="str">
        <f t="shared" si="15"/>
        <v>Jul</v>
      </c>
      <c r="D357" s="16" t="str">
        <f t="shared" si="16"/>
        <v>FY 2024</v>
      </c>
      <c r="E357" s="16" t="str">
        <f t="shared" si="17"/>
        <v>Q2</v>
      </c>
      <c r="F357" t="s">
        <v>126</v>
      </c>
      <c r="G357" t="s">
        <v>127</v>
      </c>
      <c r="H357">
        <v>2678</v>
      </c>
      <c r="I357" t="s">
        <v>111</v>
      </c>
      <c r="J357" t="s">
        <v>112</v>
      </c>
      <c r="L357">
        <v>60</v>
      </c>
      <c r="M357" t="s">
        <v>128</v>
      </c>
    </row>
    <row r="358" spans="1:13" x14ac:dyDescent="0.3">
      <c r="A358" t="s">
        <v>108</v>
      </c>
      <c r="B358" s="16">
        <v>45138</v>
      </c>
      <c r="C358" s="16" t="str">
        <f t="shared" si="15"/>
        <v>Jul</v>
      </c>
      <c r="D358" s="16" t="str">
        <f t="shared" si="16"/>
        <v>FY 2024</v>
      </c>
      <c r="E358" s="16" t="str">
        <f t="shared" si="17"/>
        <v>Q2</v>
      </c>
      <c r="F358" t="s">
        <v>129</v>
      </c>
      <c r="G358" t="s">
        <v>130</v>
      </c>
      <c r="H358">
        <v>73588</v>
      </c>
      <c r="I358" t="s">
        <v>111</v>
      </c>
      <c r="J358" t="s">
        <v>112</v>
      </c>
      <c r="L358">
        <v>70</v>
      </c>
      <c r="M358" t="s">
        <v>131</v>
      </c>
    </row>
    <row r="359" spans="1:13" x14ac:dyDescent="0.3">
      <c r="A359" t="s">
        <v>108</v>
      </c>
      <c r="B359" s="16">
        <v>45138</v>
      </c>
      <c r="C359" s="16" t="str">
        <f t="shared" si="15"/>
        <v>Jul</v>
      </c>
      <c r="D359" s="16" t="str">
        <f t="shared" si="16"/>
        <v>FY 2024</v>
      </c>
      <c r="E359" s="16" t="str">
        <f t="shared" si="17"/>
        <v>Q2</v>
      </c>
      <c r="F359" t="s">
        <v>132</v>
      </c>
      <c r="G359" t="s">
        <v>133</v>
      </c>
      <c r="H359">
        <v>8163</v>
      </c>
      <c r="I359" t="s">
        <v>111</v>
      </c>
      <c r="J359" t="s">
        <v>112</v>
      </c>
      <c r="L359">
        <v>80</v>
      </c>
      <c r="M359" t="s">
        <v>134</v>
      </c>
    </row>
    <row r="360" spans="1:13" x14ac:dyDescent="0.3">
      <c r="A360" t="s">
        <v>108</v>
      </c>
      <c r="B360" s="16">
        <v>45138</v>
      </c>
      <c r="C360" s="16" t="str">
        <f t="shared" si="15"/>
        <v>Jul</v>
      </c>
      <c r="D360" s="16" t="str">
        <f t="shared" si="16"/>
        <v>FY 2024</v>
      </c>
      <c r="E360" s="16" t="str">
        <f t="shared" si="17"/>
        <v>Q2</v>
      </c>
      <c r="F360" t="s">
        <v>135</v>
      </c>
      <c r="G360" t="s">
        <v>136</v>
      </c>
      <c r="H360">
        <v>3498</v>
      </c>
      <c r="I360" t="s">
        <v>111</v>
      </c>
      <c r="J360" t="s">
        <v>112</v>
      </c>
      <c r="L360">
        <v>90</v>
      </c>
      <c r="M360" t="s">
        <v>137</v>
      </c>
    </row>
    <row r="361" spans="1:13" x14ac:dyDescent="0.3">
      <c r="A361" t="s">
        <v>108</v>
      </c>
      <c r="B361" s="16">
        <v>45138</v>
      </c>
      <c r="C361" s="16" t="str">
        <f t="shared" si="15"/>
        <v>Jul</v>
      </c>
      <c r="D361" s="16" t="str">
        <f t="shared" si="16"/>
        <v>FY 2024</v>
      </c>
      <c r="E361" s="16" t="str">
        <f t="shared" si="17"/>
        <v>Q2</v>
      </c>
      <c r="F361" t="s">
        <v>138</v>
      </c>
      <c r="G361" t="s">
        <v>139</v>
      </c>
      <c r="H361">
        <v>107</v>
      </c>
      <c r="I361" t="s">
        <v>111</v>
      </c>
      <c r="J361" t="s">
        <v>112</v>
      </c>
      <c r="L361">
        <v>100</v>
      </c>
      <c r="M361" t="s">
        <v>140</v>
      </c>
    </row>
    <row r="362" spans="1:13" x14ac:dyDescent="0.3">
      <c r="A362" t="s">
        <v>108</v>
      </c>
      <c r="B362" s="16">
        <v>45138</v>
      </c>
      <c r="C362" s="16" t="str">
        <f t="shared" si="15"/>
        <v>Jul</v>
      </c>
      <c r="D362" s="16" t="str">
        <f t="shared" si="16"/>
        <v>FY 2024</v>
      </c>
      <c r="E362" s="16" t="str">
        <f t="shared" si="17"/>
        <v>Q2</v>
      </c>
      <c r="F362" t="s">
        <v>141</v>
      </c>
      <c r="G362" t="s">
        <v>142</v>
      </c>
      <c r="H362">
        <v>4</v>
      </c>
      <c r="I362" t="s">
        <v>111</v>
      </c>
      <c r="J362" t="s">
        <v>112</v>
      </c>
      <c r="L362">
        <v>110</v>
      </c>
      <c r="M362" t="s">
        <v>143</v>
      </c>
    </row>
    <row r="363" spans="1:13" x14ac:dyDescent="0.3">
      <c r="A363" t="s">
        <v>108</v>
      </c>
      <c r="B363" s="16">
        <v>45138</v>
      </c>
      <c r="C363" s="16" t="str">
        <f t="shared" si="15"/>
        <v>Jul</v>
      </c>
      <c r="D363" s="16" t="str">
        <f t="shared" si="16"/>
        <v>FY 2024</v>
      </c>
      <c r="E363" s="16" t="str">
        <f t="shared" si="17"/>
        <v>Q2</v>
      </c>
      <c r="F363" t="s">
        <v>144</v>
      </c>
      <c r="G363" t="s">
        <v>145</v>
      </c>
      <c r="H363">
        <v>1948</v>
      </c>
      <c r="I363" t="s">
        <v>111</v>
      </c>
      <c r="J363" t="s">
        <v>112</v>
      </c>
      <c r="L363">
        <v>120</v>
      </c>
      <c r="M363" t="s">
        <v>146</v>
      </c>
    </row>
    <row r="364" spans="1:13" x14ac:dyDescent="0.3">
      <c r="A364" t="s">
        <v>108</v>
      </c>
      <c r="B364" s="16">
        <v>45138</v>
      </c>
      <c r="C364" s="16" t="str">
        <f t="shared" si="15"/>
        <v>Jul</v>
      </c>
      <c r="D364" s="16" t="str">
        <f t="shared" si="16"/>
        <v>FY 2024</v>
      </c>
      <c r="E364" s="16" t="str">
        <f t="shared" si="17"/>
        <v>Q2</v>
      </c>
      <c r="F364" t="s">
        <v>147</v>
      </c>
      <c r="G364" t="s">
        <v>148</v>
      </c>
      <c r="H364">
        <v>2606</v>
      </c>
      <c r="I364" t="s">
        <v>111</v>
      </c>
      <c r="J364" t="s">
        <v>112</v>
      </c>
      <c r="L364">
        <v>130</v>
      </c>
      <c r="M364" t="s">
        <v>149</v>
      </c>
    </row>
    <row r="365" spans="1:13" x14ac:dyDescent="0.3">
      <c r="A365" t="s">
        <v>108</v>
      </c>
      <c r="B365" s="16">
        <v>45138</v>
      </c>
      <c r="C365" s="16" t="str">
        <f t="shared" si="15"/>
        <v>Jul</v>
      </c>
      <c r="D365" s="16" t="str">
        <f t="shared" si="16"/>
        <v>FY 2024</v>
      </c>
      <c r="E365" s="16" t="str">
        <f t="shared" si="17"/>
        <v>Q2</v>
      </c>
      <c r="F365" t="s">
        <v>150</v>
      </c>
      <c r="G365" t="s">
        <v>151</v>
      </c>
      <c r="H365">
        <v>76661</v>
      </c>
      <c r="I365" t="s">
        <v>111</v>
      </c>
      <c r="J365" t="s">
        <v>112</v>
      </c>
      <c r="L365">
        <v>140</v>
      </c>
      <c r="M365" t="s">
        <v>152</v>
      </c>
    </row>
    <row r="366" spans="1:13" x14ac:dyDescent="0.3">
      <c r="A366" t="s">
        <v>108</v>
      </c>
      <c r="B366" s="16">
        <v>45107</v>
      </c>
      <c r="C366" s="16" t="str">
        <f t="shared" si="15"/>
        <v>Jun</v>
      </c>
      <c r="D366" s="16" t="str">
        <f t="shared" si="16"/>
        <v>FY 2024</v>
      </c>
      <c r="E366" s="16" t="str">
        <f t="shared" si="17"/>
        <v>Q1</v>
      </c>
      <c r="F366" t="s">
        <v>109</v>
      </c>
      <c r="G366" t="s">
        <v>110</v>
      </c>
      <c r="H366">
        <v>9172</v>
      </c>
      <c r="I366" t="s">
        <v>111</v>
      </c>
      <c r="J366" t="s">
        <v>112</v>
      </c>
      <c r="L366">
        <v>10</v>
      </c>
      <c r="M366" t="s">
        <v>113</v>
      </c>
    </row>
    <row r="367" spans="1:13" x14ac:dyDescent="0.3">
      <c r="A367" t="s">
        <v>108</v>
      </c>
      <c r="B367" s="16">
        <v>45107</v>
      </c>
      <c r="C367" s="16" t="str">
        <f t="shared" si="15"/>
        <v>Jun</v>
      </c>
      <c r="D367" s="16" t="str">
        <f t="shared" si="16"/>
        <v>FY 2024</v>
      </c>
      <c r="E367" s="16" t="str">
        <f t="shared" si="17"/>
        <v>Q1</v>
      </c>
      <c r="F367" t="s">
        <v>114</v>
      </c>
      <c r="G367" t="s">
        <v>115</v>
      </c>
      <c r="H367">
        <v>4257</v>
      </c>
      <c r="I367" t="s">
        <v>111</v>
      </c>
      <c r="J367" t="s">
        <v>112</v>
      </c>
      <c r="L367">
        <v>20</v>
      </c>
      <c r="M367" t="s">
        <v>116</v>
      </c>
    </row>
    <row r="368" spans="1:13" x14ac:dyDescent="0.3">
      <c r="A368" t="s">
        <v>108</v>
      </c>
      <c r="B368" s="16">
        <v>45107</v>
      </c>
      <c r="C368" s="16" t="str">
        <f t="shared" si="15"/>
        <v>Jun</v>
      </c>
      <c r="D368" s="16" t="str">
        <f t="shared" si="16"/>
        <v>FY 2024</v>
      </c>
      <c r="E368" s="16" t="str">
        <f t="shared" si="17"/>
        <v>Q1</v>
      </c>
      <c r="F368" t="s">
        <v>117</v>
      </c>
      <c r="G368" t="s">
        <v>118</v>
      </c>
      <c r="H368">
        <v>107</v>
      </c>
      <c r="I368" t="s">
        <v>111</v>
      </c>
      <c r="J368" t="s">
        <v>112</v>
      </c>
      <c r="L368">
        <v>30</v>
      </c>
      <c r="M368" t="s">
        <v>119</v>
      </c>
    </row>
    <row r="369" spans="1:13" x14ac:dyDescent="0.3">
      <c r="A369" t="s">
        <v>108</v>
      </c>
      <c r="B369" s="16">
        <v>45107</v>
      </c>
      <c r="C369" s="16" t="str">
        <f t="shared" si="15"/>
        <v>Jun</v>
      </c>
      <c r="D369" s="16" t="str">
        <f t="shared" si="16"/>
        <v>FY 2024</v>
      </c>
      <c r="E369" s="16" t="str">
        <f t="shared" si="17"/>
        <v>Q1</v>
      </c>
      <c r="F369" t="s">
        <v>120</v>
      </c>
      <c r="G369" t="s">
        <v>121</v>
      </c>
      <c r="H369">
        <v>42</v>
      </c>
      <c r="I369" t="s">
        <v>111</v>
      </c>
      <c r="J369" t="s">
        <v>112</v>
      </c>
      <c r="L369">
        <v>40</v>
      </c>
      <c r="M369" t="s">
        <v>122</v>
      </c>
    </row>
    <row r="370" spans="1:13" x14ac:dyDescent="0.3">
      <c r="A370" t="s">
        <v>108</v>
      </c>
      <c r="B370" s="16">
        <v>45107</v>
      </c>
      <c r="C370" s="16" t="str">
        <f t="shared" si="15"/>
        <v>Jun</v>
      </c>
      <c r="D370" s="16" t="str">
        <f t="shared" si="16"/>
        <v>FY 2024</v>
      </c>
      <c r="E370" s="16" t="str">
        <f t="shared" si="17"/>
        <v>Q1</v>
      </c>
      <c r="F370" t="s">
        <v>123</v>
      </c>
      <c r="G370" t="s">
        <v>124</v>
      </c>
      <c r="H370">
        <v>1776</v>
      </c>
      <c r="I370" t="s">
        <v>111</v>
      </c>
      <c r="J370" t="s">
        <v>112</v>
      </c>
      <c r="L370">
        <v>50</v>
      </c>
      <c r="M370" t="s">
        <v>125</v>
      </c>
    </row>
    <row r="371" spans="1:13" x14ac:dyDescent="0.3">
      <c r="A371" t="s">
        <v>108</v>
      </c>
      <c r="B371" s="16">
        <v>45107</v>
      </c>
      <c r="C371" s="16" t="str">
        <f t="shared" si="15"/>
        <v>Jun</v>
      </c>
      <c r="D371" s="16" t="str">
        <f t="shared" si="16"/>
        <v>FY 2024</v>
      </c>
      <c r="E371" s="16" t="str">
        <f t="shared" si="17"/>
        <v>Q1</v>
      </c>
      <c r="F371" t="s">
        <v>126</v>
      </c>
      <c r="G371" t="s">
        <v>127</v>
      </c>
      <c r="H371">
        <v>2990</v>
      </c>
      <c r="I371" t="s">
        <v>111</v>
      </c>
      <c r="J371" t="s">
        <v>112</v>
      </c>
      <c r="L371">
        <v>60</v>
      </c>
      <c r="M371" t="s">
        <v>128</v>
      </c>
    </row>
    <row r="372" spans="1:13" x14ac:dyDescent="0.3">
      <c r="A372" t="s">
        <v>108</v>
      </c>
      <c r="B372" s="16">
        <v>45107</v>
      </c>
      <c r="C372" s="16" t="str">
        <f t="shared" si="15"/>
        <v>Jun</v>
      </c>
      <c r="D372" s="16" t="str">
        <f t="shared" si="16"/>
        <v>FY 2024</v>
      </c>
      <c r="E372" s="16" t="str">
        <f t="shared" si="17"/>
        <v>Q1</v>
      </c>
      <c r="F372" t="s">
        <v>129</v>
      </c>
      <c r="G372" t="s">
        <v>130</v>
      </c>
      <c r="H372">
        <v>82941</v>
      </c>
      <c r="I372" t="s">
        <v>111</v>
      </c>
      <c r="J372" t="s">
        <v>112</v>
      </c>
      <c r="L372">
        <v>70</v>
      </c>
      <c r="M372" t="s">
        <v>131</v>
      </c>
    </row>
    <row r="373" spans="1:13" x14ac:dyDescent="0.3">
      <c r="A373" t="s">
        <v>108</v>
      </c>
      <c r="B373" s="16">
        <v>45107</v>
      </c>
      <c r="C373" s="16" t="str">
        <f t="shared" si="15"/>
        <v>Jun</v>
      </c>
      <c r="D373" s="16" t="str">
        <f t="shared" si="16"/>
        <v>FY 2024</v>
      </c>
      <c r="E373" s="16" t="str">
        <f t="shared" si="17"/>
        <v>Q1</v>
      </c>
      <c r="F373" t="s">
        <v>132</v>
      </c>
      <c r="G373" t="s">
        <v>133</v>
      </c>
      <c r="H373">
        <v>9658</v>
      </c>
      <c r="I373" t="s">
        <v>111</v>
      </c>
      <c r="J373" t="s">
        <v>112</v>
      </c>
      <c r="L373">
        <v>80</v>
      </c>
      <c r="M373" t="s">
        <v>134</v>
      </c>
    </row>
    <row r="374" spans="1:13" x14ac:dyDescent="0.3">
      <c r="A374" t="s">
        <v>108</v>
      </c>
      <c r="B374" s="16">
        <v>45107</v>
      </c>
      <c r="C374" s="16" t="str">
        <f t="shared" si="15"/>
        <v>Jun</v>
      </c>
      <c r="D374" s="16" t="str">
        <f t="shared" si="16"/>
        <v>FY 2024</v>
      </c>
      <c r="E374" s="16" t="str">
        <f t="shared" si="17"/>
        <v>Q1</v>
      </c>
      <c r="F374" t="s">
        <v>135</v>
      </c>
      <c r="G374" t="s">
        <v>136</v>
      </c>
      <c r="H374">
        <v>5331</v>
      </c>
      <c r="I374" t="s">
        <v>111</v>
      </c>
      <c r="J374" t="s">
        <v>112</v>
      </c>
      <c r="L374">
        <v>90</v>
      </c>
      <c r="M374" t="s">
        <v>137</v>
      </c>
    </row>
    <row r="375" spans="1:13" x14ac:dyDescent="0.3">
      <c r="A375" t="s">
        <v>108</v>
      </c>
      <c r="B375" s="16">
        <v>45107</v>
      </c>
      <c r="C375" s="16" t="str">
        <f t="shared" si="15"/>
        <v>Jun</v>
      </c>
      <c r="D375" s="16" t="str">
        <f t="shared" si="16"/>
        <v>FY 2024</v>
      </c>
      <c r="E375" s="16" t="str">
        <f t="shared" si="17"/>
        <v>Q1</v>
      </c>
      <c r="F375" t="s">
        <v>138</v>
      </c>
      <c r="G375" t="s">
        <v>139</v>
      </c>
      <c r="H375">
        <v>128</v>
      </c>
      <c r="I375" t="s">
        <v>111</v>
      </c>
      <c r="J375" t="s">
        <v>112</v>
      </c>
      <c r="L375">
        <v>100</v>
      </c>
      <c r="M375" t="s">
        <v>140</v>
      </c>
    </row>
    <row r="376" spans="1:13" x14ac:dyDescent="0.3">
      <c r="A376" t="s">
        <v>108</v>
      </c>
      <c r="B376" s="16">
        <v>45107</v>
      </c>
      <c r="C376" s="16" t="str">
        <f t="shared" si="15"/>
        <v>Jun</v>
      </c>
      <c r="D376" s="16" t="str">
        <f t="shared" si="16"/>
        <v>FY 2024</v>
      </c>
      <c r="E376" s="16" t="str">
        <f t="shared" si="17"/>
        <v>Q1</v>
      </c>
      <c r="F376" t="s">
        <v>141</v>
      </c>
      <c r="G376" t="s">
        <v>142</v>
      </c>
      <c r="H376">
        <v>32</v>
      </c>
      <c r="I376" t="s">
        <v>111</v>
      </c>
      <c r="J376" t="s">
        <v>112</v>
      </c>
      <c r="L376">
        <v>110</v>
      </c>
      <c r="M376" t="s">
        <v>143</v>
      </c>
    </row>
    <row r="377" spans="1:13" x14ac:dyDescent="0.3">
      <c r="A377" t="s">
        <v>108</v>
      </c>
      <c r="B377" s="16">
        <v>45107</v>
      </c>
      <c r="C377" s="16" t="str">
        <f t="shared" si="15"/>
        <v>Jun</v>
      </c>
      <c r="D377" s="16" t="str">
        <f t="shared" si="16"/>
        <v>FY 2024</v>
      </c>
      <c r="E377" s="16" t="str">
        <f t="shared" si="17"/>
        <v>Q1</v>
      </c>
      <c r="F377" t="s">
        <v>144</v>
      </c>
      <c r="G377" t="s">
        <v>145</v>
      </c>
      <c r="H377">
        <v>1739</v>
      </c>
      <c r="I377" t="s">
        <v>111</v>
      </c>
      <c r="J377" t="s">
        <v>112</v>
      </c>
      <c r="L377">
        <v>120</v>
      </c>
      <c r="M377" t="s">
        <v>146</v>
      </c>
    </row>
    <row r="378" spans="1:13" x14ac:dyDescent="0.3">
      <c r="A378" t="s">
        <v>108</v>
      </c>
      <c r="B378" s="16">
        <v>45107</v>
      </c>
      <c r="C378" s="16" t="str">
        <f t="shared" si="15"/>
        <v>Jun</v>
      </c>
      <c r="D378" s="16" t="str">
        <f t="shared" si="16"/>
        <v>FY 2024</v>
      </c>
      <c r="E378" s="16" t="str">
        <f t="shared" si="17"/>
        <v>Q1</v>
      </c>
      <c r="F378" t="s">
        <v>147</v>
      </c>
      <c r="G378" t="s">
        <v>148</v>
      </c>
      <c r="H378">
        <v>2428</v>
      </c>
      <c r="I378" t="s">
        <v>111</v>
      </c>
      <c r="J378" t="s">
        <v>112</v>
      </c>
      <c r="L378">
        <v>130</v>
      </c>
      <c r="M378" t="s">
        <v>149</v>
      </c>
    </row>
    <row r="379" spans="1:13" x14ac:dyDescent="0.3">
      <c r="A379" t="s">
        <v>108</v>
      </c>
      <c r="B379" s="16">
        <v>45107</v>
      </c>
      <c r="C379" s="16" t="str">
        <f t="shared" si="15"/>
        <v>Jun</v>
      </c>
      <c r="D379" s="16" t="str">
        <f t="shared" si="16"/>
        <v>FY 2024</v>
      </c>
      <c r="E379" s="16" t="str">
        <f t="shared" si="17"/>
        <v>Q1</v>
      </c>
      <c r="F379" t="s">
        <v>150</v>
      </c>
      <c r="G379" t="s">
        <v>151</v>
      </c>
      <c r="H379">
        <v>79903</v>
      </c>
      <c r="I379" t="s">
        <v>111</v>
      </c>
      <c r="J379" t="s">
        <v>112</v>
      </c>
      <c r="L379">
        <v>140</v>
      </c>
      <c r="M379" t="s">
        <v>152</v>
      </c>
    </row>
    <row r="380" spans="1:13" x14ac:dyDescent="0.3">
      <c r="A380" t="s">
        <v>108</v>
      </c>
      <c r="B380" s="16">
        <v>45077</v>
      </c>
      <c r="C380" s="16" t="str">
        <f t="shared" si="15"/>
        <v>May</v>
      </c>
      <c r="D380" s="16" t="str">
        <f t="shared" si="16"/>
        <v>FY 2024</v>
      </c>
      <c r="E380" s="16" t="str">
        <f t="shared" si="17"/>
        <v>Q1</v>
      </c>
      <c r="F380" t="s">
        <v>109</v>
      </c>
      <c r="G380" t="s">
        <v>110</v>
      </c>
      <c r="H380">
        <v>9125</v>
      </c>
      <c r="I380" t="s">
        <v>111</v>
      </c>
      <c r="J380" t="s">
        <v>112</v>
      </c>
      <c r="L380">
        <v>10</v>
      </c>
      <c r="M380" t="s">
        <v>113</v>
      </c>
    </row>
    <row r="381" spans="1:13" x14ac:dyDescent="0.3">
      <c r="A381" t="s">
        <v>108</v>
      </c>
      <c r="B381" s="16">
        <v>45077</v>
      </c>
      <c r="C381" s="16" t="str">
        <f t="shared" si="15"/>
        <v>May</v>
      </c>
      <c r="D381" s="16" t="str">
        <f t="shared" si="16"/>
        <v>FY 2024</v>
      </c>
      <c r="E381" s="16" t="str">
        <f t="shared" si="17"/>
        <v>Q1</v>
      </c>
      <c r="F381" t="s">
        <v>114</v>
      </c>
      <c r="G381" t="s">
        <v>115</v>
      </c>
      <c r="H381">
        <v>3934</v>
      </c>
      <c r="I381" t="s">
        <v>111</v>
      </c>
      <c r="J381" t="s">
        <v>112</v>
      </c>
      <c r="L381">
        <v>20</v>
      </c>
      <c r="M381" t="s">
        <v>116</v>
      </c>
    </row>
    <row r="382" spans="1:13" x14ac:dyDescent="0.3">
      <c r="A382" t="s">
        <v>108</v>
      </c>
      <c r="B382" s="16">
        <v>45077</v>
      </c>
      <c r="C382" s="16" t="str">
        <f t="shared" si="15"/>
        <v>May</v>
      </c>
      <c r="D382" s="16" t="str">
        <f t="shared" si="16"/>
        <v>FY 2024</v>
      </c>
      <c r="E382" s="16" t="str">
        <f t="shared" si="17"/>
        <v>Q1</v>
      </c>
      <c r="F382" t="s">
        <v>117</v>
      </c>
      <c r="G382" t="s">
        <v>118</v>
      </c>
      <c r="H382">
        <v>114</v>
      </c>
      <c r="I382" t="s">
        <v>111</v>
      </c>
      <c r="J382" t="s">
        <v>112</v>
      </c>
      <c r="L382">
        <v>30</v>
      </c>
      <c r="M382" t="s">
        <v>119</v>
      </c>
    </row>
    <row r="383" spans="1:13" x14ac:dyDescent="0.3">
      <c r="A383" t="s">
        <v>108</v>
      </c>
      <c r="B383" s="16">
        <v>45077</v>
      </c>
      <c r="C383" s="16" t="str">
        <f t="shared" si="15"/>
        <v>May</v>
      </c>
      <c r="D383" s="16" t="str">
        <f t="shared" si="16"/>
        <v>FY 2024</v>
      </c>
      <c r="E383" s="16" t="str">
        <f t="shared" si="17"/>
        <v>Q1</v>
      </c>
      <c r="F383" t="s">
        <v>120</v>
      </c>
      <c r="G383" t="s">
        <v>121</v>
      </c>
      <c r="H383">
        <v>39</v>
      </c>
      <c r="I383" t="s">
        <v>111</v>
      </c>
      <c r="J383" t="s">
        <v>112</v>
      </c>
      <c r="L383">
        <v>40</v>
      </c>
      <c r="M383" t="s">
        <v>122</v>
      </c>
    </row>
    <row r="384" spans="1:13" x14ac:dyDescent="0.3">
      <c r="A384" t="s">
        <v>108</v>
      </c>
      <c r="B384" s="16">
        <v>45077</v>
      </c>
      <c r="C384" s="16" t="str">
        <f t="shared" si="15"/>
        <v>May</v>
      </c>
      <c r="D384" s="16" t="str">
        <f t="shared" si="16"/>
        <v>FY 2024</v>
      </c>
      <c r="E384" s="16" t="str">
        <f t="shared" si="17"/>
        <v>Q1</v>
      </c>
      <c r="F384" t="s">
        <v>123</v>
      </c>
      <c r="G384" t="s">
        <v>124</v>
      </c>
      <c r="H384">
        <v>1530</v>
      </c>
      <c r="I384" t="s">
        <v>111</v>
      </c>
      <c r="J384" t="s">
        <v>112</v>
      </c>
      <c r="L384">
        <v>50</v>
      </c>
      <c r="M384" t="s">
        <v>125</v>
      </c>
    </row>
    <row r="385" spans="1:13" x14ac:dyDescent="0.3">
      <c r="A385" t="s">
        <v>108</v>
      </c>
      <c r="B385" s="16">
        <v>45077</v>
      </c>
      <c r="C385" s="16" t="str">
        <f t="shared" si="15"/>
        <v>May</v>
      </c>
      <c r="D385" s="16" t="str">
        <f t="shared" si="16"/>
        <v>FY 2024</v>
      </c>
      <c r="E385" s="16" t="str">
        <f t="shared" si="17"/>
        <v>Q1</v>
      </c>
      <c r="F385" t="s">
        <v>126</v>
      </c>
      <c r="G385" t="s">
        <v>127</v>
      </c>
      <c r="H385">
        <v>3508</v>
      </c>
      <c r="I385" t="s">
        <v>111</v>
      </c>
      <c r="J385" t="s">
        <v>112</v>
      </c>
      <c r="L385">
        <v>60</v>
      </c>
      <c r="M385" t="s">
        <v>128</v>
      </c>
    </row>
    <row r="386" spans="1:13" x14ac:dyDescent="0.3">
      <c r="A386" t="s">
        <v>108</v>
      </c>
      <c r="B386" s="16">
        <v>45077</v>
      </c>
      <c r="C386" s="16" t="str">
        <f t="shared" si="15"/>
        <v>May</v>
      </c>
      <c r="D386" s="16" t="str">
        <f t="shared" si="16"/>
        <v>FY 2024</v>
      </c>
      <c r="E386" s="16" t="str">
        <f t="shared" si="17"/>
        <v>Q1</v>
      </c>
      <c r="F386" t="s">
        <v>129</v>
      </c>
      <c r="G386" t="s">
        <v>130</v>
      </c>
      <c r="H386">
        <v>97189</v>
      </c>
      <c r="I386" t="s">
        <v>111</v>
      </c>
      <c r="J386" t="s">
        <v>112</v>
      </c>
      <c r="L386">
        <v>70</v>
      </c>
      <c r="M386" t="s">
        <v>131</v>
      </c>
    </row>
    <row r="387" spans="1:13" x14ac:dyDescent="0.3">
      <c r="A387" t="s">
        <v>108</v>
      </c>
      <c r="B387" s="16">
        <v>45077</v>
      </c>
      <c r="C387" s="16" t="str">
        <f t="shared" ref="C387:C450" si="18">TEXT(B387,"mmm")</f>
        <v>May</v>
      </c>
      <c r="D387" s="16" t="str">
        <f t="shared" ref="D387:D450" si="19">"FY "&amp; (YEAR(B387) + IF(MONTH(B387)&gt;3,1,0))</f>
        <v>FY 2024</v>
      </c>
      <c r="E387" s="16" t="str">
        <f t="shared" ref="E387:E450" si="20">CHOOSE(INT((MOD(MONTH(B387)-4,12))/3)+1, "Q1", "Q2", "Q3", "Q4")</f>
        <v>Q1</v>
      </c>
      <c r="F387" t="s">
        <v>132</v>
      </c>
      <c r="G387" t="s">
        <v>133</v>
      </c>
      <c r="H387">
        <v>10694</v>
      </c>
      <c r="I387" t="s">
        <v>111</v>
      </c>
      <c r="J387" t="s">
        <v>112</v>
      </c>
      <c r="L387">
        <v>80</v>
      </c>
      <c r="M387" t="s">
        <v>134</v>
      </c>
    </row>
    <row r="388" spans="1:13" x14ac:dyDescent="0.3">
      <c r="A388" t="s">
        <v>108</v>
      </c>
      <c r="B388" s="16">
        <v>45077</v>
      </c>
      <c r="C388" s="16" t="str">
        <f t="shared" si="18"/>
        <v>May</v>
      </c>
      <c r="D388" s="16" t="str">
        <f t="shared" si="19"/>
        <v>FY 2024</v>
      </c>
      <c r="E388" s="16" t="str">
        <f t="shared" si="20"/>
        <v>Q1</v>
      </c>
      <c r="F388" t="s">
        <v>135</v>
      </c>
      <c r="G388" t="s">
        <v>136</v>
      </c>
      <c r="H388">
        <v>5093</v>
      </c>
      <c r="I388" t="s">
        <v>111</v>
      </c>
      <c r="J388" t="s">
        <v>112</v>
      </c>
      <c r="L388">
        <v>90</v>
      </c>
      <c r="M388" t="s">
        <v>137</v>
      </c>
    </row>
    <row r="389" spans="1:13" x14ac:dyDescent="0.3">
      <c r="A389" t="s">
        <v>108</v>
      </c>
      <c r="B389" s="16">
        <v>45077</v>
      </c>
      <c r="C389" s="16" t="str">
        <f t="shared" si="18"/>
        <v>May</v>
      </c>
      <c r="D389" s="16" t="str">
        <f t="shared" si="19"/>
        <v>FY 2024</v>
      </c>
      <c r="E389" s="16" t="str">
        <f t="shared" si="20"/>
        <v>Q1</v>
      </c>
      <c r="F389" t="s">
        <v>138</v>
      </c>
      <c r="G389" t="s">
        <v>139</v>
      </c>
      <c r="H389">
        <v>169</v>
      </c>
      <c r="I389" t="s">
        <v>111</v>
      </c>
      <c r="J389" t="s">
        <v>112</v>
      </c>
      <c r="L389">
        <v>100</v>
      </c>
      <c r="M389" t="s">
        <v>140</v>
      </c>
    </row>
    <row r="390" spans="1:13" x14ac:dyDescent="0.3">
      <c r="A390" t="s">
        <v>108</v>
      </c>
      <c r="B390" s="16">
        <v>45077</v>
      </c>
      <c r="C390" s="16" t="str">
        <f t="shared" si="18"/>
        <v>May</v>
      </c>
      <c r="D390" s="16" t="str">
        <f t="shared" si="19"/>
        <v>FY 2024</v>
      </c>
      <c r="E390" s="16" t="str">
        <f t="shared" si="20"/>
        <v>Q1</v>
      </c>
      <c r="F390" t="s">
        <v>141</v>
      </c>
      <c r="G390" t="s">
        <v>142</v>
      </c>
      <c r="H390">
        <v>27</v>
      </c>
      <c r="I390" t="s">
        <v>111</v>
      </c>
      <c r="J390" t="s">
        <v>112</v>
      </c>
      <c r="L390">
        <v>110</v>
      </c>
      <c r="M390" t="s">
        <v>143</v>
      </c>
    </row>
    <row r="391" spans="1:13" x14ac:dyDescent="0.3">
      <c r="A391" t="s">
        <v>108</v>
      </c>
      <c r="B391" s="16">
        <v>45077</v>
      </c>
      <c r="C391" s="16" t="str">
        <f t="shared" si="18"/>
        <v>May</v>
      </c>
      <c r="D391" s="16" t="str">
        <f t="shared" si="19"/>
        <v>FY 2024</v>
      </c>
      <c r="E391" s="16" t="str">
        <f t="shared" si="20"/>
        <v>Q1</v>
      </c>
      <c r="F391" t="s">
        <v>144</v>
      </c>
      <c r="G391" t="s">
        <v>145</v>
      </c>
      <c r="H391">
        <v>1678</v>
      </c>
      <c r="I391" t="s">
        <v>111</v>
      </c>
      <c r="J391" t="s">
        <v>112</v>
      </c>
      <c r="L391">
        <v>120</v>
      </c>
      <c r="M391" t="s">
        <v>146</v>
      </c>
    </row>
    <row r="392" spans="1:13" x14ac:dyDescent="0.3">
      <c r="A392" t="s">
        <v>108</v>
      </c>
      <c r="B392" s="16">
        <v>45077</v>
      </c>
      <c r="C392" s="16" t="str">
        <f t="shared" si="18"/>
        <v>May</v>
      </c>
      <c r="D392" s="16" t="str">
        <f t="shared" si="19"/>
        <v>FY 2024</v>
      </c>
      <c r="E392" s="16" t="str">
        <f t="shared" si="20"/>
        <v>Q1</v>
      </c>
      <c r="F392" t="s">
        <v>147</v>
      </c>
      <c r="G392" t="s">
        <v>148</v>
      </c>
      <c r="H392">
        <v>3727</v>
      </c>
      <c r="I392" t="s">
        <v>111</v>
      </c>
      <c r="J392" t="s">
        <v>112</v>
      </c>
      <c r="L392">
        <v>130</v>
      </c>
      <c r="M392" t="s">
        <v>149</v>
      </c>
    </row>
    <row r="393" spans="1:13" x14ac:dyDescent="0.3">
      <c r="A393" t="s">
        <v>108</v>
      </c>
      <c r="B393" s="16">
        <v>45077</v>
      </c>
      <c r="C393" s="16" t="str">
        <f t="shared" si="18"/>
        <v>May</v>
      </c>
      <c r="D393" s="16" t="str">
        <f t="shared" si="19"/>
        <v>FY 2024</v>
      </c>
      <c r="E393" s="16" t="str">
        <f t="shared" si="20"/>
        <v>Q1</v>
      </c>
      <c r="F393" t="s">
        <v>150</v>
      </c>
      <c r="G393" t="s">
        <v>151</v>
      </c>
      <c r="H393">
        <v>102229</v>
      </c>
      <c r="I393" t="s">
        <v>111</v>
      </c>
      <c r="J393" t="s">
        <v>112</v>
      </c>
      <c r="L393">
        <v>140</v>
      </c>
      <c r="M393" t="s">
        <v>152</v>
      </c>
    </row>
    <row r="394" spans="1:13" x14ac:dyDescent="0.3">
      <c r="A394" t="s">
        <v>108</v>
      </c>
      <c r="B394" s="16">
        <v>45046</v>
      </c>
      <c r="C394" s="16" t="str">
        <f t="shared" si="18"/>
        <v>Apr</v>
      </c>
      <c r="D394" s="16" t="str">
        <f t="shared" si="19"/>
        <v>FY 2024</v>
      </c>
      <c r="E394" s="16" t="str">
        <f t="shared" si="20"/>
        <v>Q1</v>
      </c>
      <c r="F394" t="s">
        <v>109</v>
      </c>
      <c r="G394" t="s">
        <v>110</v>
      </c>
      <c r="H394">
        <v>7846</v>
      </c>
      <c r="I394" t="s">
        <v>111</v>
      </c>
      <c r="J394" t="s">
        <v>112</v>
      </c>
      <c r="L394">
        <v>10</v>
      </c>
      <c r="M394" t="s">
        <v>113</v>
      </c>
    </row>
    <row r="395" spans="1:13" x14ac:dyDescent="0.3">
      <c r="A395" t="s">
        <v>108</v>
      </c>
      <c r="B395" s="16">
        <v>45046</v>
      </c>
      <c r="C395" s="16" t="str">
        <f t="shared" si="18"/>
        <v>Apr</v>
      </c>
      <c r="D395" s="16" t="str">
        <f t="shared" si="19"/>
        <v>FY 2024</v>
      </c>
      <c r="E395" s="16" t="str">
        <f t="shared" si="20"/>
        <v>Q1</v>
      </c>
      <c r="F395" t="s">
        <v>114</v>
      </c>
      <c r="G395" t="s">
        <v>115</v>
      </c>
      <c r="H395">
        <v>2844</v>
      </c>
      <c r="I395" t="s">
        <v>111</v>
      </c>
      <c r="J395" t="s">
        <v>112</v>
      </c>
      <c r="L395">
        <v>20</v>
      </c>
      <c r="M395" t="s">
        <v>116</v>
      </c>
    </row>
    <row r="396" spans="1:13" x14ac:dyDescent="0.3">
      <c r="A396" t="s">
        <v>108</v>
      </c>
      <c r="B396" s="16">
        <v>45046</v>
      </c>
      <c r="C396" s="16" t="str">
        <f t="shared" si="18"/>
        <v>Apr</v>
      </c>
      <c r="D396" s="16" t="str">
        <f t="shared" si="19"/>
        <v>FY 2024</v>
      </c>
      <c r="E396" s="16" t="str">
        <f t="shared" si="20"/>
        <v>Q1</v>
      </c>
      <c r="F396" t="s">
        <v>117</v>
      </c>
      <c r="G396" t="s">
        <v>118</v>
      </c>
      <c r="H396">
        <v>136</v>
      </c>
      <c r="I396" t="s">
        <v>111</v>
      </c>
      <c r="J396" t="s">
        <v>112</v>
      </c>
      <c r="L396">
        <v>30</v>
      </c>
      <c r="M396" t="s">
        <v>119</v>
      </c>
    </row>
    <row r="397" spans="1:13" x14ac:dyDescent="0.3">
      <c r="A397" t="s">
        <v>108</v>
      </c>
      <c r="B397" s="16">
        <v>45046</v>
      </c>
      <c r="C397" s="16" t="str">
        <f t="shared" si="18"/>
        <v>Apr</v>
      </c>
      <c r="D397" s="16" t="str">
        <f t="shared" si="19"/>
        <v>FY 2024</v>
      </c>
      <c r="E397" s="16" t="str">
        <f t="shared" si="20"/>
        <v>Q1</v>
      </c>
      <c r="F397" t="s">
        <v>120</v>
      </c>
      <c r="G397" t="s">
        <v>121</v>
      </c>
      <c r="H397">
        <v>16</v>
      </c>
      <c r="I397" t="s">
        <v>111</v>
      </c>
      <c r="J397" t="s">
        <v>112</v>
      </c>
      <c r="L397">
        <v>40</v>
      </c>
      <c r="M397" t="s">
        <v>122</v>
      </c>
    </row>
    <row r="398" spans="1:13" x14ac:dyDescent="0.3">
      <c r="A398" t="s">
        <v>108</v>
      </c>
      <c r="B398" s="16">
        <v>45046</v>
      </c>
      <c r="C398" s="16" t="str">
        <f t="shared" si="18"/>
        <v>Apr</v>
      </c>
      <c r="D398" s="16" t="str">
        <f t="shared" si="19"/>
        <v>FY 2024</v>
      </c>
      <c r="E398" s="16" t="str">
        <f t="shared" si="20"/>
        <v>Q1</v>
      </c>
      <c r="F398" t="s">
        <v>123</v>
      </c>
      <c r="G398" t="s">
        <v>124</v>
      </c>
      <c r="H398">
        <v>1639</v>
      </c>
      <c r="I398" t="s">
        <v>111</v>
      </c>
      <c r="J398" t="s">
        <v>112</v>
      </c>
      <c r="L398">
        <v>50</v>
      </c>
      <c r="M398" t="s">
        <v>125</v>
      </c>
    </row>
    <row r="399" spans="1:13" x14ac:dyDescent="0.3">
      <c r="A399" t="s">
        <v>108</v>
      </c>
      <c r="B399" s="16">
        <v>45046</v>
      </c>
      <c r="C399" s="16" t="str">
        <f t="shared" si="18"/>
        <v>Apr</v>
      </c>
      <c r="D399" s="16" t="str">
        <f t="shared" si="19"/>
        <v>FY 2024</v>
      </c>
      <c r="E399" s="16" t="str">
        <f t="shared" si="20"/>
        <v>Q1</v>
      </c>
      <c r="F399" t="s">
        <v>126</v>
      </c>
      <c r="G399" t="s">
        <v>127</v>
      </c>
      <c r="H399">
        <v>3211</v>
      </c>
      <c r="I399" t="s">
        <v>111</v>
      </c>
      <c r="J399" t="s">
        <v>112</v>
      </c>
      <c r="L399">
        <v>60</v>
      </c>
      <c r="M399" t="s">
        <v>128</v>
      </c>
    </row>
    <row r="400" spans="1:13" x14ac:dyDescent="0.3">
      <c r="A400" t="s">
        <v>108</v>
      </c>
      <c r="B400" s="16">
        <v>45046</v>
      </c>
      <c r="C400" s="16" t="str">
        <f t="shared" si="18"/>
        <v>Apr</v>
      </c>
      <c r="D400" s="16" t="str">
        <f t="shared" si="19"/>
        <v>FY 2024</v>
      </c>
      <c r="E400" s="16" t="str">
        <f t="shared" si="20"/>
        <v>Q1</v>
      </c>
      <c r="F400" t="s">
        <v>129</v>
      </c>
      <c r="G400" t="s">
        <v>130</v>
      </c>
      <c r="H400">
        <v>82136</v>
      </c>
      <c r="I400" t="s">
        <v>111</v>
      </c>
      <c r="J400" t="s">
        <v>112</v>
      </c>
      <c r="L400">
        <v>70</v>
      </c>
      <c r="M400" t="s">
        <v>131</v>
      </c>
    </row>
    <row r="401" spans="1:13" x14ac:dyDescent="0.3">
      <c r="A401" t="s">
        <v>108</v>
      </c>
      <c r="B401" s="16">
        <v>45046</v>
      </c>
      <c r="C401" s="16" t="str">
        <f t="shared" si="18"/>
        <v>Apr</v>
      </c>
      <c r="D401" s="16" t="str">
        <f t="shared" si="19"/>
        <v>FY 2024</v>
      </c>
      <c r="E401" s="16" t="str">
        <f t="shared" si="20"/>
        <v>Q1</v>
      </c>
      <c r="F401" t="s">
        <v>132</v>
      </c>
      <c r="G401" t="s">
        <v>133</v>
      </c>
      <c r="H401">
        <v>8298</v>
      </c>
      <c r="I401" t="s">
        <v>111</v>
      </c>
      <c r="J401" t="s">
        <v>112</v>
      </c>
      <c r="L401">
        <v>80</v>
      </c>
      <c r="M401" t="s">
        <v>134</v>
      </c>
    </row>
    <row r="402" spans="1:13" x14ac:dyDescent="0.3">
      <c r="A402" t="s">
        <v>108</v>
      </c>
      <c r="B402" s="16">
        <v>45046</v>
      </c>
      <c r="C402" s="16" t="str">
        <f t="shared" si="18"/>
        <v>Apr</v>
      </c>
      <c r="D402" s="16" t="str">
        <f t="shared" si="19"/>
        <v>FY 2024</v>
      </c>
      <c r="E402" s="16" t="str">
        <f t="shared" si="20"/>
        <v>Q1</v>
      </c>
      <c r="F402" t="s">
        <v>135</v>
      </c>
      <c r="G402" t="s">
        <v>136</v>
      </c>
      <c r="H402">
        <v>3740</v>
      </c>
      <c r="I402" t="s">
        <v>111</v>
      </c>
      <c r="J402" t="s">
        <v>112</v>
      </c>
      <c r="L402">
        <v>90</v>
      </c>
      <c r="M402" t="s">
        <v>137</v>
      </c>
    </row>
    <row r="403" spans="1:13" x14ac:dyDescent="0.3">
      <c r="A403" t="s">
        <v>108</v>
      </c>
      <c r="B403" s="16">
        <v>45046</v>
      </c>
      <c r="C403" s="16" t="str">
        <f t="shared" si="18"/>
        <v>Apr</v>
      </c>
      <c r="D403" s="16" t="str">
        <f t="shared" si="19"/>
        <v>FY 2024</v>
      </c>
      <c r="E403" s="16" t="str">
        <f t="shared" si="20"/>
        <v>Q1</v>
      </c>
      <c r="F403" t="s">
        <v>138</v>
      </c>
      <c r="G403" t="s">
        <v>139</v>
      </c>
      <c r="H403">
        <v>100</v>
      </c>
      <c r="I403" t="s">
        <v>111</v>
      </c>
      <c r="J403" t="s">
        <v>112</v>
      </c>
      <c r="L403">
        <v>100</v>
      </c>
      <c r="M403" t="s">
        <v>140</v>
      </c>
    </row>
    <row r="404" spans="1:13" x14ac:dyDescent="0.3">
      <c r="A404" t="s">
        <v>108</v>
      </c>
      <c r="B404" s="16">
        <v>45046</v>
      </c>
      <c r="C404" s="16" t="str">
        <f t="shared" si="18"/>
        <v>Apr</v>
      </c>
      <c r="D404" s="16" t="str">
        <f t="shared" si="19"/>
        <v>FY 2024</v>
      </c>
      <c r="E404" s="16" t="str">
        <f t="shared" si="20"/>
        <v>Q1</v>
      </c>
      <c r="F404" t="s">
        <v>141</v>
      </c>
      <c r="G404" t="s">
        <v>142</v>
      </c>
      <c r="H404">
        <v>36</v>
      </c>
      <c r="I404" t="s">
        <v>111</v>
      </c>
      <c r="J404" t="s">
        <v>112</v>
      </c>
      <c r="L404">
        <v>110</v>
      </c>
      <c r="M404" t="s">
        <v>143</v>
      </c>
    </row>
    <row r="405" spans="1:13" x14ac:dyDescent="0.3">
      <c r="A405" t="s">
        <v>108</v>
      </c>
      <c r="B405" s="16">
        <v>45046</v>
      </c>
      <c r="C405" s="16" t="str">
        <f t="shared" si="18"/>
        <v>Apr</v>
      </c>
      <c r="D405" s="16" t="str">
        <f t="shared" si="19"/>
        <v>FY 2024</v>
      </c>
      <c r="E405" s="16" t="str">
        <f t="shared" si="20"/>
        <v>Q1</v>
      </c>
      <c r="F405" t="s">
        <v>144</v>
      </c>
      <c r="G405" t="s">
        <v>145</v>
      </c>
      <c r="H405">
        <v>1477</v>
      </c>
      <c r="I405" t="s">
        <v>111</v>
      </c>
      <c r="J405" t="s">
        <v>112</v>
      </c>
      <c r="L405">
        <v>120</v>
      </c>
      <c r="M405" t="s">
        <v>146</v>
      </c>
    </row>
    <row r="406" spans="1:13" x14ac:dyDescent="0.3">
      <c r="A406" t="s">
        <v>108</v>
      </c>
      <c r="B406" s="16">
        <v>45046</v>
      </c>
      <c r="C406" s="16" t="str">
        <f t="shared" si="18"/>
        <v>Apr</v>
      </c>
      <c r="D406" s="16" t="str">
        <f t="shared" si="19"/>
        <v>FY 2024</v>
      </c>
      <c r="E406" s="16" t="str">
        <f t="shared" si="20"/>
        <v>Q1</v>
      </c>
      <c r="F406" t="s">
        <v>147</v>
      </c>
      <c r="G406" t="s">
        <v>148</v>
      </c>
      <c r="H406">
        <v>2945</v>
      </c>
      <c r="I406" t="s">
        <v>111</v>
      </c>
      <c r="J406" t="s">
        <v>112</v>
      </c>
      <c r="L406">
        <v>130</v>
      </c>
      <c r="M406" t="s">
        <v>149</v>
      </c>
    </row>
    <row r="407" spans="1:13" x14ac:dyDescent="0.3">
      <c r="A407" t="s">
        <v>108</v>
      </c>
      <c r="B407" s="16">
        <v>45046</v>
      </c>
      <c r="C407" s="16" t="str">
        <f t="shared" si="18"/>
        <v>Apr</v>
      </c>
      <c r="D407" s="16" t="str">
        <f t="shared" si="19"/>
        <v>FY 2024</v>
      </c>
      <c r="E407" s="16" t="str">
        <f t="shared" si="20"/>
        <v>Q1</v>
      </c>
      <c r="F407" t="s">
        <v>150</v>
      </c>
      <c r="G407" t="s">
        <v>151</v>
      </c>
      <c r="H407">
        <v>77457</v>
      </c>
      <c r="I407" t="s">
        <v>111</v>
      </c>
      <c r="J407" t="s">
        <v>112</v>
      </c>
      <c r="L407">
        <v>140</v>
      </c>
      <c r="M407" t="s">
        <v>152</v>
      </c>
    </row>
    <row r="408" spans="1:13" x14ac:dyDescent="0.3">
      <c r="A408" t="s">
        <v>108</v>
      </c>
      <c r="B408" s="16">
        <v>45016</v>
      </c>
      <c r="C408" s="16" t="str">
        <f t="shared" si="18"/>
        <v>Mar</v>
      </c>
      <c r="D408" s="16" t="str">
        <f t="shared" si="19"/>
        <v>FY 2023</v>
      </c>
      <c r="E408" s="16" t="str">
        <f t="shared" si="20"/>
        <v>Q4</v>
      </c>
      <c r="F408" t="s">
        <v>109</v>
      </c>
      <c r="G408" t="s">
        <v>110</v>
      </c>
      <c r="H408">
        <v>12764</v>
      </c>
      <c r="I408" t="s">
        <v>111</v>
      </c>
      <c r="J408" t="s">
        <v>112</v>
      </c>
      <c r="L408">
        <v>10</v>
      </c>
      <c r="M408" t="s">
        <v>113</v>
      </c>
    </row>
    <row r="409" spans="1:13" x14ac:dyDescent="0.3">
      <c r="A409" t="s">
        <v>108</v>
      </c>
      <c r="B409" s="16">
        <v>45016</v>
      </c>
      <c r="C409" s="16" t="str">
        <f t="shared" si="18"/>
        <v>Mar</v>
      </c>
      <c r="D409" s="16" t="str">
        <f t="shared" si="19"/>
        <v>FY 2023</v>
      </c>
      <c r="E409" s="16" t="str">
        <f t="shared" si="20"/>
        <v>Q4</v>
      </c>
      <c r="F409" t="s">
        <v>114</v>
      </c>
      <c r="G409" t="s">
        <v>115</v>
      </c>
      <c r="H409">
        <v>7201</v>
      </c>
      <c r="I409" t="s">
        <v>111</v>
      </c>
      <c r="J409" t="s">
        <v>112</v>
      </c>
      <c r="L409">
        <v>20</v>
      </c>
      <c r="M409" t="s">
        <v>116</v>
      </c>
    </row>
    <row r="410" spans="1:13" x14ac:dyDescent="0.3">
      <c r="A410" t="s">
        <v>108</v>
      </c>
      <c r="B410" s="16">
        <v>45016</v>
      </c>
      <c r="C410" s="16" t="str">
        <f t="shared" si="18"/>
        <v>Mar</v>
      </c>
      <c r="D410" s="16" t="str">
        <f t="shared" si="19"/>
        <v>FY 2023</v>
      </c>
      <c r="E410" s="16" t="str">
        <f t="shared" si="20"/>
        <v>Q4</v>
      </c>
      <c r="F410" t="s">
        <v>117</v>
      </c>
      <c r="G410" t="s">
        <v>118</v>
      </c>
      <c r="H410">
        <v>279</v>
      </c>
      <c r="I410" t="s">
        <v>111</v>
      </c>
      <c r="J410" t="s">
        <v>112</v>
      </c>
      <c r="L410">
        <v>30</v>
      </c>
      <c r="M410" t="s">
        <v>119</v>
      </c>
    </row>
    <row r="411" spans="1:13" x14ac:dyDescent="0.3">
      <c r="A411" t="s">
        <v>108</v>
      </c>
      <c r="B411" s="16">
        <v>45016</v>
      </c>
      <c r="C411" s="16" t="str">
        <f t="shared" si="18"/>
        <v>Mar</v>
      </c>
      <c r="D411" s="16" t="str">
        <f t="shared" si="19"/>
        <v>FY 2023</v>
      </c>
      <c r="E411" s="16" t="str">
        <f t="shared" si="20"/>
        <v>Q4</v>
      </c>
      <c r="F411" t="s">
        <v>120</v>
      </c>
      <c r="G411" t="s">
        <v>121</v>
      </c>
      <c r="H411">
        <v>29</v>
      </c>
      <c r="I411" t="s">
        <v>111</v>
      </c>
      <c r="J411" t="s">
        <v>112</v>
      </c>
      <c r="L411">
        <v>40</v>
      </c>
      <c r="M411" t="s">
        <v>122</v>
      </c>
    </row>
    <row r="412" spans="1:13" x14ac:dyDescent="0.3">
      <c r="A412" t="s">
        <v>108</v>
      </c>
      <c r="B412" s="16">
        <v>45016</v>
      </c>
      <c r="C412" s="16" t="str">
        <f t="shared" si="18"/>
        <v>Mar</v>
      </c>
      <c r="D412" s="16" t="str">
        <f t="shared" si="19"/>
        <v>FY 2023</v>
      </c>
      <c r="E412" s="16" t="str">
        <f t="shared" si="20"/>
        <v>Q4</v>
      </c>
      <c r="F412" t="s">
        <v>123</v>
      </c>
      <c r="G412" t="s">
        <v>124</v>
      </c>
      <c r="H412">
        <v>2271</v>
      </c>
      <c r="I412" t="s">
        <v>111</v>
      </c>
      <c r="J412" t="s">
        <v>112</v>
      </c>
      <c r="L412">
        <v>50</v>
      </c>
      <c r="M412" t="s">
        <v>125</v>
      </c>
    </row>
    <row r="413" spans="1:13" x14ac:dyDescent="0.3">
      <c r="A413" t="s">
        <v>108</v>
      </c>
      <c r="B413" s="16">
        <v>45016</v>
      </c>
      <c r="C413" s="16" t="str">
        <f t="shared" si="18"/>
        <v>Mar</v>
      </c>
      <c r="D413" s="16" t="str">
        <f t="shared" si="19"/>
        <v>FY 2023</v>
      </c>
      <c r="E413" s="16" t="str">
        <f t="shared" si="20"/>
        <v>Q4</v>
      </c>
      <c r="F413" t="s">
        <v>126</v>
      </c>
      <c r="G413" t="s">
        <v>127</v>
      </c>
      <c r="H413">
        <v>2984</v>
      </c>
      <c r="I413" t="s">
        <v>111</v>
      </c>
      <c r="J413" t="s">
        <v>112</v>
      </c>
      <c r="L413">
        <v>60</v>
      </c>
      <c r="M413" t="s">
        <v>128</v>
      </c>
    </row>
    <row r="414" spans="1:13" x14ac:dyDescent="0.3">
      <c r="A414" t="s">
        <v>108</v>
      </c>
      <c r="B414" s="16">
        <v>45016</v>
      </c>
      <c r="C414" s="16" t="str">
        <f t="shared" si="18"/>
        <v>Mar</v>
      </c>
      <c r="D414" s="16" t="str">
        <f t="shared" si="19"/>
        <v>FY 2023</v>
      </c>
      <c r="E414" s="16" t="str">
        <f t="shared" si="20"/>
        <v>Q4</v>
      </c>
      <c r="F414" t="s">
        <v>129</v>
      </c>
      <c r="G414" t="s">
        <v>130</v>
      </c>
      <c r="H414">
        <v>84307</v>
      </c>
      <c r="I414" t="s">
        <v>111</v>
      </c>
      <c r="J414" t="s">
        <v>112</v>
      </c>
      <c r="L414">
        <v>70</v>
      </c>
      <c r="M414" t="s">
        <v>131</v>
      </c>
    </row>
    <row r="415" spans="1:13" x14ac:dyDescent="0.3">
      <c r="A415" t="s">
        <v>108</v>
      </c>
      <c r="B415" s="16">
        <v>45016</v>
      </c>
      <c r="C415" s="16" t="str">
        <f t="shared" si="18"/>
        <v>Mar</v>
      </c>
      <c r="D415" s="16" t="str">
        <f t="shared" si="19"/>
        <v>FY 2023</v>
      </c>
      <c r="E415" s="16" t="str">
        <f t="shared" si="20"/>
        <v>Q4</v>
      </c>
      <c r="F415" t="s">
        <v>132</v>
      </c>
      <c r="G415" t="s">
        <v>133</v>
      </c>
      <c r="H415">
        <v>12162</v>
      </c>
      <c r="I415" t="s">
        <v>111</v>
      </c>
      <c r="J415" t="s">
        <v>112</v>
      </c>
      <c r="L415">
        <v>80</v>
      </c>
      <c r="M415" t="s">
        <v>134</v>
      </c>
    </row>
    <row r="416" spans="1:13" x14ac:dyDescent="0.3">
      <c r="A416" t="s">
        <v>108</v>
      </c>
      <c r="B416" s="16">
        <v>45016</v>
      </c>
      <c r="C416" s="16" t="str">
        <f t="shared" si="18"/>
        <v>Mar</v>
      </c>
      <c r="D416" s="16" t="str">
        <f t="shared" si="19"/>
        <v>FY 2023</v>
      </c>
      <c r="E416" s="16" t="str">
        <f t="shared" si="20"/>
        <v>Q4</v>
      </c>
      <c r="F416" t="s">
        <v>135</v>
      </c>
      <c r="G416" t="s">
        <v>136</v>
      </c>
      <c r="H416">
        <v>6011</v>
      </c>
      <c r="I416" t="s">
        <v>111</v>
      </c>
      <c r="J416" t="s">
        <v>112</v>
      </c>
      <c r="L416">
        <v>90</v>
      </c>
      <c r="M416" t="s">
        <v>137</v>
      </c>
    </row>
    <row r="417" spans="1:13" x14ac:dyDescent="0.3">
      <c r="A417" t="s">
        <v>108</v>
      </c>
      <c r="B417" s="16">
        <v>45016</v>
      </c>
      <c r="C417" s="16" t="str">
        <f t="shared" si="18"/>
        <v>Mar</v>
      </c>
      <c r="D417" s="16" t="str">
        <f t="shared" si="19"/>
        <v>FY 2023</v>
      </c>
      <c r="E417" s="16" t="str">
        <f t="shared" si="20"/>
        <v>Q4</v>
      </c>
      <c r="F417" t="s">
        <v>138</v>
      </c>
      <c r="G417" t="s">
        <v>139</v>
      </c>
      <c r="H417">
        <v>250</v>
      </c>
      <c r="I417" t="s">
        <v>111</v>
      </c>
      <c r="J417" t="s">
        <v>112</v>
      </c>
      <c r="L417">
        <v>100</v>
      </c>
      <c r="M417" t="s">
        <v>140</v>
      </c>
    </row>
    <row r="418" spans="1:13" x14ac:dyDescent="0.3">
      <c r="A418" t="s">
        <v>108</v>
      </c>
      <c r="B418" s="16">
        <v>45016</v>
      </c>
      <c r="C418" s="16" t="str">
        <f t="shared" si="18"/>
        <v>Mar</v>
      </c>
      <c r="D418" s="16" t="str">
        <f t="shared" si="19"/>
        <v>FY 2023</v>
      </c>
      <c r="E418" s="16" t="str">
        <f t="shared" si="20"/>
        <v>Q4</v>
      </c>
      <c r="F418" t="s">
        <v>141</v>
      </c>
      <c r="G418" t="s">
        <v>142</v>
      </c>
      <c r="H418">
        <v>42</v>
      </c>
      <c r="I418" t="s">
        <v>111</v>
      </c>
      <c r="J418" t="s">
        <v>112</v>
      </c>
      <c r="L418">
        <v>110</v>
      </c>
      <c r="M418" t="s">
        <v>143</v>
      </c>
    </row>
    <row r="419" spans="1:13" x14ac:dyDescent="0.3">
      <c r="A419" t="s">
        <v>108</v>
      </c>
      <c r="B419" s="16">
        <v>45016</v>
      </c>
      <c r="C419" s="16" t="str">
        <f t="shared" si="18"/>
        <v>Mar</v>
      </c>
      <c r="D419" s="16" t="str">
        <f t="shared" si="19"/>
        <v>FY 2023</v>
      </c>
      <c r="E419" s="16" t="str">
        <f t="shared" si="20"/>
        <v>Q4</v>
      </c>
      <c r="F419" t="s">
        <v>144</v>
      </c>
      <c r="G419" t="s">
        <v>145</v>
      </c>
      <c r="H419">
        <v>2161</v>
      </c>
      <c r="I419" t="s">
        <v>111</v>
      </c>
      <c r="J419" t="s">
        <v>112</v>
      </c>
      <c r="L419">
        <v>120</v>
      </c>
      <c r="M419" t="s">
        <v>146</v>
      </c>
    </row>
    <row r="420" spans="1:13" x14ac:dyDescent="0.3">
      <c r="A420" t="s">
        <v>108</v>
      </c>
      <c r="B420" s="16">
        <v>45016</v>
      </c>
      <c r="C420" s="16" t="str">
        <f t="shared" si="18"/>
        <v>Mar</v>
      </c>
      <c r="D420" s="16" t="str">
        <f t="shared" si="19"/>
        <v>FY 2023</v>
      </c>
      <c r="E420" s="16" t="str">
        <f t="shared" si="20"/>
        <v>Q4</v>
      </c>
      <c r="F420" t="s">
        <v>147</v>
      </c>
      <c r="G420" t="s">
        <v>148</v>
      </c>
      <c r="H420">
        <v>3698</v>
      </c>
      <c r="I420" t="s">
        <v>111</v>
      </c>
      <c r="J420" t="s">
        <v>112</v>
      </c>
      <c r="L420">
        <v>130</v>
      </c>
      <c r="M420" t="s">
        <v>149</v>
      </c>
    </row>
    <row r="421" spans="1:13" x14ac:dyDescent="0.3">
      <c r="A421" t="s">
        <v>108</v>
      </c>
      <c r="B421" s="16">
        <v>45016</v>
      </c>
      <c r="C421" s="16" t="str">
        <f t="shared" si="18"/>
        <v>Mar</v>
      </c>
      <c r="D421" s="16" t="str">
        <f t="shared" si="19"/>
        <v>FY 2023</v>
      </c>
      <c r="E421" s="16" t="str">
        <f t="shared" si="20"/>
        <v>Q4</v>
      </c>
      <c r="F421" t="s">
        <v>150</v>
      </c>
      <c r="G421" t="s">
        <v>151</v>
      </c>
      <c r="H421">
        <v>85429</v>
      </c>
      <c r="I421" t="s">
        <v>111</v>
      </c>
      <c r="J421" t="s">
        <v>112</v>
      </c>
      <c r="L421">
        <v>140</v>
      </c>
      <c r="M421" t="s">
        <v>152</v>
      </c>
    </row>
    <row r="422" spans="1:13" x14ac:dyDescent="0.3">
      <c r="A422" t="s">
        <v>108</v>
      </c>
      <c r="B422" s="16">
        <v>44985</v>
      </c>
      <c r="C422" s="16" t="str">
        <f t="shared" si="18"/>
        <v>Feb</v>
      </c>
      <c r="D422" s="16" t="str">
        <f t="shared" si="19"/>
        <v>FY 2023</v>
      </c>
      <c r="E422" s="16" t="str">
        <f t="shared" si="20"/>
        <v>Q4</v>
      </c>
      <c r="F422" t="s">
        <v>109</v>
      </c>
      <c r="G422" t="s">
        <v>110</v>
      </c>
      <c r="H422">
        <v>10173</v>
      </c>
      <c r="I422" t="s">
        <v>111</v>
      </c>
      <c r="J422" t="s">
        <v>112</v>
      </c>
      <c r="L422">
        <v>10</v>
      </c>
      <c r="M422" t="s">
        <v>113</v>
      </c>
    </row>
    <row r="423" spans="1:13" x14ac:dyDescent="0.3">
      <c r="A423" t="s">
        <v>108</v>
      </c>
      <c r="B423" s="16">
        <v>44985</v>
      </c>
      <c r="C423" s="16" t="str">
        <f t="shared" si="18"/>
        <v>Feb</v>
      </c>
      <c r="D423" s="16" t="str">
        <f t="shared" si="19"/>
        <v>FY 2023</v>
      </c>
      <c r="E423" s="16" t="str">
        <f t="shared" si="20"/>
        <v>Q4</v>
      </c>
      <c r="F423" t="s">
        <v>114</v>
      </c>
      <c r="G423" t="s">
        <v>115</v>
      </c>
      <c r="H423">
        <v>3642</v>
      </c>
      <c r="I423" t="s">
        <v>111</v>
      </c>
      <c r="J423" t="s">
        <v>112</v>
      </c>
      <c r="L423">
        <v>20</v>
      </c>
      <c r="M423" t="s">
        <v>116</v>
      </c>
    </row>
    <row r="424" spans="1:13" x14ac:dyDescent="0.3">
      <c r="A424" t="s">
        <v>108</v>
      </c>
      <c r="B424" s="16">
        <v>44985</v>
      </c>
      <c r="C424" s="16" t="str">
        <f t="shared" si="18"/>
        <v>Feb</v>
      </c>
      <c r="D424" s="16" t="str">
        <f t="shared" si="19"/>
        <v>FY 2023</v>
      </c>
      <c r="E424" s="16" t="str">
        <f t="shared" si="20"/>
        <v>Q4</v>
      </c>
      <c r="F424" t="s">
        <v>117</v>
      </c>
      <c r="G424" t="s">
        <v>118</v>
      </c>
      <c r="H424">
        <v>521</v>
      </c>
      <c r="I424" t="s">
        <v>111</v>
      </c>
      <c r="J424" t="s">
        <v>112</v>
      </c>
      <c r="L424">
        <v>30</v>
      </c>
      <c r="M424" t="s">
        <v>119</v>
      </c>
    </row>
    <row r="425" spans="1:13" x14ac:dyDescent="0.3">
      <c r="A425" t="s">
        <v>108</v>
      </c>
      <c r="B425" s="16">
        <v>44985</v>
      </c>
      <c r="C425" s="16" t="str">
        <f t="shared" si="18"/>
        <v>Feb</v>
      </c>
      <c r="D425" s="16" t="str">
        <f t="shared" si="19"/>
        <v>FY 2023</v>
      </c>
      <c r="E425" s="16" t="str">
        <f t="shared" si="20"/>
        <v>Q4</v>
      </c>
      <c r="F425" t="s">
        <v>120</v>
      </c>
      <c r="G425" t="s">
        <v>121</v>
      </c>
      <c r="H425">
        <v>136</v>
      </c>
      <c r="I425" t="s">
        <v>111</v>
      </c>
      <c r="J425" t="s">
        <v>112</v>
      </c>
      <c r="L425">
        <v>40</v>
      </c>
      <c r="M425" t="s">
        <v>122</v>
      </c>
    </row>
    <row r="426" spans="1:13" x14ac:dyDescent="0.3">
      <c r="A426" t="s">
        <v>108</v>
      </c>
      <c r="B426" s="16">
        <v>44985</v>
      </c>
      <c r="C426" s="16" t="str">
        <f t="shared" si="18"/>
        <v>Feb</v>
      </c>
      <c r="D426" s="16" t="str">
        <f t="shared" si="19"/>
        <v>FY 2023</v>
      </c>
      <c r="E426" s="16" t="str">
        <f t="shared" si="20"/>
        <v>Q4</v>
      </c>
      <c r="F426" t="s">
        <v>123</v>
      </c>
      <c r="G426" t="s">
        <v>124</v>
      </c>
      <c r="H426">
        <v>2544</v>
      </c>
      <c r="I426" t="s">
        <v>111</v>
      </c>
      <c r="J426" t="s">
        <v>112</v>
      </c>
      <c r="L426">
        <v>50</v>
      </c>
      <c r="M426" t="s">
        <v>125</v>
      </c>
    </row>
    <row r="427" spans="1:13" x14ac:dyDescent="0.3">
      <c r="A427" t="s">
        <v>108</v>
      </c>
      <c r="B427" s="16">
        <v>44985</v>
      </c>
      <c r="C427" s="16" t="str">
        <f t="shared" si="18"/>
        <v>Feb</v>
      </c>
      <c r="D427" s="16" t="str">
        <f t="shared" si="19"/>
        <v>FY 2023</v>
      </c>
      <c r="E427" s="16" t="str">
        <f t="shared" si="20"/>
        <v>Q4</v>
      </c>
      <c r="F427" t="s">
        <v>126</v>
      </c>
      <c r="G427" t="s">
        <v>127</v>
      </c>
      <c r="H427">
        <v>3330</v>
      </c>
      <c r="I427" t="s">
        <v>111</v>
      </c>
      <c r="J427" t="s">
        <v>112</v>
      </c>
      <c r="L427">
        <v>60</v>
      </c>
      <c r="M427" t="s">
        <v>128</v>
      </c>
    </row>
    <row r="428" spans="1:13" x14ac:dyDescent="0.3">
      <c r="A428" t="s">
        <v>108</v>
      </c>
      <c r="B428" s="16">
        <v>44985</v>
      </c>
      <c r="C428" s="16" t="str">
        <f t="shared" si="18"/>
        <v>Feb</v>
      </c>
      <c r="D428" s="16" t="str">
        <f t="shared" si="19"/>
        <v>FY 2023</v>
      </c>
      <c r="E428" s="16" t="str">
        <f t="shared" si="20"/>
        <v>Q4</v>
      </c>
      <c r="F428" t="s">
        <v>129</v>
      </c>
      <c r="G428" t="s">
        <v>130</v>
      </c>
      <c r="H428">
        <v>103003</v>
      </c>
      <c r="I428" t="s">
        <v>111</v>
      </c>
      <c r="J428" t="s">
        <v>112</v>
      </c>
      <c r="L428">
        <v>70</v>
      </c>
      <c r="M428" t="s">
        <v>131</v>
      </c>
    </row>
    <row r="429" spans="1:13" x14ac:dyDescent="0.3">
      <c r="A429" t="s">
        <v>108</v>
      </c>
      <c r="B429" s="16">
        <v>44985</v>
      </c>
      <c r="C429" s="16" t="str">
        <f t="shared" si="18"/>
        <v>Feb</v>
      </c>
      <c r="D429" s="16" t="str">
        <f t="shared" si="19"/>
        <v>FY 2023</v>
      </c>
      <c r="E429" s="16" t="str">
        <f t="shared" si="20"/>
        <v>Q4</v>
      </c>
      <c r="F429" t="s">
        <v>132</v>
      </c>
      <c r="G429" t="s">
        <v>133</v>
      </c>
      <c r="H429">
        <v>11118</v>
      </c>
      <c r="I429" t="s">
        <v>111</v>
      </c>
      <c r="J429" t="s">
        <v>112</v>
      </c>
      <c r="L429">
        <v>80</v>
      </c>
      <c r="M429" t="s">
        <v>134</v>
      </c>
    </row>
    <row r="430" spans="1:13" x14ac:dyDescent="0.3">
      <c r="A430" t="s">
        <v>108</v>
      </c>
      <c r="B430" s="16">
        <v>44985</v>
      </c>
      <c r="C430" s="16" t="str">
        <f t="shared" si="18"/>
        <v>Feb</v>
      </c>
      <c r="D430" s="16" t="str">
        <f t="shared" si="19"/>
        <v>FY 2023</v>
      </c>
      <c r="E430" s="16" t="str">
        <f t="shared" si="20"/>
        <v>Q4</v>
      </c>
      <c r="F430" t="s">
        <v>135</v>
      </c>
      <c r="G430" t="s">
        <v>136</v>
      </c>
      <c r="H430">
        <v>4708</v>
      </c>
      <c r="I430" t="s">
        <v>111</v>
      </c>
      <c r="J430" t="s">
        <v>112</v>
      </c>
      <c r="L430">
        <v>90</v>
      </c>
      <c r="M430" t="s">
        <v>137</v>
      </c>
    </row>
    <row r="431" spans="1:13" x14ac:dyDescent="0.3">
      <c r="A431" t="s">
        <v>108</v>
      </c>
      <c r="B431" s="16">
        <v>44985</v>
      </c>
      <c r="C431" s="16" t="str">
        <f t="shared" si="18"/>
        <v>Feb</v>
      </c>
      <c r="D431" s="16" t="str">
        <f t="shared" si="19"/>
        <v>FY 2023</v>
      </c>
      <c r="E431" s="16" t="str">
        <f t="shared" si="20"/>
        <v>Q4</v>
      </c>
      <c r="F431" t="s">
        <v>138</v>
      </c>
      <c r="G431" t="s">
        <v>139</v>
      </c>
      <c r="H431">
        <v>283</v>
      </c>
      <c r="I431" t="s">
        <v>111</v>
      </c>
      <c r="J431" t="s">
        <v>112</v>
      </c>
      <c r="L431">
        <v>100</v>
      </c>
      <c r="M431" t="s">
        <v>140</v>
      </c>
    </row>
    <row r="432" spans="1:13" x14ac:dyDescent="0.3">
      <c r="A432" t="s">
        <v>108</v>
      </c>
      <c r="B432" s="16">
        <v>44985</v>
      </c>
      <c r="C432" s="16" t="str">
        <f t="shared" si="18"/>
        <v>Feb</v>
      </c>
      <c r="D432" s="16" t="str">
        <f t="shared" si="19"/>
        <v>FY 2023</v>
      </c>
      <c r="E432" s="16" t="str">
        <f t="shared" si="20"/>
        <v>Q4</v>
      </c>
      <c r="F432" t="s">
        <v>141</v>
      </c>
      <c r="G432" t="s">
        <v>142</v>
      </c>
      <c r="H432">
        <v>48</v>
      </c>
      <c r="I432" t="s">
        <v>111</v>
      </c>
      <c r="J432" t="s">
        <v>112</v>
      </c>
      <c r="L432">
        <v>110</v>
      </c>
      <c r="M432" t="s">
        <v>143</v>
      </c>
    </row>
    <row r="433" spans="1:13" x14ac:dyDescent="0.3">
      <c r="A433" t="s">
        <v>108</v>
      </c>
      <c r="B433" s="16">
        <v>44985</v>
      </c>
      <c r="C433" s="16" t="str">
        <f t="shared" si="18"/>
        <v>Feb</v>
      </c>
      <c r="D433" s="16" t="str">
        <f t="shared" si="19"/>
        <v>FY 2023</v>
      </c>
      <c r="E433" s="16" t="str">
        <f t="shared" si="20"/>
        <v>Q4</v>
      </c>
      <c r="F433" t="s">
        <v>144</v>
      </c>
      <c r="G433" t="s">
        <v>145</v>
      </c>
      <c r="H433">
        <v>2837</v>
      </c>
      <c r="I433" t="s">
        <v>111</v>
      </c>
      <c r="J433" t="s">
        <v>112</v>
      </c>
      <c r="L433">
        <v>120</v>
      </c>
      <c r="M433" t="s">
        <v>146</v>
      </c>
    </row>
    <row r="434" spans="1:13" x14ac:dyDescent="0.3">
      <c r="A434" t="s">
        <v>108</v>
      </c>
      <c r="B434" s="16">
        <v>44985</v>
      </c>
      <c r="C434" s="16" t="str">
        <f t="shared" si="18"/>
        <v>Feb</v>
      </c>
      <c r="D434" s="16" t="str">
        <f t="shared" si="19"/>
        <v>FY 2023</v>
      </c>
      <c r="E434" s="16" t="str">
        <f t="shared" si="20"/>
        <v>Q4</v>
      </c>
      <c r="F434" t="s">
        <v>147</v>
      </c>
      <c r="G434" t="s">
        <v>148</v>
      </c>
      <c r="H434">
        <v>3242</v>
      </c>
      <c r="I434" t="s">
        <v>111</v>
      </c>
      <c r="J434" t="s">
        <v>112</v>
      </c>
      <c r="L434">
        <v>130</v>
      </c>
      <c r="M434" t="s">
        <v>149</v>
      </c>
    </row>
    <row r="435" spans="1:13" x14ac:dyDescent="0.3">
      <c r="A435" t="s">
        <v>108</v>
      </c>
      <c r="B435" s="16">
        <v>44985</v>
      </c>
      <c r="C435" s="16" t="str">
        <f t="shared" si="18"/>
        <v>Feb</v>
      </c>
      <c r="D435" s="16" t="str">
        <f t="shared" si="19"/>
        <v>FY 2023</v>
      </c>
      <c r="E435" s="16" t="str">
        <f t="shared" si="20"/>
        <v>Q4</v>
      </c>
      <c r="F435" t="s">
        <v>150</v>
      </c>
      <c r="G435" t="s">
        <v>151</v>
      </c>
      <c r="H435">
        <v>102499</v>
      </c>
      <c r="I435" t="s">
        <v>111</v>
      </c>
      <c r="J435" t="s">
        <v>112</v>
      </c>
      <c r="L435">
        <v>140</v>
      </c>
      <c r="M435" t="s">
        <v>152</v>
      </c>
    </row>
    <row r="436" spans="1:13" x14ac:dyDescent="0.3">
      <c r="A436" t="s">
        <v>108</v>
      </c>
      <c r="B436" s="16">
        <v>44957</v>
      </c>
      <c r="C436" s="16" t="str">
        <f t="shared" si="18"/>
        <v>Jan</v>
      </c>
      <c r="D436" s="16" t="str">
        <f t="shared" si="19"/>
        <v>FY 2023</v>
      </c>
      <c r="E436" s="16" t="str">
        <f t="shared" si="20"/>
        <v>Q4</v>
      </c>
      <c r="F436" t="s">
        <v>109</v>
      </c>
      <c r="G436" t="s">
        <v>110</v>
      </c>
      <c r="H436">
        <v>15000</v>
      </c>
      <c r="I436" t="s">
        <v>111</v>
      </c>
      <c r="J436" t="s">
        <v>112</v>
      </c>
      <c r="L436">
        <v>10</v>
      </c>
      <c r="M436" t="s">
        <v>113</v>
      </c>
    </row>
    <row r="437" spans="1:13" x14ac:dyDescent="0.3">
      <c r="A437" t="s">
        <v>108</v>
      </c>
      <c r="B437" s="16">
        <v>44957</v>
      </c>
      <c r="C437" s="16" t="str">
        <f t="shared" si="18"/>
        <v>Jan</v>
      </c>
      <c r="D437" s="16" t="str">
        <f t="shared" si="19"/>
        <v>FY 2023</v>
      </c>
      <c r="E437" s="16" t="str">
        <f t="shared" si="20"/>
        <v>Q4</v>
      </c>
      <c r="F437" t="s">
        <v>114</v>
      </c>
      <c r="G437" t="s">
        <v>115</v>
      </c>
      <c r="H437">
        <v>6021</v>
      </c>
      <c r="I437" t="s">
        <v>111</v>
      </c>
      <c r="J437" t="s">
        <v>112</v>
      </c>
      <c r="L437">
        <v>20</v>
      </c>
      <c r="M437" t="s">
        <v>116</v>
      </c>
    </row>
    <row r="438" spans="1:13" x14ac:dyDescent="0.3">
      <c r="A438" t="s">
        <v>108</v>
      </c>
      <c r="B438" s="16">
        <v>44957</v>
      </c>
      <c r="C438" s="16" t="str">
        <f t="shared" si="18"/>
        <v>Jan</v>
      </c>
      <c r="D438" s="16" t="str">
        <f t="shared" si="19"/>
        <v>FY 2023</v>
      </c>
      <c r="E438" s="16" t="str">
        <f t="shared" si="20"/>
        <v>Q4</v>
      </c>
      <c r="F438" t="s">
        <v>117</v>
      </c>
      <c r="G438" t="s">
        <v>118</v>
      </c>
      <c r="H438">
        <v>398</v>
      </c>
      <c r="I438" t="s">
        <v>111</v>
      </c>
      <c r="J438" t="s">
        <v>112</v>
      </c>
      <c r="L438">
        <v>30</v>
      </c>
      <c r="M438" t="s">
        <v>119</v>
      </c>
    </row>
    <row r="439" spans="1:13" x14ac:dyDescent="0.3">
      <c r="A439" t="s">
        <v>108</v>
      </c>
      <c r="B439" s="16">
        <v>44957</v>
      </c>
      <c r="C439" s="16" t="str">
        <f t="shared" si="18"/>
        <v>Jan</v>
      </c>
      <c r="D439" s="16" t="str">
        <f t="shared" si="19"/>
        <v>FY 2023</v>
      </c>
      <c r="E439" s="16" t="str">
        <f t="shared" si="20"/>
        <v>Q4</v>
      </c>
      <c r="F439" t="s">
        <v>120</v>
      </c>
      <c r="G439" t="s">
        <v>121</v>
      </c>
      <c r="H439">
        <v>72</v>
      </c>
      <c r="I439" t="s">
        <v>111</v>
      </c>
      <c r="J439" t="s">
        <v>112</v>
      </c>
      <c r="L439">
        <v>40</v>
      </c>
      <c r="M439" t="s">
        <v>122</v>
      </c>
    </row>
    <row r="440" spans="1:13" x14ac:dyDescent="0.3">
      <c r="A440" t="s">
        <v>108</v>
      </c>
      <c r="B440" s="16">
        <v>44957</v>
      </c>
      <c r="C440" s="16" t="str">
        <f t="shared" si="18"/>
        <v>Jan</v>
      </c>
      <c r="D440" s="16" t="str">
        <f t="shared" si="19"/>
        <v>FY 2023</v>
      </c>
      <c r="E440" s="16" t="str">
        <f t="shared" si="20"/>
        <v>Q4</v>
      </c>
      <c r="F440" t="s">
        <v>123</v>
      </c>
      <c r="G440" t="s">
        <v>124</v>
      </c>
      <c r="H440">
        <v>5103</v>
      </c>
      <c r="I440" t="s">
        <v>111</v>
      </c>
      <c r="J440" t="s">
        <v>112</v>
      </c>
      <c r="L440">
        <v>50</v>
      </c>
      <c r="M440" t="s">
        <v>125</v>
      </c>
    </row>
    <row r="441" spans="1:13" x14ac:dyDescent="0.3">
      <c r="A441" t="s">
        <v>108</v>
      </c>
      <c r="B441" s="16">
        <v>44957</v>
      </c>
      <c r="C441" s="16" t="str">
        <f t="shared" si="18"/>
        <v>Jan</v>
      </c>
      <c r="D441" s="16" t="str">
        <f t="shared" si="19"/>
        <v>FY 2023</v>
      </c>
      <c r="E441" s="16" t="str">
        <f t="shared" si="20"/>
        <v>Q4</v>
      </c>
      <c r="F441" t="s">
        <v>126</v>
      </c>
      <c r="G441" t="s">
        <v>127</v>
      </c>
      <c r="H441">
        <v>3406</v>
      </c>
      <c r="I441" t="s">
        <v>111</v>
      </c>
      <c r="J441" t="s">
        <v>112</v>
      </c>
      <c r="L441">
        <v>60</v>
      </c>
      <c r="M441" t="s">
        <v>128</v>
      </c>
    </row>
    <row r="442" spans="1:13" x14ac:dyDescent="0.3">
      <c r="A442" t="s">
        <v>108</v>
      </c>
      <c r="B442" s="16">
        <v>44957</v>
      </c>
      <c r="C442" s="16" t="str">
        <f t="shared" si="18"/>
        <v>Jan</v>
      </c>
      <c r="D442" s="16" t="str">
        <f t="shared" si="19"/>
        <v>FY 2023</v>
      </c>
      <c r="E442" s="16" t="str">
        <f t="shared" si="20"/>
        <v>Q4</v>
      </c>
      <c r="F442" t="s">
        <v>129</v>
      </c>
      <c r="G442" t="s">
        <v>130</v>
      </c>
      <c r="H442">
        <v>109558</v>
      </c>
      <c r="I442" t="s">
        <v>111</v>
      </c>
      <c r="J442" t="s">
        <v>112</v>
      </c>
      <c r="L442">
        <v>70</v>
      </c>
      <c r="M442" t="s">
        <v>131</v>
      </c>
    </row>
    <row r="443" spans="1:13" x14ac:dyDescent="0.3">
      <c r="A443" t="s">
        <v>108</v>
      </c>
      <c r="B443" s="16">
        <v>44957</v>
      </c>
      <c r="C443" s="16" t="str">
        <f t="shared" si="18"/>
        <v>Jan</v>
      </c>
      <c r="D443" s="16" t="str">
        <f t="shared" si="19"/>
        <v>FY 2023</v>
      </c>
      <c r="E443" s="16" t="str">
        <f t="shared" si="20"/>
        <v>Q4</v>
      </c>
      <c r="F443" t="s">
        <v>132</v>
      </c>
      <c r="G443" t="s">
        <v>133</v>
      </c>
      <c r="H443">
        <v>12006</v>
      </c>
      <c r="I443" t="s">
        <v>111</v>
      </c>
      <c r="J443" t="s">
        <v>112</v>
      </c>
      <c r="L443">
        <v>80</v>
      </c>
      <c r="M443" t="s">
        <v>134</v>
      </c>
    </row>
    <row r="444" spans="1:13" x14ac:dyDescent="0.3">
      <c r="A444" t="s">
        <v>108</v>
      </c>
      <c r="B444" s="16">
        <v>44957</v>
      </c>
      <c r="C444" s="16" t="str">
        <f t="shared" si="18"/>
        <v>Jan</v>
      </c>
      <c r="D444" s="16" t="str">
        <f t="shared" si="19"/>
        <v>FY 2023</v>
      </c>
      <c r="E444" s="16" t="str">
        <f t="shared" si="20"/>
        <v>Q4</v>
      </c>
      <c r="F444" t="s">
        <v>135</v>
      </c>
      <c r="G444" t="s">
        <v>136</v>
      </c>
      <c r="H444">
        <v>5723</v>
      </c>
      <c r="I444" t="s">
        <v>111</v>
      </c>
      <c r="J444" t="s">
        <v>112</v>
      </c>
      <c r="L444">
        <v>90</v>
      </c>
      <c r="M444" t="s">
        <v>137</v>
      </c>
    </row>
    <row r="445" spans="1:13" x14ac:dyDescent="0.3">
      <c r="A445" t="s">
        <v>108</v>
      </c>
      <c r="B445" s="16">
        <v>44957</v>
      </c>
      <c r="C445" s="16" t="str">
        <f t="shared" si="18"/>
        <v>Jan</v>
      </c>
      <c r="D445" s="16" t="str">
        <f t="shared" si="19"/>
        <v>FY 2023</v>
      </c>
      <c r="E445" s="16" t="str">
        <f t="shared" si="20"/>
        <v>Q4</v>
      </c>
      <c r="F445" t="s">
        <v>138</v>
      </c>
      <c r="G445" t="s">
        <v>139</v>
      </c>
      <c r="H445">
        <v>282</v>
      </c>
      <c r="I445" t="s">
        <v>111</v>
      </c>
      <c r="J445" t="s">
        <v>112</v>
      </c>
      <c r="L445">
        <v>100</v>
      </c>
      <c r="M445" t="s">
        <v>140</v>
      </c>
    </row>
    <row r="446" spans="1:13" x14ac:dyDescent="0.3">
      <c r="A446" t="s">
        <v>108</v>
      </c>
      <c r="B446" s="16">
        <v>44957</v>
      </c>
      <c r="C446" s="16" t="str">
        <f t="shared" si="18"/>
        <v>Jan</v>
      </c>
      <c r="D446" s="16" t="str">
        <f t="shared" si="19"/>
        <v>FY 2023</v>
      </c>
      <c r="E446" s="16" t="str">
        <f t="shared" si="20"/>
        <v>Q4</v>
      </c>
      <c r="F446" t="s">
        <v>141</v>
      </c>
      <c r="G446" t="s">
        <v>142</v>
      </c>
      <c r="H446">
        <v>62</v>
      </c>
      <c r="I446" t="s">
        <v>111</v>
      </c>
      <c r="J446" t="s">
        <v>112</v>
      </c>
      <c r="L446">
        <v>110</v>
      </c>
      <c r="M446" t="s">
        <v>143</v>
      </c>
    </row>
    <row r="447" spans="1:13" x14ac:dyDescent="0.3">
      <c r="A447" t="s">
        <v>108</v>
      </c>
      <c r="B447" s="16">
        <v>44957</v>
      </c>
      <c r="C447" s="16" t="str">
        <f t="shared" si="18"/>
        <v>Jan</v>
      </c>
      <c r="D447" s="16" t="str">
        <f t="shared" si="19"/>
        <v>FY 2023</v>
      </c>
      <c r="E447" s="16" t="str">
        <f t="shared" si="20"/>
        <v>Q4</v>
      </c>
      <c r="F447" t="s">
        <v>144</v>
      </c>
      <c r="G447" t="s">
        <v>145</v>
      </c>
      <c r="H447">
        <v>4347</v>
      </c>
      <c r="I447" t="s">
        <v>111</v>
      </c>
      <c r="J447" t="s">
        <v>112</v>
      </c>
      <c r="L447">
        <v>120</v>
      </c>
      <c r="M447" t="s">
        <v>146</v>
      </c>
    </row>
    <row r="448" spans="1:13" x14ac:dyDescent="0.3">
      <c r="A448" t="s">
        <v>108</v>
      </c>
      <c r="B448" s="16">
        <v>44957</v>
      </c>
      <c r="C448" s="16" t="str">
        <f t="shared" si="18"/>
        <v>Jan</v>
      </c>
      <c r="D448" s="16" t="str">
        <f t="shared" si="19"/>
        <v>FY 2023</v>
      </c>
      <c r="E448" s="16" t="str">
        <f t="shared" si="20"/>
        <v>Q4</v>
      </c>
      <c r="F448" t="s">
        <v>147</v>
      </c>
      <c r="G448" t="s">
        <v>148</v>
      </c>
      <c r="H448">
        <v>1592</v>
      </c>
      <c r="I448" t="s">
        <v>111</v>
      </c>
      <c r="J448" t="s">
        <v>112</v>
      </c>
      <c r="L448">
        <v>130</v>
      </c>
      <c r="M448" t="s">
        <v>149</v>
      </c>
    </row>
    <row r="449" spans="1:13" x14ac:dyDescent="0.3">
      <c r="A449" t="s">
        <v>108</v>
      </c>
      <c r="B449" s="16">
        <v>44957</v>
      </c>
      <c r="C449" s="16" t="str">
        <f t="shared" si="18"/>
        <v>Jan</v>
      </c>
      <c r="D449" s="16" t="str">
        <f t="shared" si="19"/>
        <v>FY 2023</v>
      </c>
      <c r="E449" s="16" t="str">
        <f t="shared" si="20"/>
        <v>Q4</v>
      </c>
      <c r="F449" t="s">
        <v>150</v>
      </c>
      <c r="G449" t="s">
        <v>151</v>
      </c>
      <c r="H449">
        <v>108505</v>
      </c>
      <c r="I449" t="s">
        <v>111</v>
      </c>
      <c r="J449" t="s">
        <v>112</v>
      </c>
      <c r="L449">
        <v>140</v>
      </c>
      <c r="M449" t="s">
        <v>152</v>
      </c>
    </row>
    <row r="450" spans="1:13" x14ac:dyDescent="0.3">
      <c r="A450" t="s">
        <v>108</v>
      </c>
      <c r="B450" s="16">
        <v>44926</v>
      </c>
      <c r="C450" s="16" t="str">
        <f t="shared" si="18"/>
        <v>Dec</v>
      </c>
      <c r="D450" s="16" t="str">
        <f t="shared" si="19"/>
        <v>FY 2023</v>
      </c>
      <c r="E450" s="16" t="str">
        <f t="shared" si="20"/>
        <v>Q3</v>
      </c>
      <c r="F450" t="s">
        <v>109</v>
      </c>
      <c r="G450" t="s">
        <v>110</v>
      </c>
      <c r="H450">
        <v>18313</v>
      </c>
      <c r="I450" t="s">
        <v>111</v>
      </c>
      <c r="J450" t="s">
        <v>112</v>
      </c>
      <c r="L450">
        <v>10</v>
      </c>
      <c r="M450" t="s">
        <v>113</v>
      </c>
    </row>
    <row r="451" spans="1:13" x14ac:dyDescent="0.3">
      <c r="A451" t="s">
        <v>108</v>
      </c>
      <c r="B451" s="16">
        <v>44926</v>
      </c>
      <c r="C451" s="16" t="str">
        <f t="shared" ref="C451:C514" si="21">TEXT(B451,"mmm")</f>
        <v>Dec</v>
      </c>
      <c r="D451" s="16" t="str">
        <f t="shared" ref="D451:D514" si="22">"FY "&amp; (YEAR(B451) + IF(MONTH(B451)&gt;3,1,0))</f>
        <v>FY 2023</v>
      </c>
      <c r="E451" s="16" t="str">
        <f t="shared" ref="E451:E514" si="23">CHOOSE(INT((MOD(MONTH(B451)-4,12))/3)+1, "Q1", "Q2", "Q3", "Q4")</f>
        <v>Q3</v>
      </c>
      <c r="F451" t="s">
        <v>114</v>
      </c>
      <c r="G451" t="s">
        <v>115</v>
      </c>
      <c r="H451">
        <v>13780</v>
      </c>
      <c r="I451" t="s">
        <v>111</v>
      </c>
      <c r="J451" t="s">
        <v>112</v>
      </c>
      <c r="L451">
        <v>20</v>
      </c>
      <c r="M451" t="s">
        <v>116</v>
      </c>
    </row>
    <row r="452" spans="1:13" x14ac:dyDescent="0.3">
      <c r="A452" t="s">
        <v>108</v>
      </c>
      <c r="B452" s="16">
        <v>44926</v>
      </c>
      <c r="C452" s="16" t="str">
        <f t="shared" si="21"/>
        <v>Dec</v>
      </c>
      <c r="D452" s="16" t="str">
        <f t="shared" si="22"/>
        <v>FY 2023</v>
      </c>
      <c r="E452" s="16" t="str">
        <f t="shared" si="23"/>
        <v>Q3</v>
      </c>
      <c r="F452" t="s">
        <v>117</v>
      </c>
      <c r="G452" t="s">
        <v>118</v>
      </c>
      <c r="H452">
        <v>222</v>
      </c>
      <c r="I452" t="s">
        <v>111</v>
      </c>
      <c r="J452" t="s">
        <v>112</v>
      </c>
      <c r="L452">
        <v>30</v>
      </c>
      <c r="M452" t="s">
        <v>119</v>
      </c>
    </row>
    <row r="453" spans="1:13" x14ac:dyDescent="0.3">
      <c r="A453" t="s">
        <v>108</v>
      </c>
      <c r="B453" s="16">
        <v>44926</v>
      </c>
      <c r="C453" s="16" t="str">
        <f t="shared" si="21"/>
        <v>Dec</v>
      </c>
      <c r="D453" s="16" t="str">
        <f t="shared" si="22"/>
        <v>FY 2023</v>
      </c>
      <c r="E453" s="16" t="str">
        <f t="shared" si="23"/>
        <v>Q3</v>
      </c>
      <c r="F453" t="s">
        <v>120</v>
      </c>
      <c r="G453" t="s">
        <v>121</v>
      </c>
      <c r="H453">
        <v>64</v>
      </c>
      <c r="I453" t="s">
        <v>111</v>
      </c>
      <c r="J453" t="s">
        <v>112</v>
      </c>
      <c r="L453">
        <v>40</v>
      </c>
      <c r="M453" t="s">
        <v>122</v>
      </c>
    </row>
    <row r="454" spans="1:13" x14ac:dyDescent="0.3">
      <c r="A454" t="s">
        <v>108</v>
      </c>
      <c r="B454" s="16">
        <v>44926</v>
      </c>
      <c r="C454" s="16" t="str">
        <f t="shared" si="21"/>
        <v>Dec</v>
      </c>
      <c r="D454" s="16" t="str">
        <f t="shared" si="22"/>
        <v>FY 2023</v>
      </c>
      <c r="E454" s="16" t="str">
        <f t="shared" si="23"/>
        <v>Q3</v>
      </c>
      <c r="F454" t="s">
        <v>123</v>
      </c>
      <c r="G454" t="s">
        <v>124</v>
      </c>
      <c r="H454">
        <v>3232</v>
      </c>
      <c r="I454" t="s">
        <v>111</v>
      </c>
      <c r="J454" t="s">
        <v>112</v>
      </c>
      <c r="L454">
        <v>50</v>
      </c>
      <c r="M454" t="s">
        <v>125</v>
      </c>
    </row>
    <row r="455" spans="1:13" x14ac:dyDescent="0.3">
      <c r="A455" t="s">
        <v>108</v>
      </c>
      <c r="B455" s="16">
        <v>44926</v>
      </c>
      <c r="C455" s="16" t="str">
        <f t="shared" si="21"/>
        <v>Dec</v>
      </c>
      <c r="D455" s="16" t="str">
        <f t="shared" si="22"/>
        <v>FY 2023</v>
      </c>
      <c r="E455" s="16" t="str">
        <f t="shared" si="23"/>
        <v>Q3</v>
      </c>
      <c r="F455" t="s">
        <v>126</v>
      </c>
      <c r="G455" t="s">
        <v>127</v>
      </c>
      <c r="H455">
        <v>1015</v>
      </c>
      <c r="I455" t="s">
        <v>111</v>
      </c>
      <c r="J455" t="s">
        <v>112</v>
      </c>
      <c r="L455">
        <v>60</v>
      </c>
      <c r="M455" t="s">
        <v>128</v>
      </c>
    </row>
    <row r="456" spans="1:13" x14ac:dyDescent="0.3">
      <c r="A456" t="s">
        <v>108</v>
      </c>
      <c r="B456" s="16">
        <v>44926</v>
      </c>
      <c r="C456" s="16" t="str">
        <f t="shared" si="21"/>
        <v>Dec</v>
      </c>
      <c r="D456" s="16" t="str">
        <f t="shared" si="22"/>
        <v>FY 2023</v>
      </c>
      <c r="E456" s="16" t="str">
        <f t="shared" si="23"/>
        <v>Q3</v>
      </c>
      <c r="F456" t="s">
        <v>129</v>
      </c>
      <c r="G456" t="s">
        <v>130</v>
      </c>
      <c r="H456">
        <v>103899</v>
      </c>
      <c r="I456" t="s">
        <v>111</v>
      </c>
      <c r="J456" t="s">
        <v>112</v>
      </c>
      <c r="L456">
        <v>70</v>
      </c>
      <c r="M456" t="s">
        <v>131</v>
      </c>
    </row>
    <row r="457" spans="1:13" x14ac:dyDescent="0.3">
      <c r="A457" t="s">
        <v>108</v>
      </c>
      <c r="B457" s="16">
        <v>44926</v>
      </c>
      <c r="C457" s="16" t="str">
        <f t="shared" si="21"/>
        <v>Dec</v>
      </c>
      <c r="D457" s="16" t="str">
        <f t="shared" si="22"/>
        <v>FY 2023</v>
      </c>
      <c r="E457" s="16" t="str">
        <f t="shared" si="23"/>
        <v>Q3</v>
      </c>
      <c r="F457" t="s">
        <v>132</v>
      </c>
      <c r="G457" t="s">
        <v>133</v>
      </c>
      <c r="H457">
        <v>17851</v>
      </c>
      <c r="I457" t="s">
        <v>111</v>
      </c>
      <c r="J457" t="s">
        <v>112</v>
      </c>
      <c r="L457">
        <v>80</v>
      </c>
      <c r="M457" t="s">
        <v>134</v>
      </c>
    </row>
    <row r="458" spans="1:13" x14ac:dyDescent="0.3">
      <c r="A458" t="s">
        <v>108</v>
      </c>
      <c r="B458" s="16">
        <v>44926</v>
      </c>
      <c r="C458" s="16" t="str">
        <f t="shared" si="21"/>
        <v>Dec</v>
      </c>
      <c r="D458" s="16" t="str">
        <f t="shared" si="22"/>
        <v>FY 2023</v>
      </c>
      <c r="E458" s="16" t="str">
        <f t="shared" si="23"/>
        <v>Q3</v>
      </c>
      <c r="F458" t="s">
        <v>135</v>
      </c>
      <c r="G458" t="s">
        <v>136</v>
      </c>
      <c r="H458">
        <v>13758</v>
      </c>
      <c r="I458" t="s">
        <v>111</v>
      </c>
      <c r="J458" t="s">
        <v>112</v>
      </c>
      <c r="L458">
        <v>90</v>
      </c>
      <c r="M458" t="s">
        <v>137</v>
      </c>
    </row>
    <row r="459" spans="1:13" x14ac:dyDescent="0.3">
      <c r="A459" t="s">
        <v>108</v>
      </c>
      <c r="B459" s="16">
        <v>44926</v>
      </c>
      <c r="C459" s="16" t="str">
        <f t="shared" si="21"/>
        <v>Dec</v>
      </c>
      <c r="D459" s="16" t="str">
        <f t="shared" si="22"/>
        <v>FY 2023</v>
      </c>
      <c r="E459" s="16" t="str">
        <f t="shared" si="23"/>
        <v>Q3</v>
      </c>
      <c r="F459" t="s">
        <v>138</v>
      </c>
      <c r="G459" t="s">
        <v>139</v>
      </c>
      <c r="H459">
        <v>291</v>
      </c>
      <c r="I459" t="s">
        <v>111</v>
      </c>
      <c r="J459" t="s">
        <v>112</v>
      </c>
      <c r="L459">
        <v>100</v>
      </c>
      <c r="M459" t="s">
        <v>140</v>
      </c>
    </row>
    <row r="460" spans="1:13" x14ac:dyDescent="0.3">
      <c r="A460" t="s">
        <v>108</v>
      </c>
      <c r="B460" s="16">
        <v>44926</v>
      </c>
      <c r="C460" s="16" t="str">
        <f t="shared" si="21"/>
        <v>Dec</v>
      </c>
      <c r="D460" s="16" t="str">
        <f t="shared" si="22"/>
        <v>FY 2023</v>
      </c>
      <c r="E460" s="16" t="str">
        <f t="shared" si="23"/>
        <v>Q3</v>
      </c>
      <c r="F460" t="s">
        <v>141</v>
      </c>
      <c r="G460" t="s">
        <v>142</v>
      </c>
      <c r="H460">
        <v>57</v>
      </c>
      <c r="I460" t="s">
        <v>111</v>
      </c>
      <c r="J460" t="s">
        <v>112</v>
      </c>
      <c r="L460">
        <v>110</v>
      </c>
      <c r="M460" t="s">
        <v>143</v>
      </c>
    </row>
    <row r="461" spans="1:13" x14ac:dyDescent="0.3">
      <c r="A461" t="s">
        <v>108</v>
      </c>
      <c r="B461" s="16">
        <v>44926</v>
      </c>
      <c r="C461" s="16" t="str">
        <f t="shared" si="21"/>
        <v>Dec</v>
      </c>
      <c r="D461" s="16" t="str">
        <f t="shared" si="22"/>
        <v>FY 2023</v>
      </c>
      <c r="E461" s="16" t="str">
        <f t="shared" si="23"/>
        <v>Q3</v>
      </c>
      <c r="F461" t="s">
        <v>144</v>
      </c>
      <c r="G461" t="s">
        <v>145</v>
      </c>
      <c r="H461">
        <v>2681</v>
      </c>
      <c r="I461" t="s">
        <v>111</v>
      </c>
      <c r="J461" t="s">
        <v>112</v>
      </c>
      <c r="L461">
        <v>120</v>
      </c>
      <c r="M461" t="s">
        <v>146</v>
      </c>
    </row>
    <row r="462" spans="1:13" x14ac:dyDescent="0.3">
      <c r="A462" t="s">
        <v>108</v>
      </c>
      <c r="B462" s="16">
        <v>44926</v>
      </c>
      <c r="C462" s="16" t="str">
        <f t="shared" si="21"/>
        <v>Dec</v>
      </c>
      <c r="D462" s="16" t="str">
        <f t="shared" si="22"/>
        <v>FY 2023</v>
      </c>
      <c r="E462" s="16" t="str">
        <f t="shared" si="23"/>
        <v>Q3</v>
      </c>
      <c r="F462" t="s">
        <v>147</v>
      </c>
      <c r="G462" t="s">
        <v>148</v>
      </c>
      <c r="H462">
        <v>1064</v>
      </c>
      <c r="I462" t="s">
        <v>111</v>
      </c>
      <c r="J462" t="s">
        <v>112</v>
      </c>
      <c r="L462">
        <v>130</v>
      </c>
      <c r="M462" t="s">
        <v>149</v>
      </c>
    </row>
    <row r="463" spans="1:13" x14ac:dyDescent="0.3">
      <c r="A463" t="s">
        <v>108</v>
      </c>
      <c r="B463" s="16">
        <v>44926</v>
      </c>
      <c r="C463" s="16" t="str">
        <f t="shared" si="21"/>
        <v>Dec</v>
      </c>
      <c r="D463" s="16" t="str">
        <f t="shared" si="22"/>
        <v>FY 2023</v>
      </c>
      <c r="E463" s="16" t="str">
        <f t="shared" si="23"/>
        <v>Q3</v>
      </c>
      <c r="F463" t="s">
        <v>150</v>
      </c>
      <c r="G463" t="s">
        <v>151</v>
      </c>
      <c r="H463">
        <v>107238</v>
      </c>
      <c r="I463" t="s">
        <v>111</v>
      </c>
      <c r="J463" t="s">
        <v>112</v>
      </c>
      <c r="L463">
        <v>140</v>
      </c>
      <c r="M463" t="s">
        <v>152</v>
      </c>
    </row>
    <row r="464" spans="1:13" x14ac:dyDescent="0.3">
      <c r="A464" t="s">
        <v>108</v>
      </c>
      <c r="B464" s="16">
        <v>44895</v>
      </c>
      <c r="C464" s="16" t="str">
        <f t="shared" si="21"/>
        <v>Nov</v>
      </c>
      <c r="D464" s="16" t="str">
        <f t="shared" si="22"/>
        <v>FY 2023</v>
      </c>
      <c r="E464" s="16" t="str">
        <f t="shared" si="23"/>
        <v>Q3</v>
      </c>
      <c r="F464" t="s">
        <v>109</v>
      </c>
      <c r="G464" t="s">
        <v>110</v>
      </c>
      <c r="H464">
        <v>20113</v>
      </c>
      <c r="I464" t="s">
        <v>111</v>
      </c>
      <c r="J464" t="s">
        <v>112</v>
      </c>
      <c r="L464">
        <v>10</v>
      </c>
      <c r="M464" t="s">
        <v>113</v>
      </c>
    </row>
    <row r="465" spans="1:13" x14ac:dyDescent="0.3">
      <c r="A465" t="s">
        <v>108</v>
      </c>
      <c r="B465" s="16">
        <v>44895</v>
      </c>
      <c r="C465" s="16" t="str">
        <f t="shared" si="21"/>
        <v>Nov</v>
      </c>
      <c r="D465" s="16" t="str">
        <f t="shared" si="22"/>
        <v>FY 2023</v>
      </c>
      <c r="E465" s="16" t="str">
        <f t="shared" si="23"/>
        <v>Q3</v>
      </c>
      <c r="F465" t="s">
        <v>114</v>
      </c>
      <c r="G465" t="s">
        <v>115</v>
      </c>
      <c r="H465">
        <v>15432</v>
      </c>
      <c r="I465" t="s">
        <v>111</v>
      </c>
      <c r="J465" t="s">
        <v>112</v>
      </c>
      <c r="L465">
        <v>20</v>
      </c>
      <c r="M465" t="s">
        <v>116</v>
      </c>
    </row>
    <row r="466" spans="1:13" x14ac:dyDescent="0.3">
      <c r="A466" t="s">
        <v>108</v>
      </c>
      <c r="B466" s="16">
        <v>44895</v>
      </c>
      <c r="C466" s="16" t="str">
        <f t="shared" si="21"/>
        <v>Nov</v>
      </c>
      <c r="D466" s="16" t="str">
        <f t="shared" si="22"/>
        <v>FY 2023</v>
      </c>
      <c r="E466" s="16" t="str">
        <f t="shared" si="23"/>
        <v>Q3</v>
      </c>
      <c r="F466" t="s">
        <v>117</v>
      </c>
      <c r="G466" t="s">
        <v>118</v>
      </c>
      <c r="H466">
        <v>296</v>
      </c>
      <c r="I466" t="s">
        <v>111</v>
      </c>
      <c r="J466" t="s">
        <v>112</v>
      </c>
      <c r="L466">
        <v>30</v>
      </c>
      <c r="M466" t="s">
        <v>119</v>
      </c>
    </row>
    <row r="467" spans="1:13" x14ac:dyDescent="0.3">
      <c r="A467" t="s">
        <v>108</v>
      </c>
      <c r="B467" s="16">
        <v>44895</v>
      </c>
      <c r="C467" s="16" t="str">
        <f t="shared" si="21"/>
        <v>Nov</v>
      </c>
      <c r="D467" s="16" t="str">
        <f t="shared" si="22"/>
        <v>FY 2023</v>
      </c>
      <c r="E467" s="16" t="str">
        <f t="shared" si="23"/>
        <v>Q3</v>
      </c>
      <c r="F467" t="s">
        <v>120</v>
      </c>
      <c r="G467" t="s">
        <v>121</v>
      </c>
      <c r="H467">
        <v>46</v>
      </c>
      <c r="I467" t="s">
        <v>111</v>
      </c>
      <c r="J467" t="s">
        <v>112</v>
      </c>
      <c r="L467">
        <v>40</v>
      </c>
      <c r="M467" t="s">
        <v>122</v>
      </c>
    </row>
    <row r="468" spans="1:13" x14ac:dyDescent="0.3">
      <c r="A468" t="s">
        <v>108</v>
      </c>
      <c r="B468" s="16">
        <v>44895</v>
      </c>
      <c r="C468" s="16" t="str">
        <f t="shared" si="21"/>
        <v>Nov</v>
      </c>
      <c r="D468" s="16" t="str">
        <f t="shared" si="22"/>
        <v>FY 2023</v>
      </c>
      <c r="E468" s="16" t="str">
        <f t="shared" si="23"/>
        <v>Q3</v>
      </c>
      <c r="F468" t="s">
        <v>123</v>
      </c>
      <c r="G468" t="s">
        <v>124</v>
      </c>
      <c r="H468">
        <v>3099</v>
      </c>
      <c r="I468" t="s">
        <v>111</v>
      </c>
      <c r="J468" t="s">
        <v>112</v>
      </c>
      <c r="L468">
        <v>50</v>
      </c>
      <c r="M468" t="s">
        <v>125</v>
      </c>
    </row>
    <row r="469" spans="1:13" x14ac:dyDescent="0.3">
      <c r="A469" t="s">
        <v>108</v>
      </c>
      <c r="B469" s="16">
        <v>44895</v>
      </c>
      <c r="C469" s="16" t="str">
        <f t="shared" si="21"/>
        <v>Nov</v>
      </c>
      <c r="D469" s="16" t="str">
        <f t="shared" si="22"/>
        <v>FY 2023</v>
      </c>
      <c r="E469" s="16" t="str">
        <f t="shared" si="23"/>
        <v>Q3</v>
      </c>
      <c r="F469" t="s">
        <v>126</v>
      </c>
      <c r="G469" t="s">
        <v>127</v>
      </c>
      <c r="H469">
        <v>1240</v>
      </c>
      <c r="I469" t="s">
        <v>111</v>
      </c>
      <c r="J469" t="s">
        <v>112</v>
      </c>
      <c r="L469">
        <v>60</v>
      </c>
      <c r="M469" t="s">
        <v>128</v>
      </c>
    </row>
    <row r="470" spans="1:13" x14ac:dyDescent="0.3">
      <c r="A470" t="s">
        <v>108</v>
      </c>
      <c r="B470" s="16">
        <v>44895</v>
      </c>
      <c r="C470" s="16" t="str">
        <f t="shared" si="21"/>
        <v>Nov</v>
      </c>
      <c r="D470" s="16" t="str">
        <f t="shared" si="22"/>
        <v>FY 2023</v>
      </c>
      <c r="E470" s="16" t="str">
        <f t="shared" si="23"/>
        <v>Q3</v>
      </c>
      <c r="F470" t="s">
        <v>129</v>
      </c>
      <c r="G470" t="s">
        <v>130</v>
      </c>
      <c r="H470">
        <v>111111</v>
      </c>
      <c r="I470" t="s">
        <v>111</v>
      </c>
      <c r="J470" t="s">
        <v>112</v>
      </c>
      <c r="L470">
        <v>70</v>
      </c>
      <c r="M470" t="s">
        <v>131</v>
      </c>
    </row>
    <row r="471" spans="1:13" x14ac:dyDescent="0.3">
      <c r="A471" t="s">
        <v>108</v>
      </c>
      <c r="B471" s="16">
        <v>44895</v>
      </c>
      <c r="C471" s="16" t="str">
        <f t="shared" si="21"/>
        <v>Nov</v>
      </c>
      <c r="D471" s="16" t="str">
        <f t="shared" si="22"/>
        <v>FY 2023</v>
      </c>
      <c r="E471" s="16" t="str">
        <f t="shared" si="23"/>
        <v>Q3</v>
      </c>
      <c r="F471" t="s">
        <v>132</v>
      </c>
      <c r="G471" t="s">
        <v>133</v>
      </c>
      <c r="H471">
        <v>20575</v>
      </c>
      <c r="I471" t="s">
        <v>111</v>
      </c>
      <c r="J471" t="s">
        <v>112</v>
      </c>
      <c r="L471">
        <v>80</v>
      </c>
      <c r="M471" t="s">
        <v>134</v>
      </c>
    </row>
    <row r="472" spans="1:13" x14ac:dyDescent="0.3">
      <c r="A472" t="s">
        <v>108</v>
      </c>
      <c r="B472" s="16">
        <v>44895</v>
      </c>
      <c r="C472" s="16" t="str">
        <f t="shared" si="21"/>
        <v>Nov</v>
      </c>
      <c r="D472" s="16" t="str">
        <f t="shared" si="22"/>
        <v>FY 2023</v>
      </c>
      <c r="E472" s="16" t="str">
        <f t="shared" si="23"/>
        <v>Q3</v>
      </c>
      <c r="F472" t="s">
        <v>135</v>
      </c>
      <c r="G472" t="s">
        <v>136</v>
      </c>
      <c r="H472">
        <v>15506</v>
      </c>
      <c r="I472" t="s">
        <v>111</v>
      </c>
      <c r="J472" t="s">
        <v>112</v>
      </c>
      <c r="L472">
        <v>90</v>
      </c>
      <c r="M472" t="s">
        <v>137</v>
      </c>
    </row>
    <row r="473" spans="1:13" x14ac:dyDescent="0.3">
      <c r="A473" t="s">
        <v>108</v>
      </c>
      <c r="B473" s="16">
        <v>44895</v>
      </c>
      <c r="C473" s="16" t="str">
        <f t="shared" si="21"/>
        <v>Nov</v>
      </c>
      <c r="D473" s="16" t="str">
        <f t="shared" si="22"/>
        <v>FY 2023</v>
      </c>
      <c r="E473" s="16" t="str">
        <f t="shared" si="23"/>
        <v>Q3</v>
      </c>
      <c r="F473" t="s">
        <v>138</v>
      </c>
      <c r="G473" t="s">
        <v>139</v>
      </c>
      <c r="H473">
        <v>304</v>
      </c>
      <c r="I473" t="s">
        <v>111</v>
      </c>
      <c r="J473" t="s">
        <v>112</v>
      </c>
      <c r="L473">
        <v>100</v>
      </c>
      <c r="M473" t="s">
        <v>140</v>
      </c>
    </row>
    <row r="474" spans="1:13" x14ac:dyDescent="0.3">
      <c r="A474" t="s">
        <v>108</v>
      </c>
      <c r="B474" s="16">
        <v>44895</v>
      </c>
      <c r="C474" s="16" t="str">
        <f t="shared" si="21"/>
        <v>Nov</v>
      </c>
      <c r="D474" s="16" t="str">
        <f t="shared" si="22"/>
        <v>FY 2023</v>
      </c>
      <c r="E474" s="16" t="str">
        <f t="shared" si="23"/>
        <v>Q3</v>
      </c>
      <c r="F474" t="s">
        <v>141</v>
      </c>
      <c r="G474" t="s">
        <v>142</v>
      </c>
      <c r="H474">
        <v>61</v>
      </c>
      <c r="I474" t="s">
        <v>111</v>
      </c>
      <c r="J474" t="s">
        <v>112</v>
      </c>
      <c r="L474">
        <v>110</v>
      </c>
      <c r="M474" t="s">
        <v>143</v>
      </c>
    </row>
    <row r="475" spans="1:13" x14ac:dyDescent="0.3">
      <c r="A475" t="s">
        <v>108</v>
      </c>
      <c r="B475" s="16">
        <v>44895</v>
      </c>
      <c r="C475" s="16" t="str">
        <f t="shared" si="21"/>
        <v>Nov</v>
      </c>
      <c r="D475" s="16" t="str">
        <f t="shared" si="22"/>
        <v>FY 2023</v>
      </c>
      <c r="E475" s="16" t="str">
        <f t="shared" si="23"/>
        <v>Q3</v>
      </c>
      <c r="F475" t="s">
        <v>144</v>
      </c>
      <c r="G475" t="s">
        <v>145</v>
      </c>
      <c r="H475">
        <v>2701</v>
      </c>
      <c r="I475" t="s">
        <v>111</v>
      </c>
      <c r="J475" t="s">
        <v>112</v>
      </c>
      <c r="L475">
        <v>120</v>
      </c>
      <c r="M475" t="s">
        <v>146</v>
      </c>
    </row>
    <row r="476" spans="1:13" x14ac:dyDescent="0.3">
      <c r="A476" t="s">
        <v>108</v>
      </c>
      <c r="B476" s="16">
        <v>44895</v>
      </c>
      <c r="C476" s="16" t="str">
        <f t="shared" si="21"/>
        <v>Nov</v>
      </c>
      <c r="D476" s="16" t="str">
        <f t="shared" si="22"/>
        <v>FY 2023</v>
      </c>
      <c r="E476" s="16" t="str">
        <f t="shared" si="23"/>
        <v>Q3</v>
      </c>
      <c r="F476" t="s">
        <v>147</v>
      </c>
      <c r="G476" t="s">
        <v>148</v>
      </c>
      <c r="H476">
        <v>2003</v>
      </c>
      <c r="I476" t="s">
        <v>111</v>
      </c>
      <c r="J476" t="s">
        <v>112</v>
      </c>
      <c r="L476">
        <v>130</v>
      </c>
      <c r="M476" t="s">
        <v>149</v>
      </c>
    </row>
    <row r="477" spans="1:13" x14ac:dyDescent="0.3">
      <c r="A477" t="s">
        <v>108</v>
      </c>
      <c r="B477" s="16">
        <v>44895</v>
      </c>
      <c r="C477" s="16" t="str">
        <f t="shared" si="21"/>
        <v>Nov</v>
      </c>
      <c r="D477" s="16" t="str">
        <f t="shared" si="22"/>
        <v>FY 2023</v>
      </c>
      <c r="E477" s="16" t="str">
        <f t="shared" si="23"/>
        <v>Q3</v>
      </c>
      <c r="F477" t="s">
        <v>150</v>
      </c>
      <c r="G477" t="s">
        <v>151</v>
      </c>
      <c r="H477">
        <v>109121</v>
      </c>
      <c r="I477" t="s">
        <v>111</v>
      </c>
      <c r="J477" t="s">
        <v>112</v>
      </c>
      <c r="L477">
        <v>140</v>
      </c>
      <c r="M477" t="s">
        <v>152</v>
      </c>
    </row>
    <row r="478" spans="1:13" x14ac:dyDescent="0.3">
      <c r="A478" t="s">
        <v>108</v>
      </c>
      <c r="B478" s="16">
        <v>44865</v>
      </c>
      <c r="C478" s="16" t="str">
        <f t="shared" si="21"/>
        <v>Oct</v>
      </c>
      <c r="D478" s="16" t="str">
        <f t="shared" si="22"/>
        <v>FY 2023</v>
      </c>
      <c r="E478" s="16" t="str">
        <f t="shared" si="23"/>
        <v>Q3</v>
      </c>
      <c r="F478" t="s">
        <v>109</v>
      </c>
      <c r="G478" t="s">
        <v>110</v>
      </c>
      <c r="H478">
        <v>15787</v>
      </c>
      <c r="I478" t="s">
        <v>111</v>
      </c>
      <c r="J478" t="s">
        <v>112</v>
      </c>
      <c r="L478">
        <v>10</v>
      </c>
      <c r="M478" t="s">
        <v>113</v>
      </c>
    </row>
    <row r="479" spans="1:13" x14ac:dyDescent="0.3">
      <c r="A479" t="s">
        <v>108</v>
      </c>
      <c r="B479" s="16">
        <v>44865</v>
      </c>
      <c r="C479" s="16" t="str">
        <f t="shared" si="21"/>
        <v>Oct</v>
      </c>
      <c r="D479" s="16" t="str">
        <f t="shared" si="22"/>
        <v>FY 2023</v>
      </c>
      <c r="E479" s="16" t="str">
        <f t="shared" si="23"/>
        <v>Q3</v>
      </c>
      <c r="F479" t="s">
        <v>114</v>
      </c>
      <c r="G479" t="s">
        <v>115</v>
      </c>
      <c r="H479">
        <v>11129</v>
      </c>
      <c r="I479" t="s">
        <v>111</v>
      </c>
      <c r="J479" t="s">
        <v>112</v>
      </c>
      <c r="L479">
        <v>20</v>
      </c>
      <c r="M479" t="s">
        <v>116</v>
      </c>
    </row>
    <row r="480" spans="1:13" x14ac:dyDescent="0.3">
      <c r="A480" t="s">
        <v>108</v>
      </c>
      <c r="B480" s="16">
        <v>44865</v>
      </c>
      <c r="C480" s="16" t="str">
        <f t="shared" si="21"/>
        <v>Oct</v>
      </c>
      <c r="D480" s="16" t="str">
        <f t="shared" si="22"/>
        <v>FY 2023</v>
      </c>
      <c r="E480" s="16" t="str">
        <f t="shared" si="23"/>
        <v>Q3</v>
      </c>
      <c r="F480" t="s">
        <v>117</v>
      </c>
      <c r="G480" t="s">
        <v>118</v>
      </c>
      <c r="H480">
        <v>257</v>
      </c>
      <c r="I480" t="s">
        <v>111</v>
      </c>
      <c r="J480" t="s">
        <v>112</v>
      </c>
      <c r="L480">
        <v>30</v>
      </c>
      <c r="M480" t="s">
        <v>119</v>
      </c>
    </row>
    <row r="481" spans="1:13" x14ac:dyDescent="0.3">
      <c r="A481" t="s">
        <v>108</v>
      </c>
      <c r="B481" s="16">
        <v>44865</v>
      </c>
      <c r="C481" s="16" t="str">
        <f t="shared" si="21"/>
        <v>Oct</v>
      </c>
      <c r="D481" s="16" t="str">
        <f t="shared" si="22"/>
        <v>FY 2023</v>
      </c>
      <c r="E481" s="16" t="str">
        <f t="shared" si="23"/>
        <v>Q3</v>
      </c>
      <c r="F481" t="s">
        <v>120</v>
      </c>
      <c r="G481" t="s">
        <v>121</v>
      </c>
      <c r="H481">
        <v>69</v>
      </c>
      <c r="I481" t="s">
        <v>111</v>
      </c>
      <c r="J481" t="s">
        <v>112</v>
      </c>
      <c r="L481">
        <v>40</v>
      </c>
      <c r="M481" t="s">
        <v>122</v>
      </c>
    </row>
    <row r="482" spans="1:13" x14ac:dyDescent="0.3">
      <c r="A482" t="s">
        <v>108</v>
      </c>
      <c r="B482" s="16">
        <v>44865</v>
      </c>
      <c r="C482" s="16" t="str">
        <f t="shared" si="21"/>
        <v>Oct</v>
      </c>
      <c r="D482" s="16" t="str">
        <f t="shared" si="22"/>
        <v>FY 2023</v>
      </c>
      <c r="E482" s="16" t="str">
        <f t="shared" si="23"/>
        <v>Q3</v>
      </c>
      <c r="F482" t="s">
        <v>123</v>
      </c>
      <c r="G482" t="s">
        <v>124</v>
      </c>
      <c r="H482">
        <v>2442</v>
      </c>
      <c r="I482" t="s">
        <v>111</v>
      </c>
      <c r="J482" t="s">
        <v>112</v>
      </c>
      <c r="L482">
        <v>50</v>
      </c>
      <c r="M482" t="s">
        <v>125</v>
      </c>
    </row>
    <row r="483" spans="1:13" x14ac:dyDescent="0.3">
      <c r="A483" t="s">
        <v>108</v>
      </c>
      <c r="B483" s="16">
        <v>44865</v>
      </c>
      <c r="C483" s="16" t="str">
        <f t="shared" si="21"/>
        <v>Oct</v>
      </c>
      <c r="D483" s="16" t="str">
        <f t="shared" si="22"/>
        <v>FY 2023</v>
      </c>
      <c r="E483" s="16" t="str">
        <f t="shared" si="23"/>
        <v>Q3</v>
      </c>
      <c r="F483" t="s">
        <v>126</v>
      </c>
      <c r="G483" t="s">
        <v>127</v>
      </c>
      <c r="H483">
        <v>1890</v>
      </c>
      <c r="I483" t="s">
        <v>111</v>
      </c>
      <c r="J483" t="s">
        <v>112</v>
      </c>
      <c r="L483">
        <v>60</v>
      </c>
      <c r="M483" t="s">
        <v>128</v>
      </c>
    </row>
    <row r="484" spans="1:13" x14ac:dyDescent="0.3">
      <c r="A484" t="s">
        <v>108</v>
      </c>
      <c r="B484" s="16">
        <v>44865</v>
      </c>
      <c r="C484" s="16" t="str">
        <f t="shared" si="21"/>
        <v>Oct</v>
      </c>
      <c r="D484" s="16" t="str">
        <f t="shared" si="22"/>
        <v>FY 2023</v>
      </c>
      <c r="E484" s="16" t="str">
        <f t="shared" si="23"/>
        <v>Q3</v>
      </c>
      <c r="F484" t="s">
        <v>129</v>
      </c>
      <c r="G484" t="s">
        <v>130</v>
      </c>
      <c r="H484">
        <v>114420</v>
      </c>
      <c r="I484" t="s">
        <v>111</v>
      </c>
      <c r="J484" t="s">
        <v>112</v>
      </c>
      <c r="L484">
        <v>70</v>
      </c>
      <c r="M484" t="s">
        <v>131</v>
      </c>
    </row>
    <row r="485" spans="1:13" x14ac:dyDescent="0.3">
      <c r="A485" t="s">
        <v>108</v>
      </c>
      <c r="B485" s="16">
        <v>44865</v>
      </c>
      <c r="C485" s="16" t="str">
        <f t="shared" si="21"/>
        <v>Oct</v>
      </c>
      <c r="D485" s="16" t="str">
        <f t="shared" si="22"/>
        <v>FY 2023</v>
      </c>
      <c r="E485" s="16" t="str">
        <f t="shared" si="23"/>
        <v>Q3</v>
      </c>
      <c r="F485" t="s">
        <v>132</v>
      </c>
      <c r="G485" t="s">
        <v>133</v>
      </c>
      <c r="H485">
        <v>16777</v>
      </c>
      <c r="I485" t="s">
        <v>111</v>
      </c>
      <c r="J485" t="s">
        <v>112</v>
      </c>
      <c r="L485">
        <v>80</v>
      </c>
      <c r="M485" t="s">
        <v>134</v>
      </c>
    </row>
    <row r="486" spans="1:13" x14ac:dyDescent="0.3">
      <c r="A486" t="s">
        <v>108</v>
      </c>
      <c r="B486" s="16">
        <v>44865</v>
      </c>
      <c r="C486" s="16" t="str">
        <f t="shared" si="21"/>
        <v>Oct</v>
      </c>
      <c r="D486" s="16" t="str">
        <f t="shared" si="22"/>
        <v>FY 2023</v>
      </c>
      <c r="E486" s="16" t="str">
        <f t="shared" si="23"/>
        <v>Q3</v>
      </c>
      <c r="F486" t="s">
        <v>135</v>
      </c>
      <c r="G486" t="s">
        <v>136</v>
      </c>
      <c r="H486">
        <v>10697</v>
      </c>
      <c r="I486" t="s">
        <v>111</v>
      </c>
      <c r="J486" t="s">
        <v>112</v>
      </c>
      <c r="L486">
        <v>90</v>
      </c>
      <c r="M486" t="s">
        <v>137</v>
      </c>
    </row>
    <row r="487" spans="1:13" x14ac:dyDescent="0.3">
      <c r="A487" t="s">
        <v>108</v>
      </c>
      <c r="B487" s="16">
        <v>44865</v>
      </c>
      <c r="C487" s="16" t="str">
        <f t="shared" si="21"/>
        <v>Oct</v>
      </c>
      <c r="D487" s="16" t="str">
        <f t="shared" si="22"/>
        <v>FY 2023</v>
      </c>
      <c r="E487" s="16" t="str">
        <f t="shared" si="23"/>
        <v>Q3</v>
      </c>
      <c r="F487" t="s">
        <v>138</v>
      </c>
      <c r="G487" t="s">
        <v>139</v>
      </c>
      <c r="H487">
        <v>321</v>
      </c>
      <c r="I487" t="s">
        <v>111</v>
      </c>
      <c r="J487" t="s">
        <v>112</v>
      </c>
      <c r="L487">
        <v>100</v>
      </c>
      <c r="M487" t="s">
        <v>140</v>
      </c>
    </row>
    <row r="488" spans="1:13" x14ac:dyDescent="0.3">
      <c r="A488" t="s">
        <v>108</v>
      </c>
      <c r="B488" s="16">
        <v>44865</v>
      </c>
      <c r="C488" s="16" t="str">
        <f t="shared" si="21"/>
        <v>Oct</v>
      </c>
      <c r="D488" s="16" t="str">
        <f t="shared" si="22"/>
        <v>FY 2023</v>
      </c>
      <c r="E488" s="16" t="str">
        <f t="shared" si="23"/>
        <v>Q3</v>
      </c>
      <c r="F488" t="s">
        <v>141</v>
      </c>
      <c r="G488" t="s">
        <v>142</v>
      </c>
      <c r="H488">
        <v>88</v>
      </c>
      <c r="I488" t="s">
        <v>111</v>
      </c>
      <c r="J488" t="s">
        <v>112</v>
      </c>
      <c r="L488">
        <v>110</v>
      </c>
      <c r="M488" t="s">
        <v>143</v>
      </c>
    </row>
    <row r="489" spans="1:13" x14ac:dyDescent="0.3">
      <c r="A489" t="s">
        <v>108</v>
      </c>
      <c r="B489" s="16">
        <v>44865</v>
      </c>
      <c r="C489" s="16" t="str">
        <f t="shared" si="21"/>
        <v>Oct</v>
      </c>
      <c r="D489" s="16" t="str">
        <f t="shared" si="22"/>
        <v>FY 2023</v>
      </c>
      <c r="E489" s="16" t="str">
        <f t="shared" si="23"/>
        <v>Q3</v>
      </c>
      <c r="F489" t="s">
        <v>144</v>
      </c>
      <c r="G489" t="s">
        <v>145</v>
      </c>
      <c r="H489">
        <v>2635</v>
      </c>
      <c r="I489" t="s">
        <v>111</v>
      </c>
      <c r="J489" t="s">
        <v>112</v>
      </c>
      <c r="L489">
        <v>120</v>
      </c>
      <c r="M489" t="s">
        <v>146</v>
      </c>
    </row>
    <row r="490" spans="1:13" x14ac:dyDescent="0.3">
      <c r="A490" t="s">
        <v>108</v>
      </c>
      <c r="B490" s="16">
        <v>44865</v>
      </c>
      <c r="C490" s="16" t="str">
        <f t="shared" si="21"/>
        <v>Oct</v>
      </c>
      <c r="D490" s="16" t="str">
        <f t="shared" si="22"/>
        <v>FY 2023</v>
      </c>
      <c r="E490" s="16" t="str">
        <f t="shared" si="23"/>
        <v>Q3</v>
      </c>
      <c r="F490" t="s">
        <v>147</v>
      </c>
      <c r="G490" t="s">
        <v>148</v>
      </c>
      <c r="H490">
        <v>3036</v>
      </c>
      <c r="I490" t="s">
        <v>111</v>
      </c>
      <c r="J490" t="s">
        <v>112</v>
      </c>
      <c r="L490">
        <v>130</v>
      </c>
      <c r="M490" t="s">
        <v>149</v>
      </c>
    </row>
    <row r="491" spans="1:13" x14ac:dyDescent="0.3">
      <c r="A491" t="s">
        <v>108</v>
      </c>
      <c r="B491" s="16">
        <v>44865</v>
      </c>
      <c r="C491" s="16" t="str">
        <f t="shared" si="21"/>
        <v>Oct</v>
      </c>
      <c r="D491" s="16" t="str">
        <f t="shared" si="22"/>
        <v>FY 2023</v>
      </c>
      <c r="E491" s="16" t="str">
        <f t="shared" si="23"/>
        <v>Q3</v>
      </c>
      <c r="F491" t="s">
        <v>150</v>
      </c>
      <c r="G491" t="s">
        <v>151</v>
      </c>
      <c r="H491">
        <v>116376</v>
      </c>
      <c r="I491" t="s">
        <v>111</v>
      </c>
      <c r="J491" t="s">
        <v>112</v>
      </c>
      <c r="L491">
        <v>140</v>
      </c>
      <c r="M491" t="s">
        <v>152</v>
      </c>
    </row>
    <row r="492" spans="1:13" x14ac:dyDescent="0.3">
      <c r="A492" t="s">
        <v>108</v>
      </c>
      <c r="B492" s="16">
        <v>44834</v>
      </c>
      <c r="C492" s="16" t="str">
        <f t="shared" si="21"/>
        <v>Sept</v>
      </c>
      <c r="D492" s="16" t="str">
        <f t="shared" si="22"/>
        <v>FY 2023</v>
      </c>
      <c r="E492" s="16" t="str">
        <f t="shared" si="23"/>
        <v>Q2</v>
      </c>
      <c r="F492" t="s">
        <v>109</v>
      </c>
      <c r="G492" t="s">
        <v>110</v>
      </c>
      <c r="H492">
        <v>13815</v>
      </c>
      <c r="I492" t="s">
        <v>111</v>
      </c>
      <c r="J492" t="s">
        <v>112</v>
      </c>
      <c r="L492">
        <v>10</v>
      </c>
      <c r="M492" t="s">
        <v>113</v>
      </c>
    </row>
    <row r="493" spans="1:13" x14ac:dyDescent="0.3">
      <c r="A493" t="s">
        <v>108</v>
      </c>
      <c r="B493" s="16">
        <v>44834</v>
      </c>
      <c r="C493" s="16" t="str">
        <f t="shared" si="21"/>
        <v>Sept</v>
      </c>
      <c r="D493" s="16" t="str">
        <f t="shared" si="22"/>
        <v>FY 2023</v>
      </c>
      <c r="E493" s="16" t="str">
        <f t="shared" si="23"/>
        <v>Q2</v>
      </c>
      <c r="F493" t="s">
        <v>114</v>
      </c>
      <c r="G493" t="s">
        <v>115</v>
      </c>
      <c r="H493">
        <v>9213</v>
      </c>
      <c r="I493" t="s">
        <v>111</v>
      </c>
      <c r="J493" t="s">
        <v>112</v>
      </c>
      <c r="L493">
        <v>20</v>
      </c>
      <c r="M493" t="s">
        <v>116</v>
      </c>
    </row>
    <row r="494" spans="1:13" x14ac:dyDescent="0.3">
      <c r="A494" t="s">
        <v>108</v>
      </c>
      <c r="B494" s="16">
        <v>44834</v>
      </c>
      <c r="C494" s="16" t="str">
        <f t="shared" si="21"/>
        <v>Sept</v>
      </c>
      <c r="D494" s="16" t="str">
        <f t="shared" si="22"/>
        <v>FY 2023</v>
      </c>
      <c r="E494" s="16" t="str">
        <f t="shared" si="23"/>
        <v>Q2</v>
      </c>
      <c r="F494" t="s">
        <v>117</v>
      </c>
      <c r="G494" t="s">
        <v>118</v>
      </c>
      <c r="H494">
        <v>323</v>
      </c>
      <c r="I494" t="s">
        <v>111</v>
      </c>
      <c r="J494" t="s">
        <v>112</v>
      </c>
      <c r="L494">
        <v>30</v>
      </c>
      <c r="M494" t="s">
        <v>119</v>
      </c>
    </row>
    <row r="495" spans="1:13" x14ac:dyDescent="0.3">
      <c r="A495" t="s">
        <v>108</v>
      </c>
      <c r="B495" s="16">
        <v>44834</v>
      </c>
      <c r="C495" s="16" t="str">
        <f t="shared" si="21"/>
        <v>Sept</v>
      </c>
      <c r="D495" s="16" t="str">
        <f t="shared" si="22"/>
        <v>FY 2023</v>
      </c>
      <c r="E495" s="16" t="str">
        <f t="shared" si="23"/>
        <v>Q2</v>
      </c>
      <c r="F495" t="s">
        <v>120</v>
      </c>
      <c r="G495" t="s">
        <v>121</v>
      </c>
      <c r="H495">
        <v>55</v>
      </c>
      <c r="I495" t="s">
        <v>111</v>
      </c>
      <c r="J495" t="s">
        <v>112</v>
      </c>
      <c r="L495">
        <v>40</v>
      </c>
      <c r="M495" t="s">
        <v>122</v>
      </c>
    </row>
    <row r="496" spans="1:13" x14ac:dyDescent="0.3">
      <c r="A496" t="s">
        <v>108</v>
      </c>
      <c r="B496" s="16">
        <v>44834</v>
      </c>
      <c r="C496" s="16" t="str">
        <f t="shared" si="21"/>
        <v>Sept</v>
      </c>
      <c r="D496" s="16" t="str">
        <f t="shared" si="22"/>
        <v>FY 2023</v>
      </c>
      <c r="E496" s="16" t="str">
        <f t="shared" si="23"/>
        <v>Q2</v>
      </c>
      <c r="F496" t="s">
        <v>123</v>
      </c>
      <c r="G496" t="s">
        <v>124</v>
      </c>
      <c r="H496">
        <v>2075</v>
      </c>
      <c r="I496" t="s">
        <v>111</v>
      </c>
      <c r="J496" t="s">
        <v>112</v>
      </c>
      <c r="L496">
        <v>50</v>
      </c>
      <c r="M496" t="s">
        <v>125</v>
      </c>
    </row>
    <row r="497" spans="1:13" x14ac:dyDescent="0.3">
      <c r="A497" t="s">
        <v>108</v>
      </c>
      <c r="B497" s="16">
        <v>44834</v>
      </c>
      <c r="C497" s="16" t="str">
        <f t="shared" si="21"/>
        <v>Sept</v>
      </c>
      <c r="D497" s="16" t="str">
        <f t="shared" si="22"/>
        <v>FY 2023</v>
      </c>
      <c r="E497" s="16" t="str">
        <f t="shared" si="23"/>
        <v>Q2</v>
      </c>
      <c r="F497" t="s">
        <v>126</v>
      </c>
      <c r="G497" t="s">
        <v>127</v>
      </c>
      <c r="H497">
        <v>2149</v>
      </c>
      <c r="I497" t="s">
        <v>111</v>
      </c>
      <c r="J497" t="s">
        <v>112</v>
      </c>
      <c r="L497">
        <v>60</v>
      </c>
      <c r="M497" t="s">
        <v>128</v>
      </c>
    </row>
    <row r="498" spans="1:13" x14ac:dyDescent="0.3">
      <c r="A498" t="s">
        <v>108</v>
      </c>
      <c r="B498" s="16">
        <v>44834</v>
      </c>
      <c r="C498" s="16" t="str">
        <f t="shared" si="21"/>
        <v>Sept</v>
      </c>
      <c r="D498" s="16" t="str">
        <f t="shared" si="22"/>
        <v>FY 2023</v>
      </c>
      <c r="E498" s="16" t="str">
        <f t="shared" si="23"/>
        <v>Q2</v>
      </c>
      <c r="F498" t="s">
        <v>129</v>
      </c>
      <c r="G498" t="s">
        <v>130</v>
      </c>
      <c r="H498">
        <v>99581</v>
      </c>
      <c r="I498" t="s">
        <v>111</v>
      </c>
      <c r="J498" t="s">
        <v>112</v>
      </c>
      <c r="L498">
        <v>70</v>
      </c>
      <c r="M498" t="s">
        <v>131</v>
      </c>
    </row>
    <row r="499" spans="1:13" x14ac:dyDescent="0.3">
      <c r="A499" t="s">
        <v>108</v>
      </c>
      <c r="B499" s="16">
        <v>44834</v>
      </c>
      <c r="C499" s="16" t="str">
        <f t="shared" si="21"/>
        <v>Sept</v>
      </c>
      <c r="D499" s="16" t="str">
        <f t="shared" si="22"/>
        <v>FY 2023</v>
      </c>
      <c r="E499" s="16" t="str">
        <f t="shared" si="23"/>
        <v>Q2</v>
      </c>
      <c r="F499" t="s">
        <v>132</v>
      </c>
      <c r="G499" t="s">
        <v>133</v>
      </c>
      <c r="H499">
        <v>12328</v>
      </c>
      <c r="I499" t="s">
        <v>111</v>
      </c>
      <c r="J499" t="s">
        <v>112</v>
      </c>
      <c r="L499">
        <v>80</v>
      </c>
      <c r="M499" t="s">
        <v>134</v>
      </c>
    </row>
    <row r="500" spans="1:13" x14ac:dyDescent="0.3">
      <c r="A500" t="s">
        <v>108</v>
      </c>
      <c r="B500" s="16">
        <v>44834</v>
      </c>
      <c r="C500" s="16" t="str">
        <f t="shared" si="21"/>
        <v>Sept</v>
      </c>
      <c r="D500" s="16" t="str">
        <f t="shared" si="22"/>
        <v>FY 2023</v>
      </c>
      <c r="E500" s="16" t="str">
        <f t="shared" si="23"/>
        <v>Q2</v>
      </c>
      <c r="F500" t="s">
        <v>135</v>
      </c>
      <c r="G500" t="s">
        <v>136</v>
      </c>
      <c r="H500">
        <v>7398</v>
      </c>
      <c r="I500" t="s">
        <v>111</v>
      </c>
      <c r="J500" t="s">
        <v>112</v>
      </c>
      <c r="L500">
        <v>90</v>
      </c>
      <c r="M500" t="s">
        <v>137</v>
      </c>
    </row>
    <row r="501" spans="1:13" x14ac:dyDescent="0.3">
      <c r="A501" t="s">
        <v>108</v>
      </c>
      <c r="B501" s="16">
        <v>44834</v>
      </c>
      <c r="C501" s="16" t="str">
        <f t="shared" si="21"/>
        <v>Sept</v>
      </c>
      <c r="D501" s="16" t="str">
        <f t="shared" si="22"/>
        <v>FY 2023</v>
      </c>
      <c r="E501" s="16" t="str">
        <f t="shared" si="23"/>
        <v>Q2</v>
      </c>
      <c r="F501" t="s">
        <v>138</v>
      </c>
      <c r="G501" t="s">
        <v>139</v>
      </c>
      <c r="H501">
        <v>327</v>
      </c>
      <c r="I501" t="s">
        <v>111</v>
      </c>
      <c r="J501" t="s">
        <v>112</v>
      </c>
      <c r="L501">
        <v>100</v>
      </c>
      <c r="M501" t="s">
        <v>140</v>
      </c>
    </row>
    <row r="502" spans="1:13" x14ac:dyDescent="0.3">
      <c r="A502" t="s">
        <v>108</v>
      </c>
      <c r="B502" s="16">
        <v>44834</v>
      </c>
      <c r="C502" s="16" t="str">
        <f t="shared" si="21"/>
        <v>Sept</v>
      </c>
      <c r="D502" s="16" t="str">
        <f t="shared" si="22"/>
        <v>FY 2023</v>
      </c>
      <c r="E502" s="16" t="str">
        <f t="shared" si="23"/>
        <v>Q2</v>
      </c>
      <c r="F502" t="s">
        <v>141</v>
      </c>
      <c r="G502" t="s">
        <v>142</v>
      </c>
      <c r="H502">
        <v>80</v>
      </c>
      <c r="I502" t="s">
        <v>111</v>
      </c>
      <c r="J502" t="s">
        <v>112</v>
      </c>
      <c r="L502">
        <v>110</v>
      </c>
      <c r="M502" t="s">
        <v>143</v>
      </c>
    </row>
    <row r="503" spans="1:13" x14ac:dyDescent="0.3">
      <c r="A503" t="s">
        <v>108</v>
      </c>
      <c r="B503" s="16">
        <v>44834</v>
      </c>
      <c r="C503" s="16" t="str">
        <f t="shared" si="21"/>
        <v>Sept</v>
      </c>
      <c r="D503" s="16" t="str">
        <f t="shared" si="22"/>
        <v>FY 2023</v>
      </c>
      <c r="E503" s="16" t="str">
        <f t="shared" si="23"/>
        <v>Q2</v>
      </c>
      <c r="F503" t="s">
        <v>144</v>
      </c>
      <c r="G503" t="s">
        <v>145</v>
      </c>
      <c r="H503">
        <v>2342</v>
      </c>
      <c r="I503" t="s">
        <v>111</v>
      </c>
      <c r="J503" t="s">
        <v>112</v>
      </c>
      <c r="L503">
        <v>120</v>
      </c>
      <c r="M503" t="s">
        <v>146</v>
      </c>
    </row>
    <row r="504" spans="1:13" x14ac:dyDescent="0.3">
      <c r="A504" t="s">
        <v>108</v>
      </c>
      <c r="B504" s="16">
        <v>44834</v>
      </c>
      <c r="C504" s="16" t="str">
        <f t="shared" si="21"/>
        <v>Sept</v>
      </c>
      <c r="D504" s="16" t="str">
        <f t="shared" si="22"/>
        <v>FY 2023</v>
      </c>
      <c r="E504" s="16" t="str">
        <f t="shared" si="23"/>
        <v>Q2</v>
      </c>
      <c r="F504" t="s">
        <v>147</v>
      </c>
      <c r="G504" t="s">
        <v>148</v>
      </c>
      <c r="H504">
        <v>2181</v>
      </c>
      <c r="I504" t="s">
        <v>111</v>
      </c>
      <c r="J504" t="s">
        <v>112</v>
      </c>
      <c r="L504">
        <v>130</v>
      </c>
      <c r="M504" t="s">
        <v>149</v>
      </c>
    </row>
    <row r="505" spans="1:13" x14ac:dyDescent="0.3">
      <c r="A505" t="s">
        <v>108</v>
      </c>
      <c r="B505" s="16">
        <v>44834</v>
      </c>
      <c r="C505" s="16" t="str">
        <f t="shared" si="21"/>
        <v>Sept</v>
      </c>
      <c r="D505" s="16" t="str">
        <f t="shared" si="22"/>
        <v>FY 2023</v>
      </c>
      <c r="E505" s="16" t="str">
        <f t="shared" si="23"/>
        <v>Q2</v>
      </c>
      <c r="F505" t="s">
        <v>150</v>
      </c>
      <c r="G505" t="s">
        <v>151</v>
      </c>
      <c r="H505">
        <v>100231</v>
      </c>
      <c r="I505" t="s">
        <v>111</v>
      </c>
      <c r="J505" t="s">
        <v>112</v>
      </c>
      <c r="L505">
        <v>140</v>
      </c>
      <c r="M505" t="s">
        <v>152</v>
      </c>
    </row>
    <row r="506" spans="1:13" x14ac:dyDescent="0.3">
      <c r="A506" t="s">
        <v>108</v>
      </c>
      <c r="B506" s="16">
        <v>44804</v>
      </c>
      <c r="C506" s="16" t="str">
        <f t="shared" si="21"/>
        <v>Aug</v>
      </c>
      <c r="D506" s="16" t="str">
        <f t="shared" si="22"/>
        <v>FY 2023</v>
      </c>
      <c r="E506" s="16" t="str">
        <f t="shared" si="23"/>
        <v>Q2</v>
      </c>
      <c r="F506" t="s">
        <v>109</v>
      </c>
      <c r="G506" t="s">
        <v>110</v>
      </c>
      <c r="H506">
        <v>15095</v>
      </c>
      <c r="I506" t="s">
        <v>111</v>
      </c>
      <c r="J506" t="s">
        <v>112</v>
      </c>
      <c r="L506">
        <v>10</v>
      </c>
      <c r="M506" t="s">
        <v>113</v>
      </c>
    </row>
    <row r="507" spans="1:13" x14ac:dyDescent="0.3">
      <c r="A507" t="s">
        <v>108</v>
      </c>
      <c r="B507" s="16">
        <v>44804</v>
      </c>
      <c r="C507" s="16" t="str">
        <f t="shared" si="21"/>
        <v>Aug</v>
      </c>
      <c r="D507" s="16" t="str">
        <f t="shared" si="22"/>
        <v>FY 2023</v>
      </c>
      <c r="E507" s="16" t="str">
        <f t="shared" si="23"/>
        <v>Q2</v>
      </c>
      <c r="F507" t="s">
        <v>114</v>
      </c>
      <c r="G507" t="s">
        <v>115</v>
      </c>
      <c r="H507">
        <v>8980</v>
      </c>
      <c r="I507" t="s">
        <v>111</v>
      </c>
      <c r="J507" t="s">
        <v>112</v>
      </c>
      <c r="L507">
        <v>20</v>
      </c>
      <c r="M507" t="s">
        <v>116</v>
      </c>
    </row>
    <row r="508" spans="1:13" x14ac:dyDescent="0.3">
      <c r="A508" t="s">
        <v>108</v>
      </c>
      <c r="B508" s="16">
        <v>44804</v>
      </c>
      <c r="C508" s="16" t="str">
        <f t="shared" si="21"/>
        <v>Aug</v>
      </c>
      <c r="D508" s="16" t="str">
        <f t="shared" si="22"/>
        <v>FY 2023</v>
      </c>
      <c r="E508" s="16" t="str">
        <f t="shared" si="23"/>
        <v>Q2</v>
      </c>
      <c r="F508" t="s">
        <v>117</v>
      </c>
      <c r="G508" t="s">
        <v>118</v>
      </c>
      <c r="H508">
        <v>295</v>
      </c>
      <c r="I508" t="s">
        <v>111</v>
      </c>
      <c r="J508" t="s">
        <v>112</v>
      </c>
      <c r="L508">
        <v>30</v>
      </c>
      <c r="M508" t="s">
        <v>119</v>
      </c>
    </row>
    <row r="509" spans="1:13" x14ac:dyDescent="0.3">
      <c r="A509" t="s">
        <v>108</v>
      </c>
      <c r="B509" s="16">
        <v>44804</v>
      </c>
      <c r="C509" s="16" t="str">
        <f t="shared" si="21"/>
        <v>Aug</v>
      </c>
      <c r="D509" s="16" t="str">
        <f t="shared" si="22"/>
        <v>FY 2023</v>
      </c>
      <c r="E509" s="16" t="str">
        <f t="shared" si="23"/>
        <v>Q2</v>
      </c>
      <c r="F509" t="s">
        <v>120</v>
      </c>
      <c r="G509" t="s">
        <v>121</v>
      </c>
      <c r="H509">
        <v>46</v>
      </c>
      <c r="I509" t="s">
        <v>111</v>
      </c>
      <c r="J509" t="s">
        <v>112</v>
      </c>
      <c r="L509">
        <v>40</v>
      </c>
      <c r="M509" t="s">
        <v>122</v>
      </c>
    </row>
    <row r="510" spans="1:13" x14ac:dyDescent="0.3">
      <c r="A510" t="s">
        <v>108</v>
      </c>
      <c r="B510" s="16">
        <v>44804</v>
      </c>
      <c r="C510" s="16" t="str">
        <f t="shared" si="21"/>
        <v>Aug</v>
      </c>
      <c r="D510" s="16" t="str">
        <f t="shared" si="22"/>
        <v>FY 2023</v>
      </c>
      <c r="E510" s="16" t="str">
        <f t="shared" si="23"/>
        <v>Q2</v>
      </c>
      <c r="F510" t="s">
        <v>123</v>
      </c>
      <c r="G510" t="s">
        <v>124</v>
      </c>
      <c r="H510">
        <v>2809</v>
      </c>
      <c r="I510" t="s">
        <v>111</v>
      </c>
      <c r="J510" t="s">
        <v>112</v>
      </c>
      <c r="L510">
        <v>50</v>
      </c>
      <c r="M510" t="s">
        <v>125</v>
      </c>
    </row>
    <row r="511" spans="1:13" x14ac:dyDescent="0.3">
      <c r="A511" t="s">
        <v>108</v>
      </c>
      <c r="B511" s="16">
        <v>44804</v>
      </c>
      <c r="C511" s="16" t="str">
        <f t="shared" si="21"/>
        <v>Aug</v>
      </c>
      <c r="D511" s="16" t="str">
        <f t="shared" si="22"/>
        <v>FY 2023</v>
      </c>
      <c r="E511" s="16" t="str">
        <f t="shared" si="23"/>
        <v>Q2</v>
      </c>
      <c r="F511" t="s">
        <v>126</v>
      </c>
      <c r="G511" t="s">
        <v>127</v>
      </c>
      <c r="H511">
        <v>2965</v>
      </c>
      <c r="I511" t="s">
        <v>111</v>
      </c>
      <c r="J511" t="s">
        <v>112</v>
      </c>
      <c r="L511">
        <v>60</v>
      </c>
      <c r="M511" t="s">
        <v>128</v>
      </c>
    </row>
    <row r="512" spans="1:13" x14ac:dyDescent="0.3">
      <c r="A512" t="s">
        <v>108</v>
      </c>
      <c r="B512" s="16">
        <v>44804</v>
      </c>
      <c r="C512" s="16" t="str">
        <f t="shared" si="21"/>
        <v>Aug</v>
      </c>
      <c r="D512" s="16" t="str">
        <f t="shared" si="22"/>
        <v>FY 2023</v>
      </c>
      <c r="E512" s="16" t="str">
        <f t="shared" si="23"/>
        <v>Q2</v>
      </c>
      <c r="F512" t="s">
        <v>129</v>
      </c>
      <c r="G512" t="s">
        <v>130</v>
      </c>
      <c r="H512">
        <v>102403</v>
      </c>
      <c r="I512" t="s">
        <v>111</v>
      </c>
      <c r="J512" t="s">
        <v>112</v>
      </c>
      <c r="L512">
        <v>70</v>
      </c>
      <c r="M512" t="s">
        <v>131</v>
      </c>
    </row>
    <row r="513" spans="1:13" x14ac:dyDescent="0.3">
      <c r="A513" t="s">
        <v>108</v>
      </c>
      <c r="B513" s="16">
        <v>44804</v>
      </c>
      <c r="C513" s="16" t="str">
        <f t="shared" si="21"/>
        <v>Aug</v>
      </c>
      <c r="D513" s="16" t="str">
        <f t="shared" si="22"/>
        <v>FY 2023</v>
      </c>
      <c r="E513" s="16" t="str">
        <f t="shared" si="23"/>
        <v>Q2</v>
      </c>
      <c r="F513" t="s">
        <v>132</v>
      </c>
      <c r="G513" t="s">
        <v>133</v>
      </c>
      <c r="H513">
        <v>16924</v>
      </c>
      <c r="I513" t="s">
        <v>111</v>
      </c>
      <c r="J513" t="s">
        <v>112</v>
      </c>
      <c r="L513">
        <v>80</v>
      </c>
      <c r="M513" t="s">
        <v>134</v>
      </c>
    </row>
    <row r="514" spans="1:13" x14ac:dyDescent="0.3">
      <c r="A514" t="s">
        <v>108</v>
      </c>
      <c r="B514" s="16">
        <v>44804</v>
      </c>
      <c r="C514" s="16" t="str">
        <f t="shared" si="21"/>
        <v>Aug</v>
      </c>
      <c r="D514" s="16" t="str">
        <f t="shared" si="22"/>
        <v>FY 2023</v>
      </c>
      <c r="E514" s="16" t="str">
        <f t="shared" si="23"/>
        <v>Q2</v>
      </c>
      <c r="F514" t="s">
        <v>135</v>
      </c>
      <c r="G514" t="s">
        <v>136</v>
      </c>
      <c r="H514">
        <v>9602</v>
      </c>
      <c r="I514" t="s">
        <v>111</v>
      </c>
      <c r="J514" t="s">
        <v>112</v>
      </c>
      <c r="L514">
        <v>90</v>
      </c>
      <c r="M514" t="s">
        <v>137</v>
      </c>
    </row>
    <row r="515" spans="1:13" x14ac:dyDescent="0.3">
      <c r="A515" t="s">
        <v>108</v>
      </c>
      <c r="B515" s="16">
        <v>44804</v>
      </c>
      <c r="C515" s="16" t="str">
        <f t="shared" ref="C515:C578" si="24">TEXT(B515,"mmm")</f>
        <v>Aug</v>
      </c>
      <c r="D515" s="16" t="str">
        <f t="shared" ref="D515:D578" si="25">"FY "&amp; (YEAR(B515) + IF(MONTH(B515)&gt;3,1,0))</f>
        <v>FY 2023</v>
      </c>
      <c r="E515" s="16" t="str">
        <f t="shared" ref="E515:E578" si="26">CHOOSE(INT((MOD(MONTH(B515)-4,12))/3)+1, "Q1", "Q2", "Q3", "Q4")</f>
        <v>Q2</v>
      </c>
      <c r="F515" t="s">
        <v>138</v>
      </c>
      <c r="G515" t="s">
        <v>139</v>
      </c>
      <c r="H515">
        <v>291</v>
      </c>
      <c r="I515" t="s">
        <v>111</v>
      </c>
      <c r="J515" t="s">
        <v>112</v>
      </c>
      <c r="L515">
        <v>100</v>
      </c>
      <c r="M515" t="s">
        <v>140</v>
      </c>
    </row>
    <row r="516" spans="1:13" x14ac:dyDescent="0.3">
      <c r="A516" t="s">
        <v>108</v>
      </c>
      <c r="B516" s="16">
        <v>44804</v>
      </c>
      <c r="C516" s="16" t="str">
        <f t="shared" si="24"/>
        <v>Aug</v>
      </c>
      <c r="D516" s="16" t="str">
        <f t="shared" si="25"/>
        <v>FY 2023</v>
      </c>
      <c r="E516" s="16" t="str">
        <f t="shared" si="26"/>
        <v>Q2</v>
      </c>
      <c r="F516" t="s">
        <v>141</v>
      </c>
      <c r="G516" t="s">
        <v>142</v>
      </c>
      <c r="H516">
        <v>95</v>
      </c>
      <c r="I516" t="s">
        <v>111</v>
      </c>
      <c r="J516" t="s">
        <v>112</v>
      </c>
      <c r="L516">
        <v>110</v>
      </c>
      <c r="M516" t="s">
        <v>143</v>
      </c>
    </row>
    <row r="517" spans="1:13" x14ac:dyDescent="0.3">
      <c r="A517" t="s">
        <v>108</v>
      </c>
      <c r="B517" s="16">
        <v>44804</v>
      </c>
      <c r="C517" s="16" t="str">
        <f t="shared" si="24"/>
        <v>Aug</v>
      </c>
      <c r="D517" s="16" t="str">
        <f t="shared" si="25"/>
        <v>FY 2023</v>
      </c>
      <c r="E517" s="16" t="str">
        <f t="shared" si="26"/>
        <v>Q2</v>
      </c>
      <c r="F517" t="s">
        <v>144</v>
      </c>
      <c r="G517" t="s">
        <v>145</v>
      </c>
      <c r="H517">
        <v>3526</v>
      </c>
      <c r="I517" t="s">
        <v>111</v>
      </c>
      <c r="J517" t="s">
        <v>112</v>
      </c>
      <c r="L517">
        <v>120</v>
      </c>
      <c r="M517" t="s">
        <v>146</v>
      </c>
    </row>
    <row r="518" spans="1:13" x14ac:dyDescent="0.3">
      <c r="A518" t="s">
        <v>108</v>
      </c>
      <c r="B518" s="16">
        <v>44804</v>
      </c>
      <c r="C518" s="16" t="str">
        <f t="shared" si="24"/>
        <v>Aug</v>
      </c>
      <c r="D518" s="16" t="str">
        <f t="shared" si="25"/>
        <v>FY 2023</v>
      </c>
      <c r="E518" s="16" t="str">
        <f t="shared" si="26"/>
        <v>Q2</v>
      </c>
      <c r="F518" t="s">
        <v>147</v>
      </c>
      <c r="G518" t="s">
        <v>148</v>
      </c>
      <c r="H518">
        <v>3410</v>
      </c>
      <c r="I518" t="s">
        <v>111</v>
      </c>
      <c r="J518" t="s">
        <v>112</v>
      </c>
      <c r="L518">
        <v>130</v>
      </c>
      <c r="M518" t="s">
        <v>149</v>
      </c>
    </row>
    <row r="519" spans="1:13" x14ac:dyDescent="0.3">
      <c r="A519" t="s">
        <v>108</v>
      </c>
      <c r="B519" s="16">
        <v>44804</v>
      </c>
      <c r="C519" s="16" t="str">
        <f t="shared" si="24"/>
        <v>Aug</v>
      </c>
      <c r="D519" s="16" t="str">
        <f t="shared" si="25"/>
        <v>FY 2023</v>
      </c>
      <c r="E519" s="16" t="str">
        <f t="shared" si="26"/>
        <v>Q2</v>
      </c>
      <c r="F519" t="s">
        <v>150</v>
      </c>
      <c r="G519" t="s">
        <v>151</v>
      </c>
      <c r="H519">
        <v>103345</v>
      </c>
      <c r="I519" t="s">
        <v>111</v>
      </c>
      <c r="J519" t="s">
        <v>112</v>
      </c>
      <c r="L519">
        <v>140</v>
      </c>
      <c r="M519" t="s">
        <v>152</v>
      </c>
    </row>
    <row r="520" spans="1:13" x14ac:dyDescent="0.3">
      <c r="A520" t="s">
        <v>108</v>
      </c>
      <c r="B520" s="16">
        <v>44773</v>
      </c>
      <c r="C520" s="16" t="str">
        <f t="shared" si="24"/>
        <v>Jul</v>
      </c>
      <c r="D520" s="16" t="str">
        <f t="shared" si="25"/>
        <v>FY 2023</v>
      </c>
      <c r="E520" s="16" t="str">
        <f t="shared" si="26"/>
        <v>Q2</v>
      </c>
      <c r="F520" t="s">
        <v>109</v>
      </c>
      <c r="G520" t="s">
        <v>110</v>
      </c>
      <c r="H520">
        <v>14453</v>
      </c>
      <c r="I520" t="s">
        <v>111</v>
      </c>
      <c r="J520" t="s">
        <v>112</v>
      </c>
      <c r="L520">
        <v>10</v>
      </c>
      <c r="M520" t="s">
        <v>113</v>
      </c>
    </row>
    <row r="521" spans="1:13" x14ac:dyDescent="0.3">
      <c r="A521" t="s">
        <v>108</v>
      </c>
      <c r="B521" s="16">
        <v>44773</v>
      </c>
      <c r="C521" s="16" t="str">
        <f t="shared" si="24"/>
        <v>Jul</v>
      </c>
      <c r="D521" s="16" t="str">
        <f t="shared" si="25"/>
        <v>FY 2023</v>
      </c>
      <c r="E521" s="16" t="str">
        <f t="shared" si="26"/>
        <v>Q2</v>
      </c>
      <c r="F521" t="s">
        <v>114</v>
      </c>
      <c r="G521" t="s">
        <v>115</v>
      </c>
      <c r="H521">
        <v>10378</v>
      </c>
      <c r="I521" t="s">
        <v>111</v>
      </c>
      <c r="J521" t="s">
        <v>112</v>
      </c>
      <c r="L521">
        <v>20</v>
      </c>
      <c r="M521" t="s">
        <v>116</v>
      </c>
    </row>
    <row r="522" spans="1:13" x14ac:dyDescent="0.3">
      <c r="A522" t="s">
        <v>108</v>
      </c>
      <c r="B522" s="16">
        <v>44773</v>
      </c>
      <c r="C522" s="16" t="str">
        <f t="shared" si="24"/>
        <v>Jul</v>
      </c>
      <c r="D522" s="16" t="str">
        <f t="shared" si="25"/>
        <v>FY 2023</v>
      </c>
      <c r="E522" s="16" t="str">
        <f t="shared" si="26"/>
        <v>Q2</v>
      </c>
      <c r="F522" t="s">
        <v>117</v>
      </c>
      <c r="G522" t="s">
        <v>118</v>
      </c>
      <c r="H522">
        <v>234</v>
      </c>
      <c r="I522" t="s">
        <v>111</v>
      </c>
      <c r="J522" t="s">
        <v>112</v>
      </c>
      <c r="L522">
        <v>30</v>
      </c>
      <c r="M522" t="s">
        <v>119</v>
      </c>
    </row>
    <row r="523" spans="1:13" x14ac:dyDescent="0.3">
      <c r="A523" t="s">
        <v>108</v>
      </c>
      <c r="B523" s="16">
        <v>44773</v>
      </c>
      <c r="C523" s="16" t="str">
        <f t="shared" si="24"/>
        <v>Jul</v>
      </c>
      <c r="D523" s="16" t="str">
        <f t="shared" si="25"/>
        <v>FY 2023</v>
      </c>
      <c r="E523" s="16" t="str">
        <f t="shared" si="26"/>
        <v>Q2</v>
      </c>
      <c r="F523" t="s">
        <v>120</v>
      </c>
      <c r="G523" t="s">
        <v>121</v>
      </c>
      <c r="H523">
        <v>40</v>
      </c>
      <c r="I523" t="s">
        <v>111</v>
      </c>
      <c r="J523" t="s">
        <v>112</v>
      </c>
      <c r="L523">
        <v>40</v>
      </c>
      <c r="M523" t="s">
        <v>122</v>
      </c>
    </row>
    <row r="524" spans="1:13" x14ac:dyDescent="0.3">
      <c r="A524" t="s">
        <v>108</v>
      </c>
      <c r="B524" s="16">
        <v>44773</v>
      </c>
      <c r="C524" s="16" t="str">
        <f t="shared" si="24"/>
        <v>Jul</v>
      </c>
      <c r="D524" s="16" t="str">
        <f t="shared" si="25"/>
        <v>FY 2023</v>
      </c>
      <c r="E524" s="16" t="str">
        <f t="shared" si="26"/>
        <v>Q2</v>
      </c>
      <c r="F524" t="s">
        <v>123</v>
      </c>
      <c r="G524" t="s">
        <v>124</v>
      </c>
      <c r="H524">
        <v>1547</v>
      </c>
      <c r="I524" t="s">
        <v>111</v>
      </c>
      <c r="J524" t="s">
        <v>112</v>
      </c>
      <c r="L524">
        <v>50</v>
      </c>
      <c r="M524" t="s">
        <v>125</v>
      </c>
    </row>
    <row r="525" spans="1:13" x14ac:dyDescent="0.3">
      <c r="A525" t="s">
        <v>108</v>
      </c>
      <c r="B525" s="16">
        <v>44773</v>
      </c>
      <c r="C525" s="16" t="str">
        <f t="shared" si="24"/>
        <v>Jul</v>
      </c>
      <c r="D525" s="16" t="str">
        <f t="shared" si="25"/>
        <v>FY 2023</v>
      </c>
      <c r="E525" s="16" t="str">
        <f t="shared" si="26"/>
        <v>Q2</v>
      </c>
      <c r="F525" t="s">
        <v>126</v>
      </c>
      <c r="G525" t="s">
        <v>127</v>
      </c>
      <c r="H525">
        <v>2254</v>
      </c>
      <c r="I525" t="s">
        <v>111</v>
      </c>
      <c r="J525" t="s">
        <v>112</v>
      </c>
      <c r="L525">
        <v>60</v>
      </c>
      <c r="M525" t="s">
        <v>128</v>
      </c>
    </row>
    <row r="526" spans="1:13" x14ac:dyDescent="0.3">
      <c r="A526" t="s">
        <v>108</v>
      </c>
      <c r="B526" s="16">
        <v>44773</v>
      </c>
      <c r="C526" s="16" t="str">
        <f t="shared" si="24"/>
        <v>Jul</v>
      </c>
      <c r="D526" s="16" t="str">
        <f t="shared" si="25"/>
        <v>FY 2023</v>
      </c>
      <c r="E526" s="16" t="str">
        <f t="shared" si="26"/>
        <v>Q2</v>
      </c>
      <c r="F526" t="s">
        <v>129</v>
      </c>
      <c r="G526" t="s">
        <v>130</v>
      </c>
      <c r="H526">
        <v>96421</v>
      </c>
      <c r="I526" t="s">
        <v>111</v>
      </c>
      <c r="J526" t="s">
        <v>112</v>
      </c>
      <c r="L526">
        <v>70</v>
      </c>
      <c r="M526" t="s">
        <v>131</v>
      </c>
    </row>
    <row r="527" spans="1:13" x14ac:dyDescent="0.3">
      <c r="A527" t="s">
        <v>108</v>
      </c>
      <c r="B527" s="16">
        <v>44773</v>
      </c>
      <c r="C527" s="16" t="str">
        <f t="shared" si="24"/>
        <v>Jul</v>
      </c>
      <c r="D527" s="16" t="str">
        <f t="shared" si="25"/>
        <v>FY 2023</v>
      </c>
      <c r="E527" s="16" t="str">
        <f t="shared" si="26"/>
        <v>Q2</v>
      </c>
      <c r="F527" t="s">
        <v>132</v>
      </c>
      <c r="G527" t="s">
        <v>133</v>
      </c>
      <c r="H527">
        <v>20427</v>
      </c>
      <c r="I527" t="s">
        <v>111</v>
      </c>
      <c r="J527" t="s">
        <v>112</v>
      </c>
      <c r="L527">
        <v>80</v>
      </c>
      <c r="M527" t="s">
        <v>134</v>
      </c>
    </row>
    <row r="528" spans="1:13" x14ac:dyDescent="0.3">
      <c r="A528" t="s">
        <v>108</v>
      </c>
      <c r="B528" s="16">
        <v>44773</v>
      </c>
      <c r="C528" s="16" t="str">
        <f t="shared" si="24"/>
        <v>Jul</v>
      </c>
      <c r="D528" s="16" t="str">
        <f t="shared" si="25"/>
        <v>FY 2023</v>
      </c>
      <c r="E528" s="16" t="str">
        <f t="shared" si="26"/>
        <v>Q2</v>
      </c>
      <c r="F528" t="s">
        <v>135</v>
      </c>
      <c r="G528" t="s">
        <v>136</v>
      </c>
      <c r="H528">
        <v>14417</v>
      </c>
      <c r="I528" t="s">
        <v>111</v>
      </c>
      <c r="J528" t="s">
        <v>112</v>
      </c>
      <c r="L528">
        <v>90</v>
      </c>
      <c r="M528" t="s">
        <v>137</v>
      </c>
    </row>
    <row r="529" spans="1:13" x14ac:dyDescent="0.3">
      <c r="A529" t="s">
        <v>108</v>
      </c>
      <c r="B529" s="16">
        <v>44773</v>
      </c>
      <c r="C529" s="16" t="str">
        <f t="shared" si="24"/>
        <v>Jul</v>
      </c>
      <c r="D529" s="16" t="str">
        <f t="shared" si="25"/>
        <v>FY 2023</v>
      </c>
      <c r="E529" s="16" t="str">
        <f t="shared" si="26"/>
        <v>Q2</v>
      </c>
      <c r="F529" t="s">
        <v>138</v>
      </c>
      <c r="G529" t="s">
        <v>139</v>
      </c>
      <c r="H529">
        <v>328</v>
      </c>
      <c r="I529" t="s">
        <v>111</v>
      </c>
      <c r="J529" t="s">
        <v>112</v>
      </c>
      <c r="L529">
        <v>100</v>
      </c>
      <c r="M529" t="s">
        <v>140</v>
      </c>
    </row>
    <row r="530" spans="1:13" x14ac:dyDescent="0.3">
      <c r="A530" t="s">
        <v>108</v>
      </c>
      <c r="B530" s="16">
        <v>44773</v>
      </c>
      <c r="C530" s="16" t="str">
        <f t="shared" si="24"/>
        <v>Jul</v>
      </c>
      <c r="D530" s="16" t="str">
        <f t="shared" si="25"/>
        <v>FY 2023</v>
      </c>
      <c r="E530" s="16" t="str">
        <f t="shared" si="26"/>
        <v>Q2</v>
      </c>
      <c r="F530" t="s">
        <v>141</v>
      </c>
      <c r="G530" t="s">
        <v>142</v>
      </c>
      <c r="H530">
        <v>73</v>
      </c>
      <c r="I530" t="s">
        <v>111</v>
      </c>
      <c r="J530" t="s">
        <v>112</v>
      </c>
      <c r="L530">
        <v>110</v>
      </c>
      <c r="M530" t="s">
        <v>143</v>
      </c>
    </row>
    <row r="531" spans="1:13" x14ac:dyDescent="0.3">
      <c r="A531" t="s">
        <v>108</v>
      </c>
      <c r="B531" s="16">
        <v>44773</v>
      </c>
      <c r="C531" s="16" t="str">
        <f t="shared" si="24"/>
        <v>Jul</v>
      </c>
      <c r="D531" s="16" t="str">
        <f t="shared" si="25"/>
        <v>FY 2023</v>
      </c>
      <c r="E531" s="16" t="str">
        <f t="shared" si="26"/>
        <v>Q2</v>
      </c>
      <c r="F531" t="s">
        <v>144</v>
      </c>
      <c r="G531" t="s">
        <v>145</v>
      </c>
      <c r="H531">
        <v>3209</v>
      </c>
      <c r="I531" t="s">
        <v>111</v>
      </c>
      <c r="J531" t="s">
        <v>112</v>
      </c>
      <c r="L531">
        <v>120</v>
      </c>
      <c r="M531" t="s">
        <v>146</v>
      </c>
    </row>
    <row r="532" spans="1:13" x14ac:dyDescent="0.3">
      <c r="A532" t="s">
        <v>108</v>
      </c>
      <c r="B532" s="16">
        <v>44773</v>
      </c>
      <c r="C532" s="16" t="str">
        <f t="shared" si="24"/>
        <v>Jul</v>
      </c>
      <c r="D532" s="16" t="str">
        <f t="shared" si="25"/>
        <v>FY 2023</v>
      </c>
      <c r="E532" s="16" t="str">
        <f t="shared" si="26"/>
        <v>Q2</v>
      </c>
      <c r="F532" t="s">
        <v>147</v>
      </c>
      <c r="G532" t="s">
        <v>148</v>
      </c>
      <c r="H532">
        <v>2400</v>
      </c>
      <c r="I532" t="s">
        <v>111</v>
      </c>
      <c r="J532" t="s">
        <v>112</v>
      </c>
      <c r="L532">
        <v>130</v>
      </c>
      <c r="M532" t="s">
        <v>149</v>
      </c>
    </row>
    <row r="533" spans="1:13" x14ac:dyDescent="0.3">
      <c r="A533" t="s">
        <v>108</v>
      </c>
      <c r="B533" s="16">
        <v>44773</v>
      </c>
      <c r="C533" s="16" t="str">
        <f t="shared" si="24"/>
        <v>Jul</v>
      </c>
      <c r="D533" s="16" t="str">
        <f t="shared" si="25"/>
        <v>FY 2023</v>
      </c>
      <c r="E533" s="16" t="str">
        <f t="shared" si="26"/>
        <v>Q2</v>
      </c>
      <c r="F533" t="s">
        <v>150</v>
      </c>
      <c r="G533" t="s">
        <v>151</v>
      </c>
      <c r="H533">
        <v>93199</v>
      </c>
      <c r="I533" t="s">
        <v>111</v>
      </c>
      <c r="J533" t="s">
        <v>112</v>
      </c>
      <c r="L533">
        <v>140</v>
      </c>
      <c r="M533" t="s">
        <v>152</v>
      </c>
    </row>
    <row r="534" spans="1:13" x14ac:dyDescent="0.3">
      <c r="A534" t="s">
        <v>108</v>
      </c>
      <c r="B534" s="16">
        <v>44742</v>
      </c>
      <c r="C534" s="16" t="str">
        <f t="shared" si="24"/>
        <v>Jun</v>
      </c>
      <c r="D534" s="16" t="str">
        <f t="shared" si="25"/>
        <v>FY 2023</v>
      </c>
      <c r="E534" s="16" t="str">
        <f t="shared" si="26"/>
        <v>Q1</v>
      </c>
      <c r="F534" t="s">
        <v>109</v>
      </c>
      <c r="G534" t="s">
        <v>110</v>
      </c>
      <c r="H534">
        <v>36558</v>
      </c>
      <c r="I534" t="s">
        <v>111</v>
      </c>
      <c r="J534" t="s">
        <v>112</v>
      </c>
      <c r="L534">
        <v>10</v>
      </c>
      <c r="M534" t="s">
        <v>113</v>
      </c>
    </row>
    <row r="535" spans="1:13" x14ac:dyDescent="0.3">
      <c r="A535" t="s">
        <v>108</v>
      </c>
      <c r="B535" s="16">
        <v>44742</v>
      </c>
      <c r="C535" s="16" t="str">
        <f t="shared" si="24"/>
        <v>Jun</v>
      </c>
      <c r="D535" s="16" t="str">
        <f t="shared" si="25"/>
        <v>FY 2023</v>
      </c>
      <c r="E535" s="16" t="str">
        <f t="shared" si="26"/>
        <v>Q1</v>
      </c>
      <c r="F535" t="s">
        <v>114</v>
      </c>
      <c r="G535" t="s">
        <v>115</v>
      </c>
      <c r="H535">
        <v>23547</v>
      </c>
      <c r="I535" t="s">
        <v>111</v>
      </c>
      <c r="J535" t="s">
        <v>112</v>
      </c>
      <c r="L535">
        <v>20</v>
      </c>
      <c r="M535" t="s">
        <v>116</v>
      </c>
    </row>
    <row r="536" spans="1:13" x14ac:dyDescent="0.3">
      <c r="A536" t="s">
        <v>108</v>
      </c>
      <c r="B536" s="16">
        <v>44742</v>
      </c>
      <c r="C536" s="16" t="str">
        <f t="shared" si="24"/>
        <v>Jun</v>
      </c>
      <c r="D536" s="16" t="str">
        <f t="shared" si="25"/>
        <v>FY 2023</v>
      </c>
      <c r="E536" s="16" t="str">
        <f t="shared" si="26"/>
        <v>Q1</v>
      </c>
      <c r="F536" t="s">
        <v>117</v>
      </c>
      <c r="G536" t="s">
        <v>118</v>
      </c>
      <c r="H536">
        <v>465</v>
      </c>
      <c r="I536" t="s">
        <v>111</v>
      </c>
      <c r="J536" t="s">
        <v>112</v>
      </c>
      <c r="L536">
        <v>30</v>
      </c>
      <c r="M536" t="s">
        <v>119</v>
      </c>
    </row>
    <row r="537" spans="1:13" x14ac:dyDescent="0.3">
      <c r="A537" t="s">
        <v>108</v>
      </c>
      <c r="B537" s="16">
        <v>44742</v>
      </c>
      <c r="C537" s="16" t="str">
        <f t="shared" si="24"/>
        <v>Jun</v>
      </c>
      <c r="D537" s="16" t="str">
        <f t="shared" si="25"/>
        <v>FY 2023</v>
      </c>
      <c r="E537" s="16" t="str">
        <f t="shared" si="26"/>
        <v>Q1</v>
      </c>
      <c r="F537" t="s">
        <v>120</v>
      </c>
      <c r="G537" t="s">
        <v>121</v>
      </c>
      <c r="H537">
        <v>124</v>
      </c>
      <c r="I537" t="s">
        <v>111</v>
      </c>
      <c r="J537" t="s">
        <v>112</v>
      </c>
      <c r="L537">
        <v>40</v>
      </c>
      <c r="M537" t="s">
        <v>122</v>
      </c>
    </row>
    <row r="538" spans="1:13" x14ac:dyDescent="0.3">
      <c r="A538" t="s">
        <v>108</v>
      </c>
      <c r="B538" s="16">
        <v>44742</v>
      </c>
      <c r="C538" s="16" t="str">
        <f t="shared" si="24"/>
        <v>Jun</v>
      </c>
      <c r="D538" s="16" t="str">
        <f t="shared" si="25"/>
        <v>FY 2023</v>
      </c>
      <c r="E538" s="16" t="str">
        <f t="shared" si="26"/>
        <v>Q1</v>
      </c>
      <c r="F538" t="s">
        <v>123</v>
      </c>
      <c r="G538" t="s">
        <v>124</v>
      </c>
      <c r="H538">
        <v>4832</v>
      </c>
      <c r="I538" t="s">
        <v>111</v>
      </c>
      <c r="J538" t="s">
        <v>112</v>
      </c>
      <c r="L538">
        <v>50</v>
      </c>
      <c r="M538" t="s">
        <v>125</v>
      </c>
    </row>
    <row r="539" spans="1:13" x14ac:dyDescent="0.3">
      <c r="A539" t="s">
        <v>108</v>
      </c>
      <c r="B539" s="16">
        <v>44742</v>
      </c>
      <c r="C539" s="16" t="str">
        <f t="shared" si="24"/>
        <v>Jun</v>
      </c>
      <c r="D539" s="16" t="str">
        <f t="shared" si="25"/>
        <v>FY 2023</v>
      </c>
      <c r="E539" s="16" t="str">
        <f t="shared" si="26"/>
        <v>Q1</v>
      </c>
      <c r="F539" t="s">
        <v>126</v>
      </c>
      <c r="G539" t="s">
        <v>127</v>
      </c>
      <c r="H539">
        <v>7590</v>
      </c>
      <c r="I539" t="s">
        <v>111</v>
      </c>
      <c r="J539" t="s">
        <v>112</v>
      </c>
      <c r="L539">
        <v>60</v>
      </c>
      <c r="M539" t="s">
        <v>128</v>
      </c>
    </row>
    <row r="540" spans="1:13" x14ac:dyDescent="0.3">
      <c r="A540" t="s">
        <v>108</v>
      </c>
      <c r="B540" s="16">
        <v>44742</v>
      </c>
      <c r="C540" s="16" t="str">
        <f t="shared" si="24"/>
        <v>Jun</v>
      </c>
      <c r="D540" s="16" t="str">
        <f t="shared" si="25"/>
        <v>FY 2023</v>
      </c>
      <c r="E540" s="16" t="str">
        <f t="shared" si="26"/>
        <v>Q1</v>
      </c>
      <c r="F540" t="s">
        <v>129</v>
      </c>
      <c r="G540" t="s">
        <v>130</v>
      </c>
      <c r="H540">
        <v>142629</v>
      </c>
      <c r="I540" t="s">
        <v>111</v>
      </c>
      <c r="J540" t="s">
        <v>112</v>
      </c>
      <c r="L540">
        <v>70</v>
      </c>
      <c r="M540" t="s">
        <v>131</v>
      </c>
    </row>
    <row r="541" spans="1:13" x14ac:dyDescent="0.3">
      <c r="A541" t="s">
        <v>108</v>
      </c>
      <c r="B541" s="16">
        <v>44742</v>
      </c>
      <c r="C541" s="16" t="str">
        <f t="shared" si="24"/>
        <v>Jun</v>
      </c>
      <c r="D541" s="16" t="str">
        <f t="shared" si="25"/>
        <v>FY 2023</v>
      </c>
      <c r="E541" s="16" t="str">
        <f t="shared" si="26"/>
        <v>Q1</v>
      </c>
      <c r="F541" t="s">
        <v>132</v>
      </c>
      <c r="G541" t="s">
        <v>133</v>
      </c>
      <c r="H541">
        <v>34852</v>
      </c>
      <c r="I541" t="s">
        <v>111</v>
      </c>
      <c r="J541" t="s">
        <v>112</v>
      </c>
      <c r="L541">
        <v>80</v>
      </c>
      <c r="M541" t="s">
        <v>134</v>
      </c>
    </row>
    <row r="542" spans="1:13" x14ac:dyDescent="0.3">
      <c r="A542" t="s">
        <v>108</v>
      </c>
      <c r="B542" s="16">
        <v>44742</v>
      </c>
      <c r="C542" s="16" t="str">
        <f t="shared" si="24"/>
        <v>Jun</v>
      </c>
      <c r="D542" s="16" t="str">
        <f t="shared" si="25"/>
        <v>FY 2023</v>
      </c>
      <c r="E542" s="16" t="str">
        <f t="shared" si="26"/>
        <v>Q1</v>
      </c>
      <c r="F542" t="s">
        <v>135</v>
      </c>
      <c r="G542" t="s">
        <v>136</v>
      </c>
      <c r="H542">
        <v>22410</v>
      </c>
      <c r="I542" t="s">
        <v>111</v>
      </c>
      <c r="J542" t="s">
        <v>112</v>
      </c>
      <c r="L542">
        <v>90</v>
      </c>
      <c r="M542" t="s">
        <v>137</v>
      </c>
    </row>
    <row r="543" spans="1:13" x14ac:dyDescent="0.3">
      <c r="A543" t="s">
        <v>108</v>
      </c>
      <c r="B543" s="16">
        <v>44742</v>
      </c>
      <c r="C543" s="16" t="str">
        <f t="shared" si="24"/>
        <v>Jun</v>
      </c>
      <c r="D543" s="16" t="str">
        <f t="shared" si="25"/>
        <v>FY 2023</v>
      </c>
      <c r="E543" s="16" t="str">
        <f t="shared" si="26"/>
        <v>Q1</v>
      </c>
      <c r="F543" t="s">
        <v>138</v>
      </c>
      <c r="G543" t="s">
        <v>139</v>
      </c>
      <c r="H543">
        <v>412</v>
      </c>
      <c r="I543" t="s">
        <v>111</v>
      </c>
      <c r="J543" t="s">
        <v>112</v>
      </c>
      <c r="L543">
        <v>100</v>
      </c>
      <c r="M543" t="s">
        <v>140</v>
      </c>
    </row>
    <row r="544" spans="1:13" x14ac:dyDescent="0.3">
      <c r="A544" t="s">
        <v>108</v>
      </c>
      <c r="B544" s="16">
        <v>44742</v>
      </c>
      <c r="C544" s="16" t="str">
        <f t="shared" si="24"/>
        <v>Jun</v>
      </c>
      <c r="D544" s="16" t="str">
        <f t="shared" si="25"/>
        <v>FY 2023</v>
      </c>
      <c r="E544" s="16" t="str">
        <f t="shared" si="26"/>
        <v>Q1</v>
      </c>
      <c r="F544" t="s">
        <v>141</v>
      </c>
      <c r="G544" t="s">
        <v>142</v>
      </c>
      <c r="H544">
        <v>70</v>
      </c>
      <c r="I544" t="s">
        <v>111</v>
      </c>
      <c r="J544" t="s">
        <v>112</v>
      </c>
      <c r="L544">
        <v>110</v>
      </c>
      <c r="M544" t="s">
        <v>143</v>
      </c>
    </row>
    <row r="545" spans="1:13" x14ac:dyDescent="0.3">
      <c r="A545" t="s">
        <v>108</v>
      </c>
      <c r="B545" s="16">
        <v>44742</v>
      </c>
      <c r="C545" s="16" t="str">
        <f t="shared" si="24"/>
        <v>Jun</v>
      </c>
      <c r="D545" s="16" t="str">
        <f t="shared" si="25"/>
        <v>FY 2023</v>
      </c>
      <c r="E545" s="16" t="str">
        <f t="shared" si="26"/>
        <v>Q1</v>
      </c>
      <c r="F545" t="s">
        <v>144</v>
      </c>
      <c r="G545" t="s">
        <v>145</v>
      </c>
      <c r="H545">
        <v>4810</v>
      </c>
      <c r="I545" t="s">
        <v>111</v>
      </c>
      <c r="J545" t="s">
        <v>112</v>
      </c>
      <c r="L545">
        <v>120</v>
      </c>
      <c r="M545" t="s">
        <v>146</v>
      </c>
    </row>
    <row r="546" spans="1:13" x14ac:dyDescent="0.3">
      <c r="A546" t="s">
        <v>108</v>
      </c>
      <c r="B546" s="16">
        <v>44742</v>
      </c>
      <c r="C546" s="16" t="str">
        <f t="shared" si="24"/>
        <v>Jun</v>
      </c>
      <c r="D546" s="16" t="str">
        <f t="shared" si="25"/>
        <v>FY 2023</v>
      </c>
      <c r="E546" s="16" t="str">
        <f t="shared" si="26"/>
        <v>Q1</v>
      </c>
      <c r="F546" t="s">
        <v>147</v>
      </c>
      <c r="G546" t="s">
        <v>148</v>
      </c>
      <c r="H546">
        <v>7150</v>
      </c>
      <c r="I546" t="s">
        <v>111</v>
      </c>
      <c r="J546" t="s">
        <v>112</v>
      </c>
      <c r="L546">
        <v>130</v>
      </c>
      <c r="M546" t="s">
        <v>149</v>
      </c>
    </row>
    <row r="547" spans="1:13" x14ac:dyDescent="0.3">
      <c r="A547" t="s">
        <v>108</v>
      </c>
      <c r="B547" s="16">
        <v>44742</v>
      </c>
      <c r="C547" s="16" t="str">
        <f t="shared" si="24"/>
        <v>Jun</v>
      </c>
      <c r="D547" s="16" t="str">
        <f t="shared" si="25"/>
        <v>FY 2023</v>
      </c>
      <c r="E547" s="16" t="str">
        <f t="shared" si="26"/>
        <v>Q1</v>
      </c>
      <c r="F547" t="s">
        <v>150</v>
      </c>
      <c r="G547" t="s">
        <v>151</v>
      </c>
      <c r="H547">
        <v>145691</v>
      </c>
      <c r="I547" t="s">
        <v>111</v>
      </c>
      <c r="J547" t="s">
        <v>112</v>
      </c>
      <c r="L547">
        <v>140</v>
      </c>
      <c r="M547" t="s">
        <v>152</v>
      </c>
    </row>
    <row r="548" spans="1:13" x14ac:dyDescent="0.3">
      <c r="A548" t="s">
        <v>108</v>
      </c>
      <c r="B548" s="16">
        <v>44712</v>
      </c>
      <c r="C548" s="16" t="str">
        <f t="shared" si="24"/>
        <v>May</v>
      </c>
      <c r="D548" s="16" t="str">
        <f t="shared" si="25"/>
        <v>FY 2023</v>
      </c>
      <c r="E548" s="16" t="str">
        <f t="shared" si="26"/>
        <v>Q1</v>
      </c>
      <c r="F548" t="s">
        <v>109</v>
      </c>
      <c r="G548" t="s">
        <v>110</v>
      </c>
      <c r="H548">
        <v>28285</v>
      </c>
      <c r="I548" t="s">
        <v>111</v>
      </c>
      <c r="J548" t="s">
        <v>112</v>
      </c>
      <c r="L548">
        <v>10</v>
      </c>
      <c r="M548" t="s">
        <v>113</v>
      </c>
    </row>
    <row r="549" spans="1:13" x14ac:dyDescent="0.3">
      <c r="A549" t="s">
        <v>108</v>
      </c>
      <c r="B549" s="16">
        <v>44712</v>
      </c>
      <c r="C549" s="16" t="str">
        <f t="shared" si="24"/>
        <v>May</v>
      </c>
      <c r="D549" s="16" t="str">
        <f t="shared" si="25"/>
        <v>FY 2023</v>
      </c>
      <c r="E549" s="16" t="str">
        <f t="shared" si="26"/>
        <v>Q1</v>
      </c>
      <c r="F549" t="s">
        <v>114</v>
      </c>
      <c r="G549" t="s">
        <v>115</v>
      </c>
      <c r="H549">
        <v>19395</v>
      </c>
      <c r="I549" t="s">
        <v>111</v>
      </c>
      <c r="J549" t="s">
        <v>112</v>
      </c>
      <c r="L549">
        <v>20</v>
      </c>
      <c r="M549" t="s">
        <v>116</v>
      </c>
    </row>
    <row r="550" spans="1:13" x14ac:dyDescent="0.3">
      <c r="A550" t="s">
        <v>108</v>
      </c>
      <c r="B550" s="16">
        <v>44712</v>
      </c>
      <c r="C550" s="16" t="str">
        <f t="shared" si="24"/>
        <v>May</v>
      </c>
      <c r="D550" s="16" t="str">
        <f t="shared" si="25"/>
        <v>FY 2023</v>
      </c>
      <c r="E550" s="16" t="str">
        <f t="shared" si="26"/>
        <v>Q1</v>
      </c>
      <c r="F550" t="s">
        <v>117</v>
      </c>
      <c r="G550" t="s">
        <v>118</v>
      </c>
      <c r="H550">
        <v>426</v>
      </c>
      <c r="I550" t="s">
        <v>111</v>
      </c>
      <c r="J550" t="s">
        <v>112</v>
      </c>
      <c r="L550">
        <v>30</v>
      </c>
      <c r="M550" t="s">
        <v>119</v>
      </c>
    </row>
    <row r="551" spans="1:13" x14ac:dyDescent="0.3">
      <c r="A551" t="s">
        <v>108</v>
      </c>
      <c r="B551" s="16">
        <v>44712</v>
      </c>
      <c r="C551" s="16" t="str">
        <f t="shared" si="24"/>
        <v>May</v>
      </c>
      <c r="D551" s="16" t="str">
        <f t="shared" si="25"/>
        <v>FY 2023</v>
      </c>
      <c r="E551" s="16" t="str">
        <f t="shared" si="26"/>
        <v>Q1</v>
      </c>
      <c r="F551" t="s">
        <v>120</v>
      </c>
      <c r="G551" t="s">
        <v>121</v>
      </c>
      <c r="H551">
        <v>60</v>
      </c>
      <c r="I551" t="s">
        <v>111</v>
      </c>
      <c r="J551" t="s">
        <v>112</v>
      </c>
      <c r="L551">
        <v>40</v>
      </c>
      <c r="M551" t="s">
        <v>122</v>
      </c>
    </row>
    <row r="552" spans="1:13" x14ac:dyDescent="0.3">
      <c r="A552" t="s">
        <v>108</v>
      </c>
      <c r="B552" s="16">
        <v>44712</v>
      </c>
      <c r="C552" s="16" t="str">
        <f t="shared" si="24"/>
        <v>May</v>
      </c>
      <c r="D552" s="16" t="str">
        <f t="shared" si="25"/>
        <v>FY 2023</v>
      </c>
      <c r="E552" s="16" t="str">
        <f t="shared" si="26"/>
        <v>Q1</v>
      </c>
      <c r="F552" t="s">
        <v>123</v>
      </c>
      <c r="G552" t="s">
        <v>124</v>
      </c>
      <c r="H552">
        <v>3498</v>
      </c>
      <c r="I552" t="s">
        <v>111</v>
      </c>
      <c r="J552" t="s">
        <v>112</v>
      </c>
      <c r="L552">
        <v>50</v>
      </c>
      <c r="M552" t="s">
        <v>125</v>
      </c>
    </row>
    <row r="553" spans="1:13" x14ac:dyDescent="0.3">
      <c r="A553" t="s">
        <v>108</v>
      </c>
      <c r="B553" s="16">
        <v>44712</v>
      </c>
      <c r="C553" s="16" t="str">
        <f t="shared" si="24"/>
        <v>May</v>
      </c>
      <c r="D553" s="16" t="str">
        <f t="shared" si="25"/>
        <v>FY 2023</v>
      </c>
      <c r="E553" s="16" t="str">
        <f t="shared" si="26"/>
        <v>Q1</v>
      </c>
      <c r="F553" t="s">
        <v>126</v>
      </c>
      <c r="G553" t="s">
        <v>127</v>
      </c>
      <c r="H553">
        <v>4906</v>
      </c>
      <c r="I553" t="s">
        <v>111</v>
      </c>
      <c r="J553" t="s">
        <v>112</v>
      </c>
      <c r="L553">
        <v>60</v>
      </c>
      <c r="M553" t="s">
        <v>128</v>
      </c>
    </row>
    <row r="554" spans="1:13" x14ac:dyDescent="0.3">
      <c r="A554" t="s">
        <v>108</v>
      </c>
      <c r="B554" s="16">
        <v>44712</v>
      </c>
      <c r="C554" s="16" t="str">
        <f t="shared" si="24"/>
        <v>May</v>
      </c>
      <c r="D554" s="16" t="str">
        <f t="shared" si="25"/>
        <v>FY 2023</v>
      </c>
      <c r="E554" s="16" t="str">
        <f t="shared" si="26"/>
        <v>Q1</v>
      </c>
      <c r="F554" t="s">
        <v>129</v>
      </c>
      <c r="G554" t="s">
        <v>130</v>
      </c>
      <c r="H554">
        <v>148001</v>
      </c>
      <c r="I554" t="s">
        <v>111</v>
      </c>
      <c r="J554" t="s">
        <v>112</v>
      </c>
      <c r="L554">
        <v>70</v>
      </c>
      <c r="M554" t="s">
        <v>131</v>
      </c>
    </row>
    <row r="555" spans="1:13" x14ac:dyDescent="0.3">
      <c r="A555" t="s">
        <v>108</v>
      </c>
      <c r="B555" s="16">
        <v>44712</v>
      </c>
      <c r="C555" s="16" t="str">
        <f t="shared" si="24"/>
        <v>May</v>
      </c>
      <c r="D555" s="16" t="str">
        <f t="shared" si="25"/>
        <v>FY 2023</v>
      </c>
      <c r="E555" s="16" t="str">
        <f t="shared" si="26"/>
        <v>Q1</v>
      </c>
      <c r="F555" t="s">
        <v>132</v>
      </c>
      <c r="G555" t="s">
        <v>133</v>
      </c>
      <c r="H555">
        <v>27480</v>
      </c>
      <c r="I555" t="s">
        <v>111</v>
      </c>
      <c r="J555" t="s">
        <v>112</v>
      </c>
      <c r="L555">
        <v>80</v>
      </c>
      <c r="M555" t="s">
        <v>134</v>
      </c>
    </row>
    <row r="556" spans="1:13" x14ac:dyDescent="0.3">
      <c r="A556" t="s">
        <v>108</v>
      </c>
      <c r="B556" s="16">
        <v>44712</v>
      </c>
      <c r="C556" s="16" t="str">
        <f t="shared" si="24"/>
        <v>May</v>
      </c>
      <c r="D556" s="16" t="str">
        <f t="shared" si="25"/>
        <v>FY 2023</v>
      </c>
      <c r="E556" s="16" t="str">
        <f t="shared" si="26"/>
        <v>Q1</v>
      </c>
      <c r="F556" t="s">
        <v>135</v>
      </c>
      <c r="G556" t="s">
        <v>136</v>
      </c>
      <c r="H556">
        <v>19000</v>
      </c>
      <c r="I556" t="s">
        <v>111</v>
      </c>
      <c r="J556" t="s">
        <v>112</v>
      </c>
      <c r="L556">
        <v>90</v>
      </c>
      <c r="M556" t="s">
        <v>137</v>
      </c>
    </row>
    <row r="557" spans="1:13" x14ac:dyDescent="0.3">
      <c r="A557" t="s">
        <v>108</v>
      </c>
      <c r="B557" s="16">
        <v>44712</v>
      </c>
      <c r="C557" s="16" t="str">
        <f t="shared" si="24"/>
        <v>May</v>
      </c>
      <c r="D557" s="16" t="str">
        <f t="shared" si="25"/>
        <v>FY 2023</v>
      </c>
      <c r="E557" s="16" t="str">
        <f t="shared" si="26"/>
        <v>Q1</v>
      </c>
      <c r="F557" t="s">
        <v>138</v>
      </c>
      <c r="G557" t="s">
        <v>139</v>
      </c>
      <c r="H557">
        <v>405</v>
      </c>
      <c r="I557" t="s">
        <v>111</v>
      </c>
      <c r="J557" t="s">
        <v>112</v>
      </c>
      <c r="L557">
        <v>100</v>
      </c>
      <c r="M557" t="s">
        <v>140</v>
      </c>
    </row>
    <row r="558" spans="1:13" x14ac:dyDescent="0.3">
      <c r="A558" t="s">
        <v>108</v>
      </c>
      <c r="B558" s="16">
        <v>44712</v>
      </c>
      <c r="C558" s="16" t="str">
        <f t="shared" si="24"/>
        <v>May</v>
      </c>
      <c r="D558" s="16" t="str">
        <f t="shared" si="25"/>
        <v>FY 2023</v>
      </c>
      <c r="E558" s="16" t="str">
        <f t="shared" si="26"/>
        <v>Q1</v>
      </c>
      <c r="F558" t="s">
        <v>141</v>
      </c>
      <c r="G558" t="s">
        <v>142</v>
      </c>
      <c r="H558">
        <v>71</v>
      </c>
      <c r="I558" t="s">
        <v>111</v>
      </c>
      <c r="J558" t="s">
        <v>112</v>
      </c>
      <c r="L558">
        <v>110</v>
      </c>
      <c r="M558" t="s">
        <v>143</v>
      </c>
    </row>
    <row r="559" spans="1:13" x14ac:dyDescent="0.3">
      <c r="A559" t="s">
        <v>108</v>
      </c>
      <c r="B559" s="16">
        <v>44712</v>
      </c>
      <c r="C559" s="16" t="str">
        <f t="shared" si="24"/>
        <v>May</v>
      </c>
      <c r="D559" s="16" t="str">
        <f t="shared" si="25"/>
        <v>FY 2023</v>
      </c>
      <c r="E559" s="16" t="str">
        <f t="shared" si="26"/>
        <v>Q1</v>
      </c>
      <c r="F559" t="s">
        <v>144</v>
      </c>
      <c r="G559" t="s">
        <v>145</v>
      </c>
      <c r="H559">
        <v>3638</v>
      </c>
      <c r="I559" t="s">
        <v>111</v>
      </c>
      <c r="J559" t="s">
        <v>112</v>
      </c>
      <c r="L559">
        <v>120</v>
      </c>
      <c r="M559" t="s">
        <v>146</v>
      </c>
    </row>
    <row r="560" spans="1:13" x14ac:dyDescent="0.3">
      <c r="A560" t="s">
        <v>108</v>
      </c>
      <c r="B560" s="16">
        <v>44712</v>
      </c>
      <c r="C560" s="16" t="str">
        <f t="shared" si="24"/>
        <v>May</v>
      </c>
      <c r="D560" s="16" t="str">
        <f t="shared" si="25"/>
        <v>FY 2023</v>
      </c>
      <c r="E560" s="16" t="str">
        <f t="shared" si="26"/>
        <v>Q1</v>
      </c>
      <c r="F560" t="s">
        <v>147</v>
      </c>
      <c r="G560" t="s">
        <v>148</v>
      </c>
      <c r="H560">
        <v>4366</v>
      </c>
      <c r="I560" t="s">
        <v>111</v>
      </c>
      <c r="J560" t="s">
        <v>112</v>
      </c>
      <c r="L560">
        <v>130</v>
      </c>
      <c r="M560" t="s">
        <v>149</v>
      </c>
    </row>
    <row r="561" spans="1:13" x14ac:dyDescent="0.3">
      <c r="A561" t="s">
        <v>108</v>
      </c>
      <c r="B561" s="16">
        <v>44712</v>
      </c>
      <c r="C561" s="16" t="str">
        <f t="shared" si="24"/>
        <v>May</v>
      </c>
      <c r="D561" s="16" t="str">
        <f t="shared" si="25"/>
        <v>FY 2023</v>
      </c>
      <c r="E561" s="16" t="str">
        <f t="shared" si="26"/>
        <v>Q1</v>
      </c>
      <c r="F561" t="s">
        <v>150</v>
      </c>
      <c r="G561" t="s">
        <v>151</v>
      </c>
      <c r="H561">
        <v>146622</v>
      </c>
      <c r="I561" t="s">
        <v>111</v>
      </c>
      <c r="J561" t="s">
        <v>112</v>
      </c>
      <c r="L561">
        <v>140</v>
      </c>
      <c r="M561" t="s">
        <v>152</v>
      </c>
    </row>
    <row r="562" spans="1:13" x14ac:dyDescent="0.3">
      <c r="A562" t="s">
        <v>108</v>
      </c>
      <c r="B562" s="16">
        <v>44681</v>
      </c>
      <c r="C562" s="16" t="str">
        <f t="shared" si="24"/>
        <v>Apr</v>
      </c>
      <c r="D562" s="16" t="str">
        <f t="shared" si="25"/>
        <v>FY 2023</v>
      </c>
      <c r="E562" s="16" t="str">
        <f t="shared" si="26"/>
        <v>Q1</v>
      </c>
      <c r="F562" t="s">
        <v>109</v>
      </c>
      <c r="G562" t="s">
        <v>110</v>
      </c>
      <c r="H562">
        <v>27863</v>
      </c>
      <c r="I562" t="s">
        <v>111</v>
      </c>
      <c r="J562" t="s">
        <v>112</v>
      </c>
      <c r="L562">
        <v>10</v>
      </c>
      <c r="M562" t="s">
        <v>113</v>
      </c>
    </row>
    <row r="563" spans="1:13" x14ac:dyDescent="0.3">
      <c r="A563" t="s">
        <v>108</v>
      </c>
      <c r="B563" s="16">
        <v>44681</v>
      </c>
      <c r="C563" s="16" t="str">
        <f t="shared" si="24"/>
        <v>Apr</v>
      </c>
      <c r="D563" s="16" t="str">
        <f t="shared" si="25"/>
        <v>FY 2023</v>
      </c>
      <c r="E563" s="16" t="str">
        <f t="shared" si="26"/>
        <v>Q1</v>
      </c>
      <c r="F563" t="s">
        <v>114</v>
      </c>
      <c r="G563" t="s">
        <v>115</v>
      </c>
      <c r="H563">
        <v>18626</v>
      </c>
      <c r="I563" t="s">
        <v>111</v>
      </c>
      <c r="J563" t="s">
        <v>112</v>
      </c>
      <c r="L563">
        <v>20</v>
      </c>
      <c r="M563" t="s">
        <v>116</v>
      </c>
    </row>
    <row r="564" spans="1:13" x14ac:dyDescent="0.3">
      <c r="A564" t="s">
        <v>108</v>
      </c>
      <c r="B564" s="16">
        <v>44681</v>
      </c>
      <c r="C564" s="16" t="str">
        <f t="shared" si="24"/>
        <v>Apr</v>
      </c>
      <c r="D564" s="16" t="str">
        <f t="shared" si="25"/>
        <v>FY 2023</v>
      </c>
      <c r="E564" s="16" t="str">
        <f t="shared" si="26"/>
        <v>Q1</v>
      </c>
      <c r="F564" t="s">
        <v>117</v>
      </c>
      <c r="G564" t="s">
        <v>118</v>
      </c>
      <c r="H564">
        <v>418</v>
      </c>
      <c r="I564" t="s">
        <v>111</v>
      </c>
      <c r="J564" t="s">
        <v>112</v>
      </c>
      <c r="L564">
        <v>30</v>
      </c>
      <c r="M564" t="s">
        <v>119</v>
      </c>
    </row>
    <row r="565" spans="1:13" x14ac:dyDescent="0.3">
      <c r="A565" t="s">
        <v>108</v>
      </c>
      <c r="B565" s="16">
        <v>44681</v>
      </c>
      <c r="C565" s="16" t="str">
        <f t="shared" si="24"/>
        <v>Apr</v>
      </c>
      <c r="D565" s="16" t="str">
        <f t="shared" si="25"/>
        <v>FY 2023</v>
      </c>
      <c r="E565" s="16" t="str">
        <f t="shared" si="26"/>
        <v>Q1</v>
      </c>
      <c r="F565" t="s">
        <v>120</v>
      </c>
      <c r="G565" t="s">
        <v>121</v>
      </c>
      <c r="H565">
        <v>54</v>
      </c>
      <c r="I565" t="s">
        <v>111</v>
      </c>
      <c r="J565" t="s">
        <v>112</v>
      </c>
      <c r="L565">
        <v>40</v>
      </c>
      <c r="M565" t="s">
        <v>122</v>
      </c>
    </row>
    <row r="566" spans="1:13" x14ac:dyDescent="0.3">
      <c r="A566" t="s">
        <v>108</v>
      </c>
      <c r="B566" s="16">
        <v>44681</v>
      </c>
      <c r="C566" s="16" t="str">
        <f t="shared" si="24"/>
        <v>Apr</v>
      </c>
      <c r="D566" s="16" t="str">
        <f t="shared" si="25"/>
        <v>FY 2023</v>
      </c>
      <c r="E566" s="16" t="str">
        <f t="shared" si="26"/>
        <v>Q1</v>
      </c>
      <c r="F566" t="s">
        <v>123</v>
      </c>
      <c r="G566" t="s">
        <v>124</v>
      </c>
      <c r="H566">
        <v>3917</v>
      </c>
      <c r="I566" t="s">
        <v>111</v>
      </c>
      <c r="J566" t="s">
        <v>112</v>
      </c>
      <c r="L566">
        <v>50</v>
      </c>
      <c r="M566" t="s">
        <v>125</v>
      </c>
    </row>
    <row r="567" spans="1:13" x14ac:dyDescent="0.3">
      <c r="A567" t="s">
        <v>108</v>
      </c>
      <c r="B567" s="16">
        <v>44681</v>
      </c>
      <c r="C567" s="16" t="str">
        <f t="shared" si="24"/>
        <v>Apr</v>
      </c>
      <c r="D567" s="16" t="str">
        <f t="shared" si="25"/>
        <v>FY 2023</v>
      </c>
      <c r="E567" s="16" t="str">
        <f t="shared" si="26"/>
        <v>Q1</v>
      </c>
      <c r="F567" t="s">
        <v>126</v>
      </c>
      <c r="G567" t="s">
        <v>127</v>
      </c>
      <c r="H567">
        <v>4848</v>
      </c>
      <c r="I567" t="s">
        <v>111</v>
      </c>
      <c r="J567" t="s">
        <v>112</v>
      </c>
      <c r="L567">
        <v>60</v>
      </c>
      <c r="M567" t="s">
        <v>128</v>
      </c>
    </row>
    <row r="568" spans="1:13" x14ac:dyDescent="0.3">
      <c r="A568" t="s">
        <v>108</v>
      </c>
      <c r="B568" s="16">
        <v>44681</v>
      </c>
      <c r="C568" s="16" t="str">
        <f t="shared" si="24"/>
        <v>Apr</v>
      </c>
      <c r="D568" s="16" t="str">
        <f t="shared" si="25"/>
        <v>FY 2023</v>
      </c>
      <c r="E568" s="16" t="str">
        <f t="shared" si="26"/>
        <v>Q1</v>
      </c>
      <c r="F568" t="s">
        <v>129</v>
      </c>
      <c r="G568" t="s">
        <v>130</v>
      </c>
      <c r="H568">
        <v>151705</v>
      </c>
      <c r="I568" t="s">
        <v>111</v>
      </c>
      <c r="J568" t="s">
        <v>112</v>
      </c>
      <c r="L568">
        <v>70</v>
      </c>
      <c r="M568" t="s">
        <v>131</v>
      </c>
    </row>
    <row r="569" spans="1:13" x14ac:dyDescent="0.3">
      <c r="A569" t="s">
        <v>108</v>
      </c>
      <c r="B569" s="16">
        <v>44681</v>
      </c>
      <c r="C569" s="16" t="str">
        <f t="shared" si="24"/>
        <v>Apr</v>
      </c>
      <c r="D569" s="16" t="str">
        <f t="shared" si="25"/>
        <v>FY 2023</v>
      </c>
      <c r="E569" s="16" t="str">
        <f t="shared" si="26"/>
        <v>Q1</v>
      </c>
      <c r="F569" t="s">
        <v>132</v>
      </c>
      <c r="G569" t="s">
        <v>133</v>
      </c>
      <c r="H569">
        <v>27837</v>
      </c>
      <c r="I569" t="s">
        <v>111</v>
      </c>
      <c r="J569" t="s">
        <v>112</v>
      </c>
      <c r="L569">
        <v>80</v>
      </c>
      <c r="M569" t="s">
        <v>134</v>
      </c>
    </row>
    <row r="570" spans="1:13" x14ac:dyDescent="0.3">
      <c r="A570" t="s">
        <v>108</v>
      </c>
      <c r="B570" s="16">
        <v>44681</v>
      </c>
      <c r="C570" s="16" t="str">
        <f t="shared" si="24"/>
        <v>Apr</v>
      </c>
      <c r="D570" s="16" t="str">
        <f t="shared" si="25"/>
        <v>FY 2023</v>
      </c>
      <c r="E570" s="16" t="str">
        <f t="shared" si="26"/>
        <v>Q1</v>
      </c>
      <c r="F570" t="s">
        <v>135</v>
      </c>
      <c r="G570" t="s">
        <v>136</v>
      </c>
      <c r="H570">
        <v>18255</v>
      </c>
      <c r="I570" t="s">
        <v>111</v>
      </c>
      <c r="J570" t="s">
        <v>112</v>
      </c>
      <c r="L570">
        <v>90</v>
      </c>
      <c r="M570" t="s">
        <v>137</v>
      </c>
    </row>
    <row r="571" spans="1:13" x14ac:dyDescent="0.3">
      <c r="A571" t="s">
        <v>108</v>
      </c>
      <c r="B571" s="16">
        <v>44681</v>
      </c>
      <c r="C571" s="16" t="str">
        <f t="shared" si="24"/>
        <v>Apr</v>
      </c>
      <c r="D571" s="16" t="str">
        <f t="shared" si="25"/>
        <v>FY 2023</v>
      </c>
      <c r="E571" s="16" t="str">
        <f t="shared" si="26"/>
        <v>Q1</v>
      </c>
      <c r="F571" t="s">
        <v>138</v>
      </c>
      <c r="G571" t="s">
        <v>139</v>
      </c>
      <c r="H571">
        <v>397</v>
      </c>
      <c r="I571" t="s">
        <v>111</v>
      </c>
      <c r="J571" t="s">
        <v>112</v>
      </c>
      <c r="L571">
        <v>100</v>
      </c>
      <c r="M571" t="s">
        <v>140</v>
      </c>
    </row>
    <row r="572" spans="1:13" x14ac:dyDescent="0.3">
      <c r="A572" t="s">
        <v>108</v>
      </c>
      <c r="B572" s="16">
        <v>44681</v>
      </c>
      <c r="C572" s="16" t="str">
        <f t="shared" si="24"/>
        <v>Apr</v>
      </c>
      <c r="D572" s="16" t="str">
        <f t="shared" si="25"/>
        <v>FY 2023</v>
      </c>
      <c r="E572" s="16" t="str">
        <f t="shared" si="26"/>
        <v>Q1</v>
      </c>
      <c r="F572" t="s">
        <v>141</v>
      </c>
      <c r="G572" t="s">
        <v>142</v>
      </c>
      <c r="H572">
        <v>61</v>
      </c>
      <c r="I572" t="s">
        <v>111</v>
      </c>
      <c r="J572" t="s">
        <v>112</v>
      </c>
      <c r="L572">
        <v>110</v>
      </c>
      <c r="M572" t="s">
        <v>143</v>
      </c>
    </row>
    <row r="573" spans="1:13" x14ac:dyDescent="0.3">
      <c r="A573" t="s">
        <v>108</v>
      </c>
      <c r="B573" s="16">
        <v>44681</v>
      </c>
      <c r="C573" s="16" t="str">
        <f t="shared" si="24"/>
        <v>Apr</v>
      </c>
      <c r="D573" s="16" t="str">
        <f t="shared" si="25"/>
        <v>FY 2023</v>
      </c>
      <c r="E573" s="16" t="str">
        <f t="shared" si="26"/>
        <v>Q1</v>
      </c>
      <c r="F573" t="s">
        <v>144</v>
      </c>
      <c r="G573" t="s">
        <v>145</v>
      </c>
      <c r="H573">
        <v>3632</v>
      </c>
      <c r="I573" t="s">
        <v>111</v>
      </c>
      <c r="J573" t="s">
        <v>112</v>
      </c>
      <c r="L573">
        <v>120</v>
      </c>
      <c r="M573" t="s">
        <v>146</v>
      </c>
    </row>
    <row r="574" spans="1:13" x14ac:dyDescent="0.3">
      <c r="A574" t="s">
        <v>108</v>
      </c>
      <c r="B574" s="16">
        <v>44681</v>
      </c>
      <c r="C574" s="16" t="str">
        <f t="shared" si="24"/>
        <v>Apr</v>
      </c>
      <c r="D574" s="16" t="str">
        <f t="shared" si="25"/>
        <v>FY 2023</v>
      </c>
      <c r="E574" s="16" t="str">
        <f t="shared" si="26"/>
        <v>Q1</v>
      </c>
      <c r="F574" t="s">
        <v>147</v>
      </c>
      <c r="G574" t="s">
        <v>148</v>
      </c>
      <c r="H574">
        <v>5492</v>
      </c>
      <c r="I574" t="s">
        <v>111</v>
      </c>
      <c r="J574" t="s">
        <v>112</v>
      </c>
      <c r="L574">
        <v>130</v>
      </c>
      <c r="M574" t="s">
        <v>149</v>
      </c>
    </row>
    <row r="575" spans="1:13" x14ac:dyDescent="0.3">
      <c r="A575" t="s">
        <v>108</v>
      </c>
      <c r="B575" s="16">
        <v>44681</v>
      </c>
      <c r="C575" s="16" t="str">
        <f t="shared" si="24"/>
        <v>Apr</v>
      </c>
      <c r="D575" s="16" t="str">
        <f t="shared" si="25"/>
        <v>FY 2023</v>
      </c>
      <c r="E575" s="16" t="str">
        <f t="shared" si="26"/>
        <v>Q1</v>
      </c>
      <c r="F575" t="s">
        <v>150</v>
      </c>
      <c r="G575" t="s">
        <v>151</v>
      </c>
      <c r="H575">
        <v>145127</v>
      </c>
      <c r="I575" t="s">
        <v>111</v>
      </c>
      <c r="J575" t="s">
        <v>112</v>
      </c>
      <c r="L575">
        <v>140</v>
      </c>
      <c r="M575" t="s">
        <v>152</v>
      </c>
    </row>
    <row r="576" spans="1:13" x14ac:dyDescent="0.3">
      <c r="A576" t="s">
        <v>108</v>
      </c>
      <c r="B576" s="16">
        <v>44651</v>
      </c>
      <c r="C576" s="16" t="str">
        <f t="shared" si="24"/>
        <v>Mar</v>
      </c>
      <c r="D576" s="16" t="str">
        <f t="shared" si="25"/>
        <v>FY 2022</v>
      </c>
      <c r="E576" s="16" t="str">
        <f t="shared" si="26"/>
        <v>Q4</v>
      </c>
      <c r="F576" t="s">
        <v>109</v>
      </c>
      <c r="G576" t="s">
        <v>110</v>
      </c>
      <c r="H576">
        <v>33418</v>
      </c>
      <c r="I576" t="s">
        <v>111</v>
      </c>
      <c r="J576" t="s">
        <v>112</v>
      </c>
      <c r="L576">
        <v>10</v>
      </c>
      <c r="M576" t="s">
        <v>113</v>
      </c>
    </row>
    <row r="577" spans="1:13" x14ac:dyDescent="0.3">
      <c r="A577" t="s">
        <v>108</v>
      </c>
      <c r="B577" s="16">
        <v>44651</v>
      </c>
      <c r="C577" s="16" t="str">
        <f t="shared" si="24"/>
        <v>Mar</v>
      </c>
      <c r="D577" s="16" t="str">
        <f t="shared" si="25"/>
        <v>FY 2022</v>
      </c>
      <c r="E577" s="16" t="str">
        <f t="shared" si="26"/>
        <v>Q4</v>
      </c>
      <c r="F577" t="s">
        <v>114</v>
      </c>
      <c r="G577" t="s">
        <v>115</v>
      </c>
      <c r="H577">
        <v>22799</v>
      </c>
      <c r="I577" t="s">
        <v>111</v>
      </c>
      <c r="J577" t="s">
        <v>112</v>
      </c>
      <c r="L577">
        <v>20</v>
      </c>
      <c r="M577" t="s">
        <v>116</v>
      </c>
    </row>
    <row r="578" spans="1:13" x14ac:dyDescent="0.3">
      <c r="A578" t="s">
        <v>108</v>
      </c>
      <c r="B578" s="16">
        <v>44651</v>
      </c>
      <c r="C578" s="16" t="str">
        <f t="shared" si="24"/>
        <v>Mar</v>
      </c>
      <c r="D578" s="16" t="str">
        <f t="shared" si="25"/>
        <v>FY 2022</v>
      </c>
      <c r="E578" s="16" t="str">
        <f t="shared" si="26"/>
        <v>Q4</v>
      </c>
      <c r="F578" t="s">
        <v>117</v>
      </c>
      <c r="G578" t="s">
        <v>118</v>
      </c>
      <c r="H578">
        <v>500</v>
      </c>
      <c r="I578" t="s">
        <v>111</v>
      </c>
      <c r="J578" t="s">
        <v>112</v>
      </c>
      <c r="L578">
        <v>30</v>
      </c>
      <c r="M578" t="s">
        <v>119</v>
      </c>
    </row>
    <row r="579" spans="1:13" x14ac:dyDescent="0.3">
      <c r="A579" t="s">
        <v>108</v>
      </c>
      <c r="B579" s="16">
        <v>44651</v>
      </c>
      <c r="C579" s="16" t="str">
        <f t="shared" ref="C579:C642" si="27">TEXT(B579,"mmm")</f>
        <v>Mar</v>
      </c>
      <c r="D579" s="16" t="str">
        <f t="shared" ref="D579:D642" si="28">"FY "&amp; (YEAR(B579) + IF(MONTH(B579)&gt;3,1,0))</f>
        <v>FY 2022</v>
      </c>
      <c r="E579" s="16" t="str">
        <f t="shared" ref="E579:E642" si="29">CHOOSE(INT((MOD(MONTH(B579)-4,12))/3)+1, "Q1", "Q2", "Q3", "Q4")</f>
        <v>Q4</v>
      </c>
      <c r="F579" t="s">
        <v>120</v>
      </c>
      <c r="G579" t="s">
        <v>121</v>
      </c>
      <c r="H579">
        <v>65</v>
      </c>
      <c r="I579" t="s">
        <v>111</v>
      </c>
      <c r="J579" t="s">
        <v>112</v>
      </c>
      <c r="L579">
        <v>40</v>
      </c>
      <c r="M579" t="s">
        <v>122</v>
      </c>
    </row>
    <row r="580" spans="1:13" x14ac:dyDescent="0.3">
      <c r="A580" t="s">
        <v>108</v>
      </c>
      <c r="B580" s="16">
        <v>44651</v>
      </c>
      <c r="C580" s="16" t="str">
        <f t="shared" si="27"/>
        <v>Mar</v>
      </c>
      <c r="D580" s="16" t="str">
        <f t="shared" si="28"/>
        <v>FY 2022</v>
      </c>
      <c r="E580" s="16" t="str">
        <f t="shared" si="29"/>
        <v>Q4</v>
      </c>
      <c r="F580" t="s">
        <v>123</v>
      </c>
      <c r="G580" t="s">
        <v>124</v>
      </c>
      <c r="H580">
        <v>4403</v>
      </c>
      <c r="I580" t="s">
        <v>111</v>
      </c>
      <c r="J580" t="s">
        <v>112</v>
      </c>
      <c r="L580">
        <v>50</v>
      </c>
      <c r="M580" t="s">
        <v>125</v>
      </c>
    </row>
    <row r="581" spans="1:13" x14ac:dyDescent="0.3">
      <c r="A581" t="s">
        <v>108</v>
      </c>
      <c r="B581" s="16">
        <v>44651</v>
      </c>
      <c r="C581" s="16" t="str">
        <f t="shared" si="27"/>
        <v>Mar</v>
      </c>
      <c r="D581" s="16" t="str">
        <f t="shared" si="28"/>
        <v>FY 2022</v>
      </c>
      <c r="E581" s="16" t="str">
        <f t="shared" si="29"/>
        <v>Q4</v>
      </c>
      <c r="F581" t="s">
        <v>126</v>
      </c>
      <c r="G581" t="s">
        <v>127</v>
      </c>
      <c r="H581">
        <v>5651</v>
      </c>
      <c r="I581" t="s">
        <v>111</v>
      </c>
      <c r="J581" t="s">
        <v>112</v>
      </c>
      <c r="L581">
        <v>60</v>
      </c>
      <c r="M581" t="s">
        <v>128</v>
      </c>
    </row>
    <row r="582" spans="1:13" x14ac:dyDescent="0.3">
      <c r="A582" t="s">
        <v>108</v>
      </c>
      <c r="B582" s="16">
        <v>44651</v>
      </c>
      <c r="C582" s="16" t="str">
        <f t="shared" si="27"/>
        <v>Mar</v>
      </c>
      <c r="D582" s="16" t="str">
        <f t="shared" si="28"/>
        <v>FY 2022</v>
      </c>
      <c r="E582" s="16" t="str">
        <f t="shared" si="29"/>
        <v>Q4</v>
      </c>
      <c r="F582" t="s">
        <v>129</v>
      </c>
      <c r="G582" t="s">
        <v>130</v>
      </c>
      <c r="H582">
        <v>151010</v>
      </c>
      <c r="I582" t="s">
        <v>111</v>
      </c>
      <c r="J582" t="s">
        <v>112</v>
      </c>
      <c r="L582">
        <v>70</v>
      </c>
      <c r="M582" t="s">
        <v>131</v>
      </c>
    </row>
    <row r="583" spans="1:13" x14ac:dyDescent="0.3">
      <c r="A583" t="s">
        <v>108</v>
      </c>
      <c r="B583" s="16">
        <v>44651</v>
      </c>
      <c r="C583" s="16" t="str">
        <f t="shared" si="27"/>
        <v>Mar</v>
      </c>
      <c r="D583" s="16" t="str">
        <f t="shared" si="28"/>
        <v>FY 2022</v>
      </c>
      <c r="E583" s="16" t="str">
        <f t="shared" si="29"/>
        <v>Q4</v>
      </c>
      <c r="F583" t="s">
        <v>132</v>
      </c>
      <c r="G583" t="s">
        <v>133</v>
      </c>
      <c r="H583">
        <v>32671</v>
      </c>
      <c r="I583" t="s">
        <v>111</v>
      </c>
      <c r="J583" t="s">
        <v>112</v>
      </c>
      <c r="L583">
        <v>80</v>
      </c>
      <c r="M583" t="s">
        <v>134</v>
      </c>
    </row>
    <row r="584" spans="1:13" x14ac:dyDescent="0.3">
      <c r="A584" t="s">
        <v>108</v>
      </c>
      <c r="B584" s="16">
        <v>44651</v>
      </c>
      <c r="C584" s="16" t="str">
        <f t="shared" si="27"/>
        <v>Mar</v>
      </c>
      <c r="D584" s="16" t="str">
        <f t="shared" si="28"/>
        <v>FY 2022</v>
      </c>
      <c r="E584" s="16" t="str">
        <f t="shared" si="29"/>
        <v>Q4</v>
      </c>
      <c r="F584" t="s">
        <v>135</v>
      </c>
      <c r="G584" t="s">
        <v>136</v>
      </c>
      <c r="H584">
        <v>22898</v>
      </c>
      <c r="I584" t="s">
        <v>111</v>
      </c>
      <c r="J584" t="s">
        <v>112</v>
      </c>
      <c r="L584">
        <v>90</v>
      </c>
      <c r="M584" t="s">
        <v>137</v>
      </c>
    </row>
    <row r="585" spans="1:13" x14ac:dyDescent="0.3">
      <c r="A585" t="s">
        <v>108</v>
      </c>
      <c r="B585" s="16">
        <v>44651</v>
      </c>
      <c r="C585" s="16" t="str">
        <f t="shared" si="27"/>
        <v>Mar</v>
      </c>
      <c r="D585" s="16" t="str">
        <f t="shared" si="28"/>
        <v>FY 2022</v>
      </c>
      <c r="E585" s="16" t="str">
        <f t="shared" si="29"/>
        <v>Q4</v>
      </c>
      <c r="F585" t="s">
        <v>138</v>
      </c>
      <c r="G585" t="s">
        <v>139</v>
      </c>
      <c r="H585">
        <v>480</v>
      </c>
      <c r="I585" t="s">
        <v>111</v>
      </c>
      <c r="J585" t="s">
        <v>112</v>
      </c>
      <c r="L585">
        <v>100</v>
      </c>
      <c r="M585" t="s">
        <v>140</v>
      </c>
    </row>
    <row r="586" spans="1:13" x14ac:dyDescent="0.3">
      <c r="A586" t="s">
        <v>108</v>
      </c>
      <c r="B586" s="16">
        <v>44651</v>
      </c>
      <c r="C586" s="16" t="str">
        <f t="shared" si="27"/>
        <v>Mar</v>
      </c>
      <c r="D586" s="16" t="str">
        <f t="shared" si="28"/>
        <v>FY 2022</v>
      </c>
      <c r="E586" s="16" t="str">
        <f t="shared" si="29"/>
        <v>Q4</v>
      </c>
      <c r="F586" t="s">
        <v>141</v>
      </c>
      <c r="G586" t="s">
        <v>142</v>
      </c>
      <c r="H586">
        <v>74</v>
      </c>
      <c r="I586" t="s">
        <v>111</v>
      </c>
      <c r="J586" t="s">
        <v>112</v>
      </c>
      <c r="L586">
        <v>110</v>
      </c>
      <c r="M586" t="s">
        <v>143</v>
      </c>
    </row>
    <row r="587" spans="1:13" x14ac:dyDescent="0.3">
      <c r="A587" t="s">
        <v>108</v>
      </c>
      <c r="B587" s="16">
        <v>44651</v>
      </c>
      <c r="C587" s="16" t="str">
        <f t="shared" si="27"/>
        <v>Mar</v>
      </c>
      <c r="D587" s="16" t="str">
        <f t="shared" si="28"/>
        <v>FY 2022</v>
      </c>
      <c r="E587" s="16" t="str">
        <f t="shared" si="29"/>
        <v>Q4</v>
      </c>
      <c r="F587" t="s">
        <v>144</v>
      </c>
      <c r="G587" t="s">
        <v>145</v>
      </c>
      <c r="H587">
        <v>4416</v>
      </c>
      <c r="I587" t="s">
        <v>111</v>
      </c>
      <c r="J587" t="s">
        <v>112</v>
      </c>
      <c r="L587">
        <v>120</v>
      </c>
      <c r="M587" t="s">
        <v>146</v>
      </c>
    </row>
    <row r="588" spans="1:13" x14ac:dyDescent="0.3">
      <c r="A588" t="s">
        <v>108</v>
      </c>
      <c r="B588" s="16">
        <v>44651</v>
      </c>
      <c r="C588" s="16" t="str">
        <f t="shared" si="27"/>
        <v>Mar</v>
      </c>
      <c r="D588" s="16" t="str">
        <f t="shared" si="28"/>
        <v>FY 2022</v>
      </c>
      <c r="E588" s="16" t="str">
        <f t="shared" si="29"/>
        <v>Q4</v>
      </c>
      <c r="F588" t="s">
        <v>147</v>
      </c>
      <c r="G588" t="s">
        <v>148</v>
      </c>
      <c r="H588">
        <v>4803</v>
      </c>
      <c r="I588" t="s">
        <v>111</v>
      </c>
      <c r="J588" t="s">
        <v>112</v>
      </c>
      <c r="L588">
        <v>130</v>
      </c>
      <c r="M588" t="s">
        <v>149</v>
      </c>
    </row>
    <row r="589" spans="1:13" x14ac:dyDescent="0.3">
      <c r="A589" t="s">
        <v>108</v>
      </c>
      <c r="B589" s="16">
        <v>44651</v>
      </c>
      <c r="C589" s="16" t="str">
        <f t="shared" si="27"/>
        <v>Mar</v>
      </c>
      <c r="D589" s="16" t="str">
        <f t="shared" si="28"/>
        <v>FY 2022</v>
      </c>
      <c r="E589" s="16" t="str">
        <f t="shared" si="29"/>
        <v>Q4</v>
      </c>
      <c r="F589" t="s">
        <v>150</v>
      </c>
      <c r="G589" t="s">
        <v>151</v>
      </c>
      <c r="H589">
        <v>159695</v>
      </c>
      <c r="I589" t="s">
        <v>111</v>
      </c>
      <c r="J589" t="s">
        <v>112</v>
      </c>
      <c r="L589">
        <v>140</v>
      </c>
      <c r="M589" t="s">
        <v>152</v>
      </c>
    </row>
    <row r="590" spans="1:13" x14ac:dyDescent="0.3">
      <c r="A590" t="s">
        <v>108</v>
      </c>
      <c r="B590" s="16">
        <v>44620</v>
      </c>
      <c r="C590" s="16" t="str">
        <f t="shared" si="27"/>
        <v>Feb</v>
      </c>
      <c r="D590" s="16" t="str">
        <f t="shared" si="28"/>
        <v>FY 2022</v>
      </c>
      <c r="E590" s="16" t="str">
        <f t="shared" si="29"/>
        <v>Q4</v>
      </c>
      <c r="F590" t="s">
        <v>109</v>
      </c>
      <c r="G590" t="s">
        <v>110</v>
      </c>
      <c r="H590">
        <v>26717</v>
      </c>
      <c r="I590" t="s">
        <v>111</v>
      </c>
      <c r="J590" t="s">
        <v>112</v>
      </c>
      <c r="L590">
        <v>10</v>
      </c>
      <c r="M590" t="s">
        <v>113</v>
      </c>
    </row>
    <row r="591" spans="1:13" x14ac:dyDescent="0.3">
      <c r="A591" t="s">
        <v>108</v>
      </c>
      <c r="B591" s="16">
        <v>44620</v>
      </c>
      <c r="C591" s="16" t="str">
        <f t="shared" si="27"/>
        <v>Feb</v>
      </c>
      <c r="D591" s="16" t="str">
        <f t="shared" si="28"/>
        <v>FY 2022</v>
      </c>
      <c r="E591" s="16" t="str">
        <f t="shared" si="29"/>
        <v>Q4</v>
      </c>
      <c r="F591" t="s">
        <v>114</v>
      </c>
      <c r="G591" t="s">
        <v>115</v>
      </c>
      <c r="H591">
        <v>18054</v>
      </c>
      <c r="I591" t="s">
        <v>111</v>
      </c>
      <c r="J591" t="s">
        <v>112</v>
      </c>
      <c r="L591">
        <v>20</v>
      </c>
      <c r="M591" t="s">
        <v>116</v>
      </c>
    </row>
    <row r="592" spans="1:13" x14ac:dyDescent="0.3">
      <c r="A592" t="s">
        <v>108</v>
      </c>
      <c r="B592" s="16">
        <v>44620</v>
      </c>
      <c r="C592" s="16" t="str">
        <f t="shared" si="27"/>
        <v>Feb</v>
      </c>
      <c r="D592" s="16" t="str">
        <f t="shared" si="28"/>
        <v>FY 2022</v>
      </c>
      <c r="E592" s="16" t="str">
        <f t="shared" si="29"/>
        <v>Q4</v>
      </c>
      <c r="F592" t="s">
        <v>117</v>
      </c>
      <c r="G592" t="s">
        <v>118</v>
      </c>
      <c r="H592">
        <v>501</v>
      </c>
      <c r="I592" t="s">
        <v>111</v>
      </c>
      <c r="J592" t="s">
        <v>112</v>
      </c>
      <c r="L592">
        <v>30</v>
      </c>
      <c r="M592" t="s">
        <v>119</v>
      </c>
    </row>
    <row r="593" spans="1:13" x14ac:dyDescent="0.3">
      <c r="A593" t="s">
        <v>108</v>
      </c>
      <c r="B593" s="16">
        <v>44620</v>
      </c>
      <c r="C593" s="16" t="str">
        <f t="shared" si="27"/>
        <v>Feb</v>
      </c>
      <c r="D593" s="16" t="str">
        <f t="shared" si="28"/>
        <v>FY 2022</v>
      </c>
      <c r="E593" s="16" t="str">
        <f t="shared" si="29"/>
        <v>Q4</v>
      </c>
      <c r="F593" t="s">
        <v>120</v>
      </c>
      <c r="G593" t="s">
        <v>121</v>
      </c>
      <c r="H593">
        <v>45</v>
      </c>
      <c r="I593" t="s">
        <v>111</v>
      </c>
      <c r="J593" t="s">
        <v>112</v>
      </c>
      <c r="L593">
        <v>40</v>
      </c>
      <c r="M593" t="s">
        <v>122</v>
      </c>
    </row>
    <row r="594" spans="1:13" x14ac:dyDescent="0.3">
      <c r="A594" t="s">
        <v>108</v>
      </c>
      <c r="B594" s="16">
        <v>44620</v>
      </c>
      <c r="C594" s="16" t="str">
        <f t="shared" si="27"/>
        <v>Feb</v>
      </c>
      <c r="D594" s="16" t="str">
        <f t="shared" si="28"/>
        <v>FY 2022</v>
      </c>
      <c r="E594" s="16" t="str">
        <f t="shared" si="29"/>
        <v>Q4</v>
      </c>
      <c r="F594" t="s">
        <v>123</v>
      </c>
      <c r="G594" t="s">
        <v>124</v>
      </c>
      <c r="H594">
        <v>3610</v>
      </c>
      <c r="I594" t="s">
        <v>111</v>
      </c>
      <c r="J594" t="s">
        <v>112</v>
      </c>
      <c r="L594">
        <v>50</v>
      </c>
      <c r="M594" t="s">
        <v>125</v>
      </c>
    </row>
    <row r="595" spans="1:13" x14ac:dyDescent="0.3">
      <c r="A595" t="s">
        <v>108</v>
      </c>
      <c r="B595" s="16">
        <v>44620</v>
      </c>
      <c r="C595" s="16" t="str">
        <f t="shared" si="27"/>
        <v>Feb</v>
      </c>
      <c r="D595" s="16" t="str">
        <f t="shared" si="28"/>
        <v>FY 2022</v>
      </c>
      <c r="E595" s="16" t="str">
        <f t="shared" si="29"/>
        <v>Q4</v>
      </c>
      <c r="F595" t="s">
        <v>126</v>
      </c>
      <c r="G595" t="s">
        <v>127</v>
      </c>
      <c r="H595">
        <v>4507</v>
      </c>
      <c r="I595" t="s">
        <v>111</v>
      </c>
      <c r="J595" t="s">
        <v>112</v>
      </c>
      <c r="L595">
        <v>60</v>
      </c>
      <c r="M595" t="s">
        <v>128</v>
      </c>
    </row>
    <row r="596" spans="1:13" x14ac:dyDescent="0.3">
      <c r="A596" t="s">
        <v>108</v>
      </c>
      <c r="B596" s="16">
        <v>44620</v>
      </c>
      <c r="C596" s="16" t="str">
        <f t="shared" si="27"/>
        <v>Feb</v>
      </c>
      <c r="D596" s="16" t="str">
        <f t="shared" si="28"/>
        <v>FY 2022</v>
      </c>
      <c r="E596" s="16" t="str">
        <f t="shared" si="29"/>
        <v>Q4</v>
      </c>
      <c r="F596" t="s">
        <v>129</v>
      </c>
      <c r="G596" t="s">
        <v>130</v>
      </c>
      <c r="H596">
        <v>136527</v>
      </c>
      <c r="I596" t="s">
        <v>111</v>
      </c>
      <c r="J596" t="s">
        <v>112</v>
      </c>
      <c r="L596">
        <v>70</v>
      </c>
      <c r="M596" t="s">
        <v>131</v>
      </c>
    </row>
    <row r="597" spans="1:13" x14ac:dyDescent="0.3">
      <c r="A597" t="s">
        <v>108</v>
      </c>
      <c r="B597" s="16">
        <v>44620</v>
      </c>
      <c r="C597" s="16" t="str">
        <f t="shared" si="27"/>
        <v>Feb</v>
      </c>
      <c r="D597" s="16" t="str">
        <f t="shared" si="28"/>
        <v>FY 2022</v>
      </c>
      <c r="E597" s="16" t="str">
        <f t="shared" si="29"/>
        <v>Q4</v>
      </c>
      <c r="F597" t="s">
        <v>132</v>
      </c>
      <c r="G597" t="s">
        <v>133</v>
      </c>
      <c r="H597">
        <v>26708</v>
      </c>
      <c r="I597" t="s">
        <v>111</v>
      </c>
      <c r="J597" t="s">
        <v>112</v>
      </c>
      <c r="L597">
        <v>80</v>
      </c>
      <c r="M597" t="s">
        <v>134</v>
      </c>
    </row>
    <row r="598" spans="1:13" x14ac:dyDescent="0.3">
      <c r="A598" t="s">
        <v>108</v>
      </c>
      <c r="B598" s="16">
        <v>44620</v>
      </c>
      <c r="C598" s="16" t="str">
        <f t="shared" si="27"/>
        <v>Feb</v>
      </c>
      <c r="D598" s="16" t="str">
        <f t="shared" si="28"/>
        <v>FY 2022</v>
      </c>
      <c r="E598" s="16" t="str">
        <f t="shared" si="29"/>
        <v>Q4</v>
      </c>
      <c r="F598" t="s">
        <v>135</v>
      </c>
      <c r="G598" t="s">
        <v>136</v>
      </c>
      <c r="H598">
        <v>18263</v>
      </c>
      <c r="I598" t="s">
        <v>111</v>
      </c>
      <c r="J598" t="s">
        <v>112</v>
      </c>
      <c r="L598">
        <v>90</v>
      </c>
      <c r="M598" t="s">
        <v>137</v>
      </c>
    </row>
    <row r="599" spans="1:13" x14ac:dyDescent="0.3">
      <c r="A599" t="s">
        <v>108</v>
      </c>
      <c r="B599" s="16">
        <v>44620</v>
      </c>
      <c r="C599" s="16" t="str">
        <f t="shared" si="27"/>
        <v>Feb</v>
      </c>
      <c r="D599" s="16" t="str">
        <f t="shared" si="28"/>
        <v>FY 2022</v>
      </c>
      <c r="E599" s="16" t="str">
        <f t="shared" si="29"/>
        <v>Q4</v>
      </c>
      <c r="F599" t="s">
        <v>138</v>
      </c>
      <c r="G599" t="s">
        <v>139</v>
      </c>
      <c r="H599">
        <v>551</v>
      </c>
      <c r="I599" t="s">
        <v>111</v>
      </c>
      <c r="J599" t="s">
        <v>112</v>
      </c>
      <c r="L599">
        <v>100</v>
      </c>
      <c r="M599" t="s">
        <v>140</v>
      </c>
    </row>
    <row r="600" spans="1:13" x14ac:dyDescent="0.3">
      <c r="A600" t="s">
        <v>108</v>
      </c>
      <c r="B600" s="16">
        <v>44620</v>
      </c>
      <c r="C600" s="16" t="str">
        <f t="shared" si="27"/>
        <v>Feb</v>
      </c>
      <c r="D600" s="16" t="str">
        <f t="shared" si="28"/>
        <v>FY 2022</v>
      </c>
      <c r="E600" s="16" t="str">
        <f t="shared" si="29"/>
        <v>Q4</v>
      </c>
      <c r="F600" t="s">
        <v>141</v>
      </c>
      <c r="G600" t="s">
        <v>142</v>
      </c>
      <c r="H600">
        <v>46</v>
      </c>
      <c r="I600" t="s">
        <v>111</v>
      </c>
      <c r="J600" t="s">
        <v>112</v>
      </c>
      <c r="L600">
        <v>110</v>
      </c>
      <c r="M600" t="s">
        <v>143</v>
      </c>
    </row>
    <row r="601" spans="1:13" x14ac:dyDescent="0.3">
      <c r="A601" t="s">
        <v>108</v>
      </c>
      <c r="B601" s="16">
        <v>44620</v>
      </c>
      <c r="C601" s="16" t="str">
        <f t="shared" si="27"/>
        <v>Feb</v>
      </c>
      <c r="D601" s="16" t="str">
        <f t="shared" si="28"/>
        <v>FY 2022</v>
      </c>
      <c r="E601" s="16" t="str">
        <f t="shared" si="29"/>
        <v>Q4</v>
      </c>
      <c r="F601" t="s">
        <v>144</v>
      </c>
      <c r="G601" t="s">
        <v>145</v>
      </c>
      <c r="H601">
        <v>3364</v>
      </c>
      <c r="I601" t="s">
        <v>111</v>
      </c>
      <c r="J601" t="s">
        <v>112</v>
      </c>
      <c r="L601">
        <v>120</v>
      </c>
      <c r="M601" t="s">
        <v>146</v>
      </c>
    </row>
    <row r="602" spans="1:13" x14ac:dyDescent="0.3">
      <c r="A602" t="s">
        <v>108</v>
      </c>
      <c r="B602" s="16">
        <v>44620</v>
      </c>
      <c r="C602" s="16" t="str">
        <f t="shared" si="27"/>
        <v>Feb</v>
      </c>
      <c r="D602" s="16" t="str">
        <f t="shared" si="28"/>
        <v>FY 2022</v>
      </c>
      <c r="E602" s="16" t="str">
        <f t="shared" si="29"/>
        <v>Q4</v>
      </c>
      <c r="F602" t="s">
        <v>147</v>
      </c>
      <c r="G602" t="s">
        <v>148</v>
      </c>
      <c r="H602">
        <v>4484</v>
      </c>
      <c r="I602" t="s">
        <v>111</v>
      </c>
      <c r="J602" t="s">
        <v>112</v>
      </c>
      <c r="L602">
        <v>130</v>
      </c>
      <c r="M602" t="s">
        <v>149</v>
      </c>
    </row>
    <row r="603" spans="1:13" x14ac:dyDescent="0.3">
      <c r="A603" t="s">
        <v>108</v>
      </c>
      <c r="B603" s="16">
        <v>44620</v>
      </c>
      <c r="C603" s="16" t="str">
        <f t="shared" si="27"/>
        <v>Feb</v>
      </c>
      <c r="D603" s="16" t="str">
        <f t="shared" si="28"/>
        <v>FY 2022</v>
      </c>
      <c r="E603" s="16" t="str">
        <f t="shared" si="29"/>
        <v>Q4</v>
      </c>
      <c r="F603" t="s">
        <v>150</v>
      </c>
      <c r="G603" t="s">
        <v>151</v>
      </c>
      <c r="H603">
        <v>135652</v>
      </c>
      <c r="I603" t="s">
        <v>111</v>
      </c>
      <c r="J603" t="s">
        <v>112</v>
      </c>
      <c r="L603">
        <v>140</v>
      </c>
      <c r="M603" t="s">
        <v>152</v>
      </c>
    </row>
    <row r="604" spans="1:13" x14ac:dyDescent="0.3">
      <c r="A604" t="s">
        <v>108</v>
      </c>
      <c r="B604" s="16">
        <v>44592</v>
      </c>
      <c r="C604" s="16" t="str">
        <f t="shared" si="27"/>
        <v>Jan</v>
      </c>
      <c r="D604" s="16" t="str">
        <f t="shared" si="28"/>
        <v>FY 2022</v>
      </c>
      <c r="E604" s="16" t="str">
        <f t="shared" si="29"/>
        <v>Q4</v>
      </c>
      <c r="F604" t="s">
        <v>109</v>
      </c>
      <c r="G604" t="s">
        <v>110</v>
      </c>
      <c r="H604">
        <v>26354</v>
      </c>
      <c r="I604" t="s">
        <v>111</v>
      </c>
      <c r="J604" t="s">
        <v>112</v>
      </c>
      <c r="L604">
        <v>10</v>
      </c>
      <c r="M604" t="s">
        <v>113</v>
      </c>
    </row>
    <row r="605" spans="1:13" x14ac:dyDescent="0.3">
      <c r="A605" t="s">
        <v>108</v>
      </c>
      <c r="B605" s="16">
        <v>44592</v>
      </c>
      <c r="C605" s="16" t="str">
        <f t="shared" si="27"/>
        <v>Jan</v>
      </c>
      <c r="D605" s="16" t="str">
        <f t="shared" si="28"/>
        <v>FY 2022</v>
      </c>
      <c r="E605" s="16" t="str">
        <f t="shared" si="29"/>
        <v>Q4</v>
      </c>
      <c r="F605" t="s">
        <v>114</v>
      </c>
      <c r="G605" t="s">
        <v>115</v>
      </c>
      <c r="H605">
        <v>16985</v>
      </c>
      <c r="I605" t="s">
        <v>111</v>
      </c>
      <c r="J605" t="s">
        <v>112</v>
      </c>
      <c r="L605">
        <v>20</v>
      </c>
      <c r="M605" t="s">
        <v>116</v>
      </c>
    </row>
    <row r="606" spans="1:13" x14ac:dyDescent="0.3">
      <c r="A606" t="s">
        <v>108</v>
      </c>
      <c r="B606" s="16">
        <v>44592</v>
      </c>
      <c r="C606" s="16" t="str">
        <f t="shared" si="27"/>
        <v>Jan</v>
      </c>
      <c r="D606" s="16" t="str">
        <f t="shared" si="28"/>
        <v>FY 2022</v>
      </c>
      <c r="E606" s="16" t="str">
        <f t="shared" si="29"/>
        <v>Q4</v>
      </c>
      <c r="F606" t="s">
        <v>117</v>
      </c>
      <c r="G606" t="s">
        <v>118</v>
      </c>
      <c r="H606">
        <v>690</v>
      </c>
      <c r="I606" t="s">
        <v>111</v>
      </c>
      <c r="J606" t="s">
        <v>112</v>
      </c>
      <c r="L606">
        <v>30</v>
      </c>
      <c r="M606" t="s">
        <v>119</v>
      </c>
    </row>
    <row r="607" spans="1:13" x14ac:dyDescent="0.3">
      <c r="A607" t="s">
        <v>108</v>
      </c>
      <c r="B607" s="16">
        <v>44592</v>
      </c>
      <c r="C607" s="16" t="str">
        <f t="shared" si="27"/>
        <v>Jan</v>
      </c>
      <c r="D607" s="16" t="str">
        <f t="shared" si="28"/>
        <v>FY 2022</v>
      </c>
      <c r="E607" s="16" t="str">
        <f t="shared" si="29"/>
        <v>Q4</v>
      </c>
      <c r="F607" t="s">
        <v>120</v>
      </c>
      <c r="G607" t="s">
        <v>121</v>
      </c>
      <c r="H607">
        <v>88</v>
      </c>
      <c r="I607" t="s">
        <v>111</v>
      </c>
      <c r="J607" t="s">
        <v>112</v>
      </c>
      <c r="L607">
        <v>40</v>
      </c>
      <c r="M607" t="s">
        <v>122</v>
      </c>
    </row>
    <row r="608" spans="1:13" x14ac:dyDescent="0.3">
      <c r="A608" t="s">
        <v>108</v>
      </c>
      <c r="B608" s="16">
        <v>44592</v>
      </c>
      <c r="C608" s="16" t="str">
        <f t="shared" si="27"/>
        <v>Jan</v>
      </c>
      <c r="D608" s="16" t="str">
        <f t="shared" si="28"/>
        <v>FY 2022</v>
      </c>
      <c r="E608" s="16" t="str">
        <f t="shared" si="29"/>
        <v>Q4</v>
      </c>
      <c r="F608" t="s">
        <v>123</v>
      </c>
      <c r="G608" t="s">
        <v>124</v>
      </c>
      <c r="H608">
        <v>3625</v>
      </c>
      <c r="I608" t="s">
        <v>111</v>
      </c>
      <c r="J608" t="s">
        <v>112</v>
      </c>
      <c r="L608">
        <v>50</v>
      </c>
      <c r="M608" t="s">
        <v>125</v>
      </c>
    </row>
    <row r="609" spans="1:13" x14ac:dyDescent="0.3">
      <c r="A609" t="s">
        <v>108</v>
      </c>
      <c r="B609" s="16">
        <v>44592</v>
      </c>
      <c r="C609" s="16" t="str">
        <f t="shared" si="27"/>
        <v>Jan</v>
      </c>
      <c r="D609" s="16" t="str">
        <f t="shared" si="28"/>
        <v>FY 2022</v>
      </c>
      <c r="E609" s="16" t="str">
        <f t="shared" si="29"/>
        <v>Q4</v>
      </c>
      <c r="F609" t="s">
        <v>126</v>
      </c>
      <c r="G609" t="s">
        <v>127</v>
      </c>
      <c r="H609">
        <v>4966</v>
      </c>
      <c r="I609" t="s">
        <v>111</v>
      </c>
      <c r="J609" t="s">
        <v>112</v>
      </c>
      <c r="L609">
        <v>60</v>
      </c>
      <c r="M609" t="s">
        <v>128</v>
      </c>
    </row>
    <row r="610" spans="1:13" x14ac:dyDescent="0.3">
      <c r="A610" t="s">
        <v>108</v>
      </c>
      <c r="B610" s="16">
        <v>44592</v>
      </c>
      <c r="C610" s="16" t="str">
        <f t="shared" si="27"/>
        <v>Jan</v>
      </c>
      <c r="D610" s="16" t="str">
        <f t="shared" si="28"/>
        <v>FY 2022</v>
      </c>
      <c r="E610" s="16" t="str">
        <f t="shared" si="29"/>
        <v>Q4</v>
      </c>
      <c r="F610" t="s">
        <v>129</v>
      </c>
      <c r="G610" t="s">
        <v>130</v>
      </c>
      <c r="H610">
        <v>153658</v>
      </c>
      <c r="I610" t="s">
        <v>111</v>
      </c>
      <c r="J610" t="s">
        <v>112</v>
      </c>
      <c r="L610">
        <v>70</v>
      </c>
      <c r="M610" t="s">
        <v>131</v>
      </c>
    </row>
    <row r="611" spans="1:13" x14ac:dyDescent="0.3">
      <c r="A611" t="s">
        <v>108</v>
      </c>
      <c r="B611" s="16">
        <v>44592</v>
      </c>
      <c r="C611" s="16" t="str">
        <f t="shared" si="27"/>
        <v>Jan</v>
      </c>
      <c r="D611" s="16" t="str">
        <f t="shared" si="28"/>
        <v>FY 2022</v>
      </c>
      <c r="E611" s="16" t="str">
        <f t="shared" si="29"/>
        <v>Q4</v>
      </c>
      <c r="F611" t="s">
        <v>132</v>
      </c>
      <c r="G611" t="s">
        <v>133</v>
      </c>
      <c r="H611">
        <v>28258</v>
      </c>
      <c r="I611" t="s">
        <v>111</v>
      </c>
      <c r="J611" t="s">
        <v>112</v>
      </c>
      <c r="L611">
        <v>80</v>
      </c>
      <c r="M611" t="s">
        <v>134</v>
      </c>
    </row>
    <row r="612" spans="1:13" x14ac:dyDescent="0.3">
      <c r="A612" t="s">
        <v>108</v>
      </c>
      <c r="B612" s="16">
        <v>44592</v>
      </c>
      <c r="C612" s="16" t="str">
        <f t="shared" si="27"/>
        <v>Jan</v>
      </c>
      <c r="D612" s="16" t="str">
        <f t="shared" si="28"/>
        <v>FY 2022</v>
      </c>
      <c r="E612" s="16" t="str">
        <f t="shared" si="29"/>
        <v>Q4</v>
      </c>
      <c r="F612" t="s">
        <v>135</v>
      </c>
      <c r="G612" t="s">
        <v>136</v>
      </c>
      <c r="H612">
        <v>18356</v>
      </c>
      <c r="I612" t="s">
        <v>111</v>
      </c>
      <c r="J612" t="s">
        <v>112</v>
      </c>
      <c r="L612">
        <v>90</v>
      </c>
      <c r="M612" t="s">
        <v>137</v>
      </c>
    </row>
    <row r="613" spans="1:13" x14ac:dyDescent="0.3">
      <c r="A613" t="s">
        <v>108</v>
      </c>
      <c r="B613" s="16">
        <v>44592</v>
      </c>
      <c r="C613" s="16" t="str">
        <f t="shared" si="27"/>
        <v>Jan</v>
      </c>
      <c r="D613" s="16" t="str">
        <f t="shared" si="28"/>
        <v>FY 2022</v>
      </c>
      <c r="E613" s="16" t="str">
        <f t="shared" si="29"/>
        <v>Q4</v>
      </c>
      <c r="F613" t="s">
        <v>138</v>
      </c>
      <c r="G613" t="s">
        <v>139</v>
      </c>
      <c r="H613">
        <v>627</v>
      </c>
      <c r="I613" t="s">
        <v>111</v>
      </c>
      <c r="J613" t="s">
        <v>112</v>
      </c>
      <c r="L613">
        <v>100</v>
      </c>
      <c r="M613" t="s">
        <v>140</v>
      </c>
    </row>
    <row r="614" spans="1:13" x14ac:dyDescent="0.3">
      <c r="A614" t="s">
        <v>108</v>
      </c>
      <c r="B614" s="16">
        <v>44592</v>
      </c>
      <c r="C614" s="16" t="str">
        <f t="shared" si="27"/>
        <v>Jan</v>
      </c>
      <c r="D614" s="16" t="str">
        <f t="shared" si="28"/>
        <v>FY 2022</v>
      </c>
      <c r="E614" s="16" t="str">
        <f t="shared" si="29"/>
        <v>Q4</v>
      </c>
      <c r="F614" t="s">
        <v>141</v>
      </c>
      <c r="G614" t="s">
        <v>142</v>
      </c>
      <c r="H614">
        <v>83</v>
      </c>
      <c r="I614" t="s">
        <v>111</v>
      </c>
      <c r="J614" t="s">
        <v>112</v>
      </c>
      <c r="L614">
        <v>110</v>
      </c>
      <c r="M614" t="s">
        <v>143</v>
      </c>
    </row>
    <row r="615" spans="1:13" x14ac:dyDescent="0.3">
      <c r="A615" t="s">
        <v>108</v>
      </c>
      <c r="B615" s="16">
        <v>44592</v>
      </c>
      <c r="C615" s="16" t="str">
        <f t="shared" si="27"/>
        <v>Jan</v>
      </c>
      <c r="D615" s="16" t="str">
        <f t="shared" si="28"/>
        <v>FY 2022</v>
      </c>
      <c r="E615" s="16" t="str">
        <f t="shared" si="29"/>
        <v>Q4</v>
      </c>
      <c r="F615" t="s">
        <v>144</v>
      </c>
      <c r="G615" t="s">
        <v>145</v>
      </c>
      <c r="H615">
        <v>3552</v>
      </c>
      <c r="I615" t="s">
        <v>111</v>
      </c>
      <c r="J615" t="s">
        <v>112</v>
      </c>
      <c r="L615">
        <v>120</v>
      </c>
      <c r="M615" t="s">
        <v>146</v>
      </c>
    </row>
    <row r="616" spans="1:13" x14ac:dyDescent="0.3">
      <c r="A616" t="s">
        <v>108</v>
      </c>
      <c r="B616" s="16">
        <v>44592</v>
      </c>
      <c r="C616" s="16" t="str">
        <f t="shared" si="27"/>
        <v>Jan</v>
      </c>
      <c r="D616" s="16" t="str">
        <f t="shared" si="28"/>
        <v>FY 2022</v>
      </c>
      <c r="E616" s="16" t="str">
        <f t="shared" si="29"/>
        <v>Q4</v>
      </c>
      <c r="F616" t="s">
        <v>147</v>
      </c>
      <c r="G616" t="s">
        <v>148</v>
      </c>
      <c r="H616">
        <v>5640</v>
      </c>
      <c r="I616" t="s">
        <v>111</v>
      </c>
      <c r="J616" t="s">
        <v>112</v>
      </c>
      <c r="L616">
        <v>130</v>
      </c>
      <c r="M616" t="s">
        <v>149</v>
      </c>
    </row>
    <row r="617" spans="1:13" x14ac:dyDescent="0.3">
      <c r="A617" t="s">
        <v>108</v>
      </c>
      <c r="B617" s="16">
        <v>44592</v>
      </c>
      <c r="C617" s="16" t="str">
        <f t="shared" si="27"/>
        <v>Jan</v>
      </c>
      <c r="D617" s="16" t="str">
        <f t="shared" si="28"/>
        <v>FY 2022</v>
      </c>
      <c r="E617" s="16" t="str">
        <f t="shared" si="29"/>
        <v>Q4</v>
      </c>
      <c r="F617" t="s">
        <v>150</v>
      </c>
      <c r="G617" t="s">
        <v>151</v>
      </c>
      <c r="H617">
        <v>152659</v>
      </c>
      <c r="I617" t="s">
        <v>111</v>
      </c>
      <c r="J617" t="s">
        <v>112</v>
      </c>
      <c r="L617">
        <v>140</v>
      </c>
      <c r="M617" t="s">
        <v>152</v>
      </c>
    </row>
    <row r="618" spans="1:13" x14ac:dyDescent="0.3">
      <c r="A618" t="s">
        <v>108</v>
      </c>
      <c r="B618" s="16">
        <v>44561</v>
      </c>
      <c r="C618" s="16" t="str">
        <f t="shared" si="27"/>
        <v>Dec</v>
      </c>
      <c r="D618" s="16" t="str">
        <f t="shared" si="28"/>
        <v>FY 2022</v>
      </c>
      <c r="E618" s="16" t="str">
        <f t="shared" si="29"/>
        <v>Q3</v>
      </c>
      <c r="F618" t="s">
        <v>109</v>
      </c>
      <c r="G618" t="s">
        <v>110</v>
      </c>
      <c r="H618">
        <v>32152</v>
      </c>
      <c r="I618" t="s">
        <v>111</v>
      </c>
      <c r="J618" t="s">
        <v>112</v>
      </c>
      <c r="L618">
        <v>10</v>
      </c>
      <c r="M618" t="s">
        <v>113</v>
      </c>
    </row>
    <row r="619" spans="1:13" x14ac:dyDescent="0.3">
      <c r="A619" t="s">
        <v>108</v>
      </c>
      <c r="B619" s="16">
        <v>44561</v>
      </c>
      <c r="C619" s="16" t="str">
        <f t="shared" si="27"/>
        <v>Dec</v>
      </c>
      <c r="D619" s="16" t="str">
        <f t="shared" si="28"/>
        <v>FY 2022</v>
      </c>
      <c r="E619" s="16" t="str">
        <f t="shared" si="29"/>
        <v>Q3</v>
      </c>
      <c r="F619" t="s">
        <v>114</v>
      </c>
      <c r="G619" t="s">
        <v>115</v>
      </c>
      <c r="H619">
        <v>24471</v>
      </c>
      <c r="I619" t="s">
        <v>111</v>
      </c>
      <c r="J619" t="s">
        <v>112</v>
      </c>
      <c r="L619">
        <v>20</v>
      </c>
      <c r="M619" t="s">
        <v>116</v>
      </c>
    </row>
    <row r="620" spans="1:13" x14ac:dyDescent="0.3">
      <c r="A620" t="s">
        <v>108</v>
      </c>
      <c r="B620" s="16">
        <v>44561</v>
      </c>
      <c r="C620" s="16" t="str">
        <f t="shared" si="27"/>
        <v>Dec</v>
      </c>
      <c r="D620" s="16" t="str">
        <f t="shared" si="28"/>
        <v>FY 2022</v>
      </c>
      <c r="E620" s="16" t="str">
        <f t="shared" si="29"/>
        <v>Q3</v>
      </c>
      <c r="F620" t="s">
        <v>117</v>
      </c>
      <c r="G620" t="s">
        <v>118</v>
      </c>
      <c r="H620">
        <v>299</v>
      </c>
      <c r="I620" t="s">
        <v>111</v>
      </c>
      <c r="J620" t="s">
        <v>112</v>
      </c>
      <c r="L620">
        <v>30</v>
      </c>
      <c r="M620" t="s">
        <v>119</v>
      </c>
    </row>
    <row r="621" spans="1:13" x14ac:dyDescent="0.3">
      <c r="A621" t="s">
        <v>108</v>
      </c>
      <c r="B621" s="16">
        <v>44561</v>
      </c>
      <c r="C621" s="16" t="str">
        <f t="shared" si="27"/>
        <v>Dec</v>
      </c>
      <c r="D621" s="16" t="str">
        <f t="shared" si="28"/>
        <v>FY 2022</v>
      </c>
      <c r="E621" s="16" t="str">
        <f t="shared" si="29"/>
        <v>Q3</v>
      </c>
      <c r="F621" t="s">
        <v>120</v>
      </c>
      <c r="G621" t="s">
        <v>121</v>
      </c>
      <c r="H621">
        <v>36</v>
      </c>
      <c r="I621" t="s">
        <v>111</v>
      </c>
      <c r="J621" t="s">
        <v>112</v>
      </c>
      <c r="L621">
        <v>40</v>
      </c>
      <c r="M621" t="s">
        <v>122</v>
      </c>
    </row>
    <row r="622" spans="1:13" x14ac:dyDescent="0.3">
      <c r="A622" t="s">
        <v>108</v>
      </c>
      <c r="B622" s="16">
        <v>44561</v>
      </c>
      <c r="C622" s="16" t="str">
        <f t="shared" si="27"/>
        <v>Dec</v>
      </c>
      <c r="D622" s="16" t="str">
        <f t="shared" si="28"/>
        <v>FY 2022</v>
      </c>
      <c r="E622" s="16" t="str">
        <f t="shared" si="29"/>
        <v>Q3</v>
      </c>
      <c r="F622" t="s">
        <v>123</v>
      </c>
      <c r="G622" t="s">
        <v>124</v>
      </c>
      <c r="H622">
        <v>2870</v>
      </c>
      <c r="I622" t="s">
        <v>111</v>
      </c>
      <c r="J622" t="s">
        <v>112</v>
      </c>
      <c r="L622">
        <v>50</v>
      </c>
      <c r="M622" t="s">
        <v>125</v>
      </c>
    </row>
    <row r="623" spans="1:13" x14ac:dyDescent="0.3">
      <c r="A623" t="s">
        <v>108</v>
      </c>
      <c r="B623" s="16">
        <v>44561</v>
      </c>
      <c r="C623" s="16" t="str">
        <f t="shared" si="27"/>
        <v>Dec</v>
      </c>
      <c r="D623" s="16" t="str">
        <f t="shared" si="28"/>
        <v>FY 2022</v>
      </c>
      <c r="E623" s="16" t="str">
        <f t="shared" si="29"/>
        <v>Q3</v>
      </c>
      <c r="F623" t="s">
        <v>126</v>
      </c>
      <c r="G623" t="s">
        <v>127</v>
      </c>
      <c r="H623">
        <v>4476</v>
      </c>
      <c r="I623" t="s">
        <v>111</v>
      </c>
      <c r="J623" t="s">
        <v>112</v>
      </c>
      <c r="L623">
        <v>60</v>
      </c>
      <c r="M623" t="s">
        <v>128</v>
      </c>
    </row>
    <row r="624" spans="1:13" x14ac:dyDescent="0.3">
      <c r="A624" t="s">
        <v>108</v>
      </c>
      <c r="B624" s="16">
        <v>44561</v>
      </c>
      <c r="C624" s="16" t="str">
        <f t="shared" si="27"/>
        <v>Dec</v>
      </c>
      <c r="D624" s="16" t="str">
        <f t="shared" si="28"/>
        <v>FY 2022</v>
      </c>
      <c r="E624" s="16" t="str">
        <f t="shared" si="29"/>
        <v>Q3</v>
      </c>
      <c r="F624" t="s">
        <v>129</v>
      </c>
      <c r="G624" t="s">
        <v>130</v>
      </c>
      <c r="H624">
        <v>142412</v>
      </c>
      <c r="I624" t="s">
        <v>111</v>
      </c>
      <c r="J624" t="s">
        <v>112</v>
      </c>
      <c r="L624">
        <v>70</v>
      </c>
      <c r="M624" t="s">
        <v>131</v>
      </c>
    </row>
    <row r="625" spans="1:13" x14ac:dyDescent="0.3">
      <c r="A625" t="s">
        <v>108</v>
      </c>
      <c r="B625" s="16">
        <v>44561</v>
      </c>
      <c r="C625" s="16" t="str">
        <f t="shared" si="27"/>
        <v>Dec</v>
      </c>
      <c r="D625" s="16" t="str">
        <f t="shared" si="28"/>
        <v>FY 2022</v>
      </c>
      <c r="E625" s="16" t="str">
        <f t="shared" si="29"/>
        <v>Q3</v>
      </c>
      <c r="F625" t="s">
        <v>132</v>
      </c>
      <c r="G625" t="s">
        <v>133</v>
      </c>
      <c r="H625">
        <v>30984</v>
      </c>
      <c r="I625" t="s">
        <v>111</v>
      </c>
      <c r="J625" t="s">
        <v>112</v>
      </c>
      <c r="L625">
        <v>80</v>
      </c>
      <c r="M625" t="s">
        <v>134</v>
      </c>
    </row>
    <row r="626" spans="1:13" x14ac:dyDescent="0.3">
      <c r="A626" t="s">
        <v>108</v>
      </c>
      <c r="B626" s="16">
        <v>44561</v>
      </c>
      <c r="C626" s="16" t="str">
        <f t="shared" si="27"/>
        <v>Dec</v>
      </c>
      <c r="D626" s="16" t="str">
        <f t="shared" si="28"/>
        <v>FY 2022</v>
      </c>
      <c r="E626" s="16" t="str">
        <f t="shared" si="29"/>
        <v>Q3</v>
      </c>
      <c r="F626" t="s">
        <v>135</v>
      </c>
      <c r="G626" t="s">
        <v>136</v>
      </c>
      <c r="H626">
        <v>22168</v>
      </c>
      <c r="I626" t="s">
        <v>111</v>
      </c>
      <c r="J626" t="s">
        <v>112</v>
      </c>
      <c r="L626">
        <v>90</v>
      </c>
      <c r="M626" t="s">
        <v>137</v>
      </c>
    </row>
    <row r="627" spans="1:13" x14ac:dyDescent="0.3">
      <c r="A627" t="s">
        <v>108</v>
      </c>
      <c r="B627" s="16">
        <v>44561</v>
      </c>
      <c r="C627" s="16" t="str">
        <f t="shared" si="27"/>
        <v>Dec</v>
      </c>
      <c r="D627" s="16" t="str">
        <f t="shared" si="28"/>
        <v>FY 2022</v>
      </c>
      <c r="E627" s="16" t="str">
        <f t="shared" si="29"/>
        <v>Q3</v>
      </c>
      <c r="F627" t="s">
        <v>138</v>
      </c>
      <c r="G627" t="s">
        <v>139</v>
      </c>
      <c r="H627">
        <v>432</v>
      </c>
      <c r="I627" t="s">
        <v>111</v>
      </c>
      <c r="J627" t="s">
        <v>112</v>
      </c>
      <c r="L627">
        <v>100</v>
      </c>
      <c r="M627" t="s">
        <v>140</v>
      </c>
    </row>
    <row r="628" spans="1:13" x14ac:dyDescent="0.3">
      <c r="A628" t="s">
        <v>108</v>
      </c>
      <c r="B628" s="16">
        <v>44561</v>
      </c>
      <c r="C628" s="16" t="str">
        <f t="shared" si="27"/>
        <v>Dec</v>
      </c>
      <c r="D628" s="16" t="str">
        <f t="shared" si="28"/>
        <v>FY 2022</v>
      </c>
      <c r="E628" s="16" t="str">
        <f t="shared" si="29"/>
        <v>Q3</v>
      </c>
      <c r="F628" t="s">
        <v>141</v>
      </c>
      <c r="G628" t="s">
        <v>142</v>
      </c>
      <c r="H628">
        <v>52</v>
      </c>
      <c r="I628" t="s">
        <v>111</v>
      </c>
      <c r="J628" t="s">
        <v>112</v>
      </c>
      <c r="L628">
        <v>110</v>
      </c>
      <c r="M628" t="s">
        <v>143</v>
      </c>
    </row>
    <row r="629" spans="1:13" x14ac:dyDescent="0.3">
      <c r="A629" t="s">
        <v>108</v>
      </c>
      <c r="B629" s="16">
        <v>44561</v>
      </c>
      <c r="C629" s="16" t="str">
        <f t="shared" si="27"/>
        <v>Dec</v>
      </c>
      <c r="D629" s="16" t="str">
        <f t="shared" si="28"/>
        <v>FY 2022</v>
      </c>
      <c r="E629" s="16" t="str">
        <f t="shared" si="29"/>
        <v>Q3</v>
      </c>
      <c r="F629" t="s">
        <v>144</v>
      </c>
      <c r="G629" t="s">
        <v>145</v>
      </c>
      <c r="H629">
        <v>3421</v>
      </c>
      <c r="I629" t="s">
        <v>111</v>
      </c>
      <c r="J629" t="s">
        <v>112</v>
      </c>
      <c r="L629">
        <v>120</v>
      </c>
      <c r="M629" t="s">
        <v>146</v>
      </c>
    </row>
    <row r="630" spans="1:13" x14ac:dyDescent="0.3">
      <c r="A630" t="s">
        <v>108</v>
      </c>
      <c r="B630" s="16">
        <v>44561</v>
      </c>
      <c r="C630" s="16" t="str">
        <f t="shared" si="27"/>
        <v>Dec</v>
      </c>
      <c r="D630" s="16" t="str">
        <f t="shared" si="28"/>
        <v>FY 2022</v>
      </c>
      <c r="E630" s="16" t="str">
        <f t="shared" si="29"/>
        <v>Q3</v>
      </c>
      <c r="F630" t="s">
        <v>147</v>
      </c>
      <c r="G630" t="s">
        <v>148</v>
      </c>
      <c r="H630">
        <v>4911</v>
      </c>
      <c r="I630" t="s">
        <v>111</v>
      </c>
      <c r="J630" t="s">
        <v>112</v>
      </c>
      <c r="L630">
        <v>130</v>
      </c>
      <c r="M630" t="s">
        <v>149</v>
      </c>
    </row>
    <row r="631" spans="1:13" x14ac:dyDescent="0.3">
      <c r="A631" t="s">
        <v>108</v>
      </c>
      <c r="B631" s="16">
        <v>44561</v>
      </c>
      <c r="C631" s="16" t="str">
        <f t="shared" si="27"/>
        <v>Dec</v>
      </c>
      <c r="D631" s="16" t="str">
        <f t="shared" si="28"/>
        <v>FY 2022</v>
      </c>
      <c r="E631" s="16" t="str">
        <f t="shared" si="29"/>
        <v>Q3</v>
      </c>
      <c r="F631" t="s">
        <v>150</v>
      </c>
      <c r="G631" t="s">
        <v>151</v>
      </c>
      <c r="H631">
        <v>143675</v>
      </c>
      <c r="I631" t="s">
        <v>111</v>
      </c>
      <c r="J631" t="s">
        <v>112</v>
      </c>
      <c r="L631">
        <v>140</v>
      </c>
      <c r="M631" t="s">
        <v>152</v>
      </c>
    </row>
    <row r="632" spans="1:13" x14ac:dyDescent="0.3">
      <c r="A632" t="s">
        <v>108</v>
      </c>
      <c r="B632" s="16">
        <v>44530</v>
      </c>
      <c r="C632" s="16" t="str">
        <f t="shared" si="27"/>
        <v>Nov</v>
      </c>
      <c r="D632" s="16" t="str">
        <f t="shared" si="28"/>
        <v>FY 2022</v>
      </c>
      <c r="E632" s="16" t="str">
        <f t="shared" si="29"/>
        <v>Q3</v>
      </c>
      <c r="F632" t="s">
        <v>109</v>
      </c>
      <c r="G632" t="s">
        <v>110</v>
      </c>
      <c r="H632">
        <v>23863</v>
      </c>
      <c r="I632" t="s">
        <v>111</v>
      </c>
      <c r="J632" t="s">
        <v>112</v>
      </c>
      <c r="L632">
        <v>10</v>
      </c>
      <c r="M632" t="s">
        <v>113</v>
      </c>
    </row>
    <row r="633" spans="1:13" x14ac:dyDescent="0.3">
      <c r="A633" t="s">
        <v>108</v>
      </c>
      <c r="B633" s="16">
        <v>44530</v>
      </c>
      <c r="C633" s="16" t="str">
        <f t="shared" si="27"/>
        <v>Nov</v>
      </c>
      <c r="D633" s="16" t="str">
        <f t="shared" si="28"/>
        <v>FY 2022</v>
      </c>
      <c r="E633" s="16" t="str">
        <f t="shared" si="29"/>
        <v>Q3</v>
      </c>
      <c r="F633" t="s">
        <v>114</v>
      </c>
      <c r="G633" t="s">
        <v>115</v>
      </c>
      <c r="H633">
        <v>15351</v>
      </c>
      <c r="I633" t="s">
        <v>111</v>
      </c>
      <c r="J633" t="s">
        <v>112</v>
      </c>
      <c r="L633">
        <v>20</v>
      </c>
      <c r="M633" t="s">
        <v>116</v>
      </c>
    </row>
    <row r="634" spans="1:13" x14ac:dyDescent="0.3">
      <c r="A634" t="s">
        <v>108</v>
      </c>
      <c r="B634" s="16">
        <v>44530</v>
      </c>
      <c r="C634" s="16" t="str">
        <f t="shared" si="27"/>
        <v>Nov</v>
      </c>
      <c r="D634" s="16" t="str">
        <f t="shared" si="28"/>
        <v>FY 2022</v>
      </c>
      <c r="E634" s="16" t="str">
        <f t="shared" si="29"/>
        <v>Q3</v>
      </c>
      <c r="F634" t="s">
        <v>117</v>
      </c>
      <c r="G634" t="s">
        <v>118</v>
      </c>
      <c r="H634">
        <v>492</v>
      </c>
      <c r="I634" t="s">
        <v>111</v>
      </c>
      <c r="J634" t="s">
        <v>112</v>
      </c>
      <c r="L634">
        <v>30</v>
      </c>
      <c r="M634" t="s">
        <v>119</v>
      </c>
    </row>
    <row r="635" spans="1:13" x14ac:dyDescent="0.3">
      <c r="A635" t="s">
        <v>108</v>
      </c>
      <c r="B635" s="16">
        <v>44530</v>
      </c>
      <c r="C635" s="16" t="str">
        <f t="shared" si="27"/>
        <v>Nov</v>
      </c>
      <c r="D635" s="16" t="str">
        <f t="shared" si="28"/>
        <v>FY 2022</v>
      </c>
      <c r="E635" s="16" t="str">
        <f t="shared" si="29"/>
        <v>Q3</v>
      </c>
      <c r="F635" t="s">
        <v>120</v>
      </c>
      <c r="G635" t="s">
        <v>121</v>
      </c>
      <c r="H635">
        <v>40</v>
      </c>
      <c r="I635" t="s">
        <v>111</v>
      </c>
      <c r="J635" t="s">
        <v>112</v>
      </c>
      <c r="L635">
        <v>40</v>
      </c>
      <c r="M635" t="s">
        <v>122</v>
      </c>
    </row>
    <row r="636" spans="1:13" x14ac:dyDescent="0.3">
      <c r="A636" t="s">
        <v>108</v>
      </c>
      <c r="B636" s="16">
        <v>44530</v>
      </c>
      <c r="C636" s="16" t="str">
        <f t="shared" si="27"/>
        <v>Nov</v>
      </c>
      <c r="D636" s="16" t="str">
        <f t="shared" si="28"/>
        <v>FY 2022</v>
      </c>
      <c r="E636" s="16" t="str">
        <f t="shared" si="29"/>
        <v>Q3</v>
      </c>
      <c r="F636" t="s">
        <v>123</v>
      </c>
      <c r="G636" t="s">
        <v>124</v>
      </c>
      <c r="H636">
        <v>3363</v>
      </c>
      <c r="I636" t="s">
        <v>111</v>
      </c>
      <c r="J636" t="s">
        <v>112</v>
      </c>
      <c r="L636">
        <v>50</v>
      </c>
      <c r="M636" t="s">
        <v>125</v>
      </c>
    </row>
    <row r="637" spans="1:13" x14ac:dyDescent="0.3">
      <c r="A637" t="s">
        <v>108</v>
      </c>
      <c r="B637" s="16">
        <v>44530</v>
      </c>
      <c r="C637" s="16" t="str">
        <f t="shared" si="27"/>
        <v>Nov</v>
      </c>
      <c r="D637" s="16" t="str">
        <f t="shared" si="28"/>
        <v>FY 2022</v>
      </c>
      <c r="E637" s="16" t="str">
        <f t="shared" si="29"/>
        <v>Q3</v>
      </c>
      <c r="F637" t="s">
        <v>126</v>
      </c>
      <c r="G637" t="s">
        <v>127</v>
      </c>
      <c r="H637">
        <v>4617</v>
      </c>
      <c r="I637" t="s">
        <v>111</v>
      </c>
      <c r="J637" t="s">
        <v>112</v>
      </c>
      <c r="L637">
        <v>60</v>
      </c>
      <c r="M637" t="s">
        <v>128</v>
      </c>
    </row>
    <row r="638" spans="1:13" x14ac:dyDescent="0.3">
      <c r="A638" t="s">
        <v>108</v>
      </c>
      <c r="B638" s="16">
        <v>44530</v>
      </c>
      <c r="C638" s="16" t="str">
        <f t="shared" si="27"/>
        <v>Nov</v>
      </c>
      <c r="D638" s="16" t="str">
        <f t="shared" si="28"/>
        <v>FY 2022</v>
      </c>
      <c r="E638" s="16" t="str">
        <f t="shared" si="29"/>
        <v>Q3</v>
      </c>
      <c r="F638" t="s">
        <v>129</v>
      </c>
      <c r="G638" t="s">
        <v>130</v>
      </c>
      <c r="H638">
        <v>166731</v>
      </c>
      <c r="I638" t="s">
        <v>111</v>
      </c>
      <c r="J638" t="s">
        <v>112</v>
      </c>
      <c r="L638">
        <v>70</v>
      </c>
      <c r="M638" t="s">
        <v>131</v>
      </c>
    </row>
    <row r="639" spans="1:13" x14ac:dyDescent="0.3">
      <c r="A639" t="s">
        <v>108</v>
      </c>
      <c r="B639" s="16">
        <v>44530</v>
      </c>
      <c r="C639" s="16" t="str">
        <f t="shared" si="27"/>
        <v>Nov</v>
      </c>
      <c r="D639" s="16" t="str">
        <f t="shared" si="28"/>
        <v>FY 2022</v>
      </c>
      <c r="E639" s="16" t="str">
        <f t="shared" si="29"/>
        <v>Q3</v>
      </c>
      <c r="F639" t="s">
        <v>132</v>
      </c>
      <c r="G639" t="s">
        <v>133</v>
      </c>
      <c r="H639">
        <v>25191</v>
      </c>
      <c r="I639" t="s">
        <v>111</v>
      </c>
      <c r="J639" t="s">
        <v>112</v>
      </c>
      <c r="L639">
        <v>80</v>
      </c>
      <c r="M639" t="s">
        <v>134</v>
      </c>
    </row>
    <row r="640" spans="1:13" x14ac:dyDescent="0.3">
      <c r="A640" t="s">
        <v>108</v>
      </c>
      <c r="B640" s="16">
        <v>44530</v>
      </c>
      <c r="C640" s="16" t="str">
        <f t="shared" si="27"/>
        <v>Nov</v>
      </c>
      <c r="D640" s="16" t="str">
        <f t="shared" si="28"/>
        <v>FY 2022</v>
      </c>
      <c r="E640" s="16" t="str">
        <f t="shared" si="29"/>
        <v>Q3</v>
      </c>
      <c r="F640" t="s">
        <v>135</v>
      </c>
      <c r="G640" t="s">
        <v>136</v>
      </c>
      <c r="H640">
        <v>16629</v>
      </c>
      <c r="I640" t="s">
        <v>111</v>
      </c>
      <c r="J640" t="s">
        <v>112</v>
      </c>
      <c r="L640">
        <v>90</v>
      </c>
      <c r="M640" t="s">
        <v>137</v>
      </c>
    </row>
    <row r="641" spans="1:13" x14ac:dyDescent="0.3">
      <c r="A641" t="s">
        <v>108</v>
      </c>
      <c r="B641" s="16">
        <v>44530</v>
      </c>
      <c r="C641" s="16" t="str">
        <f t="shared" si="27"/>
        <v>Nov</v>
      </c>
      <c r="D641" s="16" t="str">
        <f t="shared" si="28"/>
        <v>FY 2022</v>
      </c>
      <c r="E641" s="16" t="str">
        <f t="shared" si="29"/>
        <v>Q3</v>
      </c>
      <c r="F641" t="s">
        <v>138</v>
      </c>
      <c r="G641" t="s">
        <v>139</v>
      </c>
      <c r="H641">
        <v>399</v>
      </c>
      <c r="I641" t="s">
        <v>111</v>
      </c>
      <c r="J641" t="s">
        <v>112</v>
      </c>
      <c r="L641">
        <v>100</v>
      </c>
      <c r="M641" t="s">
        <v>140</v>
      </c>
    </row>
    <row r="642" spans="1:13" x14ac:dyDescent="0.3">
      <c r="A642" t="s">
        <v>108</v>
      </c>
      <c r="B642" s="16">
        <v>44530</v>
      </c>
      <c r="C642" s="16" t="str">
        <f t="shared" si="27"/>
        <v>Nov</v>
      </c>
      <c r="D642" s="16" t="str">
        <f t="shared" si="28"/>
        <v>FY 2022</v>
      </c>
      <c r="E642" s="16" t="str">
        <f t="shared" si="29"/>
        <v>Q3</v>
      </c>
      <c r="F642" t="s">
        <v>141</v>
      </c>
      <c r="G642" t="s">
        <v>142</v>
      </c>
      <c r="H642">
        <v>44</v>
      </c>
      <c r="I642" t="s">
        <v>111</v>
      </c>
      <c r="J642" t="s">
        <v>112</v>
      </c>
      <c r="L642">
        <v>110</v>
      </c>
      <c r="M642" t="s">
        <v>143</v>
      </c>
    </row>
    <row r="643" spans="1:13" x14ac:dyDescent="0.3">
      <c r="A643" t="s">
        <v>108</v>
      </c>
      <c r="B643" s="16">
        <v>44530</v>
      </c>
      <c r="C643" s="16" t="str">
        <f t="shared" ref="C643:C706" si="30">TEXT(B643,"mmm")</f>
        <v>Nov</v>
      </c>
      <c r="D643" s="16" t="str">
        <f t="shared" ref="D643:D706" si="31">"FY "&amp; (YEAR(B643) + IF(MONTH(B643)&gt;3,1,0))</f>
        <v>FY 2022</v>
      </c>
      <c r="E643" s="16" t="str">
        <f t="shared" ref="E643:E706" si="32">CHOOSE(INT((MOD(MONTH(B643)-4,12))/3)+1, "Q1", "Q2", "Q3", "Q4")</f>
        <v>Q3</v>
      </c>
      <c r="F643" t="s">
        <v>144</v>
      </c>
      <c r="G643" t="s">
        <v>145</v>
      </c>
      <c r="H643">
        <v>3512</v>
      </c>
      <c r="I643" t="s">
        <v>111</v>
      </c>
      <c r="J643" t="s">
        <v>112</v>
      </c>
      <c r="L643">
        <v>120</v>
      </c>
      <c r="M643" t="s">
        <v>146</v>
      </c>
    </row>
    <row r="644" spans="1:13" x14ac:dyDescent="0.3">
      <c r="A644" t="s">
        <v>108</v>
      </c>
      <c r="B644" s="16">
        <v>44530</v>
      </c>
      <c r="C644" s="16" t="str">
        <f t="shared" si="30"/>
        <v>Nov</v>
      </c>
      <c r="D644" s="16" t="str">
        <f t="shared" si="31"/>
        <v>FY 2022</v>
      </c>
      <c r="E644" s="16" t="str">
        <f t="shared" si="32"/>
        <v>Q3</v>
      </c>
      <c r="F644" t="s">
        <v>147</v>
      </c>
      <c r="G644" t="s">
        <v>148</v>
      </c>
      <c r="H644">
        <v>4607</v>
      </c>
      <c r="I644" t="s">
        <v>111</v>
      </c>
      <c r="J644" t="s">
        <v>112</v>
      </c>
      <c r="L644">
        <v>130</v>
      </c>
      <c r="M644" t="s">
        <v>149</v>
      </c>
    </row>
    <row r="645" spans="1:13" x14ac:dyDescent="0.3">
      <c r="A645" t="s">
        <v>108</v>
      </c>
      <c r="B645" s="16">
        <v>44530</v>
      </c>
      <c r="C645" s="16" t="str">
        <f t="shared" si="30"/>
        <v>Nov</v>
      </c>
      <c r="D645" s="16" t="str">
        <f t="shared" si="31"/>
        <v>FY 2022</v>
      </c>
      <c r="E645" s="16" t="str">
        <f t="shared" si="32"/>
        <v>Q3</v>
      </c>
      <c r="F645" t="s">
        <v>150</v>
      </c>
      <c r="G645" t="s">
        <v>151</v>
      </c>
      <c r="H645">
        <v>166797</v>
      </c>
      <c r="I645" t="s">
        <v>111</v>
      </c>
      <c r="J645" t="s">
        <v>112</v>
      </c>
      <c r="L645">
        <v>140</v>
      </c>
      <c r="M645" t="s">
        <v>152</v>
      </c>
    </row>
    <row r="646" spans="1:13" x14ac:dyDescent="0.3">
      <c r="A646" t="s">
        <v>108</v>
      </c>
      <c r="B646" s="16">
        <v>44500</v>
      </c>
      <c r="C646" s="16" t="str">
        <f t="shared" si="30"/>
        <v>Oct</v>
      </c>
      <c r="D646" s="16" t="str">
        <f t="shared" si="31"/>
        <v>FY 2022</v>
      </c>
      <c r="E646" s="16" t="str">
        <f t="shared" si="32"/>
        <v>Q3</v>
      </c>
      <c r="F646" t="s">
        <v>109</v>
      </c>
      <c r="G646" t="s">
        <v>110</v>
      </c>
      <c r="H646">
        <v>26869</v>
      </c>
      <c r="I646" t="s">
        <v>111</v>
      </c>
      <c r="J646" t="s">
        <v>112</v>
      </c>
      <c r="L646">
        <v>10</v>
      </c>
      <c r="M646" t="s">
        <v>113</v>
      </c>
    </row>
    <row r="647" spans="1:13" x14ac:dyDescent="0.3">
      <c r="A647" t="s">
        <v>108</v>
      </c>
      <c r="B647" s="16">
        <v>44500</v>
      </c>
      <c r="C647" s="16" t="str">
        <f t="shared" si="30"/>
        <v>Oct</v>
      </c>
      <c r="D647" s="16" t="str">
        <f t="shared" si="31"/>
        <v>FY 2022</v>
      </c>
      <c r="E647" s="16" t="str">
        <f t="shared" si="32"/>
        <v>Q3</v>
      </c>
      <c r="F647" t="s">
        <v>114</v>
      </c>
      <c r="G647" t="s">
        <v>115</v>
      </c>
      <c r="H647">
        <v>17413</v>
      </c>
      <c r="I647" t="s">
        <v>111</v>
      </c>
      <c r="J647" t="s">
        <v>112</v>
      </c>
      <c r="L647">
        <v>20</v>
      </c>
      <c r="M647" t="s">
        <v>116</v>
      </c>
    </row>
    <row r="648" spans="1:13" x14ac:dyDescent="0.3">
      <c r="A648" t="s">
        <v>108</v>
      </c>
      <c r="B648" s="16">
        <v>44500</v>
      </c>
      <c r="C648" s="16" t="str">
        <f t="shared" si="30"/>
        <v>Oct</v>
      </c>
      <c r="D648" s="16" t="str">
        <f t="shared" si="31"/>
        <v>FY 2022</v>
      </c>
      <c r="E648" s="16" t="str">
        <f t="shared" si="32"/>
        <v>Q3</v>
      </c>
      <c r="F648" t="s">
        <v>117</v>
      </c>
      <c r="G648" t="s">
        <v>118</v>
      </c>
      <c r="H648">
        <v>441</v>
      </c>
      <c r="I648" t="s">
        <v>111</v>
      </c>
      <c r="J648" t="s">
        <v>112</v>
      </c>
      <c r="L648">
        <v>30</v>
      </c>
      <c r="M648" t="s">
        <v>119</v>
      </c>
    </row>
    <row r="649" spans="1:13" x14ac:dyDescent="0.3">
      <c r="A649" t="s">
        <v>108</v>
      </c>
      <c r="B649" s="16">
        <v>44500</v>
      </c>
      <c r="C649" s="16" t="str">
        <f t="shared" si="30"/>
        <v>Oct</v>
      </c>
      <c r="D649" s="16" t="str">
        <f t="shared" si="31"/>
        <v>FY 2022</v>
      </c>
      <c r="E649" s="16" t="str">
        <f t="shared" si="32"/>
        <v>Q3</v>
      </c>
      <c r="F649" t="s">
        <v>120</v>
      </c>
      <c r="G649" t="s">
        <v>121</v>
      </c>
      <c r="H649">
        <v>43</v>
      </c>
      <c r="I649" t="s">
        <v>111</v>
      </c>
      <c r="J649" t="s">
        <v>112</v>
      </c>
      <c r="L649">
        <v>40</v>
      </c>
      <c r="M649" t="s">
        <v>122</v>
      </c>
    </row>
    <row r="650" spans="1:13" x14ac:dyDescent="0.3">
      <c r="A650" t="s">
        <v>108</v>
      </c>
      <c r="B650" s="16">
        <v>44500</v>
      </c>
      <c r="C650" s="16" t="str">
        <f t="shared" si="30"/>
        <v>Oct</v>
      </c>
      <c r="D650" s="16" t="str">
        <f t="shared" si="31"/>
        <v>FY 2022</v>
      </c>
      <c r="E650" s="16" t="str">
        <f t="shared" si="32"/>
        <v>Q3</v>
      </c>
      <c r="F650" t="s">
        <v>123</v>
      </c>
      <c r="G650" t="s">
        <v>124</v>
      </c>
      <c r="H650">
        <v>3611</v>
      </c>
      <c r="I650" t="s">
        <v>111</v>
      </c>
      <c r="J650" t="s">
        <v>112</v>
      </c>
      <c r="L650">
        <v>50</v>
      </c>
      <c r="M650" t="s">
        <v>125</v>
      </c>
    </row>
    <row r="651" spans="1:13" x14ac:dyDescent="0.3">
      <c r="A651" t="s">
        <v>108</v>
      </c>
      <c r="B651" s="16">
        <v>44500</v>
      </c>
      <c r="C651" s="16" t="str">
        <f t="shared" si="30"/>
        <v>Oct</v>
      </c>
      <c r="D651" s="16" t="str">
        <f t="shared" si="31"/>
        <v>FY 2022</v>
      </c>
      <c r="E651" s="16" t="str">
        <f t="shared" si="32"/>
        <v>Q3</v>
      </c>
      <c r="F651" t="s">
        <v>126</v>
      </c>
      <c r="G651" t="s">
        <v>127</v>
      </c>
      <c r="H651">
        <v>5361</v>
      </c>
      <c r="I651" t="s">
        <v>111</v>
      </c>
      <c r="J651" t="s">
        <v>112</v>
      </c>
      <c r="L651">
        <v>60</v>
      </c>
      <c r="M651" t="s">
        <v>128</v>
      </c>
    </row>
    <row r="652" spans="1:13" x14ac:dyDescent="0.3">
      <c r="A652" t="s">
        <v>108</v>
      </c>
      <c r="B652" s="16">
        <v>44500</v>
      </c>
      <c r="C652" s="16" t="str">
        <f t="shared" si="30"/>
        <v>Oct</v>
      </c>
      <c r="D652" s="16" t="str">
        <f t="shared" si="31"/>
        <v>FY 2022</v>
      </c>
      <c r="E652" s="16" t="str">
        <f t="shared" si="32"/>
        <v>Q3</v>
      </c>
      <c r="F652" t="s">
        <v>129</v>
      </c>
      <c r="G652" t="s">
        <v>130</v>
      </c>
      <c r="H652">
        <v>178299</v>
      </c>
      <c r="I652" t="s">
        <v>111</v>
      </c>
      <c r="J652" t="s">
        <v>112</v>
      </c>
      <c r="L652">
        <v>70</v>
      </c>
      <c r="M652" t="s">
        <v>131</v>
      </c>
    </row>
    <row r="653" spans="1:13" x14ac:dyDescent="0.3">
      <c r="A653" t="s">
        <v>108</v>
      </c>
      <c r="B653" s="16">
        <v>44500</v>
      </c>
      <c r="C653" s="16" t="str">
        <f t="shared" si="30"/>
        <v>Oct</v>
      </c>
      <c r="D653" s="16" t="str">
        <f t="shared" si="31"/>
        <v>FY 2022</v>
      </c>
      <c r="E653" s="16" t="str">
        <f t="shared" si="32"/>
        <v>Q3</v>
      </c>
      <c r="F653" t="s">
        <v>132</v>
      </c>
      <c r="G653" t="s">
        <v>133</v>
      </c>
      <c r="H653">
        <v>25713</v>
      </c>
      <c r="I653" t="s">
        <v>111</v>
      </c>
      <c r="J653" t="s">
        <v>112</v>
      </c>
      <c r="L653">
        <v>80</v>
      </c>
      <c r="M653" t="s">
        <v>134</v>
      </c>
    </row>
    <row r="654" spans="1:13" x14ac:dyDescent="0.3">
      <c r="A654" t="s">
        <v>108</v>
      </c>
      <c r="B654" s="16">
        <v>44500</v>
      </c>
      <c r="C654" s="16" t="str">
        <f t="shared" si="30"/>
        <v>Oct</v>
      </c>
      <c r="D654" s="16" t="str">
        <f t="shared" si="31"/>
        <v>FY 2022</v>
      </c>
      <c r="E654" s="16" t="str">
        <f t="shared" si="32"/>
        <v>Q3</v>
      </c>
      <c r="F654" t="s">
        <v>135</v>
      </c>
      <c r="G654" t="s">
        <v>136</v>
      </c>
      <c r="H654">
        <v>16702</v>
      </c>
      <c r="I654" t="s">
        <v>111</v>
      </c>
      <c r="J654" t="s">
        <v>112</v>
      </c>
      <c r="L654">
        <v>90</v>
      </c>
      <c r="M654" t="s">
        <v>137</v>
      </c>
    </row>
    <row r="655" spans="1:13" x14ac:dyDescent="0.3">
      <c r="A655" t="s">
        <v>108</v>
      </c>
      <c r="B655" s="16">
        <v>44500</v>
      </c>
      <c r="C655" s="16" t="str">
        <f t="shared" si="30"/>
        <v>Oct</v>
      </c>
      <c r="D655" s="16" t="str">
        <f t="shared" si="31"/>
        <v>FY 2022</v>
      </c>
      <c r="E655" s="16" t="str">
        <f t="shared" si="32"/>
        <v>Q3</v>
      </c>
      <c r="F655" t="s">
        <v>138</v>
      </c>
      <c r="G655" t="s">
        <v>139</v>
      </c>
      <c r="H655">
        <v>440</v>
      </c>
      <c r="I655" t="s">
        <v>111</v>
      </c>
      <c r="J655" t="s">
        <v>112</v>
      </c>
      <c r="L655">
        <v>100</v>
      </c>
      <c r="M655" t="s">
        <v>140</v>
      </c>
    </row>
    <row r="656" spans="1:13" x14ac:dyDescent="0.3">
      <c r="A656" t="s">
        <v>108</v>
      </c>
      <c r="B656" s="16">
        <v>44500</v>
      </c>
      <c r="C656" s="16" t="str">
        <f t="shared" si="30"/>
        <v>Oct</v>
      </c>
      <c r="D656" s="16" t="str">
        <f t="shared" si="31"/>
        <v>FY 2022</v>
      </c>
      <c r="E656" s="16" t="str">
        <f t="shared" si="32"/>
        <v>Q3</v>
      </c>
      <c r="F656" t="s">
        <v>141</v>
      </c>
      <c r="G656" t="s">
        <v>142</v>
      </c>
      <c r="H656">
        <v>44</v>
      </c>
      <c r="I656" t="s">
        <v>111</v>
      </c>
      <c r="J656" t="s">
        <v>112</v>
      </c>
      <c r="L656">
        <v>110</v>
      </c>
      <c r="M656" t="s">
        <v>143</v>
      </c>
    </row>
    <row r="657" spans="1:13" x14ac:dyDescent="0.3">
      <c r="A657" t="s">
        <v>108</v>
      </c>
      <c r="B657" s="16">
        <v>44500</v>
      </c>
      <c r="C657" s="16" t="str">
        <f t="shared" si="30"/>
        <v>Oct</v>
      </c>
      <c r="D657" s="16" t="str">
        <f t="shared" si="31"/>
        <v>FY 2022</v>
      </c>
      <c r="E657" s="16" t="str">
        <f t="shared" si="32"/>
        <v>Q3</v>
      </c>
      <c r="F657" t="s">
        <v>144</v>
      </c>
      <c r="G657" t="s">
        <v>145</v>
      </c>
      <c r="H657">
        <v>3633</v>
      </c>
      <c r="I657" t="s">
        <v>111</v>
      </c>
      <c r="J657" t="s">
        <v>112</v>
      </c>
      <c r="L657">
        <v>120</v>
      </c>
      <c r="M657" t="s">
        <v>146</v>
      </c>
    </row>
    <row r="658" spans="1:13" x14ac:dyDescent="0.3">
      <c r="A658" t="s">
        <v>108</v>
      </c>
      <c r="B658" s="16">
        <v>44500</v>
      </c>
      <c r="C658" s="16" t="str">
        <f t="shared" si="30"/>
        <v>Oct</v>
      </c>
      <c r="D658" s="16" t="str">
        <f t="shared" si="31"/>
        <v>FY 2022</v>
      </c>
      <c r="E658" s="16" t="str">
        <f t="shared" si="32"/>
        <v>Q3</v>
      </c>
      <c r="F658" t="s">
        <v>147</v>
      </c>
      <c r="G658" t="s">
        <v>148</v>
      </c>
      <c r="H658">
        <v>4894</v>
      </c>
      <c r="I658" t="s">
        <v>111</v>
      </c>
      <c r="J658" t="s">
        <v>112</v>
      </c>
      <c r="L658">
        <v>130</v>
      </c>
      <c r="M658" t="s">
        <v>149</v>
      </c>
    </row>
    <row r="659" spans="1:13" x14ac:dyDescent="0.3">
      <c r="A659" t="s">
        <v>108</v>
      </c>
      <c r="B659" s="16">
        <v>44500</v>
      </c>
      <c r="C659" s="16" t="str">
        <f t="shared" si="30"/>
        <v>Oct</v>
      </c>
      <c r="D659" s="16" t="str">
        <f t="shared" si="31"/>
        <v>FY 2022</v>
      </c>
      <c r="E659" s="16" t="str">
        <f t="shared" si="32"/>
        <v>Q3</v>
      </c>
      <c r="F659" t="s">
        <v>150</v>
      </c>
      <c r="G659" t="s">
        <v>151</v>
      </c>
      <c r="H659">
        <v>177901</v>
      </c>
      <c r="I659" t="s">
        <v>111</v>
      </c>
      <c r="J659" t="s">
        <v>112</v>
      </c>
      <c r="L659">
        <v>140</v>
      </c>
      <c r="M659" t="s">
        <v>152</v>
      </c>
    </row>
    <row r="660" spans="1:13" x14ac:dyDescent="0.3">
      <c r="A660" t="s">
        <v>108</v>
      </c>
      <c r="B660" s="16">
        <v>44469</v>
      </c>
      <c r="C660" s="16" t="str">
        <f t="shared" si="30"/>
        <v>Sept</v>
      </c>
      <c r="D660" s="16" t="str">
        <f t="shared" si="31"/>
        <v>FY 2022</v>
      </c>
      <c r="E660" s="16" t="str">
        <f t="shared" si="32"/>
        <v>Q2</v>
      </c>
      <c r="F660" t="s">
        <v>109</v>
      </c>
      <c r="G660" t="s">
        <v>110</v>
      </c>
      <c r="H660">
        <v>27125</v>
      </c>
      <c r="I660" t="s">
        <v>111</v>
      </c>
      <c r="J660" t="s">
        <v>112</v>
      </c>
      <c r="L660">
        <v>10</v>
      </c>
      <c r="M660" t="s">
        <v>113</v>
      </c>
    </row>
    <row r="661" spans="1:13" x14ac:dyDescent="0.3">
      <c r="A661" t="s">
        <v>108</v>
      </c>
      <c r="B661" s="16">
        <v>44469</v>
      </c>
      <c r="C661" s="16" t="str">
        <f t="shared" si="30"/>
        <v>Sept</v>
      </c>
      <c r="D661" s="16" t="str">
        <f t="shared" si="31"/>
        <v>FY 2022</v>
      </c>
      <c r="E661" s="16" t="str">
        <f t="shared" si="32"/>
        <v>Q2</v>
      </c>
      <c r="F661" t="s">
        <v>114</v>
      </c>
      <c r="G661" t="s">
        <v>115</v>
      </c>
      <c r="H661">
        <v>18971</v>
      </c>
      <c r="I661" t="s">
        <v>111</v>
      </c>
      <c r="J661" t="s">
        <v>112</v>
      </c>
      <c r="L661">
        <v>20</v>
      </c>
      <c r="M661" t="s">
        <v>116</v>
      </c>
    </row>
    <row r="662" spans="1:13" x14ac:dyDescent="0.3">
      <c r="A662" t="s">
        <v>108</v>
      </c>
      <c r="B662" s="16">
        <v>44469</v>
      </c>
      <c r="C662" s="16" t="str">
        <f t="shared" si="30"/>
        <v>Sept</v>
      </c>
      <c r="D662" s="16" t="str">
        <f t="shared" si="31"/>
        <v>FY 2022</v>
      </c>
      <c r="E662" s="16" t="str">
        <f t="shared" si="32"/>
        <v>Q2</v>
      </c>
      <c r="F662" t="s">
        <v>117</v>
      </c>
      <c r="G662" t="s">
        <v>118</v>
      </c>
      <c r="H662">
        <v>466</v>
      </c>
      <c r="I662" t="s">
        <v>111</v>
      </c>
      <c r="J662" t="s">
        <v>112</v>
      </c>
      <c r="L662">
        <v>30</v>
      </c>
      <c r="M662" t="s">
        <v>119</v>
      </c>
    </row>
    <row r="663" spans="1:13" x14ac:dyDescent="0.3">
      <c r="A663" t="s">
        <v>108</v>
      </c>
      <c r="B663" s="16">
        <v>44469</v>
      </c>
      <c r="C663" s="16" t="str">
        <f t="shared" si="30"/>
        <v>Sept</v>
      </c>
      <c r="D663" s="16" t="str">
        <f t="shared" si="31"/>
        <v>FY 2022</v>
      </c>
      <c r="E663" s="16" t="str">
        <f t="shared" si="32"/>
        <v>Q2</v>
      </c>
      <c r="F663" t="s">
        <v>120</v>
      </c>
      <c r="G663" t="s">
        <v>121</v>
      </c>
      <c r="H663">
        <v>41</v>
      </c>
      <c r="I663" t="s">
        <v>111</v>
      </c>
      <c r="J663" t="s">
        <v>112</v>
      </c>
      <c r="L663">
        <v>40</v>
      </c>
      <c r="M663" t="s">
        <v>122</v>
      </c>
    </row>
    <row r="664" spans="1:13" x14ac:dyDescent="0.3">
      <c r="A664" t="s">
        <v>108</v>
      </c>
      <c r="B664" s="16">
        <v>44469</v>
      </c>
      <c r="C664" s="16" t="str">
        <f t="shared" si="30"/>
        <v>Sept</v>
      </c>
      <c r="D664" s="16" t="str">
        <f t="shared" si="31"/>
        <v>FY 2022</v>
      </c>
      <c r="E664" s="16" t="str">
        <f t="shared" si="32"/>
        <v>Q2</v>
      </c>
      <c r="F664" t="s">
        <v>123</v>
      </c>
      <c r="G664" t="s">
        <v>124</v>
      </c>
      <c r="H664">
        <v>3270</v>
      </c>
      <c r="I664" t="s">
        <v>111</v>
      </c>
      <c r="J664" t="s">
        <v>112</v>
      </c>
      <c r="L664">
        <v>50</v>
      </c>
      <c r="M664" t="s">
        <v>125</v>
      </c>
    </row>
    <row r="665" spans="1:13" x14ac:dyDescent="0.3">
      <c r="A665" t="s">
        <v>108</v>
      </c>
      <c r="B665" s="16">
        <v>44469</v>
      </c>
      <c r="C665" s="16" t="str">
        <f t="shared" si="30"/>
        <v>Sept</v>
      </c>
      <c r="D665" s="16" t="str">
        <f t="shared" si="31"/>
        <v>FY 2022</v>
      </c>
      <c r="E665" s="16" t="str">
        <f t="shared" si="32"/>
        <v>Q2</v>
      </c>
      <c r="F665" t="s">
        <v>126</v>
      </c>
      <c r="G665" t="s">
        <v>127</v>
      </c>
      <c r="H665">
        <v>4377</v>
      </c>
      <c r="I665" t="s">
        <v>111</v>
      </c>
      <c r="J665" t="s">
        <v>112</v>
      </c>
      <c r="L665">
        <v>60</v>
      </c>
      <c r="M665" t="s">
        <v>128</v>
      </c>
    </row>
    <row r="666" spans="1:13" x14ac:dyDescent="0.3">
      <c r="A666" t="s">
        <v>108</v>
      </c>
      <c r="B666" s="16">
        <v>44469</v>
      </c>
      <c r="C666" s="16" t="str">
        <f t="shared" si="30"/>
        <v>Sept</v>
      </c>
      <c r="D666" s="16" t="str">
        <f t="shared" si="31"/>
        <v>FY 2022</v>
      </c>
      <c r="E666" s="16" t="str">
        <f t="shared" si="32"/>
        <v>Q2</v>
      </c>
      <c r="F666" t="s">
        <v>129</v>
      </c>
      <c r="G666" t="s">
        <v>130</v>
      </c>
      <c r="H666">
        <v>155491</v>
      </c>
      <c r="I666" t="s">
        <v>111</v>
      </c>
      <c r="J666" t="s">
        <v>112</v>
      </c>
      <c r="L666">
        <v>70</v>
      </c>
      <c r="M666" t="s">
        <v>131</v>
      </c>
    </row>
    <row r="667" spans="1:13" x14ac:dyDescent="0.3">
      <c r="A667" t="s">
        <v>108</v>
      </c>
      <c r="B667" s="16">
        <v>44469</v>
      </c>
      <c r="C667" s="16" t="str">
        <f t="shared" si="30"/>
        <v>Sept</v>
      </c>
      <c r="D667" s="16" t="str">
        <f t="shared" si="31"/>
        <v>FY 2022</v>
      </c>
      <c r="E667" s="16" t="str">
        <f t="shared" si="32"/>
        <v>Q2</v>
      </c>
      <c r="F667" t="s">
        <v>132</v>
      </c>
      <c r="G667" t="s">
        <v>133</v>
      </c>
      <c r="H667">
        <v>26466</v>
      </c>
      <c r="I667" t="s">
        <v>111</v>
      </c>
      <c r="J667" t="s">
        <v>112</v>
      </c>
      <c r="L667">
        <v>80</v>
      </c>
      <c r="M667" t="s">
        <v>134</v>
      </c>
    </row>
    <row r="668" spans="1:13" x14ac:dyDescent="0.3">
      <c r="A668" t="s">
        <v>108</v>
      </c>
      <c r="B668" s="16">
        <v>44469</v>
      </c>
      <c r="C668" s="16" t="str">
        <f t="shared" si="30"/>
        <v>Sept</v>
      </c>
      <c r="D668" s="16" t="str">
        <f t="shared" si="31"/>
        <v>FY 2022</v>
      </c>
      <c r="E668" s="16" t="str">
        <f t="shared" si="32"/>
        <v>Q2</v>
      </c>
      <c r="F668" t="s">
        <v>135</v>
      </c>
      <c r="G668" t="s">
        <v>136</v>
      </c>
      <c r="H668">
        <v>19032</v>
      </c>
      <c r="I668" t="s">
        <v>111</v>
      </c>
      <c r="J668" t="s">
        <v>112</v>
      </c>
      <c r="L668">
        <v>90</v>
      </c>
      <c r="M668" t="s">
        <v>137</v>
      </c>
    </row>
    <row r="669" spans="1:13" x14ac:dyDescent="0.3">
      <c r="A669" t="s">
        <v>108</v>
      </c>
      <c r="B669" s="16">
        <v>44469</v>
      </c>
      <c r="C669" s="16" t="str">
        <f t="shared" si="30"/>
        <v>Sept</v>
      </c>
      <c r="D669" s="16" t="str">
        <f t="shared" si="31"/>
        <v>FY 2022</v>
      </c>
      <c r="E669" s="16" t="str">
        <f t="shared" si="32"/>
        <v>Q2</v>
      </c>
      <c r="F669" t="s">
        <v>138</v>
      </c>
      <c r="G669" t="s">
        <v>139</v>
      </c>
      <c r="H669">
        <v>583</v>
      </c>
      <c r="I669" t="s">
        <v>111</v>
      </c>
      <c r="J669" t="s">
        <v>112</v>
      </c>
      <c r="L669">
        <v>100</v>
      </c>
      <c r="M669" t="s">
        <v>140</v>
      </c>
    </row>
    <row r="670" spans="1:13" x14ac:dyDescent="0.3">
      <c r="A670" t="s">
        <v>108</v>
      </c>
      <c r="B670" s="16">
        <v>44469</v>
      </c>
      <c r="C670" s="16" t="str">
        <f t="shared" si="30"/>
        <v>Sept</v>
      </c>
      <c r="D670" s="16" t="str">
        <f t="shared" si="31"/>
        <v>FY 2022</v>
      </c>
      <c r="E670" s="16" t="str">
        <f t="shared" si="32"/>
        <v>Q2</v>
      </c>
      <c r="F670" t="s">
        <v>141</v>
      </c>
      <c r="G670" t="s">
        <v>142</v>
      </c>
      <c r="H670">
        <v>38</v>
      </c>
      <c r="I670" t="s">
        <v>111</v>
      </c>
      <c r="J670" t="s">
        <v>112</v>
      </c>
      <c r="L670">
        <v>110</v>
      </c>
      <c r="M670" t="s">
        <v>143</v>
      </c>
    </row>
    <row r="671" spans="1:13" x14ac:dyDescent="0.3">
      <c r="A671" t="s">
        <v>108</v>
      </c>
      <c r="B671" s="16">
        <v>44469</v>
      </c>
      <c r="C671" s="16" t="str">
        <f t="shared" si="30"/>
        <v>Sept</v>
      </c>
      <c r="D671" s="16" t="str">
        <f t="shared" si="31"/>
        <v>FY 2022</v>
      </c>
      <c r="E671" s="16" t="str">
        <f t="shared" si="32"/>
        <v>Q2</v>
      </c>
      <c r="F671" t="s">
        <v>144</v>
      </c>
      <c r="G671" t="s">
        <v>145</v>
      </c>
      <c r="H671">
        <v>3543</v>
      </c>
      <c r="I671" t="s">
        <v>111</v>
      </c>
      <c r="J671" t="s">
        <v>112</v>
      </c>
      <c r="L671">
        <v>120</v>
      </c>
      <c r="M671" t="s">
        <v>146</v>
      </c>
    </row>
    <row r="672" spans="1:13" x14ac:dyDescent="0.3">
      <c r="A672" t="s">
        <v>108</v>
      </c>
      <c r="B672" s="16">
        <v>44469</v>
      </c>
      <c r="C672" s="16" t="str">
        <f t="shared" si="30"/>
        <v>Sept</v>
      </c>
      <c r="D672" s="16" t="str">
        <f t="shared" si="31"/>
        <v>FY 2022</v>
      </c>
      <c r="E672" s="16" t="str">
        <f t="shared" si="32"/>
        <v>Q2</v>
      </c>
      <c r="F672" t="s">
        <v>147</v>
      </c>
      <c r="G672" t="s">
        <v>148</v>
      </c>
      <c r="H672">
        <v>3270</v>
      </c>
      <c r="I672" t="s">
        <v>111</v>
      </c>
      <c r="J672" t="s">
        <v>112</v>
      </c>
      <c r="L672">
        <v>130</v>
      </c>
      <c r="M672" t="s">
        <v>149</v>
      </c>
    </row>
    <row r="673" spans="1:13" x14ac:dyDescent="0.3">
      <c r="A673" t="s">
        <v>108</v>
      </c>
      <c r="B673" s="16">
        <v>44469</v>
      </c>
      <c r="C673" s="16" t="str">
        <f t="shared" si="30"/>
        <v>Sept</v>
      </c>
      <c r="D673" s="16" t="str">
        <f t="shared" si="31"/>
        <v>FY 2022</v>
      </c>
      <c r="E673" s="16" t="str">
        <f t="shared" si="32"/>
        <v>Q2</v>
      </c>
      <c r="F673" t="s">
        <v>150</v>
      </c>
      <c r="G673" t="s">
        <v>151</v>
      </c>
      <c r="H673">
        <v>157304</v>
      </c>
      <c r="I673" t="s">
        <v>111</v>
      </c>
      <c r="J673" t="s">
        <v>112</v>
      </c>
      <c r="L673">
        <v>140</v>
      </c>
      <c r="M673" t="s">
        <v>152</v>
      </c>
    </row>
    <row r="674" spans="1:13" x14ac:dyDescent="0.3">
      <c r="A674" t="s">
        <v>108</v>
      </c>
      <c r="B674" s="16">
        <v>44439</v>
      </c>
      <c r="C674" s="16" t="str">
        <f t="shared" si="30"/>
        <v>Aug</v>
      </c>
      <c r="D674" s="16" t="str">
        <f t="shared" si="31"/>
        <v>FY 2022</v>
      </c>
      <c r="E674" s="16" t="str">
        <f t="shared" si="32"/>
        <v>Q2</v>
      </c>
      <c r="F674" t="s">
        <v>109</v>
      </c>
      <c r="G674" t="s">
        <v>110</v>
      </c>
      <c r="H674">
        <v>25656</v>
      </c>
      <c r="I674" t="s">
        <v>111</v>
      </c>
      <c r="J674" t="s">
        <v>112</v>
      </c>
      <c r="L674">
        <v>10</v>
      </c>
      <c r="M674" t="s">
        <v>113</v>
      </c>
    </row>
    <row r="675" spans="1:13" x14ac:dyDescent="0.3">
      <c r="A675" t="s">
        <v>108</v>
      </c>
      <c r="B675" s="16">
        <v>44439</v>
      </c>
      <c r="C675" s="16" t="str">
        <f t="shared" si="30"/>
        <v>Aug</v>
      </c>
      <c r="D675" s="16" t="str">
        <f t="shared" si="31"/>
        <v>FY 2022</v>
      </c>
      <c r="E675" s="16" t="str">
        <f t="shared" si="32"/>
        <v>Q2</v>
      </c>
      <c r="F675" t="s">
        <v>114</v>
      </c>
      <c r="G675" t="s">
        <v>115</v>
      </c>
      <c r="H675">
        <v>17899</v>
      </c>
      <c r="I675" t="s">
        <v>111</v>
      </c>
      <c r="J675" t="s">
        <v>112</v>
      </c>
      <c r="L675">
        <v>20</v>
      </c>
      <c r="M675" t="s">
        <v>116</v>
      </c>
    </row>
    <row r="676" spans="1:13" x14ac:dyDescent="0.3">
      <c r="A676" t="s">
        <v>108</v>
      </c>
      <c r="B676" s="16">
        <v>44439</v>
      </c>
      <c r="C676" s="16" t="str">
        <f t="shared" si="30"/>
        <v>Aug</v>
      </c>
      <c r="D676" s="16" t="str">
        <f t="shared" si="31"/>
        <v>FY 2022</v>
      </c>
      <c r="E676" s="16" t="str">
        <f t="shared" si="32"/>
        <v>Q2</v>
      </c>
      <c r="F676" t="s">
        <v>117</v>
      </c>
      <c r="G676" t="s">
        <v>118</v>
      </c>
      <c r="H676">
        <v>553</v>
      </c>
      <c r="I676" t="s">
        <v>111</v>
      </c>
      <c r="J676" t="s">
        <v>112</v>
      </c>
      <c r="L676">
        <v>30</v>
      </c>
      <c r="M676" t="s">
        <v>119</v>
      </c>
    </row>
    <row r="677" spans="1:13" x14ac:dyDescent="0.3">
      <c r="A677" t="s">
        <v>108</v>
      </c>
      <c r="B677" s="16">
        <v>44439</v>
      </c>
      <c r="C677" s="16" t="str">
        <f t="shared" si="30"/>
        <v>Aug</v>
      </c>
      <c r="D677" s="16" t="str">
        <f t="shared" si="31"/>
        <v>FY 2022</v>
      </c>
      <c r="E677" s="16" t="str">
        <f t="shared" si="32"/>
        <v>Q2</v>
      </c>
      <c r="F677" t="s">
        <v>120</v>
      </c>
      <c r="G677" t="s">
        <v>121</v>
      </c>
      <c r="H677">
        <v>50</v>
      </c>
      <c r="I677" t="s">
        <v>111</v>
      </c>
      <c r="J677" t="s">
        <v>112</v>
      </c>
      <c r="L677">
        <v>40</v>
      </c>
      <c r="M677" t="s">
        <v>122</v>
      </c>
    </row>
    <row r="678" spans="1:13" x14ac:dyDescent="0.3">
      <c r="A678" t="s">
        <v>108</v>
      </c>
      <c r="B678" s="16">
        <v>44439</v>
      </c>
      <c r="C678" s="16" t="str">
        <f t="shared" si="30"/>
        <v>Aug</v>
      </c>
      <c r="D678" s="16" t="str">
        <f t="shared" si="31"/>
        <v>FY 2022</v>
      </c>
      <c r="E678" s="16" t="str">
        <f t="shared" si="32"/>
        <v>Q2</v>
      </c>
      <c r="F678" t="s">
        <v>123</v>
      </c>
      <c r="G678" t="s">
        <v>124</v>
      </c>
      <c r="H678">
        <v>3838</v>
      </c>
      <c r="I678" t="s">
        <v>111</v>
      </c>
      <c r="J678" t="s">
        <v>112</v>
      </c>
      <c r="L678">
        <v>50</v>
      </c>
      <c r="M678" t="s">
        <v>125</v>
      </c>
    </row>
    <row r="679" spans="1:13" x14ac:dyDescent="0.3">
      <c r="A679" t="s">
        <v>108</v>
      </c>
      <c r="B679" s="16">
        <v>44439</v>
      </c>
      <c r="C679" s="16" t="str">
        <f t="shared" si="30"/>
        <v>Aug</v>
      </c>
      <c r="D679" s="16" t="str">
        <f t="shared" si="31"/>
        <v>FY 2022</v>
      </c>
      <c r="E679" s="16" t="str">
        <f t="shared" si="32"/>
        <v>Q2</v>
      </c>
      <c r="F679" t="s">
        <v>126</v>
      </c>
      <c r="G679" t="s">
        <v>127</v>
      </c>
      <c r="H679">
        <v>3316</v>
      </c>
      <c r="I679" t="s">
        <v>111</v>
      </c>
      <c r="J679" t="s">
        <v>112</v>
      </c>
      <c r="L679">
        <v>60</v>
      </c>
      <c r="M679" t="s">
        <v>128</v>
      </c>
    </row>
    <row r="680" spans="1:13" x14ac:dyDescent="0.3">
      <c r="A680" t="s">
        <v>108</v>
      </c>
      <c r="B680" s="16">
        <v>44439</v>
      </c>
      <c r="C680" s="16" t="str">
        <f t="shared" si="30"/>
        <v>Aug</v>
      </c>
      <c r="D680" s="16" t="str">
        <f t="shared" si="31"/>
        <v>FY 2022</v>
      </c>
      <c r="E680" s="16" t="str">
        <f t="shared" si="32"/>
        <v>Q2</v>
      </c>
      <c r="F680" t="s">
        <v>129</v>
      </c>
      <c r="G680" t="s">
        <v>130</v>
      </c>
      <c r="H680">
        <v>150225</v>
      </c>
      <c r="I680" t="s">
        <v>111</v>
      </c>
      <c r="J680" t="s">
        <v>112</v>
      </c>
      <c r="L680">
        <v>70</v>
      </c>
      <c r="M680" t="s">
        <v>131</v>
      </c>
    </row>
    <row r="681" spans="1:13" x14ac:dyDescent="0.3">
      <c r="A681" t="s">
        <v>108</v>
      </c>
      <c r="B681" s="16">
        <v>44439</v>
      </c>
      <c r="C681" s="16" t="str">
        <f t="shared" si="30"/>
        <v>Aug</v>
      </c>
      <c r="D681" s="16" t="str">
        <f t="shared" si="31"/>
        <v>FY 2022</v>
      </c>
      <c r="E681" s="16" t="str">
        <f t="shared" si="32"/>
        <v>Q2</v>
      </c>
      <c r="F681" t="s">
        <v>132</v>
      </c>
      <c r="G681" t="s">
        <v>133</v>
      </c>
      <c r="H681">
        <v>25993</v>
      </c>
      <c r="I681" t="s">
        <v>111</v>
      </c>
      <c r="J681" t="s">
        <v>112</v>
      </c>
      <c r="L681">
        <v>80</v>
      </c>
      <c r="M681" t="s">
        <v>134</v>
      </c>
    </row>
    <row r="682" spans="1:13" x14ac:dyDescent="0.3">
      <c r="A682" t="s">
        <v>108</v>
      </c>
      <c r="B682" s="16">
        <v>44439</v>
      </c>
      <c r="C682" s="16" t="str">
        <f t="shared" si="30"/>
        <v>Aug</v>
      </c>
      <c r="D682" s="16" t="str">
        <f t="shared" si="31"/>
        <v>FY 2022</v>
      </c>
      <c r="E682" s="16" t="str">
        <f t="shared" si="32"/>
        <v>Q2</v>
      </c>
      <c r="F682" t="s">
        <v>135</v>
      </c>
      <c r="G682" t="s">
        <v>136</v>
      </c>
      <c r="H682">
        <v>17393</v>
      </c>
      <c r="I682" t="s">
        <v>111</v>
      </c>
      <c r="J682" t="s">
        <v>112</v>
      </c>
      <c r="L682">
        <v>90</v>
      </c>
      <c r="M682" t="s">
        <v>137</v>
      </c>
    </row>
    <row r="683" spans="1:13" x14ac:dyDescent="0.3">
      <c r="A683" t="s">
        <v>108</v>
      </c>
      <c r="B683" s="16">
        <v>44439</v>
      </c>
      <c r="C683" s="16" t="str">
        <f t="shared" si="30"/>
        <v>Aug</v>
      </c>
      <c r="D683" s="16" t="str">
        <f t="shared" si="31"/>
        <v>FY 2022</v>
      </c>
      <c r="E683" s="16" t="str">
        <f t="shared" si="32"/>
        <v>Q2</v>
      </c>
      <c r="F683" t="s">
        <v>138</v>
      </c>
      <c r="G683" t="s">
        <v>139</v>
      </c>
      <c r="H683">
        <v>510</v>
      </c>
      <c r="I683" t="s">
        <v>111</v>
      </c>
      <c r="J683" t="s">
        <v>112</v>
      </c>
      <c r="L683">
        <v>100</v>
      </c>
      <c r="M683" t="s">
        <v>140</v>
      </c>
    </row>
    <row r="684" spans="1:13" x14ac:dyDescent="0.3">
      <c r="A684" t="s">
        <v>108</v>
      </c>
      <c r="B684" s="16">
        <v>44439</v>
      </c>
      <c r="C684" s="16" t="str">
        <f t="shared" si="30"/>
        <v>Aug</v>
      </c>
      <c r="D684" s="16" t="str">
        <f t="shared" si="31"/>
        <v>FY 2022</v>
      </c>
      <c r="E684" s="16" t="str">
        <f t="shared" si="32"/>
        <v>Q2</v>
      </c>
      <c r="F684" t="s">
        <v>141</v>
      </c>
      <c r="G684" t="s">
        <v>142</v>
      </c>
      <c r="H684">
        <v>42</v>
      </c>
      <c r="I684" t="s">
        <v>111</v>
      </c>
      <c r="J684" t="s">
        <v>112</v>
      </c>
      <c r="L684">
        <v>110</v>
      </c>
      <c r="M684" t="s">
        <v>143</v>
      </c>
    </row>
    <row r="685" spans="1:13" x14ac:dyDescent="0.3">
      <c r="A685" t="s">
        <v>108</v>
      </c>
      <c r="B685" s="16">
        <v>44439</v>
      </c>
      <c r="C685" s="16" t="str">
        <f t="shared" si="30"/>
        <v>Aug</v>
      </c>
      <c r="D685" s="16" t="str">
        <f t="shared" si="31"/>
        <v>FY 2022</v>
      </c>
      <c r="E685" s="16" t="str">
        <f t="shared" si="32"/>
        <v>Q2</v>
      </c>
      <c r="F685" t="s">
        <v>144</v>
      </c>
      <c r="G685" t="s">
        <v>145</v>
      </c>
      <c r="H685">
        <v>3385</v>
      </c>
      <c r="I685" t="s">
        <v>111</v>
      </c>
      <c r="J685" t="s">
        <v>112</v>
      </c>
      <c r="L685">
        <v>120</v>
      </c>
      <c r="M685" t="s">
        <v>146</v>
      </c>
    </row>
    <row r="686" spans="1:13" x14ac:dyDescent="0.3">
      <c r="A686" t="s">
        <v>108</v>
      </c>
      <c r="B686" s="16">
        <v>44439</v>
      </c>
      <c r="C686" s="16" t="str">
        <f t="shared" si="30"/>
        <v>Aug</v>
      </c>
      <c r="D686" s="16" t="str">
        <f t="shared" si="31"/>
        <v>FY 2022</v>
      </c>
      <c r="E686" s="16" t="str">
        <f t="shared" si="32"/>
        <v>Q2</v>
      </c>
      <c r="F686" t="s">
        <v>147</v>
      </c>
      <c r="G686" t="s">
        <v>148</v>
      </c>
      <c r="H686">
        <v>4663</v>
      </c>
      <c r="I686" t="s">
        <v>111</v>
      </c>
      <c r="J686" t="s">
        <v>112</v>
      </c>
      <c r="L686">
        <v>130</v>
      </c>
      <c r="M686" t="s">
        <v>149</v>
      </c>
    </row>
    <row r="687" spans="1:13" x14ac:dyDescent="0.3">
      <c r="A687" t="s">
        <v>108</v>
      </c>
      <c r="B687" s="16">
        <v>44439</v>
      </c>
      <c r="C687" s="16" t="str">
        <f t="shared" si="30"/>
        <v>Aug</v>
      </c>
      <c r="D687" s="16" t="str">
        <f t="shared" si="31"/>
        <v>FY 2022</v>
      </c>
      <c r="E687" s="16" t="str">
        <f t="shared" si="32"/>
        <v>Q2</v>
      </c>
      <c r="F687" t="s">
        <v>150</v>
      </c>
      <c r="G687" t="s">
        <v>151</v>
      </c>
      <c r="H687">
        <v>148310</v>
      </c>
      <c r="I687" t="s">
        <v>111</v>
      </c>
      <c r="J687" t="s">
        <v>112</v>
      </c>
      <c r="L687">
        <v>140</v>
      </c>
      <c r="M687" t="s">
        <v>152</v>
      </c>
    </row>
    <row r="688" spans="1:13" x14ac:dyDescent="0.3">
      <c r="A688" t="s">
        <v>108</v>
      </c>
      <c r="B688" s="16">
        <v>44408</v>
      </c>
      <c r="C688" s="16" t="str">
        <f t="shared" si="30"/>
        <v>Jul</v>
      </c>
      <c r="D688" s="16" t="str">
        <f t="shared" si="31"/>
        <v>FY 2022</v>
      </c>
      <c r="E688" s="16" t="str">
        <f t="shared" si="32"/>
        <v>Q2</v>
      </c>
      <c r="F688" t="s">
        <v>109</v>
      </c>
      <c r="G688" t="s">
        <v>110</v>
      </c>
      <c r="H688">
        <v>29852</v>
      </c>
      <c r="I688" t="s">
        <v>111</v>
      </c>
      <c r="J688" t="s">
        <v>112</v>
      </c>
      <c r="L688">
        <v>10</v>
      </c>
      <c r="M688" t="s">
        <v>113</v>
      </c>
    </row>
    <row r="689" spans="1:13" x14ac:dyDescent="0.3">
      <c r="A689" t="s">
        <v>108</v>
      </c>
      <c r="B689" s="16">
        <v>44408</v>
      </c>
      <c r="C689" s="16" t="str">
        <f t="shared" si="30"/>
        <v>Jul</v>
      </c>
      <c r="D689" s="16" t="str">
        <f t="shared" si="31"/>
        <v>FY 2022</v>
      </c>
      <c r="E689" s="16" t="str">
        <f t="shared" si="32"/>
        <v>Q2</v>
      </c>
      <c r="F689" t="s">
        <v>114</v>
      </c>
      <c r="G689" t="s">
        <v>115</v>
      </c>
      <c r="H689">
        <v>20669</v>
      </c>
      <c r="I689" t="s">
        <v>111</v>
      </c>
      <c r="J689" t="s">
        <v>112</v>
      </c>
      <c r="L689">
        <v>20</v>
      </c>
      <c r="M689" t="s">
        <v>116</v>
      </c>
    </row>
    <row r="690" spans="1:13" x14ac:dyDescent="0.3">
      <c r="A690" t="s">
        <v>108</v>
      </c>
      <c r="B690" s="16">
        <v>44408</v>
      </c>
      <c r="C690" s="16" t="str">
        <f t="shared" si="30"/>
        <v>Jul</v>
      </c>
      <c r="D690" s="16" t="str">
        <f t="shared" si="31"/>
        <v>FY 2022</v>
      </c>
      <c r="E690" s="16" t="str">
        <f t="shared" si="32"/>
        <v>Q2</v>
      </c>
      <c r="F690" t="s">
        <v>117</v>
      </c>
      <c r="G690" t="s">
        <v>118</v>
      </c>
      <c r="H690">
        <v>551</v>
      </c>
      <c r="I690" t="s">
        <v>111</v>
      </c>
      <c r="J690" t="s">
        <v>112</v>
      </c>
      <c r="L690">
        <v>30</v>
      </c>
      <c r="M690" t="s">
        <v>119</v>
      </c>
    </row>
    <row r="691" spans="1:13" x14ac:dyDescent="0.3">
      <c r="A691" t="s">
        <v>108</v>
      </c>
      <c r="B691" s="16">
        <v>44408</v>
      </c>
      <c r="C691" s="16" t="str">
        <f t="shared" si="30"/>
        <v>Jul</v>
      </c>
      <c r="D691" s="16" t="str">
        <f t="shared" si="31"/>
        <v>FY 2022</v>
      </c>
      <c r="E691" s="16" t="str">
        <f t="shared" si="32"/>
        <v>Q2</v>
      </c>
      <c r="F691" t="s">
        <v>120</v>
      </c>
      <c r="G691" t="s">
        <v>121</v>
      </c>
      <c r="H691">
        <v>50</v>
      </c>
      <c r="I691" t="s">
        <v>111</v>
      </c>
      <c r="J691" t="s">
        <v>112</v>
      </c>
      <c r="L691">
        <v>40</v>
      </c>
      <c r="M691" t="s">
        <v>122</v>
      </c>
    </row>
    <row r="692" spans="1:13" x14ac:dyDescent="0.3">
      <c r="A692" t="s">
        <v>108</v>
      </c>
      <c r="B692" s="16">
        <v>44408</v>
      </c>
      <c r="C692" s="16" t="str">
        <f t="shared" si="30"/>
        <v>Jul</v>
      </c>
      <c r="D692" s="16" t="str">
        <f t="shared" si="31"/>
        <v>FY 2022</v>
      </c>
      <c r="E692" s="16" t="str">
        <f t="shared" si="32"/>
        <v>Q2</v>
      </c>
      <c r="F692" t="s">
        <v>123</v>
      </c>
      <c r="G692" t="s">
        <v>124</v>
      </c>
      <c r="H692">
        <v>4250</v>
      </c>
      <c r="I692" t="s">
        <v>111</v>
      </c>
      <c r="J692" t="s">
        <v>112</v>
      </c>
      <c r="L692">
        <v>50</v>
      </c>
      <c r="M692" t="s">
        <v>125</v>
      </c>
    </row>
    <row r="693" spans="1:13" x14ac:dyDescent="0.3">
      <c r="A693" t="s">
        <v>108</v>
      </c>
      <c r="B693" s="16">
        <v>44408</v>
      </c>
      <c r="C693" s="16" t="str">
        <f t="shared" si="30"/>
        <v>Jul</v>
      </c>
      <c r="D693" s="16" t="str">
        <f t="shared" si="31"/>
        <v>FY 2022</v>
      </c>
      <c r="E693" s="16" t="str">
        <f t="shared" si="32"/>
        <v>Q2</v>
      </c>
      <c r="F693" t="s">
        <v>126</v>
      </c>
      <c r="G693" t="s">
        <v>127</v>
      </c>
      <c r="H693">
        <v>4332</v>
      </c>
      <c r="I693" t="s">
        <v>111</v>
      </c>
      <c r="J693" t="s">
        <v>112</v>
      </c>
      <c r="L693">
        <v>60</v>
      </c>
      <c r="M693" t="s">
        <v>128</v>
      </c>
    </row>
    <row r="694" spans="1:13" x14ac:dyDescent="0.3">
      <c r="A694" t="s">
        <v>108</v>
      </c>
      <c r="B694" s="16">
        <v>44408</v>
      </c>
      <c r="C694" s="16" t="str">
        <f t="shared" si="30"/>
        <v>Jul</v>
      </c>
      <c r="D694" s="16" t="str">
        <f t="shared" si="31"/>
        <v>FY 2022</v>
      </c>
      <c r="E694" s="16" t="str">
        <f t="shared" si="32"/>
        <v>Q2</v>
      </c>
      <c r="F694" t="s">
        <v>129</v>
      </c>
      <c r="G694" t="s">
        <v>130</v>
      </c>
      <c r="H694">
        <v>145197</v>
      </c>
      <c r="I694" t="s">
        <v>111</v>
      </c>
      <c r="J694" t="s">
        <v>112</v>
      </c>
      <c r="L694">
        <v>70</v>
      </c>
      <c r="M694" t="s">
        <v>131</v>
      </c>
    </row>
    <row r="695" spans="1:13" x14ac:dyDescent="0.3">
      <c r="A695" t="s">
        <v>108</v>
      </c>
      <c r="B695" s="16">
        <v>44408</v>
      </c>
      <c r="C695" s="16" t="str">
        <f t="shared" si="30"/>
        <v>Jul</v>
      </c>
      <c r="D695" s="16" t="str">
        <f t="shared" si="31"/>
        <v>FY 2022</v>
      </c>
      <c r="E695" s="16" t="str">
        <f t="shared" si="32"/>
        <v>Q2</v>
      </c>
      <c r="F695" t="s">
        <v>132</v>
      </c>
      <c r="G695" t="s">
        <v>133</v>
      </c>
      <c r="H695">
        <v>23901</v>
      </c>
      <c r="I695" t="s">
        <v>111</v>
      </c>
      <c r="J695" t="s">
        <v>112</v>
      </c>
      <c r="L695">
        <v>80</v>
      </c>
      <c r="M695" t="s">
        <v>134</v>
      </c>
    </row>
    <row r="696" spans="1:13" x14ac:dyDescent="0.3">
      <c r="A696" t="s">
        <v>108</v>
      </c>
      <c r="B696" s="16">
        <v>44408</v>
      </c>
      <c r="C696" s="16" t="str">
        <f t="shared" si="30"/>
        <v>Jul</v>
      </c>
      <c r="D696" s="16" t="str">
        <f t="shared" si="31"/>
        <v>FY 2022</v>
      </c>
      <c r="E696" s="16" t="str">
        <f t="shared" si="32"/>
        <v>Q2</v>
      </c>
      <c r="F696" t="s">
        <v>135</v>
      </c>
      <c r="G696" t="s">
        <v>136</v>
      </c>
      <c r="H696">
        <v>15327</v>
      </c>
      <c r="I696" t="s">
        <v>111</v>
      </c>
      <c r="J696" t="s">
        <v>112</v>
      </c>
      <c r="L696">
        <v>90</v>
      </c>
      <c r="M696" t="s">
        <v>137</v>
      </c>
    </row>
    <row r="697" spans="1:13" x14ac:dyDescent="0.3">
      <c r="A697" t="s">
        <v>108</v>
      </c>
      <c r="B697" s="16">
        <v>44408</v>
      </c>
      <c r="C697" s="16" t="str">
        <f t="shared" si="30"/>
        <v>Jul</v>
      </c>
      <c r="D697" s="16" t="str">
        <f t="shared" si="31"/>
        <v>FY 2022</v>
      </c>
      <c r="E697" s="16" t="str">
        <f t="shared" si="32"/>
        <v>Q2</v>
      </c>
      <c r="F697" t="s">
        <v>138</v>
      </c>
      <c r="G697" t="s">
        <v>139</v>
      </c>
      <c r="H697">
        <v>423</v>
      </c>
      <c r="I697" t="s">
        <v>111</v>
      </c>
      <c r="J697" t="s">
        <v>112</v>
      </c>
      <c r="L697">
        <v>100</v>
      </c>
      <c r="M697" t="s">
        <v>140</v>
      </c>
    </row>
    <row r="698" spans="1:13" x14ac:dyDescent="0.3">
      <c r="A698" t="s">
        <v>108</v>
      </c>
      <c r="B698" s="16">
        <v>44408</v>
      </c>
      <c r="C698" s="16" t="str">
        <f t="shared" si="30"/>
        <v>Jul</v>
      </c>
      <c r="D698" s="16" t="str">
        <f t="shared" si="31"/>
        <v>FY 2022</v>
      </c>
      <c r="E698" s="16" t="str">
        <f t="shared" si="32"/>
        <v>Q2</v>
      </c>
      <c r="F698" t="s">
        <v>141</v>
      </c>
      <c r="G698" t="s">
        <v>142</v>
      </c>
      <c r="H698">
        <v>36</v>
      </c>
      <c r="I698" t="s">
        <v>111</v>
      </c>
      <c r="J698" t="s">
        <v>112</v>
      </c>
      <c r="L698">
        <v>110</v>
      </c>
      <c r="M698" t="s">
        <v>143</v>
      </c>
    </row>
    <row r="699" spans="1:13" x14ac:dyDescent="0.3">
      <c r="A699" t="s">
        <v>108</v>
      </c>
      <c r="B699" s="16">
        <v>44408</v>
      </c>
      <c r="C699" s="16" t="str">
        <f t="shared" si="30"/>
        <v>Jul</v>
      </c>
      <c r="D699" s="16" t="str">
        <f t="shared" si="31"/>
        <v>FY 2022</v>
      </c>
      <c r="E699" s="16" t="str">
        <f t="shared" si="32"/>
        <v>Q2</v>
      </c>
      <c r="F699" t="s">
        <v>144</v>
      </c>
      <c r="G699" t="s">
        <v>145</v>
      </c>
      <c r="H699">
        <v>3515</v>
      </c>
      <c r="I699" t="s">
        <v>111</v>
      </c>
      <c r="J699" t="s">
        <v>112</v>
      </c>
      <c r="L699">
        <v>120</v>
      </c>
      <c r="M699" t="s">
        <v>146</v>
      </c>
    </row>
    <row r="700" spans="1:13" x14ac:dyDescent="0.3">
      <c r="A700" t="s">
        <v>108</v>
      </c>
      <c r="B700" s="16">
        <v>44408</v>
      </c>
      <c r="C700" s="16" t="str">
        <f t="shared" si="30"/>
        <v>Jul</v>
      </c>
      <c r="D700" s="16" t="str">
        <f t="shared" si="31"/>
        <v>FY 2022</v>
      </c>
      <c r="E700" s="16" t="str">
        <f t="shared" si="32"/>
        <v>Q2</v>
      </c>
      <c r="F700" t="s">
        <v>147</v>
      </c>
      <c r="G700" t="s">
        <v>148</v>
      </c>
      <c r="H700">
        <v>4600</v>
      </c>
      <c r="I700" t="s">
        <v>111</v>
      </c>
      <c r="J700" t="s">
        <v>112</v>
      </c>
      <c r="L700">
        <v>130</v>
      </c>
      <c r="M700" t="s">
        <v>149</v>
      </c>
    </row>
    <row r="701" spans="1:13" x14ac:dyDescent="0.3">
      <c r="A701" t="s">
        <v>108</v>
      </c>
      <c r="B701" s="16">
        <v>44408</v>
      </c>
      <c r="C701" s="16" t="str">
        <f t="shared" si="30"/>
        <v>Jul</v>
      </c>
      <c r="D701" s="16" t="str">
        <f t="shared" si="31"/>
        <v>FY 2022</v>
      </c>
      <c r="E701" s="16" t="str">
        <f t="shared" si="32"/>
        <v>Q2</v>
      </c>
      <c r="F701" t="s">
        <v>150</v>
      </c>
      <c r="G701" t="s">
        <v>151</v>
      </c>
      <c r="H701">
        <v>147034</v>
      </c>
      <c r="I701" t="s">
        <v>111</v>
      </c>
      <c r="J701" t="s">
        <v>112</v>
      </c>
      <c r="L701">
        <v>140</v>
      </c>
      <c r="M701" t="s">
        <v>152</v>
      </c>
    </row>
    <row r="702" spans="1:13" x14ac:dyDescent="0.3">
      <c r="A702" t="s">
        <v>108</v>
      </c>
      <c r="B702" s="16">
        <v>44377</v>
      </c>
      <c r="C702" s="16" t="str">
        <f t="shared" si="30"/>
        <v>Jun</v>
      </c>
      <c r="D702" s="16" t="str">
        <f t="shared" si="31"/>
        <v>FY 2022</v>
      </c>
      <c r="E702" s="16" t="str">
        <f t="shared" si="32"/>
        <v>Q1</v>
      </c>
      <c r="F702" t="s">
        <v>109</v>
      </c>
      <c r="G702" t="s">
        <v>110</v>
      </c>
      <c r="H702">
        <v>19184</v>
      </c>
      <c r="I702" t="s">
        <v>111</v>
      </c>
      <c r="J702" t="s">
        <v>112</v>
      </c>
      <c r="L702">
        <v>10</v>
      </c>
      <c r="M702" t="s">
        <v>113</v>
      </c>
    </row>
    <row r="703" spans="1:13" x14ac:dyDescent="0.3">
      <c r="A703" t="s">
        <v>108</v>
      </c>
      <c r="B703" s="16">
        <v>44377</v>
      </c>
      <c r="C703" s="16" t="str">
        <f t="shared" si="30"/>
        <v>Jun</v>
      </c>
      <c r="D703" s="16" t="str">
        <f t="shared" si="31"/>
        <v>FY 2022</v>
      </c>
      <c r="E703" s="16" t="str">
        <f t="shared" si="32"/>
        <v>Q1</v>
      </c>
      <c r="F703" t="s">
        <v>114</v>
      </c>
      <c r="G703" t="s">
        <v>115</v>
      </c>
      <c r="H703">
        <v>11569</v>
      </c>
      <c r="I703" t="s">
        <v>111</v>
      </c>
      <c r="J703" t="s">
        <v>112</v>
      </c>
      <c r="L703">
        <v>20</v>
      </c>
      <c r="M703" t="s">
        <v>116</v>
      </c>
    </row>
    <row r="704" spans="1:13" x14ac:dyDescent="0.3">
      <c r="A704" t="s">
        <v>108</v>
      </c>
      <c r="B704" s="16">
        <v>44377</v>
      </c>
      <c r="C704" s="16" t="str">
        <f t="shared" si="30"/>
        <v>Jun</v>
      </c>
      <c r="D704" s="16" t="str">
        <f t="shared" si="31"/>
        <v>FY 2022</v>
      </c>
      <c r="E704" s="16" t="str">
        <f t="shared" si="32"/>
        <v>Q1</v>
      </c>
      <c r="F704" t="s">
        <v>117</v>
      </c>
      <c r="G704" t="s">
        <v>118</v>
      </c>
      <c r="H704">
        <v>352</v>
      </c>
      <c r="I704" t="s">
        <v>111</v>
      </c>
      <c r="J704" t="s">
        <v>112</v>
      </c>
      <c r="L704">
        <v>30</v>
      </c>
      <c r="M704" t="s">
        <v>119</v>
      </c>
    </row>
    <row r="705" spans="1:13" x14ac:dyDescent="0.3">
      <c r="A705" t="s">
        <v>108</v>
      </c>
      <c r="B705" s="16">
        <v>44377</v>
      </c>
      <c r="C705" s="16" t="str">
        <f t="shared" si="30"/>
        <v>Jun</v>
      </c>
      <c r="D705" s="16" t="str">
        <f t="shared" si="31"/>
        <v>FY 2022</v>
      </c>
      <c r="E705" s="16" t="str">
        <f t="shared" si="32"/>
        <v>Q1</v>
      </c>
      <c r="F705" t="s">
        <v>120</v>
      </c>
      <c r="G705" t="s">
        <v>121</v>
      </c>
      <c r="H705">
        <v>53</v>
      </c>
      <c r="I705" t="s">
        <v>111</v>
      </c>
      <c r="J705" t="s">
        <v>112</v>
      </c>
      <c r="L705">
        <v>40</v>
      </c>
      <c r="M705" t="s">
        <v>122</v>
      </c>
    </row>
    <row r="706" spans="1:13" x14ac:dyDescent="0.3">
      <c r="A706" t="s">
        <v>108</v>
      </c>
      <c r="B706" s="16">
        <v>44377</v>
      </c>
      <c r="C706" s="16" t="str">
        <f t="shared" si="30"/>
        <v>Jun</v>
      </c>
      <c r="D706" s="16" t="str">
        <f t="shared" si="31"/>
        <v>FY 2022</v>
      </c>
      <c r="E706" s="16" t="str">
        <f t="shared" si="32"/>
        <v>Q1</v>
      </c>
      <c r="F706" t="s">
        <v>123</v>
      </c>
      <c r="G706" t="s">
        <v>124</v>
      </c>
      <c r="H706">
        <v>2181</v>
      </c>
      <c r="I706" t="s">
        <v>111</v>
      </c>
      <c r="J706" t="s">
        <v>112</v>
      </c>
      <c r="L706">
        <v>50</v>
      </c>
      <c r="M706" t="s">
        <v>125</v>
      </c>
    </row>
    <row r="707" spans="1:13" x14ac:dyDescent="0.3">
      <c r="A707" t="s">
        <v>108</v>
      </c>
      <c r="B707" s="16">
        <v>44377</v>
      </c>
      <c r="C707" s="16" t="str">
        <f t="shared" ref="C707:C770" si="33">TEXT(B707,"mmm")</f>
        <v>Jun</v>
      </c>
      <c r="D707" s="16" t="str">
        <f t="shared" ref="D707:D770" si="34">"FY "&amp; (YEAR(B707) + IF(MONTH(B707)&gt;3,1,0))</f>
        <v>FY 2022</v>
      </c>
      <c r="E707" s="16" t="str">
        <f t="shared" ref="E707:E770" si="35">CHOOSE(INT((MOD(MONTH(B707)-4,12))/3)+1, "Q1", "Q2", "Q3", "Q4")</f>
        <v>Q1</v>
      </c>
      <c r="F707" t="s">
        <v>126</v>
      </c>
      <c r="G707" t="s">
        <v>127</v>
      </c>
      <c r="H707">
        <v>5029</v>
      </c>
      <c r="I707" t="s">
        <v>111</v>
      </c>
      <c r="J707" t="s">
        <v>112</v>
      </c>
      <c r="L707">
        <v>60</v>
      </c>
      <c r="M707" t="s">
        <v>128</v>
      </c>
    </row>
    <row r="708" spans="1:13" x14ac:dyDescent="0.3">
      <c r="A708" t="s">
        <v>108</v>
      </c>
      <c r="B708" s="16">
        <v>44377</v>
      </c>
      <c r="C708" s="16" t="str">
        <f t="shared" si="33"/>
        <v>Jun</v>
      </c>
      <c r="D708" s="16" t="str">
        <f t="shared" si="34"/>
        <v>FY 2022</v>
      </c>
      <c r="E708" s="16" t="str">
        <f t="shared" si="35"/>
        <v>Q1</v>
      </c>
      <c r="F708" t="s">
        <v>129</v>
      </c>
      <c r="G708" t="s">
        <v>130</v>
      </c>
      <c r="H708">
        <v>156590</v>
      </c>
      <c r="I708" t="s">
        <v>111</v>
      </c>
      <c r="J708" t="s">
        <v>112</v>
      </c>
      <c r="L708">
        <v>70</v>
      </c>
      <c r="M708" t="s">
        <v>131</v>
      </c>
    </row>
    <row r="709" spans="1:13" x14ac:dyDescent="0.3">
      <c r="A709" t="s">
        <v>108</v>
      </c>
      <c r="B709" s="16">
        <v>44377</v>
      </c>
      <c r="C709" s="16" t="str">
        <f t="shared" si="33"/>
        <v>Jun</v>
      </c>
      <c r="D709" s="16" t="str">
        <f t="shared" si="34"/>
        <v>FY 2022</v>
      </c>
      <c r="E709" s="16" t="str">
        <f t="shared" si="35"/>
        <v>Q1</v>
      </c>
      <c r="F709" t="s">
        <v>132</v>
      </c>
      <c r="G709" t="s">
        <v>133</v>
      </c>
      <c r="H709">
        <v>26734</v>
      </c>
      <c r="I709" t="s">
        <v>111</v>
      </c>
      <c r="J709" t="s">
        <v>112</v>
      </c>
      <c r="L709">
        <v>80</v>
      </c>
      <c r="M709" t="s">
        <v>134</v>
      </c>
    </row>
    <row r="710" spans="1:13" x14ac:dyDescent="0.3">
      <c r="A710" t="s">
        <v>108</v>
      </c>
      <c r="B710" s="16">
        <v>44377</v>
      </c>
      <c r="C710" s="16" t="str">
        <f t="shared" si="33"/>
        <v>Jun</v>
      </c>
      <c r="D710" s="16" t="str">
        <f t="shared" si="34"/>
        <v>FY 2022</v>
      </c>
      <c r="E710" s="16" t="str">
        <f t="shared" si="35"/>
        <v>Q1</v>
      </c>
      <c r="F710" t="s">
        <v>135</v>
      </c>
      <c r="G710" t="s">
        <v>136</v>
      </c>
      <c r="H710">
        <v>18154</v>
      </c>
      <c r="I710" t="s">
        <v>111</v>
      </c>
      <c r="J710" t="s">
        <v>112</v>
      </c>
      <c r="L710">
        <v>90</v>
      </c>
      <c r="M710" t="s">
        <v>137</v>
      </c>
    </row>
    <row r="711" spans="1:13" x14ac:dyDescent="0.3">
      <c r="A711" t="s">
        <v>108</v>
      </c>
      <c r="B711" s="16">
        <v>44377</v>
      </c>
      <c r="C711" s="16" t="str">
        <f t="shared" si="33"/>
        <v>Jun</v>
      </c>
      <c r="D711" s="16" t="str">
        <f t="shared" si="34"/>
        <v>FY 2022</v>
      </c>
      <c r="E711" s="16" t="str">
        <f t="shared" si="35"/>
        <v>Q1</v>
      </c>
      <c r="F711" t="s">
        <v>138</v>
      </c>
      <c r="G711" t="s">
        <v>139</v>
      </c>
      <c r="H711">
        <v>593</v>
      </c>
      <c r="I711" t="s">
        <v>111</v>
      </c>
      <c r="J711" t="s">
        <v>112</v>
      </c>
      <c r="L711">
        <v>100</v>
      </c>
      <c r="M711" t="s">
        <v>140</v>
      </c>
    </row>
    <row r="712" spans="1:13" x14ac:dyDescent="0.3">
      <c r="A712" t="s">
        <v>108</v>
      </c>
      <c r="B712" s="16">
        <v>44377</v>
      </c>
      <c r="C712" s="16" t="str">
        <f t="shared" si="33"/>
        <v>Jun</v>
      </c>
      <c r="D712" s="16" t="str">
        <f t="shared" si="34"/>
        <v>FY 2022</v>
      </c>
      <c r="E712" s="16" t="str">
        <f t="shared" si="35"/>
        <v>Q1</v>
      </c>
      <c r="F712" t="s">
        <v>141</v>
      </c>
      <c r="G712" t="s">
        <v>142</v>
      </c>
      <c r="H712">
        <v>60</v>
      </c>
      <c r="I712" t="s">
        <v>111</v>
      </c>
      <c r="J712" t="s">
        <v>112</v>
      </c>
      <c r="L712">
        <v>110</v>
      </c>
      <c r="M712" t="s">
        <v>143</v>
      </c>
    </row>
    <row r="713" spans="1:13" x14ac:dyDescent="0.3">
      <c r="A713" t="s">
        <v>108</v>
      </c>
      <c r="B713" s="16">
        <v>44377</v>
      </c>
      <c r="C713" s="16" t="str">
        <f t="shared" si="33"/>
        <v>Jun</v>
      </c>
      <c r="D713" s="16" t="str">
        <f t="shared" si="34"/>
        <v>FY 2022</v>
      </c>
      <c r="E713" s="16" t="str">
        <f t="shared" si="35"/>
        <v>Q1</v>
      </c>
      <c r="F713" t="s">
        <v>144</v>
      </c>
      <c r="G713" t="s">
        <v>145</v>
      </c>
      <c r="H713">
        <v>2873</v>
      </c>
      <c r="I713" t="s">
        <v>111</v>
      </c>
      <c r="J713" t="s">
        <v>112</v>
      </c>
      <c r="L713">
        <v>120</v>
      </c>
      <c r="M713" t="s">
        <v>146</v>
      </c>
    </row>
    <row r="714" spans="1:13" x14ac:dyDescent="0.3">
      <c r="A714" t="s">
        <v>108</v>
      </c>
      <c r="B714" s="16">
        <v>44377</v>
      </c>
      <c r="C714" s="16" t="str">
        <f t="shared" si="33"/>
        <v>Jun</v>
      </c>
      <c r="D714" s="16" t="str">
        <f t="shared" si="34"/>
        <v>FY 2022</v>
      </c>
      <c r="E714" s="16" t="str">
        <f t="shared" si="35"/>
        <v>Q1</v>
      </c>
      <c r="F714" t="s">
        <v>147</v>
      </c>
      <c r="G714" t="s">
        <v>148</v>
      </c>
      <c r="H714">
        <v>5054</v>
      </c>
      <c r="I714" t="s">
        <v>111</v>
      </c>
      <c r="J714" t="s">
        <v>112</v>
      </c>
      <c r="L714">
        <v>130</v>
      </c>
      <c r="M714" t="s">
        <v>149</v>
      </c>
    </row>
    <row r="715" spans="1:13" x14ac:dyDescent="0.3">
      <c r="A715" t="s">
        <v>108</v>
      </c>
      <c r="B715" s="16">
        <v>44377</v>
      </c>
      <c r="C715" s="16" t="str">
        <f t="shared" si="33"/>
        <v>Jun</v>
      </c>
      <c r="D715" s="16" t="str">
        <f t="shared" si="34"/>
        <v>FY 2022</v>
      </c>
      <c r="E715" s="16" t="str">
        <f t="shared" si="35"/>
        <v>Q1</v>
      </c>
      <c r="F715" t="s">
        <v>150</v>
      </c>
      <c r="G715" t="s">
        <v>151</v>
      </c>
      <c r="H715">
        <v>157063</v>
      </c>
      <c r="I715" t="s">
        <v>111</v>
      </c>
      <c r="J715" t="s">
        <v>112</v>
      </c>
      <c r="L715">
        <v>140</v>
      </c>
      <c r="M715" t="s">
        <v>152</v>
      </c>
    </row>
    <row r="716" spans="1:13" x14ac:dyDescent="0.3">
      <c r="A716" t="s">
        <v>108</v>
      </c>
      <c r="B716" s="16">
        <v>44347</v>
      </c>
      <c r="C716" s="16" t="str">
        <f t="shared" si="33"/>
        <v>May</v>
      </c>
      <c r="D716" s="16" t="str">
        <f t="shared" si="34"/>
        <v>FY 2022</v>
      </c>
      <c r="E716" s="16" t="str">
        <f t="shared" si="35"/>
        <v>Q1</v>
      </c>
      <c r="F716" t="s">
        <v>109</v>
      </c>
      <c r="G716" t="s">
        <v>110</v>
      </c>
      <c r="H716">
        <v>20315</v>
      </c>
      <c r="I716" t="s">
        <v>111</v>
      </c>
      <c r="J716" t="s">
        <v>112</v>
      </c>
      <c r="L716">
        <v>10</v>
      </c>
      <c r="M716" t="s">
        <v>113</v>
      </c>
    </row>
    <row r="717" spans="1:13" x14ac:dyDescent="0.3">
      <c r="A717" t="s">
        <v>108</v>
      </c>
      <c r="B717" s="16">
        <v>44347</v>
      </c>
      <c r="C717" s="16" t="str">
        <f t="shared" si="33"/>
        <v>May</v>
      </c>
      <c r="D717" s="16" t="str">
        <f t="shared" si="34"/>
        <v>FY 2022</v>
      </c>
      <c r="E717" s="16" t="str">
        <f t="shared" si="35"/>
        <v>Q1</v>
      </c>
      <c r="F717" t="s">
        <v>114</v>
      </c>
      <c r="G717" t="s">
        <v>115</v>
      </c>
      <c r="H717">
        <v>12934</v>
      </c>
      <c r="I717" t="s">
        <v>111</v>
      </c>
      <c r="J717" t="s">
        <v>112</v>
      </c>
      <c r="L717">
        <v>20</v>
      </c>
      <c r="M717" t="s">
        <v>116</v>
      </c>
    </row>
    <row r="718" spans="1:13" x14ac:dyDescent="0.3">
      <c r="A718" t="s">
        <v>108</v>
      </c>
      <c r="B718" s="16">
        <v>44347</v>
      </c>
      <c r="C718" s="16" t="str">
        <f t="shared" si="33"/>
        <v>May</v>
      </c>
      <c r="D718" s="16" t="str">
        <f t="shared" si="34"/>
        <v>FY 2022</v>
      </c>
      <c r="E718" s="16" t="str">
        <f t="shared" si="35"/>
        <v>Q1</v>
      </c>
      <c r="F718" t="s">
        <v>117</v>
      </c>
      <c r="G718" t="s">
        <v>118</v>
      </c>
      <c r="H718">
        <v>361</v>
      </c>
      <c r="I718" t="s">
        <v>111</v>
      </c>
      <c r="J718" t="s">
        <v>112</v>
      </c>
      <c r="L718">
        <v>30</v>
      </c>
      <c r="M718" t="s">
        <v>119</v>
      </c>
    </row>
    <row r="719" spans="1:13" x14ac:dyDescent="0.3">
      <c r="A719" t="s">
        <v>108</v>
      </c>
      <c r="B719" s="16">
        <v>44347</v>
      </c>
      <c r="C719" s="16" t="str">
        <f t="shared" si="33"/>
        <v>May</v>
      </c>
      <c r="D719" s="16" t="str">
        <f t="shared" si="34"/>
        <v>FY 2022</v>
      </c>
      <c r="E719" s="16" t="str">
        <f t="shared" si="35"/>
        <v>Q1</v>
      </c>
      <c r="F719" t="s">
        <v>120</v>
      </c>
      <c r="G719" t="s">
        <v>121</v>
      </c>
      <c r="H719">
        <v>34</v>
      </c>
      <c r="I719" t="s">
        <v>111</v>
      </c>
      <c r="J719" t="s">
        <v>112</v>
      </c>
      <c r="L719">
        <v>40</v>
      </c>
      <c r="M719" t="s">
        <v>122</v>
      </c>
    </row>
    <row r="720" spans="1:13" x14ac:dyDescent="0.3">
      <c r="A720" t="s">
        <v>108</v>
      </c>
      <c r="B720" s="16">
        <v>44347</v>
      </c>
      <c r="C720" s="16" t="str">
        <f t="shared" si="33"/>
        <v>May</v>
      </c>
      <c r="D720" s="16" t="str">
        <f t="shared" si="34"/>
        <v>FY 2022</v>
      </c>
      <c r="E720" s="16" t="str">
        <f t="shared" si="35"/>
        <v>Q1</v>
      </c>
      <c r="F720" t="s">
        <v>123</v>
      </c>
      <c r="G720" t="s">
        <v>124</v>
      </c>
      <c r="H720">
        <v>2762</v>
      </c>
      <c r="I720" t="s">
        <v>111</v>
      </c>
      <c r="J720" t="s">
        <v>112</v>
      </c>
      <c r="L720">
        <v>50</v>
      </c>
      <c r="M720" t="s">
        <v>125</v>
      </c>
    </row>
    <row r="721" spans="1:13" x14ac:dyDescent="0.3">
      <c r="A721" t="s">
        <v>108</v>
      </c>
      <c r="B721" s="16">
        <v>44347</v>
      </c>
      <c r="C721" s="16" t="str">
        <f t="shared" si="33"/>
        <v>May</v>
      </c>
      <c r="D721" s="16" t="str">
        <f t="shared" si="34"/>
        <v>FY 2022</v>
      </c>
      <c r="E721" s="16" t="str">
        <f t="shared" si="35"/>
        <v>Q1</v>
      </c>
      <c r="F721" t="s">
        <v>126</v>
      </c>
      <c r="G721" t="s">
        <v>127</v>
      </c>
      <c r="H721">
        <v>4224</v>
      </c>
      <c r="I721" t="s">
        <v>111</v>
      </c>
      <c r="J721" t="s">
        <v>112</v>
      </c>
      <c r="L721">
        <v>60</v>
      </c>
      <c r="M721" t="s">
        <v>128</v>
      </c>
    </row>
    <row r="722" spans="1:13" x14ac:dyDescent="0.3">
      <c r="A722" t="s">
        <v>108</v>
      </c>
      <c r="B722" s="16">
        <v>44347</v>
      </c>
      <c r="C722" s="16" t="str">
        <f t="shared" si="33"/>
        <v>May</v>
      </c>
      <c r="D722" s="16" t="str">
        <f t="shared" si="34"/>
        <v>FY 2022</v>
      </c>
      <c r="E722" s="16" t="str">
        <f t="shared" si="35"/>
        <v>Q1</v>
      </c>
      <c r="F722" t="s">
        <v>129</v>
      </c>
      <c r="G722" t="s">
        <v>130</v>
      </c>
      <c r="H722">
        <v>147729</v>
      </c>
      <c r="I722" t="s">
        <v>111</v>
      </c>
      <c r="J722" t="s">
        <v>112</v>
      </c>
      <c r="L722">
        <v>70</v>
      </c>
      <c r="M722" t="s">
        <v>131</v>
      </c>
    </row>
    <row r="723" spans="1:13" x14ac:dyDescent="0.3">
      <c r="A723" t="s">
        <v>108</v>
      </c>
      <c r="B723" s="16">
        <v>44347</v>
      </c>
      <c r="C723" s="16" t="str">
        <f t="shared" si="33"/>
        <v>May</v>
      </c>
      <c r="D723" s="16" t="str">
        <f t="shared" si="34"/>
        <v>FY 2022</v>
      </c>
      <c r="E723" s="16" t="str">
        <f t="shared" si="35"/>
        <v>Q1</v>
      </c>
      <c r="F723" t="s">
        <v>132</v>
      </c>
      <c r="G723" t="s">
        <v>133</v>
      </c>
      <c r="H723">
        <v>20161</v>
      </c>
      <c r="I723" t="s">
        <v>111</v>
      </c>
      <c r="J723" t="s">
        <v>112</v>
      </c>
      <c r="L723">
        <v>80</v>
      </c>
      <c r="M723" t="s">
        <v>134</v>
      </c>
    </row>
    <row r="724" spans="1:13" x14ac:dyDescent="0.3">
      <c r="A724" t="s">
        <v>108</v>
      </c>
      <c r="B724" s="16">
        <v>44347</v>
      </c>
      <c r="C724" s="16" t="str">
        <f t="shared" si="33"/>
        <v>May</v>
      </c>
      <c r="D724" s="16" t="str">
        <f t="shared" si="34"/>
        <v>FY 2022</v>
      </c>
      <c r="E724" s="16" t="str">
        <f t="shared" si="35"/>
        <v>Q1</v>
      </c>
      <c r="F724" t="s">
        <v>135</v>
      </c>
      <c r="G724" t="s">
        <v>136</v>
      </c>
      <c r="H724">
        <v>12785</v>
      </c>
      <c r="I724" t="s">
        <v>111</v>
      </c>
      <c r="J724" t="s">
        <v>112</v>
      </c>
      <c r="L724">
        <v>90</v>
      </c>
      <c r="M724" t="s">
        <v>137</v>
      </c>
    </row>
    <row r="725" spans="1:13" x14ac:dyDescent="0.3">
      <c r="A725" t="s">
        <v>108</v>
      </c>
      <c r="B725" s="16">
        <v>44347</v>
      </c>
      <c r="C725" s="16" t="str">
        <f t="shared" si="33"/>
        <v>May</v>
      </c>
      <c r="D725" s="16" t="str">
        <f t="shared" si="34"/>
        <v>FY 2022</v>
      </c>
      <c r="E725" s="16" t="str">
        <f t="shared" si="35"/>
        <v>Q1</v>
      </c>
      <c r="F725" t="s">
        <v>138</v>
      </c>
      <c r="G725" t="s">
        <v>139</v>
      </c>
      <c r="H725">
        <v>413</v>
      </c>
      <c r="I725" t="s">
        <v>111</v>
      </c>
      <c r="J725" t="s">
        <v>112</v>
      </c>
      <c r="L725">
        <v>100</v>
      </c>
      <c r="M725" t="s">
        <v>140</v>
      </c>
    </row>
    <row r="726" spans="1:13" x14ac:dyDescent="0.3">
      <c r="A726" t="s">
        <v>108</v>
      </c>
      <c r="B726" s="16">
        <v>44347</v>
      </c>
      <c r="C726" s="16" t="str">
        <f t="shared" si="33"/>
        <v>May</v>
      </c>
      <c r="D726" s="16" t="str">
        <f t="shared" si="34"/>
        <v>FY 2022</v>
      </c>
      <c r="E726" s="16" t="str">
        <f t="shared" si="35"/>
        <v>Q1</v>
      </c>
      <c r="F726" t="s">
        <v>141</v>
      </c>
      <c r="G726" t="s">
        <v>142</v>
      </c>
      <c r="H726">
        <v>28</v>
      </c>
      <c r="I726" t="s">
        <v>111</v>
      </c>
      <c r="J726" t="s">
        <v>112</v>
      </c>
      <c r="L726">
        <v>110</v>
      </c>
      <c r="M726" t="s">
        <v>143</v>
      </c>
    </row>
    <row r="727" spans="1:13" x14ac:dyDescent="0.3">
      <c r="A727" t="s">
        <v>108</v>
      </c>
      <c r="B727" s="16">
        <v>44347</v>
      </c>
      <c r="C727" s="16" t="str">
        <f t="shared" si="33"/>
        <v>May</v>
      </c>
      <c r="D727" s="16" t="str">
        <f t="shared" si="34"/>
        <v>FY 2022</v>
      </c>
      <c r="E727" s="16" t="str">
        <f t="shared" si="35"/>
        <v>Q1</v>
      </c>
      <c r="F727" t="s">
        <v>144</v>
      </c>
      <c r="G727" t="s">
        <v>145</v>
      </c>
      <c r="H727">
        <v>2827</v>
      </c>
      <c r="I727" t="s">
        <v>111</v>
      </c>
      <c r="J727" t="s">
        <v>112</v>
      </c>
      <c r="L727">
        <v>120</v>
      </c>
      <c r="M727" t="s">
        <v>146</v>
      </c>
    </row>
    <row r="728" spans="1:13" x14ac:dyDescent="0.3">
      <c r="A728" t="s">
        <v>108</v>
      </c>
      <c r="B728" s="16">
        <v>44347</v>
      </c>
      <c r="C728" s="16" t="str">
        <f t="shared" si="33"/>
        <v>May</v>
      </c>
      <c r="D728" s="16" t="str">
        <f t="shared" si="34"/>
        <v>FY 2022</v>
      </c>
      <c r="E728" s="16" t="str">
        <f t="shared" si="35"/>
        <v>Q1</v>
      </c>
      <c r="F728" t="s">
        <v>147</v>
      </c>
      <c r="G728" t="s">
        <v>148</v>
      </c>
      <c r="H728">
        <v>4108</v>
      </c>
      <c r="I728" t="s">
        <v>111</v>
      </c>
      <c r="J728" t="s">
        <v>112</v>
      </c>
      <c r="L728">
        <v>130</v>
      </c>
      <c r="M728" t="s">
        <v>149</v>
      </c>
    </row>
    <row r="729" spans="1:13" x14ac:dyDescent="0.3">
      <c r="A729" t="s">
        <v>108</v>
      </c>
      <c r="B729" s="16">
        <v>44347</v>
      </c>
      <c r="C729" s="16" t="str">
        <f t="shared" si="33"/>
        <v>May</v>
      </c>
      <c r="D729" s="16" t="str">
        <f t="shared" si="34"/>
        <v>FY 2022</v>
      </c>
      <c r="E729" s="16" t="str">
        <f t="shared" si="35"/>
        <v>Q1</v>
      </c>
      <c r="F729" t="s">
        <v>150</v>
      </c>
      <c r="G729" t="s">
        <v>151</v>
      </c>
      <c r="H729">
        <v>146576</v>
      </c>
      <c r="I729" t="s">
        <v>111</v>
      </c>
      <c r="J729" t="s">
        <v>112</v>
      </c>
      <c r="L729">
        <v>140</v>
      </c>
      <c r="M729" t="s">
        <v>152</v>
      </c>
    </row>
    <row r="730" spans="1:13" x14ac:dyDescent="0.3">
      <c r="A730" t="s">
        <v>108</v>
      </c>
      <c r="B730" s="16">
        <v>44316</v>
      </c>
      <c r="C730" s="16" t="str">
        <f t="shared" si="33"/>
        <v>Apr</v>
      </c>
      <c r="D730" s="16" t="str">
        <f t="shared" si="34"/>
        <v>FY 2022</v>
      </c>
      <c r="E730" s="16" t="str">
        <f t="shared" si="35"/>
        <v>Q1</v>
      </c>
      <c r="F730" t="s">
        <v>109</v>
      </c>
      <c r="G730" t="s">
        <v>110</v>
      </c>
      <c r="H730">
        <v>22110</v>
      </c>
      <c r="I730" t="s">
        <v>111</v>
      </c>
      <c r="J730" t="s">
        <v>112</v>
      </c>
      <c r="L730">
        <v>10</v>
      </c>
      <c r="M730" t="s">
        <v>113</v>
      </c>
    </row>
    <row r="731" spans="1:13" x14ac:dyDescent="0.3">
      <c r="A731" t="s">
        <v>108</v>
      </c>
      <c r="B731" s="16">
        <v>44316</v>
      </c>
      <c r="C731" s="16" t="str">
        <f t="shared" si="33"/>
        <v>Apr</v>
      </c>
      <c r="D731" s="16" t="str">
        <f t="shared" si="34"/>
        <v>FY 2022</v>
      </c>
      <c r="E731" s="16" t="str">
        <f t="shared" si="35"/>
        <v>Q1</v>
      </c>
      <c r="F731" t="s">
        <v>114</v>
      </c>
      <c r="G731" t="s">
        <v>115</v>
      </c>
      <c r="H731">
        <v>14435</v>
      </c>
      <c r="I731" t="s">
        <v>111</v>
      </c>
      <c r="J731" t="s">
        <v>112</v>
      </c>
      <c r="L731">
        <v>20</v>
      </c>
      <c r="M731" t="s">
        <v>116</v>
      </c>
    </row>
    <row r="732" spans="1:13" x14ac:dyDescent="0.3">
      <c r="A732" t="s">
        <v>108</v>
      </c>
      <c r="B732" s="16">
        <v>44316</v>
      </c>
      <c r="C732" s="16" t="str">
        <f t="shared" si="33"/>
        <v>Apr</v>
      </c>
      <c r="D732" s="16" t="str">
        <f t="shared" si="34"/>
        <v>FY 2022</v>
      </c>
      <c r="E732" s="16" t="str">
        <f t="shared" si="35"/>
        <v>Q1</v>
      </c>
      <c r="F732" t="s">
        <v>117</v>
      </c>
      <c r="G732" t="s">
        <v>118</v>
      </c>
      <c r="H732">
        <v>282</v>
      </c>
      <c r="I732" t="s">
        <v>111</v>
      </c>
      <c r="J732" t="s">
        <v>112</v>
      </c>
      <c r="L732">
        <v>30</v>
      </c>
      <c r="M732" t="s">
        <v>119</v>
      </c>
    </row>
    <row r="733" spans="1:13" x14ac:dyDescent="0.3">
      <c r="A733" t="s">
        <v>108</v>
      </c>
      <c r="B733" s="16">
        <v>44316</v>
      </c>
      <c r="C733" s="16" t="str">
        <f t="shared" si="33"/>
        <v>Apr</v>
      </c>
      <c r="D733" s="16" t="str">
        <f t="shared" si="34"/>
        <v>FY 2022</v>
      </c>
      <c r="E733" s="16" t="str">
        <f t="shared" si="35"/>
        <v>Q1</v>
      </c>
      <c r="F733" t="s">
        <v>120</v>
      </c>
      <c r="G733" t="s">
        <v>121</v>
      </c>
      <c r="H733">
        <v>51</v>
      </c>
      <c r="I733" t="s">
        <v>111</v>
      </c>
      <c r="J733" t="s">
        <v>112</v>
      </c>
      <c r="L733">
        <v>40</v>
      </c>
      <c r="M733" t="s">
        <v>122</v>
      </c>
    </row>
    <row r="734" spans="1:13" x14ac:dyDescent="0.3">
      <c r="A734" t="s">
        <v>108</v>
      </c>
      <c r="B734" s="16">
        <v>44316</v>
      </c>
      <c r="C734" s="16" t="str">
        <f t="shared" si="33"/>
        <v>Apr</v>
      </c>
      <c r="D734" s="16" t="str">
        <f t="shared" si="34"/>
        <v>FY 2022</v>
      </c>
      <c r="E734" s="16" t="str">
        <f t="shared" si="35"/>
        <v>Q1</v>
      </c>
      <c r="F734" t="s">
        <v>123</v>
      </c>
      <c r="G734" t="s">
        <v>124</v>
      </c>
      <c r="H734">
        <v>2798</v>
      </c>
      <c r="I734" t="s">
        <v>111</v>
      </c>
      <c r="J734" t="s">
        <v>112</v>
      </c>
      <c r="L734">
        <v>50</v>
      </c>
      <c r="M734" t="s">
        <v>125</v>
      </c>
    </row>
    <row r="735" spans="1:13" x14ac:dyDescent="0.3">
      <c r="A735" t="s">
        <v>108</v>
      </c>
      <c r="B735" s="16">
        <v>44316</v>
      </c>
      <c r="C735" s="16" t="str">
        <f t="shared" si="33"/>
        <v>Apr</v>
      </c>
      <c r="D735" s="16" t="str">
        <f t="shared" si="34"/>
        <v>FY 2022</v>
      </c>
      <c r="E735" s="16" t="str">
        <f t="shared" si="35"/>
        <v>Q1</v>
      </c>
      <c r="F735" t="s">
        <v>126</v>
      </c>
      <c r="G735" t="s">
        <v>127</v>
      </c>
      <c r="H735">
        <v>4544</v>
      </c>
      <c r="I735" t="s">
        <v>111</v>
      </c>
      <c r="J735" t="s">
        <v>112</v>
      </c>
      <c r="L735">
        <v>60</v>
      </c>
      <c r="M735" t="s">
        <v>128</v>
      </c>
    </row>
    <row r="736" spans="1:13" x14ac:dyDescent="0.3">
      <c r="A736" t="s">
        <v>108</v>
      </c>
      <c r="B736" s="16">
        <v>44316</v>
      </c>
      <c r="C736" s="16" t="str">
        <f t="shared" si="33"/>
        <v>Apr</v>
      </c>
      <c r="D736" s="16" t="str">
        <f t="shared" si="34"/>
        <v>FY 2022</v>
      </c>
      <c r="E736" s="16" t="str">
        <f t="shared" si="35"/>
        <v>Q1</v>
      </c>
      <c r="F736" t="s">
        <v>129</v>
      </c>
      <c r="G736" t="s">
        <v>130</v>
      </c>
      <c r="H736">
        <v>161419</v>
      </c>
      <c r="I736" t="s">
        <v>111</v>
      </c>
      <c r="J736" t="s">
        <v>112</v>
      </c>
      <c r="L736">
        <v>70</v>
      </c>
      <c r="M736" t="s">
        <v>131</v>
      </c>
    </row>
    <row r="737" spans="1:13" x14ac:dyDescent="0.3">
      <c r="A737" t="s">
        <v>108</v>
      </c>
      <c r="B737" s="16">
        <v>44316</v>
      </c>
      <c r="C737" s="16" t="str">
        <f t="shared" si="33"/>
        <v>Apr</v>
      </c>
      <c r="D737" s="16" t="str">
        <f t="shared" si="34"/>
        <v>FY 2022</v>
      </c>
      <c r="E737" s="16" t="str">
        <f t="shared" si="35"/>
        <v>Q1</v>
      </c>
      <c r="F737" t="s">
        <v>132</v>
      </c>
      <c r="G737" t="s">
        <v>133</v>
      </c>
      <c r="H737">
        <v>22296</v>
      </c>
      <c r="I737" t="s">
        <v>111</v>
      </c>
      <c r="J737" t="s">
        <v>112</v>
      </c>
      <c r="L737">
        <v>80</v>
      </c>
      <c r="M737" t="s">
        <v>134</v>
      </c>
    </row>
    <row r="738" spans="1:13" x14ac:dyDescent="0.3">
      <c r="A738" t="s">
        <v>108</v>
      </c>
      <c r="B738" s="16">
        <v>44316</v>
      </c>
      <c r="C738" s="16" t="str">
        <f t="shared" si="33"/>
        <v>Apr</v>
      </c>
      <c r="D738" s="16" t="str">
        <f t="shared" si="34"/>
        <v>FY 2022</v>
      </c>
      <c r="E738" s="16" t="str">
        <f t="shared" si="35"/>
        <v>Q1</v>
      </c>
      <c r="F738" t="s">
        <v>135</v>
      </c>
      <c r="G738" t="s">
        <v>136</v>
      </c>
      <c r="H738">
        <v>14416</v>
      </c>
      <c r="I738" t="s">
        <v>111</v>
      </c>
      <c r="J738" t="s">
        <v>112</v>
      </c>
      <c r="L738">
        <v>90</v>
      </c>
      <c r="M738" t="s">
        <v>137</v>
      </c>
    </row>
    <row r="739" spans="1:13" x14ac:dyDescent="0.3">
      <c r="A739" t="s">
        <v>108</v>
      </c>
      <c r="B739" s="16">
        <v>44316</v>
      </c>
      <c r="C739" s="16" t="str">
        <f t="shared" si="33"/>
        <v>Apr</v>
      </c>
      <c r="D739" s="16" t="str">
        <f t="shared" si="34"/>
        <v>FY 2022</v>
      </c>
      <c r="E739" s="16" t="str">
        <f t="shared" si="35"/>
        <v>Q1</v>
      </c>
      <c r="F739" t="s">
        <v>138</v>
      </c>
      <c r="G739" t="s">
        <v>139</v>
      </c>
      <c r="H739">
        <v>293</v>
      </c>
      <c r="I739" t="s">
        <v>111</v>
      </c>
      <c r="J739" t="s">
        <v>112</v>
      </c>
      <c r="L739">
        <v>100</v>
      </c>
      <c r="M739" t="s">
        <v>140</v>
      </c>
    </row>
    <row r="740" spans="1:13" x14ac:dyDescent="0.3">
      <c r="A740" t="s">
        <v>108</v>
      </c>
      <c r="B740" s="16">
        <v>44316</v>
      </c>
      <c r="C740" s="16" t="str">
        <f t="shared" si="33"/>
        <v>Apr</v>
      </c>
      <c r="D740" s="16" t="str">
        <f t="shared" si="34"/>
        <v>FY 2022</v>
      </c>
      <c r="E740" s="16" t="str">
        <f t="shared" si="35"/>
        <v>Q1</v>
      </c>
      <c r="F740" t="s">
        <v>141</v>
      </c>
      <c r="G740" t="s">
        <v>142</v>
      </c>
      <c r="H740">
        <v>37</v>
      </c>
      <c r="I740" t="s">
        <v>111</v>
      </c>
      <c r="J740" t="s">
        <v>112</v>
      </c>
      <c r="L740">
        <v>110</v>
      </c>
      <c r="M740" t="s">
        <v>143</v>
      </c>
    </row>
    <row r="741" spans="1:13" x14ac:dyDescent="0.3">
      <c r="A741" t="s">
        <v>108</v>
      </c>
      <c r="B741" s="16">
        <v>44316</v>
      </c>
      <c r="C741" s="16" t="str">
        <f t="shared" si="33"/>
        <v>Apr</v>
      </c>
      <c r="D741" s="16" t="str">
        <f t="shared" si="34"/>
        <v>FY 2022</v>
      </c>
      <c r="E741" s="16" t="str">
        <f t="shared" si="35"/>
        <v>Q1</v>
      </c>
      <c r="F741" t="s">
        <v>144</v>
      </c>
      <c r="G741" t="s">
        <v>145</v>
      </c>
      <c r="H741">
        <v>2861</v>
      </c>
      <c r="I741" t="s">
        <v>111</v>
      </c>
      <c r="J741" t="s">
        <v>112</v>
      </c>
      <c r="L741">
        <v>120</v>
      </c>
      <c r="M741" t="s">
        <v>146</v>
      </c>
    </row>
    <row r="742" spans="1:13" x14ac:dyDescent="0.3">
      <c r="A742" t="s">
        <v>108</v>
      </c>
      <c r="B742" s="16">
        <v>44316</v>
      </c>
      <c r="C742" s="16" t="str">
        <f t="shared" si="33"/>
        <v>Apr</v>
      </c>
      <c r="D742" s="16" t="str">
        <f t="shared" si="34"/>
        <v>FY 2022</v>
      </c>
      <c r="E742" s="16" t="str">
        <f t="shared" si="35"/>
        <v>Q1</v>
      </c>
      <c r="F742" t="s">
        <v>147</v>
      </c>
      <c r="G742" t="s">
        <v>148</v>
      </c>
      <c r="H742">
        <v>4689</v>
      </c>
      <c r="I742" t="s">
        <v>111</v>
      </c>
      <c r="J742" t="s">
        <v>112</v>
      </c>
      <c r="L742">
        <v>130</v>
      </c>
      <c r="M742" t="s">
        <v>149</v>
      </c>
    </row>
    <row r="743" spans="1:13" x14ac:dyDescent="0.3">
      <c r="A743" t="s">
        <v>108</v>
      </c>
      <c r="B743" s="16">
        <v>44316</v>
      </c>
      <c r="C743" s="16" t="str">
        <f t="shared" si="33"/>
        <v>Apr</v>
      </c>
      <c r="D743" s="16" t="str">
        <f t="shared" si="34"/>
        <v>FY 2022</v>
      </c>
      <c r="E743" s="16" t="str">
        <f t="shared" si="35"/>
        <v>Q1</v>
      </c>
      <c r="F743" t="s">
        <v>150</v>
      </c>
      <c r="G743" t="s">
        <v>151</v>
      </c>
      <c r="H743">
        <v>159241</v>
      </c>
      <c r="I743" t="s">
        <v>111</v>
      </c>
      <c r="J743" t="s">
        <v>112</v>
      </c>
      <c r="L743">
        <v>140</v>
      </c>
      <c r="M743" t="s">
        <v>152</v>
      </c>
    </row>
    <row r="744" spans="1:13" x14ac:dyDescent="0.3">
      <c r="A744" t="s">
        <v>108</v>
      </c>
      <c r="B744" s="16">
        <v>44286</v>
      </c>
      <c r="C744" s="16" t="str">
        <f t="shared" si="33"/>
        <v>Mar</v>
      </c>
      <c r="D744" s="16" t="str">
        <f t="shared" si="34"/>
        <v>FY 2021</v>
      </c>
      <c r="E744" s="16" t="str">
        <f t="shared" si="35"/>
        <v>Q4</v>
      </c>
      <c r="F744" t="s">
        <v>109</v>
      </c>
      <c r="G744" t="s">
        <v>110</v>
      </c>
      <c r="H744">
        <v>26935</v>
      </c>
      <c r="I744" t="s">
        <v>111</v>
      </c>
      <c r="J744" t="s">
        <v>112</v>
      </c>
      <c r="L744">
        <v>10</v>
      </c>
      <c r="M744" t="s">
        <v>113</v>
      </c>
    </row>
    <row r="745" spans="1:13" x14ac:dyDescent="0.3">
      <c r="A745" t="s">
        <v>108</v>
      </c>
      <c r="B745" s="16">
        <v>44286</v>
      </c>
      <c r="C745" s="16" t="str">
        <f t="shared" si="33"/>
        <v>Mar</v>
      </c>
      <c r="D745" s="16" t="str">
        <f t="shared" si="34"/>
        <v>FY 2021</v>
      </c>
      <c r="E745" s="16" t="str">
        <f t="shared" si="35"/>
        <v>Q4</v>
      </c>
      <c r="F745" t="s">
        <v>114</v>
      </c>
      <c r="G745" t="s">
        <v>115</v>
      </c>
      <c r="H745">
        <v>17105</v>
      </c>
      <c r="I745" t="s">
        <v>111</v>
      </c>
      <c r="J745" t="s">
        <v>112</v>
      </c>
      <c r="L745">
        <v>20</v>
      </c>
      <c r="M745" t="s">
        <v>116</v>
      </c>
    </row>
    <row r="746" spans="1:13" x14ac:dyDescent="0.3">
      <c r="A746" t="s">
        <v>108</v>
      </c>
      <c r="B746" s="16">
        <v>44286</v>
      </c>
      <c r="C746" s="16" t="str">
        <f t="shared" si="33"/>
        <v>Mar</v>
      </c>
      <c r="D746" s="16" t="str">
        <f t="shared" si="34"/>
        <v>FY 2021</v>
      </c>
      <c r="E746" s="16" t="str">
        <f t="shared" si="35"/>
        <v>Q4</v>
      </c>
      <c r="F746" t="s">
        <v>117</v>
      </c>
      <c r="G746" t="s">
        <v>118</v>
      </c>
      <c r="H746">
        <v>508</v>
      </c>
      <c r="I746" t="s">
        <v>111</v>
      </c>
      <c r="J746" t="s">
        <v>112</v>
      </c>
      <c r="L746">
        <v>30</v>
      </c>
      <c r="M746" t="s">
        <v>119</v>
      </c>
    </row>
    <row r="747" spans="1:13" x14ac:dyDescent="0.3">
      <c r="A747" t="s">
        <v>108</v>
      </c>
      <c r="B747" s="16">
        <v>44286</v>
      </c>
      <c r="C747" s="16" t="str">
        <f t="shared" si="33"/>
        <v>Mar</v>
      </c>
      <c r="D747" s="16" t="str">
        <f t="shared" si="34"/>
        <v>FY 2021</v>
      </c>
      <c r="E747" s="16" t="str">
        <f t="shared" si="35"/>
        <v>Q4</v>
      </c>
      <c r="F747" t="s">
        <v>120</v>
      </c>
      <c r="G747" t="s">
        <v>121</v>
      </c>
      <c r="H747">
        <v>67</v>
      </c>
      <c r="I747" t="s">
        <v>111</v>
      </c>
      <c r="J747" t="s">
        <v>112</v>
      </c>
      <c r="L747">
        <v>40</v>
      </c>
      <c r="M747" t="s">
        <v>122</v>
      </c>
    </row>
    <row r="748" spans="1:13" x14ac:dyDescent="0.3">
      <c r="A748" t="s">
        <v>108</v>
      </c>
      <c r="B748" s="16">
        <v>44286</v>
      </c>
      <c r="C748" s="16" t="str">
        <f t="shared" si="33"/>
        <v>Mar</v>
      </c>
      <c r="D748" s="16" t="str">
        <f t="shared" si="34"/>
        <v>FY 2021</v>
      </c>
      <c r="E748" s="16" t="str">
        <f t="shared" si="35"/>
        <v>Q4</v>
      </c>
      <c r="F748" t="s">
        <v>123</v>
      </c>
      <c r="G748" t="s">
        <v>124</v>
      </c>
      <c r="H748">
        <v>3708</v>
      </c>
      <c r="I748" t="s">
        <v>111</v>
      </c>
      <c r="J748" t="s">
        <v>112</v>
      </c>
      <c r="L748">
        <v>50</v>
      </c>
      <c r="M748" t="s">
        <v>125</v>
      </c>
    </row>
    <row r="749" spans="1:13" x14ac:dyDescent="0.3">
      <c r="A749" t="s">
        <v>108</v>
      </c>
      <c r="B749" s="16">
        <v>44286</v>
      </c>
      <c r="C749" s="16" t="str">
        <f t="shared" si="33"/>
        <v>Mar</v>
      </c>
      <c r="D749" s="16" t="str">
        <f t="shared" si="34"/>
        <v>FY 2021</v>
      </c>
      <c r="E749" s="16" t="str">
        <f t="shared" si="35"/>
        <v>Q4</v>
      </c>
      <c r="F749" t="s">
        <v>126</v>
      </c>
      <c r="G749" t="s">
        <v>127</v>
      </c>
      <c r="H749">
        <v>5547</v>
      </c>
      <c r="I749" t="s">
        <v>111</v>
      </c>
      <c r="J749" t="s">
        <v>112</v>
      </c>
      <c r="L749">
        <v>60</v>
      </c>
      <c r="M749" t="s">
        <v>128</v>
      </c>
    </row>
    <row r="750" spans="1:13" x14ac:dyDescent="0.3">
      <c r="A750" t="s">
        <v>108</v>
      </c>
      <c r="B750" s="16">
        <v>44286</v>
      </c>
      <c r="C750" s="16" t="str">
        <f t="shared" si="33"/>
        <v>Mar</v>
      </c>
      <c r="D750" s="16" t="str">
        <f t="shared" si="34"/>
        <v>FY 2021</v>
      </c>
      <c r="E750" s="16" t="str">
        <f t="shared" si="35"/>
        <v>Q4</v>
      </c>
      <c r="F750" t="s">
        <v>129</v>
      </c>
      <c r="G750" t="s">
        <v>130</v>
      </c>
      <c r="H750">
        <v>170350</v>
      </c>
      <c r="I750" t="s">
        <v>111</v>
      </c>
      <c r="J750" t="s">
        <v>112</v>
      </c>
      <c r="L750">
        <v>70</v>
      </c>
      <c r="M750" t="s">
        <v>131</v>
      </c>
    </row>
    <row r="751" spans="1:13" x14ac:dyDescent="0.3">
      <c r="A751" t="s">
        <v>108</v>
      </c>
      <c r="B751" s="16">
        <v>44286</v>
      </c>
      <c r="C751" s="16" t="str">
        <f t="shared" si="33"/>
        <v>Mar</v>
      </c>
      <c r="D751" s="16" t="str">
        <f t="shared" si="34"/>
        <v>FY 2021</v>
      </c>
      <c r="E751" s="16" t="str">
        <f t="shared" si="35"/>
        <v>Q4</v>
      </c>
      <c r="F751" t="s">
        <v>132</v>
      </c>
      <c r="G751" t="s">
        <v>133</v>
      </c>
      <c r="H751">
        <v>27404</v>
      </c>
      <c r="I751" t="s">
        <v>111</v>
      </c>
      <c r="J751" t="s">
        <v>112</v>
      </c>
      <c r="L751">
        <v>80</v>
      </c>
      <c r="M751" t="s">
        <v>134</v>
      </c>
    </row>
    <row r="752" spans="1:13" x14ac:dyDescent="0.3">
      <c r="A752" t="s">
        <v>108</v>
      </c>
      <c r="B752" s="16">
        <v>44286</v>
      </c>
      <c r="C752" s="16" t="str">
        <f t="shared" si="33"/>
        <v>Mar</v>
      </c>
      <c r="D752" s="16" t="str">
        <f t="shared" si="34"/>
        <v>FY 2021</v>
      </c>
      <c r="E752" s="16" t="str">
        <f t="shared" si="35"/>
        <v>Q4</v>
      </c>
      <c r="F752" t="s">
        <v>135</v>
      </c>
      <c r="G752" t="s">
        <v>136</v>
      </c>
      <c r="H752">
        <v>17442</v>
      </c>
      <c r="I752" t="s">
        <v>111</v>
      </c>
      <c r="J752" t="s">
        <v>112</v>
      </c>
      <c r="L752">
        <v>90</v>
      </c>
      <c r="M752" t="s">
        <v>137</v>
      </c>
    </row>
    <row r="753" spans="1:13" x14ac:dyDescent="0.3">
      <c r="A753" t="s">
        <v>108</v>
      </c>
      <c r="B753" s="16">
        <v>44286</v>
      </c>
      <c r="C753" s="16" t="str">
        <f t="shared" si="33"/>
        <v>Mar</v>
      </c>
      <c r="D753" s="16" t="str">
        <f t="shared" si="34"/>
        <v>FY 2021</v>
      </c>
      <c r="E753" s="16" t="str">
        <f t="shared" si="35"/>
        <v>Q4</v>
      </c>
      <c r="F753" t="s">
        <v>138</v>
      </c>
      <c r="G753" t="s">
        <v>139</v>
      </c>
      <c r="H753">
        <v>488</v>
      </c>
      <c r="I753" t="s">
        <v>111</v>
      </c>
      <c r="J753" t="s">
        <v>112</v>
      </c>
      <c r="L753">
        <v>100</v>
      </c>
      <c r="M753" t="s">
        <v>140</v>
      </c>
    </row>
    <row r="754" spans="1:13" x14ac:dyDescent="0.3">
      <c r="A754" t="s">
        <v>108</v>
      </c>
      <c r="B754" s="16">
        <v>44286</v>
      </c>
      <c r="C754" s="16" t="str">
        <f t="shared" si="33"/>
        <v>Mar</v>
      </c>
      <c r="D754" s="16" t="str">
        <f t="shared" si="34"/>
        <v>FY 2021</v>
      </c>
      <c r="E754" s="16" t="str">
        <f t="shared" si="35"/>
        <v>Q4</v>
      </c>
      <c r="F754" t="s">
        <v>141</v>
      </c>
      <c r="G754" t="s">
        <v>142</v>
      </c>
      <c r="H754">
        <v>60</v>
      </c>
      <c r="I754" t="s">
        <v>111</v>
      </c>
      <c r="J754" t="s">
        <v>112</v>
      </c>
      <c r="L754">
        <v>110</v>
      </c>
      <c r="M754" t="s">
        <v>143</v>
      </c>
    </row>
    <row r="755" spans="1:13" x14ac:dyDescent="0.3">
      <c r="A755" t="s">
        <v>108</v>
      </c>
      <c r="B755" s="16">
        <v>44286</v>
      </c>
      <c r="C755" s="16" t="str">
        <f t="shared" si="33"/>
        <v>Mar</v>
      </c>
      <c r="D755" s="16" t="str">
        <f t="shared" si="34"/>
        <v>FY 2021</v>
      </c>
      <c r="E755" s="16" t="str">
        <f t="shared" si="35"/>
        <v>Q4</v>
      </c>
      <c r="F755" t="s">
        <v>144</v>
      </c>
      <c r="G755" t="s">
        <v>145</v>
      </c>
      <c r="H755">
        <v>3937</v>
      </c>
      <c r="I755" t="s">
        <v>111</v>
      </c>
      <c r="J755" t="s">
        <v>112</v>
      </c>
      <c r="L755">
        <v>120</v>
      </c>
      <c r="M755" t="s">
        <v>146</v>
      </c>
    </row>
    <row r="756" spans="1:13" x14ac:dyDescent="0.3">
      <c r="A756" t="s">
        <v>108</v>
      </c>
      <c r="B756" s="16">
        <v>44286</v>
      </c>
      <c r="C756" s="16" t="str">
        <f t="shared" si="33"/>
        <v>Mar</v>
      </c>
      <c r="D756" s="16" t="str">
        <f t="shared" si="34"/>
        <v>FY 2021</v>
      </c>
      <c r="E756" s="16" t="str">
        <f t="shared" si="35"/>
        <v>Q4</v>
      </c>
      <c r="F756" t="s">
        <v>147</v>
      </c>
      <c r="G756" t="s">
        <v>148</v>
      </c>
      <c r="H756">
        <v>5477</v>
      </c>
      <c r="I756" t="s">
        <v>111</v>
      </c>
      <c r="J756" t="s">
        <v>112</v>
      </c>
      <c r="L756">
        <v>130</v>
      </c>
      <c r="M756" t="s">
        <v>149</v>
      </c>
    </row>
    <row r="757" spans="1:13" x14ac:dyDescent="0.3">
      <c r="A757" t="s">
        <v>108</v>
      </c>
      <c r="B757" s="16">
        <v>44286</v>
      </c>
      <c r="C757" s="16" t="str">
        <f t="shared" si="33"/>
        <v>Mar</v>
      </c>
      <c r="D757" s="16" t="str">
        <f t="shared" si="34"/>
        <v>FY 2021</v>
      </c>
      <c r="E757" s="16" t="str">
        <f t="shared" si="35"/>
        <v>Q4</v>
      </c>
      <c r="F757" t="s">
        <v>150</v>
      </c>
      <c r="G757" t="s">
        <v>151</v>
      </c>
      <c r="H757">
        <v>173091</v>
      </c>
      <c r="I757" t="s">
        <v>111</v>
      </c>
      <c r="J757" t="s">
        <v>112</v>
      </c>
      <c r="L757">
        <v>140</v>
      </c>
      <c r="M757" t="s">
        <v>152</v>
      </c>
    </row>
    <row r="758" spans="1:13" x14ac:dyDescent="0.3">
      <c r="A758" t="s">
        <v>108</v>
      </c>
      <c r="B758" s="16">
        <v>44255</v>
      </c>
      <c r="C758" s="16" t="str">
        <f t="shared" si="33"/>
        <v>Feb</v>
      </c>
      <c r="D758" s="16" t="str">
        <f t="shared" si="34"/>
        <v>FY 2021</v>
      </c>
      <c r="E758" s="16" t="str">
        <f t="shared" si="35"/>
        <v>Q4</v>
      </c>
      <c r="F758" t="s">
        <v>109</v>
      </c>
      <c r="G758" t="s">
        <v>110</v>
      </c>
      <c r="H758">
        <v>21241</v>
      </c>
      <c r="I758" t="s">
        <v>111</v>
      </c>
      <c r="J758" t="s">
        <v>112</v>
      </c>
      <c r="L758">
        <v>10</v>
      </c>
      <c r="M758" t="s">
        <v>113</v>
      </c>
    </row>
    <row r="759" spans="1:13" x14ac:dyDescent="0.3">
      <c r="A759" t="s">
        <v>108</v>
      </c>
      <c r="B759" s="16">
        <v>44255</v>
      </c>
      <c r="C759" s="16" t="str">
        <f t="shared" si="33"/>
        <v>Feb</v>
      </c>
      <c r="D759" s="16" t="str">
        <f t="shared" si="34"/>
        <v>FY 2021</v>
      </c>
      <c r="E759" s="16" t="str">
        <f t="shared" si="35"/>
        <v>Q4</v>
      </c>
      <c r="F759" t="s">
        <v>114</v>
      </c>
      <c r="G759" t="s">
        <v>115</v>
      </c>
      <c r="H759">
        <v>13570</v>
      </c>
      <c r="I759" t="s">
        <v>111</v>
      </c>
      <c r="J759" t="s">
        <v>112</v>
      </c>
      <c r="L759">
        <v>20</v>
      </c>
      <c r="M759" t="s">
        <v>116</v>
      </c>
    </row>
    <row r="760" spans="1:13" x14ac:dyDescent="0.3">
      <c r="A760" t="s">
        <v>108</v>
      </c>
      <c r="B760" s="16">
        <v>44255</v>
      </c>
      <c r="C760" s="16" t="str">
        <f t="shared" si="33"/>
        <v>Feb</v>
      </c>
      <c r="D760" s="16" t="str">
        <f t="shared" si="34"/>
        <v>FY 2021</v>
      </c>
      <c r="E760" s="16" t="str">
        <f t="shared" si="35"/>
        <v>Q4</v>
      </c>
      <c r="F760" t="s">
        <v>117</v>
      </c>
      <c r="G760" t="s">
        <v>118</v>
      </c>
      <c r="H760">
        <v>252</v>
      </c>
      <c r="I760" t="s">
        <v>111</v>
      </c>
      <c r="J760" t="s">
        <v>112</v>
      </c>
      <c r="L760">
        <v>30</v>
      </c>
      <c r="M760" t="s">
        <v>119</v>
      </c>
    </row>
    <row r="761" spans="1:13" x14ac:dyDescent="0.3">
      <c r="A761" t="s">
        <v>108</v>
      </c>
      <c r="B761" s="16">
        <v>44255</v>
      </c>
      <c r="C761" s="16" t="str">
        <f t="shared" si="33"/>
        <v>Feb</v>
      </c>
      <c r="D761" s="16" t="str">
        <f t="shared" si="34"/>
        <v>FY 2021</v>
      </c>
      <c r="E761" s="16" t="str">
        <f t="shared" si="35"/>
        <v>Q4</v>
      </c>
      <c r="F761" t="s">
        <v>120</v>
      </c>
      <c r="G761" t="s">
        <v>121</v>
      </c>
      <c r="H761">
        <v>77</v>
      </c>
      <c r="I761" t="s">
        <v>111</v>
      </c>
      <c r="J761" t="s">
        <v>112</v>
      </c>
      <c r="L761">
        <v>40</v>
      </c>
      <c r="M761" t="s">
        <v>122</v>
      </c>
    </row>
    <row r="762" spans="1:13" x14ac:dyDescent="0.3">
      <c r="A762" t="s">
        <v>108</v>
      </c>
      <c r="B762" s="16">
        <v>44255</v>
      </c>
      <c r="C762" s="16" t="str">
        <f t="shared" si="33"/>
        <v>Feb</v>
      </c>
      <c r="D762" s="16" t="str">
        <f t="shared" si="34"/>
        <v>FY 2021</v>
      </c>
      <c r="E762" s="16" t="str">
        <f t="shared" si="35"/>
        <v>Q4</v>
      </c>
      <c r="F762" t="s">
        <v>123</v>
      </c>
      <c r="G762" t="s">
        <v>124</v>
      </c>
      <c r="H762">
        <v>2866</v>
      </c>
      <c r="I762" t="s">
        <v>111</v>
      </c>
      <c r="J762" t="s">
        <v>112</v>
      </c>
      <c r="L762">
        <v>50</v>
      </c>
      <c r="M762" t="s">
        <v>125</v>
      </c>
    </row>
    <row r="763" spans="1:13" x14ac:dyDescent="0.3">
      <c r="A763" t="s">
        <v>108</v>
      </c>
      <c r="B763" s="16">
        <v>44255</v>
      </c>
      <c r="C763" s="16" t="str">
        <f t="shared" si="33"/>
        <v>Feb</v>
      </c>
      <c r="D763" s="16" t="str">
        <f t="shared" si="34"/>
        <v>FY 2021</v>
      </c>
      <c r="E763" s="16" t="str">
        <f t="shared" si="35"/>
        <v>Q4</v>
      </c>
      <c r="F763" t="s">
        <v>126</v>
      </c>
      <c r="G763" t="s">
        <v>127</v>
      </c>
      <c r="H763">
        <v>4476</v>
      </c>
      <c r="I763" t="s">
        <v>111</v>
      </c>
      <c r="J763" t="s">
        <v>112</v>
      </c>
      <c r="L763">
        <v>60</v>
      </c>
      <c r="M763" t="s">
        <v>128</v>
      </c>
    </row>
    <row r="764" spans="1:13" x14ac:dyDescent="0.3">
      <c r="A764" t="s">
        <v>108</v>
      </c>
      <c r="B764" s="16">
        <v>44255</v>
      </c>
      <c r="C764" s="16" t="str">
        <f t="shared" si="33"/>
        <v>Feb</v>
      </c>
      <c r="D764" s="16" t="str">
        <f t="shared" si="34"/>
        <v>FY 2021</v>
      </c>
      <c r="E764" s="16" t="str">
        <f t="shared" si="35"/>
        <v>Q4</v>
      </c>
      <c r="F764" t="s">
        <v>129</v>
      </c>
      <c r="G764" t="s">
        <v>130</v>
      </c>
      <c r="H764">
        <v>154409</v>
      </c>
      <c r="I764" t="s">
        <v>111</v>
      </c>
      <c r="J764" t="s">
        <v>112</v>
      </c>
      <c r="L764">
        <v>70</v>
      </c>
      <c r="M764" t="s">
        <v>131</v>
      </c>
    </row>
    <row r="765" spans="1:13" x14ac:dyDescent="0.3">
      <c r="A765" t="s">
        <v>108</v>
      </c>
      <c r="B765" s="16">
        <v>44255</v>
      </c>
      <c r="C765" s="16" t="str">
        <f t="shared" si="33"/>
        <v>Feb</v>
      </c>
      <c r="D765" s="16" t="str">
        <f t="shared" si="34"/>
        <v>FY 2021</v>
      </c>
      <c r="E765" s="16" t="str">
        <f t="shared" si="35"/>
        <v>Q4</v>
      </c>
      <c r="F765" t="s">
        <v>132</v>
      </c>
      <c r="G765" t="s">
        <v>133</v>
      </c>
      <c r="H765">
        <v>20625</v>
      </c>
      <c r="I765" t="s">
        <v>111</v>
      </c>
      <c r="J765" t="s">
        <v>112</v>
      </c>
      <c r="L765">
        <v>80</v>
      </c>
      <c r="M765" t="s">
        <v>134</v>
      </c>
    </row>
    <row r="766" spans="1:13" x14ac:dyDescent="0.3">
      <c r="A766" t="s">
        <v>108</v>
      </c>
      <c r="B766" s="16">
        <v>44255</v>
      </c>
      <c r="C766" s="16" t="str">
        <f t="shared" si="33"/>
        <v>Feb</v>
      </c>
      <c r="D766" s="16" t="str">
        <f t="shared" si="34"/>
        <v>FY 2021</v>
      </c>
      <c r="E766" s="16" t="str">
        <f t="shared" si="35"/>
        <v>Q4</v>
      </c>
      <c r="F766" t="s">
        <v>135</v>
      </c>
      <c r="G766" t="s">
        <v>136</v>
      </c>
      <c r="H766">
        <v>13130</v>
      </c>
      <c r="I766" t="s">
        <v>111</v>
      </c>
      <c r="J766" t="s">
        <v>112</v>
      </c>
      <c r="L766">
        <v>90</v>
      </c>
      <c r="M766" t="s">
        <v>137</v>
      </c>
    </row>
    <row r="767" spans="1:13" x14ac:dyDescent="0.3">
      <c r="A767" t="s">
        <v>108</v>
      </c>
      <c r="B767" s="16">
        <v>44255</v>
      </c>
      <c r="C767" s="16" t="str">
        <f t="shared" si="33"/>
        <v>Feb</v>
      </c>
      <c r="D767" s="16" t="str">
        <f t="shared" si="34"/>
        <v>FY 2021</v>
      </c>
      <c r="E767" s="16" t="str">
        <f t="shared" si="35"/>
        <v>Q4</v>
      </c>
      <c r="F767" t="s">
        <v>138</v>
      </c>
      <c r="G767" t="s">
        <v>139</v>
      </c>
      <c r="H767">
        <v>283</v>
      </c>
      <c r="I767" t="s">
        <v>111</v>
      </c>
      <c r="J767" t="s">
        <v>112</v>
      </c>
      <c r="L767">
        <v>100</v>
      </c>
      <c r="M767" t="s">
        <v>140</v>
      </c>
    </row>
    <row r="768" spans="1:13" x14ac:dyDescent="0.3">
      <c r="A768" t="s">
        <v>108</v>
      </c>
      <c r="B768" s="16">
        <v>44255</v>
      </c>
      <c r="C768" s="16" t="str">
        <f t="shared" si="33"/>
        <v>Feb</v>
      </c>
      <c r="D768" s="16" t="str">
        <f t="shared" si="34"/>
        <v>FY 2021</v>
      </c>
      <c r="E768" s="16" t="str">
        <f t="shared" si="35"/>
        <v>Q4</v>
      </c>
      <c r="F768" t="s">
        <v>141</v>
      </c>
      <c r="G768" t="s">
        <v>142</v>
      </c>
      <c r="H768">
        <v>53</v>
      </c>
      <c r="I768" t="s">
        <v>111</v>
      </c>
      <c r="J768" t="s">
        <v>112</v>
      </c>
      <c r="L768">
        <v>110</v>
      </c>
      <c r="M768" t="s">
        <v>143</v>
      </c>
    </row>
    <row r="769" spans="1:13" x14ac:dyDescent="0.3">
      <c r="A769" t="s">
        <v>108</v>
      </c>
      <c r="B769" s="16">
        <v>44255</v>
      </c>
      <c r="C769" s="16" t="str">
        <f t="shared" si="33"/>
        <v>Feb</v>
      </c>
      <c r="D769" s="16" t="str">
        <f t="shared" si="34"/>
        <v>FY 2021</v>
      </c>
      <c r="E769" s="16" t="str">
        <f t="shared" si="35"/>
        <v>Q4</v>
      </c>
      <c r="F769" t="s">
        <v>144</v>
      </c>
      <c r="G769" t="s">
        <v>145</v>
      </c>
      <c r="H769">
        <v>2769</v>
      </c>
      <c r="I769" t="s">
        <v>111</v>
      </c>
      <c r="J769" t="s">
        <v>112</v>
      </c>
      <c r="L769">
        <v>120</v>
      </c>
      <c r="M769" t="s">
        <v>146</v>
      </c>
    </row>
    <row r="770" spans="1:13" x14ac:dyDescent="0.3">
      <c r="A770" t="s">
        <v>108</v>
      </c>
      <c r="B770" s="16">
        <v>44255</v>
      </c>
      <c r="C770" s="16" t="str">
        <f t="shared" si="33"/>
        <v>Feb</v>
      </c>
      <c r="D770" s="16" t="str">
        <f t="shared" si="34"/>
        <v>FY 2021</v>
      </c>
      <c r="E770" s="16" t="str">
        <f t="shared" si="35"/>
        <v>Q4</v>
      </c>
      <c r="F770" t="s">
        <v>147</v>
      </c>
      <c r="G770" t="s">
        <v>148</v>
      </c>
      <c r="H770">
        <v>4390</v>
      </c>
      <c r="I770" t="s">
        <v>111</v>
      </c>
      <c r="J770" t="s">
        <v>112</v>
      </c>
      <c r="L770">
        <v>130</v>
      </c>
      <c r="M770" t="s">
        <v>149</v>
      </c>
    </row>
    <row r="771" spans="1:13" x14ac:dyDescent="0.3">
      <c r="A771" t="s">
        <v>108</v>
      </c>
      <c r="B771" s="16">
        <v>44255</v>
      </c>
      <c r="C771" s="16" t="str">
        <f t="shared" ref="C771:C834" si="36">TEXT(B771,"mmm")</f>
        <v>Feb</v>
      </c>
      <c r="D771" s="16" t="str">
        <f t="shared" ref="D771:D834" si="37">"FY "&amp; (YEAR(B771) + IF(MONTH(B771)&gt;3,1,0))</f>
        <v>FY 2021</v>
      </c>
      <c r="E771" s="16" t="str">
        <f t="shared" ref="E771:E834" si="38">CHOOSE(INT((MOD(MONTH(B771)-4,12))/3)+1, "Q1", "Q2", "Q3", "Q4")</f>
        <v>Q4</v>
      </c>
      <c r="F771" t="s">
        <v>150</v>
      </c>
      <c r="G771" t="s">
        <v>151</v>
      </c>
      <c r="H771">
        <v>154386</v>
      </c>
      <c r="I771" t="s">
        <v>111</v>
      </c>
      <c r="J771" t="s">
        <v>112</v>
      </c>
      <c r="L771">
        <v>140</v>
      </c>
      <c r="M771" t="s">
        <v>152</v>
      </c>
    </row>
    <row r="772" spans="1:13" x14ac:dyDescent="0.3">
      <c r="A772" t="s">
        <v>108</v>
      </c>
      <c r="B772" s="16">
        <v>44227</v>
      </c>
      <c r="C772" s="16" t="str">
        <f t="shared" si="36"/>
        <v>Jan</v>
      </c>
      <c r="D772" s="16" t="str">
        <f t="shared" si="37"/>
        <v>FY 2021</v>
      </c>
      <c r="E772" s="16" t="str">
        <f t="shared" si="38"/>
        <v>Q4</v>
      </c>
      <c r="F772" t="s">
        <v>109</v>
      </c>
      <c r="G772" t="s">
        <v>110</v>
      </c>
      <c r="H772">
        <v>23125</v>
      </c>
      <c r="I772" t="s">
        <v>111</v>
      </c>
      <c r="J772" t="s">
        <v>112</v>
      </c>
      <c r="L772">
        <v>10</v>
      </c>
      <c r="M772" t="s">
        <v>113</v>
      </c>
    </row>
    <row r="773" spans="1:13" x14ac:dyDescent="0.3">
      <c r="A773" t="s">
        <v>108</v>
      </c>
      <c r="B773" s="16">
        <v>44227</v>
      </c>
      <c r="C773" s="16" t="str">
        <f t="shared" si="36"/>
        <v>Jan</v>
      </c>
      <c r="D773" s="16" t="str">
        <f t="shared" si="37"/>
        <v>FY 2021</v>
      </c>
      <c r="E773" s="16" t="str">
        <f t="shared" si="38"/>
        <v>Q4</v>
      </c>
      <c r="F773" t="s">
        <v>114</v>
      </c>
      <c r="G773" t="s">
        <v>115</v>
      </c>
      <c r="H773">
        <v>14543</v>
      </c>
      <c r="I773" t="s">
        <v>111</v>
      </c>
      <c r="J773" t="s">
        <v>112</v>
      </c>
      <c r="L773">
        <v>20</v>
      </c>
      <c r="M773" t="s">
        <v>116</v>
      </c>
    </row>
    <row r="774" spans="1:13" x14ac:dyDescent="0.3">
      <c r="A774" t="s">
        <v>108</v>
      </c>
      <c r="B774" s="16">
        <v>44227</v>
      </c>
      <c r="C774" s="16" t="str">
        <f t="shared" si="36"/>
        <v>Jan</v>
      </c>
      <c r="D774" s="16" t="str">
        <f t="shared" si="37"/>
        <v>FY 2021</v>
      </c>
      <c r="E774" s="16" t="str">
        <f t="shared" si="38"/>
        <v>Q4</v>
      </c>
      <c r="F774" t="s">
        <v>117</v>
      </c>
      <c r="G774" t="s">
        <v>118</v>
      </c>
      <c r="H774">
        <v>290</v>
      </c>
      <c r="I774" t="s">
        <v>111</v>
      </c>
      <c r="J774" t="s">
        <v>112</v>
      </c>
      <c r="L774">
        <v>30</v>
      </c>
      <c r="M774" t="s">
        <v>119</v>
      </c>
    </row>
    <row r="775" spans="1:13" x14ac:dyDescent="0.3">
      <c r="A775" t="s">
        <v>108</v>
      </c>
      <c r="B775" s="16">
        <v>44227</v>
      </c>
      <c r="C775" s="16" t="str">
        <f t="shared" si="36"/>
        <v>Jan</v>
      </c>
      <c r="D775" s="16" t="str">
        <f t="shared" si="37"/>
        <v>FY 2021</v>
      </c>
      <c r="E775" s="16" t="str">
        <f t="shared" si="38"/>
        <v>Q4</v>
      </c>
      <c r="F775" t="s">
        <v>120</v>
      </c>
      <c r="G775" t="s">
        <v>121</v>
      </c>
      <c r="H775">
        <v>73</v>
      </c>
      <c r="I775" t="s">
        <v>111</v>
      </c>
      <c r="J775" t="s">
        <v>112</v>
      </c>
      <c r="L775">
        <v>40</v>
      </c>
      <c r="M775" t="s">
        <v>122</v>
      </c>
    </row>
    <row r="776" spans="1:13" x14ac:dyDescent="0.3">
      <c r="A776" t="s">
        <v>108</v>
      </c>
      <c r="B776" s="16">
        <v>44227</v>
      </c>
      <c r="C776" s="16" t="str">
        <f t="shared" si="36"/>
        <v>Jan</v>
      </c>
      <c r="D776" s="16" t="str">
        <f t="shared" si="37"/>
        <v>FY 2021</v>
      </c>
      <c r="E776" s="16" t="str">
        <f t="shared" si="38"/>
        <v>Q4</v>
      </c>
      <c r="F776" t="s">
        <v>123</v>
      </c>
      <c r="G776" t="s">
        <v>124</v>
      </c>
      <c r="H776">
        <v>2972</v>
      </c>
      <c r="I776" t="s">
        <v>111</v>
      </c>
      <c r="J776" t="s">
        <v>112</v>
      </c>
      <c r="L776">
        <v>50</v>
      </c>
      <c r="M776" t="s">
        <v>125</v>
      </c>
    </row>
    <row r="777" spans="1:13" x14ac:dyDescent="0.3">
      <c r="A777" t="s">
        <v>108</v>
      </c>
      <c r="B777" s="16">
        <v>44227</v>
      </c>
      <c r="C777" s="16" t="str">
        <f t="shared" si="36"/>
        <v>Jan</v>
      </c>
      <c r="D777" s="16" t="str">
        <f t="shared" si="37"/>
        <v>FY 2021</v>
      </c>
      <c r="E777" s="16" t="str">
        <f t="shared" si="38"/>
        <v>Q4</v>
      </c>
      <c r="F777" t="s">
        <v>126</v>
      </c>
      <c r="G777" t="s">
        <v>127</v>
      </c>
      <c r="H777">
        <v>5247</v>
      </c>
      <c r="I777" t="s">
        <v>111</v>
      </c>
      <c r="J777" t="s">
        <v>112</v>
      </c>
      <c r="L777">
        <v>60</v>
      </c>
      <c r="M777" t="s">
        <v>128</v>
      </c>
    </row>
    <row r="778" spans="1:13" x14ac:dyDescent="0.3">
      <c r="A778" t="s">
        <v>108</v>
      </c>
      <c r="B778" s="16">
        <v>44227</v>
      </c>
      <c r="C778" s="16" t="str">
        <f t="shared" si="36"/>
        <v>Jan</v>
      </c>
      <c r="D778" s="16" t="str">
        <f t="shared" si="37"/>
        <v>FY 2021</v>
      </c>
      <c r="E778" s="16" t="str">
        <f t="shared" si="38"/>
        <v>Q4</v>
      </c>
      <c r="F778" t="s">
        <v>129</v>
      </c>
      <c r="G778" t="s">
        <v>130</v>
      </c>
      <c r="H778">
        <v>162564</v>
      </c>
      <c r="I778" t="s">
        <v>111</v>
      </c>
      <c r="J778" t="s">
        <v>112</v>
      </c>
      <c r="L778">
        <v>70</v>
      </c>
      <c r="M778" t="s">
        <v>131</v>
      </c>
    </row>
    <row r="779" spans="1:13" x14ac:dyDescent="0.3">
      <c r="A779" t="s">
        <v>108</v>
      </c>
      <c r="B779" s="16">
        <v>44227</v>
      </c>
      <c r="C779" s="16" t="str">
        <f t="shared" si="36"/>
        <v>Jan</v>
      </c>
      <c r="D779" s="16" t="str">
        <f t="shared" si="37"/>
        <v>FY 2021</v>
      </c>
      <c r="E779" s="16" t="str">
        <f t="shared" si="38"/>
        <v>Q4</v>
      </c>
      <c r="F779" t="s">
        <v>132</v>
      </c>
      <c r="G779" t="s">
        <v>133</v>
      </c>
      <c r="H779">
        <v>20605</v>
      </c>
      <c r="I779" t="s">
        <v>111</v>
      </c>
      <c r="J779" t="s">
        <v>112</v>
      </c>
      <c r="L779">
        <v>80</v>
      </c>
      <c r="M779" t="s">
        <v>134</v>
      </c>
    </row>
    <row r="780" spans="1:13" x14ac:dyDescent="0.3">
      <c r="A780" t="s">
        <v>108</v>
      </c>
      <c r="B780" s="16">
        <v>44227</v>
      </c>
      <c r="C780" s="16" t="str">
        <f t="shared" si="36"/>
        <v>Jan</v>
      </c>
      <c r="D780" s="16" t="str">
        <f t="shared" si="37"/>
        <v>FY 2021</v>
      </c>
      <c r="E780" s="16" t="str">
        <f t="shared" si="38"/>
        <v>Q4</v>
      </c>
      <c r="F780" t="s">
        <v>135</v>
      </c>
      <c r="G780" t="s">
        <v>136</v>
      </c>
      <c r="H780">
        <v>13826</v>
      </c>
      <c r="I780" t="s">
        <v>111</v>
      </c>
      <c r="J780" t="s">
        <v>112</v>
      </c>
      <c r="L780">
        <v>90</v>
      </c>
      <c r="M780" t="s">
        <v>137</v>
      </c>
    </row>
    <row r="781" spans="1:13" x14ac:dyDescent="0.3">
      <c r="A781" t="s">
        <v>108</v>
      </c>
      <c r="B781" s="16">
        <v>44227</v>
      </c>
      <c r="C781" s="16" t="str">
        <f t="shared" si="36"/>
        <v>Jan</v>
      </c>
      <c r="D781" s="16" t="str">
        <f t="shared" si="37"/>
        <v>FY 2021</v>
      </c>
      <c r="E781" s="16" t="str">
        <f t="shared" si="38"/>
        <v>Q4</v>
      </c>
      <c r="F781" t="s">
        <v>138</v>
      </c>
      <c r="G781" t="s">
        <v>139</v>
      </c>
      <c r="H781">
        <v>181</v>
      </c>
      <c r="I781" t="s">
        <v>111</v>
      </c>
      <c r="J781" t="s">
        <v>112</v>
      </c>
      <c r="L781">
        <v>100</v>
      </c>
      <c r="M781" t="s">
        <v>140</v>
      </c>
    </row>
    <row r="782" spans="1:13" x14ac:dyDescent="0.3">
      <c r="A782" t="s">
        <v>108</v>
      </c>
      <c r="B782" s="16">
        <v>44227</v>
      </c>
      <c r="C782" s="16" t="str">
        <f t="shared" si="36"/>
        <v>Jan</v>
      </c>
      <c r="D782" s="16" t="str">
        <f t="shared" si="37"/>
        <v>FY 2021</v>
      </c>
      <c r="E782" s="16" t="str">
        <f t="shared" si="38"/>
        <v>Q4</v>
      </c>
      <c r="F782" t="s">
        <v>141</v>
      </c>
      <c r="G782" t="s">
        <v>142</v>
      </c>
      <c r="H782">
        <v>51</v>
      </c>
      <c r="I782" t="s">
        <v>111</v>
      </c>
      <c r="J782" t="s">
        <v>112</v>
      </c>
      <c r="L782">
        <v>110</v>
      </c>
      <c r="M782" t="s">
        <v>143</v>
      </c>
    </row>
    <row r="783" spans="1:13" x14ac:dyDescent="0.3">
      <c r="A783" t="s">
        <v>108</v>
      </c>
      <c r="B783" s="16">
        <v>44227</v>
      </c>
      <c r="C783" s="16" t="str">
        <f t="shared" si="36"/>
        <v>Jan</v>
      </c>
      <c r="D783" s="16" t="str">
        <f t="shared" si="37"/>
        <v>FY 2021</v>
      </c>
      <c r="E783" s="16" t="str">
        <f t="shared" si="38"/>
        <v>Q4</v>
      </c>
      <c r="F783" t="s">
        <v>144</v>
      </c>
      <c r="G783" t="s">
        <v>145</v>
      </c>
      <c r="H783">
        <v>2901</v>
      </c>
      <c r="I783" t="s">
        <v>111</v>
      </c>
      <c r="J783" t="s">
        <v>112</v>
      </c>
      <c r="L783">
        <v>120</v>
      </c>
      <c r="M783" t="s">
        <v>146</v>
      </c>
    </row>
    <row r="784" spans="1:13" x14ac:dyDescent="0.3">
      <c r="A784" t="s">
        <v>108</v>
      </c>
      <c r="B784" s="16">
        <v>44227</v>
      </c>
      <c r="C784" s="16" t="str">
        <f t="shared" si="36"/>
        <v>Jan</v>
      </c>
      <c r="D784" s="16" t="str">
        <f t="shared" si="37"/>
        <v>FY 2021</v>
      </c>
      <c r="E784" s="16" t="str">
        <f t="shared" si="38"/>
        <v>Q4</v>
      </c>
      <c r="F784" t="s">
        <v>147</v>
      </c>
      <c r="G784" t="s">
        <v>148</v>
      </c>
      <c r="H784">
        <v>3646</v>
      </c>
      <c r="I784" t="s">
        <v>111</v>
      </c>
      <c r="J784" t="s">
        <v>112</v>
      </c>
      <c r="L784">
        <v>130</v>
      </c>
      <c r="M784" t="s">
        <v>149</v>
      </c>
    </row>
    <row r="785" spans="1:13" x14ac:dyDescent="0.3">
      <c r="A785" t="s">
        <v>108</v>
      </c>
      <c r="B785" s="16">
        <v>44227</v>
      </c>
      <c r="C785" s="16" t="str">
        <f t="shared" si="36"/>
        <v>Jan</v>
      </c>
      <c r="D785" s="16" t="str">
        <f t="shared" si="37"/>
        <v>FY 2021</v>
      </c>
      <c r="E785" s="16" t="str">
        <f t="shared" si="38"/>
        <v>Q4</v>
      </c>
      <c r="F785" t="s">
        <v>150</v>
      </c>
      <c r="G785" t="s">
        <v>151</v>
      </c>
      <c r="H785">
        <v>162308</v>
      </c>
      <c r="I785" t="s">
        <v>111</v>
      </c>
      <c r="J785" t="s">
        <v>112</v>
      </c>
      <c r="L785">
        <v>140</v>
      </c>
      <c r="M785" t="s">
        <v>152</v>
      </c>
    </row>
    <row r="786" spans="1:13" x14ac:dyDescent="0.3">
      <c r="A786" t="s">
        <v>108</v>
      </c>
      <c r="B786" s="16">
        <v>44196</v>
      </c>
      <c r="C786" s="16" t="str">
        <f t="shared" si="36"/>
        <v>Dec</v>
      </c>
      <c r="D786" s="16" t="str">
        <f t="shared" si="37"/>
        <v>FY 2021</v>
      </c>
      <c r="E786" s="16" t="str">
        <f t="shared" si="38"/>
        <v>Q3</v>
      </c>
      <c r="F786" t="s">
        <v>109</v>
      </c>
      <c r="G786" t="s">
        <v>110</v>
      </c>
      <c r="H786">
        <v>17644</v>
      </c>
      <c r="I786" t="s">
        <v>111</v>
      </c>
      <c r="J786" t="s">
        <v>112</v>
      </c>
      <c r="L786">
        <v>10</v>
      </c>
      <c r="M786" t="s">
        <v>113</v>
      </c>
    </row>
    <row r="787" spans="1:13" x14ac:dyDescent="0.3">
      <c r="A787" t="s">
        <v>108</v>
      </c>
      <c r="B787" s="16">
        <v>44196</v>
      </c>
      <c r="C787" s="16" t="str">
        <f t="shared" si="36"/>
        <v>Dec</v>
      </c>
      <c r="D787" s="16" t="str">
        <f t="shared" si="37"/>
        <v>FY 2021</v>
      </c>
      <c r="E787" s="16" t="str">
        <f t="shared" si="38"/>
        <v>Q3</v>
      </c>
      <c r="F787" t="s">
        <v>114</v>
      </c>
      <c r="G787" t="s">
        <v>115</v>
      </c>
      <c r="H787">
        <v>11247</v>
      </c>
      <c r="I787" t="s">
        <v>111</v>
      </c>
      <c r="J787" t="s">
        <v>112</v>
      </c>
      <c r="L787">
        <v>20</v>
      </c>
      <c r="M787" t="s">
        <v>116</v>
      </c>
    </row>
    <row r="788" spans="1:13" x14ac:dyDescent="0.3">
      <c r="A788" t="s">
        <v>108</v>
      </c>
      <c r="B788" s="16">
        <v>44196</v>
      </c>
      <c r="C788" s="16" t="str">
        <f t="shared" si="36"/>
        <v>Dec</v>
      </c>
      <c r="D788" s="16" t="str">
        <f t="shared" si="37"/>
        <v>FY 2021</v>
      </c>
      <c r="E788" s="16" t="str">
        <f t="shared" si="38"/>
        <v>Q3</v>
      </c>
      <c r="F788" t="s">
        <v>117</v>
      </c>
      <c r="G788" t="s">
        <v>118</v>
      </c>
      <c r="H788">
        <v>291</v>
      </c>
      <c r="I788" t="s">
        <v>111</v>
      </c>
      <c r="J788" t="s">
        <v>112</v>
      </c>
      <c r="L788">
        <v>30</v>
      </c>
      <c r="M788" t="s">
        <v>119</v>
      </c>
    </row>
    <row r="789" spans="1:13" x14ac:dyDescent="0.3">
      <c r="A789" t="s">
        <v>108</v>
      </c>
      <c r="B789" s="16">
        <v>44196</v>
      </c>
      <c r="C789" s="16" t="str">
        <f t="shared" si="36"/>
        <v>Dec</v>
      </c>
      <c r="D789" s="16" t="str">
        <f t="shared" si="37"/>
        <v>FY 2021</v>
      </c>
      <c r="E789" s="16" t="str">
        <f t="shared" si="38"/>
        <v>Q3</v>
      </c>
      <c r="F789" t="s">
        <v>120</v>
      </c>
      <c r="G789" t="s">
        <v>121</v>
      </c>
      <c r="H789">
        <v>51</v>
      </c>
      <c r="I789" t="s">
        <v>111</v>
      </c>
      <c r="J789" t="s">
        <v>112</v>
      </c>
      <c r="L789">
        <v>40</v>
      </c>
      <c r="M789" t="s">
        <v>122</v>
      </c>
    </row>
    <row r="790" spans="1:13" x14ac:dyDescent="0.3">
      <c r="A790" t="s">
        <v>108</v>
      </c>
      <c r="B790" s="16">
        <v>44196</v>
      </c>
      <c r="C790" s="16" t="str">
        <f t="shared" si="36"/>
        <v>Dec</v>
      </c>
      <c r="D790" s="16" t="str">
        <f t="shared" si="37"/>
        <v>FY 2021</v>
      </c>
      <c r="E790" s="16" t="str">
        <f t="shared" si="38"/>
        <v>Q3</v>
      </c>
      <c r="F790" t="s">
        <v>123</v>
      </c>
      <c r="G790" t="s">
        <v>124</v>
      </c>
      <c r="H790">
        <v>2709</v>
      </c>
      <c r="I790" t="s">
        <v>111</v>
      </c>
      <c r="J790" t="s">
        <v>112</v>
      </c>
      <c r="L790">
        <v>50</v>
      </c>
      <c r="M790" t="s">
        <v>125</v>
      </c>
    </row>
    <row r="791" spans="1:13" x14ac:dyDescent="0.3">
      <c r="A791" t="s">
        <v>108</v>
      </c>
      <c r="B791" s="16">
        <v>44196</v>
      </c>
      <c r="C791" s="16" t="str">
        <f t="shared" si="36"/>
        <v>Dec</v>
      </c>
      <c r="D791" s="16" t="str">
        <f t="shared" si="37"/>
        <v>FY 2021</v>
      </c>
      <c r="E791" s="16" t="str">
        <f t="shared" si="38"/>
        <v>Q3</v>
      </c>
      <c r="F791" t="s">
        <v>126</v>
      </c>
      <c r="G791" t="s">
        <v>127</v>
      </c>
      <c r="H791">
        <v>3346</v>
      </c>
      <c r="I791" t="s">
        <v>111</v>
      </c>
      <c r="J791" t="s">
        <v>112</v>
      </c>
      <c r="L791">
        <v>60</v>
      </c>
      <c r="M791" t="s">
        <v>128</v>
      </c>
    </row>
    <row r="792" spans="1:13" x14ac:dyDescent="0.3">
      <c r="A792" t="s">
        <v>108</v>
      </c>
      <c r="B792" s="16">
        <v>44196</v>
      </c>
      <c r="C792" s="16" t="str">
        <f t="shared" si="36"/>
        <v>Dec</v>
      </c>
      <c r="D792" s="16" t="str">
        <f t="shared" si="37"/>
        <v>FY 2021</v>
      </c>
      <c r="E792" s="16" t="str">
        <f t="shared" si="38"/>
        <v>Q3</v>
      </c>
      <c r="F792" t="s">
        <v>129</v>
      </c>
      <c r="G792" t="s">
        <v>130</v>
      </c>
      <c r="H792">
        <v>157116</v>
      </c>
      <c r="I792" t="s">
        <v>111</v>
      </c>
      <c r="J792" t="s">
        <v>112</v>
      </c>
      <c r="L792">
        <v>70</v>
      </c>
      <c r="M792" t="s">
        <v>131</v>
      </c>
    </row>
    <row r="793" spans="1:13" x14ac:dyDescent="0.3">
      <c r="A793" t="s">
        <v>108</v>
      </c>
      <c r="B793" s="16">
        <v>44196</v>
      </c>
      <c r="C793" s="16" t="str">
        <f t="shared" si="36"/>
        <v>Dec</v>
      </c>
      <c r="D793" s="16" t="str">
        <f t="shared" si="37"/>
        <v>FY 2021</v>
      </c>
      <c r="E793" s="16" t="str">
        <f t="shared" si="38"/>
        <v>Q3</v>
      </c>
      <c r="F793" t="s">
        <v>132</v>
      </c>
      <c r="G793" t="s">
        <v>133</v>
      </c>
      <c r="H793">
        <v>18729</v>
      </c>
      <c r="I793" t="s">
        <v>111</v>
      </c>
      <c r="J793" t="s">
        <v>112</v>
      </c>
      <c r="L793">
        <v>80</v>
      </c>
      <c r="M793" t="s">
        <v>134</v>
      </c>
    </row>
    <row r="794" spans="1:13" x14ac:dyDescent="0.3">
      <c r="A794" t="s">
        <v>108</v>
      </c>
      <c r="B794" s="16">
        <v>44196</v>
      </c>
      <c r="C794" s="16" t="str">
        <f t="shared" si="36"/>
        <v>Dec</v>
      </c>
      <c r="D794" s="16" t="str">
        <f t="shared" si="37"/>
        <v>FY 2021</v>
      </c>
      <c r="E794" s="16" t="str">
        <f t="shared" si="38"/>
        <v>Q3</v>
      </c>
      <c r="F794" t="s">
        <v>135</v>
      </c>
      <c r="G794" t="s">
        <v>136</v>
      </c>
      <c r="H794">
        <v>11514</v>
      </c>
      <c r="I794" t="s">
        <v>111</v>
      </c>
      <c r="J794" t="s">
        <v>112</v>
      </c>
      <c r="L794">
        <v>90</v>
      </c>
      <c r="M794" t="s">
        <v>137</v>
      </c>
    </row>
    <row r="795" spans="1:13" x14ac:dyDescent="0.3">
      <c r="A795" t="s">
        <v>108</v>
      </c>
      <c r="B795" s="16">
        <v>44196</v>
      </c>
      <c r="C795" s="16" t="str">
        <f t="shared" si="36"/>
        <v>Dec</v>
      </c>
      <c r="D795" s="16" t="str">
        <f t="shared" si="37"/>
        <v>FY 2021</v>
      </c>
      <c r="E795" s="16" t="str">
        <f t="shared" si="38"/>
        <v>Q3</v>
      </c>
      <c r="F795" t="s">
        <v>138</v>
      </c>
      <c r="G795" t="s">
        <v>139</v>
      </c>
      <c r="H795">
        <v>231</v>
      </c>
      <c r="I795" t="s">
        <v>111</v>
      </c>
      <c r="J795" t="s">
        <v>112</v>
      </c>
      <c r="L795">
        <v>100</v>
      </c>
      <c r="M795" t="s">
        <v>140</v>
      </c>
    </row>
    <row r="796" spans="1:13" x14ac:dyDescent="0.3">
      <c r="A796" t="s">
        <v>108</v>
      </c>
      <c r="B796" s="16">
        <v>44196</v>
      </c>
      <c r="C796" s="16" t="str">
        <f t="shared" si="36"/>
        <v>Dec</v>
      </c>
      <c r="D796" s="16" t="str">
        <f t="shared" si="37"/>
        <v>FY 2021</v>
      </c>
      <c r="E796" s="16" t="str">
        <f t="shared" si="38"/>
        <v>Q3</v>
      </c>
      <c r="F796" t="s">
        <v>141</v>
      </c>
      <c r="G796" t="s">
        <v>142</v>
      </c>
      <c r="H796">
        <v>48</v>
      </c>
      <c r="I796" t="s">
        <v>111</v>
      </c>
      <c r="J796" t="s">
        <v>112</v>
      </c>
      <c r="L796">
        <v>110</v>
      </c>
      <c r="M796" t="s">
        <v>143</v>
      </c>
    </row>
    <row r="797" spans="1:13" x14ac:dyDescent="0.3">
      <c r="A797" t="s">
        <v>108</v>
      </c>
      <c r="B797" s="16">
        <v>44196</v>
      </c>
      <c r="C797" s="16" t="str">
        <f t="shared" si="36"/>
        <v>Dec</v>
      </c>
      <c r="D797" s="16" t="str">
        <f t="shared" si="37"/>
        <v>FY 2021</v>
      </c>
      <c r="E797" s="16" t="str">
        <f t="shared" si="38"/>
        <v>Q3</v>
      </c>
      <c r="F797" t="s">
        <v>144</v>
      </c>
      <c r="G797" t="s">
        <v>145</v>
      </c>
      <c r="H797">
        <v>2696</v>
      </c>
      <c r="I797" t="s">
        <v>111</v>
      </c>
      <c r="J797" t="s">
        <v>112</v>
      </c>
      <c r="L797">
        <v>120</v>
      </c>
      <c r="M797" t="s">
        <v>146</v>
      </c>
    </row>
    <row r="798" spans="1:13" x14ac:dyDescent="0.3">
      <c r="A798" t="s">
        <v>108</v>
      </c>
      <c r="B798" s="16">
        <v>44196</v>
      </c>
      <c r="C798" s="16" t="str">
        <f t="shared" si="36"/>
        <v>Dec</v>
      </c>
      <c r="D798" s="16" t="str">
        <f t="shared" si="37"/>
        <v>FY 2021</v>
      </c>
      <c r="E798" s="16" t="str">
        <f t="shared" si="38"/>
        <v>Q3</v>
      </c>
      <c r="F798" t="s">
        <v>147</v>
      </c>
      <c r="G798" t="s">
        <v>148</v>
      </c>
      <c r="H798">
        <v>4240</v>
      </c>
      <c r="I798" t="s">
        <v>111</v>
      </c>
      <c r="J798" t="s">
        <v>112</v>
      </c>
      <c r="L798">
        <v>130</v>
      </c>
      <c r="M798" t="s">
        <v>149</v>
      </c>
    </row>
    <row r="799" spans="1:13" x14ac:dyDescent="0.3">
      <c r="A799" t="s">
        <v>108</v>
      </c>
      <c r="B799" s="16">
        <v>44196</v>
      </c>
      <c r="C799" s="16" t="str">
        <f t="shared" si="36"/>
        <v>Dec</v>
      </c>
      <c r="D799" s="16" t="str">
        <f t="shared" si="37"/>
        <v>FY 2021</v>
      </c>
      <c r="E799" s="16" t="str">
        <f t="shared" si="38"/>
        <v>Q3</v>
      </c>
      <c r="F799" t="s">
        <v>150</v>
      </c>
      <c r="G799" t="s">
        <v>151</v>
      </c>
      <c r="H799">
        <v>158928</v>
      </c>
      <c r="I799" t="s">
        <v>111</v>
      </c>
      <c r="J799" t="s">
        <v>112</v>
      </c>
      <c r="L799">
        <v>140</v>
      </c>
      <c r="M799" t="s">
        <v>152</v>
      </c>
    </row>
    <row r="800" spans="1:13" x14ac:dyDescent="0.3">
      <c r="A800" t="s">
        <v>108</v>
      </c>
      <c r="B800" s="16">
        <v>44165</v>
      </c>
      <c r="C800" s="16" t="str">
        <f t="shared" si="36"/>
        <v>Nov</v>
      </c>
      <c r="D800" s="16" t="str">
        <f t="shared" si="37"/>
        <v>FY 2021</v>
      </c>
      <c r="E800" s="16" t="str">
        <f t="shared" si="38"/>
        <v>Q3</v>
      </c>
      <c r="F800" t="s">
        <v>109</v>
      </c>
      <c r="G800" t="s">
        <v>110</v>
      </c>
      <c r="H800">
        <v>18110</v>
      </c>
      <c r="I800" t="s">
        <v>111</v>
      </c>
      <c r="J800" t="s">
        <v>112</v>
      </c>
      <c r="L800">
        <v>10</v>
      </c>
      <c r="M800" t="s">
        <v>113</v>
      </c>
    </row>
    <row r="801" spans="1:13" x14ac:dyDescent="0.3">
      <c r="A801" t="s">
        <v>108</v>
      </c>
      <c r="B801" s="16">
        <v>44165</v>
      </c>
      <c r="C801" s="16" t="str">
        <f t="shared" si="36"/>
        <v>Nov</v>
      </c>
      <c r="D801" s="16" t="str">
        <f t="shared" si="37"/>
        <v>FY 2021</v>
      </c>
      <c r="E801" s="16" t="str">
        <f t="shared" si="38"/>
        <v>Q3</v>
      </c>
      <c r="F801" t="s">
        <v>114</v>
      </c>
      <c r="G801" t="s">
        <v>115</v>
      </c>
      <c r="H801">
        <v>11914</v>
      </c>
      <c r="I801" t="s">
        <v>111</v>
      </c>
      <c r="J801" t="s">
        <v>112</v>
      </c>
      <c r="L801">
        <v>20</v>
      </c>
      <c r="M801" t="s">
        <v>116</v>
      </c>
    </row>
    <row r="802" spans="1:13" x14ac:dyDescent="0.3">
      <c r="A802" t="s">
        <v>108</v>
      </c>
      <c r="B802" s="16">
        <v>44165</v>
      </c>
      <c r="C802" s="16" t="str">
        <f t="shared" si="36"/>
        <v>Nov</v>
      </c>
      <c r="D802" s="16" t="str">
        <f t="shared" si="37"/>
        <v>FY 2021</v>
      </c>
      <c r="E802" s="16" t="str">
        <f t="shared" si="38"/>
        <v>Q3</v>
      </c>
      <c r="F802" t="s">
        <v>117</v>
      </c>
      <c r="G802" t="s">
        <v>118</v>
      </c>
      <c r="H802">
        <v>255</v>
      </c>
      <c r="I802" t="s">
        <v>111</v>
      </c>
      <c r="J802" t="s">
        <v>112</v>
      </c>
      <c r="L802">
        <v>30</v>
      </c>
      <c r="M802" t="s">
        <v>119</v>
      </c>
    </row>
    <row r="803" spans="1:13" x14ac:dyDescent="0.3">
      <c r="A803" t="s">
        <v>108</v>
      </c>
      <c r="B803" s="16">
        <v>44165</v>
      </c>
      <c r="C803" s="16" t="str">
        <f t="shared" si="36"/>
        <v>Nov</v>
      </c>
      <c r="D803" s="16" t="str">
        <f t="shared" si="37"/>
        <v>FY 2021</v>
      </c>
      <c r="E803" s="16" t="str">
        <f t="shared" si="38"/>
        <v>Q3</v>
      </c>
      <c r="F803" t="s">
        <v>120</v>
      </c>
      <c r="G803" t="s">
        <v>121</v>
      </c>
      <c r="H803">
        <v>60</v>
      </c>
      <c r="I803" t="s">
        <v>111</v>
      </c>
      <c r="J803" t="s">
        <v>112</v>
      </c>
      <c r="L803">
        <v>40</v>
      </c>
      <c r="M803" t="s">
        <v>122</v>
      </c>
    </row>
    <row r="804" spans="1:13" x14ac:dyDescent="0.3">
      <c r="A804" t="s">
        <v>108</v>
      </c>
      <c r="B804" s="16">
        <v>44165</v>
      </c>
      <c r="C804" s="16" t="str">
        <f t="shared" si="36"/>
        <v>Nov</v>
      </c>
      <c r="D804" s="16" t="str">
        <f t="shared" si="37"/>
        <v>FY 2021</v>
      </c>
      <c r="E804" s="16" t="str">
        <f t="shared" si="38"/>
        <v>Q3</v>
      </c>
      <c r="F804" t="s">
        <v>123</v>
      </c>
      <c r="G804" t="s">
        <v>124</v>
      </c>
      <c r="H804">
        <v>2619</v>
      </c>
      <c r="I804" t="s">
        <v>111</v>
      </c>
      <c r="J804" t="s">
        <v>112</v>
      </c>
      <c r="L804">
        <v>50</v>
      </c>
      <c r="M804" t="s">
        <v>125</v>
      </c>
    </row>
    <row r="805" spans="1:13" x14ac:dyDescent="0.3">
      <c r="A805" t="s">
        <v>108</v>
      </c>
      <c r="B805" s="16">
        <v>44165</v>
      </c>
      <c r="C805" s="16" t="str">
        <f t="shared" si="36"/>
        <v>Nov</v>
      </c>
      <c r="D805" s="16" t="str">
        <f t="shared" si="37"/>
        <v>FY 2021</v>
      </c>
      <c r="E805" s="16" t="str">
        <f t="shared" si="38"/>
        <v>Q3</v>
      </c>
      <c r="F805" t="s">
        <v>126</v>
      </c>
      <c r="G805" t="s">
        <v>127</v>
      </c>
      <c r="H805">
        <v>3262</v>
      </c>
      <c r="I805" t="s">
        <v>111</v>
      </c>
      <c r="J805" t="s">
        <v>112</v>
      </c>
      <c r="L805">
        <v>60</v>
      </c>
      <c r="M805" t="s">
        <v>128</v>
      </c>
    </row>
    <row r="806" spans="1:13" x14ac:dyDescent="0.3">
      <c r="A806" t="s">
        <v>108</v>
      </c>
      <c r="B806" s="16">
        <v>44165</v>
      </c>
      <c r="C806" s="16" t="str">
        <f t="shared" si="36"/>
        <v>Nov</v>
      </c>
      <c r="D806" s="16" t="str">
        <f t="shared" si="37"/>
        <v>FY 2021</v>
      </c>
      <c r="E806" s="16" t="str">
        <f t="shared" si="38"/>
        <v>Q3</v>
      </c>
      <c r="F806" t="s">
        <v>129</v>
      </c>
      <c r="G806" t="s">
        <v>130</v>
      </c>
      <c r="H806">
        <v>168937</v>
      </c>
      <c r="I806" t="s">
        <v>111</v>
      </c>
      <c r="J806" t="s">
        <v>112</v>
      </c>
      <c r="L806">
        <v>70</v>
      </c>
      <c r="M806" t="s">
        <v>131</v>
      </c>
    </row>
    <row r="807" spans="1:13" x14ac:dyDescent="0.3">
      <c r="A807" t="s">
        <v>108</v>
      </c>
      <c r="B807" s="16">
        <v>44165</v>
      </c>
      <c r="C807" s="16" t="str">
        <f t="shared" si="36"/>
        <v>Nov</v>
      </c>
      <c r="D807" s="16" t="str">
        <f t="shared" si="37"/>
        <v>FY 2021</v>
      </c>
      <c r="E807" s="16" t="str">
        <f t="shared" si="38"/>
        <v>Q3</v>
      </c>
      <c r="F807" t="s">
        <v>132</v>
      </c>
      <c r="G807" t="s">
        <v>133</v>
      </c>
      <c r="H807">
        <v>18471</v>
      </c>
      <c r="I807" t="s">
        <v>111</v>
      </c>
      <c r="J807" t="s">
        <v>112</v>
      </c>
      <c r="L807">
        <v>80</v>
      </c>
      <c r="M807" t="s">
        <v>134</v>
      </c>
    </row>
    <row r="808" spans="1:13" x14ac:dyDescent="0.3">
      <c r="A808" t="s">
        <v>108</v>
      </c>
      <c r="B808" s="16">
        <v>44165</v>
      </c>
      <c r="C808" s="16" t="str">
        <f t="shared" si="36"/>
        <v>Nov</v>
      </c>
      <c r="D808" s="16" t="str">
        <f t="shared" si="37"/>
        <v>FY 2021</v>
      </c>
      <c r="E808" s="16" t="str">
        <f t="shared" si="38"/>
        <v>Q3</v>
      </c>
      <c r="F808" t="s">
        <v>135</v>
      </c>
      <c r="G808" t="s">
        <v>136</v>
      </c>
      <c r="H808">
        <v>11352</v>
      </c>
      <c r="I808" t="s">
        <v>111</v>
      </c>
      <c r="J808" t="s">
        <v>112</v>
      </c>
      <c r="L808">
        <v>90</v>
      </c>
      <c r="M808" t="s">
        <v>137</v>
      </c>
    </row>
    <row r="809" spans="1:13" x14ac:dyDescent="0.3">
      <c r="A809" t="s">
        <v>108</v>
      </c>
      <c r="B809" s="16">
        <v>44165</v>
      </c>
      <c r="C809" s="16" t="str">
        <f t="shared" si="36"/>
        <v>Nov</v>
      </c>
      <c r="D809" s="16" t="str">
        <f t="shared" si="37"/>
        <v>FY 2021</v>
      </c>
      <c r="E809" s="16" t="str">
        <f t="shared" si="38"/>
        <v>Q3</v>
      </c>
      <c r="F809" t="s">
        <v>138</v>
      </c>
      <c r="G809" t="s">
        <v>139</v>
      </c>
      <c r="H809">
        <v>273</v>
      </c>
      <c r="I809" t="s">
        <v>111</v>
      </c>
      <c r="J809" t="s">
        <v>112</v>
      </c>
      <c r="L809">
        <v>100</v>
      </c>
      <c r="M809" t="s">
        <v>140</v>
      </c>
    </row>
    <row r="810" spans="1:13" x14ac:dyDescent="0.3">
      <c r="A810" t="s">
        <v>108</v>
      </c>
      <c r="B810" s="16">
        <v>44165</v>
      </c>
      <c r="C810" s="16" t="str">
        <f t="shared" si="36"/>
        <v>Nov</v>
      </c>
      <c r="D810" s="16" t="str">
        <f t="shared" si="37"/>
        <v>FY 2021</v>
      </c>
      <c r="E810" s="16" t="str">
        <f t="shared" si="38"/>
        <v>Q3</v>
      </c>
      <c r="F810" t="s">
        <v>141</v>
      </c>
      <c r="G810" t="s">
        <v>142</v>
      </c>
      <c r="H810">
        <v>73</v>
      </c>
      <c r="I810" t="s">
        <v>111</v>
      </c>
      <c r="J810" t="s">
        <v>112</v>
      </c>
      <c r="L810">
        <v>110</v>
      </c>
      <c r="M810" t="s">
        <v>143</v>
      </c>
    </row>
    <row r="811" spans="1:13" x14ac:dyDescent="0.3">
      <c r="A811" t="s">
        <v>108</v>
      </c>
      <c r="B811" s="16">
        <v>44165</v>
      </c>
      <c r="C811" s="16" t="str">
        <f t="shared" si="36"/>
        <v>Nov</v>
      </c>
      <c r="D811" s="16" t="str">
        <f t="shared" si="37"/>
        <v>FY 2021</v>
      </c>
      <c r="E811" s="16" t="str">
        <f t="shared" si="38"/>
        <v>Q3</v>
      </c>
      <c r="F811" t="s">
        <v>144</v>
      </c>
      <c r="G811" t="s">
        <v>145</v>
      </c>
      <c r="H811">
        <v>2911</v>
      </c>
      <c r="I811" t="s">
        <v>111</v>
      </c>
      <c r="J811" t="s">
        <v>112</v>
      </c>
      <c r="L811">
        <v>120</v>
      </c>
      <c r="M811" t="s">
        <v>146</v>
      </c>
    </row>
    <row r="812" spans="1:13" x14ac:dyDescent="0.3">
      <c r="A812" t="s">
        <v>108</v>
      </c>
      <c r="B812" s="16">
        <v>44165</v>
      </c>
      <c r="C812" s="16" t="str">
        <f t="shared" si="36"/>
        <v>Nov</v>
      </c>
      <c r="D812" s="16" t="str">
        <f t="shared" si="37"/>
        <v>FY 2021</v>
      </c>
      <c r="E812" s="16" t="str">
        <f t="shared" si="38"/>
        <v>Q3</v>
      </c>
      <c r="F812" t="s">
        <v>147</v>
      </c>
      <c r="G812" t="s">
        <v>148</v>
      </c>
      <c r="H812">
        <v>3862</v>
      </c>
      <c r="I812" t="s">
        <v>111</v>
      </c>
      <c r="J812" t="s">
        <v>112</v>
      </c>
      <c r="L812">
        <v>130</v>
      </c>
      <c r="M812" t="s">
        <v>149</v>
      </c>
    </row>
    <row r="813" spans="1:13" x14ac:dyDescent="0.3">
      <c r="A813" t="s">
        <v>108</v>
      </c>
      <c r="B813" s="16">
        <v>44165</v>
      </c>
      <c r="C813" s="16" t="str">
        <f t="shared" si="36"/>
        <v>Nov</v>
      </c>
      <c r="D813" s="16" t="str">
        <f t="shared" si="37"/>
        <v>FY 2021</v>
      </c>
      <c r="E813" s="16" t="str">
        <f t="shared" si="38"/>
        <v>Q3</v>
      </c>
      <c r="F813" t="s">
        <v>150</v>
      </c>
      <c r="G813" t="s">
        <v>151</v>
      </c>
      <c r="H813">
        <v>169764</v>
      </c>
      <c r="I813" t="s">
        <v>111</v>
      </c>
      <c r="J813" t="s">
        <v>112</v>
      </c>
      <c r="L813">
        <v>140</v>
      </c>
      <c r="M813" t="s">
        <v>152</v>
      </c>
    </row>
    <row r="814" spans="1:13" x14ac:dyDescent="0.3">
      <c r="A814" t="s">
        <v>108</v>
      </c>
      <c r="B814" s="16">
        <v>44135</v>
      </c>
      <c r="C814" s="16" t="str">
        <f t="shared" si="36"/>
        <v>Oct</v>
      </c>
      <c r="D814" s="16" t="str">
        <f t="shared" si="37"/>
        <v>FY 2021</v>
      </c>
      <c r="E814" s="16" t="str">
        <f t="shared" si="38"/>
        <v>Q3</v>
      </c>
      <c r="F814" t="s">
        <v>109</v>
      </c>
      <c r="G814" t="s">
        <v>110</v>
      </c>
      <c r="H814">
        <v>18964</v>
      </c>
      <c r="I814" t="s">
        <v>111</v>
      </c>
      <c r="J814" t="s">
        <v>112</v>
      </c>
      <c r="L814">
        <v>10</v>
      </c>
      <c r="M814" t="s">
        <v>113</v>
      </c>
    </row>
    <row r="815" spans="1:13" x14ac:dyDescent="0.3">
      <c r="A815" t="s">
        <v>108</v>
      </c>
      <c r="B815" s="16">
        <v>44135</v>
      </c>
      <c r="C815" s="16" t="str">
        <f t="shared" si="36"/>
        <v>Oct</v>
      </c>
      <c r="D815" s="16" t="str">
        <f t="shared" si="37"/>
        <v>FY 2021</v>
      </c>
      <c r="E815" s="16" t="str">
        <f t="shared" si="38"/>
        <v>Q3</v>
      </c>
      <c r="F815" t="s">
        <v>114</v>
      </c>
      <c r="G815" t="s">
        <v>115</v>
      </c>
      <c r="H815">
        <v>11997</v>
      </c>
      <c r="I815" t="s">
        <v>111</v>
      </c>
      <c r="J815" t="s">
        <v>112</v>
      </c>
      <c r="L815">
        <v>20</v>
      </c>
      <c r="M815" t="s">
        <v>116</v>
      </c>
    </row>
    <row r="816" spans="1:13" x14ac:dyDescent="0.3">
      <c r="A816" t="s">
        <v>108</v>
      </c>
      <c r="B816" s="16">
        <v>44135</v>
      </c>
      <c r="C816" s="16" t="str">
        <f t="shared" si="36"/>
        <v>Oct</v>
      </c>
      <c r="D816" s="16" t="str">
        <f t="shared" si="37"/>
        <v>FY 2021</v>
      </c>
      <c r="E816" s="16" t="str">
        <f t="shared" si="38"/>
        <v>Q3</v>
      </c>
      <c r="F816" t="s">
        <v>117</v>
      </c>
      <c r="G816" t="s">
        <v>118</v>
      </c>
      <c r="H816">
        <v>321</v>
      </c>
      <c r="I816" t="s">
        <v>111</v>
      </c>
      <c r="J816" t="s">
        <v>112</v>
      </c>
      <c r="L816">
        <v>30</v>
      </c>
      <c r="M816" t="s">
        <v>119</v>
      </c>
    </row>
    <row r="817" spans="1:13" x14ac:dyDescent="0.3">
      <c r="A817" t="s">
        <v>108</v>
      </c>
      <c r="B817" s="16">
        <v>44135</v>
      </c>
      <c r="C817" s="16" t="str">
        <f t="shared" si="36"/>
        <v>Oct</v>
      </c>
      <c r="D817" s="16" t="str">
        <f t="shared" si="37"/>
        <v>FY 2021</v>
      </c>
      <c r="E817" s="16" t="str">
        <f t="shared" si="38"/>
        <v>Q3</v>
      </c>
      <c r="F817" t="s">
        <v>120</v>
      </c>
      <c r="G817" t="s">
        <v>121</v>
      </c>
      <c r="H817">
        <v>45</v>
      </c>
      <c r="I817" t="s">
        <v>111</v>
      </c>
      <c r="J817" t="s">
        <v>112</v>
      </c>
      <c r="L817">
        <v>40</v>
      </c>
      <c r="M817" t="s">
        <v>122</v>
      </c>
    </row>
    <row r="818" spans="1:13" x14ac:dyDescent="0.3">
      <c r="A818" t="s">
        <v>108</v>
      </c>
      <c r="B818" s="16">
        <v>44135</v>
      </c>
      <c r="C818" s="16" t="str">
        <f t="shared" si="36"/>
        <v>Oct</v>
      </c>
      <c r="D818" s="16" t="str">
        <f t="shared" si="37"/>
        <v>FY 2021</v>
      </c>
      <c r="E818" s="16" t="str">
        <f t="shared" si="38"/>
        <v>Q3</v>
      </c>
      <c r="F818" t="s">
        <v>123</v>
      </c>
      <c r="G818" t="s">
        <v>124</v>
      </c>
      <c r="H818">
        <v>2085</v>
      </c>
      <c r="I818" t="s">
        <v>111</v>
      </c>
      <c r="J818" t="s">
        <v>112</v>
      </c>
      <c r="L818">
        <v>50</v>
      </c>
      <c r="M818" t="s">
        <v>125</v>
      </c>
    </row>
    <row r="819" spans="1:13" x14ac:dyDescent="0.3">
      <c r="A819" t="s">
        <v>108</v>
      </c>
      <c r="B819" s="16">
        <v>44135</v>
      </c>
      <c r="C819" s="16" t="str">
        <f t="shared" si="36"/>
        <v>Oct</v>
      </c>
      <c r="D819" s="16" t="str">
        <f t="shared" si="37"/>
        <v>FY 2021</v>
      </c>
      <c r="E819" s="16" t="str">
        <f t="shared" si="38"/>
        <v>Q3</v>
      </c>
      <c r="F819" t="s">
        <v>126</v>
      </c>
      <c r="G819" t="s">
        <v>127</v>
      </c>
      <c r="H819">
        <v>4516</v>
      </c>
      <c r="I819" t="s">
        <v>111</v>
      </c>
      <c r="J819" t="s">
        <v>112</v>
      </c>
      <c r="L819">
        <v>60</v>
      </c>
      <c r="M819" t="s">
        <v>128</v>
      </c>
    </row>
    <row r="820" spans="1:13" x14ac:dyDescent="0.3">
      <c r="A820" t="s">
        <v>108</v>
      </c>
      <c r="B820" s="16">
        <v>44135</v>
      </c>
      <c r="C820" s="16" t="str">
        <f t="shared" si="36"/>
        <v>Oct</v>
      </c>
      <c r="D820" s="16" t="str">
        <f t="shared" si="37"/>
        <v>FY 2021</v>
      </c>
      <c r="E820" s="16" t="str">
        <f t="shared" si="38"/>
        <v>Q3</v>
      </c>
      <c r="F820" t="s">
        <v>129</v>
      </c>
      <c r="G820" t="s">
        <v>130</v>
      </c>
      <c r="H820">
        <v>176082</v>
      </c>
      <c r="I820" t="s">
        <v>111</v>
      </c>
      <c r="J820" t="s">
        <v>112</v>
      </c>
      <c r="L820">
        <v>70</v>
      </c>
      <c r="M820" t="s">
        <v>131</v>
      </c>
    </row>
    <row r="821" spans="1:13" x14ac:dyDescent="0.3">
      <c r="A821" t="s">
        <v>108</v>
      </c>
      <c r="B821" s="16">
        <v>44135</v>
      </c>
      <c r="C821" s="16" t="str">
        <f t="shared" si="36"/>
        <v>Oct</v>
      </c>
      <c r="D821" s="16" t="str">
        <f t="shared" si="37"/>
        <v>FY 2021</v>
      </c>
      <c r="E821" s="16" t="str">
        <f t="shared" si="38"/>
        <v>Q3</v>
      </c>
      <c r="F821" t="s">
        <v>132</v>
      </c>
      <c r="G821" t="s">
        <v>133</v>
      </c>
      <c r="H821">
        <v>17881</v>
      </c>
      <c r="I821" t="s">
        <v>111</v>
      </c>
      <c r="J821" t="s">
        <v>112</v>
      </c>
      <c r="L821">
        <v>80</v>
      </c>
      <c r="M821" t="s">
        <v>134</v>
      </c>
    </row>
    <row r="822" spans="1:13" x14ac:dyDescent="0.3">
      <c r="A822" t="s">
        <v>108</v>
      </c>
      <c r="B822" s="16">
        <v>44135</v>
      </c>
      <c r="C822" s="16" t="str">
        <f t="shared" si="36"/>
        <v>Oct</v>
      </c>
      <c r="D822" s="16" t="str">
        <f t="shared" si="37"/>
        <v>FY 2021</v>
      </c>
      <c r="E822" s="16" t="str">
        <f t="shared" si="38"/>
        <v>Q3</v>
      </c>
      <c r="F822" t="s">
        <v>135</v>
      </c>
      <c r="G822" t="s">
        <v>136</v>
      </c>
      <c r="H822">
        <v>11601</v>
      </c>
      <c r="I822" t="s">
        <v>111</v>
      </c>
      <c r="J822" t="s">
        <v>112</v>
      </c>
      <c r="L822">
        <v>90</v>
      </c>
      <c r="M822" t="s">
        <v>137</v>
      </c>
    </row>
    <row r="823" spans="1:13" x14ac:dyDescent="0.3">
      <c r="A823" t="s">
        <v>108</v>
      </c>
      <c r="B823" s="16">
        <v>44135</v>
      </c>
      <c r="C823" s="16" t="str">
        <f t="shared" si="36"/>
        <v>Oct</v>
      </c>
      <c r="D823" s="16" t="str">
        <f t="shared" si="37"/>
        <v>FY 2021</v>
      </c>
      <c r="E823" s="16" t="str">
        <f t="shared" si="38"/>
        <v>Q3</v>
      </c>
      <c r="F823" t="s">
        <v>138</v>
      </c>
      <c r="G823" t="s">
        <v>139</v>
      </c>
      <c r="H823">
        <v>283</v>
      </c>
      <c r="I823" t="s">
        <v>111</v>
      </c>
      <c r="J823" t="s">
        <v>112</v>
      </c>
      <c r="L823">
        <v>100</v>
      </c>
      <c r="M823" t="s">
        <v>140</v>
      </c>
    </row>
    <row r="824" spans="1:13" x14ac:dyDescent="0.3">
      <c r="A824" t="s">
        <v>108</v>
      </c>
      <c r="B824" s="16">
        <v>44135</v>
      </c>
      <c r="C824" s="16" t="str">
        <f t="shared" si="36"/>
        <v>Oct</v>
      </c>
      <c r="D824" s="16" t="str">
        <f t="shared" si="37"/>
        <v>FY 2021</v>
      </c>
      <c r="E824" s="16" t="str">
        <f t="shared" si="38"/>
        <v>Q3</v>
      </c>
      <c r="F824" t="s">
        <v>141</v>
      </c>
      <c r="G824" t="s">
        <v>142</v>
      </c>
      <c r="H824">
        <v>35</v>
      </c>
      <c r="I824" t="s">
        <v>111</v>
      </c>
      <c r="J824" t="s">
        <v>112</v>
      </c>
      <c r="L824">
        <v>110</v>
      </c>
      <c r="M824" t="s">
        <v>143</v>
      </c>
    </row>
    <row r="825" spans="1:13" x14ac:dyDescent="0.3">
      <c r="A825" t="s">
        <v>108</v>
      </c>
      <c r="B825" s="16">
        <v>44135</v>
      </c>
      <c r="C825" s="16" t="str">
        <f t="shared" si="36"/>
        <v>Oct</v>
      </c>
      <c r="D825" s="16" t="str">
        <f t="shared" si="37"/>
        <v>FY 2021</v>
      </c>
      <c r="E825" s="16" t="str">
        <f t="shared" si="38"/>
        <v>Q3</v>
      </c>
      <c r="F825" t="s">
        <v>144</v>
      </c>
      <c r="G825" t="s">
        <v>145</v>
      </c>
      <c r="H825">
        <v>1935</v>
      </c>
      <c r="I825" t="s">
        <v>111</v>
      </c>
      <c r="J825" t="s">
        <v>112</v>
      </c>
      <c r="L825">
        <v>120</v>
      </c>
      <c r="M825" t="s">
        <v>146</v>
      </c>
    </row>
    <row r="826" spans="1:13" x14ac:dyDescent="0.3">
      <c r="A826" t="s">
        <v>108</v>
      </c>
      <c r="B826" s="16">
        <v>44135</v>
      </c>
      <c r="C826" s="16" t="str">
        <f t="shared" si="36"/>
        <v>Oct</v>
      </c>
      <c r="D826" s="16" t="str">
        <f t="shared" si="37"/>
        <v>FY 2021</v>
      </c>
      <c r="E826" s="16" t="str">
        <f t="shared" si="38"/>
        <v>Q3</v>
      </c>
      <c r="F826" t="s">
        <v>147</v>
      </c>
      <c r="G826" t="s">
        <v>148</v>
      </c>
      <c r="H826">
        <v>4027</v>
      </c>
      <c r="I826" t="s">
        <v>111</v>
      </c>
      <c r="J826" t="s">
        <v>112</v>
      </c>
      <c r="L826">
        <v>130</v>
      </c>
      <c r="M826" t="s">
        <v>149</v>
      </c>
    </row>
    <row r="827" spans="1:13" x14ac:dyDescent="0.3">
      <c r="A827" t="s">
        <v>108</v>
      </c>
      <c r="B827" s="16">
        <v>44135</v>
      </c>
      <c r="C827" s="16" t="str">
        <f t="shared" si="36"/>
        <v>Oct</v>
      </c>
      <c r="D827" s="16" t="str">
        <f t="shared" si="37"/>
        <v>FY 2021</v>
      </c>
      <c r="E827" s="16" t="str">
        <f t="shared" si="38"/>
        <v>Q3</v>
      </c>
      <c r="F827" t="s">
        <v>150</v>
      </c>
      <c r="G827" t="s">
        <v>151</v>
      </c>
      <c r="H827">
        <v>171752</v>
      </c>
      <c r="I827" t="s">
        <v>111</v>
      </c>
      <c r="J827" t="s">
        <v>112</v>
      </c>
      <c r="L827">
        <v>140</v>
      </c>
      <c r="M827" t="s">
        <v>152</v>
      </c>
    </row>
    <row r="828" spans="1:13" x14ac:dyDescent="0.3">
      <c r="A828" t="s">
        <v>108</v>
      </c>
      <c r="B828" s="16">
        <v>44104</v>
      </c>
      <c r="C828" s="16" t="str">
        <f t="shared" si="36"/>
        <v>Sept</v>
      </c>
      <c r="D828" s="16" t="str">
        <f t="shared" si="37"/>
        <v>FY 2021</v>
      </c>
      <c r="E828" s="16" t="str">
        <f t="shared" si="38"/>
        <v>Q2</v>
      </c>
      <c r="F828" t="s">
        <v>109</v>
      </c>
      <c r="G828" t="s">
        <v>110</v>
      </c>
      <c r="H828">
        <v>18639</v>
      </c>
      <c r="I828" t="s">
        <v>111</v>
      </c>
      <c r="J828" t="s">
        <v>112</v>
      </c>
      <c r="L828">
        <v>10</v>
      </c>
      <c r="M828" t="s">
        <v>113</v>
      </c>
    </row>
    <row r="829" spans="1:13" x14ac:dyDescent="0.3">
      <c r="A829" t="s">
        <v>108</v>
      </c>
      <c r="B829" s="16">
        <v>44104</v>
      </c>
      <c r="C829" s="16" t="str">
        <f t="shared" si="36"/>
        <v>Sept</v>
      </c>
      <c r="D829" s="16" t="str">
        <f t="shared" si="37"/>
        <v>FY 2021</v>
      </c>
      <c r="E829" s="16" t="str">
        <f t="shared" si="38"/>
        <v>Q2</v>
      </c>
      <c r="F829" t="s">
        <v>114</v>
      </c>
      <c r="G829" t="s">
        <v>115</v>
      </c>
      <c r="H829">
        <v>11860</v>
      </c>
      <c r="I829" t="s">
        <v>111</v>
      </c>
      <c r="J829" t="s">
        <v>112</v>
      </c>
      <c r="L829">
        <v>20</v>
      </c>
      <c r="M829" t="s">
        <v>116</v>
      </c>
    </row>
    <row r="830" spans="1:13" x14ac:dyDescent="0.3">
      <c r="A830" t="s">
        <v>108</v>
      </c>
      <c r="B830" s="16">
        <v>44104</v>
      </c>
      <c r="C830" s="16" t="str">
        <f t="shared" si="36"/>
        <v>Sept</v>
      </c>
      <c r="D830" s="16" t="str">
        <f t="shared" si="37"/>
        <v>FY 2021</v>
      </c>
      <c r="E830" s="16" t="str">
        <f t="shared" si="38"/>
        <v>Q2</v>
      </c>
      <c r="F830" t="s">
        <v>117</v>
      </c>
      <c r="G830" t="s">
        <v>118</v>
      </c>
      <c r="H830">
        <v>342</v>
      </c>
      <c r="I830" t="s">
        <v>111</v>
      </c>
      <c r="J830" t="s">
        <v>112</v>
      </c>
      <c r="L830">
        <v>30</v>
      </c>
      <c r="M830" t="s">
        <v>119</v>
      </c>
    </row>
    <row r="831" spans="1:13" x14ac:dyDescent="0.3">
      <c r="A831" t="s">
        <v>108</v>
      </c>
      <c r="B831" s="16">
        <v>44104</v>
      </c>
      <c r="C831" s="16" t="str">
        <f t="shared" si="36"/>
        <v>Sept</v>
      </c>
      <c r="D831" s="16" t="str">
        <f t="shared" si="37"/>
        <v>FY 2021</v>
      </c>
      <c r="E831" s="16" t="str">
        <f t="shared" si="38"/>
        <v>Q2</v>
      </c>
      <c r="F831" t="s">
        <v>120</v>
      </c>
      <c r="G831" t="s">
        <v>121</v>
      </c>
      <c r="H831">
        <v>43</v>
      </c>
      <c r="I831" t="s">
        <v>111</v>
      </c>
      <c r="J831" t="s">
        <v>112</v>
      </c>
      <c r="L831">
        <v>40</v>
      </c>
      <c r="M831" t="s">
        <v>122</v>
      </c>
    </row>
    <row r="832" spans="1:13" x14ac:dyDescent="0.3">
      <c r="A832" t="s">
        <v>108</v>
      </c>
      <c r="B832" s="16">
        <v>44104</v>
      </c>
      <c r="C832" s="16" t="str">
        <f t="shared" si="36"/>
        <v>Sept</v>
      </c>
      <c r="D832" s="16" t="str">
        <f t="shared" si="37"/>
        <v>FY 2021</v>
      </c>
      <c r="E832" s="16" t="str">
        <f t="shared" si="38"/>
        <v>Q2</v>
      </c>
      <c r="F832" t="s">
        <v>123</v>
      </c>
      <c r="G832" t="s">
        <v>124</v>
      </c>
      <c r="H832">
        <v>2122</v>
      </c>
      <c r="I832" t="s">
        <v>111</v>
      </c>
      <c r="J832" t="s">
        <v>112</v>
      </c>
      <c r="L832">
        <v>50</v>
      </c>
      <c r="M832" t="s">
        <v>125</v>
      </c>
    </row>
    <row r="833" spans="1:13" x14ac:dyDescent="0.3">
      <c r="A833" t="s">
        <v>108</v>
      </c>
      <c r="B833" s="16">
        <v>44104</v>
      </c>
      <c r="C833" s="16" t="str">
        <f t="shared" si="36"/>
        <v>Sept</v>
      </c>
      <c r="D833" s="16" t="str">
        <f t="shared" si="37"/>
        <v>FY 2021</v>
      </c>
      <c r="E833" s="16" t="str">
        <f t="shared" si="38"/>
        <v>Q2</v>
      </c>
      <c r="F833" t="s">
        <v>126</v>
      </c>
      <c r="G833" t="s">
        <v>127</v>
      </c>
      <c r="H833">
        <v>4272</v>
      </c>
      <c r="I833" t="s">
        <v>111</v>
      </c>
      <c r="J833" t="s">
        <v>112</v>
      </c>
      <c r="L833">
        <v>60</v>
      </c>
      <c r="M833" t="s">
        <v>128</v>
      </c>
    </row>
    <row r="834" spans="1:13" x14ac:dyDescent="0.3">
      <c r="A834" t="s">
        <v>108</v>
      </c>
      <c r="B834" s="16">
        <v>44104</v>
      </c>
      <c r="C834" s="16" t="str">
        <f t="shared" si="36"/>
        <v>Sept</v>
      </c>
      <c r="D834" s="16" t="str">
        <f t="shared" si="37"/>
        <v>FY 2021</v>
      </c>
      <c r="E834" s="16" t="str">
        <f t="shared" si="38"/>
        <v>Q2</v>
      </c>
      <c r="F834" t="s">
        <v>129</v>
      </c>
      <c r="G834" t="s">
        <v>130</v>
      </c>
      <c r="H834">
        <v>157788</v>
      </c>
      <c r="I834" t="s">
        <v>111</v>
      </c>
      <c r="J834" t="s">
        <v>112</v>
      </c>
      <c r="L834">
        <v>70</v>
      </c>
      <c r="M834" t="s">
        <v>131</v>
      </c>
    </row>
    <row r="835" spans="1:13" x14ac:dyDescent="0.3">
      <c r="A835" t="s">
        <v>108</v>
      </c>
      <c r="B835" s="16">
        <v>44104</v>
      </c>
      <c r="C835" s="16" t="str">
        <f t="shared" ref="C835:C898" si="39">TEXT(B835,"mmm")</f>
        <v>Sept</v>
      </c>
      <c r="D835" s="16" t="str">
        <f t="shared" ref="D835:D898" si="40">"FY "&amp; (YEAR(B835) + IF(MONTH(B835)&gt;3,1,0))</f>
        <v>FY 2021</v>
      </c>
      <c r="E835" s="16" t="str">
        <f t="shared" ref="E835:E898" si="41">CHOOSE(INT((MOD(MONTH(B835)-4,12))/3)+1, "Q1", "Q2", "Q3", "Q4")</f>
        <v>Q2</v>
      </c>
      <c r="F835" t="s">
        <v>132</v>
      </c>
      <c r="G835" t="s">
        <v>133</v>
      </c>
      <c r="H835">
        <v>18998</v>
      </c>
      <c r="I835" t="s">
        <v>111</v>
      </c>
      <c r="J835" t="s">
        <v>112</v>
      </c>
      <c r="L835">
        <v>80</v>
      </c>
      <c r="M835" t="s">
        <v>134</v>
      </c>
    </row>
    <row r="836" spans="1:13" x14ac:dyDescent="0.3">
      <c r="A836" t="s">
        <v>108</v>
      </c>
      <c r="B836" s="16">
        <v>44104</v>
      </c>
      <c r="C836" s="16" t="str">
        <f t="shared" si="39"/>
        <v>Sept</v>
      </c>
      <c r="D836" s="16" t="str">
        <f t="shared" si="40"/>
        <v>FY 2021</v>
      </c>
      <c r="E836" s="16" t="str">
        <f t="shared" si="41"/>
        <v>Q2</v>
      </c>
      <c r="F836" t="s">
        <v>135</v>
      </c>
      <c r="G836" t="s">
        <v>136</v>
      </c>
      <c r="H836">
        <v>12117</v>
      </c>
      <c r="I836" t="s">
        <v>111</v>
      </c>
      <c r="J836" t="s">
        <v>112</v>
      </c>
      <c r="L836">
        <v>90</v>
      </c>
      <c r="M836" t="s">
        <v>137</v>
      </c>
    </row>
    <row r="837" spans="1:13" x14ac:dyDescent="0.3">
      <c r="A837" t="s">
        <v>108</v>
      </c>
      <c r="B837" s="16">
        <v>44104</v>
      </c>
      <c r="C837" s="16" t="str">
        <f t="shared" si="39"/>
        <v>Sept</v>
      </c>
      <c r="D837" s="16" t="str">
        <f t="shared" si="40"/>
        <v>FY 2021</v>
      </c>
      <c r="E837" s="16" t="str">
        <f t="shared" si="41"/>
        <v>Q2</v>
      </c>
      <c r="F837" t="s">
        <v>138</v>
      </c>
      <c r="G837" t="s">
        <v>139</v>
      </c>
      <c r="H837">
        <v>240</v>
      </c>
      <c r="I837" t="s">
        <v>111</v>
      </c>
      <c r="J837" t="s">
        <v>112</v>
      </c>
      <c r="L837">
        <v>100</v>
      </c>
      <c r="M837" t="s">
        <v>140</v>
      </c>
    </row>
    <row r="838" spans="1:13" x14ac:dyDescent="0.3">
      <c r="A838" t="s">
        <v>108</v>
      </c>
      <c r="B838" s="16">
        <v>44104</v>
      </c>
      <c r="C838" s="16" t="str">
        <f t="shared" si="39"/>
        <v>Sept</v>
      </c>
      <c r="D838" s="16" t="str">
        <f t="shared" si="40"/>
        <v>FY 2021</v>
      </c>
      <c r="E838" s="16" t="str">
        <f t="shared" si="41"/>
        <v>Q2</v>
      </c>
      <c r="F838" t="s">
        <v>141</v>
      </c>
      <c r="G838" t="s">
        <v>142</v>
      </c>
      <c r="H838">
        <v>47</v>
      </c>
      <c r="I838" t="s">
        <v>111</v>
      </c>
      <c r="J838" t="s">
        <v>112</v>
      </c>
      <c r="L838">
        <v>110</v>
      </c>
      <c r="M838" t="s">
        <v>143</v>
      </c>
    </row>
    <row r="839" spans="1:13" x14ac:dyDescent="0.3">
      <c r="A839" t="s">
        <v>108</v>
      </c>
      <c r="B839" s="16">
        <v>44104</v>
      </c>
      <c r="C839" s="16" t="str">
        <f t="shared" si="39"/>
        <v>Sept</v>
      </c>
      <c r="D839" s="16" t="str">
        <f t="shared" si="40"/>
        <v>FY 2021</v>
      </c>
      <c r="E839" s="16" t="str">
        <f t="shared" si="41"/>
        <v>Q2</v>
      </c>
      <c r="F839" t="s">
        <v>144</v>
      </c>
      <c r="G839" t="s">
        <v>145</v>
      </c>
      <c r="H839">
        <v>2016</v>
      </c>
      <c r="I839" t="s">
        <v>111</v>
      </c>
      <c r="J839" t="s">
        <v>112</v>
      </c>
      <c r="L839">
        <v>120</v>
      </c>
      <c r="M839" t="s">
        <v>146</v>
      </c>
    </row>
    <row r="840" spans="1:13" x14ac:dyDescent="0.3">
      <c r="A840" t="s">
        <v>108</v>
      </c>
      <c r="B840" s="16">
        <v>44104</v>
      </c>
      <c r="C840" s="16" t="str">
        <f t="shared" si="39"/>
        <v>Sept</v>
      </c>
      <c r="D840" s="16" t="str">
        <f t="shared" si="40"/>
        <v>FY 2021</v>
      </c>
      <c r="E840" s="16" t="str">
        <f t="shared" si="41"/>
        <v>Q2</v>
      </c>
      <c r="F840" t="s">
        <v>147</v>
      </c>
      <c r="G840" t="s">
        <v>148</v>
      </c>
      <c r="H840">
        <v>4578</v>
      </c>
      <c r="I840" t="s">
        <v>111</v>
      </c>
      <c r="J840" t="s">
        <v>112</v>
      </c>
      <c r="L840">
        <v>130</v>
      </c>
      <c r="M840" t="s">
        <v>149</v>
      </c>
    </row>
    <row r="841" spans="1:13" x14ac:dyDescent="0.3">
      <c r="A841" t="s">
        <v>108</v>
      </c>
      <c r="B841" s="16">
        <v>44104</v>
      </c>
      <c r="C841" s="16" t="str">
        <f t="shared" si="39"/>
        <v>Sept</v>
      </c>
      <c r="D841" s="16" t="str">
        <f t="shared" si="40"/>
        <v>FY 2021</v>
      </c>
      <c r="E841" s="16" t="str">
        <f t="shared" si="41"/>
        <v>Q2</v>
      </c>
      <c r="F841" t="s">
        <v>150</v>
      </c>
      <c r="G841" t="s">
        <v>151</v>
      </c>
      <c r="H841">
        <v>160036</v>
      </c>
      <c r="I841" t="s">
        <v>111</v>
      </c>
      <c r="J841" t="s">
        <v>112</v>
      </c>
      <c r="L841">
        <v>140</v>
      </c>
      <c r="M841" t="s">
        <v>152</v>
      </c>
    </row>
    <row r="842" spans="1:13" x14ac:dyDescent="0.3">
      <c r="A842" t="s">
        <v>108</v>
      </c>
      <c r="B842" s="16">
        <v>44074</v>
      </c>
      <c r="C842" s="16" t="str">
        <f t="shared" si="39"/>
        <v>Aug</v>
      </c>
      <c r="D842" s="16" t="str">
        <f t="shared" si="40"/>
        <v>FY 2021</v>
      </c>
      <c r="E842" s="16" t="str">
        <f t="shared" si="41"/>
        <v>Q2</v>
      </c>
      <c r="F842" t="s">
        <v>109</v>
      </c>
      <c r="G842" t="s">
        <v>110</v>
      </c>
      <c r="H842">
        <v>14870</v>
      </c>
      <c r="I842" t="s">
        <v>111</v>
      </c>
      <c r="J842" t="s">
        <v>112</v>
      </c>
      <c r="L842">
        <v>10</v>
      </c>
      <c r="M842" t="s">
        <v>113</v>
      </c>
    </row>
    <row r="843" spans="1:13" x14ac:dyDescent="0.3">
      <c r="A843" t="s">
        <v>108</v>
      </c>
      <c r="B843" s="16">
        <v>44074</v>
      </c>
      <c r="C843" s="16" t="str">
        <f t="shared" si="39"/>
        <v>Aug</v>
      </c>
      <c r="D843" s="16" t="str">
        <f t="shared" si="40"/>
        <v>FY 2021</v>
      </c>
      <c r="E843" s="16" t="str">
        <f t="shared" si="41"/>
        <v>Q2</v>
      </c>
      <c r="F843" t="s">
        <v>114</v>
      </c>
      <c r="G843" t="s">
        <v>115</v>
      </c>
      <c r="H843">
        <v>9885</v>
      </c>
      <c r="I843" t="s">
        <v>111</v>
      </c>
      <c r="J843" t="s">
        <v>112</v>
      </c>
      <c r="L843">
        <v>20</v>
      </c>
      <c r="M843" t="s">
        <v>116</v>
      </c>
    </row>
    <row r="844" spans="1:13" x14ac:dyDescent="0.3">
      <c r="A844" t="s">
        <v>108</v>
      </c>
      <c r="B844" s="16">
        <v>44074</v>
      </c>
      <c r="C844" s="16" t="str">
        <f t="shared" si="39"/>
        <v>Aug</v>
      </c>
      <c r="D844" s="16" t="str">
        <f t="shared" si="40"/>
        <v>FY 2021</v>
      </c>
      <c r="E844" s="16" t="str">
        <f t="shared" si="41"/>
        <v>Q2</v>
      </c>
      <c r="F844" t="s">
        <v>117</v>
      </c>
      <c r="G844" t="s">
        <v>118</v>
      </c>
      <c r="H844">
        <v>223</v>
      </c>
      <c r="I844" t="s">
        <v>111</v>
      </c>
      <c r="J844" t="s">
        <v>112</v>
      </c>
      <c r="L844">
        <v>30</v>
      </c>
      <c r="M844" t="s">
        <v>119</v>
      </c>
    </row>
    <row r="845" spans="1:13" x14ac:dyDescent="0.3">
      <c r="A845" t="s">
        <v>108</v>
      </c>
      <c r="B845" s="16">
        <v>44074</v>
      </c>
      <c r="C845" s="16" t="str">
        <f t="shared" si="39"/>
        <v>Aug</v>
      </c>
      <c r="D845" s="16" t="str">
        <f t="shared" si="40"/>
        <v>FY 2021</v>
      </c>
      <c r="E845" s="16" t="str">
        <f t="shared" si="41"/>
        <v>Q2</v>
      </c>
      <c r="F845" t="s">
        <v>120</v>
      </c>
      <c r="G845" t="s">
        <v>121</v>
      </c>
      <c r="H845">
        <v>61</v>
      </c>
      <c r="I845" t="s">
        <v>111</v>
      </c>
      <c r="J845" t="s">
        <v>112</v>
      </c>
      <c r="L845">
        <v>40</v>
      </c>
      <c r="M845" t="s">
        <v>122</v>
      </c>
    </row>
    <row r="846" spans="1:13" x14ac:dyDescent="0.3">
      <c r="A846" t="s">
        <v>108</v>
      </c>
      <c r="B846" s="16">
        <v>44074</v>
      </c>
      <c r="C846" s="16" t="str">
        <f t="shared" si="39"/>
        <v>Aug</v>
      </c>
      <c r="D846" s="16" t="str">
        <f t="shared" si="40"/>
        <v>FY 2021</v>
      </c>
      <c r="E846" s="16" t="str">
        <f t="shared" si="41"/>
        <v>Q2</v>
      </c>
      <c r="F846" t="s">
        <v>123</v>
      </c>
      <c r="G846" t="s">
        <v>124</v>
      </c>
      <c r="H846">
        <v>1857</v>
      </c>
      <c r="I846" t="s">
        <v>111</v>
      </c>
      <c r="J846" t="s">
        <v>112</v>
      </c>
      <c r="L846">
        <v>50</v>
      </c>
      <c r="M846" t="s">
        <v>125</v>
      </c>
    </row>
    <row r="847" spans="1:13" x14ac:dyDescent="0.3">
      <c r="A847" t="s">
        <v>108</v>
      </c>
      <c r="B847" s="16">
        <v>44074</v>
      </c>
      <c r="C847" s="16" t="str">
        <f t="shared" si="39"/>
        <v>Aug</v>
      </c>
      <c r="D847" s="16" t="str">
        <f t="shared" si="40"/>
        <v>FY 2021</v>
      </c>
      <c r="E847" s="16" t="str">
        <f t="shared" si="41"/>
        <v>Q2</v>
      </c>
      <c r="F847" t="s">
        <v>126</v>
      </c>
      <c r="G847" t="s">
        <v>127</v>
      </c>
      <c r="H847">
        <v>2844</v>
      </c>
      <c r="I847" t="s">
        <v>111</v>
      </c>
      <c r="J847" t="s">
        <v>112</v>
      </c>
      <c r="L847">
        <v>60</v>
      </c>
      <c r="M847" t="s">
        <v>128</v>
      </c>
    </row>
    <row r="848" spans="1:13" x14ac:dyDescent="0.3">
      <c r="A848" t="s">
        <v>108</v>
      </c>
      <c r="B848" s="16">
        <v>44074</v>
      </c>
      <c r="C848" s="16" t="str">
        <f t="shared" si="39"/>
        <v>Aug</v>
      </c>
      <c r="D848" s="16" t="str">
        <f t="shared" si="40"/>
        <v>FY 2021</v>
      </c>
      <c r="E848" s="16" t="str">
        <f t="shared" si="41"/>
        <v>Q2</v>
      </c>
      <c r="F848" t="s">
        <v>129</v>
      </c>
      <c r="G848" t="s">
        <v>130</v>
      </c>
      <c r="H848">
        <v>141027</v>
      </c>
      <c r="I848" t="s">
        <v>111</v>
      </c>
      <c r="J848" t="s">
        <v>112</v>
      </c>
      <c r="L848">
        <v>70</v>
      </c>
      <c r="M848" t="s">
        <v>131</v>
      </c>
    </row>
    <row r="849" spans="1:13" x14ac:dyDescent="0.3">
      <c r="A849" t="s">
        <v>108</v>
      </c>
      <c r="B849" s="16">
        <v>44074</v>
      </c>
      <c r="C849" s="16" t="str">
        <f t="shared" si="39"/>
        <v>Aug</v>
      </c>
      <c r="D849" s="16" t="str">
        <f t="shared" si="40"/>
        <v>FY 2021</v>
      </c>
      <c r="E849" s="16" t="str">
        <f t="shared" si="41"/>
        <v>Q2</v>
      </c>
      <c r="F849" t="s">
        <v>132</v>
      </c>
      <c r="G849" t="s">
        <v>133</v>
      </c>
      <c r="H849">
        <v>12495</v>
      </c>
      <c r="I849" t="s">
        <v>111</v>
      </c>
      <c r="J849" t="s">
        <v>112</v>
      </c>
      <c r="L849">
        <v>80</v>
      </c>
      <c r="M849" t="s">
        <v>134</v>
      </c>
    </row>
    <row r="850" spans="1:13" x14ac:dyDescent="0.3">
      <c r="A850" t="s">
        <v>108</v>
      </c>
      <c r="B850" s="16">
        <v>44074</v>
      </c>
      <c r="C850" s="16" t="str">
        <f t="shared" si="39"/>
        <v>Aug</v>
      </c>
      <c r="D850" s="16" t="str">
        <f t="shared" si="40"/>
        <v>FY 2021</v>
      </c>
      <c r="E850" s="16" t="str">
        <f t="shared" si="41"/>
        <v>Q2</v>
      </c>
      <c r="F850" t="s">
        <v>135</v>
      </c>
      <c r="G850" t="s">
        <v>136</v>
      </c>
      <c r="H850">
        <v>7177</v>
      </c>
      <c r="I850" t="s">
        <v>111</v>
      </c>
      <c r="J850" t="s">
        <v>112</v>
      </c>
      <c r="L850">
        <v>90</v>
      </c>
      <c r="M850" t="s">
        <v>137</v>
      </c>
    </row>
    <row r="851" spans="1:13" x14ac:dyDescent="0.3">
      <c r="A851" t="s">
        <v>108</v>
      </c>
      <c r="B851" s="16">
        <v>44074</v>
      </c>
      <c r="C851" s="16" t="str">
        <f t="shared" si="39"/>
        <v>Aug</v>
      </c>
      <c r="D851" s="16" t="str">
        <f t="shared" si="40"/>
        <v>FY 2021</v>
      </c>
      <c r="E851" s="16" t="str">
        <f t="shared" si="41"/>
        <v>Q2</v>
      </c>
      <c r="F851" t="s">
        <v>138</v>
      </c>
      <c r="G851" t="s">
        <v>139</v>
      </c>
      <c r="H851">
        <v>284</v>
      </c>
      <c r="I851" t="s">
        <v>111</v>
      </c>
      <c r="J851" t="s">
        <v>112</v>
      </c>
      <c r="L851">
        <v>100</v>
      </c>
      <c r="M851" t="s">
        <v>140</v>
      </c>
    </row>
    <row r="852" spans="1:13" x14ac:dyDescent="0.3">
      <c r="A852" t="s">
        <v>108</v>
      </c>
      <c r="B852" s="16">
        <v>44074</v>
      </c>
      <c r="C852" s="16" t="str">
        <f t="shared" si="39"/>
        <v>Aug</v>
      </c>
      <c r="D852" s="16" t="str">
        <f t="shared" si="40"/>
        <v>FY 2021</v>
      </c>
      <c r="E852" s="16" t="str">
        <f t="shared" si="41"/>
        <v>Q2</v>
      </c>
      <c r="F852" t="s">
        <v>141</v>
      </c>
      <c r="G852" t="s">
        <v>142</v>
      </c>
      <c r="H852">
        <v>29</v>
      </c>
      <c r="I852" t="s">
        <v>111</v>
      </c>
      <c r="J852" t="s">
        <v>112</v>
      </c>
      <c r="L852">
        <v>110</v>
      </c>
      <c r="M852" t="s">
        <v>143</v>
      </c>
    </row>
    <row r="853" spans="1:13" x14ac:dyDescent="0.3">
      <c r="A853" t="s">
        <v>108</v>
      </c>
      <c r="B853" s="16">
        <v>44074</v>
      </c>
      <c r="C853" s="16" t="str">
        <f t="shared" si="39"/>
        <v>Aug</v>
      </c>
      <c r="D853" s="16" t="str">
        <f t="shared" si="40"/>
        <v>FY 2021</v>
      </c>
      <c r="E853" s="16" t="str">
        <f t="shared" si="41"/>
        <v>Q2</v>
      </c>
      <c r="F853" t="s">
        <v>144</v>
      </c>
      <c r="G853" t="s">
        <v>145</v>
      </c>
      <c r="H853">
        <v>1650</v>
      </c>
      <c r="I853" t="s">
        <v>111</v>
      </c>
      <c r="J853" t="s">
        <v>112</v>
      </c>
      <c r="L853">
        <v>120</v>
      </c>
      <c r="M853" t="s">
        <v>146</v>
      </c>
    </row>
    <row r="854" spans="1:13" x14ac:dyDescent="0.3">
      <c r="A854" t="s">
        <v>108</v>
      </c>
      <c r="B854" s="16">
        <v>44074</v>
      </c>
      <c r="C854" s="16" t="str">
        <f t="shared" si="39"/>
        <v>Aug</v>
      </c>
      <c r="D854" s="16" t="str">
        <f t="shared" si="40"/>
        <v>FY 2021</v>
      </c>
      <c r="E854" s="16" t="str">
        <f t="shared" si="41"/>
        <v>Q2</v>
      </c>
      <c r="F854" t="s">
        <v>147</v>
      </c>
      <c r="G854" t="s">
        <v>148</v>
      </c>
      <c r="H854">
        <v>3355</v>
      </c>
      <c r="I854" t="s">
        <v>111</v>
      </c>
      <c r="J854" t="s">
        <v>112</v>
      </c>
      <c r="L854">
        <v>130</v>
      </c>
      <c r="M854" t="s">
        <v>149</v>
      </c>
    </row>
    <row r="855" spans="1:13" x14ac:dyDescent="0.3">
      <c r="A855" t="s">
        <v>108</v>
      </c>
      <c r="B855" s="16">
        <v>44074</v>
      </c>
      <c r="C855" s="16" t="str">
        <f t="shared" si="39"/>
        <v>Aug</v>
      </c>
      <c r="D855" s="16" t="str">
        <f t="shared" si="40"/>
        <v>FY 2021</v>
      </c>
      <c r="E855" s="16" t="str">
        <f t="shared" si="41"/>
        <v>Q2</v>
      </c>
      <c r="F855" t="s">
        <v>150</v>
      </c>
      <c r="G855" t="s">
        <v>151</v>
      </c>
      <c r="H855">
        <v>140957</v>
      </c>
      <c r="I855" t="s">
        <v>111</v>
      </c>
      <c r="J855" t="s">
        <v>112</v>
      </c>
      <c r="L855">
        <v>140</v>
      </c>
      <c r="M855" t="s">
        <v>152</v>
      </c>
    </row>
    <row r="856" spans="1:13" x14ac:dyDescent="0.3">
      <c r="A856" t="s">
        <v>108</v>
      </c>
      <c r="B856" s="16">
        <v>44043</v>
      </c>
      <c r="C856" s="16" t="str">
        <f t="shared" si="39"/>
        <v>Jul</v>
      </c>
      <c r="D856" s="16" t="str">
        <f t="shared" si="40"/>
        <v>FY 2021</v>
      </c>
      <c r="E856" s="16" t="str">
        <f t="shared" si="41"/>
        <v>Q2</v>
      </c>
      <c r="F856" t="s">
        <v>109</v>
      </c>
      <c r="G856" t="s">
        <v>110</v>
      </c>
      <c r="H856">
        <v>15527</v>
      </c>
      <c r="I856" t="s">
        <v>111</v>
      </c>
      <c r="J856" t="s">
        <v>112</v>
      </c>
      <c r="L856">
        <v>10</v>
      </c>
      <c r="M856" t="s">
        <v>113</v>
      </c>
    </row>
    <row r="857" spans="1:13" x14ac:dyDescent="0.3">
      <c r="A857" t="s">
        <v>108</v>
      </c>
      <c r="B857" s="16">
        <v>44043</v>
      </c>
      <c r="C857" s="16" t="str">
        <f t="shared" si="39"/>
        <v>Jul</v>
      </c>
      <c r="D857" s="16" t="str">
        <f t="shared" si="40"/>
        <v>FY 2021</v>
      </c>
      <c r="E857" s="16" t="str">
        <f t="shared" si="41"/>
        <v>Q2</v>
      </c>
      <c r="F857" t="s">
        <v>114</v>
      </c>
      <c r="G857" t="s">
        <v>115</v>
      </c>
      <c r="H857">
        <v>10123</v>
      </c>
      <c r="I857" t="s">
        <v>111</v>
      </c>
      <c r="J857" t="s">
        <v>112</v>
      </c>
      <c r="L857">
        <v>20</v>
      </c>
      <c r="M857" t="s">
        <v>116</v>
      </c>
    </row>
    <row r="858" spans="1:13" x14ac:dyDescent="0.3">
      <c r="A858" t="s">
        <v>108</v>
      </c>
      <c r="B858" s="16">
        <v>44043</v>
      </c>
      <c r="C858" s="16" t="str">
        <f t="shared" si="39"/>
        <v>Jul</v>
      </c>
      <c r="D858" s="16" t="str">
        <f t="shared" si="40"/>
        <v>FY 2021</v>
      </c>
      <c r="E858" s="16" t="str">
        <f t="shared" si="41"/>
        <v>Q2</v>
      </c>
      <c r="F858" t="s">
        <v>117</v>
      </c>
      <c r="G858" t="s">
        <v>118</v>
      </c>
      <c r="H858">
        <v>218</v>
      </c>
      <c r="I858" t="s">
        <v>111</v>
      </c>
      <c r="J858" t="s">
        <v>112</v>
      </c>
      <c r="L858">
        <v>30</v>
      </c>
      <c r="M858" t="s">
        <v>119</v>
      </c>
    </row>
    <row r="859" spans="1:13" x14ac:dyDescent="0.3">
      <c r="A859" t="s">
        <v>108</v>
      </c>
      <c r="B859" s="16">
        <v>44043</v>
      </c>
      <c r="C859" s="16" t="str">
        <f t="shared" si="39"/>
        <v>Jul</v>
      </c>
      <c r="D859" s="16" t="str">
        <f t="shared" si="40"/>
        <v>FY 2021</v>
      </c>
      <c r="E859" s="16" t="str">
        <f t="shared" si="41"/>
        <v>Q2</v>
      </c>
      <c r="F859" t="s">
        <v>120</v>
      </c>
      <c r="G859" t="s">
        <v>121</v>
      </c>
      <c r="H859">
        <v>37</v>
      </c>
      <c r="I859" t="s">
        <v>111</v>
      </c>
      <c r="J859" t="s">
        <v>112</v>
      </c>
      <c r="L859">
        <v>40</v>
      </c>
      <c r="M859" t="s">
        <v>122</v>
      </c>
    </row>
    <row r="860" spans="1:13" x14ac:dyDescent="0.3">
      <c r="A860" t="s">
        <v>108</v>
      </c>
      <c r="B860" s="16">
        <v>44043</v>
      </c>
      <c r="C860" s="16" t="str">
        <f t="shared" si="39"/>
        <v>Jul</v>
      </c>
      <c r="D860" s="16" t="str">
        <f t="shared" si="40"/>
        <v>FY 2021</v>
      </c>
      <c r="E860" s="16" t="str">
        <f t="shared" si="41"/>
        <v>Q2</v>
      </c>
      <c r="F860" t="s">
        <v>123</v>
      </c>
      <c r="G860" t="s">
        <v>124</v>
      </c>
      <c r="H860">
        <v>1536</v>
      </c>
      <c r="I860" t="s">
        <v>111</v>
      </c>
      <c r="J860" t="s">
        <v>112</v>
      </c>
      <c r="L860">
        <v>50</v>
      </c>
      <c r="M860" t="s">
        <v>125</v>
      </c>
    </row>
    <row r="861" spans="1:13" x14ac:dyDescent="0.3">
      <c r="A861" t="s">
        <v>108</v>
      </c>
      <c r="B861" s="16">
        <v>44043</v>
      </c>
      <c r="C861" s="16" t="str">
        <f t="shared" si="39"/>
        <v>Jul</v>
      </c>
      <c r="D861" s="16" t="str">
        <f t="shared" si="40"/>
        <v>FY 2021</v>
      </c>
      <c r="E861" s="16" t="str">
        <f t="shared" si="41"/>
        <v>Q2</v>
      </c>
      <c r="F861" t="s">
        <v>126</v>
      </c>
      <c r="G861" t="s">
        <v>127</v>
      </c>
      <c r="H861">
        <v>3613</v>
      </c>
      <c r="I861" t="s">
        <v>111</v>
      </c>
      <c r="J861" t="s">
        <v>112</v>
      </c>
      <c r="L861">
        <v>60</v>
      </c>
      <c r="M861" t="s">
        <v>128</v>
      </c>
    </row>
    <row r="862" spans="1:13" x14ac:dyDescent="0.3">
      <c r="A862" t="s">
        <v>108</v>
      </c>
      <c r="B862" s="16">
        <v>44043</v>
      </c>
      <c r="C862" s="16" t="str">
        <f t="shared" si="39"/>
        <v>Jul</v>
      </c>
      <c r="D862" s="16" t="str">
        <f t="shared" si="40"/>
        <v>FY 2021</v>
      </c>
      <c r="E862" s="16" t="str">
        <f t="shared" si="41"/>
        <v>Q2</v>
      </c>
      <c r="F862" t="s">
        <v>129</v>
      </c>
      <c r="G862" t="s">
        <v>130</v>
      </c>
      <c r="H862">
        <v>149921</v>
      </c>
      <c r="I862" t="s">
        <v>111</v>
      </c>
      <c r="J862" t="s">
        <v>112</v>
      </c>
      <c r="L862">
        <v>70</v>
      </c>
      <c r="M862" t="s">
        <v>131</v>
      </c>
    </row>
    <row r="863" spans="1:13" x14ac:dyDescent="0.3">
      <c r="A863" t="s">
        <v>108</v>
      </c>
      <c r="B863" s="16">
        <v>44043</v>
      </c>
      <c r="C863" s="16" t="str">
        <f t="shared" si="39"/>
        <v>Jul</v>
      </c>
      <c r="D863" s="16" t="str">
        <f t="shared" si="40"/>
        <v>FY 2021</v>
      </c>
      <c r="E863" s="16" t="str">
        <f t="shared" si="41"/>
        <v>Q2</v>
      </c>
      <c r="F863" t="s">
        <v>132</v>
      </c>
      <c r="G863" t="s">
        <v>133</v>
      </c>
      <c r="H863">
        <v>13596</v>
      </c>
      <c r="I863" t="s">
        <v>111</v>
      </c>
      <c r="J863" t="s">
        <v>112</v>
      </c>
      <c r="L863">
        <v>80</v>
      </c>
      <c r="M863" t="s">
        <v>134</v>
      </c>
    </row>
    <row r="864" spans="1:13" x14ac:dyDescent="0.3">
      <c r="A864" t="s">
        <v>108</v>
      </c>
      <c r="B864" s="16">
        <v>44043</v>
      </c>
      <c r="C864" s="16" t="str">
        <f t="shared" si="39"/>
        <v>Jul</v>
      </c>
      <c r="D864" s="16" t="str">
        <f t="shared" si="40"/>
        <v>FY 2021</v>
      </c>
      <c r="E864" s="16" t="str">
        <f t="shared" si="41"/>
        <v>Q2</v>
      </c>
      <c r="F864" t="s">
        <v>135</v>
      </c>
      <c r="G864" t="s">
        <v>136</v>
      </c>
      <c r="H864">
        <v>8280</v>
      </c>
      <c r="I864" t="s">
        <v>111</v>
      </c>
      <c r="J864" t="s">
        <v>112</v>
      </c>
      <c r="L864">
        <v>90</v>
      </c>
      <c r="M864" t="s">
        <v>137</v>
      </c>
    </row>
    <row r="865" spans="1:13" x14ac:dyDescent="0.3">
      <c r="A865" t="s">
        <v>108</v>
      </c>
      <c r="B865" s="16">
        <v>44043</v>
      </c>
      <c r="C865" s="16" t="str">
        <f t="shared" si="39"/>
        <v>Jul</v>
      </c>
      <c r="D865" s="16" t="str">
        <f t="shared" si="40"/>
        <v>FY 2021</v>
      </c>
      <c r="E865" s="16" t="str">
        <f t="shared" si="41"/>
        <v>Q2</v>
      </c>
      <c r="F865" t="s">
        <v>138</v>
      </c>
      <c r="G865" t="s">
        <v>139</v>
      </c>
      <c r="H865">
        <v>245</v>
      </c>
      <c r="I865" t="s">
        <v>111</v>
      </c>
      <c r="J865" t="s">
        <v>112</v>
      </c>
      <c r="L865">
        <v>100</v>
      </c>
      <c r="M865" t="s">
        <v>140</v>
      </c>
    </row>
    <row r="866" spans="1:13" x14ac:dyDescent="0.3">
      <c r="A866" t="s">
        <v>108</v>
      </c>
      <c r="B866" s="16">
        <v>44043</v>
      </c>
      <c r="C866" s="16" t="str">
        <f t="shared" si="39"/>
        <v>Jul</v>
      </c>
      <c r="D866" s="16" t="str">
        <f t="shared" si="40"/>
        <v>FY 2021</v>
      </c>
      <c r="E866" s="16" t="str">
        <f t="shared" si="41"/>
        <v>Q2</v>
      </c>
      <c r="F866" t="s">
        <v>141</v>
      </c>
      <c r="G866" t="s">
        <v>142</v>
      </c>
      <c r="H866">
        <v>49</v>
      </c>
      <c r="I866" t="s">
        <v>111</v>
      </c>
      <c r="J866" t="s">
        <v>112</v>
      </c>
      <c r="L866">
        <v>110</v>
      </c>
      <c r="M866" t="s">
        <v>143</v>
      </c>
    </row>
    <row r="867" spans="1:13" x14ac:dyDescent="0.3">
      <c r="A867" t="s">
        <v>108</v>
      </c>
      <c r="B867" s="16">
        <v>44043</v>
      </c>
      <c r="C867" s="16" t="str">
        <f t="shared" si="39"/>
        <v>Jul</v>
      </c>
      <c r="D867" s="16" t="str">
        <f t="shared" si="40"/>
        <v>FY 2021</v>
      </c>
      <c r="E867" s="16" t="str">
        <f t="shared" si="41"/>
        <v>Q2</v>
      </c>
      <c r="F867" t="s">
        <v>144</v>
      </c>
      <c r="G867" t="s">
        <v>145</v>
      </c>
      <c r="H867">
        <v>1697</v>
      </c>
      <c r="I867" t="s">
        <v>111</v>
      </c>
      <c r="J867" t="s">
        <v>112</v>
      </c>
      <c r="L867">
        <v>120</v>
      </c>
      <c r="M867" t="s">
        <v>146</v>
      </c>
    </row>
    <row r="868" spans="1:13" x14ac:dyDescent="0.3">
      <c r="A868" t="s">
        <v>108</v>
      </c>
      <c r="B868" s="16">
        <v>44043</v>
      </c>
      <c r="C868" s="16" t="str">
        <f t="shared" si="39"/>
        <v>Jul</v>
      </c>
      <c r="D868" s="16" t="str">
        <f t="shared" si="40"/>
        <v>FY 2021</v>
      </c>
      <c r="E868" s="16" t="str">
        <f t="shared" si="41"/>
        <v>Q2</v>
      </c>
      <c r="F868" t="s">
        <v>147</v>
      </c>
      <c r="G868" t="s">
        <v>148</v>
      </c>
      <c r="H868">
        <v>3325</v>
      </c>
      <c r="I868" t="s">
        <v>111</v>
      </c>
      <c r="J868" t="s">
        <v>112</v>
      </c>
      <c r="L868">
        <v>130</v>
      </c>
      <c r="M868" t="s">
        <v>149</v>
      </c>
    </row>
    <row r="869" spans="1:13" x14ac:dyDescent="0.3">
      <c r="A869" t="s">
        <v>108</v>
      </c>
      <c r="B869" s="16">
        <v>44043</v>
      </c>
      <c r="C869" s="16" t="str">
        <f t="shared" si="39"/>
        <v>Jul</v>
      </c>
      <c r="D869" s="16" t="str">
        <f t="shared" si="40"/>
        <v>FY 2021</v>
      </c>
      <c r="E869" s="16" t="str">
        <f t="shared" si="41"/>
        <v>Q2</v>
      </c>
      <c r="F869" t="s">
        <v>150</v>
      </c>
      <c r="G869" t="s">
        <v>151</v>
      </c>
      <c r="H869">
        <v>148313</v>
      </c>
      <c r="I869" t="s">
        <v>111</v>
      </c>
      <c r="J869" t="s">
        <v>112</v>
      </c>
      <c r="L869">
        <v>140</v>
      </c>
      <c r="M869" t="s">
        <v>152</v>
      </c>
    </row>
    <row r="870" spans="1:13" x14ac:dyDescent="0.3">
      <c r="A870" t="s">
        <v>108</v>
      </c>
      <c r="B870" s="16">
        <v>44012</v>
      </c>
      <c r="C870" s="16" t="str">
        <f t="shared" si="39"/>
        <v>Jun</v>
      </c>
      <c r="D870" s="16" t="str">
        <f t="shared" si="40"/>
        <v>FY 2021</v>
      </c>
      <c r="E870" s="16" t="str">
        <f t="shared" si="41"/>
        <v>Q1</v>
      </c>
      <c r="F870" t="s">
        <v>109</v>
      </c>
      <c r="G870" t="s">
        <v>110</v>
      </c>
      <c r="H870">
        <v>14334</v>
      </c>
      <c r="I870" t="s">
        <v>111</v>
      </c>
      <c r="J870" t="s">
        <v>112</v>
      </c>
      <c r="L870">
        <v>10</v>
      </c>
      <c r="M870" t="s">
        <v>113</v>
      </c>
    </row>
    <row r="871" spans="1:13" x14ac:dyDescent="0.3">
      <c r="A871" t="s">
        <v>108</v>
      </c>
      <c r="B871" s="16">
        <v>44012</v>
      </c>
      <c r="C871" s="16" t="str">
        <f t="shared" si="39"/>
        <v>Jun</v>
      </c>
      <c r="D871" s="16" t="str">
        <f t="shared" si="40"/>
        <v>FY 2021</v>
      </c>
      <c r="E871" s="16" t="str">
        <f t="shared" si="41"/>
        <v>Q1</v>
      </c>
      <c r="F871" t="s">
        <v>114</v>
      </c>
      <c r="G871" t="s">
        <v>115</v>
      </c>
      <c r="H871">
        <v>7325</v>
      </c>
      <c r="I871" t="s">
        <v>111</v>
      </c>
      <c r="J871" t="s">
        <v>112</v>
      </c>
      <c r="L871">
        <v>20</v>
      </c>
      <c r="M871" t="s">
        <v>116</v>
      </c>
    </row>
    <row r="872" spans="1:13" x14ac:dyDescent="0.3">
      <c r="A872" t="s">
        <v>108</v>
      </c>
      <c r="B872" s="16">
        <v>44012</v>
      </c>
      <c r="C872" s="16" t="str">
        <f t="shared" si="39"/>
        <v>Jun</v>
      </c>
      <c r="D872" s="16" t="str">
        <f t="shared" si="40"/>
        <v>FY 2021</v>
      </c>
      <c r="E872" s="16" t="str">
        <f t="shared" si="41"/>
        <v>Q1</v>
      </c>
      <c r="F872" t="s">
        <v>117</v>
      </c>
      <c r="G872" t="s">
        <v>118</v>
      </c>
      <c r="H872">
        <v>243</v>
      </c>
      <c r="I872" t="s">
        <v>111</v>
      </c>
      <c r="J872" t="s">
        <v>112</v>
      </c>
      <c r="L872">
        <v>30</v>
      </c>
      <c r="M872" t="s">
        <v>119</v>
      </c>
    </row>
    <row r="873" spans="1:13" x14ac:dyDescent="0.3">
      <c r="A873" t="s">
        <v>108</v>
      </c>
      <c r="B873" s="16">
        <v>44012</v>
      </c>
      <c r="C873" s="16" t="str">
        <f t="shared" si="39"/>
        <v>Jun</v>
      </c>
      <c r="D873" s="16" t="str">
        <f t="shared" si="40"/>
        <v>FY 2021</v>
      </c>
      <c r="E873" s="16" t="str">
        <f t="shared" si="41"/>
        <v>Q1</v>
      </c>
      <c r="F873" t="s">
        <v>120</v>
      </c>
      <c r="G873" t="s">
        <v>121</v>
      </c>
      <c r="H873">
        <v>24</v>
      </c>
      <c r="I873" t="s">
        <v>111</v>
      </c>
      <c r="J873" t="s">
        <v>112</v>
      </c>
      <c r="L873">
        <v>40</v>
      </c>
      <c r="M873" t="s">
        <v>122</v>
      </c>
    </row>
    <row r="874" spans="1:13" x14ac:dyDescent="0.3">
      <c r="A874" t="s">
        <v>108</v>
      </c>
      <c r="B874" s="16">
        <v>44012</v>
      </c>
      <c r="C874" s="16" t="str">
        <f t="shared" si="39"/>
        <v>Jun</v>
      </c>
      <c r="D874" s="16" t="str">
        <f t="shared" si="40"/>
        <v>FY 2021</v>
      </c>
      <c r="E874" s="16" t="str">
        <f t="shared" si="41"/>
        <v>Q1</v>
      </c>
      <c r="F874" t="s">
        <v>123</v>
      </c>
      <c r="G874" t="s">
        <v>124</v>
      </c>
      <c r="H874">
        <v>1428</v>
      </c>
      <c r="I874" t="s">
        <v>111</v>
      </c>
      <c r="J874" t="s">
        <v>112</v>
      </c>
      <c r="L874">
        <v>50</v>
      </c>
      <c r="M874" t="s">
        <v>125</v>
      </c>
    </row>
    <row r="875" spans="1:13" x14ac:dyDescent="0.3">
      <c r="A875" t="s">
        <v>108</v>
      </c>
      <c r="B875" s="16">
        <v>44012</v>
      </c>
      <c r="C875" s="16" t="str">
        <f t="shared" si="39"/>
        <v>Jun</v>
      </c>
      <c r="D875" s="16" t="str">
        <f t="shared" si="40"/>
        <v>FY 2021</v>
      </c>
      <c r="E875" s="16" t="str">
        <f t="shared" si="41"/>
        <v>Q1</v>
      </c>
      <c r="F875" t="s">
        <v>126</v>
      </c>
      <c r="G875" t="s">
        <v>127</v>
      </c>
      <c r="H875">
        <v>5314</v>
      </c>
      <c r="I875" t="s">
        <v>111</v>
      </c>
      <c r="J875" t="s">
        <v>112</v>
      </c>
      <c r="L875">
        <v>60</v>
      </c>
      <c r="M875" t="s">
        <v>128</v>
      </c>
    </row>
    <row r="876" spans="1:13" x14ac:dyDescent="0.3">
      <c r="A876" t="s">
        <v>108</v>
      </c>
      <c r="B876" s="16">
        <v>44012</v>
      </c>
      <c r="C876" s="16" t="str">
        <f t="shared" si="39"/>
        <v>Jun</v>
      </c>
      <c r="D876" s="16" t="str">
        <f t="shared" si="40"/>
        <v>FY 2021</v>
      </c>
      <c r="E876" s="16" t="str">
        <f t="shared" si="41"/>
        <v>Q1</v>
      </c>
      <c r="F876" t="s">
        <v>129</v>
      </c>
      <c r="G876" t="s">
        <v>130</v>
      </c>
      <c r="H876">
        <v>147179</v>
      </c>
      <c r="I876" t="s">
        <v>111</v>
      </c>
      <c r="J876" t="s">
        <v>112</v>
      </c>
      <c r="L876">
        <v>70</v>
      </c>
      <c r="M876" t="s">
        <v>131</v>
      </c>
    </row>
    <row r="877" spans="1:13" x14ac:dyDescent="0.3">
      <c r="A877" t="s">
        <v>108</v>
      </c>
      <c r="B877" s="16">
        <v>44012</v>
      </c>
      <c r="C877" s="16" t="str">
        <f t="shared" si="39"/>
        <v>Jun</v>
      </c>
      <c r="D877" s="16" t="str">
        <f t="shared" si="40"/>
        <v>FY 2021</v>
      </c>
      <c r="E877" s="16" t="str">
        <f t="shared" si="41"/>
        <v>Q1</v>
      </c>
      <c r="F877" t="s">
        <v>132</v>
      </c>
      <c r="G877" t="s">
        <v>133</v>
      </c>
      <c r="H877">
        <v>10629</v>
      </c>
      <c r="I877" t="s">
        <v>111</v>
      </c>
      <c r="J877" t="s">
        <v>112</v>
      </c>
      <c r="L877">
        <v>80</v>
      </c>
      <c r="M877" t="s">
        <v>134</v>
      </c>
    </row>
    <row r="878" spans="1:13" x14ac:dyDescent="0.3">
      <c r="A878" t="s">
        <v>108</v>
      </c>
      <c r="B878" s="16">
        <v>44012</v>
      </c>
      <c r="C878" s="16" t="str">
        <f t="shared" si="39"/>
        <v>Jun</v>
      </c>
      <c r="D878" s="16" t="str">
        <f t="shared" si="40"/>
        <v>FY 2021</v>
      </c>
      <c r="E878" s="16" t="str">
        <f t="shared" si="41"/>
        <v>Q1</v>
      </c>
      <c r="F878" t="s">
        <v>135</v>
      </c>
      <c r="G878" t="s">
        <v>136</v>
      </c>
      <c r="H878">
        <v>5041</v>
      </c>
      <c r="I878" t="s">
        <v>111</v>
      </c>
      <c r="J878" t="s">
        <v>112</v>
      </c>
      <c r="L878">
        <v>90</v>
      </c>
      <c r="M878" t="s">
        <v>137</v>
      </c>
    </row>
    <row r="879" spans="1:13" x14ac:dyDescent="0.3">
      <c r="A879" t="s">
        <v>108</v>
      </c>
      <c r="B879" s="16">
        <v>44012</v>
      </c>
      <c r="C879" s="16" t="str">
        <f t="shared" si="39"/>
        <v>Jun</v>
      </c>
      <c r="D879" s="16" t="str">
        <f t="shared" si="40"/>
        <v>FY 2021</v>
      </c>
      <c r="E879" s="16" t="str">
        <f t="shared" si="41"/>
        <v>Q1</v>
      </c>
      <c r="F879" t="s">
        <v>138</v>
      </c>
      <c r="G879" t="s">
        <v>139</v>
      </c>
      <c r="H879">
        <v>213</v>
      </c>
      <c r="I879" t="s">
        <v>111</v>
      </c>
      <c r="J879" t="s">
        <v>112</v>
      </c>
      <c r="L879">
        <v>100</v>
      </c>
      <c r="M879" t="s">
        <v>140</v>
      </c>
    </row>
    <row r="880" spans="1:13" x14ac:dyDescent="0.3">
      <c r="A880" t="s">
        <v>108</v>
      </c>
      <c r="B880" s="16">
        <v>44012</v>
      </c>
      <c r="C880" s="16" t="str">
        <f t="shared" si="39"/>
        <v>Jun</v>
      </c>
      <c r="D880" s="16" t="str">
        <f t="shared" si="40"/>
        <v>FY 2021</v>
      </c>
      <c r="E880" s="16" t="str">
        <f t="shared" si="41"/>
        <v>Q1</v>
      </c>
      <c r="F880" t="s">
        <v>141</v>
      </c>
      <c r="G880" t="s">
        <v>142</v>
      </c>
      <c r="H880">
        <v>70</v>
      </c>
      <c r="I880" t="s">
        <v>111</v>
      </c>
      <c r="J880" t="s">
        <v>112</v>
      </c>
      <c r="L880">
        <v>110</v>
      </c>
      <c r="M880" t="s">
        <v>143</v>
      </c>
    </row>
    <row r="881" spans="1:13" x14ac:dyDescent="0.3">
      <c r="A881" t="s">
        <v>108</v>
      </c>
      <c r="B881" s="16">
        <v>44012</v>
      </c>
      <c r="C881" s="16" t="str">
        <f t="shared" si="39"/>
        <v>Jun</v>
      </c>
      <c r="D881" s="16" t="str">
        <f t="shared" si="40"/>
        <v>FY 2021</v>
      </c>
      <c r="E881" s="16" t="str">
        <f t="shared" si="41"/>
        <v>Q1</v>
      </c>
      <c r="F881" t="s">
        <v>144</v>
      </c>
      <c r="G881" t="s">
        <v>145</v>
      </c>
      <c r="H881">
        <v>1265</v>
      </c>
      <c r="I881" t="s">
        <v>111</v>
      </c>
      <c r="J881" t="s">
        <v>112</v>
      </c>
      <c r="L881">
        <v>120</v>
      </c>
      <c r="M881" t="s">
        <v>146</v>
      </c>
    </row>
    <row r="882" spans="1:13" x14ac:dyDescent="0.3">
      <c r="A882" t="s">
        <v>108</v>
      </c>
      <c r="B882" s="16">
        <v>44012</v>
      </c>
      <c r="C882" s="16" t="str">
        <f t="shared" si="39"/>
        <v>Jun</v>
      </c>
      <c r="D882" s="16" t="str">
        <f t="shared" si="40"/>
        <v>FY 2021</v>
      </c>
      <c r="E882" s="16" t="str">
        <f t="shared" si="41"/>
        <v>Q1</v>
      </c>
      <c r="F882" t="s">
        <v>147</v>
      </c>
      <c r="G882" t="s">
        <v>148</v>
      </c>
      <c r="H882">
        <v>4040</v>
      </c>
      <c r="I882" t="s">
        <v>111</v>
      </c>
      <c r="J882" t="s">
        <v>112</v>
      </c>
      <c r="L882">
        <v>130</v>
      </c>
      <c r="M882" t="s">
        <v>149</v>
      </c>
    </row>
    <row r="883" spans="1:13" x14ac:dyDescent="0.3">
      <c r="A883" t="s">
        <v>108</v>
      </c>
      <c r="B883" s="16">
        <v>44012</v>
      </c>
      <c r="C883" s="16" t="str">
        <f t="shared" si="39"/>
        <v>Jun</v>
      </c>
      <c r="D883" s="16" t="str">
        <f t="shared" si="40"/>
        <v>FY 2021</v>
      </c>
      <c r="E883" s="16" t="str">
        <f t="shared" si="41"/>
        <v>Q1</v>
      </c>
      <c r="F883" t="s">
        <v>150</v>
      </c>
      <c r="G883" t="s">
        <v>151</v>
      </c>
      <c r="H883">
        <v>147093</v>
      </c>
      <c r="I883" t="s">
        <v>111</v>
      </c>
      <c r="J883" t="s">
        <v>112</v>
      </c>
      <c r="L883">
        <v>140</v>
      </c>
      <c r="M883" t="s">
        <v>152</v>
      </c>
    </row>
    <row r="884" spans="1:13" x14ac:dyDescent="0.3">
      <c r="A884" t="s">
        <v>108</v>
      </c>
      <c r="B884" s="16">
        <v>43982</v>
      </c>
      <c r="C884" s="16" t="str">
        <f t="shared" si="39"/>
        <v>May</v>
      </c>
      <c r="D884" s="16" t="str">
        <f t="shared" si="40"/>
        <v>FY 2021</v>
      </c>
      <c r="E884" s="16" t="str">
        <f t="shared" si="41"/>
        <v>Q1</v>
      </c>
      <c r="F884" t="s">
        <v>109</v>
      </c>
      <c r="G884" t="s">
        <v>110</v>
      </c>
      <c r="H884">
        <v>6454</v>
      </c>
      <c r="I884" t="s">
        <v>111</v>
      </c>
      <c r="J884" t="s">
        <v>112</v>
      </c>
      <c r="L884">
        <v>10</v>
      </c>
      <c r="M884" t="s">
        <v>113</v>
      </c>
    </row>
    <row r="885" spans="1:13" x14ac:dyDescent="0.3">
      <c r="A885" t="s">
        <v>108</v>
      </c>
      <c r="B885" s="16">
        <v>43982</v>
      </c>
      <c r="C885" s="16" t="str">
        <f t="shared" si="39"/>
        <v>May</v>
      </c>
      <c r="D885" s="16" t="str">
        <f t="shared" si="40"/>
        <v>FY 2021</v>
      </c>
      <c r="E885" s="16" t="str">
        <f t="shared" si="41"/>
        <v>Q1</v>
      </c>
      <c r="F885" t="s">
        <v>114</v>
      </c>
      <c r="G885" t="s">
        <v>115</v>
      </c>
      <c r="H885">
        <v>3800</v>
      </c>
      <c r="I885" t="s">
        <v>111</v>
      </c>
      <c r="J885" t="s">
        <v>112</v>
      </c>
      <c r="L885">
        <v>20</v>
      </c>
      <c r="M885" t="s">
        <v>116</v>
      </c>
    </row>
    <row r="886" spans="1:13" x14ac:dyDescent="0.3">
      <c r="A886" t="s">
        <v>108</v>
      </c>
      <c r="B886" s="16">
        <v>43982</v>
      </c>
      <c r="C886" s="16" t="str">
        <f t="shared" si="39"/>
        <v>May</v>
      </c>
      <c r="D886" s="16" t="str">
        <f t="shared" si="40"/>
        <v>FY 2021</v>
      </c>
      <c r="E886" s="16" t="str">
        <f t="shared" si="41"/>
        <v>Q1</v>
      </c>
      <c r="F886" t="s">
        <v>117</v>
      </c>
      <c r="G886" t="s">
        <v>118</v>
      </c>
      <c r="H886">
        <v>76</v>
      </c>
      <c r="I886" t="s">
        <v>111</v>
      </c>
      <c r="J886" t="s">
        <v>112</v>
      </c>
      <c r="L886">
        <v>30</v>
      </c>
      <c r="M886" t="s">
        <v>119</v>
      </c>
    </row>
    <row r="887" spans="1:13" x14ac:dyDescent="0.3">
      <c r="A887" t="s">
        <v>108</v>
      </c>
      <c r="B887" s="16">
        <v>43982</v>
      </c>
      <c r="C887" s="16" t="str">
        <f t="shared" si="39"/>
        <v>May</v>
      </c>
      <c r="D887" s="16" t="str">
        <f t="shared" si="40"/>
        <v>FY 2021</v>
      </c>
      <c r="E887" s="16" t="str">
        <f t="shared" si="41"/>
        <v>Q1</v>
      </c>
      <c r="F887" t="s">
        <v>120</v>
      </c>
      <c r="G887" t="s">
        <v>121</v>
      </c>
      <c r="H887">
        <v>0</v>
      </c>
      <c r="I887" t="s">
        <v>111</v>
      </c>
      <c r="J887" t="s">
        <v>112</v>
      </c>
      <c r="L887">
        <v>40</v>
      </c>
      <c r="M887" t="s">
        <v>122</v>
      </c>
    </row>
    <row r="888" spans="1:13" x14ac:dyDescent="0.3">
      <c r="A888" t="s">
        <v>108</v>
      </c>
      <c r="B888" s="16">
        <v>43982</v>
      </c>
      <c r="C888" s="16" t="str">
        <f t="shared" si="39"/>
        <v>May</v>
      </c>
      <c r="D888" s="16" t="str">
        <f t="shared" si="40"/>
        <v>FY 2021</v>
      </c>
      <c r="E888" s="16" t="str">
        <f t="shared" si="41"/>
        <v>Q1</v>
      </c>
      <c r="F888" t="s">
        <v>123</v>
      </c>
      <c r="G888" t="s">
        <v>124</v>
      </c>
      <c r="H888">
        <v>727</v>
      </c>
      <c r="I888" t="s">
        <v>111</v>
      </c>
      <c r="J888" t="s">
        <v>112</v>
      </c>
      <c r="L888">
        <v>50</v>
      </c>
      <c r="M888" t="s">
        <v>125</v>
      </c>
    </row>
    <row r="889" spans="1:13" x14ac:dyDescent="0.3">
      <c r="A889" t="s">
        <v>108</v>
      </c>
      <c r="B889" s="16">
        <v>43982</v>
      </c>
      <c r="C889" s="16" t="str">
        <f t="shared" si="39"/>
        <v>May</v>
      </c>
      <c r="D889" s="16" t="str">
        <f t="shared" si="40"/>
        <v>FY 2021</v>
      </c>
      <c r="E889" s="16" t="str">
        <f t="shared" si="41"/>
        <v>Q1</v>
      </c>
      <c r="F889" t="s">
        <v>126</v>
      </c>
      <c r="G889" t="s">
        <v>127</v>
      </c>
      <c r="H889">
        <v>1851</v>
      </c>
      <c r="I889" t="s">
        <v>111</v>
      </c>
      <c r="J889" t="s">
        <v>112</v>
      </c>
      <c r="L889">
        <v>60</v>
      </c>
      <c r="M889" t="s">
        <v>128</v>
      </c>
    </row>
    <row r="890" spans="1:13" x14ac:dyDescent="0.3">
      <c r="A890" t="s">
        <v>108</v>
      </c>
      <c r="B890" s="16">
        <v>43982</v>
      </c>
      <c r="C890" s="16" t="str">
        <f t="shared" si="39"/>
        <v>May</v>
      </c>
      <c r="D890" s="16" t="str">
        <f t="shared" si="40"/>
        <v>FY 2021</v>
      </c>
      <c r="E890" s="16" t="str">
        <f t="shared" si="41"/>
        <v>Q1</v>
      </c>
      <c r="F890" t="s">
        <v>129</v>
      </c>
      <c r="G890" t="s">
        <v>130</v>
      </c>
      <c r="H890">
        <v>38167</v>
      </c>
      <c r="I890" t="s">
        <v>111</v>
      </c>
      <c r="J890" t="s">
        <v>112</v>
      </c>
      <c r="L890">
        <v>70</v>
      </c>
      <c r="M890" t="s">
        <v>131</v>
      </c>
    </row>
    <row r="891" spans="1:13" x14ac:dyDescent="0.3">
      <c r="A891" t="s">
        <v>108</v>
      </c>
      <c r="B891" s="16">
        <v>43982</v>
      </c>
      <c r="C891" s="16" t="str">
        <f t="shared" si="39"/>
        <v>May</v>
      </c>
      <c r="D891" s="16" t="str">
        <f t="shared" si="40"/>
        <v>FY 2021</v>
      </c>
      <c r="E891" s="16" t="str">
        <f t="shared" si="41"/>
        <v>Q1</v>
      </c>
      <c r="F891" t="s">
        <v>132</v>
      </c>
      <c r="G891" t="s">
        <v>133</v>
      </c>
      <c r="H891">
        <v>4285</v>
      </c>
      <c r="I891" t="s">
        <v>111</v>
      </c>
      <c r="J891" t="s">
        <v>112</v>
      </c>
      <c r="L891">
        <v>80</v>
      </c>
      <c r="M891" t="s">
        <v>134</v>
      </c>
    </row>
    <row r="892" spans="1:13" x14ac:dyDescent="0.3">
      <c r="A892" t="s">
        <v>108</v>
      </c>
      <c r="B892" s="16">
        <v>43982</v>
      </c>
      <c r="C892" s="16" t="str">
        <f t="shared" si="39"/>
        <v>May</v>
      </c>
      <c r="D892" s="16" t="str">
        <f t="shared" si="40"/>
        <v>FY 2021</v>
      </c>
      <c r="E892" s="16" t="str">
        <f t="shared" si="41"/>
        <v>Q1</v>
      </c>
      <c r="F892" t="s">
        <v>135</v>
      </c>
      <c r="G892" t="s">
        <v>136</v>
      </c>
      <c r="H892">
        <v>656</v>
      </c>
      <c r="I892" t="s">
        <v>111</v>
      </c>
      <c r="J892" t="s">
        <v>112</v>
      </c>
      <c r="L892">
        <v>90</v>
      </c>
      <c r="M892" t="s">
        <v>137</v>
      </c>
    </row>
    <row r="893" spans="1:13" x14ac:dyDescent="0.3">
      <c r="A893" t="s">
        <v>108</v>
      </c>
      <c r="B893" s="16">
        <v>43982</v>
      </c>
      <c r="C893" s="16" t="str">
        <f t="shared" si="39"/>
        <v>May</v>
      </c>
      <c r="D893" s="16" t="str">
        <f t="shared" si="40"/>
        <v>FY 2021</v>
      </c>
      <c r="E893" s="16" t="str">
        <f t="shared" si="41"/>
        <v>Q1</v>
      </c>
      <c r="F893" t="s">
        <v>138</v>
      </c>
      <c r="G893" t="s">
        <v>139</v>
      </c>
      <c r="H893">
        <v>0</v>
      </c>
      <c r="I893" t="s">
        <v>111</v>
      </c>
      <c r="J893" t="s">
        <v>112</v>
      </c>
      <c r="L893">
        <v>100</v>
      </c>
      <c r="M893" t="s">
        <v>140</v>
      </c>
    </row>
    <row r="894" spans="1:13" x14ac:dyDescent="0.3">
      <c r="A894" t="s">
        <v>108</v>
      </c>
      <c r="B894" s="16">
        <v>43982</v>
      </c>
      <c r="C894" s="16" t="str">
        <f t="shared" si="39"/>
        <v>May</v>
      </c>
      <c r="D894" s="16" t="str">
        <f t="shared" si="40"/>
        <v>FY 2021</v>
      </c>
      <c r="E894" s="16" t="str">
        <f t="shared" si="41"/>
        <v>Q1</v>
      </c>
      <c r="F894" t="s">
        <v>141</v>
      </c>
      <c r="G894" t="s">
        <v>142</v>
      </c>
      <c r="H894">
        <v>0</v>
      </c>
      <c r="I894" t="s">
        <v>111</v>
      </c>
      <c r="J894" t="s">
        <v>112</v>
      </c>
      <c r="L894">
        <v>110</v>
      </c>
      <c r="M894" t="s">
        <v>143</v>
      </c>
    </row>
    <row r="895" spans="1:13" x14ac:dyDescent="0.3">
      <c r="A895" t="s">
        <v>108</v>
      </c>
      <c r="B895" s="16">
        <v>43982</v>
      </c>
      <c r="C895" s="16" t="str">
        <f t="shared" si="39"/>
        <v>May</v>
      </c>
      <c r="D895" s="16" t="str">
        <f t="shared" si="40"/>
        <v>FY 2021</v>
      </c>
      <c r="E895" s="16" t="str">
        <f t="shared" si="41"/>
        <v>Q1</v>
      </c>
      <c r="F895" t="s">
        <v>144</v>
      </c>
      <c r="G895" t="s">
        <v>145</v>
      </c>
      <c r="H895">
        <v>70</v>
      </c>
      <c r="I895" t="s">
        <v>111</v>
      </c>
      <c r="J895" t="s">
        <v>112</v>
      </c>
      <c r="L895">
        <v>120</v>
      </c>
      <c r="M895" t="s">
        <v>146</v>
      </c>
    </row>
    <row r="896" spans="1:13" x14ac:dyDescent="0.3">
      <c r="A896" t="s">
        <v>108</v>
      </c>
      <c r="B896" s="16">
        <v>43982</v>
      </c>
      <c r="C896" s="16" t="str">
        <f t="shared" si="39"/>
        <v>May</v>
      </c>
      <c r="D896" s="16" t="str">
        <f t="shared" si="40"/>
        <v>FY 2021</v>
      </c>
      <c r="E896" s="16" t="str">
        <f t="shared" si="41"/>
        <v>Q1</v>
      </c>
      <c r="F896" t="s">
        <v>147</v>
      </c>
      <c r="G896" t="s">
        <v>148</v>
      </c>
      <c r="H896">
        <v>3559</v>
      </c>
      <c r="I896" t="s">
        <v>111</v>
      </c>
      <c r="J896" t="s">
        <v>112</v>
      </c>
      <c r="L896">
        <v>130</v>
      </c>
      <c r="M896" t="s">
        <v>149</v>
      </c>
    </row>
    <row r="897" spans="1:13" x14ac:dyDescent="0.3">
      <c r="A897" t="s">
        <v>108</v>
      </c>
      <c r="B897" s="16">
        <v>43982</v>
      </c>
      <c r="C897" s="16" t="str">
        <f t="shared" si="39"/>
        <v>May</v>
      </c>
      <c r="D897" s="16" t="str">
        <f t="shared" si="40"/>
        <v>FY 2021</v>
      </c>
      <c r="E897" s="16" t="str">
        <f t="shared" si="41"/>
        <v>Q1</v>
      </c>
      <c r="F897" t="s">
        <v>150</v>
      </c>
      <c r="G897" t="s">
        <v>151</v>
      </c>
      <c r="H897">
        <v>34403</v>
      </c>
      <c r="I897" t="s">
        <v>111</v>
      </c>
      <c r="J897" t="s">
        <v>112</v>
      </c>
      <c r="L897">
        <v>140</v>
      </c>
      <c r="M897" t="s">
        <v>152</v>
      </c>
    </row>
    <row r="898" spans="1:13" x14ac:dyDescent="0.3">
      <c r="A898" t="s">
        <v>108</v>
      </c>
      <c r="B898" s="16">
        <v>43951</v>
      </c>
      <c r="C898" s="16" t="str">
        <f t="shared" si="39"/>
        <v>Apr</v>
      </c>
      <c r="D898" s="16" t="str">
        <f t="shared" si="40"/>
        <v>FY 2021</v>
      </c>
      <c r="E898" s="16" t="str">
        <f t="shared" si="41"/>
        <v>Q1</v>
      </c>
      <c r="F898" t="s">
        <v>109</v>
      </c>
      <c r="G898" t="s">
        <v>110</v>
      </c>
      <c r="H898">
        <v>2127</v>
      </c>
      <c r="I898" t="s">
        <v>111</v>
      </c>
      <c r="J898" t="s">
        <v>112</v>
      </c>
      <c r="L898">
        <v>10</v>
      </c>
      <c r="M898" t="s">
        <v>113</v>
      </c>
    </row>
    <row r="899" spans="1:13" x14ac:dyDescent="0.3">
      <c r="A899" t="s">
        <v>108</v>
      </c>
      <c r="B899" s="16">
        <v>43951</v>
      </c>
      <c r="C899" s="16" t="str">
        <f t="shared" ref="C899:C962" si="42">TEXT(B899,"mmm")</f>
        <v>Apr</v>
      </c>
      <c r="D899" s="16" t="str">
        <f t="shared" ref="D899:D962" si="43">"FY "&amp; (YEAR(B899) + IF(MONTH(B899)&gt;3,1,0))</f>
        <v>FY 2021</v>
      </c>
      <c r="E899" s="16" t="str">
        <f t="shared" ref="E899:E962" si="44">CHOOSE(INT((MOD(MONTH(B899)-4,12))/3)+1, "Q1", "Q2", "Q3", "Q4")</f>
        <v>Q1</v>
      </c>
      <c r="F899" t="s">
        <v>114</v>
      </c>
      <c r="G899" t="s">
        <v>115</v>
      </c>
      <c r="H899">
        <v>0</v>
      </c>
      <c r="I899" t="s">
        <v>111</v>
      </c>
      <c r="J899" t="s">
        <v>112</v>
      </c>
      <c r="L899">
        <v>20</v>
      </c>
      <c r="M899" t="s">
        <v>116</v>
      </c>
    </row>
    <row r="900" spans="1:13" x14ac:dyDescent="0.3">
      <c r="A900" t="s">
        <v>108</v>
      </c>
      <c r="B900" s="16">
        <v>43951</v>
      </c>
      <c r="C900" s="16" t="str">
        <f t="shared" si="42"/>
        <v>Apr</v>
      </c>
      <c r="D900" s="16" t="str">
        <f t="shared" si="43"/>
        <v>FY 2021</v>
      </c>
      <c r="E900" s="16" t="str">
        <f t="shared" si="44"/>
        <v>Q1</v>
      </c>
      <c r="F900" t="s">
        <v>117</v>
      </c>
      <c r="G900" t="s">
        <v>118</v>
      </c>
      <c r="H900">
        <v>36</v>
      </c>
      <c r="I900" t="s">
        <v>111</v>
      </c>
      <c r="J900" t="s">
        <v>112</v>
      </c>
      <c r="L900">
        <v>30</v>
      </c>
      <c r="M900" t="s">
        <v>119</v>
      </c>
    </row>
    <row r="901" spans="1:13" x14ac:dyDescent="0.3">
      <c r="A901" t="s">
        <v>108</v>
      </c>
      <c r="B901" s="16">
        <v>43951</v>
      </c>
      <c r="C901" s="16" t="str">
        <f t="shared" si="42"/>
        <v>Apr</v>
      </c>
      <c r="D901" s="16" t="str">
        <f t="shared" si="43"/>
        <v>FY 2021</v>
      </c>
      <c r="E901" s="16" t="str">
        <f t="shared" si="44"/>
        <v>Q1</v>
      </c>
      <c r="F901" t="s">
        <v>120</v>
      </c>
      <c r="G901" t="s">
        <v>121</v>
      </c>
      <c r="H901">
        <v>3</v>
      </c>
      <c r="I901" t="s">
        <v>111</v>
      </c>
      <c r="J901" t="s">
        <v>112</v>
      </c>
      <c r="L901">
        <v>40</v>
      </c>
      <c r="M901" t="s">
        <v>122</v>
      </c>
    </row>
    <row r="902" spans="1:13" x14ac:dyDescent="0.3">
      <c r="A902" t="s">
        <v>108</v>
      </c>
      <c r="B902" s="16">
        <v>43951</v>
      </c>
      <c r="C902" s="16" t="str">
        <f t="shared" si="42"/>
        <v>Apr</v>
      </c>
      <c r="D902" s="16" t="str">
        <f t="shared" si="43"/>
        <v>FY 2021</v>
      </c>
      <c r="E902" s="16" t="str">
        <f t="shared" si="44"/>
        <v>Q1</v>
      </c>
      <c r="F902" t="s">
        <v>123</v>
      </c>
      <c r="G902" t="s">
        <v>124</v>
      </c>
      <c r="H902">
        <v>39</v>
      </c>
      <c r="I902" t="s">
        <v>111</v>
      </c>
      <c r="J902" t="s">
        <v>112</v>
      </c>
      <c r="L902">
        <v>50</v>
      </c>
      <c r="M902" t="s">
        <v>125</v>
      </c>
    </row>
    <row r="903" spans="1:13" x14ac:dyDescent="0.3">
      <c r="A903" t="s">
        <v>108</v>
      </c>
      <c r="B903" s="16">
        <v>43951</v>
      </c>
      <c r="C903" s="16" t="str">
        <f t="shared" si="42"/>
        <v>Apr</v>
      </c>
      <c r="D903" s="16" t="str">
        <f t="shared" si="43"/>
        <v>FY 2021</v>
      </c>
      <c r="E903" s="16" t="str">
        <f t="shared" si="44"/>
        <v>Q1</v>
      </c>
      <c r="F903" t="s">
        <v>126</v>
      </c>
      <c r="G903" t="s">
        <v>127</v>
      </c>
      <c r="H903">
        <v>2049</v>
      </c>
      <c r="I903" t="s">
        <v>111</v>
      </c>
      <c r="J903" t="s">
        <v>112</v>
      </c>
      <c r="L903">
        <v>60</v>
      </c>
      <c r="M903" t="s">
        <v>128</v>
      </c>
    </row>
    <row r="904" spans="1:13" x14ac:dyDescent="0.3">
      <c r="A904" t="s">
        <v>108</v>
      </c>
      <c r="B904" s="16">
        <v>43951</v>
      </c>
      <c r="C904" s="16" t="str">
        <f t="shared" si="42"/>
        <v>Apr</v>
      </c>
      <c r="D904" s="16" t="str">
        <f t="shared" si="43"/>
        <v>FY 2021</v>
      </c>
      <c r="E904" s="16" t="str">
        <f t="shared" si="44"/>
        <v>Q1</v>
      </c>
      <c r="F904" t="s">
        <v>129</v>
      </c>
      <c r="G904" t="s">
        <v>130</v>
      </c>
      <c r="H904">
        <v>2974</v>
      </c>
      <c r="I904" t="s">
        <v>111</v>
      </c>
      <c r="J904" t="s">
        <v>112</v>
      </c>
      <c r="L904">
        <v>70</v>
      </c>
      <c r="M904" t="s">
        <v>131</v>
      </c>
    </row>
    <row r="905" spans="1:13" x14ac:dyDescent="0.3">
      <c r="A905" t="s">
        <v>108</v>
      </c>
      <c r="B905" s="16">
        <v>43951</v>
      </c>
      <c r="C905" s="16" t="str">
        <f t="shared" si="42"/>
        <v>Apr</v>
      </c>
      <c r="D905" s="16" t="str">
        <f t="shared" si="43"/>
        <v>FY 2021</v>
      </c>
      <c r="E905" s="16" t="str">
        <f t="shared" si="44"/>
        <v>Q1</v>
      </c>
      <c r="F905" t="s">
        <v>132</v>
      </c>
      <c r="G905" t="s">
        <v>133</v>
      </c>
      <c r="H905">
        <v>1742</v>
      </c>
      <c r="I905" t="s">
        <v>111</v>
      </c>
      <c r="J905" t="s">
        <v>112</v>
      </c>
      <c r="L905">
        <v>80</v>
      </c>
      <c r="M905" t="s">
        <v>134</v>
      </c>
    </row>
    <row r="906" spans="1:13" x14ac:dyDescent="0.3">
      <c r="A906" t="s">
        <v>108</v>
      </c>
      <c r="B906" s="16">
        <v>43951</v>
      </c>
      <c r="C906" s="16" t="str">
        <f t="shared" si="42"/>
        <v>Apr</v>
      </c>
      <c r="D906" s="16" t="str">
        <f t="shared" si="43"/>
        <v>FY 2021</v>
      </c>
      <c r="E906" s="16" t="str">
        <f t="shared" si="44"/>
        <v>Q1</v>
      </c>
      <c r="F906" t="s">
        <v>135</v>
      </c>
      <c r="G906" t="s">
        <v>136</v>
      </c>
      <c r="H906">
        <v>0</v>
      </c>
      <c r="I906" t="s">
        <v>111</v>
      </c>
      <c r="J906" t="s">
        <v>112</v>
      </c>
      <c r="L906">
        <v>90</v>
      </c>
      <c r="M906" t="s">
        <v>137</v>
      </c>
    </row>
    <row r="907" spans="1:13" x14ac:dyDescent="0.3">
      <c r="A907" t="s">
        <v>108</v>
      </c>
      <c r="B907" s="16">
        <v>43951</v>
      </c>
      <c r="C907" s="16" t="str">
        <f t="shared" si="42"/>
        <v>Apr</v>
      </c>
      <c r="D907" s="16" t="str">
        <f t="shared" si="43"/>
        <v>FY 2021</v>
      </c>
      <c r="E907" s="16" t="str">
        <f t="shared" si="44"/>
        <v>Q1</v>
      </c>
      <c r="F907" t="s">
        <v>138</v>
      </c>
      <c r="G907" t="s">
        <v>139</v>
      </c>
      <c r="H907">
        <v>0</v>
      </c>
      <c r="I907" t="s">
        <v>111</v>
      </c>
      <c r="J907" t="s">
        <v>112</v>
      </c>
      <c r="L907">
        <v>100</v>
      </c>
      <c r="M907" t="s">
        <v>140</v>
      </c>
    </row>
    <row r="908" spans="1:13" x14ac:dyDescent="0.3">
      <c r="A908" t="s">
        <v>108</v>
      </c>
      <c r="B908" s="16">
        <v>43951</v>
      </c>
      <c r="C908" s="16" t="str">
        <f t="shared" si="42"/>
        <v>Apr</v>
      </c>
      <c r="D908" s="16" t="str">
        <f t="shared" si="43"/>
        <v>FY 2021</v>
      </c>
      <c r="E908" s="16" t="str">
        <f t="shared" si="44"/>
        <v>Q1</v>
      </c>
      <c r="F908" t="s">
        <v>141</v>
      </c>
      <c r="G908" t="s">
        <v>142</v>
      </c>
      <c r="H908">
        <v>0</v>
      </c>
      <c r="I908" t="s">
        <v>111</v>
      </c>
      <c r="J908" t="s">
        <v>112</v>
      </c>
      <c r="L908">
        <v>110</v>
      </c>
      <c r="M908" t="s">
        <v>143</v>
      </c>
    </row>
    <row r="909" spans="1:13" x14ac:dyDescent="0.3">
      <c r="A909" t="s">
        <v>108</v>
      </c>
      <c r="B909" s="16">
        <v>43951</v>
      </c>
      <c r="C909" s="16" t="str">
        <f t="shared" si="42"/>
        <v>Apr</v>
      </c>
      <c r="D909" s="16" t="str">
        <f t="shared" si="43"/>
        <v>FY 2021</v>
      </c>
      <c r="E909" s="16" t="str">
        <f t="shared" si="44"/>
        <v>Q1</v>
      </c>
      <c r="F909" t="s">
        <v>144</v>
      </c>
      <c r="G909" t="s">
        <v>145</v>
      </c>
      <c r="H909">
        <v>0</v>
      </c>
      <c r="I909" t="s">
        <v>111</v>
      </c>
      <c r="J909" t="s">
        <v>112</v>
      </c>
      <c r="L909">
        <v>120</v>
      </c>
      <c r="M909" t="s">
        <v>146</v>
      </c>
    </row>
    <row r="910" spans="1:13" x14ac:dyDescent="0.3">
      <c r="A910" t="s">
        <v>108</v>
      </c>
      <c r="B910" s="16">
        <v>43951</v>
      </c>
      <c r="C910" s="16" t="str">
        <f t="shared" si="42"/>
        <v>Apr</v>
      </c>
      <c r="D910" s="16" t="str">
        <f t="shared" si="43"/>
        <v>FY 2021</v>
      </c>
      <c r="E910" s="16" t="str">
        <f t="shared" si="44"/>
        <v>Q1</v>
      </c>
      <c r="F910" t="s">
        <v>147</v>
      </c>
      <c r="G910" t="s">
        <v>148</v>
      </c>
      <c r="H910">
        <v>1742</v>
      </c>
      <c r="I910" t="s">
        <v>111</v>
      </c>
      <c r="J910" t="s">
        <v>112</v>
      </c>
      <c r="L910">
        <v>130</v>
      </c>
      <c r="M910" t="s">
        <v>149</v>
      </c>
    </row>
    <row r="911" spans="1:13" x14ac:dyDescent="0.3">
      <c r="A911" t="s">
        <v>108</v>
      </c>
      <c r="B911" s="16">
        <v>43951</v>
      </c>
      <c r="C911" s="16" t="str">
        <f t="shared" si="42"/>
        <v>Apr</v>
      </c>
      <c r="D911" s="16" t="str">
        <f t="shared" si="43"/>
        <v>FY 2021</v>
      </c>
      <c r="E911" s="16" t="str">
        <f t="shared" si="44"/>
        <v>Q1</v>
      </c>
      <c r="F911" t="s">
        <v>150</v>
      </c>
      <c r="G911" t="s">
        <v>151</v>
      </c>
      <c r="H911">
        <v>0</v>
      </c>
      <c r="I911" t="s">
        <v>111</v>
      </c>
      <c r="J911" t="s">
        <v>112</v>
      </c>
      <c r="L911">
        <v>140</v>
      </c>
      <c r="M911" t="s">
        <v>152</v>
      </c>
    </row>
    <row r="912" spans="1:13" x14ac:dyDescent="0.3">
      <c r="A912" t="s">
        <v>108</v>
      </c>
      <c r="B912" s="16">
        <v>43921</v>
      </c>
      <c r="C912" s="16" t="str">
        <f t="shared" si="42"/>
        <v>Mar</v>
      </c>
      <c r="D912" s="16" t="str">
        <f t="shared" si="43"/>
        <v>FY 2020</v>
      </c>
      <c r="E912" s="16" t="str">
        <f t="shared" si="44"/>
        <v>Q4</v>
      </c>
      <c r="F912" t="s">
        <v>109</v>
      </c>
      <c r="G912" t="s">
        <v>110</v>
      </c>
      <c r="H912">
        <v>10269</v>
      </c>
      <c r="I912" t="s">
        <v>111</v>
      </c>
      <c r="J912" t="s">
        <v>112</v>
      </c>
      <c r="L912">
        <v>10</v>
      </c>
      <c r="M912" t="s">
        <v>113</v>
      </c>
    </row>
    <row r="913" spans="1:13" x14ac:dyDescent="0.3">
      <c r="A913" t="s">
        <v>108</v>
      </c>
      <c r="B913" s="16">
        <v>43921</v>
      </c>
      <c r="C913" s="16" t="str">
        <f t="shared" si="42"/>
        <v>Mar</v>
      </c>
      <c r="D913" s="16" t="str">
        <f t="shared" si="43"/>
        <v>FY 2020</v>
      </c>
      <c r="E913" s="16" t="str">
        <f t="shared" si="44"/>
        <v>Q4</v>
      </c>
      <c r="F913" t="s">
        <v>114</v>
      </c>
      <c r="G913" t="s">
        <v>115</v>
      </c>
      <c r="H913">
        <v>5796</v>
      </c>
      <c r="I913" t="s">
        <v>111</v>
      </c>
      <c r="J913" t="s">
        <v>112</v>
      </c>
      <c r="L913">
        <v>20</v>
      </c>
      <c r="M913" t="s">
        <v>116</v>
      </c>
    </row>
    <row r="914" spans="1:13" x14ac:dyDescent="0.3">
      <c r="A914" t="s">
        <v>108</v>
      </c>
      <c r="B914" s="16">
        <v>43921</v>
      </c>
      <c r="C914" s="16" t="str">
        <f t="shared" si="42"/>
        <v>Mar</v>
      </c>
      <c r="D914" s="16" t="str">
        <f t="shared" si="43"/>
        <v>FY 2020</v>
      </c>
      <c r="E914" s="16" t="str">
        <f t="shared" si="44"/>
        <v>Q4</v>
      </c>
      <c r="F914" t="s">
        <v>117</v>
      </c>
      <c r="G914" t="s">
        <v>118</v>
      </c>
      <c r="H914">
        <v>298</v>
      </c>
      <c r="I914" t="s">
        <v>111</v>
      </c>
      <c r="J914" t="s">
        <v>112</v>
      </c>
      <c r="L914">
        <v>30</v>
      </c>
      <c r="M914" t="s">
        <v>119</v>
      </c>
    </row>
    <row r="915" spans="1:13" x14ac:dyDescent="0.3">
      <c r="A915" t="s">
        <v>108</v>
      </c>
      <c r="B915" s="16">
        <v>43921</v>
      </c>
      <c r="C915" s="16" t="str">
        <f t="shared" si="42"/>
        <v>Mar</v>
      </c>
      <c r="D915" s="16" t="str">
        <f t="shared" si="43"/>
        <v>FY 2020</v>
      </c>
      <c r="E915" s="16" t="str">
        <f t="shared" si="44"/>
        <v>Q4</v>
      </c>
      <c r="F915" t="s">
        <v>120</v>
      </c>
      <c r="G915" t="s">
        <v>121</v>
      </c>
      <c r="H915">
        <v>44</v>
      </c>
      <c r="I915" t="s">
        <v>111</v>
      </c>
      <c r="J915" t="s">
        <v>112</v>
      </c>
      <c r="L915">
        <v>40</v>
      </c>
      <c r="M915" t="s">
        <v>122</v>
      </c>
    </row>
    <row r="916" spans="1:13" x14ac:dyDescent="0.3">
      <c r="A916" t="s">
        <v>108</v>
      </c>
      <c r="B916" s="16">
        <v>43921</v>
      </c>
      <c r="C916" s="16" t="str">
        <f t="shared" si="42"/>
        <v>Mar</v>
      </c>
      <c r="D916" s="16" t="str">
        <f t="shared" si="43"/>
        <v>FY 2020</v>
      </c>
      <c r="E916" s="16" t="str">
        <f t="shared" si="44"/>
        <v>Q4</v>
      </c>
      <c r="F916" t="s">
        <v>123</v>
      </c>
      <c r="G916" t="s">
        <v>124</v>
      </c>
      <c r="H916">
        <v>1206</v>
      </c>
      <c r="I916" t="s">
        <v>111</v>
      </c>
      <c r="J916" t="s">
        <v>112</v>
      </c>
      <c r="L916">
        <v>50</v>
      </c>
      <c r="M916" t="s">
        <v>125</v>
      </c>
    </row>
    <row r="917" spans="1:13" x14ac:dyDescent="0.3">
      <c r="A917" t="s">
        <v>108</v>
      </c>
      <c r="B917" s="16">
        <v>43921</v>
      </c>
      <c r="C917" s="16" t="str">
        <f t="shared" si="42"/>
        <v>Mar</v>
      </c>
      <c r="D917" s="16" t="str">
        <f t="shared" si="43"/>
        <v>FY 2020</v>
      </c>
      <c r="E917" s="16" t="str">
        <f t="shared" si="44"/>
        <v>Q4</v>
      </c>
      <c r="F917" t="s">
        <v>126</v>
      </c>
      <c r="G917" t="s">
        <v>127</v>
      </c>
      <c r="H917">
        <v>2925</v>
      </c>
      <c r="I917" t="s">
        <v>111</v>
      </c>
      <c r="J917" t="s">
        <v>112</v>
      </c>
      <c r="L917">
        <v>60</v>
      </c>
      <c r="M917" t="s">
        <v>128</v>
      </c>
    </row>
    <row r="918" spans="1:13" x14ac:dyDescent="0.3">
      <c r="A918" t="s">
        <v>108</v>
      </c>
      <c r="B918" s="16">
        <v>43921</v>
      </c>
      <c r="C918" s="16" t="str">
        <f t="shared" si="42"/>
        <v>Mar</v>
      </c>
      <c r="D918" s="16" t="str">
        <f t="shared" si="43"/>
        <v>FY 2020</v>
      </c>
      <c r="E918" s="16" t="str">
        <f t="shared" si="44"/>
        <v>Q4</v>
      </c>
      <c r="F918" t="s">
        <v>129</v>
      </c>
      <c r="G918" t="s">
        <v>130</v>
      </c>
      <c r="H918">
        <v>100413</v>
      </c>
      <c r="I918" t="s">
        <v>111</v>
      </c>
      <c r="J918" t="s">
        <v>112</v>
      </c>
      <c r="L918">
        <v>70</v>
      </c>
      <c r="M918" t="s">
        <v>131</v>
      </c>
    </row>
    <row r="919" spans="1:13" x14ac:dyDescent="0.3">
      <c r="A919" t="s">
        <v>108</v>
      </c>
      <c r="B919" s="16">
        <v>43921</v>
      </c>
      <c r="C919" s="16" t="str">
        <f t="shared" si="42"/>
        <v>Mar</v>
      </c>
      <c r="D919" s="16" t="str">
        <f t="shared" si="43"/>
        <v>FY 2020</v>
      </c>
      <c r="E919" s="16" t="str">
        <f t="shared" si="44"/>
        <v>Q4</v>
      </c>
      <c r="F919" t="s">
        <v>132</v>
      </c>
      <c r="G919" t="s">
        <v>133</v>
      </c>
      <c r="H919">
        <v>11042</v>
      </c>
      <c r="I919" t="s">
        <v>111</v>
      </c>
      <c r="J919" t="s">
        <v>112</v>
      </c>
      <c r="L919">
        <v>80</v>
      </c>
      <c r="M919" t="s">
        <v>134</v>
      </c>
    </row>
    <row r="920" spans="1:13" x14ac:dyDescent="0.3">
      <c r="A920" t="s">
        <v>108</v>
      </c>
      <c r="B920" s="16">
        <v>43921</v>
      </c>
      <c r="C920" s="16" t="str">
        <f t="shared" si="42"/>
        <v>Mar</v>
      </c>
      <c r="D920" s="16" t="str">
        <f t="shared" si="43"/>
        <v>FY 2020</v>
      </c>
      <c r="E920" s="16" t="str">
        <f t="shared" si="44"/>
        <v>Q4</v>
      </c>
      <c r="F920" t="s">
        <v>135</v>
      </c>
      <c r="G920" t="s">
        <v>136</v>
      </c>
      <c r="H920">
        <v>6432</v>
      </c>
      <c r="I920" t="s">
        <v>111</v>
      </c>
      <c r="J920" t="s">
        <v>112</v>
      </c>
      <c r="L920">
        <v>90</v>
      </c>
      <c r="M920" t="s">
        <v>137</v>
      </c>
    </row>
    <row r="921" spans="1:13" x14ac:dyDescent="0.3">
      <c r="A921" t="s">
        <v>108</v>
      </c>
      <c r="B921" s="16">
        <v>43921</v>
      </c>
      <c r="C921" s="16" t="str">
        <f t="shared" si="42"/>
        <v>Mar</v>
      </c>
      <c r="D921" s="16" t="str">
        <f t="shared" si="43"/>
        <v>FY 2020</v>
      </c>
      <c r="E921" s="16" t="str">
        <f t="shared" si="44"/>
        <v>Q4</v>
      </c>
      <c r="F921" t="s">
        <v>138</v>
      </c>
      <c r="G921" t="s">
        <v>139</v>
      </c>
      <c r="H921">
        <v>307</v>
      </c>
      <c r="I921" t="s">
        <v>111</v>
      </c>
      <c r="J921" t="s">
        <v>112</v>
      </c>
      <c r="L921">
        <v>100</v>
      </c>
      <c r="M921" t="s">
        <v>140</v>
      </c>
    </row>
    <row r="922" spans="1:13" x14ac:dyDescent="0.3">
      <c r="A922" t="s">
        <v>108</v>
      </c>
      <c r="B922" s="16">
        <v>43921</v>
      </c>
      <c r="C922" s="16" t="str">
        <f t="shared" si="42"/>
        <v>Mar</v>
      </c>
      <c r="D922" s="16" t="str">
        <f t="shared" si="43"/>
        <v>FY 2020</v>
      </c>
      <c r="E922" s="16" t="str">
        <f t="shared" si="44"/>
        <v>Q4</v>
      </c>
      <c r="F922" t="s">
        <v>141</v>
      </c>
      <c r="G922" t="s">
        <v>142</v>
      </c>
      <c r="H922">
        <v>32</v>
      </c>
      <c r="I922" t="s">
        <v>111</v>
      </c>
      <c r="J922" t="s">
        <v>112</v>
      </c>
      <c r="L922">
        <v>110</v>
      </c>
      <c r="M922" t="s">
        <v>143</v>
      </c>
    </row>
    <row r="923" spans="1:13" x14ac:dyDescent="0.3">
      <c r="A923" t="s">
        <v>108</v>
      </c>
      <c r="B923" s="16">
        <v>43921</v>
      </c>
      <c r="C923" s="16" t="str">
        <f t="shared" si="42"/>
        <v>Mar</v>
      </c>
      <c r="D923" s="16" t="str">
        <f t="shared" si="43"/>
        <v>FY 2020</v>
      </c>
      <c r="E923" s="16" t="str">
        <f t="shared" si="44"/>
        <v>Q4</v>
      </c>
      <c r="F923" t="s">
        <v>144</v>
      </c>
      <c r="G923" t="s">
        <v>145</v>
      </c>
      <c r="H923">
        <v>1412</v>
      </c>
      <c r="I923" t="s">
        <v>111</v>
      </c>
      <c r="J923" t="s">
        <v>112</v>
      </c>
      <c r="L923">
        <v>120</v>
      </c>
      <c r="M923" t="s">
        <v>146</v>
      </c>
    </row>
    <row r="924" spans="1:13" x14ac:dyDescent="0.3">
      <c r="A924" t="s">
        <v>108</v>
      </c>
      <c r="B924" s="16">
        <v>43921</v>
      </c>
      <c r="C924" s="16" t="str">
        <f t="shared" si="42"/>
        <v>Mar</v>
      </c>
      <c r="D924" s="16" t="str">
        <f t="shared" si="43"/>
        <v>FY 2020</v>
      </c>
      <c r="E924" s="16" t="str">
        <f t="shared" si="44"/>
        <v>Q4</v>
      </c>
      <c r="F924" t="s">
        <v>147</v>
      </c>
      <c r="G924" t="s">
        <v>148</v>
      </c>
      <c r="H924">
        <v>2859</v>
      </c>
      <c r="I924" t="s">
        <v>111</v>
      </c>
      <c r="J924" t="s">
        <v>112</v>
      </c>
      <c r="L924">
        <v>130</v>
      </c>
      <c r="M924" t="s">
        <v>149</v>
      </c>
    </row>
    <row r="925" spans="1:13" x14ac:dyDescent="0.3">
      <c r="A925" t="s">
        <v>108</v>
      </c>
      <c r="B925" s="16">
        <v>43921</v>
      </c>
      <c r="C925" s="16" t="str">
        <f t="shared" si="42"/>
        <v>Mar</v>
      </c>
      <c r="D925" s="16" t="str">
        <f t="shared" si="43"/>
        <v>FY 2020</v>
      </c>
      <c r="E925" s="16" t="str">
        <f t="shared" si="44"/>
        <v>Q4</v>
      </c>
      <c r="F925" t="s">
        <v>150</v>
      </c>
      <c r="G925" t="s">
        <v>151</v>
      </c>
      <c r="H925">
        <v>100207</v>
      </c>
      <c r="I925" t="s">
        <v>111</v>
      </c>
      <c r="J925" t="s">
        <v>112</v>
      </c>
      <c r="L925">
        <v>140</v>
      </c>
      <c r="M925" t="s">
        <v>152</v>
      </c>
    </row>
    <row r="926" spans="1:13" x14ac:dyDescent="0.3">
      <c r="A926" t="s">
        <v>108</v>
      </c>
      <c r="B926" s="16">
        <v>43890</v>
      </c>
      <c r="C926" s="16" t="str">
        <f t="shared" si="42"/>
        <v>Feb</v>
      </c>
      <c r="D926" s="16" t="str">
        <f t="shared" si="43"/>
        <v>FY 2020</v>
      </c>
      <c r="E926" s="16" t="str">
        <f t="shared" si="44"/>
        <v>Q4</v>
      </c>
      <c r="F926" t="s">
        <v>109</v>
      </c>
      <c r="G926" t="s">
        <v>110</v>
      </c>
      <c r="H926">
        <v>15726</v>
      </c>
      <c r="I926" t="s">
        <v>111</v>
      </c>
      <c r="J926" t="s">
        <v>112</v>
      </c>
      <c r="L926">
        <v>10</v>
      </c>
      <c r="M926" t="s">
        <v>113</v>
      </c>
    </row>
    <row r="927" spans="1:13" x14ac:dyDescent="0.3">
      <c r="A927" t="s">
        <v>108</v>
      </c>
      <c r="B927" s="16">
        <v>43890</v>
      </c>
      <c r="C927" s="16" t="str">
        <f t="shared" si="42"/>
        <v>Feb</v>
      </c>
      <c r="D927" s="16" t="str">
        <f t="shared" si="43"/>
        <v>FY 2020</v>
      </c>
      <c r="E927" s="16" t="str">
        <f t="shared" si="44"/>
        <v>Q4</v>
      </c>
      <c r="F927" t="s">
        <v>114</v>
      </c>
      <c r="G927" t="s">
        <v>115</v>
      </c>
      <c r="H927">
        <v>10345</v>
      </c>
      <c r="I927" t="s">
        <v>111</v>
      </c>
      <c r="J927" t="s">
        <v>112</v>
      </c>
      <c r="L927">
        <v>20</v>
      </c>
      <c r="M927" t="s">
        <v>116</v>
      </c>
    </row>
    <row r="928" spans="1:13" x14ac:dyDescent="0.3">
      <c r="A928" t="s">
        <v>108</v>
      </c>
      <c r="B928" s="16">
        <v>43890</v>
      </c>
      <c r="C928" s="16" t="str">
        <f t="shared" si="42"/>
        <v>Feb</v>
      </c>
      <c r="D928" s="16" t="str">
        <f t="shared" si="43"/>
        <v>FY 2020</v>
      </c>
      <c r="E928" s="16" t="str">
        <f t="shared" si="44"/>
        <v>Q4</v>
      </c>
      <c r="F928" t="s">
        <v>117</v>
      </c>
      <c r="G928" t="s">
        <v>118</v>
      </c>
      <c r="H928">
        <v>338</v>
      </c>
      <c r="I928" t="s">
        <v>111</v>
      </c>
      <c r="J928" t="s">
        <v>112</v>
      </c>
      <c r="L928">
        <v>30</v>
      </c>
      <c r="M928" t="s">
        <v>119</v>
      </c>
    </row>
    <row r="929" spans="1:13" x14ac:dyDescent="0.3">
      <c r="A929" t="s">
        <v>108</v>
      </c>
      <c r="B929" s="16">
        <v>43890</v>
      </c>
      <c r="C929" s="16" t="str">
        <f t="shared" si="42"/>
        <v>Feb</v>
      </c>
      <c r="D929" s="16" t="str">
        <f t="shared" si="43"/>
        <v>FY 2020</v>
      </c>
      <c r="E929" s="16" t="str">
        <f t="shared" si="44"/>
        <v>Q4</v>
      </c>
      <c r="F929" t="s">
        <v>120</v>
      </c>
      <c r="G929" t="s">
        <v>121</v>
      </c>
      <c r="H929">
        <v>64</v>
      </c>
      <c r="I929" t="s">
        <v>111</v>
      </c>
      <c r="J929" t="s">
        <v>112</v>
      </c>
      <c r="L929">
        <v>40</v>
      </c>
      <c r="M929" t="s">
        <v>122</v>
      </c>
    </row>
    <row r="930" spans="1:13" x14ac:dyDescent="0.3">
      <c r="A930" t="s">
        <v>108</v>
      </c>
      <c r="B930" s="16">
        <v>43890</v>
      </c>
      <c r="C930" s="16" t="str">
        <f t="shared" si="42"/>
        <v>Feb</v>
      </c>
      <c r="D930" s="16" t="str">
        <f t="shared" si="43"/>
        <v>FY 2020</v>
      </c>
      <c r="E930" s="16" t="str">
        <f t="shared" si="44"/>
        <v>Q4</v>
      </c>
      <c r="F930" t="s">
        <v>123</v>
      </c>
      <c r="G930" t="s">
        <v>124</v>
      </c>
      <c r="H930">
        <v>1838</v>
      </c>
      <c r="I930" t="s">
        <v>111</v>
      </c>
      <c r="J930" t="s">
        <v>112</v>
      </c>
      <c r="L930">
        <v>50</v>
      </c>
      <c r="M930" t="s">
        <v>125</v>
      </c>
    </row>
    <row r="931" spans="1:13" x14ac:dyDescent="0.3">
      <c r="A931" t="s">
        <v>108</v>
      </c>
      <c r="B931" s="16">
        <v>43890</v>
      </c>
      <c r="C931" s="16" t="str">
        <f t="shared" si="42"/>
        <v>Feb</v>
      </c>
      <c r="D931" s="16" t="str">
        <f t="shared" si="43"/>
        <v>FY 2020</v>
      </c>
      <c r="E931" s="16" t="str">
        <f t="shared" si="44"/>
        <v>Q4</v>
      </c>
      <c r="F931" t="s">
        <v>126</v>
      </c>
      <c r="G931" t="s">
        <v>127</v>
      </c>
      <c r="H931">
        <v>3141</v>
      </c>
      <c r="I931" t="s">
        <v>111</v>
      </c>
      <c r="J931" t="s">
        <v>112</v>
      </c>
      <c r="L931">
        <v>60</v>
      </c>
      <c r="M931" t="s">
        <v>128</v>
      </c>
    </row>
    <row r="932" spans="1:13" x14ac:dyDescent="0.3">
      <c r="A932" t="s">
        <v>108</v>
      </c>
      <c r="B932" s="16">
        <v>43890</v>
      </c>
      <c r="C932" s="16" t="str">
        <f t="shared" si="42"/>
        <v>Feb</v>
      </c>
      <c r="D932" s="16" t="str">
        <f t="shared" si="43"/>
        <v>FY 2020</v>
      </c>
      <c r="E932" s="16" t="str">
        <f t="shared" si="44"/>
        <v>Q4</v>
      </c>
      <c r="F932" t="s">
        <v>129</v>
      </c>
      <c r="G932" t="s">
        <v>130</v>
      </c>
      <c r="H932">
        <v>139007</v>
      </c>
      <c r="I932" t="s">
        <v>111</v>
      </c>
      <c r="J932" t="s">
        <v>112</v>
      </c>
      <c r="L932">
        <v>70</v>
      </c>
      <c r="M932" t="s">
        <v>131</v>
      </c>
    </row>
    <row r="933" spans="1:13" x14ac:dyDescent="0.3">
      <c r="A933" t="s">
        <v>108</v>
      </c>
      <c r="B933" s="16">
        <v>43890</v>
      </c>
      <c r="C933" s="16" t="str">
        <f t="shared" si="42"/>
        <v>Feb</v>
      </c>
      <c r="D933" s="16" t="str">
        <f t="shared" si="43"/>
        <v>FY 2020</v>
      </c>
      <c r="E933" s="16" t="str">
        <f t="shared" si="44"/>
        <v>Q4</v>
      </c>
      <c r="F933" t="s">
        <v>132</v>
      </c>
      <c r="G933" t="s">
        <v>133</v>
      </c>
      <c r="H933">
        <v>15046</v>
      </c>
      <c r="I933" t="s">
        <v>111</v>
      </c>
      <c r="J933" t="s">
        <v>112</v>
      </c>
      <c r="L933">
        <v>80</v>
      </c>
      <c r="M933" t="s">
        <v>134</v>
      </c>
    </row>
    <row r="934" spans="1:13" x14ac:dyDescent="0.3">
      <c r="A934" t="s">
        <v>108</v>
      </c>
      <c r="B934" s="16">
        <v>43890</v>
      </c>
      <c r="C934" s="16" t="str">
        <f t="shared" si="42"/>
        <v>Feb</v>
      </c>
      <c r="D934" s="16" t="str">
        <f t="shared" si="43"/>
        <v>FY 2020</v>
      </c>
      <c r="E934" s="16" t="str">
        <f t="shared" si="44"/>
        <v>Q4</v>
      </c>
      <c r="F934" t="s">
        <v>135</v>
      </c>
      <c r="G934" t="s">
        <v>136</v>
      </c>
      <c r="H934">
        <v>9859</v>
      </c>
      <c r="I934" t="s">
        <v>111</v>
      </c>
      <c r="J934" t="s">
        <v>112</v>
      </c>
      <c r="L934">
        <v>90</v>
      </c>
      <c r="M934" t="s">
        <v>137</v>
      </c>
    </row>
    <row r="935" spans="1:13" x14ac:dyDescent="0.3">
      <c r="A935" t="s">
        <v>108</v>
      </c>
      <c r="B935" s="16">
        <v>43890</v>
      </c>
      <c r="C935" s="16" t="str">
        <f t="shared" si="42"/>
        <v>Feb</v>
      </c>
      <c r="D935" s="16" t="str">
        <f t="shared" si="43"/>
        <v>FY 2020</v>
      </c>
      <c r="E935" s="16" t="str">
        <f t="shared" si="44"/>
        <v>Q4</v>
      </c>
      <c r="F935" t="s">
        <v>138</v>
      </c>
      <c r="G935" t="s">
        <v>139</v>
      </c>
      <c r="H935">
        <v>341</v>
      </c>
      <c r="I935" t="s">
        <v>111</v>
      </c>
      <c r="J935" t="s">
        <v>112</v>
      </c>
      <c r="L935">
        <v>100</v>
      </c>
      <c r="M935" t="s">
        <v>140</v>
      </c>
    </row>
    <row r="936" spans="1:13" x14ac:dyDescent="0.3">
      <c r="A936" t="s">
        <v>108</v>
      </c>
      <c r="B936" s="16">
        <v>43890</v>
      </c>
      <c r="C936" s="16" t="str">
        <f t="shared" si="42"/>
        <v>Feb</v>
      </c>
      <c r="D936" s="16" t="str">
        <f t="shared" si="43"/>
        <v>FY 2020</v>
      </c>
      <c r="E936" s="16" t="str">
        <f t="shared" si="44"/>
        <v>Q4</v>
      </c>
      <c r="F936" t="s">
        <v>141</v>
      </c>
      <c r="G936" t="s">
        <v>142</v>
      </c>
      <c r="H936">
        <v>66</v>
      </c>
      <c r="I936" t="s">
        <v>111</v>
      </c>
      <c r="J936" t="s">
        <v>112</v>
      </c>
      <c r="L936">
        <v>110</v>
      </c>
      <c r="M936" t="s">
        <v>143</v>
      </c>
    </row>
    <row r="937" spans="1:13" x14ac:dyDescent="0.3">
      <c r="A937" t="s">
        <v>108</v>
      </c>
      <c r="B937" s="16">
        <v>43890</v>
      </c>
      <c r="C937" s="16" t="str">
        <f t="shared" si="42"/>
        <v>Feb</v>
      </c>
      <c r="D937" s="16" t="str">
        <f t="shared" si="43"/>
        <v>FY 2020</v>
      </c>
      <c r="E937" s="16" t="str">
        <f t="shared" si="44"/>
        <v>Q4</v>
      </c>
      <c r="F937" t="s">
        <v>144</v>
      </c>
      <c r="G937" t="s">
        <v>145</v>
      </c>
      <c r="H937">
        <v>1726</v>
      </c>
      <c r="I937" t="s">
        <v>111</v>
      </c>
      <c r="J937" t="s">
        <v>112</v>
      </c>
      <c r="L937">
        <v>120</v>
      </c>
      <c r="M937" t="s">
        <v>146</v>
      </c>
    </row>
    <row r="938" spans="1:13" x14ac:dyDescent="0.3">
      <c r="A938" t="s">
        <v>108</v>
      </c>
      <c r="B938" s="16">
        <v>43890</v>
      </c>
      <c r="C938" s="16" t="str">
        <f t="shared" si="42"/>
        <v>Feb</v>
      </c>
      <c r="D938" s="16" t="str">
        <f t="shared" si="43"/>
        <v>FY 2020</v>
      </c>
      <c r="E938" s="16" t="str">
        <f t="shared" si="44"/>
        <v>Q4</v>
      </c>
      <c r="F938" t="s">
        <v>147</v>
      </c>
      <c r="G938" t="s">
        <v>148</v>
      </c>
      <c r="H938">
        <v>3054</v>
      </c>
      <c r="I938" t="s">
        <v>111</v>
      </c>
      <c r="J938" t="s">
        <v>112</v>
      </c>
      <c r="L938">
        <v>130</v>
      </c>
      <c r="M938" t="s">
        <v>149</v>
      </c>
    </row>
    <row r="939" spans="1:13" x14ac:dyDescent="0.3">
      <c r="A939" t="s">
        <v>108</v>
      </c>
      <c r="B939" s="16">
        <v>43890</v>
      </c>
      <c r="C939" s="16" t="str">
        <f t="shared" si="42"/>
        <v>Feb</v>
      </c>
      <c r="D939" s="16" t="str">
        <f t="shared" si="43"/>
        <v>FY 2020</v>
      </c>
      <c r="E939" s="16" t="str">
        <f t="shared" si="44"/>
        <v>Q4</v>
      </c>
      <c r="F939" t="s">
        <v>150</v>
      </c>
      <c r="G939" t="s">
        <v>151</v>
      </c>
      <c r="H939">
        <v>139167</v>
      </c>
      <c r="I939" t="s">
        <v>111</v>
      </c>
      <c r="J939" t="s">
        <v>112</v>
      </c>
      <c r="L939">
        <v>140</v>
      </c>
      <c r="M939" t="s">
        <v>152</v>
      </c>
    </row>
    <row r="940" spans="1:13" x14ac:dyDescent="0.3">
      <c r="A940" t="s">
        <v>108</v>
      </c>
      <c r="B940" s="16">
        <v>43861</v>
      </c>
      <c r="C940" s="16" t="str">
        <f t="shared" si="42"/>
        <v>Jan</v>
      </c>
      <c r="D940" s="16" t="str">
        <f t="shared" si="43"/>
        <v>FY 2020</v>
      </c>
      <c r="E940" s="16" t="str">
        <f t="shared" si="44"/>
        <v>Q4</v>
      </c>
      <c r="F940" t="s">
        <v>109</v>
      </c>
      <c r="G940" t="s">
        <v>110</v>
      </c>
      <c r="H940">
        <v>14621</v>
      </c>
      <c r="I940" t="s">
        <v>111</v>
      </c>
      <c r="J940" t="s">
        <v>112</v>
      </c>
      <c r="L940">
        <v>10</v>
      </c>
      <c r="M940" t="s">
        <v>113</v>
      </c>
    </row>
    <row r="941" spans="1:13" x14ac:dyDescent="0.3">
      <c r="A941" t="s">
        <v>108</v>
      </c>
      <c r="B941" s="16">
        <v>43861</v>
      </c>
      <c r="C941" s="16" t="str">
        <f t="shared" si="42"/>
        <v>Jan</v>
      </c>
      <c r="D941" s="16" t="str">
        <f t="shared" si="43"/>
        <v>FY 2020</v>
      </c>
      <c r="E941" s="16" t="str">
        <f t="shared" si="44"/>
        <v>Q4</v>
      </c>
      <c r="F941" t="s">
        <v>114</v>
      </c>
      <c r="G941" t="s">
        <v>115</v>
      </c>
      <c r="H941">
        <v>10095</v>
      </c>
      <c r="I941" t="s">
        <v>111</v>
      </c>
      <c r="J941" t="s">
        <v>112</v>
      </c>
      <c r="L941">
        <v>20</v>
      </c>
      <c r="M941" t="s">
        <v>116</v>
      </c>
    </row>
    <row r="942" spans="1:13" x14ac:dyDescent="0.3">
      <c r="A942" t="s">
        <v>108</v>
      </c>
      <c r="B942" s="16">
        <v>43861</v>
      </c>
      <c r="C942" s="16" t="str">
        <f t="shared" si="42"/>
        <v>Jan</v>
      </c>
      <c r="D942" s="16" t="str">
        <f t="shared" si="43"/>
        <v>FY 2020</v>
      </c>
      <c r="E942" s="16" t="str">
        <f t="shared" si="44"/>
        <v>Q4</v>
      </c>
      <c r="F942" t="s">
        <v>117</v>
      </c>
      <c r="G942" t="s">
        <v>118</v>
      </c>
      <c r="H942">
        <v>393</v>
      </c>
      <c r="I942" t="s">
        <v>111</v>
      </c>
      <c r="J942" t="s">
        <v>112</v>
      </c>
      <c r="L942">
        <v>30</v>
      </c>
      <c r="M942" t="s">
        <v>119</v>
      </c>
    </row>
    <row r="943" spans="1:13" x14ac:dyDescent="0.3">
      <c r="A943" t="s">
        <v>108</v>
      </c>
      <c r="B943" s="16">
        <v>43861</v>
      </c>
      <c r="C943" s="16" t="str">
        <f t="shared" si="42"/>
        <v>Jan</v>
      </c>
      <c r="D943" s="16" t="str">
        <f t="shared" si="43"/>
        <v>FY 2020</v>
      </c>
      <c r="E943" s="16" t="str">
        <f t="shared" si="44"/>
        <v>Q4</v>
      </c>
      <c r="F943" t="s">
        <v>120</v>
      </c>
      <c r="G943" t="s">
        <v>121</v>
      </c>
      <c r="H943">
        <v>51</v>
      </c>
      <c r="I943" t="s">
        <v>111</v>
      </c>
      <c r="J943" t="s">
        <v>112</v>
      </c>
      <c r="L943">
        <v>40</v>
      </c>
      <c r="M943" t="s">
        <v>122</v>
      </c>
    </row>
    <row r="944" spans="1:13" x14ac:dyDescent="0.3">
      <c r="A944" t="s">
        <v>108</v>
      </c>
      <c r="B944" s="16">
        <v>43861</v>
      </c>
      <c r="C944" s="16" t="str">
        <f t="shared" si="42"/>
        <v>Jan</v>
      </c>
      <c r="D944" s="16" t="str">
        <f t="shared" si="43"/>
        <v>FY 2020</v>
      </c>
      <c r="E944" s="16" t="str">
        <f t="shared" si="44"/>
        <v>Q4</v>
      </c>
      <c r="F944" t="s">
        <v>123</v>
      </c>
      <c r="G944" t="s">
        <v>124</v>
      </c>
      <c r="H944">
        <v>1869</v>
      </c>
      <c r="I944" t="s">
        <v>111</v>
      </c>
      <c r="J944" t="s">
        <v>112</v>
      </c>
      <c r="L944">
        <v>50</v>
      </c>
      <c r="M944" t="s">
        <v>125</v>
      </c>
    </row>
    <row r="945" spans="1:13" x14ac:dyDescent="0.3">
      <c r="A945" t="s">
        <v>108</v>
      </c>
      <c r="B945" s="16">
        <v>43861</v>
      </c>
      <c r="C945" s="16" t="str">
        <f t="shared" si="42"/>
        <v>Jan</v>
      </c>
      <c r="D945" s="16" t="str">
        <f t="shared" si="43"/>
        <v>FY 2020</v>
      </c>
      <c r="E945" s="16" t="str">
        <f t="shared" si="44"/>
        <v>Q4</v>
      </c>
      <c r="F945" t="s">
        <v>126</v>
      </c>
      <c r="G945" t="s">
        <v>127</v>
      </c>
      <c r="H945">
        <v>2213</v>
      </c>
      <c r="I945" t="s">
        <v>111</v>
      </c>
      <c r="J945" t="s">
        <v>112</v>
      </c>
      <c r="L945">
        <v>60</v>
      </c>
      <c r="M945" t="s">
        <v>128</v>
      </c>
    </row>
    <row r="946" spans="1:13" x14ac:dyDescent="0.3">
      <c r="A946" t="s">
        <v>108</v>
      </c>
      <c r="B946" s="16">
        <v>43861</v>
      </c>
      <c r="C946" s="16" t="str">
        <f t="shared" si="42"/>
        <v>Jan</v>
      </c>
      <c r="D946" s="16" t="str">
        <f t="shared" si="43"/>
        <v>FY 2020</v>
      </c>
      <c r="E946" s="16" t="str">
        <f t="shared" si="44"/>
        <v>Q4</v>
      </c>
      <c r="F946" t="s">
        <v>129</v>
      </c>
      <c r="G946" t="s">
        <v>130</v>
      </c>
      <c r="H946">
        <v>142445</v>
      </c>
      <c r="I946" t="s">
        <v>111</v>
      </c>
      <c r="J946" t="s">
        <v>112</v>
      </c>
      <c r="L946">
        <v>70</v>
      </c>
      <c r="M946" t="s">
        <v>131</v>
      </c>
    </row>
    <row r="947" spans="1:13" x14ac:dyDescent="0.3">
      <c r="A947" t="s">
        <v>108</v>
      </c>
      <c r="B947" s="16">
        <v>43861</v>
      </c>
      <c r="C947" s="16" t="str">
        <f t="shared" si="42"/>
        <v>Jan</v>
      </c>
      <c r="D947" s="16" t="str">
        <f t="shared" si="43"/>
        <v>FY 2020</v>
      </c>
      <c r="E947" s="16" t="str">
        <f t="shared" si="44"/>
        <v>Q4</v>
      </c>
      <c r="F947" t="s">
        <v>132</v>
      </c>
      <c r="G947" t="s">
        <v>133</v>
      </c>
      <c r="H947">
        <v>13785</v>
      </c>
      <c r="I947" t="s">
        <v>111</v>
      </c>
      <c r="J947" t="s">
        <v>112</v>
      </c>
      <c r="L947">
        <v>80</v>
      </c>
      <c r="M947" t="s">
        <v>134</v>
      </c>
    </row>
    <row r="948" spans="1:13" x14ac:dyDescent="0.3">
      <c r="A948" t="s">
        <v>108</v>
      </c>
      <c r="B948" s="16">
        <v>43861</v>
      </c>
      <c r="C948" s="16" t="str">
        <f t="shared" si="42"/>
        <v>Jan</v>
      </c>
      <c r="D948" s="16" t="str">
        <f t="shared" si="43"/>
        <v>FY 2020</v>
      </c>
      <c r="E948" s="16" t="str">
        <f t="shared" si="44"/>
        <v>Q4</v>
      </c>
      <c r="F948" t="s">
        <v>135</v>
      </c>
      <c r="G948" t="s">
        <v>136</v>
      </c>
      <c r="H948">
        <v>11475</v>
      </c>
      <c r="I948" t="s">
        <v>111</v>
      </c>
      <c r="J948" t="s">
        <v>112</v>
      </c>
      <c r="L948">
        <v>90</v>
      </c>
      <c r="M948" t="s">
        <v>137</v>
      </c>
    </row>
    <row r="949" spans="1:13" x14ac:dyDescent="0.3">
      <c r="A949" t="s">
        <v>108</v>
      </c>
      <c r="B949" s="16">
        <v>43861</v>
      </c>
      <c r="C949" s="16" t="str">
        <f t="shared" si="42"/>
        <v>Jan</v>
      </c>
      <c r="D949" s="16" t="str">
        <f t="shared" si="43"/>
        <v>FY 2020</v>
      </c>
      <c r="E949" s="16" t="str">
        <f t="shared" si="44"/>
        <v>Q4</v>
      </c>
      <c r="F949" t="s">
        <v>138</v>
      </c>
      <c r="G949" t="s">
        <v>139</v>
      </c>
      <c r="H949">
        <v>337</v>
      </c>
      <c r="I949" t="s">
        <v>111</v>
      </c>
      <c r="J949" t="s">
        <v>112</v>
      </c>
      <c r="L949">
        <v>100</v>
      </c>
      <c r="M949" t="s">
        <v>140</v>
      </c>
    </row>
    <row r="950" spans="1:13" x14ac:dyDescent="0.3">
      <c r="A950" t="s">
        <v>108</v>
      </c>
      <c r="B950" s="16">
        <v>43861</v>
      </c>
      <c r="C950" s="16" t="str">
        <f t="shared" si="42"/>
        <v>Jan</v>
      </c>
      <c r="D950" s="16" t="str">
        <f t="shared" si="43"/>
        <v>FY 2020</v>
      </c>
      <c r="E950" s="16" t="str">
        <f t="shared" si="44"/>
        <v>Q4</v>
      </c>
      <c r="F950" t="s">
        <v>141</v>
      </c>
      <c r="G950" t="s">
        <v>142</v>
      </c>
      <c r="H950">
        <v>38</v>
      </c>
      <c r="I950" t="s">
        <v>111</v>
      </c>
      <c r="J950" t="s">
        <v>112</v>
      </c>
      <c r="L950">
        <v>110</v>
      </c>
      <c r="M950" t="s">
        <v>143</v>
      </c>
    </row>
    <row r="951" spans="1:13" x14ac:dyDescent="0.3">
      <c r="A951" t="s">
        <v>108</v>
      </c>
      <c r="B951" s="16">
        <v>43861</v>
      </c>
      <c r="C951" s="16" t="str">
        <f t="shared" si="42"/>
        <v>Jan</v>
      </c>
      <c r="D951" s="16" t="str">
        <f t="shared" si="43"/>
        <v>FY 2020</v>
      </c>
      <c r="E951" s="16" t="str">
        <f t="shared" si="44"/>
        <v>Q4</v>
      </c>
      <c r="F951" t="s">
        <v>144</v>
      </c>
      <c r="G951" t="s">
        <v>145</v>
      </c>
      <c r="H951">
        <v>1252</v>
      </c>
      <c r="I951" t="s">
        <v>111</v>
      </c>
      <c r="J951" t="s">
        <v>112</v>
      </c>
      <c r="L951">
        <v>120</v>
      </c>
      <c r="M951" t="s">
        <v>146</v>
      </c>
    </row>
    <row r="952" spans="1:13" x14ac:dyDescent="0.3">
      <c r="A952" t="s">
        <v>108</v>
      </c>
      <c r="B952" s="16">
        <v>43861</v>
      </c>
      <c r="C952" s="16" t="str">
        <f t="shared" si="42"/>
        <v>Jan</v>
      </c>
      <c r="D952" s="16" t="str">
        <f t="shared" si="43"/>
        <v>FY 2020</v>
      </c>
      <c r="E952" s="16" t="str">
        <f t="shared" si="44"/>
        <v>Q4</v>
      </c>
      <c r="F952" t="s">
        <v>147</v>
      </c>
      <c r="G952" t="s">
        <v>148</v>
      </c>
      <c r="H952">
        <v>683</v>
      </c>
      <c r="I952" t="s">
        <v>111</v>
      </c>
      <c r="J952" t="s">
        <v>112</v>
      </c>
      <c r="L952">
        <v>130</v>
      </c>
      <c r="M952" t="s">
        <v>149</v>
      </c>
    </row>
    <row r="953" spans="1:13" x14ac:dyDescent="0.3">
      <c r="A953" t="s">
        <v>108</v>
      </c>
      <c r="B953" s="16">
        <v>43861</v>
      </c>
      <c r="C953" s="16" t="str">
        <f t="shared" si="42"/>
        <v>Jan</v>
      </c>
      <c r="D953" s="16" t="str">
        <f t="shared" si="43"/>
        <v>FY 2020</v>
      </c>
      <c r="E953" s="16" t="str">
        <f t="shared" si="44"/>
        <v>Q4</v>
      </c>
      <c r="F953" t="s">
        <v>150</v>
      </c>
      <c r="G953" t="s">
        <v>151</v>
      </c>
      <c r="H953">
        <v>139940</v>
      </c>
      <c r="I953" t="s">
        <v>111</v>
      </c>
      <c r="J953" t="s">
        <v>112</v>
      </c>
      <c r="L953">
        <v>140</v>
      </c>
      <c r="M953" t="s">
        <v>152</v>
      </c>
    </row>
    <row r="954" spans="1:13" x14ac:dyDescent="0.3">
      <c r="A954" t="s">
        <v>108</v>
      </c>
      <c r="B954" s="16">
        <v>43830</v>
      </c>
      <c r="C954" s="16" t="str">
        <f t="shared" si="42"/>
        <v>Dec</v>
      </c>
      <c r="D954" s="16" t="str">
        <f t="shared" si="43"/>
        <v>FY 2020</v>
      </c>
      <c r="E954" s="16" t="str">
        <f t="shared" si="44"/>
        <v>Q3</v>
      </c>
      <c r="F954" t="s">
        <v>109</v>
      </c>
      <c r="G954" t="s">
        <v>110</v>
      </c>
      <c r="H954">
        <v>13568</v>
      </c>
      <c r="I954" t="s">
        <v>111</v>
      </c>
      <c r="J954" t="s">
        <v>112</v>
      </c>
      <c r="L954">
        <v>10</v>
      </c>
      <c r="M954" t="s">
        <v>113</v>
      </c>
    </row>
    <row r="955" spans="1:13" x14ac:dyDescent="0.3">
      <c r="A955" t="s">
        <v>108</v>
      </c>
      <c r="B955" s="16">
        <v>43830</v>
      </c>
      <c r="C955" s="16" t="str">
        <f t="shared" si="42"/>
        <v>Dec</v>
      </c>
      <c r="D955" s="16" t="str">
        <f t="shared" si="43"/>
        <v>FY 2020</v>
      </c>
      <c r="E955" s="16" t="str">
        <f t="shared" si="44"/>
        <v>Q3</v>
      </c>
      <c r="F955" t="s">
        <v>114</v>
      </c>
      <c r="G955" t="s">
        <v>115</v>
      </c>
      <c r="H955">
        <v>9987</v>
      </c>
      <c r="I955" t="s">
        <v>111</v>
      </c>
      <c r="J955" t="s">
        <v>112</v>
      </c>
      <c r="L955">
        <v>20</v>
      </c>
      <c r="M955" t="s">
        <v>116</v>
      </c>
    </row>
    <row r="956" spans="1:13" x14ac:dyDescent="0.3">
      <c r="A956" t="s">
        <v>108</v>
      </c>
      <c r="B956" s="16">
        <v>43830</v>
      </c>
      <c r="C956" s="16" t="str">
        <f t="shared" si="42"/>
        <v>Dec</v>
      </c>
      <c r="D956" s="16" t="str">
        <f t="shared" si="43"/>
        <v>FY 2020</v>
      </c>
      <c r="E956" s="16" t="str">
        <f t="shared" si="44"/>
        <v>Q3</v>
      </c>
      <c r="F956" t="s">
        <v>117</v>
      </c>
      <c r="G956" t="s">
        <v>118</v>
      </c>
      <c r="H956">
        <v>254</v>
      </c>
      <c r="I956" t="s">
        <v>111</v>
      </c>
      <c r="J956" t="s">
        <v>112</v>
      </c>
      <c r="L956">
        <v>30</v>
      </c>
      <c r="M956" t="s">
        <v>119</v>
      </c>
    </row>
    <row r="957" spans="1:13" x14ac:dyDescent="0.3">
      <c r="A957" t="s">
        <v>108</v>
      </c>
      <c r="B957" s="16">
        <v>43830</v>
      </c>
      <c r="C957" s="16" t="str">
        <f t="shared" si="42"/>
        <v>Dec</v>
      </c>
      <c r="D957" s="16" t="str">
        <f t="shared" si="43"/>
        <v>FY 2020</v>
      </c>
      <c r="E957" s="16" t="str">
        <f t="shared" si="44"/>
        <v>Q3</v>
      </c>
      <c r="F957" t="s">
        <v>120</v>
      </c>
      <c r="G957" t="s">
        <v>121</v>
      </c>
      <c r="H957">
        <v>61</v>
      </c>
      <c r="I957" t="s">
        <v>111</v>
      </c>
      <c r="J957" t="s">
        <v>112</v>
      </c>
      <c r="L957">
        <v>40</v>
      </c>
      <c r="M957" t="s">
        <v>122</v>
      </c>
    </row>
    <row r="958" spans="1:13" x14ac:dyDescent="0.3">
      <c r="A958" t="s">
        <v>108</v>
      </c>
      <c r="B958" s="16">
        <v>43830</v>
      </c>
      <c r="C958" s="16" t="str">
        <f t="shared" si="42"/>
        <v>Dec</v>
      </c>
      <c r="D958" s="16" t="str">
        <f t="shared" si="43"/>
        <v>FY 2020</v>
      </c>
      <c r="E958" s="16" t="str">
        <f t="shared" si="44"/>
        <v>Q3</v>
      </c>
      <c r="F958" t="s">
        <v>123</v>
      </c>
      <c r="G958" t="s">
        <v>124</v>
      </c>
      <c r="H958">
        <v>2113</v>
      </c>
      <c r="I958" t="s">
        <v>111</v>
      </c>
      <c r="J958" t="s">
        <v>112</v>
      </c>
      <c r="L958">
        <v>50</v>
      </c>
      <c r="M958" t="s">
        <v>125</v>
      </c>
    </row>
    <row r="959" spans="1:13" x14ac:dyDescent="0.3">
      <c r="A959" t="s">
        <v>108</v>
      </c>
      <c r="B959" s="16">
        <v>43830</v>
      </c>
      <c r="C959" s="16" t="str">
        <f t="shared" si="42"/>
        <v>Dec</v>
      </c>
      <c r="D959" s="16" t="str">
        <f t="shared" si="43"/>
        <v>FY 2020</v>
      </c>
      <c r="E959" s="16" t="str">
        <f t="shared" si="44"/>
        <v>Q3</v>
      </c>
      <c r="F959" t="s">
        <v>126</v>
      </c>
      <c r="G959" t="s">
        <v>127</v>
      </c>
      <c r="H959">
        <v>1153</v>
      </c>
      <c r="I959" t="s">
        <v>111</v>
      </c>
      <c r="J959" t="s">
        <v>112</v>
      </c>
      <c r="L959">
        <v>60</v>
      </c>
      <c r="M959" t="s">
        <v>128</v>
      </c>
    </row>
    <row r="960" spans="1:13" x14ac:dyDescent="0.3">
      <c r="A960" t="s">
        <v>108</v>
      </c>
      <c r="B960" s="16">
        <v>43830</v>
      </c>
      <c r="C960" s="16" t="str">
        <f t="shared" si="42"/>
        <v>Dec</v>
      </c>
      <c r="D960" s="16" t="str">
        <f t="shared" si="43"/>
        <v>FY 2020</v>
      </c>
      <c r="E960" s="16" t="str">
        <f t="shared" si="44"/>
        <v>Q3</v>
      </c>
      <c r="F960" t="s">
        <v>129</v>
      </c>
      <c r="G960" t="s">
        <v>130</v>
      </c>
      <c r="H960">
        <v>128866</v>
      </c>
      <c r="I960" t="s">
        <v>111</v>
      </c>
      <c r="J960" t="s">
        <v>112</v>
      </c>
      <c r="L960">
        <v>70</v>
      </c>
      <c r="M960" t="s">
        <v>131</v>
      </c>
    </row>
    <row r="961" spans="1:13" x14ac:dyDescent="0.3">
      <c r="A961" t="s">
        <v>108</v>
      </c>
      <c r="B961" s="16">
        <v>43830</v>
      </c>
      <c r="C961" s="16" t="str">
        <f t="shared" si="42"/>
        <v>Dec</v>
      </c>
      <c r="D961" s="16" t="str">
        <f t="shared" si="43"/>
        <v>FY 2020</v>
      </c>
      <c r="E961" s="16" t="str">
        <f t="shared" si="44"/>
        <v>Q3</v>
      </c>
      <c r="F961" t="s">
        <v>132</v>
      </c>
      <c r="G961" t="s">
        <v>133</v>
      </c>
      <c r="H961">
        <v>10223</v>
      </c>
      <c r="I961" t="s">
        <v>111</v>
      </c>
      <c r="J961" t="s">
        <v>112</v>
      </c>
      <c r="L961">
        <v>80</v>
      </c>
      <c r="M961" t="s">
        <v>134</v>
      </c>
    </row>
    <row r="962" spans="1:13" x14ac:dyDescent="0.3">
      <c r="A962" t="s">
        <v>108</v>
      </c>
      <c r="B962" s="16">
        <v>43830</v>
      </c>
      <c r="C962" s="16" t="str">
        <f t="shared" si="42"/>
        <v>Dec</v>
      </c>
      <c r="D962" s="16" t="str">
        <f t="shared" si="43"/>
        <v>FY 2020</v>
      </c>
      <c r="E962" s="16" t="str">
        <f t="shared" si="44"/>
        <v>Q3</v>
      </c>
      <c r="F962" t="s">
        <v>135</v>
      </c>
      <c r="G962" t="s">
        <v>136</v>
      </c>
      <c r="H962">
        <v>8373</v>
      </c>
      <c r="I962" t="s">
        <v>111</v>
      </c>
      <c r="J962" t="s">
        <v>112</v>
      </c>
      <c r="L962">
        <v>90</v>
      </c>
      <c r="M962" t="s">
        <v>137</v>
      </c>
    </row>
    <row r="963" spans="1:13" x14ac:dyDescent="0.3">
      <c r="A963" t="s">
        <v>108</v>
      </c>
      <c r="B963" s="16">
        <v>43830</v>
      </c>
      <c r="C963" s="16" t="str">
        <f t="shared" ref="C963:C1026" si="45">TEXT(B963,"mmm")</f>
        <v>Dec</v>
      </c>
      <c r="D963" s="16" t="str">
        <f t="shared" ref="D963:D1026" si="46">"FY "&amp; (YEAR(B963) + IF(MONTH(B963)&gt;3,1,0))</f>
        <v>FY 2020</v>
      </c>
      <c r="E963" s="16" t="str">
        <f t="shared" ref="E963:E1026" si="47">CHOOSE(INT((MOD(MONTH(B963)-4,12))/3)+1, "Q1", "Q2", "Q3", "Q4")</f>
        <v>Q3</v>
      </c>
      <c r="F963" t="s">
        <v>138</v>
      </c>
      <c r="G963" t="s">
        <v>139</v>
      </c>
      <c r="H963">
        <v>267</v>
      </c>
      <c r="I963" t="s">
        <v>111</v>
      </c>
      <c r="J963" t="s">
        <v>112</v>
      </c>
      <c r="L963">
        <v>100</v>
      </c>
      <c r="M963" t="s">
        <v>140</v>
      </c>
    </row>
    <row r="964" spans="1:13" x14ac:dyDescent="0.3">
      <c r="A964" t="s">
        <v>108</v>
      </c>
      <c r="B964" s="16">
        <v>43830</v>
      </c>
      <c r="C964" s="16" t="str">
        <f t="shared" si="45"/>
        <v>Dec</v>
      </c>
      <c r="D964" s="16" t="str">
        <f t="shared" si="46"/>
        <v>FY 2020</v>
      </c>
      <c r="E964" s="16" t="str">
        <f t="shared" si="47"/>
        <v>Q3</v>
      </c>
      <c r="F964" t="s">
        <v>141</v>
      </c>
      <c r="G964" t="s">
        <v>142</v>
      </c>
      <c r="H964">
        <v>55</v>
      </c>
      <c r="I964" t="s">
        <v>111</v>
      </c>
      <c r="J964" t="s">
        <v>112</v>
      </c>
      <c r="L964">
        <v>110</v>
      </c>
      <c r="M964" t="s">
        <v>143</v>
      </c>
    </row>
    <row r="965" spans="1:13" x14ac:dyDescent="0.3">
      <c r="A965" t="s">
        <v>108</v>
      </c>
      <c r="B965" s="16">
        <v>43830</v>
      </c>
      <c r="C965" s="16" t="str">
        <f t="shared" si="45"/>
        <v>Dec</v>
      </c>
      <c r="D965" s="16" t="str">
        <f t="shared" si="46"/>
        <v>FY 2020</v>
      </c>
      <c r="E965" s="16" t="str">
        <f t="shared" si="47"/>
        <v>Q3</v>
      </c>
      <c r="F965" t="s">
        <v>144</v>
      </c>
      <c r="G965" t="s">
        <v>145</v>
      </c>
      <c r="H965">
        <v>747</v>
      </c>
      <c r="I965" t="s">
        <v>111</v>
      </c>
      <c r="J965" t="s">
        <v>112</v>
      </c>
      <c r="L965">
        <v>120</v>
      </c>
      <c r="M965" t="s">
        <v>146</v>
      </c>
    </row>
    <row r="966" spans="1:13" x14ac:dyDescent="0.3">
      <c r="A966" t="s">
        <v>108</v>
      </c>
      <c r="B966" s="16">
        <v>43830</v>
      </c>
      <c r="C966" s="16" t="str">
        <f t="shared" si="45"/>
        <v>Dec</v>
      </c>
      <c r="D966" s="16" t="str">
        <f t="shared" si="46"/>
        <v>FY 2020</v>
      </c>
      <c r="E966" s="16" t="str">
        <f t="shared" si="47"/>
        <v>Q3</v>
      </c>
      <c r="F966" t="s">
        <v>147</v>
      </c>
      <c r="G966" t="s">
        <v>148</v>
      </c>
      <c r="H966">
        <v>781</v>
      </c>
      <c r="I966" t="s">
        <v>111</v>
      </c>
      <c r="J966" t="s">
        <v>112</v>
      </c>
      <c r="L966">
        <v>130</v>
      </c>
      <c r="M966" t="s">
        <v>149</v>
      </c>
    </row>
    <row r="967" spans="1:13" x14ac:dyDescent="0.3">
      <c r="A967" t="s">
        <v>108</v>
      </c>
      <c r="B967" s="16">
        <v>43830</v>
      </c>
      <c r="C967" s="16" t="str">
        <f t="shared" si="45"/>
        <v>Dec</v>
      </c>
      <c r="D967" s="16" t="str">
        <f t="shared" si="46"/>
        <v>FY 2020</v>
      </c>
      <c r="E967" s="16" t="str">
        <f t="shared" si="47"/>
        <v>Q3</v>
      </c>
      <c r="F967" t="s">
        <v>150</v>
      </c>
      <c r="G967" t="s">
        <v>151</v>
      </c>
      <c r="H967">
        <v>135178</v>
      </c>
      <c r="I967" t="s">
        <v>111</v>
      </c>
      <c r="J967" t="s">
        <v>112</v>
      </c>
      <c r="L967">
        <v>140</v>
      </c>
      <c r="M967" t="s">
        <v>152</v>
      </c>
    </row>
    <row r="968" spans="1:13" x14ac:dyDescent="0.3">
      <c r="A968" t="s">
        <v>108</v>
      </c>
      <c r="B968" s="16">
        <v>43799</v>
      </c>
      <c r="C968" s="16" t="str">
        <f t="shared" si="45"/>
        <v>Nov</v>
      </c>
      <c r="D968" s="16" t="str">
        <f t="shared" si="46"/>
        <v>FY 2020</v>
      </c>
      <c r="E968" s="16" t="str">
        <f t="shared" si="47"/>
        <v>Q3</v>
      </c>
      <c r="F968" t="s">
        <v>109</v>
      </c>
      <c r="G968" t="s">
        <v>110</v>
      </c>
      <c r="H968">
        <v>12048</v>
      </c>
      <c r="I968" t="s">
        <v>111</v>
      </c>
      <c r="J968" t="s">
        <v>112</v>
      </c>
      <c r="L968">
        <v>10</v>
      </c>
      <c r="M968" t="s">
        <v>113</v>
      </c>
    </row>
    <row r="969" spans="1:13" x14ac:dyDescent="0.3">
      <c r="A969" t="s">
        <v>108</v>
      </c>
      <c r="B969" s="16">
        <v>43799</v>
      </c>
      <c r="C969" s="16" t="str">
        <f t="shared" si="45"/>
        <v>Nov</v>
      </c>
      <c r="D969" s="16" t="str">
        <f t="shared" si="46"/>
        <v>FY 2020</v>
      </c>
      <c r="E969" s="16" t="str">
        <f t="shared" si="47"/>
        <v>Q3</v>
      </c>
      <c r="F969" t="s">
        <v>114</v>
      </c>
      <c r="G969" t="s">
        <v>115</v>
      </c>
      <c r="H969">
        <v>8524</v>
      </c>
      <c r="I969" t="s">
        <v>111</v>
      </c>
      <c r="J969" t="s">
        <v>112</v>
      </c>
      <c r="L969">
        <v>20</v>
      </c>
      <c r="M969" t="s">
        <v>116</v>
      </c>
    </row>
    <row r="970" spans="1:13" x14ac:dyDescent="0.3">
      <c r="A970" t="s">
        <v>108</v>
      </c>
      <c r="B970" s="16">
        <v>43799</v>
      </c>
      <c r="C970" s="16" t="str">
        <f t="shared" si="45"/>
        <v>Nov</v>
      </c>
      <c r="D970" s="16" t="str">
        <f t="shared" si="46"/>
        <v>FY 2020</v>
      </c>
      <c r="E970" s="16" t="str">
        <f t="shared" si="47"/>
        <v>Q3</v>
      </c>
      <c r="F970" t="s">
        <v>117</v>
      </c>
      <c r="G970" t="s">
        <v>118</v>
      </c>
      <c r="H970">
        <v>336</v>
      </c>
      <c r="I970" t="s">
        <v>111</v>
      </c>
      <c r="J970" t="s">
        <v>112</v>
      </c>
      <c r="L970">
        <v>30</v>
      </c>
      <c r="M970" t="s">
        <v>119</v>
      </c>
    </row>
    <row r="971" spans="1:13" x14ac:dyDescent="0.3">
      <c r="A971" t="s">
        <v>108</v>
      </c>
      <c r="B971" s="16">
        <v>43799</v>
      </c>
      <c r="C971" s="16" t="str">
        <f t="shared" si="45"/>
        <v>Nov</v>
      </c>
      <c r="D971" s="16" t="str">
        <f t="shared" si="46"/>
        <v>FY 2020</v>
      </c>
      <c r="E971" s="16" t="str">
        <f t="shared" si="47"/>
        <v>Q3</v>
      </c>
      <c r="F971" t="s">
        <v>120</v>
      </c>
      <c r="G971" t="s">
        <v>121</v>
      </c>
      <c r="H971">
        <v>53</v>
      </c>
      <c r="I971" t="s">
        <v>111</v>
      </c>
      <c r="J971" t="s">
        <v>112</v>
      </c>
      <c r="L971">
        <v>40</v>
      </c>
      <c r="M971" t="s">
        <v>122</v>
      </c>
    </row>
    <row r="972" spans="1:13" x14ac:dyDescent="0.3">
      <c r="A972" t="s">
        <v>108</v>
      </c>
      <c r="B972" s="16">
        <v>43799</v>
      </c>
      <c r="C972" s="16" t="str">
        <f t="shared" si="45"/>
        <v>Nov</v>
      </c>
      <c r="D972" s="16" t="str">
        <f t="shared" si="46"/>
        <v>FY 2020</v>
      </c>
      <c r="E972" s="16" t="str">
        <f t="shared" si="47"/>
        <v>Q3</v>
      </c>
      <c r="F972" t="s">
        <v>123</v>
      </c>
      <c r="G972" t="s">
        <v>124</v>
      </c>
      <c r="H972">
        <v>1310</v>
      </c>
      <c r="I972" t="s">
        <v>111</v>
      </c>
      <c r="J972" t="s">
        <v>112</v>
      </c>
      <c r="L972">
        <v>50</v>
      </c>
      <c r="M972" t="s">
        <v>125</v>
      </c>
    </row>
    <row r="973" spans="1:13" x14ac:dyDescent="0.3">
      <c r="A973" t="s">
        <v>108</v>
      </c>
      <c r="B973" s="16">
        <v>43799</v>
      </c>
      <c r="C973" s="16" t="str">
        <f t="shared" si="45"/>
        <v>Nov</v>
      </c>
      <c r="D973" s="16" t="str">
        <f t="shared" si="46"/>
        <v>FY 2020</v>
      </c>
      <c r="E973" s="16" t="str">
        <f t="shared" si="47"/>
        <v>Q3</v>
      </c>
      <c r="F973" t="s">
        <v>126</v>
      </c>
      <c r="G973" t="s">
        <v>127</v>
      </c>
      <c r="H973">
        <v>1825</v>
      </c>
      <c r="I973" t="s">
        <v>111</v>
      </c>
      <c r="J973" t="s">
        <v>112</v>
      </c>
      <c r="L973">
        <v>60</v>
      </c>
      <c r="M973" t="s">
        <v>128</v>
      </c>
    </row>
    <row r="974" spans="1:13" x14ac:dyDescent="0.3">
      <c r="A974" t="s">
        <v>108</v>
      </c>
      <c r="B974" s="16">
        <v>43799</v>
      </c>
      <c r="C974" s="16" t="str">
        <f t="shared" si="45"/>
        <v>Nov</v>
      </c>
      <c r="D974" s="16" t="str">
        <f t="shared" si="46"/>
        <v>FY 2020</v>
      </c>
      <c r="E974" s="16" t="str">
        <f t="shared" si="47"/>
        <v>Q3</v>
      </c>
      <c r="F974" t="s">
        <v>129</v>
      </c>
      <c r="G974" t="s">
        <v>130</v>
      </c>
      <c r="H974">
        <v>146426</v>
      </c>
      <c r="I974" t="s">
        <v>111</v>
      </c>
      <c r="J974" t="s">
        <v>112</v>
      </c>
      <c r="L974">
        <v>70</v>
      </c>
      <c r="M974" t="s">
        <v>131</v>
      </c>
    </row>
    <row r="975" spans="1:13" x14ac:dyDescent="0.3">
      <c r="A975" t="s">
        <v>108</v>
      </c>
      <c r="B975" s="16">
        <v>43799</v>
      </c>
      <c r="C975" s="16" t="str">
        <f t="shared" si="45"/>
        <v>Nov</v>
      </c>
      <c r="D975" s="16" t="str">
        <f t="shared" si="46"/>
        <v>FY 2020</v>
      </c>
      <c r="E975" s="16" t="str">
        <f t="shared" si="47"/>
        <v>Q3</v>
      </c>
      <c r="F975" t="s">
        <v>132</v>
      </c>
      <c r="G975" t="s">
        <v>133</v>
      </c>
      <c r="H975">
        <v>10532</v>
      </c>
      <c r="I975" t="s">
        <v>111</v>
      </c>
      <c r="J975" t="s">
        <v>112</v>
      </c>
      <c r="L975">
        <v>80</v>
      </c>
      <c r="M975" t="s">
        <v>134</v>
      </c>
    </row>
    <row r="976" spans="1:13" x14ac:dyDescent="0.3">
      <c r="A976" t="s">
        <v>108</v>
      </c>
      <c r="B976" s="16">
        <v>43799</v>
      </c>
      <c r="C976" s="16" t="str">
        <f t="shared" si="45"/>
        <v>Nov</v>
      </c>
      <c r="D976" s="16" t="str">
        <f t="shared" si="46"/>
        <v>FY 2020</v>
      </c>
      <c r="E976" s="16" t="str">
        <f t="shared" si="47"/>
        <v>Q3</v>
      </c>
      <c r="F976" t="s">
        <v>135</v>
      </c>
      <c r="G976" t="s">
        <v>136</v>
      </c>
      <c r="H976">
        <v>6744</v>
      </c>
      <c r="I976" t="s">
        <v>111</v>
      </c>
      <c r="J976" t="s">
        <v>112</v>
      </c>
      <c r="L976">
        <v>90</v>
      </c>
      <c r="M976" t="s">
        <v>137</v>
      </c>
    </row>
    <row r="977" spans="1:13" x14ac:dyDescent="0.3">
      <c r="A977" t="s">
        <v>108</v>
      </c>
      <c r="B977" s="16">
        <v>43799</v>
      </c>
      <c r="C977" s="16" t="str">
        <f t="shared" si="45"/>
        <v>Nov</v>
      </c>
      <c r="D977" s="16" t="str">
        <f t="shared" si="46"/>
        <v>FY 2020</v>
      </c>
      <c r="E977" s="16" t="str">
        <f t="shared" si="47"/>
        <v>Q3</v>
      </c>
      <c r="F977" t="s">
        <v>138</v>
      </c>
      <c r="G977" t="s">
        <v>139</v>
      </c>
      <c r="H977">
        <v>305</v>
      </c>
      <c r="I977" t="s">
        <v>111</v>
      </c>
      <c r="J977" t="s">
        <v>112</v>
      </c>
      <c r="L977">
        <v>100</v>
      </c>
      <c r="M977" t="s">
        <v>140</v>
      </c>
    </row>
    <row r="978" spans="1:13" x14ac:dyDescent="0.3">
      <c r="A978" t="s">
        <v>108</v>
      </c>
      <c r="B978" s="16">
        <v>43799</v>
      </c>
      <c r="C978" s="16" t="str">
        <f t="shared" si="45"/>
        <v>Nov</v>
      </c>
      <c r="D978" s="16" t="str">
        <f t="shared" si="46"/>
        <v>FY 2020</v>
      </c>
      <c r="E978" s="16" t="str">
        <f t="shared" si="47"/>
        <v>Q3</v>
      </c>
      <c r="F978" t="s">
        <v>141</v>
      </c>
      <c r="G978" t="s">
        <v>142</v>
      </c>
      <c r="H978">
        <v>64</v>
      </c>
      <c r="I978" t="s">
        <v>111</v>
      </c>
      <c r="J978" t="s">
        <v>112</v>
      </c>
      <c r="L978">
        <v>110</v>
      </c>
      <c r="M978" t="s">
        <v>143</v>
      </c>
    </row>
    <row r="979" spans="1:13" x14ac:dyDescent="0.3">
      <c r="A979" t="s">
        <v>108</v>
      </c>
      <c r="B979" s="16">
        <v>43799</v>
      </c>
      <c r="C979" s="16" t="str">
        <f t="shared" si="45"/>
        <v>Nov</v>
      </c>
      <c r="D979" s="16" t="str">
        <f t="shared" si="46"/>
        <v>FY 2020</v>
      </c>
      <c r="E979" s="16" t="str">
        <f t="shared" si="47"/>
        <v>Q3</v>
      </c>
      <c r="F979" t="s">
        <v>144</v>
      </c>
      <c r="G979" t="s">
        <v>145</v>
      </c>
      <c r="H979">
        <v>1007</v>
      </c>
      <c r="I979" t="s">
        <v>111</v>
      </c>
      <c r="J979" t="s">
        <v>112</v>
      </c>
      <c r="L979">
        <v>120</v>
      </c>
      <c r="M979" t="s">
        <v>146</v>
      </c>
    </row>
    <row r="980" spans="1:13" x14ac:dyDescent="0.3">
      <c r="A980" t="s">
        <v>108</v>
      </c>
      <c r="B980" s="16">
        <v>43799</v>
      </c>
      <c r="C980" s="16" t="str">
        <f t="shared" si="45"/>
        <v>Nov</v>
      </c>
      <c r="D980" s="16" t="str">
        <f t="shared" si="46"/>
        <v>FY 2020</v>
      </c>
      <c r="E980" s="16" t="str">
        <f t="shared" si="47"/>
        <v>Q3</v>
      </c>
      <c r="F980" t="s">
        <v>147</v>
      </c>
      <c r="G980" t="s">
        <v>148</v>
      </c>
      <c r="H980">
        <v>2412</v>
      </c>
      <c r="I980" t="s">
        <v>111</v>
      </c>
      <c r="J980" t="s">
        <v>112</v>
      </c>
      <c r="L980">
        <v>130</v>
      </c>
      <c r="M980" t="s">
        <v>149</v>
      </c>
    </row>
    <row r="981" spans="1:13" x14ac:dyDescent="0.3">
      <c r="A981" t="s">
        <v>108</v>
      </c>
      <c r="B981" s="16">
        <v>43799</v>
      </c>
      <c r="C981" s="16" t="str">
        <f t="shared" si="45"/>
        <v>Nov</v>
      </c>
      <c r="D981" s="16" t="str">
        <f t="shared" si="46"/>
        <v>FY 2020</v>
      </c>
      <c r="E981" s="16" t="str">
        <f t="shared" si="47"/>
        <v>Q3</v>
      </c>
      <c r="F981" t="s">
        <v>150</v>
      </c>
      <c r="G981" t="s">
        <v>151</v>
      </c>
      <c r="H981">
        <v>145001</v>
      </c>
      <c r="I981" t="s">
        <v>111</v>
      </c>
      <c r="J981" t="s">
        <v>112</v>
      </c>
      <c r="L981">
        <v>140</v>
      </c>
      <c r="M981" t="s">
        <v>152</v>
      </c>
    </row>
    <row r="982" spans="1:13" x14ac:dyDescent="0.3">
      <c r="A982" t="s">
        <v>108</v>
      </c>
      <c r="B982" s="16">
        <v>43769</v>
      </c>
      <c r="C982" s="16" t="str">
        <f t="shared" si="45"/>
        <v>Oct</v>
      </c>
      <c r="D982" s="16" t="str">
        <f t="shared" si="46"/>
        <v>FY 2020</v>
      </c>
      <c r="E982" s="16" t="str">
        <f t="shared" si="47"/>
        <v>Q3</v>
      </c>
      <c r="F982" t="s">
        <v>109</v>
      </c>
      <c r="G982" t="s">
        <v>110</v>
      </c>
      <c r="H982">
        <v>14089</v>
      </c>
      <c r="I982" t="s">
        <v>111</v>
      </c>
      <c r="J982" t="s">
        <v>112</v>
      </c>
      <c r="L982">
        <v>10</v>
      </c>
      <c r="M982" t="s">
        <v>113</v>
      </c>
    </row>
    <row r="983" spans="1:13" x14ac:dyDescent="0.3">
      <c r="A983" t="s">
        <v>108</v>
      </c>
      <c r="B983" s="16">
        <v>43769</v>
      </c>
      <c r="C983" s="16" t="str">
        <f t="shared" si="45"/>
        <v>Oct</v>
      </c>
      <c r="D983" s="16" t="str">
        <f t="shared" si="46"/>
        <v>FY 2020</v>
      </c>
      <c r="E983" s="16" t="str">
        <f t="shared" si="47"/>
        <v>Q3</v>
      </c>
      <c r="F983" t="s">
        <v>114</v>
      </c>
      <c r="G983" t="s">
        <v>115</v>
      </c>
      <c r="H983">
        <v>9566</v>
      </c>
      <c r="I983" t="s">
        <v>111</v>
      </c>
      <c r="J983" t="s">
        <v>112</v>
      </c>
      <c r="L983">
        <v>20</v>
      </c>
      <c r="M983" t="s">
        <v>116</v>
      </c>
    </row>
    <row r="984" spans="1:13" x14ac:dyDescent="0.3">
      <c r="A984" t="s">
        <v>108</v>
      </c>
      <c r="B984" s="16">
        <v>43769</v>
      </c>
      <c r="C984" s="16" t="str">
        <f t="shared" si="45"/>
        <v>Oct</v>
      </c>
      <c r="D984" s="16" t="str">
        <f t="shared" si="46"/>
        <v>FY 2020</v>
      </c>
      <c r="E984" s="16" t="str">
        <f t="shared" si="47"/>
        <v>Q3</v>
      </c>
      <c r="F984" t="s">
        <v>117</v>
      </c>
      <c r="G984" t="s">
        <v>118</v>
      </c>
      <c r="H984">
        <v>240</v>
      </c>
      <c r="I984" t="s">
        <v>111</v>
      </c>
      <c r="J984" t="s">
        <v>112</v>
      </c>
      <c r="L984">
        <v>30</v>
      </c>
      <c r="M984" t="s">
        <v>119</v>
      </c>
    </row>
    <row r="985" spans="1:13" x14ac:dyDescent="0.3">
      <c r="A985" t="s">
        <v>108</v>
      </c>
      <c r="B985" s="16">
        <v>43769</v>
      </c>
      <c r="C985" s="16" t="str">
        <f t="shared" si="45"/>
        <v>Oct</v>
      </c>
      <c r="D985" s="16" t="str">
        <f t="shared" si="46"/>
        <v>FY 2020</v>
      </c>
      <c r="E985" s="16" t="str">
        <f t="shared" si="47"/>
        <v>Q3</v>
      </c>
      <c r="F985" t="s">
        <v>120</v>
      </c>
      <c r="G985" t="s">
        <v>121</v>
      </c>
      <c r="H985">
        <v>63</v>
      </c>
      <c r="I985" t="s">
        <v>111</v>
      </c>
      <c r="J985" t="s">
        <v>112</v>
      </c>
      <c r="L985">
        <v>40</v>
      </c>
      <c r="M985" t="s">
        <v>122</v>
      </c>
    </row>
    <row r="986" spans="1:13" x14ac:dyDescent="0.3">
      <c r="A986" t="s">
        <v>108</v>
      </c>
      <c r="B986" s="16">
        <v>43769</v>
      </c>
      <c r="C986" s="16" t="str">
        <f t="shared" si="45"/>
        <v>Oct</v>
      </c>
      <c r="D986" s="16" t="str">
        <f t="shared" si="46"/>
        <v>FY 2020</v>
      </c>
      <c r="E986" s="16" t="str">
        <f t="shared" si="47"/>
        <v>Q3</v>
      </c>
      <c r="F986" t="s">
        <v>123</v>
      </c>
      <c r="G986" t="s">
        <v>124</v>
      </c>
      <c r="H986">
        <v>1359</v>
      </c>
      <c r="I986" t="s">
        <v>111</v>
      </c>
      <c r="J986" t="s">
        <v>112</v>
      </c>
      <c r="L986">
        <v>50</v>
      </c>
      <c r="M986" t="s">
        <v>125</v>
      </c>
    </row>
    <row r="987" spans="1:13" x14ac:dyDescent="0.3">
      <c r="A987" t="s">
        <v>108</v>
      </c>
      <c r="B987" s="16">
        <v>43769</v>
      </c>
      <c r="C987" s="16" t="str">
        <f t="shared" si="45"/>
        <v>Oct</v>
      </c>
      <c r="D987" s="16" t="str">
        <f t="shared" si="46"/>
        <v>FY 2020</v>
      </c>
      <c r="E987" s="16" t="str">
        <f t="shared" si="47"/>
        <v>Q3</v>
      </c>
      <c r="F987" t="s">
        <v>126</v>
      </c>
      <c r="G987" t="s">
        <v>127</v>
      </c>
      <c r="H987">
        <v>2861</v>
      </c>
      <c r="I987" t="s">
        <v>111</v>
      </c>
      <c r="J987" t="s">
        <v>112</v>
      </c>
      <c r="L987">
        <v>60</v>
      </c>
      <c r="M987" t="s">
        <v>128</v>
      </c>
    </row>
    <row r="988" spans="1:13" x14ac:dyDescent="0.3">
      <c r="A988" t="s">
        <v>108</v>
      </c>
      <c r="B988" s="16">
        <v>43769</v>
      </c>
      <c r="C988" s="16" t="str">
        <f t="shared" si="45"/>
        <v>Oct</v>
      </c>
      <c r="D988" s="16" t="str">
        <f t="shared" si="46"/>
        <v>FY 2020</v>
      </c>
      <c r="E988" s="16" t="str">
        <f t="shared" si="47"/>
        <v>Q3</v>
      </c>
      <c r="F988" t="s">
        <v>129</v>
      </c>
      <c r="G988" t="s">
        <v>130</v>
      </c>
      <c r="H988">
        <v>156872</v>
      </c>
      <c r="I988" t="s">
        <v>111</v>
      </c>
      <c r="J988" t="s">
        <v>112</v>
      </c>
      <c r="L988">
        <v>70</v>
      </c>
      <c r="M988" t="s">
        <v>131</v>
      </c>
    </row>
    <row r="989" spans="1:13" x14ac:dyDescent="0.3">
      <c r="A989" t="s">
        <v>108</v>
      </c>
      <c r="B989" s="16">
        <v>43769</v>
      </c>
      <c r="C989" s="16" t="str">
        <f t="shared" si="45"/>
        <v>Oct</v>
      </c>
      <c r="D989" s="16" t="str">
        <f t="shared" si="46"/>
        <v>FY 2020</v>
      </c>
      <c r="E989" s="16" t="str">
        <f t="shared" si="47"/>
        <v>Q3</v>
      </c>
      <c r="F989" t="s">
        <v>132</v>
      </c>
      <c r="G989" t="s">
        <v>133</v>
      </c>
      <c r="H989">
        <v>15637</v>
      </c>
      <c r="I989" t="s">
        <v>111</v>
      </c>
      <c r="J989" t="s">
        <v>112</v>
      </c>
      <c r="L989">
        <v>80</v>
      </c>
      <c r="M989" t="s">
        <v>134</v>
      </c>
    </row>
    <row r="990" spans="1:13" x14ac:dyDescent="0.3">
      <c r="A990" t="s">
        <v>108</v>
      </c>
      <c r="B990" s="16">
        <v>43769</v>
      </c>
      <c r="C990" s="16" t="str">
        <f t="shared" si="45"/>
        <v>Oct</v>
      </c>
      <c r="D990" s="16" t="str">
        <f t="shared" si="46"/>
        <v>FY 2020</v>
      </c>
      <c r="E990" s="16" t="str">
        <f t="shared" si="47"/>
        <v>Q3</v>
      </c>
      <c r="F990" t="s">
        <v>135</v>
      </c>
      <c r="G990" t="s">
        <v>136</v>
      </c>
      <c r="H990">
        <v>9547</v>
      </c>
      <c r="I990" t="s">
        <v>111</v>
      </c>
      <c r="J990" t="s">
        <v>112</v>
      </c>
      <c r="L990">
        <v>90</v>
      </c>
      <c r="M990" t="s">
        <v>137</v>
      </c>
    </row>
    <row r="991" spans="1:13" x14ac:dyDescent="0.3">
      <c r="A991" t="s">
        <v>108</v>
      </c>
      <c r="B991" s="16">
        <v>43769</v>
      </c>
      <c r="C991" s="16" t="str">
        <f t="shared" si="45"/>
        <v>Oct</v>
      </c>
      <c r="D991" s="16" t="str">
        <f t="shared" si="46"/>
        <v>FY 2020</v>
      </c>
      <c r="E991" s="16" t="str">
        <f t="shared" si="47"/>
        <v>Q3</v>
      </c>
      <c r="F991" t="s">
        <v>138</v>
      </c>
      <c r="G991" t="s">
        <v>139</v>
      </c>
      <c r="H991">
        <v>358</v>
      </c>
      <c r="I991" t="s">
        <v>111</v>
      </c>
      <c r="J991" t="s">
        <v>112</v>
      </c>
      <c r="L991">
        <v>100</v>
      </c>
      <c r="M991" t="s">
        <v>140</v>
      </c>
    </row>
    <row r="992" spans="1:13" x14ac:dyDescent="0.3">
      <c r="A992" t="s">
        <v>108</v>
      </c>
      <c r="B992" s="16">
        <v>43769</v>
      </c>
      <c r="C992" s="16" t="str">
        <f t="shared" si="45"/>
        <v>Oct</v>
      </c>
      <c r="D992" s="16" t="str">
        <f t="shared" si="46"/>
        <v>FY 2020</v>
      </c>
      <c r="E992" s="16" t="str">
        <f t="shared" si="47"/>
        <v>Q3</v>
      </c>
      <c r="F992" t="s">
        <v>141</v>
      </c>
      <c r="G992" t="s">
        <v>142</v>
      </c>
      <c r="H992">
        <v>50</v>
      </c>
      <c r="I992" t="s">
        <v>111</v>
      </c>
      <c r="J992" t="s">
        <v>112</v>
      </c>
      <c r="L992">
        <v>110</v>
      </c>
      <c r="M992" t="s">
        <v>143</v>
      </c>
    </row>
    <row r="993" spans="1:13" x14ac:dyDescent="0.3">
      <c r="A993" t="s">
        <v>108</v>
      </c>
      <c r="B993" s="16">
        <v>43769</v>
      </c>
      <c r="C993" s="16" t="str">
        <f t="shared" si="45"/>
        <v>Oct</v>
      </c>
      <c r="D993" s="16" t="str">
        <f t="shared" si="46"/>
        <v>FY 2020</v>
      </c>
      <c r="E993" s="16" t="str">
        <f t="shared" si="47"/>
        <v>Q3</v>
      </c>
      <c r="F993" t="s">
        <v>144</v>
      </c>
      <c r="G993" t="s">
        <v>145</v>
      </c>
      <c r="H993">
        <v>1793</v>
      </c>
      <c r="I993" t="s">
        <v>111</v>
      </c>
      <c r="J993" t="s">
        <v>112</v>
      </c>
      <c r="L993">
        <v>120</v>
      </c>
      <c r="M993" t="s">
        <v>146</v>
      </c>
    </row>
    <row r="994" spans="1:13" x14ac:dyDescent="0.3">
      <c r="A994" t="s">
        <v>108</v>
      </c>
      <c r="B994" s="16">
        <v>43769</v>
      </c>
      <c r="C994" s="16" t="str">
        <f t="shared" si="45"/>
        <v>Oct</v>
      </c>
      <c r="D994" s="16" t="str">
        <f t="shared" si="46"/>
        <v>FY 2020</v>
      </c>
      <c r="E994" s="16" t="str">
        <f t="shared" si="47"/>
        <v>Q3</v>
      </c>
      <c r="F994" t="s">
        <v>147</v>
      </c>
      <c r="G994" t="s">
        <v>148</v>
      </c>
      <c r="H994">
        <v>3889</v>
      </c>
      <c r="I994" t="s">
        <v>111</v>
      </c>
      <c r="J994" t="s">
        <v>112</v>
      </c>
      <c r="L994">
        <v>130</v>
      </c>
      <c r="M994" t="s">
        <v>149</v>
      </c>
    </row>
    <row r="995" spans="1:13" x14ac:dyDescent="0.3">
      <c r="A995" t="s">
        <v>108</v>
      </c>
      <c r="B995" s="16">
        <v>43769</v>
      </c>
      <c r="C995" s="16" t="str">
        <f t="shared" si="45"/>
        <v>Oct</v>
      </c>
      <c r="D995" s="16" t="str">
        <f t="shared" si="46"/>
        <v>FY 2020</v>
      </c>
      <c r="E995" s="16" t="str">
        <f t="shared" si="47"/>
        <v>Q3</v>
      </c>
      <c r="F995" t="s">
        <v>150</v>
      </c>
      <c r="G995" t="s">
        <v>151</v>
      </c>
      <c r="H995">
        <v>158657</v>
      </c>
      <c r="I995" t="s">
        <v>111</v>
      </c>
      <c r="J995" t="s">
        <v>112</v>
      </c>
      <c r="L995">
        <v>140</v>
      </c>
      <c r="M995" t="s">
        <v>152</v>
      </c>
    </row>
    <row r="996" spans="1:13" x14ac:dyDescent="0.3">
      <c r="A996" t="s">
        <v>108</v>
      </c>
      <c r="B996" s="16">
        <v>43738</v>
      </c>
      <c r="C996" s="16" t="str">
        <f t="shared" si="45"/>
        <v>Sept</v>
      </c>
      <c r="D996" s="16" t="str">
        <f t="shared" si="46"/>
        <v>FY 2020</v>
      </c>
      <c r="E996" s="16" t="str">
        <f t="shared" si="47"/>
        <v>Q2</v>
      </c>
      <c r="F996" t="s">
        <v>109</v>
      </c>
      <c r="G996" t="s">
        <v>110</v>
      </c>
      <c r="H996">
        <v>15844</v>
      </c>
      <c r="I996" t="s">
        <v>111</v>
      </c>
      <c r="J996" t="s">
        <v>112</v>
      </c>
      <c r="L996">
        <v>10</v>
      </c>
      <c r="M996" t="s">
        <v>113</v>
      </c>
    </row>
    <row r="997" spans="1:13" x14ac:dyDescent="0.3">
      <c r="A997" t="s">
        <v>108</v>
      </c>
      <c r="B997" s="16">
        <v>43738</v>
      </c>
      <c r="C997" s="16" t="str">
        <f t="shared" si="45"/>
        <v>Sept</v>
      </c>
      <c r="D997" s="16" t="str">
        <f t="shared" si="46"/>
        <v>FY 2020</v>
      </c>
      <c r="E997" s="16" t="str">
        <f t="shared" si="47"/>
        <v>Q2</v>
      </c>
      <c r="F997" t="s">
        <v>114</v>
      </c>
      <c r="G997" t="s">
        <v>115</v>
      </c>
      <c r="H997">
        <v>10923</v>
      </c>
      <c r="I997" t="s">
        <v>111</v>
      </c>
      <c r="J997" t="s">
        <v>112</v>
      </c>
      <c r="L997">
        <v>20</v>
      </c>
      <c r="M997" t="s">
        <v>116</v>
      </c>
    </row>
    <row r="998" spans="1:13" x14ac:dyDescent="0.3">
      <c r="A998" t="s">
        <v>108</v>
      </c>
      <c r="B998" s="16">
        <v>43738</v>
      </c>
      <c r="C998" s="16" t="str">
        <f t="shared" si="45"/>
        <v>Sept</v>
      </c>
      <c r="D998" s="16" t="str">
        <f t="shared" si="46"/>
        <v>FY 2020</v>
      </c>
      <c r="E998" s="16" t="str">
        <f t="shared" si="47"/>
        <v>Q2</v>
      </c>
      <c r="F998" t="s">
        <v>117</v>
      </c>
      <c r="G998" t="s">
        <v>118</v>
      </c>
      <c r="H998">
        <v>228</v>
      </c>
      <c r="I998" t="s">
        <v>111</v>
      </c>
      <c r="J998" t="s">
        <v>112</v>
      </c>
      <c r="L998">
        <v>30</v>
      </c>
      <c r="M998" t="s">
        <v>119</v>
      </c>
    </row>
    <row r="999" spans="1:13" x14ac:dyDescent="0.3">
      <c r="A999" t="s">
        <v>108</v>
      </c>
      <c r="B999" s="16">
        <v>43738</v>
      </c>
      <c r="C999" s="16" t="str">
        <f t="shared" si="45"/>
        <v>Sept</v>
      </c>
      <c r="D999" s="16" t="str">
        <f t="shared" si="46"/>
        <v>FY 2020</v>
      </c>
      <c r="E999" s="16" t="str">
        <f t="shared" si="47"/>
        <v>Q2</v>
      </c>
      <c r="F999" t="s">
        <v>120</v>
      </c>
      <c r="G999" t="s">
        <v>121</v>
      </c>
      <c r="H999">
        <v>36</v>
      </c>
      <c r="I999" t="s">
        <v>111</v>
      </c>
      <c r="J999" t="s">
        <v>112</v>
      </c>
      <c r="L999">
        <v>40</v>
      </c>
      <c r="M999" t="s">
        <v>122</v>
      </c>
    </row>
    <row r="1000" spans="1:13" x14ac:dyDescent="0.3">
      <c r="A1000" t="s">
        <v>108</v>
      </c>
      <c r="B1000" s="16">
        <v>43738</v>
      </c>
      <c r="C1000" s="16" t="str">
        <f t="shared" si="45"/>
        <v>Sept</v>
      </c>
      <c r="D1000" s="16" t="str">
        <f t="shared" si="46"/>
        <v>FY 2020</v>
      </c>
      <c r="E1000" s="16" t="str">
        <f t="shared" si="47"/>
        <v>Q2</v>
      </c>
      <c r="F1000" t="s">
        <v>123</v>
      </c>
      <c r="G1000" t="s">
        <v>124</v>
      </c>
      <c r="H1000">
        <v>896</v>
      </c>
      <c r="I1000" t="s">
        <v>111</v>
      </c>
      <c r="J1000" t="s">
        <v>112</v>
      </c>
      <c r="L1000">
        <v>50</v>
      </c>
      <c r="M1000" t="s">
        <v>125</v>
      </c>
    </row>
    <row r="1001" spans="1:13" x14ac:dyDescent="0.3">
      <c r="A1001" t="s">
        <v>108</v>
      </c>
      <c r="B1001" s="16">
        <v>43738</v>
      </c>
      <c r="C1001" s="16" t="str">
        <f t="shared" si="45"/>
        <v>Sept</v>
      </c>
      <c r="D1001" s="16" t="str">
        <f t="shared" si="46"/>
        <v>FY 2020</v>
      </c>
      <c r="E1001" s="16" t="str">
        <f t="shared" si="47"/>
        <v>Q2</v>
      </c>
      <c r="F1001" t="s">
        <v>126</v>
      </c>
      <c r="G1001" t="s">
        <v>127</v>
      </c>
      <c r="H1001">
        <v>3761</v>
      </c>
      <c r="I1001" t="s">
        <v>111</v>
      </c>
      <c r="J1001" t="s">
        <v>112</v>
      </c>
      <c r="L1001">
        <v>60</v>
      </c>
      <c r="M1001" t="s">
        <v>128</v>
      </c>
    </row>
    <row r="1002" spans="1:13" x14ac:dyDescent="0.3">
      <c r="A1002" t="s">
        <v>108</v>
      </c>
      <c r="B1002" s="16">
        <v>43738</v>
      </c>
      <c r="C1002" s="16" t="str">
        <f t="shared" si="45"/>
        <v>Sept</v>
      </c>
      <c r="D1002" s="16" t="str">
        <f t="shared" si="46"/>
        <v>FY 2020</v>
      </c>
      <c r="E1002" s="16" t="str">
        <f t="shared" si="47"/>
        <v>Q2</v>
      </c>
      <c r="F1002" t="s">
        <v>129</v>
      </c>
      <c r="G1002" t="s">
        <v>130</v>
      </c>
      <c r="H1002">
        <v>126141</v>
      </c>
      <c r="I1002" t="s">
        <v>111</v>
      </c>
      <c r="J1002" t="s">
        <v>112</v>
      </c>
      <c r="L1002">
        <v>70</v>
      </c>
      <c r="M1002" t="s">
        <v>131</v>
      </c>
    </row>
    <row r="1003" spans="1:13" x14ac:dyDescent="0.3">
      <c r="A1003" t="s">
        <v>108</v>
      </c>
      <c r="B1003" s="16">
        <v>43738</v>
      </c>
      <c r="C1003" s="16" t="str">
        <f t="shared" si="45"/>
        <v>Sept</v>
      </c>
      <c r="D1003" s="16" t="str">
        <f t="shared" si="46"/>
        <v>FY 2020</v>
      </c>
      <c r="E1003" s="16" t="str">
        <f t="shared" si="47"/>
        <v>Q2</v>
      </c>
      <c r="F1003" t="s">
        <v>132</v>
      </c>
      <c r="G1003" t="s">
        <v>133</v>
      </c>
      <c r="H1003">
        <v>14942</v>
      </c>
      <c r="I1003" t="s">
        <v>111</v>
      </c>
      <c r="J1003" t="s">
        <v>112</v>
      </c>
      <c r="L1003">
        <v>80</v>
      </c>
      <c r="M1003" t="s">
        <v>134</v>
      </c>
    </row>
    <row r="1004" spans="1:13" x14ac:dyDescent="0.3">
      <c r="A1004" t="s">
        <v>108</v>
      </c>
      <c r="B1004" s="16">
        <v>43738</v>
      </c>
      <c r="C1004" s="16" t="str">
        <f t="shared" si="45"/>
        <v>Sept</v>
      </c>
      <c r="D1004" s="16" t="str">
        <f t="shared" si="46"/>
        <v>FY 2020</v>
      </c>
      <c r="E1004" s="16" t="str">
        <f t="shared" si="47"/>
        <v>Q2</v>
      </c>
      <c r="F1004" t="s">
        <v>135</v>
      </c>
      <c r="G1004" t="s">
        <v>136</v>
      </c>
      <c r="H1004">
        <v>9090</v>
      </c>
      <c r="I1004" t="s">
        <v>111</v>
      </c>
      <c r="J1004" t="s">
        <v>112</v>
      </c>
      <c r="L1004">
        <v>90</v>
      </c>
      <c r="M1004" t="s">
        <v>137</v>
      </c>
    </row>
    <row r="1005" spans="1:13" x14ac:dyDescent="0.3">
      <c r="A1005" t="s">
        <v>108</v>
      </c>
      <c r="B1005" s="16">
        <v>43738</v>
      </c>
      <c r="C1005" s="16" t="str">
        <f t="shared" si="45"/>
        <v>Sept</v>
      </c>
      <c r="D1005" s="16" t="str">
        <f t="shared" si="46"/>
        <v>FY 2020</v>
      </c>
      <c r="E1005" s="16" t="str">
        <f t="shared" si="47"/>
        <v>Q2</v>
      </c>
      <c r="F1005" t="s">
        <v>138</v>
      </c>
      <c r="G1005" t="s">
        <v>139</v>
      </c>
      <c r="H1005">
        <v>233</v>
      </c>
      <c r="I1005" t="s">
        <v>111</v>
      </c>
      <c r="J1005" t="s">
        <v>112</v>
      </c>
      <c r="L1005">
        <v>100</v>
      </c>
      <c r="M1005" t="s">
        <v>140</v>
      </c>
    </row>
    <row r="1006" spans="1:13" x14ac:dyDescent="0.3">
      <c r="A1006" t="s">
        <v>108</v>
      </c>
      <c r="B1006" s="16">
        <v>43738</v>
      </c>
      <c r="C1006" s="16" t="str">
        <f t="shared" si="45"/>
        <v>Sept</v>
      </c>
      <c r="D1006" s="16" t="str">
        <f t="shared" si="46"/>
        <v>FY 2020</v>
      </c>
      <c r="E1006" s="16" t="str">
        <f t="shared" si="47"/>
        <v>Q2</v>
      </c>
      <c r="F1006" t="s">
        <v>141</v>
      </c>
      <c r="G1006" t="s">
        <v>142</v>
      </c>
      <c r="H1006">
        <v>35</v>
      </c>
      <c r="I1006" t="s">
        <v>111</v>
      </c>
      <c r="J1006" t="s">
        <v>112</v>
      </c>
      <c r="L1006">
        <v>110</v>
      </c>
      <c r="M1006" t="s">
        <v>143</v>
      </c>
    </row>
    <row r="1007" spans="1:13" x14ac:dyDescent="0.3">
      <c r="A1007" t="s">
        <v>108</v>
      </c>
      <c r="B1007" s="16">
        <v>43738</v>
      </c>
      <c r="C1007" s="16" t="str">
        <f t="shared" si="45"/>
        <v>Sept</v>
      </c>
      <c r="D1007" s="16" t="str">
        <f t="shared" si="46"/>
        <v>FY 2020</v>
      </c>
      <c r="E1007" s="16" t="str">
        <f t="shared" si="47"/>
        <v>Q2</v>
      </c>
      <c r="F1007" t="s">
        <v>144</v>
      </c>
      <c r="G1007" t="s">
        <v>145</v>
      </c>
      <c r="H1007">
        <v>1568</v>
      </c>
      <c r="I1007" t="s">
        <v>111</v>
      </c>
      <c r="J1007" t="s">
        <v>112</v>
      </c>
      <c r="L1007">
        <v>120</v>
      </c>
      <c r="M1007" t="s">
        <v>146</v>
      </c>
    </row>
    <row r="1008" spans="1:13" x14ac:dyDescent="0.3">
      <c r="A1008" t="s">
        <v>108</v>
      </c>
      <c r="B1008" s="16">
        <v>43738</v>
      </c>
      <c r="C1008" s="16" t="str">
        <f t="shared" si="45"/>
        <v>Sept</v>
      </c>
      <c r="D1008" s="16" t="str">
        <f t="shared" si="46"/>
        <v>FY 2020</v>
      </c>
      <c r="E1008" s="16" t="str">
        <f t="shared" si="47"/>
        <v>Q2</v>
      </c>
      <c r="F1008" t="s">
        <v>147</v>
      </c>
      <c r="G1008" t="s">
        <v>148</v>
      </c>
      <c r="H1008">
        <v>4016</v>
      </c>
      <c r="I1008" t="s">
        <v>111</v>
      </c>
      <c r="J1008" t="s">
        <v>112</v>
      </c>
      <c r="L1008">
        <v>130</v>
      </c>
      <c r="M1008" t="s">
        <v>149</v>
      </c>
    </row>
    <row r="1009" spans="1:13" x14ac:dyDescent="0.3">
      <c r="A1009" t="s">
        <v>108</v>
      </c>
      <c r="B1009" s="16">
        <v>43738</v>
      </c>
      <c r="C1009" s="16" t="str">
        <f t="shared" si="45"/>
        <v>Sept</v>
      </c>
      <c r="D1009" s="16" t="str">
        <f t="shared" si="46"/>
        <v>FY 2020</v>
      </c>
      <c r="E1009" s="16" t="str">
        <f t="shared" si="47"/>
        <v>Q2</v>
      </c>
      <c r="F1009" t="s">
        <v>150</v>
      </c>
      <c r="G1009" t="s">
        <v>151</v>
      </c>
      <c r="H1009">
        <v>127716</v>
      </c>
      <c r="I1009" t="s">
        <v>111</v>
      </c>
      <c r="J1009" t="s">
        <v>112</v>
      </c>
      <c r="L1009">
        <v>140</v>
      </c>
      <c r="M1009" t="s">
        <v>152</v>
      </c>
    </row>
    <row r="1010" spans="1:13" x14ac:dyDescent="0.3">
      <c r="A1010" t="s">
        <v>108</v>
      </c>
      <c r="B1010" s="16">
        <v>43708</v>
      </c>
      <c r="C1010" s="16" t="str">
        <f t="shared" si="45"/>
        <v>Aug</v>
      </c>
      <c r="D1010" s="16" t="str">
        <f t="shared" si="46"/>
        <v>FY 2020</v>
      </c>
      <c r="E1010" s="16" t="str">
        <f t="shared" si="47"/>
        <v>Q2</v>
      </c>
      <c r="F1010" t="s">
        <v>109</v>
      </c>
      <c r="G1010" t="s">
        <v>110</v>
      </c>
      <c r="H1010">
        <v>13048</v>
      </c>
      <c r="I1010" t="s">
        <v>111</v>
      </c>
      <c r="J1010" t="s">
        <v>112</v>
      </c>
      <c r="L1010">
        <v>10</v>
      </c>
      <c r="M1010" t="s">
        <v>113</v>
      </c>
    </row>
    <row r="1011" spans="1:13" x14ac:dyDescent="0.3">
      <c r="A1011" t="s">
        <v>108</v>
      </c>
      <c r="B1011" s="16">
        <v>43708</v>
      </c>
      <c r="C1011" s="16" t="str">
        <f t="shared" si="45"/>
        <v>Aug</v>
      </c>
      <c r="D1011" s="16" t="str">
        <f t="shared" si="46"/>
        <v>FY 2020</v>
      </c>
      <c r="E1011" s="16" t="str">
        <f t="shared" si="47"/>
        <v>Q2</v>
      </c>
      <c r="F1011" t="s">
        <v>114</v>
      </c>
      <c r="G1011" t="s">
        <v>115</v>
      </c>
      <c r="H1011">
        <v>9126</v>
      </c>
      <c r="I1011" t="s">
        <v>111</v>
      </c>
      <c r="J1011" t="s">
        <v>112</v>
      </c>
      <c r="L1011">
        <v>20</v>
      </c>
      <c r="M1011" t="s">
        <v>116</v>
      </c>
    </row>
    <row r="1012" spans="1:13" x14ac:dyDescent="0.3">
      <c r="A1012" t="s">
        <v>108</v>
      </c>
      <c r="B1012" s="16">
        <v>43708</v>
      </c>
      <c r="C1012" s="16" t="str">
        <f t="shared" si="45"/>
        <v>Aug</v>
      </c>
      <c r="D1012" s="16" t="str">
        <f t="shared" si="46"/>
        <v>FY 2020</v>
      </c>
      <c r="E1012" s="16" t="str">
        <f t="shared" si="47"/>
        <v>Q2</v>
      </c>
      <c r="F1012" t="s">
        <v>117</v>
      </c>
      <c r="G1012" t="s">
        <v>118</v>
      </c>
      <c r="H1012">
        <v>239</v>
      </c>
      <c r="I1012" t="s">
        <v>111</v>
      </c>
      <c r="J1012" t="s">
        <v>112</v>
      </c>
      <c r="L1012">
        <v>30</v>
      </c>
      <c r="M1012" t="s">
        <v>119</v>
      </c>
    </row>
    <row r="1013" spans="1:13" x14ac:dyDescent="0.3">
      <c r="A1013" t="s">
        <v>108</v>
      </c>
      <c r="B1013" s="16">
        <v>43708</v>
      </c>
      <c r="C1013" s="16" t="str">
        <f t="shared" si="45"/>
        <v>Aug</v>
      </c>
      <c r="D1013" s="16" t="str">
        <f t="shared" si="46"/>
        <v>FY 2020</v>
      </c>
      <c r="E1013" s="16" t="str">
        <f t="shared" si="47"/>
        <v>Q2</v>
      </c>
      <c r="F1013" t="s">
        <v>120</v>
      </c>
      <c r="G1013" t="s">
        <v>121</v>
      </c>
      <c r="H1013">
        <v>42</v>
      </c>
      <c r="I1013" t="s">
        <v>111</v>
      </c>
      <c r="J1013" t="s">
        <v>112</v>
      </c>
      <c r="L1013">
        <v>40</v>
      </c>
      <c r="M1013" t="s">
        <v>122</v>
      </c>
    </row>
    <row r="1014" spans="1:13" x14ac:dyDescent="0.3">
      <c r="A1014" t="s">
        <v>108</v>
      </c>
      <c r="B1014" s="16">
        <v>43708</v>
      </c>
      <c r="C1014" s="16" t="str">
        <f t="shared" si="45"/>
        <v>Aug</v>
      </c>
      <c r="D1014" s="16" t="str">
        <f t="shared" si="46"/>
        <v>FY 2020</v>
      </c>
      <c r="E1014" s="16" t="str">
        <f t="shared" si="47"/>
        <v>Q2</v>
      </c>
      <c r="F1014" t="s">
        <v>123</v>
      </c>
      <c r="G1014" t="s">
        <v>124</v>
      </c>
      <c r="H1014">
        <v>1096</v>
      </c>
      <c r="I1014" t="s">
        <v>111</v>
      </c>
      <c r="J1014" t="s">
        <v>112</v>
      </c>
      <c r="L1014">
        <v>50</v>
      </c>
      <c r="M1014" t="s">
        <v>125</v>
      </c>
    </row>
    <row r="1015" spans="1:13" x14ac:dyDescent="0.3">
      <c r="A1015" t="s">
        <v>108</v>
      </c>
      <c r="B1015" s="16">
        <v>43708</v>
      </c>
      <c r="C1015" s="16" t="str">
        <f t="shared" si="45"/>
        <v>Aug</v>
      </c>
      <c r="D1015" s="16" t="str">
        <f t="shared" si="46"/>
        <v>FY 2020</v>
      </c>
      <c r="E1015" s="16" t="str">
        <f t="shared" si="47"/>
        <v>Q2</v>
      </c>
      <c r="F1015" t="s">
        <v>126</v>
      </c>
      <c r="G1015" t="s">
        <v>127</v>
      </c>
      <c r="H1015">
        <v>2545</v>
      </c>
      <c r="I1015" t="s">
        <v>111</v>
      </c>
      <c r="J1015" t="s">
        <v>112</v>
      </c>
      <c r="L1015">
        <v>60</v>
      </c>
      <c r="M1015" t="s">
        <v>128</v>
      </c>
    </row>
    <row r="1016" spans="1:13" x14ac:dyDescent="0.3">
      <c r="A1016" t="s">
        <v>108</v>
      </c>
      <c r="B1016" s="16">
        <v>43708</v>
      </c>
      <c r="C1016" s="16" t="str">
        <f t="shared" si="45"/>
        <v>Aug</v>
      </c>
      <c r="D1016" s="16" t="str">
        <f t="shared" si="46"/>
        <v>FY 2020</v>
      </c>
      <c r="E1016" s="16" t="str">
        <f t="shared" si="47"/>
        <v>Q2</v>
      </c>
      <c r="F1016" t="s">
        <v>129</v>
      </c>
      <c r="G1016" t="s">
        <v>130</v>
      </c>
      <c r="H1016">
        <v>128419</v>
      </c>
      <c r="I1016" t="s">
        <v>111</v>
      </c>
      <c r="J1016" t="s">
        <v>112</v>
      </c>
      <c r="L1016">
        <v>70</v>
      </c>
      <c r="M1016" t="s">
        <v>131</v>
      </c>
    </row>
    <row r="1017" spans="1:13" x14ac:dyDescent="0.3">
      <c r="A1017" t="s">
        <v>108</v>
      </c>
      <c r="B1017" s="16">
        <v>43708</v>
      </c>
      <c r="C1017" s="16" t="str">
        <f t="shared" si="45"/>
        <v>Aug</v>
      </c>
      <c r="D1017" s="16" t="str">
        <f t="shared" si="46"/>
        <v>FY 2020</v>
      </c>
      <c r="E1017" s="16" t="str">
        <f t="shared" si="47"/>
        <v>Q2</v>
      </c>
      <c r="F1017" t="s">
        <v>132</v>
      </c>
      <c r="G1017" t="s">
        <v>133</v>
      </c>
      <c r="H1017">
        <v>16016</v>
      </c>
      <c r="I1017" t="s">
        <v>111</v>
      </c>
      <c r="J1017" t="s">
        <v>112</v>
      </c>
      <c r="L1017">
        <v>80</v>
      </c>
      <c r="M1017" t="s">
        <v>134</v>
      </c>
    </row>
    <row r="1018" spans="1:13" x14ac:dyDescent="0.3">
      <c r="A1018" t="s">
        <v>108</v>
      </c>
      <c r="B1018" s="16">
        <v>43708</v>
      </c>
      <c r="C1018" s="16" t="str">
        <f t="shared" si="45"/>
        <v>Aug</v>
      </c>
      <c r="D1018" s="16" t="str">
        <f t="shared" si="46"/>
        <v>FY 2020</v>
      </c>
      <c r="E1018" s="16" t="str">
        <f t="shared" si="47"/>
        <v>Q2</v>
      </c>
      <c r="F1018" t="s">
        <v>135</v>
      </c>
      <c r="G1018" t="s">
        <v>136</v>
      </c>
      <c r="H1018">
        <v>10636</v>
      </c>
      <c r="I1018" t="s">
        <v>111</v>
      </c>
      <c r="J1018" t="s">
        <v>112</v>
      </c>
      <c r="L1018">
        <v>90</v>
      </c>
      <c r="M1018" t="s">
        <v>137</v>
      </c>
    </row>
    <row r="1019" spans="1:13" x14ac:dyDescent="0.3">
      <c r="A1019" t="s">
        <v>108</v>
      </c>
      <c r="B1019" s="16">
        <v>43708</v>
      </c>
      <c r="C1019" s="16" t="str">
        <f t="shared" si="45"/>
        <v>Aug</v>
      </c>
      <c r="D1019" s="16" t="str">
        <f t="shared" si="46"/>
        <v>FY 2020</v>
      </c>
      <c r="E1019" s="16" t="str">
        <f t="shared" si="47"/>
        <v>Q2</v>
      </c>
      <c r="F1019" t="s">
        <v>138</v>
      </c>
      <c r="G1019" t="s">
        <v>139</v>
      </c>
      <c r="H1019">
        <v>237</v>
      </c>
      <c r="I1019" t="s">
        <v>111</v>
      </c>
      <c r="J1019" t="s">
        <v>112</v>
      </c>
      <c r="L1019">
        <v>100</v>
      </c>
      <c r="M1019" t="s">
        <v>140</v>
      </c>
    </row>
    <row r="1020" spans="1:13" x14ac:dyDescent="0.3">
      <c r="A1020" t="s">
        <v>108</v>
      </c>
      <c r="B1020" s="16">
        <v>43708</v>
      </c>
      <c r="C1020" s="16" t="str">
        <f t="shared" si="45"/>
        <v>Aug</v>
      </c>
      <c r="D1020" s="16" t="str">
        <f t="shared" si="46"/>
        <v>FY 2020</v>
      </c>
      <c r="E1020" s="16" t="str">
        <f t="shared" si="47"/>
        <v>Q2</v>
      </c>
      <c r="F1020" t="s">
        <v>141</v>
      </c>
      <c r="G1020" t="s">
        <v>142</v>
      </c>
      <c r="H1020">
        <v>61</v>
      </c>
      <c r="I1020" t="s">
        <v>111</v>
      </c>
      <c r="J1020" t="s">
        <v>112</v>
      </c>
      <c r="L1020">
        <v>110</v>
      </c>
      <c r="M1020" t="s">
        <v>143</v>
      </c>
    </row>
    <row r="1021" spans="1:13" x14ac:dyDescent="0.3">
      <c r="A1021" t="s">
        <v>108</v>
      </c>
      <c r="B1021" s="16">
        <v>43708</v>
      </c>
      <c r="C1021" s="16" t="str">
        <f t="shared" si="45"/>
        <v>Aug</v>
      </c>
      <c r="D1021" s="16" t="str">
        <f t="shared" si="46"/>
        <v>FY 2020</v>
      </c>
      <c r="E1021" s="16" t="str">
        <f t="shared" si="47"/>
        <v>Q2</v>
      </c>
      <c r="F1021" t="s">
        <v>144</v>
      </c>
      <c r="G1021" t="s">
        <v>145</v>
      </c>
      <c r="H1021">
        <v>2320</v>
      </c>
      <c r="I1021" t="s">
        <v>111</v>
      </c>
      <c r="J1021" t="s">
        <v>112</v>
      </c>
      <c r="L1021">
        <v>120</v>
      </c>
      <c r="M1021" t="s">
        <v>146</v>
      </c>
    </row>
    <row r="1022" spans="1:13" x14ac:dyDescent="0.3">
      <c r="A1022" t="s">
        <v>108</v>
      </c>
      <c r="B1022" s="16">
        <v>43708</v>
      </c>
      <c r="C1022" s="16" t="str">
        <f t="shared" si="45"/>
        <v>Aug</v>
      </c>
      <c r="D1022" s="16" t="str">
        <f t="shared" si="46"/>
        <v>FY 2020</v>
      </c>
      <c r="E1022" s="16" t="str">
        <f t="shared" si="47"/>
        <v>Q2</v>
      </c>
      <c r="F1022" t="s">
        <v>147</v>
      </c>
      <c r="G1022" t="s">
        <v>148</v>
      </c>
      <c r="H1022">
        <v>2762</v>
      </c>
      <c r="I1022" t="s">
        <v>111</v>
      </c>
      <c r="J1022" t="s">
        <v>112</v>
      </c>
      <c r="L1022">
        <v>130</v>
      </c>
      <c r="M1022" t="s">
        <v>149</v>
      </c>
    </row>
    <row r="1023" spans="1:13" x14ac:dyDescent="0.3">
      <c r="A1023" t="s">
        <v>108</v>
      </c>
      <c r="B1023" s="16">
        <v>43708</v>
      </c>
      <c r="C1023" s="16" t="str">
        <f t="shared" si="45"/>
        <v>Aug</v>
      </c>
      <c r="D1023" s="16" t="str">
        <f t="shared" si="46"/>
        <v>FY 2020</v>
      </c>
      <c r="E1023" s="16" t="str">
        <f t="shared" si="47"/>
        <v>Q2</v>
      </c>
      <c r="F1023" t="s">
        <v>150</v>
      </c>
      <c r="G1023" t="s">
        <v>151</v>
      </c>
      <c r="H1023">
        <v>127850</v>
      </c>
      <c r="I1023" t="s">
        <v>111</v>
      </c>
      <c r="J1023" t="s">
        <v>112</v>
      </c>
      <c r="L1023">
        <v>140</v>
      </c>
      <c r="M1023" t="s">
        <v>152</v>
      </c>
    </row>
    <row r="1024" spans="1:13" x14ac:dyDescent="0.3">
      <c r="A1024" t="s">
        <v>108</v>
      </c>
      <c r="B1024" s="16">
        <v>43677</v>
      </c>
      <c r="C1024" s="16" t="str">
        <f t="shared" si="45"/>
        <v>Jul</v>
      </c>
      <c r="D1024" s="16" t="str">
        <f t="shared" si="46"/>
        <v>FY 2020</v>
      </c>
      <c r="E1024" s="16" t="str">
        <f t="shared" si="47"/>
        <v>Q2</v>
      </c>
      <c r="F1024" t="s">
        <v>109</v>
      </c>
      <c r="G1024" t="s">
        <v>110</v>
      </c>
      <c r="H1024">
        <v>16208</v>
      </c>
      <c r="I1024" t="s">
        <v>111</v>
      </c>
      <c r="J1024" t="s">
        <v>112</v>
      </c>
      <c r="L1024">
        <v>10</v>
      </c>
      <c r="M1024" t="s">
        <v>113</v>
      </c>
    </row>
    <row r="1025" spans="1:13" x14ac:dyDescent="0.3">
      <c r="A1025" t="s">
        <v>108</v>
      </c>
      <c r="B1025" s="16">
        <v>43677</v>
      </c>
      <c r="C1025" s="16" t="str">
        <f t="shared" si="45"/>
        <v>Jul</v>
      </c>
      <c r="D1025" s="16" t="str">
        <f t="shared" si="46"/>
        <v>FY 2020</v>
      </c>
      <c r="E1025" s="16" t="str">
        <f t="shared" si="47"/>
        <v>Q2</v>
      </c>
      <c r="F1025" t="s">
        <v>114</v>
      </c>
      <c r="G1025" t="s">
        <v>115</v>
      </c>
      <c r="H1025">
        <v>10968</v>
      </c>
      <c r="I1025" t="s">
        <v>111</v>
      </c>
      <c r="J1025" t="s">
        <v>112</v>
      </c>
      <c r="L1025">
        <v>20</v>
      </c>
      <c r="M1025" t="s">
        <v>116</v>
      </c>
    </row>
    <row r="1026" spans="1:13" x14ac:dyDescent="0.3">
      <c r="A1026" t="s">
        <v>108</v>
      </c>
      <c r="B1026" s="16">
        <v>43677</v>
      </c>
      <c r="C1026" s="16" t="str">
        <f t="shared" si="45"/>
        <v>Jul</v>
      </c>
      <c r="D1026" s="16" t="str">
        <f t="shared" si="46"/>
        <v>FY 2020</v>
      </c>
      <c r="E1026" s="16" t="str">
        <f t="shared" si="47"/>
        <v>Q2</v>
      </c>
      <c r="F1026" t="s">
        <v>117</v>
      </c>
      <c r="G1026" t="s">
        <v>118</v>
      </c>
      <c r="H1026">
        <v>407</v>
      </c>
      <c r="I1026" t="s">
        <v>111</v>
      </c>
      <c r="J1026" t="s">
        <v>112</v>
      </c>
      <c r="L1026">
        <v>30</v>
      </c>
      <c r="M1026" t="s">
        <v>119</v>
      </c>
    </row>
    <row r="1027" spans="1:13" x14ac:dyDescent="0.3">
      <c r="A1027" t="s">
        <v>108</v>
      </c>
      <c r="B1027" s="16">
        <v>43677</v>
      </c>
      <c r="C1027" s="16" t="str">
        <f t="shared" ref="C1027:C1090" si="48">TEXT(B1027,"mmm")</f>
        <v>Jul</v>
      </c>
      <c r="D1027" s="16" t="str">
        <f t="shared" ref="D1027:D1090" si="49">"FY "&amp; (YEAR(B1027) + IF(MONTH(B1027)&gt;3,1,0))</f>
        <v>FY 2020</v>
      </c>
      <c r="E1027" s="16" t="str">
        <f t="shared" ref="E1027:E1090" si="50">CHOOSE(INT((MOD(MONTH(B1027)-4,12))/3)+1, "Q1", "Q2", "Q3", "Q4")</f>
        <v>Q2</v>
      </c>
      <c r="F1027" t="s">
        <v>120</v>
      </c>
      <c r="G1027" t="s">
        <v>121</v>
      </c>
      <c r="H1027">
        <v>118</v>
      </c>
      <c r="I1027" t="s">
        <v>111</v>
      </c>
      <c r="J1027" t="s">
        <v>112</v>
      </c>
      <c r="L1027">
        <v>40</v>
      </c>
      <c r="M1027" t="s">
        <v>122</v>
      </c>
    </row>
    <row r="1028" spans="1:13" x14ac:dyDescent="0.3">
      <c r="A1028" t="s">
        <v>108</v>
      </c>
      <c r="B1028" s="16">
        <v>43677</v>
      </c>
      <c r="C1028" s="16" t="str">
        <f t="shared" si="48"/>
        <v>Jul</v>
      </c>
      <c r="D1028" s="16" t="str">
        <f t="shared" si="49"/>
        <v>FY 2020</v>
      </c>
      <c r="E1028" s="16" t="str">
        <f t="shared" si="50"/>
        <v>Q2</v>
      </c>
      <c r="F1028" t="s">
        <v>123</v>
      </c>
      <c r="G1028" t="s">
        <v>124</v>
      </c>
      <c r="H1028">
        <v>1626</v>
      </c>
      <c r="I1028" t="s">
        <v>111</v>
      </c>
      <c r="J1028" t="s">
        <v>112</v>
      </c>
      <c r="L1028">
        <v>50</v>
      </c>
      <c r="M1028" t="s">
        <v>125</v>
      </c>
    </row>
    <row r="1029" spans="1:13" x14ac:dyDescent="0.3">
      <c r="A1029" t="s">
        <v>108</v>
      </c>
      <c r="B1029" s="16">
        <v>43677</v>
      </c>
      <c r="C1029" s="16" t="str">
        <f t="shared" si="48"/>
        <v>Jul</v>
      </c>
      <c r="D1029" s="16" t="str">
        <f t="shared" si="49"/>
        <v>FY 2020</v>
      </c>
      <c r="E1029" s="16" t="str">
        <f t="shared" si="50"/>
        <v>Q2</v>
      </c>
      <c r="F1029" t="s">
        <v>126</v>
      </c>
      <c r="G1029" t="s">
        <v>127</v>
      </c>
      <c r="H1029">
        <v>3089</v>
      </c>
      <c r="I1029" t="s">
        <v>111</v>
      </c>
      <c r="J1029" t="s">
        <v>112</v>
      </c>
      <c r="L1029">
        <v>60</v>
      </c>
      <c r="M1029" t="s">
        <v>128</v>
      </c>
    </row>
    <row r="1030" spans="1:13" x14ac:dyDescent="0.3">
      <c r="A1030" t="s">
        <v>108</v>
      </c>
      <c r="B1030" s="16">
        <v>43677</v>
      </c>
      <c r="C1030" s="16" t="str">
        <f t="shared" si="48"/>
        <v>Jul</v>
      </c>
      <c r="D1030" s="16" t="str">
        <f t="shared" si="49"/>
        <v>FY 2020</v>
      </c>
      <c r="E1030" s="16" t="str">
        <f t="shared" si="50"/>
        <v>Q2</v>
      </c>
      <c r="F1030" t="s">
        <v>129</v>
      </c>
      <c r="G1030" t="s">
        <v>130</v>
      </c>
      <c r="H1030">
        <v>113096</v>
      </c>
      <c r="I1030" t="s">
        <v>111</v>
      </c>
      <c r="J1030" t="s">
        <v>112</v>
      </c>
      <c r="L1030">
        <v>70</v>
      </c>
      <c r="M1030" t="s">
        <v>131</v>
      </c>
    </row>
    <row r="1031" spans="1:13" x14ac:dyDescent="0.3">
      <c r="A1031" t="s">
        <v>108</v>
      </c>
      <c r="B1031" s="16">
        <v>43677</v>
      </c>
      <c r="C1031" s="16" t="str">
        <f t="shared" si="48"/>
        <v>Jul</v>
      </c>
      <c r="D1031" s="16" t="str">
        <f t="shared" si="49"/>
        <v>FY 2020</v>
      </c>
      <c r="E1031" s="16" t="str">
        <f t="shared" si="50"/>
        <v>Q2</v>
      </c>
      <c r="F1031" t="s">
        <v>132</v>
      </c>
      <c r="G1031" t="s">
        <v>133</v>
      </c>
      <c r="H1031">
        <v>22164</v>
      </c>
      <c r="I1031" t="s">
        <v>111</v>
      </c>
      <c r="J1031" t="s">
        <v>112</v>
      </c>
      <c r="L1031">
        <v>80</v>
      </c>
      <c r="M1031" t="s">
        <v>134</v>
      </c>
    </row>
    <row r="1032" spans="1:13" x14ac:dyDescent="0.3">
      <c r="A1032" t="s">
        <v>108</v>
      </c>
      <c r="B1032" s="16">
        <v>43677</v>
      </c>
      <c r="C1032" s="16" t="str">
        <f t="shared" si="48"/>
        <v>Jul</v>
      </c>
      <c r="D1032" s="16" t="str">
        <f t="shared" si="49"/>
        <v>FY 2020</v>
      </c>
      <c r="E1032" s="16" t="str">
        <f t="shared" si="50"/>
        <v>Q2</v>
      </c>
      <c r="F1032" t="s">
        <v>135</v>
      </c>
      <c r="G1032" t="s">
        <v>136</v>
      </c>
      <c r="H1032">
        <v>16472</v>
      </c>
      <c r="I1032" t="s">
        <v>111</v>
      </c>
      <c r="J1032" t="s">
        <v>112</v>
      </c>
      <c r="L1032">
        <v>90</v>
      </c>
      <c r="M1032" t="s">
        <v>137</v>
      </c>
    </row>
    <row r="1033" spans="1:13" x14ac:dyDescent="0.3">
      <c r="A1033" t="s">
        <v>108</v>
      </c>
      <c r="B1033" s="16">
        <v>43677</v>
      </c>
      <c r="C1033" s="16" t="str">
        <f t="shared" si="48"/>
        <v>Jul</v>
      </c>
      <c r="D1033" s="16" t="str">
        <f t="shared" si="49"/>
        <v>FY 2020</v>
      </c>
      <c r="E1033" s="16" t="str">
        <f t="shared" si="50"/>
        <v>Q2</v>
      </c>
      <c r="F1033" t="s">
        <v>138</v>
      </c>
      <c r="G1033" t="s">
        <v>139</v>
      </c>
      <c r="H1033">
        <v>347</v>
      </c>
      <c r="I1033" t="s">
        <v>111</v>
      </c>
      <c r="J1033" t="s">
        <v>112</v>
      </c>
      <c r="L1033">
        <v>100</v>
      </c>
      <c r="M1033" t="s">
        <v>140</v>
      </c>
    </row>
    <row r="1034" spans="1:13" x14ac:dyDescent="0.3">
      <c r="A1034" t="s">
        <v>108</v>
      </c>
      <c r="B1034" s="16">
        <v>43677</v>
      </c>
      <c r="C1034" s="16" t="str">
        <f t="shared" si="48"/>
        <v>Jul</v>
      </c>
      <c r="D1034" s="16" t="str">
        <f t="shared" si="49"/>
        <v>FY 2020</v>
      </c>
      <c r="E1034" s="16" t="str">
        <f t="shared" si="50"/>
        <v>Q2</v>
      </c>
      <c r="F1034" t="s">
        <v>141</v>
      </c>
      <c r="G1034" t="s">
        <v>142</v>
      </c>
      <c r="H1034">
        <v>61</v>
      </c>
      <c r="I1034" t="s">
        <v>111</v>
      </c>
      <c r="J1034" t="s">
        <v>112</v>
      </c>
      <c r="L1034">
        <v>110</v>
      </c>
      <c r="M1034" t="s">
        <v>143</v>
      </c>
    </row>
    <row r="1035" spans="1:13" x14ac:dyDescent="0.3">
      <c r="A1035" t="s">
        <v>108</v>
      </c>
      <c r="B1035" s="16">
        <v>43677</v>
      </c>
      <c r="C1035" s="16" t="str">
        <f t="shared" si="48"/>
        <v>Jul</v>
      </c>
      <c r="D1035" s="16" t="str">
        <f t="shared" si="49"/>
        <v>FY 2020</v>
      </c>
      <c r="E1035" s="16" t="str">
        <f t="shared" si="50"/>
        <v>Q2</v>
      </c>
      <c r="F1035" t="s">
        <v>144</v>
      </c>
      <c r="G1035" t="s">
        <v>145</v>
      </c>
      <c r="H1035">
        <v>2473</v>
      </c>
      <c r="I1035" t="s">
        <v>111</v>
      </c>
      <c r="J1035" t="s">
        <v>112</v>
      </c>
      <c r="L1035">
        <v>120</v>
      </c>
      <c r="M1035" t="s">
        <v>146</v>
      </c>
    </row>
    <row r="1036" spans="1:13" x14ac:dyDescent="0.3">
      <c r="A1036" t="s">
        <v>108</v>
      </c>
      <c r="B1036" s="16">
        <v>43677</v>
      </c>
      <c r="C1036" s="16" t="str">
        <f t="shared" si="48"/>
        <v>Jul</v>
      </c>
      <c r="D1036" s="16" t="str">
        <f t="shared" si="49"/>
        <v>FY 2020</v>
      </c>
      <c r="E1036" s="16" t="str">
        <f t="shared" si="50"/>
        <v>Q2</v>
      </c>
      <c r="F1036" t="s">
        <v>147</v>
      </c>
      <c r="G1036" t="s">
        <v>148</v>
      </c>
      <c r="H1036">
        <v>2811</v>
      </c>
      <c r="I1036" t="s">
        <v>111</v>
      </c>
      <c r="J1036" t="s">
        <v>112</v>
      </c>
      <c r="L1036">
        <v>130</v>
      </c>
      <c r="M1036" t="s">
        <v>149</v>
      </c>
    </row>
    <row r="1037" spans="1:13" x14ac:dyDescent="0.3">
      <c r="A1037" t="s">
        <v>108</v>
      </c>
      <c r="B1037" s="16">
        <v>43677</v>
      </c>
      <c r="C1037" s="16" t="str">
        <f t="shared" si="48"/>
        <v>Jul</v>
      </c>
      <c r="D1037" s="16" t="str">
        <f t="shared" si="49"/>
        <v>FY 2020</v>
      </c>
      <c r="E1037" s="16" t="str">
        <f t="shared" si="50"/>
        <v>Q2</v>
      </c>
      <c r="F1037" t="s">
        <v>150</v>
      </c>
      <c r="G1037" t="s">
        <v>151</v>
      </c>
      <c r="H1037">
        <v>115205</v>
      </c>
      <c r="I1037" t="s">
        <v>111</v>
      </c>
      <c r="J1037" t="s">
        <v>112</v>
      </c>
      <c r="L1037">
        <v>140</v>
      </c>
      <c r="M1037" t="s">
        <v>152</v>
      </c>
    </row>
    <row r="1038" spans="1:13" x14ac:dyDescent="0.3">
      <c r="A1038" t="s">
        <v>108</v>
      </c>
      <c r="B1038" s="16">
        <v>43646</v>
      </c>
      <c r="C1038" s="16" t="str">
        <f t="shared" si="48"/>
        <v>Jun</v>
      </c>
      <c r="D1038" s="16" t="str">
        <f t="shared" si="49"/>
        <v>FY 2020</v>
      </c>
      <c r="E1038" s="16" t="str">
        <f t="shared" si="50"/>
        <v>Q1</v>
      </c>
      <c r="F1038" t="s">
        <v>109</v>
      </c>
      <c r="G1038" t="s">
        <v>110</v>
      </c>
      <c r="H1038">
        <v>21607</v>
      </c>
      <c r="I1038" t="s">
        <v>111</v>
      </c>
      <c r="J1038" t="s">
        <v>112</v>
      </c>
      <c r="L1038">
        <v>10</v>
      </c>
      <c r="M1038" t="s">
        <v>113</v>
      </c>
    </row>
    <row r="1039" spans="1:13" x14ac:dyDescent="0.3">
      <c r="A1039" t="s">
        <v>108</v>
      </c>
      <c r="B1039" s="16">
        <v>43646</v>
      </c>
      <c r="C1039" s="16" t="str">
        <f t="shared" si="48"/>
        <v>Jun</v>
      </c>
      <c r="D1039" s="16" t="str">
        <f t="shared" si="49"/>
        <v>FY 2020</v>
      </c>
      <c r="E1039" s="16" t="str">
        <f t="shared" si="50"/>
        <v>Q1</v>
      </c>
      <c r="F1039" t="s">
        <v>114</v>
      </c>
      <c r="G1039" t="s">
        <v>115</v>
      </c>
      <c r="H1039">
        <v>14767</v>
      </c>
      <c r="I1039" t="s">
        <v>111</v>
      </c>
      <c r="J1039" t="s">
        <v>112</v>
      </c>
      <c r="L1039">
        <v>20</v>
      </c>
      <c r="M1039" t="s">
        <v>116</v>
      </c>
    </row>
    <row r="1040" spans="1:13" x14ac:dyDescent="0.3">
      <c r="A1040" t="s">
        <v>108</v>
      </c>
      <c r="B1040" s="16">
        <v>43646</v>
      </c>
      <c r="C1040" s="16" t="str">
        <f t="shared" si="48"/>
        <v>Jun</v>
      </c>
      <c r="D1040" s="16" t="str">
        <f t="shared" si="49"/>
        <v>FY 2020</v>
      </c>
      <c r="E1040" s="16" t="str">
        <f t="shared" si="50"/>
        <v>Q1</v>
      </c>
      <c r="F1040" t="s">
        <v>117</v>
      </c>
      <c r="G1040" t="s">
        <v>118</v>
      </c>
      <c r="H1040">
        <v>340</v>
      </c>
      <c r="I1040" t="s">
        <v>111</v>
      </c>
      <c r="J1040" t="s">
        <v>112</v>
      </c>
      <c r="L1040">
        <v>30</v>
      </c>
      <c r="M1040" t="s">
        <v>119</v>
      </c>
    </row>
    <row r="1041" spans="1:13" x14ac:dyDescent="0.3">
      <c r="A1041" t="s">
        <v>108</v>
      </c>
      <c r="B1041" s="16">
        <v>43646</v>
      </c>
      <c r="C1041" s="16" t="str">
        <f t="shared" si="48"/>
        <v>Jun</v>
      </c>
      <c r="D1041" s="16" t="str">
        <f t="shared" si="49"/>
        <v>FY 2020</v>
      </c>
      <c r="E1041" s="16" t="str">
        <f t="shared" si="50"/>
        <v>Q1</v>
      </c>
      <c r="F1041" t="s">
        <v>120</v>
      </c>
      <c r="G1041" t="s">
        <v>121</v>
      </c>
      <c r="H1041">
        <v>72</v>
      </c>
      <c r="I1041" t="s">
        <v>111</v>
      </c>
      <c r="J1041" t="s">
        <v>112</v>
      </c>
      <c r="L1041">
        <v>40</v>
      </c>
      <c r="M1041" t="s">
        <v>122</v>
      </c>
    </row>
    <row r="1042" spans="1:13" x14ac:dyDescent="0.3">
      <c r="A1042" t="s">
        <v>108</v>
      </c>
      <c r="B1042" s="16">
        <v>43646</v>
      </c>
      <c r="C1042" s="16" t="str">
        <f t="shared" si="48"/>
        <v>Jun</v>
      </c>
      <c r="D1042" s="16" t="str">
        <f t="shared" si="49"/>
        <v>FY 2020</v>
      </c>
      <c r="E1042" s="16" t="str">
        <f t="shared" si="50"/>
        <v>Q1</v>
      </c>
      <c r="F1042" t="s">
        <v>123</v>
      </c>
      <c r="G1042" t="s">
        <v>124</v>
      </c>
      <c r="H1042">
        <v>2794</v>
      </c>
      <c r="I1042" t="s">
        <v>111</v>
      </c>
      <c r="J1042" t="s">
        <v>112</v>
      </c>
      <c r="L1042">
        <v>50</v>
      </c>
      <c r="M1042" t="s">
        <v>125</v>
      </c>
    </row>
    <row r="1043" spans="1:13" x14ac:dyDescent="0.3">
      <c r="A1043" t="s">
        <v>108</v>
      </c>
      <c r="B1043" s="16">
        <v>43646</v>
      </c>
      <c r="C1043" s="16" t="str">
        <f t="shared" si="48"/>
        <v>Jun</v>
      </c>
      <c r="D1043" s="16" t="str">
        <f t="shared" si="49"/>
        <v>FY 2020</v>
      </c>
      <c r="E1043" s="16" t="str">
        <f t="shared" si="50"/>
        <v>Q1</v>
      </c>
      <c r="F1043" t="s">
        <v>126</v>
      </c>
      <c r="G1043" t="s">
        <v>127</v>
      </c>
      <c r="H1043">
        <v>3634</v>
      </c>
      <c r="I1043" t="s">
        <v>111</v>
      </c>
      <c r="J1043" t="s">
        <v>112</v>
      </c>
      <c r="L1043">
        <v>60</v>
      </c>
      <c r="M1043" t="s">
        <v>128</v>
      </c>
    </row>
    <row r="1044" spans="1:13" x14ac:dyDescent="0.3">
      <c r="A1044" t="s">
        <v>108</v>
      </c>
      <c r="B1044" s="16">
        <v>43646</v>
      </c>
      <c r="C1044" s="16" t="str">
        <f t="shared" si="48"/>
        <v>Jun</v>
      </c>
      <c r="D1044" s="16" t="str">
        <f t="shared" si="49"/>
        <v>FY 2020</v>
      </c>
      <c r="E1044" s="16" t="str">
        <f t="shared" si="50"/>
        <v>Q1</v>
      </c>
      <c r="F1044" t="s">
        <v>129</v>
      </c>
      <c r="G1044" t="s">
        <v>130</v>
      </c>
      <c r="H1044">
        <v>136730</v>
      </c>
      <c r="I1044" t="s">
        <v>111</v>
      </c>
      <c r="J1044" t="s">
        <v>112</v>
      </c>
      <c r="L1044">
        <v>70</v>
      </c>
      <c r="M1044" t="s">
        <v>131</v>
      </c>
    </row>
    <row r="1045" spans="1:13" x14ac:dyDescent="0.3">
      <c r="A1045" t="s">
        <v>108</v>
      </c>
      <c r="B1045" s="16">
        <v>43646</v>
      </c>
      <c r="C1045" s="16" t="str">
        <f t="shared" si="48"/>
        <v>Jun</v>
      </c>
      <c r="D1045" s="16" t="str">
        <f t="shared" si="49"/>
        <v>FY 2020</v>
      </c>
      <c r="E1045" s="16" t="str">
        <f t="shared" si="50"/>
        <v>Q1</v>
      </c>
      <c r="F1045" t="s">
        <v>132</v>
      </c>
      <c r="G1045" t="s">
        <v>133</v>
      </c>
      <c r="H1045">
        <v>18886</v>
      </c>
      <c r="I1045" t="s">
        <v>111</v>
      </c>
      <c r="J1045" t="s">
        <v>112</v>
      </c>
      <c r="L1045">
        <v>80</v>
      </c>
      <c r="M1045" t="s">
        <v>134</v>
      </c>
    </row>
    <row r="1046" spans="1:13" x14ac:dyDescent="0.3">
      <c r="A1046" t="s">
        <v>108</v>
      </c>
      <c r="B1046" s="16">
        <v>43646</v>
      </c>
      <c r="C1046" s="16" t="str">
        <f t="shared" si="48"/>
        <v>Jun</v>
      </c>
      <c r="D1046" s="16" t="str">
        <f t="shared" si="49"/>
        <v>FY 2020</v>
      </c>
      <c r="E1046" s="16" t="str">
        <f t="shared" si="50"/>
        <v>Q1</v>
      </c>
      <c r="F1046" t="s">
        <v>135</v>
      </c>
      <c r="G1046" t="s">
        <v>136</v>
      </c>
      <c r="H1046">
        <v>12840</v>
      </c>
      <c r="I1046" t="s">
        <v>111</v>
      </c>
      <c r="J1046" t="s">
        <v>112</v>
      </c>
      <c r="L1046">
        <v>90</v>
      </c>
      <c r="M1046" t="s">
        <v>137</v>
      </c>
    </row>
    <row r="1047" spans="1:13" x14ac:dyDescent="0.3">
      <c r="A1047" t="s">
        <v>108</v>
      </c>
      <c r="B1047" s="16">
        <v>43646</v>
      </c>
      <c r="C1047" s="16" t="str">
        <f t="shared" si="48"/>
        <v>Jun</v>
      </c>
      <c r="D1047" s="16" t="str">
        <f t="shared" si="49"/>
        <v>FY 2020</v>
      </c>
      <c r="E1047" s="16" t="str">
        <f t="shared" si="50"/>
        <v>Q1</v>
      </c>
      <c r="F1047" t="s">
        <v>138</v>
      </c>
      <c r="G1047" t="s">
        <v>139</v>
      </c>
      <c r="H1047">
        <v>262</v>
      </c>
      <c r="I1047" t="s">
        <v>111</v>
      </c>
      <c r="J1047" t="s">
        <v>112</v>
      </c>
      <c r="L1047">
        <v>100</v>
      </c>
      <c r="M1047" t="s">
        <v>140</v>
      </c>
    </row>
    <row r="1048" spans="1:13" x14ac:dyDescent="0.3">
      <c r="A1048" t="s">
        <v>108</v>
      </c>
      <c r="B1048" s="16">
        <v>43646</v>
      </c>
      <c r="C1048" s="16" t="str">
        <f t="shared" si="48"/>
        <v>Jun</v>
      </c>
      <c r="D1048" s="16" t="str">
        <f t="shared" si="49"/>
        <v>FY 2020</v>
      </c>
      <c r="E1048" s="16" t="str">
        <f t="shared" si="50"/>
        <v>Q1</v>
      </c>
      <c r="F1048" t="s">
        <v>141</v>
      </c>
      <c r="G1048" t="s">
        <v>142</v>
      </c>
      <c r="H1048">
        <v>84</v>
      </c>
      <c r="I1048" t="s">
        <v>111</v>
      </c>
      <c r="J1048" t="s">
        <v>112</v>
      </c>
      <c r="L1048">
        <v>110</v>
      </c>
      <c r="M1048" t="s">
        <v>143</v>
      </c>
    </row>
    <row r="1049" spans="1:13" x14ac:dyDescent="0.3">
      <c r="A1049" t="s">
        <v>108</v>
      </c>
      <c r="B1049" s="16">
        <v>43646</v>
      </c>
      <c r="C1049" s="16" t="str">
        <f t="shared" si="48"/>
        <v>Jun</v>
      </c>
      <c r="D1049" s="16" t="str">
        <f t="shared" si="49"/>
        <v>FY 2020</v>
      </c>
      <c r="E1049" s="16" t="str">
        <f t="shared" si="50"/>
        <v>Q1</v>
      </c>
      <c r="F1049" t="s">
        <v>144</v>
      </c>
      <c r="G1049" t="s">
        <v>145</v>
      </c>
      <c r="H1049">
        <v>2142</v>
      </c>
      <c r="I1049" t="s">
        <v>111</v>
      </c>
      <c r="J1049" t="s">
        <v>112</v>
      </c>
      <c r="L1049">
        <v>120</v>
      </c>
      <c r="M1049" t="s">
        <v>146</v>
      </c>
    </row>
    <row r="1050" spans="1:13" x14ac:dyDescent="0.3">
      <c r="A1050" t="s">
        <v>108</v>
      </c>
      <c r="B1050" s="16">
        <v>43646</v>
      </c>
      <c r="C1050" s="16" t="str">
        <f t="shared" si="48"/>
        <v>Jun</v>
      </c>
      <c r="D1050" s="16" t="str">
        <f t="shared" si="49"/>
        <v>FY 2020</v>
      </c>
      <c r="E1050" s="16" t="str">
        <f t="shared" si="50"/>
        <v>Q1</v>
      </c>
      <c r="F1050" t="s">
        <v>147</v>
      </c>
      <c r="G1050" t="s">
        <v>148</v>
      </c>
      <c r="H1050">
        <v>3558</v>
      </c>
      <c r="I1050" t="s">
        <v>111</v>
      </c>
      <c r="J1050" t="s">
        <v>112</v>
      </c>
      <c r="L1050">
        <v>130</v>
      </c>
      <c r="M1050" t="s">
        <v>149</v>
      </c>
    </row>
    <row r="1051" spans="1:13" x14ac:dyDescent="0.3">
      <c r="A1051" t="s">
        <v>108</v>
      </c>
      <c r="B1051" s="16">
        <v>43646</v>
      </c>
      <c r="C1051" s="16" t="str">
        <f t="shared" si="48"/>
        <v>Jun</v>
      </c>
      <c r="D1051" s="16" t="str">
        <f t="shared" si="49"/>
        <v>FY 2020</v>
      </c>
      <c r="E1051" s="16" t="str">
        <f t="shared" si="50"/>
        <v>Q1</v>
      </c>
      <c r="F1051" t="s">
        <v>150</v>
      </c>
      <c r="G1051" t="s">
        <v>151</v>
      </c>
      <c r="H1051">
        <v>135017</v>
      </c>
      <c r="I1051" t="s">
        <v>111</v>
      </c>
      <c r="J1051" t="s">
        <v>112</v>
      </c>
      <c r="L1051">
        <v>140</v>
      </c>
      <c r="M1051" t="s">
        <v>152</v>
      </c>
    </row>
    <row r="1052" spans="1:13" x14ac:dyDescent="0.3">
      <c r="A1052" t="s">
        <v>108</v>
      </c>
      <c r="B1052" s="16">
        <v>43616</v>
      </c>
      <c r="C1052" s="16" t="str">
        <f t="shared" si="48"/>
        <v>May</v>
      </c>
      <c r="D1052" s="16" t="str">
        <f t="shared" si="49"/>
        <v>FY 2020</v>
      </c>
      <c r="E1052" s="16" t="str">
        <f t="shared" si="50"/>
        <v>Q1</v>
      </c>
      <c r="F1052" t="s">
        <v>109</v>
      </c>
      <c r="G1052" t="s">
        <v>110</v>
      </c>
      <c r="H1052">
        <v>21941</v>
      </c>
      <c r="I1052" t="s">
        <v>111</v>
      </c>
      <c r="J1052" t="s">
        <v>112</v>
      </c>
      <c r="L1052">
        <v>10</v>
      </c>
      <c r="M1052" t="s">
        <v>113</v>
      </c>
    </row>
    <row r="1053" spans="1:13" x14ac:dyDescent="0.3">
      <c r="A1053" t="s">
        <v>108</v>
      </c>
      <c r="B1053" s="16">
        <v>43616</v>
      </c>
      <c r="C1053" s="16" t="str">
        <f t="shared" si="48"/>
        <v>May</v>
      </c>
      <c r="D1053" s="16" t="str">
        <f t="shared" si="49"/>
        <v>FY 2020</v>
      </c>
      <c r="E1053" s="16" t="str">
        <f t="shared" si="50"/>
        <v>Q1</v>
      </c>
      <c r="F1053" t="s">
        <v>114</v>
      </c>
      <c r="G1053" t="s">
        <v>115</v>
      </c>
      <c r="H1053">
        <v>15428</v>
      </c>
      <c r="I1053" t="s">
        <v>111</v>
      </c>
      <c r="J1053" t="s">
        <v>112</v>
      </c>
      <c r="L1053">
        <v>20</v>
      </c>
      <c r="M1053" t="s">
        <v>116</v>
      </c>
    </row>
    <row r="1054" spans="1:13" x14ac:dyDescent="0.3">
      <c r="A1054" t="s">
        <v>108</v>
      </c>
      <c r="B1054" s="16">
        <v>43616</v>
      </c>
      <c r="C1054" s="16" t="str">
        <f t="shared" si="48"/>
        <v>May</v>
      </c>
      <c r="D1054" s="16" t="str">
        <f t="shared" si="49"/>
        <v>FY 2020</v>
      </c>
      <c r="E1054" s="16" t="str">
        <f t="shared" si="50"/>
        <v>Q1</v>
      </c>
      <c r="F1054" t="s">
        <v>117</v>
      </c>
      <c r="G1054" t="s">
        <v>118</v>
      </c>
      <c r="H1054">
        <v>368</v>
      </c>
      <c r="I1054" t="s">
        <v>111</v>
      </c>
      <c r="J1054" t="s">
        <v>112</v>
      </c>
      <c r="L1054">
        <v>30</v>
      </c>
      <c r="M1054" t="s">
        <v>119</v>
      </c>
    </row>
    <row r="1055" spans="1:13" x14ac:dyDescent="0.3">
      <c r="A1055" t="s">
        <v>108</v>
      </c>
      <c r="B1055" s="16">
        <v>43616</v>
      </c>
      <c r="C1055" s="16" t="str">
        <f t="shared" si="48"/>
        <v>May</v>
      </c>
      <c r="D1055" s="16" t="str">
        <f t="shared" si="49"/>
        <v>FY 2020</v>
      </c>
      <c r="E1055" s="16" t="str">
        <f t="shared" si="50"/>
        <v>Q1</v>
      </c>
      <c r="F1055" t="s">
        <v>120</v>
      </c>
      <c r="G1055" t="s">
        <v>121</v>
      </c>
      <c r="H1055">
        <v>83</v>
      </c>
      <c r="I1055" t="s">
        <v>111</v>
      </c>
      <c r="J1055" t="s">
        <v>112</v>
      </c>
      <c r="L1055">
        <v>40</v>
      </c>
      <c r="M1055" t="s">
        <v>122</v>
      </c>
    </row>
    <row r="1056" spans="1:13" x14ac:dyDescent="0.3">
      <c r="A1056" t="s">
        <v>108</v>
      </c>
      <c r="B1056" s="16">
        <v>43616</v>
      </c>
      <c r="C1056" s="16" t="str">
        <f t="shared" si="48"/>
        <v>May</v>
      </c>
      <c r="D1056" s="16" t="str">
        <f t="shared" si="49"/>
        <v>FY 2020</v>
      </c>
      <c r="E1056" s="16" t="str">
        <f t="shared" si="50"/>
        <v>Q1</v>
      </c>
      <c r="F1056" t="s">
        <v>123</v>
      </c>
      <c r="G1056" t="s">
        <v>124</v>
      </c>
      <c r="H1056">
        <v>2463</v>
      </c>
      <c r="I1056" t="s">
        <v>111</v>
      </c>
      <c r="J1056" t="s">
        <v>112</v>
      </c>
      <c r="L1056">
        <v>50</v>
      </c>
      <c r="M1056" t="s">
        <v>125</v>
      </c>
    </row>
    <row r="1057" spans="1:13" x14ac:dyDescent="0.3">
      <c r="A1057" t="s">
        <v>108</v>
      </c>
      <c r="B1057" s="16">
        <v>43616</v>
      </c>
      <c r="C1057" s="16" t="str">
        <f t="shared" si="48"/>
        <v>May</v>
      </c>
      <c r="D1057" s="16" t="str">
        <f t="shared" si="49"/>
        <v>FY 2020</v>
      </c>
      <c r="E1057" s="16" t="str">
        <f t="shared" si="50"/>
        <v>Q1</v>
      </c>
      <c r="F1057" t="s">
        <v>126</v>
      </c>
      <c r="G1057" t="s">
        <v>127</v>
      </c>
      <c r="H1057">
        <v>3599</v>
      </c>
      <c r="I1057" t="s">
        <v>111</v>
      </c>
      <c r="J1057" t="s">
        <v>112</v>
      </c>
      <c r="L1057">
        <v>60</v>
      </c>
      <c r="M1057" t="s">
        <v>128</v>
      </c>
    </row>
    <row r="1058" spans="1:13" x14ac:dyDescent="0.3">
      <c r="A1058" t="s">
        <v>108</v>
      </c>
      <c r="B1058" s="16">
        <v>43616</v>
      </c>
      <c r="C1058" s="16" t="str">
        <f t="shared" si="48"/>
        <v>May</v>
      </c>
      <c r="D1058" s="16" t="str">
        <f t="shared" si="49"/>
        <v>FY 2020</v>
      </c>
      <c r="E1058" s="16" t="str">
        <f t="shared" si="50"/>
        <v>Q1</v>
      </c>
      <c r="F1058" t="s">
        <v>129</v>
      </c>
      <c r="G1058" t="s">
        <v>130</v>
      </c>
      <c r="H1058">
        <v>154782</v>
      </c>
      <c r="I1058" t="s">
        <v>111</v>
      </c>
      <c r="J1058" t="s">
        <v>112</v>
      </c>
      <c r="L1058">
        <v>70</v>
      </c>
      <c r="M1058" t="s">
        <v>131</v>
      </c>
    </row>
    <row r="1059" spans="1:13" x14ac:dyDescent="0.3">
      <c r="A1059" t="s">
        <v>108</v>
      </c>
      <c r="B1059" s="16">
        <v>43616</v>
      </c>
      <c r="C1059" s="16" t="str">
        <f t="shared" si="48"/>
        <v>May</v>
      </c>
      <c r="D1059" s="16" t="str">
        <f t="shared" si="49"/>
        <v>FY 2020</v>
      </c>
      <c r="E1059" s="16" t="str">
        <f t="shared" si="50"/>
        <v>Q1</v>
      </c>
      <c r="F1059" t="s">
        <v>132</v>
      </c>
      <c r="G1059" t="s">
        <v>133</v>
      </c>
      <c r="H1059">
        <v>17547</v>
      </c>
      <c r="I1059" t="s">
        <v>111</v>
      </c>
      <c r="J1059" t="s">
        <v>112</v>
      </c>
      <c r="L1059">
        <v>80</v>
      </c>
      <c r="M1059" t="s">
        <v>134</v>
      </c>
    </row>
    <row r="1060" spans="1:13" x14ac:dyDescent="0.3">
      <c r="A1060" t="s">
        <v>108</v>
      </c>
      <c r="B1060" s="16">
        <v>43616</v>
      </c>
      <c r="C1060" s="16" t="str">
        <f t="shared" si="48"/>
        <v>May</v>
      </c>
      <c r="D1060" s="16" t="str">
        <f t="shared" si="49"/>
        <v>FY 2020</v>
      </c>
      <c r="E1060" s="16" t="str">
        <f t="shared" si="50"/>
        <v>Q1</v>
      </c>
      <c r="F1060" t="s">
        <v>135</v>
      </c>
      <c r="G1060" t="s">
        <v>136</v>
      </c>
      <c r="H1060">
        <v>11885</v>
      </c>
      <c r="I1060" t="s">
        <v>111</v>
      </c>
      <c r="J1060" t="s">
        <v>112</v>
      </c>
      <c r="L1060">
        <v>90</v>
      </c>
      <c r="M1060" t="s">
        <v>137</v>
      </c>
    </row>
    <row r="1061" spans="1:13" x14ac:dyDescent="0.3">
      <c r="A1061" t="s">
        <v>108</v>
      </c>
      <c r="B1061" s="16">
        <v>43616</v>
      </c>
      <c r="C1061" s="16" t="str">
        <f t="shared" si="48"/>
        <v>May</v>
      </c>
      <c r="D1061" s="16" t="str">
        <f t="shared" si="49"/>
        <v>FY 2020</v>
      </c>
      <c r="E1061" s="16" t="str">
        <f t="shared" si="50"/>
        <v>Q1</v>
      </c>
      <c r="F1061" t="s">
        <v>138</v>
      </c>
      <c r="G1061" t="s">
        <v>139</v>
      </c>
      <c r="H1061">
        <v>355</v>
      </c>
      <c r="I1061" t="s">
        <v>111</v>
      </c>
      <c r="J1061" t="s">
        <v>112</v>
      </c>
      <c r="L1061">
        <v>100</v>
      </c>
      <c r="M1061" t="s">
        <v>140</v>
      </c>
    </row>
    <row r="1062" spans="1:13" x14ac:dyDescent="0.3">
      <c r="A1062" t="s">
        <v>108</v>
      </c>
      <c r="B1062" s="16">
        <v>43616</v>
      </c>
      <c r="C1062" s="16" t="str">
        <f t="shared" si="48"/>
        <v>May</v>
      </c>
      <c r="D1062" s="16" t="str">
        <f t="shared" si="49"/>
        <v>FY 2020</v>
      </c>
      <c r="E1062" s="16" t="str">
        <f t="shared" si="50"/>
        <v>Q1</v>
      </c>
      <c r="F1062" t="s">
        <v>141</v>
      </c>
      <c r="G1062" t="s">
        <v>142</v>
      </c>
      <c r="H1062">
        <v>94</v>
      </c>
      <c r="I1062" t="s">
        <v>111</v>
      </c>
      <c r="J1062" t="s">
        <v>112</v>
      </c>
      <c r="L1062">
        <v>110</v>
      </c>
      <c r="M1062" t="s">
        <v>143</v>
      </c>
    </row>
    <row r="1063" spans="1:13" x14ac:dyDescent="0.3">
      <c r="A1063" t="s">
        <v>108</v>
      </c>
      <c r="B1063" s="16">
        <v>43616</v>
      </c>
      <c r="C1063" s="16" t="str">
        <f t="shared" si="48"/>
        <v>May</v>
      </c>
      <c r="D1063" s="16" t="str">
        <f t="shared" si="49"/>
        <v>FY 2020</v>
      </c>
      <c r="E1063" s="16" t="str">
        <f t="shared" si="50"/>
        <v>Q1</v>
      </c>
      <c r="F1063" t="s">
        <v>144</v>
      </c>
      <c r="G1063" t="s">
        <v>145</v>
      </c>
      <c r="H1063">
        <v>1999</v>
      </c>
      <c r="I1063" t="s">
        <v>111</v>
      </c>
      <c r="J1063" t="s">
        <v>112</v>
      </c>
      <c r="L1063">
        <v>120</v>
      </c>
      <c r="M1063" t="s">
        <v>146</v>
      </c>
    </row>
    <row r="1064" spans="1:13" x14ac:dyDescent="0.3">
      <c r="A1064" t="s">
        <v>108</v>
      </c>
      <c r="B1064" s="16">
        <v>43616</v>
      </c>
      <c r="C1064" s="16" t="str">
        <f t="shared" si="48"/>
        <v>May</v>
      </c>
      <c r="D1064" s="16" t="str">
        <f t="shared" si="49"/>
        <v>FY 2020</v>
      </c>
      <c r="E1064" s="16" t="str">
        <f t="shared" si="50"/>
        <v>Q1</v>
      </c>
      <c r="F1064" t="s">
        <v>147</v>
      </c>
      <c r="G1064" t="s">
        <v>148</v>
      </c>
      <c r="H1064">
        <v>3214</v>
      </c>
      <c r="I1064" t="s">
        <v>111</v>
      </c>
      <c r="J1064" t="s">
        <v>112</v>
      </c>
      <c r="L1064">
        <v>130</v>
      </c>
      <c r="M1064" t="s">
        <v>149</v>
      </c>
    </row>
    <row r="1065" spans="1:13" x14ac:dyDescent="0.3">
      <c r="A1065" t="s">
        <v>108</v>
      </c>
      <c r="B1065" s="16">
        <v>43616</v>
      </c>
      <c r="C1065" s="16" t="str">
        <f t="shared" si="48"/>
        <v>May</v>
      </c>
      <c r="D1065" s="16" t="str">
        <f t="shared" si="49"/>
        <v>FY 2020</v>
      </c>
      <c r="E1065" s="16" t="str">
        <f t="shared" si="50"/>
        <v>Q1</v>
      </c>
      <c r="F1065" t="s">
        <v>150</v>
      </c>
      <c r="G1065" t="s">
        <v>151</v>
      </c>
      <c r="H1065">
        <v>153530</v>
      </c>
      <c r="I1065" t="s">
        <v>111</v>
      </c>
      <c r="J1065" t="s">
        <v>112</v>
      </c>
      <c r="L1065">
        <v>140</v>
      </c>
      <c r="M1065" t="s">
        <v>152</v>
      </c>
    </row>
    <row r="1066" spans="1:13" x14ac:dyDescent="0.3">
      <c r="A1066" t="s">
        <v>108</v>
      </c>
      <c r="B1066" s="16">
        <v>43585</v>
      </c>
      <c r="C1066" s="16" t="str">
        <f t="shared" si="48"/>
        <v>Apr</v>
      </c>
      <c r="D1066" s="16" t="str">
        <f t="shared" si="49"/>
        <v>FY 2020</v>
      </c>
      <c r="E1066" s="16" t="str">
        <f t="shared" si="50"/>
        <v>Q1</v>
      </c>
      <c r="F1066" t="s">
        <v>109</v>
      </c>
      <c r="G1066" t="s">
        <v>110</v>
      </c>
      <c r="H1066">
        <v>25339</v>
      </c>
      <c r="I1066" t="s">
        <v>111</v>
      </c>
      <c r="J1066" t="s">
        <v>112</v>
      </c>
      <c r="L1066">
        <v>10</v>
      </c>
      <c r="M1066" t="s">
        <v>113</v>
      </c>
    </row>
    <row r="1067" spans="1:13" x14ac:dyDescent="0.3">
      <c r="A1067" t="s">
        <v>108</v>
      </c>
      <c r="B1067" s="16">
        <v>43585</v>
      </c>
      <c r="C1067" s="16" t="str">
        <f t="shared" si="48"/>
        <v>Apr</v>
      </c>
      <c r="D1067" s="16" t="str">
        <f t="shared" si="49"/>
        <v>FY 2020</v>
      </c>
      <c r="E1067" s="16" t="str">
        <f t="shared" si="50"/>
        <v>Q1</v>
      </c>
      <c r="F1067" t="s">
        <v>114</v>
      </c>
      <c r="G1067" t="s">
        <v>115</v>
      </c>
      <c r="H1067">
        <v>17076</v>
      </c>
      <c r="I1067" t="s">
        <v>111</v>
      </c>
      <c r="J1067" t="s">
        <v>112</v>
      </c>
      <c r="L1067">
        <v>20</v>
      </c>
      <c r="M1067" t="s">
        <v>116</v>
      </c>
    </row>
    <row r="1068" spans="1:13" x14ac:dyDescent="0.3">
      <c r="A1068" t="s">
        <v>108</v>
      </c>
      <c r="B1068" s="16">
        <v>43585</v>
      </c>
      <c r="C1068" s="16" t="str">
        <f t="shared" si="48"/>
        <v>Apr</v>
      </c>
      <c r="D1068" s="16" t="str">
        <f t="shared" si="49"/>
        <v>FY 2020</v>
      </c>
      <c r="E1068" s="16" t="str">
        <f t="shared" si="50"/>
        <v>Q1</v>
      </c>
      <c r="F1068" t="s">
        <v>117</v>
      </c>
      <c r="G1068" t="s">
        <v>118</v>
      </c>
      <c r="H1068">
        <v>407</v>
      </c>
      <c r="I1068" t="s">
        <v>111</v>
      </c>
      <c r="J1068" t="s">
        <v>112</v>
      </c>
      <c r="L1068">
        <v>30</v>
      </c>
      <c r="M1068" t="s">
        <v>119</v>
      </c>
    </row>
    <row r="1069" spans="1:13" x14ac:dyDescent="0.3">
      <c r="A1069" t="s">
        <v>108</v>
      </c>
      <c r="B1069" s="16">
        <v>43585</v>
      </c>
      <c r="C1069" s="16" t="str">
        <f t="shared" si="48"/>
        <v>Apr</v>
      </c>
      <c r="D1069" s="16" t="str">
        <f t="shared" si="49"/>
        <v>FY 2020</v>
      </c>
      <c r="E1069" s="16" t="str">
        <f t="shared" si="50"/>
        <v>Q1</v>
      </c>
      <c r="F1069" t="s">
        <v>120</v>
      </c>
      <c r="G1069" t="s">
        <v>121</v>
      </c>
      <c r="H1069">
        <v>65</v>
      </c>
      <c r="I1069" t="s">
        <v>111</v>
      </c>
      <c r="J1069" t="s">
        <v>112</v>
      </c>
      <c r="L1069">
        <v>40</v>
      </c>
      <c r="M1069" t="s">
        <v>122</v>
      </c>
    </row>
    <row r="1070" spans="1:13" x14ac:dyDescent="0.3">
      <c r="A1070" t="s">
        <v>108</v>
      </c>
      <c r="B1070" s="16">
        <v>43585</v>
      </c>
      <c r="C1070" s="16" t="str">
        <f t="shared" si="48"/>
        <v>Apr</v>
      </c>
      <c r="D1070" s="16" t="str">
        <f t="shared" si="49"/>
        <v>FY 2020</v>
      </c>
      <c r="E1070" s="16" t="str">
        <f t="shared" si="50"/>
        <v>Q1</v>
      </c>
      <c r="F1070" t="s">
        <v>123</v>
      </c>
      <c r="G1070" t="s">
        <v>124</v>
      </c>
      <c r="H1070">
        <v>2361</v>
      </c>
      <c r="I1070" t="s">
        <v>111</v>
      </c>
      <c r="J1070" t="s">
        <v>112</v>
      </c>
      <c r="L1070">
        <v>50</v>
      </c>
      <c r="M1070" t="s">
        <v>125</v>
      </c>
    </row>
    <row r="1071" spans="1:13" x14ac:dyDescent="0.3">
      <c r="A1071" t="s">
        <v>108</v>
      </c>
      <c r="B1071" s="16">
        <v>43585</v>
      </c>
      <c r="C1071" s="16" t="str">
        <f t="shared" si="48"/>
        <v>Apr</v>
      </c>
      <c r="D1071" s="16" t="str">
        <f t="shared" si="49"/>
        <v>FY 2020</v>
      </c>
      <c r="E1071" s="16" t="str">
        <f t="shared" si="50"/>
        <v>Q1</v>
      </c>
      <c r="F1071" t="s">
        <v>126</v>
      </c>
      <c r="G1071" t="s">
        <v>127</v>
      </c>
      <c r="H1071">
        <v>5430</v>
      </c>
      <c r="I1071" t="s">
        <v>111</v>
      </c>
      <c r="J1071" t="s">
        <v>112</v>
      </c>
      <c r="L1071">
        <v>60</v>
      </c>
      <c r="M1071" t="s">
        <v>128</v>
      </c>
    </row>
    <row r="1072" spans="1:13" x14ac:dyDescent="0.3">
      <c r="A1072" t="s">
        <v>108</v>
      </c>
      <c r="B1072" s="16">
        <v>43585</v>
      </c>
      <c r="C1072" s="16" t="str">
        <f t="shared" si="48"/>
        <v>Apr</v>
      </c>
      <c r="D1072" s="16" t="str">
        <f t="shared" si="49"/>
        <v>FY 2020</v>
      </c>
      <c r="E1072" s="16" t="str">
        <f t="shared" si="50"/>
        <v>Q1</v>
      </c>
      <c r="F1072" t="s">
        <v>129</v>
      </c>
      <c r="G1072" t="s">
        <v>130</v>
      </c>
      <c r="H1072">
        <v>155215</v>
      </c>
      <c r="I1072" t="s">
        <v>111</v>
      </c>
      <c r="J1072" t="s">
        <v>112</v>
      </c>
      <c r="L1072">
        <v>70</v>
      </c>
      <c r="M1072" t="s">
        <v>131</v>
      </c>
    </row>
    <row r="1073" spans="1:13" x14ac:dyDescent="0.3">
      <c r="A1073" t="s">
        <v>108</v>
      </c>
      <c r="B1073" s="16">
        <v>43585</v>
      </c>
      <c r="C1073" s="16" t="str">
        <f t="shared" si="48"/>
        <v>Apr</v>
      </c>
      <c r="D1073" s="16" t="str">
        <f t="shared" si="49"/>
        <v>FY 2020</v>
      </c>
      <c r="E1073" s="16" t="str">
        <f t="shared" si="50"/>
        <v>Q1</v>
      </c>
      <c r="F1073" t="s">
        <v>132</v>
      </c>
      <c r="G1073" t="s">
        <v>133</v>
      </c>
      <c r="H1073">
        <v>23118</v>
      </c>
      <c r="I1073" t="s">
        <v>111</v>
      </c>
      <c r="J1073" t="s">
        <v>112</v>
      </c>
      <c r="L1073">
        <v>80</v>
      </c>
      <c r="M1073" t="s">
        <v>134</v>
      </c>
    </row>
    <row r="1074" spans="1:13" x14ac:dyDescent="0.3">
      <c r="A1074" t="s">
        <v>108</v>
      </c>
      <c r="B1074" s="16">
        <v>43585</v>
      </c>
      <c r="C1074" s="16" t="str">
        <f t="shared" si="48"/>
        <v>Apr</v>
      </c>
      <c r="D1074" s="16" t="str">
        <f t="shared" si="49"/>
        <v>FY 2020</v>
      </c>
      <c r="E1074" s="16" t="str">
        <f t="shared" si="50"/>
        <v>Q1</v>
      </c>
      <c r="F1074" t="s">
        <v>135</v>
      </c>
      <c r="G1074" t="s">
        <v>136</v>
      </c>
      <c r="H1074">
        <v>14412</v>
      </c>
      <c r="I1074" t="s">
        <v>111</v>
      </c>
      <c r="J1074" t="s">
        <v>112</v>
      </c>
      <c r="L1074">
        <v>90</v>
      </c>
      <c r="M1074" t="s">
        <v>137</v>
      </c>
    </row>
    <row r="1075" spans="1:13" x14ac:dyDescent="0.3">
      <c r="A1075" t="s">
        <v>108</v>
      </c>
      <c r="B1075" s="16">
        <v>43585</v>
      </c>
      <c r="C1075" s="16" t="str">
        <f t="shared" si="48"/>
        <v>Apr</v>
      </c>
      <c r="D1075" s="16" t="str">
        <f t="shared" si="49"/>
        <v>FY 2020</v>
      </c>
      <c r="E1075" s="16" t="str">
        <f t="shared" si="50"/>
        <v>Q1</v>
      </c>
      <c r="F1075" t="s">
        <v>138</v>
      </c>
      <c r="G1075" t="s">
        <v>139</v>
      </c>
      <c r="H1075">
        <v>391</v>
      </c>
      <c r="I1075" t="s">
        <v>111</v>
      </c>
      <c r="J1075" t="s">
        <v>112</v>
      </c>
      <c r="L1075">
        <v>100</v>
      </c>
      <c r="M1075" t="s">
        <v>140</v>
      </c>
    </row>
    <row r="1076" spans="1:13" x14ac:dyDescent="0.3">
      <c r="A1076" t="s">
        <v>108</v>
      </c>
      <c r="B1076" s="16">
        <v>43585</v>
      </c>
      <c r="C1076" s="16" t="str">
        <f t="shared" si="48"/>
        <v>Apr</v>
      </c>
      <c r="D1076" s="16" t="str">
        <f t="shared" si="49"/>
        <v>FY 2020</v>
      </c>
      <c r="E1076" s="16" t="str">
        <f t="shared" si="50"/>
        <v>Q1</v>
      </c>
      <c r="F1076" t="s">
        <v>141</v>
      </c>
      <c r="G1076" t="s">
        <v>142</v>
      </c>
      <c r="H1076">
        <v>86</v>
      </c>
      <c r="I1076" t="s">
        <v>111</v>
      </c>
      <c r="J1076" t="s">
        <v>112</v>
      </c>
      <c r="L1076">
        <v>110</v>
      </c>
      <c r="M1076" t="s">
        <v>143</v>
      </c>
    </row>
    <row r="1077" spans="1:13" x14ac:dyDescent="0.3">
      <c r="A1077" t="s">
        <v>108</v>
      </c>
      <c r="B1077" s="16">
        <v>43585</v>
      </c>
      <c r="C1077" s="16" t="str">
        <f t="shared" si="48"/>
        <v>Apr</v>
      </c>
      <c r="D1077" s="16" t="str">
        <f t="shared" si="49"/>
        <v>FY 2020</v>
      </c>
      <c r="E1077" s="16" t="str">
        <f t="shared" si="50"/>
        <v>Q1</v>
      </c>
      <c r="F1077" t="s">
        <v>144</v>
      </c>
      <c r="G1077" t="s">
        <v>145</v>
      </c>
      <c r="H1077">
        <v>2556</v>
      </c>
      <c r="I1077" t="s">
        <v>111</v>
      </c>
      <c r="J1077" t="s">
        <v>112</v>
      </c>
      <c r="L1077">
        <v>120</v>
      </c>
      <c r="M1077" t="s">
        <v>146</v>
      </c>
    </row>
    <row r="1078" spans="1:13" x14ac:dyDescent="0.3">
      <c r="A1078" t="s">
        <v>108</v>
      </c>
      <c r="B1078" s="16">
        <v>43585</v>
      </c>
      <c r="C1078" s="16" t="str">
        <f t="shared" si="48"/>
        <v>Apr</v>
      </c>
      <c r="D1078" s="16" t="str">
        <f t="shared" si="49"/>
        <v>FY 2020</v>
      </c>
      <c r="E1078" s="16" t="str">
        <f t="shared" si="50"/>
        <v>Q1</v>
      </c>
      <c r="F1078" t="s">
        <v>147</v>
      </c>
      <c r="G1078" t="s">
        <v>148</v>
      </c>
      <c r="H1078">
        <v>5673</v>
      </c>
      <c r="I1078" t="s">
        <v>111</v>
      </c>
      <c r="J1078" t="s">
        <v>112</v>
      </c>
      <c r="L1078">
        <v>130</v>
      </c>
      <c r="M1078" t="s">
        <v>149</v>
      </c>
    </row>
    <row r="1079" spans="1:13" x14ac:dyDescent="0.3">
      <c r="A1079" t="s">
        <v>108</v>
      </c>
      <c r="B1079" s="16">
        <v>43585</v>
      </c>
      <c r="C1079" s="16" t="str">
        <f t="shared" si="48"/>
        <v>Apr</v>
      </c>
      <c r="D1079" s="16" t="str">
        <f t="shared" si="49"/>
        <v>FY 2020</v>
      </c>
      <c r="E1079" s="16" t="str">
        <f t="shared" si="50"/>
        <v>Q1</v>
      </c>
      <c r="F1079" t="s">
        <v>150</v>
      </c>
      <c r="G1079" t="s">
        <v>151</v>
      </c>
      <c r="H1079">
        <v>151873</v>
      </c>
      <c r="I1079" t="s">
        <v>111</v>
      </c>
      <c r="J1079" t="s">
        <v>112</v>
      </c>
      <c r="L1079">
        <v>140</v>
      </c>
      <c r="M1079" t="s">
        <v>152</v>
      </c>
    </row>
    <row r="1080" spans="1:13" x14ac:dyDescent="0.3">
      <c r="A1080" t="s">
        <v>108</v>
      </c>
      <c r="B1080" s="16">
        <v>43555</v>
      </c>
      <c r="C1080" s="16" t="str">
        <f t="shared" si="48"/>
        <v>Mar</v>
      </c>
      <c r="D1080" s="16" t="str">
        <f t="shared" si="49"/>
        <v>FY 2019</v>
      </c>
      <c r="E1080" s="16" t="str">
        <f t="shared" si="50"/>
        <v>Q4</v>
      </c>
      <c r="F1080" t="s">
        <v>109</v>
      </c>
      <c r="G1080" t="s">
        <v>110</v>
      </c>
      <c r="H1080">
        <v>29099</v>
      </c>
      <c r="I1080" t="s">
        <v>111</v>
      </c>
      <c r="J1080" t="s">
        <v>112</v>
      </c>
      <c r="L1080">
        <v>10</v>
      </c>
      <c r="M1080" t="s">
        <v>113</v>
      </c>
    </row>
    <row r="1081" spans="1:13" x14ac:dyDescent="0.3">
      <c r="A1081" t="s">
        <v>108</v>
      </c>
      <c r="B1081" s="16">
        <v>43555</v>
      </c>
      <c r="C1081" s="16" t="str">
        <f t="shared" si="48"/>
        <v>Mar</v>
      </c>
      <c r="D1081" s="16" t="str">
        <f t="shared" si="49"/>
        <v>FY 2019</v>
      </c>
      <c r="E1081" s="16" t="str">
        <f t="shared" si="50"/>
        <v>Q4</v>
      </c>
      <c r="F1081" t="s">
        <v>114</v>
      </c>
      <c r="G1081" t="s">
        <v>115</v>
      </c>
      <c r="H1081">
        <v>19897</v>
      </c>
      <c r="I1081" t="s">
        <v>111</v>
      </c>
      <c r="J1081" t="s">
        <v>112</v>
      </c>
      <c r="L1081">
        <v>20</v>
      </c>
      <c r="M1081" t="s">
        <v>116</v>
      </c>
    </row>
    <row r="1082" spans="1:13" x14ac:dyDescent="0.3">
      <c r="A1082" t="s">
        <v>108</v>
      </c>
      <c r="B1082" s="16">
        <v>43555</v>
      </c>
      <c r="C1082" s="16" t="str">
        <f t="shared" si="48"/>
        <v>Mar</v>
      </c>
      <c r="D1082" s="16" t="str">
        <f t="shared" si="49"/>
        <v>FY 2019</v>
      </c>
      <c r="E1082" s="16" t="str">
        <f t="shared" si="50"/>
        <v>Q4</v>
      </c>
      <c r="F1082" t="s">
        <v>117</v>
      </c>
      <c r="G1082" t="s">
        <v>118</v>
      </c>
      <c r="H1082">
        <v>425</v>
      </c>
      <c r="I1082" t="s">
        <v>111</v>
      </c>
      <c r="J1082" t="s">
        <v>112</v>
      </c>
      <c r="L1082">
        <v>30</v>
      </c>
      <c r="M1082" t="s">
        <v>119</v>
      </c>
    </row>
    <row r="1083" spans="1:13" x14ac:dyDescent="0.3">
      <c r="A1083" t="s">
        <v>108</v>
      </c>
      <c r="B1083" s="16">
        <v>43555</v>
      </c>
      <c r="C1083" s="16" t="str">
        <f t="shared" si="48"/>
        <v>Mar</v>
      </c>
      <c r="D1083" s="16" t="str">
        <f t="shared" si="49"/>
        <v>FY 2019</v>
      </c>
      <c r="E1083" s="16" t="str">
        <f t="shared" si="50"/>
        <v>Q4</v>
      </c>
      <c r="F1083" t="s">
        <v>120</v>
      </c>
      <c r="G1083" t="s">
        <v>121</v>
      </c>
      <c r="H1083">
        <v>67</v>
      </c>
      <c r="I1083" t="s">
        <v>111</v>
      </c>
      <c r="J1083" t="s">
        <v>112</v>
      </c>
      <c r="L1083">
        <v>40</v>
      </c>
      <c r="M1083" t="s">
        <v>122</v>
      </c>
    </row>
    <row r="1084" spans="1:13" x14ac:dyDescent="0.3">
      <c r="A1084" t="s">
        <v>108</v>
      </c>
      <c r="B1084" s="16">
        <v>43555</v>
      </c>
      <c r="C1084" s="16" t="str">
        <f t="shared" si="48"/>
        <v>Mar</v>
      </c>
      <c r="D1084" s="16" t="str">
        <f t="shared" si="49"/>
        <v>FY 2019</v>
      </c>
      <c r="E1084" s="16" t="str">
        <f t="shared" si="50"/>
        <v>Q4</v>
      </c>
      <c r="F1084" t="s">
        <v>123</v>
      </c>
      <c r="G1084" t="s">
        <v>124</v>
      </c>
      <c r="H1084">
        <v>2981</v>
      </c>
      <c r="I1084" t="s">
        <v>111</v>
      </c>
      <c r="J1084" t="s">
        <v>112</v>
      </c>
      <c r="L1084">
        <v>50</v>
      </c>
      <c r="M1084" t="s">
        <v>125</v>
      </c>
    </row>
    <row r="1085" spans="1:13" x14ac:dyDescent="0.3">
      <c r="A1085" t="s">
        <v>108</v>
      </c>
      <c r="B1085" s="16">
        <v>43555</v>
      </c>
      <c r="C1085" s="16" t="str">
        <f t="shared" si="48"/>
        <v>Mar</v>
      </c>
      <c r="D1085" s="16" t="str">
        <f t="shared" si="49"/>
        <v>FY 2019</v>
      </c>
      <c r="E1085" s="16" t="str">
        <f t="shared" si="50"/>
        <v>Q4</v>
      </c>
      <c r="F1085" t="s">
        <v>126</v>
      </c>
      <c r="G1085" t="s">
        <v>127</v>
      </c>
      <c r="H1085">
        <v>5729</v>
      </c>
      <c r="I1085" t="s">
        <v>111</v>
      </c>
      <c r="J1085" t="s">
        <v>112</v>
      </c>
      <c r="L1085">
        <v>60</v>
      </c>
      <c r="M1085" t="s">
        <v>128</v>
      </c>
    </row>
    <row r="1086" spans="1:13" x14ac:dyDescent="0.3">
      <c r="A1086" t="s">
        <v>108</v>
      </c>
      <c r="B1086" s="16">
        <v>43555</v>
      </c>
      <c r="C1086" s="16" t="str">
        <f t="shared" si="48"/>
        <v>Mar</v>
      </c>
      <c r="D1086" s="16" t="str">
        <f t="shared" si="49"/>
        <v>FY 2019</v>
      </c>
      <c r="E1086" s="16" t="str">
        <f t="shared" si="50"/>
        <v>Q4</v>
      </c>
      <c r="F1086" t="s">
        <v>129</v>
      </c>
      <c r="G1086" t="s">
        <v>130</v>
      </c>
      <c r="H1086">
        <v>138010</v>
      </c>
      <c r="I1086" t="s">
        <v>111</v>
      </c>
      <c r="J1086" t="s">
        <v>112</v>
      </c>
      <c r="L1086">
        <v>70</v>
      </c>
      <c r="M1086" t="s">
        <v>131</v>
      </c>
    </row>
    <row r="1087" spans="1:13" x14ac:dyDescent="0.3">
      <c r="A1087" t="s">
        <v>108</v>
      </c>
      <c r="B1087" s="16">
        <v>43555</v>
      </c>
      <c r="C1087" s="16" t="str">
        <f t="shared" si="48"/>
        <v>Mar</v>
      </c>
      <c r="D1087" s="16" t="str">
        <f t="shared" si="49"/>
        <v>FY 2019</v>
      </c>
      <c r="E1087" s="16" t="str">
        <f t="shared" si="50"/>
        <v>Q4</v>
      </c>
      <c r="F1087" t="s">
        <v>132</v>
      </c>
      <c r="G1087" t="s">
        <v>133</v>
      </c>
      <c r="H1087">
        <v>26884</v>
      </c>
      <c r="I1087" t="s">
        <v>111</v>
      </c>
      <c r="J1087" t="s">
        <v>112</v>
      </c>
      <c r="L1087">
        <v>80</v>
      </c>
      <c r="M1087" t="s">
        <v>134</v>
      </c>
    </row>
    <row r="1088" spans="1:13" x14ac:dyDescent="0.3">
      <c r="A1088" t="s">
        <v>108</v>
      </c>
      <c r="B1088" s="16">
        <v>43555</v>
      </c>
      <c r="C1088" s="16" t="str">
        <f t="shared" si="48"/>
        <v>Mar</v>
      </c>
      <c r="D1088" s="16" t="str">
        <f t="shared" si="49"/>
        <v>FY 2019</v>
      </c>
      <c r="E1088" s="16" t="str">
        <f t="shared" si="50"/>
        <v>Q4</v>
      </c>
      <c r="F1088" t="s">
        <v>135</v>
      </c>
      <c r="G1088" t="s">
        <v>136</v>
      </c>
      <c r="H1088">
        <v>18365</v>
      </c>
      <c r="I1088" t="s">
        <v>111</v>
      </c>
      <c r="J1088" t="s">
        <v>112</v>
      </c>
      <c r="L1088">
        <v>90</v>
      </c>
      <c r="M1088" t="s">
        <v>137</v>
      </c>
    </row>
    <row r="1089" spans="1:13" x14ac:dyDescent="0.3">
      <c r="A1089" t="s">
        <v>108</v>
      </c>
      <c r="B1089" s="16">
        <v>43555</v>
      </c>
      <c r="C1089" s="16" t="str">
        <f t="shared" si="48"/>
        <v>Mar</v>
      </c>
      <c r="D1089" s="16" t="str">
        <f t="shared" si="49"/>
        <v>FY 2019</v>
      </c>
      <c r="E1089" s="16" t="str">
        <f t="shared" si="50"/>
        <v>Q4</v>
      </c>
      <c r="F1089" t="s">
        <v>138</v>
      </c>
      <c r="G1089" t="s">
        <v>139</v>
      </c>
      <c r="H1089">
        <v>348</v>
      </c>
      <c r="I1089" t="s">
        <v>111</v>
      </c>
      <c r="J1089" t="s">
        <v>112</v>
      </c>
      <c r="L1089">
        <v>100</v>
      </c>
      <c r="M1089" t="s">
        <v>140</v>
      </c>
    </row>
    <row r="1090" spans="1:13" x14ac:dyDescent="0.3">
      <c r="A1090" t="s">
        <v>108</v>
      </c>
      <c r="B1090" s="16">
        <v>43555</v>
      </c>
      <c r="C1090" s="16" t="str">
        <f t="shared" si="48"/>
        <v>Mar</v>
      </c>
      <c r="D1090" s="16" t="str">
        <f t="shared" si="49"/>
        <v>FY 2019</v>
      </c>
      <c r="E1090" s="16" t="str">
        <f t="shared" si="50"/>
        <v>Q4</v>
      </c>
      <c r="F1090" t="s">
        <v>141</v>
      </c>
      <c r="G1090" t="s">
        <v>142</v>
      </c>
      <c r="H1090">
        <v>47</v>
      </c>
      <c r="I1090" t="s">
        <v>111</v>
      </c>
      <c r="J1090" t="s">
        <v>112</v>
      </c>
      <c r="L1090">
        <v>110</v>
      </c>
      <c r="M1090" t="s">
        <v>143</v>
      </c>
    </row>
    <row r="1091" spans="1:13" x14ac:dyDescent="0.3">
      <c r="A1091" t="s">
        <v>108</v>
      </c>
      <c r="B1091" s="16">
        <v>43555</v>
      </c>
      <c r="C1091" s="16" t="str">
        <f t="shared" ref="C1091:C1154" si="51">TEXT(B1091,"mmm")</f>
        <v>Mar</v>
      </c>
      <c r="D1091" s="16" t="str">
        <f t="shared" ref="D1091:D1154" si="52">"FY "&amp; (YEAR(B1091) + IF(MONTH(B1091)&gt;3,1,0))</f>
        <v>FY 2019</v>
      </c>
      <c r="E1091" s="16" t="str">
        <f t="shared" ref="E1091:E1154" si="53">CHOOSE(INT((MOD(MONTH(B1091)-4,12))/3)+1, "Q1", "Q2", "Q3", "Q4")</f>
        <v>Q4</v>
      </c>
      <c r="F1091" t="s">
        <v>144</v>
      </c>
      <c r="G1091" t="s">
        <v>145</v>
      </c>
      <c r="H1091">
        <v>2546</v>
      </c>
      <c r="I1091" t="s">
        <v>111</v>
      </c>
      <c r="J1091" t="s">
        <v>112</v>
      </c>
      <c r="L1091">
        <v>120</v>
      </c>
      <c r="M1091" t="s">
        <v>146</v>
      </c>
    </row>
    <row r="1092" spans="1:13" x14ac:dyDescent="0.3">
      <c r="A1092" t="s">
        <v>108</v>
      </c>
      <c r="B1092" s="16">
        <v>43555</v>
      </c>
      <c r="C1092" s="16" t="str">
        <f t="shared" si="51"/>
        <v>Mar</v>
      </c>
      <c r="D1092" s="16" t="str">
        <f t="shared" si="52"/>
        <v>FY 2019</v>
      </c>
      <c r="E1092" s="16" t="str">
        <f t="shared" si="53"/>
        <v>Q4</v>
      </c>
      <c r="F1092" t="s">
        <v>147</v>
      </c>
      <c r="G1092" t="s">
        <v>148</v>
      </c>
      <c r="H1092">
        <v>5578</v>
      </c>
      <c r="I1092" t="s">
        <v>111</v>
      </c>
      <c r="J1092" t="s">
        <v>112</v>
      </c>
      <c r="L1092">
        <v>130</v>
      </c>
      <c r="M1092" t="s">
        <v>149</v>
      </c>
    </row>
    <row r="1093" spans="1:13" x14ac:dyDescent="0.3">
      <c r="A1093" t="s">
        <v>108</v>
      </c>
      <c r="B1093" s="16">
        <v>43555</v>
      </c>
      <c r="C1093" s="16" t="str">
        <f t="shared" si="51"/>
        <v>Mar</v>
      </c>
      <c r="D1093" s="16" t="str">
        <f t="shared" si="52"/>
        <v>FY 2019</v>
      </c>
      <c r="E1093" s="16" t="str">
        <f t="shared" si="53"/>
        <v>Q4</v>
      </c>
      <c r="F1093" t="s">
        <v>150</v>
      </c>
      <c r="G1093" t="s">
        <v>151</v>
      </c>
      <c r="H1093">
        <v>142837</v>
      </c>
      <c r="I1093" t="s">
        <v>111</v>
      </c>
      <c r="J1093" t="s">
        <v>112</v>
      </c>
      <c r="L1093">
        <v>140</v>
      </c>
      <c r="M1093" t="s">
        <v>152</v>
      </c>
    </row>
    <row r="1094" spans="1:13" x14ac:dyDescent="0.3">
      <c r="A1094" t="s">
        <v>108</v>
      </c>
      <c r="B1094" s="16">
        <v>43524</v>
      </c>
      <c r="C1094" s="16" t="str">
        <f t="shared" si="51"/>
        <v>Feb</v>
      </c>
      <c r="D1094" s="16" t="str">
        <f t="shared" si="52"/>
        <v>FY 2019</v>
      </c>
      <c r="E1094" s="16" t="str">
        <f t="shared" si="53"/>
        <v>Q4</v>
      </c>
      <c r="F1094" t="s">
        <v>109</v>
      </c>
      <c r="G1094" t="s">
        <v>110</v>
      </c>
      <c r="H1094">
        <v>24506</v>
      </c>
      <c r="I1094" t="s">
        <v>111</v>
      </c>
      <c r="J1094" t="s">
        <v>112</v>
      </c>
      <c r="L1094">
        <v>10</v>
      </c>
      <c r="M1094" t="s">
        <v>113</v>
      </c>
    </row>
    <row r="1095" spans="1:13" x14ac:dyDescent="0.3">
      <c r="A1095" t="s">
        <v>108</v>
      </c>
      <c r="B1095" s="16">
        <v>43524</v>
      </c>
      <c r="C1095" s="16" t="str">
        <f t="shared" si="51"/>
        <v>Feb</v>
      </c>
      <c r="D1095" s="16" t="str">
        <f t="shared" si="52"/>
        <v>FY 2019</v>
      </c>
      <c r="E1095" s="16" t="str">
        <f t="shared" si="53"/>
        <v>Q4</v>
      </c>
      <c r="F1095" t="s">
        <v>114</v>
      </c>
      <c r="G1095" t="s">
        <v>115</v>
      </c>
      <c r="H1095">
        <v>17071</v>
      </c>
      <c r="I1095" t="s">
        <v>111</v>
      </c>
      <c r="J1095" t="s">
        <v>112</v>
      </c>
      <c r="L1095">
        <v>20</v>
      </c>
      <c r="M1095" t="s">
        <v>116</v>
      </c>
    </row>
    <row r="1096" spans="1:13" x14ac:dyDescent="0.3">
      <c r="A1096" t="s">
        <v>108</v>
      </c>
      <c r="B1096" s="16">
        <v>43524</v>
      </c>
      <c r="C1096" s="16" t="str">
        <f t="shared" si="51"/>
        <v>Feb</v>
      </c>
      <c r="D1096" s="16" t="str">
        <f t="shared" si="52"/>
        <v>FY 2019</v>
      </c>
      <c r="E1096" s="16" t="str">
        <f t="shared" si="53"/>
        <v>Q4</v>
      </c>
      <c r="F1096" t="s">
        <v>117</v>
      </c>
      <c r="G1096" t="s">
        <v>118</v>
      </c>
      <c r="H1096">
        <v>526</v>
      </c>
      <c r="I1096" t="s">
        <v>111</v>
      </c>
      <c r="J1096" t="s">
        <v>112</v>
      </c>
      <c r="L1096">
        <v>30</v>
      </c>
      <c r="M1096" t="s">
        <v>119</v>
      </c>
    </row>
    <row r="1097" spans="1:13" x14ac:dyDescent="0.3">
      <c r="A1097" t="s">
        <v>108</v>
      </c>
      <c r="B1097" s="16">
        <v>43524</v>
      </c>
      <c r="C1097" s="16" t="str">
        <f t="shared" si="51"/>
        <v>Feb</v>
      </c>
      <c r="D1097" s="16" t="str">
        <f t="shared" si="52"/>
        <v>FY 2019</v>
      </c>
      <c r="E1097" s="16" t="str">
        <f t="shared" si="53"/>
        <v>Q4</v>
      </c>
      <c r="F1097" t="s">
        <v>120</v>
      </c>
      <c r="G1097" t="s">
        <v>121</v>
      </c>
      <c r="H1097">
        <v>37</v>
      </c>
      <c r="I1097" t="s">
        <v>111</v>
      </c>
      <c r="J1097" t="s">
        <v>112</v>
      </c>
      <c r="L1097">
        <v>40</v>
      </c>
      <c r="M1097" t="s">
        <v>122</v>
      </c>
    </row>
    <row r="1098" spans="1:13" x14ac:dyDescent="0.3">
      <c r="A1098" t="s">
        <v>108</v>
      </c>
      <c r="B1098" s="16">
        <v>43524</v>
      </c>
      <c r="C1098" s="16" t="str">
        <f t="shared" si="51"/>
        <v>Feb</v>
      </c>
      <c r="D1098" s="16" t="str">
        <f t="shared" si="52"/>
        <v>FY 2019</v>
      </c>
      <c r="E1098" s="16" t="str">
        <f t="shared" si="53"/>
        <v>Q4</v>
      </c>
      <c r="F1098" t="s">
        <v>123</v>
      </c>
      <c r="G1098" t="s">
        <v>124</v>
      </c>
      <c r="H1098">
        <v>2828</v>
      </c>
      <c r="I1098" t="s">
        <v>111</v>
      </c>
      <c r="J1098" t="s">
        <v>112</v>
      </c>
      <c r="L1098">
        <v>50</v>
      </c>
      <c r="M1098" t="s">
        <v>125</v>
      </c>
    </row>
    <row r="1099" spans="1:13" x14ac:dyDescent="0.3">
      <c r="A1099" t="s">
        <v>108</v>
      </c>
      <c r="B1099" s="16">
        <v>43524</v>
      </c>
      <c r="C1099" s="16" t="str">
        <f t="shared" si="51"/>
        <v>Feb</v>
      </c>
      <c r="D1099" s="16" t="str">
        <f t="shared" si="52"/>
        <v>FY 2019</v>
      </c>
      <c r="E1099" s="16" t="str">
        <f t="shared" si="53"/>
        <v>Q4</v>
      </c>
      <c r="F1099" t="s">
        <v>126</v>
      </c>
      <c r="G1099" t="s">
        <v>127</v>
      </c>
      <c r="H1099">
        <v>4044</v>
      </c>
      <c r="I1099" t="s">
        <v>111</v>
      </c>
      <c r="J1099" t="s">
        <v>112</v>
      </c>
      <c r="L1099">
        <v>60</v>
      </c>
      <c r="M1099" t="s">
        <v>128</v>
      </c>
    </row>
    <row r="1100" spans="1:13" x14ac:dyDescent="0.3">
      <c r="A1100" t="s">
        <v>108</v>
      </c>
      <c r="B1100" s="16">
        <v>43524</v>
      </c>
      <c r="C1100" s="16" t="str">
        <f t="shared" si="51"/>
        <v>Feb</v>
      </c>
      <c r="D1100" s="16" t="str">
        <f t="shared" si="52"/>
        <v>FY 2019</v>
      </c>
      <c r="E1100" s="16" t="str">
        <f t="shared" si="53"/>
        <v>Q4</v>
      </c>
      <c r="F1100" t="s">
        <v>129</v>
      </c>
      <c r="G1100" t="s">
        <v>130</v>
      </c>
      <c r="H1100">
        <v>138555</v>
      </c>
      <c r="I1100" t="s">
        <v>111</v>
      </c>
      <c r="J1100" t="s">
        <v>112</v>
      </c>
      <c r="L1100">
        <v>70</v>
      </c>
      <c r="M1100" t="s">
        <v>131</v>
      </c>
    </row>
    <row r="1101" spans="1:13" x14ac:dyDescent="0.3">
      <c r="A1101" t="s">
        <v>108</v>
      </c>
      <c r="B1101" s="16">
        <v>43524</v>
      </c>
      <c r="C1101" s="16" t="str">
        <f t="shared" si="51"/>
        <v>Feb</v>
      </c>
      <c r="D1101" s="16" t="str">
        <f t="shared" si="52"/>
        <v>FY 2019</v>
      </c>
      <c r="E1101" s="16" t="str">
        <f t="shared" si="53"/>
        <v>Q4</v>
      </c>
      <c r="F1101" t="s">
        <v>132</v>
      </c>
      <c r="G1101" t="s">
        <v>133</v>
      </c>
      <c r="H1101">
        <v>25098</v>
      </c>
      <c r="I1101" t="s">
        <v>111</v>
      </c>
      <c r="J1101" t="s">
        <v>112</v>
      </c>
      <c r="L1101">
        <v>80</v>
      </c>
      <c r="M1101" t="s">
        <v>134</v>
      </c>
    </row>
    <row r="1102" spans="1:13" x14ac:dyDescent="0.3">
      <c r="A1102" t="s">
        <v>108</v>
      </c>
      <c r="B1102" s="16">
        <v>43524</v>
      </c>
      <c r="C1102" s="16" t="str">
        <f t="shared" si="51"/>
        <v>Feb</v>
      </c>
      <c r="D1102" s="16" t="str">
        <f t="shared" si="52"/>
        <v>FY 2019</v>
      </c>
      <c r="E1102" s="16" t="str">
        <f t="shared" si="53"/>
        <v>Q4</v>
      </c>
      <c r="F1102" t="s">
        <v>135</v>
      </c>
      <c r="G1102" t="s">
        <v>136</v>
      </c>
      <c r="H1102">
        <v>17576</v>
      </c>
      <c r="I1102" t="s">
        <v>111</v>
      </c>
      <c r="J1102" t="s">
        <v>112</v>
      </c>
      <c r="L1102">
        <v>90</v>
      </c>
      <c r="M1102" t="s">
        <v>137</v>
      </c>
    </row>
    <row r="1103" spans="1:13" x14ac:dyDescent="0.3">
      <c r="A1103" t="s">
        <v>108</v>
      </c>
      <c r="B1103" s="16">
        <v>43524</v>
      </c>
      <c r="C1103" s="16" t="str">
        <f t="shared" si="51"/>
        <v>Feb</v>
      </c>
      <c r="D1103" s="16" t="str">
        <f t="shared" si="52"/>
        <v>FY 2019</v>
      </c>
      <c r="E1103" s="16" t="str">
        <f t="shared" si="53"/>
        <v>Q4</v>
      </c>
      <c r="F1103" t="s">
        <v>138</v>
      </c>
      <c r="G1103" t="s">
        <v>139</v>
      </c>
      <c r="H1103">
        <v>424</v>
      </c>
      <c r="I1103" t="s">
        <v>111</v>
      </c>
      <c r="J1103" t="s">
        <v>112</v>
      </c>
      <c r="L1103">
        <v>100</v>
      </c>
      <c r="M1103" t="s">
        <v>140</v>
      </c>
    </row>
    <row r="1104" spans="1:13" x14ac:dyDescent="0.3">
      <c r="A1104" t="s">
        <v>108</v>
      </c>
      <c r="B1104" s="16">
        <v>43524</v>
      </c>
      <c r="C1104" s="16" t="str">
        <f t="shared" si="51"/>
        <v>Feb</v>
      </c>
      <c r="D1104" s="16" t="str">
        <f t="shared" si="52"/>
        <v>FY 2019</v>
      </c>
      <c r="E1104" s="16" t="str">
        <f t="shared" si="53"/>
        <v>Q4</v>
      </c>
      <c r="F1104" t="s">
        <v>141</v>
      </c>
      <c r="G1104" t="s">
        <v>142</v>
      </c>
      <c r="H1104">
        <v>26</v>
      </c>
      <c r="I1104" t="s">
        <v>111</v>
      </c>
      <c r="J1104" t="s">
        <v>112</v>
      </c>
      <c r="L1104">
        <v>110</v>
      </c>
      <c r="M1104" t="s">
        <v>143</v>
      </c>
    </row>
    <row r="1105" spans="1:13" x14ac:dyDescent="0.3">
      <c r="A1105" t="s">
        <v>108</v>
      </c>
      <c r="B1105" s="16">
        <v>43524</v>
      </c>
      <c r="C1105" s="16" t="str">
        <f t="shared" si="51"/>
        <v>Feb</v>
      </c>
      <c r="D1105" s="16" t="str">
        <f t="shared" si="52"/>
        <v>FY 2019</v>
      </c>
      <c r="E1105" s="16" t="str">
        <f t="shared" si="53"/>
        <v>Q4</v>
      </c>
      <c r="F1105" t="s">
        <v>144</v>
      </c>
      <c r="G1105" t="s">
        <v>145</v>
      </c>
      <c r="H1105">
        <v>2837</v>
      </c>
      <c r="I1105" t="s">
        <v>111</v>
      </c>
      <c r="J1105" t="s">
        <v>112</v>
      </c>
      <c r="L1105">
        <v>120</v>
      </c>
      <c r="M1105" t="s">
        <v>146</v>
      </c>
    </row>
    <row r="1106" spans="1:13" x14ac:dyDescent="0.3">
      <c r="A1106" t="s">
        <v>108</v>
      </c>
      <c r="B1106" s="16">
        <v>43524</v>
      </c>
      <c r="C1106" s="16" t="str">
        <f t="shared" si="51"/>
        <v>Feb</v>
      </c>
      <c r="D1106" s="16" t="str">
        <f t="shared" si="52"/>
        <v>FY 2019</v>
      </c>
      <c r="E1106" s="16" t="str">
        <f t="shared" si="53"/>
        <v>Q4</v>
      </c>
      <c r="F1106" t="s">
        <v>147</v>
      </c>
      <c r="G1106" t="s">
        <v>148</v>
      </c>
      <c r="H1106">
        <v>4235</v>
      </c>
      <c r="I1106" t="s">
        <v>111</v>
      </c>
      <c r="J1106" t="s">
        <v>112</v>
      </c>
      <c r="L1106">
        <v>130</v>
      </c>
      <c r="M1106" t="s">
        <v>149</v>
      </c>
    </row>
    <row r="1107" spans="1:13" x14ac:dyDescent="0.3">
      <c r="A1107" t="s">
        <v>108</v>
      </c>
      <c r="B1107" s="16">
        <v>43524</v>
      </c>
      <c r="C1107" s="16" t="str">
        <f t="shared" si="51"/>
        <v>Feb</v>
      </c>
      <c r="D1107" s="16" t="str">
        <f t="shared" si="52"/>
        <v>FY 2019</v>
      </c>
      <c r="E1107" s="16" t="str">
        <f t="shared" si="53"/>
        <v>Q4</v>
      </c>
      <c r="F1107" t="s">
        <v>150</v>
      </c>
      <c r="G1107" t="s">
        <v>151</v>
      </c>
      <c r="H1107">
        <v>137346</v>
      </c>
      <c r="I1107" t="s">
        <v>111</v>
      </c>
      <c r="J1107" t="s">
        <v>112</v>
      </c>
      <c r="L1107">
        <v>140</v>
      </c>
      <c r="M1107" t="s">
        <v>152</v>
      </c>
    </row>
    <row r="1108" spans="1:13" x14ac:dyDescent="0.3">
      <c r="A1108" t="s">
        <v>108</v>
      </c>
      <c r="B1108" s="16">
        <v>43496</v>
      </c>
      <c r="C1108" s="16" t="str">
        <f t="shared" si="51"/>
        <v>Jan</v>
      </c>
      <c r="D1108" s="16" t="str">
        <f t="shared" si="52"/>
        <v>FY 2019</v>
      </c>
      <c r="E1108" s="16" t="str">
        <f t="shared" si="53"/>
        <v>Q4</v>
      </c>
      <c r="F1108" t="s">
        <v>109</v>
      </c>
      <c r="G1108" t="s">
        <v>110</v>
      </c>
      <c r="H1108">
        <v>26626</v>
      </c>
      <c r="I1108" t="s">
        <v>111</v>
      </c>
      <c r="J1108" t="s">
        <v>112</v>
      </c>
      <c r="L1108">
        <v>10</v>
      </c>
      <c r="M1108" t="s">
        <v>113</v>
      </c>
    </row>
    <row r="1109" spans="1:13" x14ac:dyDescent="0.3">
      <c r="A1109" t="s">
        <v>108</v>
      </c>
      <c r="B1109" s="16">
        <v>43496</v>
      </c>
      <c r="C1109" s="16" t="str">
        <f t="shared" si="51"/>
        <v>Jan</v>
      </c>
      <c r="D1109" s="16" t="str">
        <f t="shared" si="52"/>
        <v>FY 2019</v>
      </c>
      <c r="E1109" s="16" t="str">
        <f t="shared" si="53"/>
        <v>Q4</v>
      </c>
      <c r="F1109" t="s">
        <v>114</v>
      </c>
      <c r="G1109" t="s">
        <v>115</v>
      </c>
      <c r="H1109">
        <v>19353</v>
      </c>
      <c r="I1109" t="s">
        <v>111</v>
      </c>
      <c r="J1109" t="s">
        <v>112</v>
      </c>
      <c r="L1109">
        <v>20</v>
      </c>
      <c r="M1109" t="s">
        <v>116</v>
      </c>
    </row>
    <row r="1110" spans="1:13" x14ac:dyDescent="0.3">
      <c r="A1110" t="s">
        <v>108</v>
      </c>
      <c r="B1110" s="16">
        <v>43496</v>
      </c>
      <c r="C1110" s="16" t="str">
        <f t="shared" si="51"/>
        <v>Jan</v>
      </c>
      <c r="D1110" s="16" t="str">
        <f t="shared" si="52"/>
        <v>FY 2019</v>
      </c>
      <c r="E1110" s="16" t="str">
        <f t="shared" si="53"/>
        <v>Q4</v>
      </c>
      <c r="F1110" t="s">
        <v>117</v>
      </c>
      <c r="G1110" t="s">
        <v>118</v>
      </c>
      <c r="H1110">
        <v>537</v>
      </c>
      <c r="I1110" t="s">
        <v>111</v>
      </c>
      <c r="J1110" t="s">
        <v>112</v>
      </c>
      <c r="L1110">
        <v>30</v>
      </c>
      <c r="M1110" t="s">
        <v>119</v>
      </c>
    </row>
    <row r="1111" spans="1:13" x14ac:dyDescent="0.3">
      <c r="A1111" t="s">
        <v>108</v>
      </c>
      <c r="B1111" s="16">
        <v>43496</v>
      </c>
      <c r="C1111" s="16" t="str">
        <f t="shared" si="51"/>
        <v>Jan</v>
      </c>
      <c r="D1111" s="16" t="str">
        <f t="shared" si="52"/>
        <v>FY 2019</v>
      </c>
      <c r="E1111" s="16" t="str">
        <f t="shared" si="53"/>
        <v>Q4</v>
      </c>
      <c r="F1111" t="s">
        <v>120</v>
      </c>
      <c r="G1111" t="s">
        <v>121</v>
      </c>
      <c r="H1111">
        <v>65</v>
      </c>
      <c r="I1111" t="s">
        <v>111</v>
      </c>
      <c r="J1111" t="s">
        <v>112</v>
      </c>
      <c r="L1111">
        <v>40</v>
      </c>
      <c r="M1111" t="s">
        <v>122</v>
      </c>
    </row>
    <row r="1112" spans="1:13" x14ac:dyDescent="0.3">
      <c r="A1112" t="s">
        <v>108</v>
      </c>
      <c r="B1112" s="16">
        <v>43496</v>
      </c>
      <c r="C1112" s="16" t="str">
        <f t="shared" si="51"/>
        <v>Jan</v>
      </c>
      <c r="D1112" s="16" t="str">
        <f t="shared" si="52"/>
        <v>FY 2019</v>
      </c>
      <c r="E1112" s="16" t="str">
        <f t="shared" si="53"/>
        <v>Q4</v>
      </c>
      <c r="F1112" t="s">
        <v>123</v>
      </c>
      <c r="G1112" t="s">
        <v>124</v>
      </c>
      <c r="H1112">
        <v>3185</v>
      </c>
      <c r="I1112" t="s">
        <v>111</v>
      </c>
      <c r="J1112" t="s">
        <v>112</v>
      </c>
      <c r="L1112">
        <v>50</v>
      </c>
      <c r="M1112" t="s">
        <v>125</v>
      </c>
    </row>
    <row r="1113" spans="1:13" x14ac:dyDescent="0.3">
      <c r="A1113" t="s">
        <v>108</v>
      </c>
      <c r="B1113" s="16">
        <v>43496</v>
      </c>
      <c r="C1113" s="16" t="str">
        <f t="shared" si="51"/>
        <v>Jan</v>
      </c>
      <c r="D1113" s="16" t="str">
        <f t="shared" si="52"/>
        <v>FY 2019</v>
      </c>
      <c r="E1113" s="16" t="str">
        <f t="shared" si="53"/>
        <v>Q4</v>
      </c>
      <c r="F1113" t="s">
        <v>126</v>
      </c>
      <c r="G1113" t="s">
        <v>127</v>
      </c>
      <c r="H1113">
        <v>3486</v>
      </c>
      <c r="I1113" t="s">
        <v>111</v>
      </c>
      <c r="J1113" t="s">
        <v>112</v>
      </c>
      <c r="L1113">
        <v>60</v>
      </c>
      <c r="M1113" t="s">
        <v>128</v>
      </c>
    </row>
    <row r="1114" spans="1:13" x14ac:dyDescent="0.3">
      <c r="A1114" t="s">
        <v>108</v>
      </c>
      <c r="B1114" s="16">
        <v>43496</v>
      </c>
      <c r="C1114" s="16" t="str">
        <f t="shared" si="51"/>
        <v>Jan</v>
      </c>
      <c r="D1114" s="16" t="str">
        <f t="shared" si="52"/>
        <v>FY 2019</v>
      </c>
      <c r="E1114" s="16" t="str">
        <f t="shared" si="53"/>
        <v>Q4</v>
      </c>
      <c r="F1114" t="s">
        <v>129</v>
      </c>
      <c r="G1114" t="s">
        <v>130</v>
      </c>
      <c r="H1114">
        <v>149107</v>
      </c>
      <c r="I1114" t="s">
        <v>111</v>
      </c>
      <c r="J1114" t="s">
        <v>112</v>
      </c>
      <c r="L1114">
        <v>70</v>
      </c>
      <c r="M1114" t="s">
        <v>131</v>
      </c>
    </row>
    <row r="1115" spans="1:13" x14ac:dyDescent="0.3">
      <c r="A1115" t="s">
        <v>108</v>
      </c>
      <c r="B1115" s="16">
        <v>43496</v>
      </c>
      <c r="C1115" s="16" t="str">
        <f t="shared" si="51"/>
        <v>Jan</v>
      </c>
      <c r="D1115" s="16" t="str">
        <f t="shared" si="52"/>
        <v>FY 2019</v>
      </c>
      <c r="E1115" s="16" t="str">
        <f t="shared" si="53"/>
        <v>Q4</v>
      </c>
      <c r="F1115" t="s">
        <v>132</v>
      </c>
      <c r="G1115" t="s">
        <v>133</v>
      </c>
      <c r="H1115">
        <v>26308</v>
      </c>
      <c r="I1115" t="s">
        <v>111</v>
      </c>
      <c r="J1115" t="s">
        <v>112</v>
      </c>
      <c r="L1115">
        <v>80</v>
      </c>
      <c r="M1115" t="s">
        <v>134</v>
      </c>
    </row>
    <row r="1116" spans="1:13" x14ac:dyDescent="0.3">
      <c r="A1116" t="s">
        <v>108</v>
      </c>
      <c r="B1116" s="16">
        <v>43496</v>
      </c>
      <c r="C1116" s="16" t="str">
        <f t="shared" si="51"/>
        <v>Jan</v>
      </c>
      <c r="D1116" s="16" t="str">
        <f t="shared" si="52"/>
        <v>FY 2019</v>
      </c>
      <c r="E1116" s="16" t="str">
        <f t="shared" si="53"/>
        <v>Q4</v>
      </c>
      <c r="F1116" t="s">
        <v>135</v>
      </c>
      <c r="G1116" t="s">
        <v>136</v>
      </c>
      <c r="H1116">
        <v>20683</v>
      </c>
      <c r="I1116" t="s">
        <v>111</v>
      </c>
      <c r="J1116" t="s">
        <v>112</v>
      </c>
      <c r="L1116">
        <v>90</v>
      </c>
      <c r="M1116" t="s">
        <v>137</v>
      </c>
    </row>
    <row r="1117" spans="1:13" x14ac:dyDescent="0.3">
      <c r="A1117" t="s">
        <v>108</v>
      </c>
      <c r="B1117" s="16">
        <v>43496</v>
      </c>
      <c r="C1117" s="16" t="str">
        <f t="shared" si="51"/>
        <v>Jan</v>
      </c>
      <c r="D1117" s="16" t="str">
        <f t="shared" si="52"/>
        <v>FY 2019</v>
      </c>
      <c r="E1117" s="16" t="str">
        <f t="shared" si="53"/>
        <v>Q4</v>
      </c>
      <c r="F1117" t="s">
        <v>138</v>
      </c>
      <c r="G1117" t="s">
        <v>139</v>
      </c>
      <c r="H1117">
        <v>504</v>
      </c>
      <c r="I1117" t="s">
        <v>111</v>
      </c>
      <c r="J1117" t="s">
        <v>112</v>
      </c>
      <c r="L1117">
        <v>100</v>
      </c>
      <c r="M1117" t="s">
        <v>140</v>
      </c>
    </row>
    <row r="1118" spans="1:13" x14ac:dyDescent="0.3">
      <c r="A1118" t="s">
        <v>108</v>
      </c>
      <c r="B1118" s="16">
        <v>43496</v>
      </c>
      <c r="C1118" s="16" t="str">
        <f t="shared" si="51"/>
        <v>Jan</v>
      </c>
      <c r="D1118" s="16" t="str">
        <f t="shared" si="52"/>
        <v>FY 2019</v>
      </c>
      <c r="E1118" s="16" t="str">
        <f t="shared" si="53"/>
        <v>Q4</v>
      </c>
      <c r="F1118" t="s">
        <v>141</v>
      </c>
      <c r="G1118" t="s">
        <v>142</v>
      </c>
      <c r="H1118">
        <v>61</v>
      </c>
      <c r="I1118" t="s">
        <v>111</v>
      </c>
      <c r="J1118" t="s">
        <v>112</v>
      </c>
      <c r="L1118">
        <v>110</v>
      </c>
      <c r="M1118" t="s">
        <v>143</v>
      </c>
    </row>
    <row r="1119" spans="1:13" x14ac:dyDescent="0.3">
      <c r="A1119" t="s">
        <v>108</v>
      </c>
      <c r="B1119" s="16">
        <v>43496</v>
      </c>
      <c r="C1119" s="16" t="str">
        <f t="shared" si="51"/>
        <v>Jan</v>
      </c>
      <c r="D1119" s="16" t="str">
        <f t="shared" si="52"/>
        <v>FY 2019</v>
      </c>
      <c r="E1119" s="16" t="str">
        <f t="shared" si="53"/>
        <v>Q4</v>
      </c>
      <c r="F1119" t="s">
        <v>144</v>
      </c>
      <c r="G1119" t="s">
        <v>145</v>
      </c>
      <c r="H1119">
        <v>3385</v>
      </c>
      <c r="I1119" t="s">
        <v>111</v>
      </c>
      <c r="J1119" t="s">
        <v>112</v>
      </c>
      <c r="L1119">
        <v>120</v>
      </c>
      <c r="M1119" t="s">
        <v>146</v>
      </c>
    </row>
    <row r="1120" spans="1:13" x14ac:dyDescent="0.3">
      <c r="A1120" t="s">
        <v>108</v>
      </c>
      <c r="B1120" s="16">
        <v>43496</v>
      </c>
      <c r="C1120" s="16" t="str">
        <f t="shared" si="51"/>
        <v>Jan</v>
      </c>
      <c r="D1120" s="16" t="str">
        <f t="shared" si="52"/>
        <v>FY 2019</v>
      </c>
      <c r="E1120" s="16" t="str">
        <f t="shared" si="53"/>
        <v>Q4</v>
      </c>
      <c r="F1120" t="s">
        <v>147</v>
      </c>
      <c r="G1120" t="s">
        <v>148</v>
      </c>
      <c r="H1120">
        <v>1675</v>
      </c>
      <c r="I1120" t="s">
        <v>111</v>
      </c>
      <c r="J1120" t="s">
        <v>112</v>
      </c>
      <c r="L1120">
        <v>130</v>
      </c>
      <c r="M1120" t="s">
        <v>149</v>
      </c>
    </row>
    <row r="1121" spans="1:13" x14ac:dyDescent="0.3">
      <c r="A1121" t="s">
        <v>108</v>
      </c>
      <c r="B1121" s="16">
        <v>43496</v>
      </c>
      <c r="C1121" s="16" t="str">
        <f t="shared" si="51"/>
        <v>Jan</v>
      </c>
      <c r="D1121" s="16" t="str">
        <f t="shared" si="52"/>
        <v>FY 2019</v>
      </c>
      <c r="E1121" s="16" t="str">
        <f t="shared" si="53"/>
        <v>Q4</v>
      </c>
      <c r="F1121" t="s">
        <v>150</v>
      </c>
      <c r="G1121" t="s">
        <v>151</v>
      </c>
      <c r="H1121">
        <v>147142</v>
      </c>
      <c r="I1121" t="s">
        <v>111</v>
      </c>
      <c r="J1121" t="s">
        <v>112</v>
      </c>
      <c r="L1121">
        <v>140</v>
      </c>
      <c r="M1121" t="s">
        <v>152</v>
      </c>
    </row>
    <row r="1122" spans="1:13" x14ac:dyDescent="0.3">
      <c r="A1122" t="s">
        <v>108</v>
      </c>
      <c r="B1122" s="16">
        <v>43465</v>
      </c>
      <c r="C1122" s="16" t="str">
        <f t="shared" si="51"/>
        <v>Dec</v>
      </c>
      <c r="D1122" s="16" t="str">
        <f t="shared" si="52"/>
        <v>FY 2019</v>
      </c>
      <c r="E1122" s="16" t="str">
        <f t="shared" si="53"/>
        <v>Q3</v>
      </c>
      <c r="F1122" t="s">
        <v>109</v>
      </c>
      <c r="G1122" t="s">
        <v>110</v>
      </c>
      <c r="H1122">
        <v>20569</v>
      </c>
      <c r="I1122" t="s">
        <v>111</v>
      </c>
      <c r="J1122" t="s">
        <v>112</v>
      </c>
      <c r="L1122">
        <v>10</v>
      </c>
      <c r="M1122" t="s">
        <v>113</v>
      </c>
    </row>
    <row r="1123" spans="1:13" x14ac:dyDescent="0.3">
      <c r="A1123" t="s">
        <v>108</v>
      </c>
      <c r="B1123" s="16">
        <v>43465</v>
      </c>
      <c r="C1123" s="16" t="str">
        <f t="shared" si="51"/>
        <v>Dec</v>
      </c>
      <c r="D1123" s="16" t="str">
        <f t="shared" si="52"/>
        <v>FY 2019</v>
      </c>
      <c r="E1123" s="16" t="str">
        <f t="shared" si="53"/>
        <v>Q3</v>
      </c>
      <c r="F1123" t="s">
        <v>114</v>
      </c>
      <c r="G1123" t="s">
        <v>115</v>
      </c>
      <c r="H1123">
        <v>16141</v>
      </c>
      <c r="I1123" t="s">
        <v>111</v>
      </c>
      <c r="J1123" t="s">
        <v>112</v>
      </c>
      <c r="L1123">
        <v>20</v>
      </c>
      <c r="M1123" t="s">
        <v>116</v>
      </c>
    </row>
    <row r="1124" spans="1:13" x14ac:dyDescent="0.3">
      <c r="A1124" t="s">
        <v>108</v>
      </c>
      <c r="B1124" s="16">
        <v>43465</v>
      </c>
      <c r="C1124" s="16" t="str">
        <f t="shared" si="51"/>
        <v>Dec</v>
      </c>
      <c r="D1124" s="16" t="str">
        <f t="shared" si="52"/>
        <v>FY 2019</v>
      </c>
      <c r="E1124" s="16" t="str">
        <f t="shared" si="53"/>
        <v>Q3</v>
      </c>
      <c r="F1124" t="s">
        <v>117</v>
      </c>
      <c r="G1124" t="s">
        <v>118</v>
      </c>
      <c r="H1124">
        <v>301</v>
      </c>
      <c r="I1124" t="s">
        <v>111</v>
      </c>
      <c r="J1124" t="s">
        <v>112</v>
      </c>
      <c r="L1124">
        <v>30</v>
      </c>
      <c r="M1124" t="s">
        <v>119</v>
      </c>
    </row>
    <row r="1125" spans="1:13" x14ac:dyDescent="0.3">
      <c r="A1125" t="s">
        <v>108</v>
      </c>
      <c r="B1125" s="16">
        <v>43465</v>
      </c>
      <c r="C1125" s="16" t="str">
        <f t="shared" si="51"/>
        <v>Dec</v>
      </c>
      <c r="D1125" s="16" t="str">
        <f t="shared" si="52"/>
        <v>FY 2019</v>
      </c>
      <c r="E1125" s="16" t="str">
        <f t="shared" si="53"/>
        <v>Q3</v>
      </c>
      <c r="F1125" t="s">
        <v>120</v>
      </c>
      <c r="G1125" t="s">
        <v>121</v>
      </c>
      <c r="H1125">
        <v>169</v>
      </c>
      <c r="I1125" t="s">
        <v>111</v>
      </c>
      <c r="J1125" t="s">
        <v>112</v>
      </c>
      <c r="L1125">
        <v>40</v>
      </c>
      <c r="M1125" t="s">
        <v>122</v>
      </c>
    </row>
    <row r="1126" spans="1:13" x14ac:dyDescent="0.3">
      <c r="A1126" t="s">
        <v>108</v>
      </c>
      <c r="B1126" s="16">
        <v>43465</v>
      </c>
      <c r="C1126" s="16" t="str">
        <f t="shared" si="51"/>
        <v>Dec</v>
      </c>
      <c r="D1126" s="16" t="str">
        <f t="shared" si="52"/>
        <v>FY 2019</v>
      </c>
      <c r="E1126" s="16" t="str">
        <f t="shared" si="53"/>
        <v>Q3</v>
      </c>
      <c r="F1126" t="s">
        <v>123</v>
      </c>
      <c r="G1126" t="s">
        <v>124</v>
      </c>
      <c r="H1126">
        <v>3304</v>
      </c>
      <c r="I1126" t="s">
        <v>111</v>
      </c>
      <c r="J1126" t="s">
        <v>112</v>
      </c>
      <c r="L1126">
        <v>50</v>
      </c>
      <c r="M1126" t="s">
        <v>125</v>
      </c>
    </row>
    <row r="1127" spans="1:13" x14ac:dyDescent="0.3">
      <c r="A1127" t="s">
        <v>108</v>
      </c>
      <c r="B1127" s="16">
        <v>43465</v>
      </c>
      <c r="C1127" s="16" t="str">
        <f t="shared" si="51"/>
        <v>Dec</v>
      </c>
      <c r="D1127" s="16" t="str">
        <f t="shared" si="52"/>
        <v>FY 2019</v>
      </c>
      <c r="E1127" s="16" t="str">
        <f t="shared" si="53"/>
        <v>Q3</v>
      </c>
      <c r="F1127" t="s">
        <v>126</v>
      </c>
      <c r="G1127" t="s">
        <v>127</v>
      </c>
      <c r="H1127">
        <v>654</v>
      </c>
      <c r="I1127" t="s">
        <v>111</v>
      </c>
      <c r="J1127" t="s">
        <v>112</v>
      </c>
      <c r="L1127">
        <v>60</v>
      </c>
      <c r="M1127" t="s">
        <v>128</v>
      </c>
    </row>
    <row r="1128" spans="1:13" x14ac:dyDescent="0.3">
      <c r="A1128" t="s">
        <v>108</v>
      </c>
      <c r="B1128" s="16">
        <v>43465</v>
      </c>
      <c r="C1128" s="16" t="str">
        <f t="shared" si="51"/>
        <v>Dec</v>
      </c>
      <c r="D1128" s="16" t="str">
        <f t="shared" si="52"/>
        <v>FY 2019</v>
      </c>
      <c r="E1128" s="16" t="str">
        <f t="shared" si="53"/>
        <v>Q3</v>
      </c>
      <c r="F1128" t="s">
        <v>129</v>
      </c>
      <c r="G1128" t="s">
        <v>130</v>
      </c>
      <c r="H1128">
        <v>128959</v>
      </c>
      <c r="I1128" t="s">
        <v>111</v>
      </c>
      <c r="J1128" t="s">
        <v>112</v>
      </c>
      <c r="L1128">
        <v>70</v>
      </c>
      <c r="M1128" t="s">
        <v>131</v>
      </c>
    </row>
    <row r="1129" spans="1:13" x14ac:dyDescent="0.3">
      <c r="A1129" t="s">
        <v>108</v>
      </c>
      <c r="B1129" s="16">
        <v>43465</v>
      </c>
      <c r="C1129" s="16" t="str">
        <f t="shared" si="51"/>
        <v>Dec</v>
      </c>
      <c r="D1129" s="16" t="str">
        <f t="shared" si="52"/>
        <v>FY 2019</v>
      </c>
      <c r="E1129" s="16" t="str">
        <f t="shared" si="53"/>
        <v>Q3</v>
      </c>
      <c r="F1129" t="s">
        <v>132</v>
      </c>
      <c r="G1129" t="s">
        <v>133</v>
      </c>
      <c r="H1129">
        <v>17511</v>
      </c>
      <c r="I1129" t="s">
        <v>111</v>
      </c>
      <c r="J1129" t="s">
        <v>112</v>
      </c>
      <c r="L1129">
        <v>80</v>
      </c>
      <c r="M1129" t="s">
        <v>134</v>
      </c>
    </row>
    <row r="1130" spans="1:13" x14ac:dyDescent="0.3">
      <c r="A1130" t="s">
        <v>108</v>
      </c>
      <c r="B1130" s="16">
        <v>43465</v>
      </c>
      <c r="C1130" s="16" t="str">
        <f t="shared" si="51"/>
        <v>Dec</v>
      </c>
      <c r="D1130" s="16" t="str">
        <f t="shared" si="52"/>
        <v>FY 2019</v>
      </c>
      <c r="E1130" s="16" t="str">
        <f t="shared" si="53"/>
        <v>Q3</v>
      </c>
      <c r="F1130" t="s">
        <v>135</v>
      </c>
      <c r="G1130" t="s">
        <v>136</v>
      </c>
      <c r="H1130">
        <v>13232</v>
      </c>
      <c r="I1130" t="s">
        <v>111</v>
      </c>
      <c r="J1130" t="s">
        <v>112</v>
      </c>
      <c r="L1130">
        <v>90</v>
      </c>
      <c r="M1130" t="s">
        <v>137</v>
      </c>
    </row>
    <row r="1131" spans="1:13" x14ac:dyDescent="0.3">
      <c r="A1131" t="s">
        <v>108</v>
      </c>
      <c r="B1131" s="16">
        <v>43465</v>
      </c>
      <c r="C1131" s="16" t="str">
        <f t="shared" si="51"/>
        <v>Dec</v>
      </c>
      <c r="D1131" s="16" t="str">
        <f t="shared" si="52"/>
        <v>FY 2019</v>
      </c>
      <c r="E1131" s="16" t="str">
        <f t="shared" si="53"/>
        <v>Q3</v>
      </c>
      <c r="F1131" t="s">
        <v>138</v>
      </c>
      <c r="G1131" t="s">
        <v>139</v>
      </c>
      <c r="H1131">
        <v>456</v>
      </c>
      <c r="I1131" t="s">
        <v>111</v>
      </c>
      <c r="J1131" t="s">
        <v>112</v>
      </c>
      <c r="L1131">
        <v>100</v>
      </c>
      <c r="M1131" t="s">
        <v>140</v>
      </c>
    </row>
    <row r="1132" spans="1:13" x14ac:dyDescent="0.3">
      <c r="A1132" t="s">
        <v>108</v>
      </c>
      <c r="B1132" s="16">
        <v>43465</v>
      </c>
      <c r="C1132" s="16" t="str">
        <f t="shared" si="51"/>
        <v>Dec</v>
      </c>
      <c r="D1132" s="16" t="str">
        <f t="shared" si="52"/>
        <v>FY 2019</v>
      </c>
      <c r="E1132" s="16" t="str">
        <f t="shared" si="53"/>
        <v>Q3</v>
      </c>
      <c r="F1132" t="s">
        <v>141</v>
      </c>
      <c r="G1132" t="s">
        <v>142</v>
      </c>
      <c r="H1132">
        <v>74</v>
      </c>
      <c r="I1132" t="s">
        <v>111</v>
      </c>
      <c r="J1132" t="s">
        <v>112</v>
      </c>
      <c r="L1132">
        <v>110</v>
      </c>
      <c r="M1132" t="s">
        <v>143</v>
      </c>
    </row>
    <row r="1133" spans="1:13" x14ac:dyDescent="0.3">
      <c r="A1133" t="s">
        <v>108</v>
      </c>
      <c r="B1133" s="16">
        <v>43465</v>
      </c>
      <c r="C1133" s="16" t="str">
        <f t="shared" si="51"/>
        <v>Dec</v>
      </c>
      <c r="D1133" s="16" t="str">
        <f t="shared" si="52"/>
        <v>FY 2019</v>
      </c>
      <c r="E1133" s="16" t="str">
        <f t="shared" si="53"/>
        <v>Q3</v>
      </c>
      <c r="F1133" t="s">
        <v>144</v>
      </c>
      <c r="G1133" t="s">
        <v>145</v>
      </c>
      <c r="H1133">
        <v>2039</v>
      </c>
      <c r="I1133" t="s">
        <v>111</v>
      </c>
      <c r="J1133" t="s">
        <v>112</v>
      </c>
      <c r="L1133">
        <v>120</v>
      </c>
      <c r="M1133" t="s">
        <v>146</v>
      </c>
    </row>
    <row r="1134" spans="1:13" x14ac:dyDescent="0.3">
      <c r="A1134" t="s">
        <v>108</v>
      </c>
      <c r="B1134" s="16">
        <v>43465</v>
      </c>
      <c r="C1134" s="16" t="str">
        <f t="shared" si="51"/>
        <v>Dec</v>
      </c>
      <c r="D1134" s="16" t="str">
        <f t="shared" si="52"/>
        <v>FY 2019</v>
      </c>
      <c r="E1134" s="16" t="str">
        <f t="shared" si="53"/>
        <v>Q3</v>
      </c>
      <c r="F1134" t="s">
        <v>147</v>
      </c>
      <c r="G1134" t="s">
        <v>148</v>
      </c>
      <c r="H1134">
        <v>1710</v>
      </c>
      <c r="I1134" t="s">
        <v>111</v>
      </c>
      <c r="J1134" t="s">
        <v>112</v>
      </c>
      <c r="L1134">
        <v>130</v>
      </c>
      <c r="M1134" t="s">
        <v>149</v>
      </c>
    </row>
    <row r="1135" spans="1:13" x14ac:dyDescent="0.3">
      <c r="A1135" t="s">
        <v>108</v>
      </c>
      <c r="B1135" s="16">
        <v>43465</v>
      </c>
      <c r="C1135" s="16" t="str">
        <f t="shared" si="51"/>
        <v>Dec</v>
      </c>
      <c r="D1135" s="16" t="str">
        <f t="shared" si="52"/>
        <v>FY 2019</v>
      </c>
      <c r="E1135" s="16" t="str">
        <f t="shared" si="53"/>
        <v>Q3</v>
      </c>
      <c r="F1135" t="s">
        <v>150</v>
      </c>
      <c r="G1135" t="s">
        <v>151</v>
      </c>
      <c r="H1135">
        <v>129714</v>
      </c>
      <c r="I1135" t="s">
        <v>111</v>
      </c>
      <c r="J1135" t="s">
        <v>112</v>
      </c>
      <c r="L1135">
        <v>140</v>
      </c>
      <c r="M1135" t="s">
        <v>152</v>
      </c>
    </row>
    <row r="1136" spans="1:13" x14ac:dyDescent="0.3">
      <c r="A1136" t="s">
        <v>108</v>
      </c>
      <c r="B1136" s="16">
        <v>43434</v>
      </c>
      <c r="C1136" s="16" t="str">
        <f t="shared" si="51"/>
        <v>Nov</v>
      </c>
      <c r="D1136" s="16" t="str">
        <f t="shared" si="52"/>
        <v>FY 2019</v>
      </c>
      <c r="E1136" s="16" t="str">
        <f t="shared" si="53"/>
        <v>Q3</v>
      </c>
      <c r="F1136" t="s">
        <v>109</v>
      </c>
      <c r="G1136" t="s">
        <v>110</v>
      </c>
      <c r="H1136">
        <v>21895</v>
      </c>
      <c r="I1136" t="s">
        <v>111</v>
      </c>
      <c r="J1136" t="s">
        <v>112</v>
      </c>
      <c r="L1136">
        <v>10</v>
      </c>
      <c r="M1136" t="s">
        <v>113</v>
      </c>
    </row>
    <row r="1137" spans="1:13" x14ac:dyDescent="0.3">
      <c r="A1137" t="s">
        <v>108</v>
      </c>
      <c r="B1137" s="16">
        <v>43434</v>
      </c>
      <c r="C1137" s="16" t="str">
        <f t="shared" si="51"/>
        <v>Nov</v>
      </c>
      <c r="D1137" s="16" t="str">
        <f t="shared" si="52"/>
        <v>FY 2019</v>
      </c>
      <c r="E1137" s="16" t="str">
        <f t="shared" si="53"/>
        <v>Q3</v>
      </c>
      <c r="F1137" t="s">
        <v>114</v>
      </c>
      <c r="G1137" t="s">
        <v>115</v>
      </c>
      <c r="H1137">
        <v>15334</v>
      </c>
      <c r="I1137" t="s">
        <v>111</v>
      </c>
      <c r="J1137" t="s">
        <v>112</v>
      </c>
      <c r="L1137">
        <v>20</v>
      </c>
      <c r="M1137" t="s">
        <v>116</v>
      </c>
    </row>
    <row r="1138" spans="1:13" x14ac:dyDescent="0.3">
      <c r="A1138" t="s">
        <v>108</v>
      </c>
      <c r="B1138" s="16">
        <v>43434</v>
      </c>
      <c r="C1138" s="16" t="str">
        <f t="shared" si="51"/>
        <v>Nov</v>
      </c>
      <c r="D1138" s="16" t="str">
        <f t="shared" si="52"/>
        <v>FY 2019</v>
      </c>
      <c r="E1138" s="16" t="str">
        <f t="shared" si="53"/>
        <v>Q3</v>
      </c>
      <c r="F1138" t="s">
        <v>117</v>
      </c>
      <c r="G1138" t="s">
        <v>118</v>
      </c>
      <c r="H1138">
        <v>571</v>
      </c>
      <c r="I1138" t="s">
        <v>111</v>
      </c>
      <c r="J1138" t="s">
        <v>112</v>
      </c>
      <c r="L1138">
        <v>30</v>
      </c>
      <c r="M1138" t="s">
        <v>119</v>
      </c>
    </row>
    <row r="1139" spans="1:13" x14ac:dyDescent="0.3">
      <c r="A1139" t="s">
        <v>108</v>
      </c>
      <c r="B1139" s="16">
        <v>43434</v>
      </c>
      <c r="C1139" s="16" t="str">
        <f t="shared" si="51"/>
        <v>Nov</v>
      </c>
      <c r="D1139" s="16" t="str">
        <f t="shared" si="52"/>
        <v>FY 2019</v>
      </c>
      <c r="E1139" s="16" t="str">
        <f t="shared" si="53"/>
        <v>Q3</v>
      </c>
      <c r="F1139" t="s">
        <v>120</v>
      </c>
      <c r="G1139" t="s">
        <v>121</v>
      </c>
      <c r="H1139">
        <v>67</v>
      </c>
      <c r="I1139" t="s">
        <v>111</v>
      </c>
      <c r="J1139" t="s">
        <v>112</v>
      </c>
      <c r="L1139">
        <v>40</v>
      </c>
      <c r="M1139" t="s">
        <v>122</v>
      </c>
    </row>
    <row r="1140" spans="1:13" x14ac:dyDescent="0.3">
      <c r="A1140" t="s">
        <v>108</v>
      </c>
      <c r="B1140" s="16">
        <v>43434</v>
      </c>
      <c r="C1140" s="16" t="str">
        <f t="shared" si="51"/>
        <v>Nov</v>
      </c>
      <c r="D1140" s="16" t="str">
        <f t="shared" si="52"/>
        <v>FY 2019</v>
      </c>
      <c r="E1140" s="16" t="str">
        <f t="shared" si="53"/>
        <v>Q3</v>
      </c>
      <c r="F1140" t="s">
        <v>123</v>
      </c>
      <c r="G1140" t="s">
        <v>124</v>
      </c>
      <c r="H1140">
        <v>2173</v>
      </c>
      <c r="I1140" t="s">
        <v>111</v>
      </c>
      <c r="J1140" t="s">
        <v>112</v>
      </c>
      <c r="L1140">
        <v>50</v>
      </c>
      <c r="M1140" t="s">
        <v>125</v>
      </c>
    </row>
    <row r="1141" spans="1:13" x14ac:dyDescent="0.3">
      <c r="A1141" t="s">
        <v>108</v>
      </c>
      <c r="B1141" s="16">
        <v>43434</v>
      </c>
      <c r="C1141" s="16" t="str">
        <f t="shared" si="51"/>
        <v>Nov</v>
      </c>
      <c r="D1141" s="16" t="str">
        <f t="shared" si="52"/>
        <v>FY 2019</v>
      </c>
      <c r="E1141" s="16" t="str">
        <f t="shared" si="53"/>
        <v>Q3</v>
      </c>
      <c r="F1141" t="s">
        <v>126</v>
      </c>
      <c r="G1141" t="s">
        <v>127</v>
      </c>
      <c r="H1141">
        <v>3750</v>
      </c>
      <c r="I1141" t="s">
        <v>111</v>
      </c>
      <c r="J1141" t="s">
        <v>112</v>
      </c>
      <c r="L1141">
        <v>60</v>
      </c>
      <c r="M1141" t="s">
        <v>128</v>
      </c>
    </row>
    <row r="1142" spans="1:13" x14ac:dyDescent="0.3">
      <c r="A1142" t="s">
        <v>108</v>
      </c>
      <c r="B1142" s="16">
        <v>43434</v>
      </c>
      <c r="C1142" s="16" t="str">
        <f t="shared" si="51"/>
        <v>Nov</v>
      </c>
      <c r="D1142" s="16" t="str">
        <f t="shared" si="52"/>
        <v>FY 2019</v>
      </c>
      <c r="E1142" s="16" t="str">
        <f t="shared" si="53"/>
        <v>Q3</v>
      </c>
      <c r="F1142" t="s">
        <v>129</v>
      </c>
      <c r="G1142" t="s">
        <v>130</v>
      </c>
      <c r="H1142">
        <v>141770</v>
      </c>
      <c r="I1142" t="s">
        <v>111</v>
      </c>
      <c r="J1142" t="s">
        <v>112</v>
      </c>
      <c r="L1142">
        <v>70</v>
      </c>
      <c r="M1142" t="s">
        <v>131</v>
      </c>
    </row>
    <row r="1143" spans="1:13" x14ac:dyDescent="0.3">
      <c r="A1143" t="s">
        <v>108</v>
      </c>
      <c r="B1143" s="16">
        <v>43434</v>
      </c>
      <c r="C1143" s="16" t="str">
        <f t="shared" si="51"/>
        <v>Nov</v>
      </c>
      <c r="D1143" s="16" t="str">
        <f t="shared" si="52"/>
        <v>FY 2019</v>
      </c>
      <c r="E1143" s="16" t="str">
        <f t="shared" si="53"/>
        <v>Q3</v>
      </c>
      <c r="F1143" t="s">
        <v>132</v>
      </c>
      <c r="G1143" t="s">
        <v>133</v>
      </c>
      <c r="H1143">
        <v>26511</v>
      </c>
      <c r="I1143" t="s">
        <v>111</v>
      </c>
      <c r="J1143" t="s">
        <v>112</v>
      </c>
      <c r="L1143">
        <v>80</v>
      </c>
      <c r="M1143" t="s">
        <v>134</v>
      </c>
    </row>
    <row r="1144" spans="1:13" x14ac:dyDescent="0.3">
      <c r="A1144" t="s">
        <v>108</v>
      </c>
      <c r="B1144" s="16">
        <v>43434</v>
      </c>
      <c r="C1144" s="16" t="str">
        <f t="shared" si="51"/>
        <v>Nov</v>
      </c>
      <c r="D1144" s="16" t="str">
        <f t="shared" si="52"/>
        <v>FY 2019</v>
      </c>
      <c r="E1144" s="16" t="str">
        <f t="shared" si="53"/>
        <v>Q3</v>
      </c>
      <c r="F1144" t="s">
        <v>135</v>
      </c>
      <c r="G1144" t="s">
        <v>136</v>
      </c>
      <c r="H1144">
        <v>19521</v>
      </c>
      <c r="I1144" t="s">
        <v>111</v>
      </c>
      <c r="J1144" t="s">
        <v>112</v>
      </c>
      <c r="L1144">
        <v>90</v>
      </c>
      <c r="M1144" t="s">
        <v>137</v>
      </c>
    </row>
    <row r="1145" spans="1:13" x14ac:dyDescent="0.3">
      <c r="A1145" t="s">
        <v>108</v>
      </c>
      <c r="B1145" s="16">
        <v>43434</v>
      </c>
      <c r="C1145" s="16" t="str">
        <f t="shared" si="51"/>
        <v>Nov</v>
      </c>
      <c r="D1145" s="16" t="str">
        <f t="shared" si="52"/>
        <v>FY 2019</v>
      </c>
      <c r="E1145" s="16" t="str">
        <f t="shared" si="53"/>
        <v>Q3</v>
      </c>
      <c r="F1145" t="s">
        <v>138</v>
      </c>
      <c r="G1145" t="s">
        <v>139</v>
      </c>
      <c r="H1145">
        <v>549</v>
      </c>
      <c r="I1145" t="s">
        <v>111</v>
      </c>
      <c r="J1145" t="s">
        <v>112</v>
      </c>
      <c r="L1145">
        <v>100</v>
      </c>
      <c r="M1145" t="s">
        <v>140</v>
      </c>
    </row>
    <row r="1146" spans="1:13" x14ac:dyDescent="0.3">
      <c r="A1146" t="s">
        <v>108</v>
      </c>
      <c r="B1146" s="16">
        <v>43434</v>
      </c>
      <c r="C1146" s="16" t="str">
        <f t="shared" si="51"/>
        <v>Nov</v>
      </c>
      <c r="D1146" s="16" t="str">
        <f t="shared" si="52"/>
        <v>FY 2019</v>
      </c>
      <c r="E1146" s="16" t="str">
        <f t="shared" si="53"/>
        <v>Q3</v>
      </c>
      <c r="F1146" t="s">
        <v>141</v>
      </c>
      <c r="G1146" t="s">
        <v>142</v>
      </c>
      <c r="H1146">
        <v>99</v>
      </c>
      <c r="I1146" t="s">
        <v>111</v>
      </c>
      <c r="J1146" t="s">
        <v>112</v>
      </c>
      <c r="L1146">
        <v>110</v>
      </c>
      <c r="M1146" t="s">
        <v>143</v>
      </c>
    </row>
    <row r="1147" spans="1:13" x14ac:dyDescent="0.3">
      <c r="A1147" t="s">
        <v>108</v>
      </c>
      <c r="B1147" s="16">
        <v>43434</v>
      </c>
      <c r="C1147" s="16" t="str">
        <f t="shared" si="51"/>
        <v>Nov</v>
      </c>
      <c r="D1147" s="16" t="str">
        <f t="shared" si="52"/>
        <v>FY 2019</v>
      </c>
      <c r="E1147" s="16" t="str">
        <f t="shared" si="53"/>
        <v>Q3</v>
      </c>
      <c r="F1147" t="s">
        <v>144</v>
      </c>
      <c r="G1147" t="s">
        <v>145</v>
      </c>
      <c r="H1147">
        <v>2404</v>
      </c>
      <c r="I1147" t="s">
        <v>111</v>
      </c>
      <c r="J1147" t="s">
        <v>112</v>
      </c>
      <c r="L1147">
        <v>120</v>
      </c>
      <c r="M1147" t="s">
        <v>146</v>
      </c>
    </row>
    <row r="1148" spans="1:13" x14ac:dyDescent="0.3">
      <c r="A1148" t="s">
        <v>108</v>
      </c>
      <c r="B1148" s="16">
        <v>43434</v>
      </c>
      <c r="C1148" s="16" t="str">
        <f t="shared" si="51"/>
        <v>Nov</v>
      </c>
      <c r="D1148" s="16" t="str">
        <f t="shared" si="52"/>
        <v>FY 2019</v>
      </c>
      <c r="E1148" s="16" t="str">
        <f t="shared" si="53"/>
        <v>Q3</v>
      </c>
      <c r="F1148" t="s">
        <v>147</v>
      </c>
      <c r="G1148" t="s">
        <v>148</v>
      </c>
      <c r="H1148">
        <v>3938</v>
      </c>
      <c r="I1148" t="s">
        <v>111</v>
      </c>
      <c r="J1148" t="s">
        <v>112</v>
      </c>
      <c r="L1148">
        <v>130</v>
      </c>
      <c r="M1148" t="s">
        <v>149</v>
      </c>
    </row>
    <row r="1149" spans="1:13" x14ac:dyDescent="0.3">
      <c r="A1149" t="s">
        <v>108</v>
      </c>
      <c r="B1149" s="16">
        <v>43434</v>
      </c>
      <c r="C1149" s="16" t="str">
        <f t="shared" si="51"/>
        <v>Nov</v>
      </c>
      <c r="D1149" s="16" t="str">
        <f t="shared" si="52"/>
        <v>FY 2019</v>
      </c>
      <c r="E1149" s="16" t="str">
        <f t="shared" si="53"/>
        <v>Q3</v>
      </c>
      <c r="F1149" t="s">
        <v>150</v>
      </c>
      <c r="G1149" t="s">
        <v>151</v>
      </c>
      <c r="H1149">
        <v>143997</v>
      </c>
      <c r="I1149" t="s">
        <v>111</v>
      </c>
      <c r="J1149" t="s">
        <v>112</v>
      </c>
      <c r="L1149">
        <v>140</v>
      </c>
      <c r="M1149" t="s">
        <v>152</v>
      </c>
    </row>
    <row r="1150" spans="1:13" x14ac:dyDescent="0.3">
      <c r="A1150" t="s">
        <v>108</v>
      </c>
      <c r="B1150" s="16">
        <v>43404</v>
      </c>
      <c r="C1150" s="16" t="str">
        <f t="shared" si="51"/>
        <v>Oct</v>
      </c>
      <c r="D1150" s="16" t="str">
        <f t="shared" si="52"/>
        <v>FY 2019</v>
      </c>
      <c r="E1150" s="16" t="str">
        <f t="shared" si="53"/>
        <v>Q3</v>
      </c>
      <c r="F1150" t="s">
        <v>109</v>
      </c>
      <c r="G1150" t="s">
        <v>110</v>
      </c>
      <c r="H1150">
        <v>31940</v>
      </c>
      <c r="I1150" t="s">
        <v>111</v>
      </c>
      <c r="J1150" t="s">
        <v>112</v>
      </c>
      <c r="L1150">
        <v>10</v>
      </c>
      <c r="M1150" t="s">
        <v>113</v>
      </c>
    </row>
    <row r="1151" spans="1:13" x14ac:dyDescent="0.3">
      <c r="A1151" t="s">
        <v>108</v>
      </c>
      <c r="B1151" s="16">
        <v>43404</v>
      </c>
      <c r="C1151" s="16" t="str">
        <f t="shared" si="51"/>
        <v>Oct</v>
      </c>
      <c r="D1151" s="16" t="str">
        <f t="shared" si="52"/>
        <v>FY 2019</v>
      </c>
      <c r="E1151" s="16" t="str">
        <f t="shared" si="53"/>
        <v>Q3</v>
      </c>
      <c r="F1151" t="s">
        <v>114</v>
      </c>
      <c r="G1151" t="s">
        <v>115</v>
      </c>
      <c r="H1151">
        <v>21342</v>
      </c>
      <c r="I1151" t="s">
        <v>111</v>
      </c>
      <c r="J1151" t="s">
        <v>112</v>
      </c>
      <c r="L1151">
        <v>20</v>
      </c>
      <c r="M1151" t="s">
        <v>116</v>
      </c>
    </row>
    <row r="1152" spans="1:13" x14ac:dyDescent="0.3">
      <c r="A1152" t="s">
        <v>108</v>
      </c>
      <c r="B1152" s="16">
        <v>43404</v>
      </c>
      <c r="C1152" s="16" t="str">
        <f t="shared" si="51"/>
        <v>Oct</v>
      </c>
      <c r="D1152" s="16" t="str">
        <f t="shared" si="52"/>
        <v>FY 2019</v>
      </c>
      <c r="E1152" s="16" t="str">
        <f t="shared" si="53"/>
        <v>Q3</v>
      </c>
      <c r="F1152" t="s">
        <v>117</v>
      </c>
      <c r="G1152" t="s">
        <v>118</v>
      </c>
      <c r="H1152">
        <v>615</v>
      </c>
      <c r="I1152" t="s">
        <v>111</v>
      </c>
      <c r="J1152" t="s">
        <v>112</v>
      </c>
      <c r="L1152">
        <v>30</v>
      </c>
      <c r="M1152" t="s">
        <v>119</v>
      </c>
    </row>
    <row r="1153" spans="1:13" x14ac:dyDescent="0.3">
      <c r="A1153" t="s">
        <v>108</v>
      </c>
      <c r="B1153" s="16">
        <v>43404</v>
      </c>
      <c r="C1153" s="16" t="str">
        <f t="shared" si="51"/>
        <v>Oct</v>
      </c>
      <c r="D1153" s="16" t="str">
        <f t="shared" si="52"/>
        <v>FY 2019</v>
      </c>
      <c r="E1153" s="16" t="str">
        <f t="shared" si="53"/>
        <v>Q3</v>
      </c>
      <c r="F1153" t="s">
        <v>120</v>
      </c>
      <c r="G1153" t="s">
        <v>121</v>
      </c>
      <c r="H1153">
        <v>43</v>
      </c>
      <c r="I1153" t="s">
        <v>111</v>
      </c>
      <c r="J1153" t="s">
        <v>112</v>
      </c>
      <c r="L1153">
        <v>40</v>
      </c>
      <c r="M1153" t="s">
        <v>122</v>
      </c>
    </row>
    <row r="1154" spans="1:13" x14ac:dyDescent="0.3">
      <c r="A1154" t="s">
        <v>108</v>
      </c>
      <c r="B1154" s="16">
        <v>43404</v>
      </c>
      <c r="C1154" s="16" t="str">
        <f t="shared" si="51"/>
        <v>Oct</v>
      </c>
      <c r="D1154" s="16" t="str">
        <f t="shared" si="52"/>
        <v>FY 2019</v>
      </c>
      <c r="E1154" s="16" t="str">
        <f t="shared" si="53"/>
        <v>Q3</v>
      </c>
      <c r="F1154" t="s">
        <v>123</v>
      </c>
      <c r="G1154" t="s">
        <v>124</v>
      </c>
      <c r="H1154">
        <v>3592</v>
      </c>
      <c r="I1154" t="s">
        <v>111</v>
      </c>
      <c r="J1154" t="s">
        <v>112</v>
      </c>
      <c r="L1154">
        <v>50</v>
      </c>
      <c r="M1154" t="s">
        <v>125</v>
      </c>
    </row>
    <row r="1155" spans="1:13" x14ac:dyDescent="0.3">
      <c r="A1155" t="s">
        <v>108</v>
      </c>
      <c r="B1155" s="16">
        <v>43404</v>
      </c>
      <c r="C1155" s="16" t="str">
        <f t="shared" ref="C1155:C1218" si="54">TEXT(B1155,"mmm")</f>
        <v>Oct</v>
      </c>
      <c r="D1155" s="16" t="str">
        <f t="shared" ref="D1155:D1218" si="55">"FY "&amp; (YEAR(B1155) + IF(MONTH(B1155)&gt;3,1,0))</f>
        <v>FY 2019</v>
      </c>
      <c r="E1155" s="16" t="str">
        <f t="shared" ref="E1155:E1218" si="56">CHOOSE(INT((MOD(MONTH(B1155)-4,12))/3)+1, "Q1", "Q2", "Q3", "Q4")</f>
        <v>Q3</v>
      </c>
      <c r="F1155" t="s">
        <v>126</v>
      </c>
      <c r="G1155" t="s">
        <v>127</v>
      </c>
      <c r="H1155">
        <v>6348</v>
      </c>
      <c r="I1155" t="s">
        <v>111</v>
      </c>
      <c r="J1155" t="s">
        <v>112</v>
      </c>
      <c r="L1155">
        <v>60</v>
      </c>
      <c r="M1155" t="s">
        <v>128</v>
      </c>
    </row>
    <row r="1156" spans="1:13" x14ac:dyDescent="0.3">
      <c r="A1156" t="s">
        <v>108</v>
      </c>
      <c r="B1156" s="16">
        <v>43404</v>
      </c>
      <c r="C1156" s="16" t="str">
        <f t="shared" si="54"/>
        <v>Oct</v>
      </c>
      <c r="D1156" s="16" t="str">
        <f t="shared" si="55"/>
        <v>FY 2019</v>
      </c>
      <c r="E1156" s="16" t="str">
        <f t="shared" si="56"/>
        <v>Q3</v>
      </c>
      <c r="F1156" t="s">
        <v>129</v>
      </c>
      <c r="G1156" t="s">
        <v>130</v>
      </c>
      <c r="H1156">
        <v>182205</v>
      </c>
      <c r="I1156" t="s">
        <v>111</v>
      </c>
      <c r="J1156" t="s">
        <v>112</v>
      </c>
      <c r="L1156">
        <v>70</v>
      </c>
      <c r="M1156" t="s">
        <v>131</v>
      </c>
    </row>
    <row r="1157" spans="1:13" x14ac:dyDescent="0.3">
      <c r="A1157" t="s">
        <v>108</v>
      </c>
      <c r="B1157" s="16">
        <v>43404</v>
      </c>
      <c r="C1157" s="16" t="str">
        <f t="shared" si="54"/>
        <v>Oct</v>
      </c>
      <c r="D1157" s="16" t="str">
        <f t="shared" si="55"/>
        <v>FY 2019</v>
      </c>
      <c r="E1157" s="16" t="str">
        <f t="shared" si="56"/>
        <v>Q3</v>
      </c>
      <c r="F1157" t="s">
        <v>132</v>
      </c>
      <c r="G1157" t="s">
        <v>133</v>
      </c>
      <c r="H1157">
        <v>32599</v>
      </c>
      <c r="I1157" t="s">
        <v>111</v>
      </c>
      <c r="J1157" t="s">
        <v>112</v>
      </c>
      <c r="L1157">
        <v>80</v>
      </c>
      <c r="M1157" t="s">
        <v>134</v>
      </c>
    </row>
    <row r="1158" spans="1:13" x14ac:dyDescent="0.3">
      <c r="A1158" t="s">
        <v>108</v>
      </c>
      <c r="B1158" s="16">
        <v>43404</v>
      </c>
      <c r="C1158" s="16" t="str">
        <f t="shared" si="54"/>
        <v>Oct</v>
      </c>
      <c r="D1158" s="16" t="str">
        <f t="shared" si="55"/>
        <v>FY 2019</v>
      </c>
      <c r="E1158" s="16" t="str">
        <f t="shared" si="56"/>
        <v>Q3</v>
      </c>
      <c r="F1158" t="s">
        <v>135</v>
      </c>
      <c r="G1158" t="s">
        <v>136</v>
      </c>
      <c r="H1158">
        <v>22553</v>
      </c>
      <c r="I1158" t="s">
        <v>111</v>
      </c>
      <c r="J1158" t="s">
        <v>112</v>
      </c>
      <c r="L1158">
        <v>90</v>
      </c>
      <c r="M1158" t="s">
        <v>137</v>
      </c>
    </row>
    <row r="1159" spans="1:13" x14ac:dyDescent="0.3">
      <c r="A1159" t="s">
        <v>108</v>
      </c>
      <c r="B1159" s="16">
        <v>43404</v>
      </c>
      <c r="C1159" s="16" t="str">
        <f t="shared" si="54"/>
        <v>Oct</v>
      </c>
      <c r="D1159" s="16" t="str">
        <f t="shared" si="55"/>
        <v>FY 2019</v>
      </c>
      <c r="E1159" s="16" t="str">
        <f t="shared" si="56"/>
        <v>Q3</v>
      </c>
      <c r="F1159" t="s">
        <v>138</v>
      </c>
      <c r="G1159" t="s">
        <v>139</v>
      </c>
      <c r="H1159">
        <v>697</v>
      </c>
      <c r="I1159" t="s">
        <v>111</v>
      </c>
      <c r="J1159" t="s">
        <v>112</v>
      </c>
      <c r="L1159">
        <v>100</v>
      </c>
      <c r="M1159" t="s">
        <v>140</v>
      </c>
    </row>
    <row r="1160" spans="1:13" x14ac:dyDescent="0.3">
      <c r="A1160" t="s">
        <v>108</v>
      </c>
      <c r="B1160" s="16">
        <v>43404</v>
      </c>
      <c r="C1160" s="16" t="str">
        <f t="shared" si="54"/>
        <v>Oct</v>
      </c>
      <c r="D1160" s="16" t="str">
        <f t="shared" si="55"/>
        <v>FY 2019</v>
      </c>
      <c r="E1160" s="16" t="str">
        <f t="shared" si="56"/>
        <v>Q3</v>
      </c>
      <c r="F1160" t="s">
        <v>141</v>
      </c>
      <c r="G1160" t="s">
        <v>142</v>
      </c>
      <c r="H1160">
        <v>61</v>
      </c>
      <c r="I1160" t="s">
        <v>111</v>
      </c>
      <c r="J1160" t="s">
        <v>112</v>
      </c>
      <c r="L1160">
        <v>110</v>
      </c>
      <c r="M1160" t="s">
        <v>143</v>
      </c>
    </row>
    <row r="1161" spans="1:13" x14ac:dyDescent="0.3">
      <c r="A1161" t="s">
        <v>108</v>
      </c>
      <c r="B1161" s="16">
        <v>43404</v>
      </c>
      <c r="C1161" s="16" t="str">
        <f t="shared" si="54"/>
        <v>Oct</v>
      </c>
      <c r="D1161" s="16" t="str">
        <f t="shared" si="55"/>
        <v>FY 2019</v>
      </c>
      <c r="E1161" s="16" t="str">
        <f t="shared" si="56"/>
        <v>Q3</v>
      </c>
      <c r="F1161" t="s">
        <v>144</v>
      </c>
      <c r="G1161" t="s">
        <v>145</v>
      </c>
      <c r="H1161">
        <v>2906</v>
      </c>
      <c r="I1161" t="s">
        <v>111</v>
      </c>
      <c r="J1161" t="s">
        <v>112</v>
      </c>
      <c r="L1161">
        <v>120</v>
      </c>
      <c r="M1161" t="s">
        <v>146</v>
      </c>
    </row>
    <row r="1162" spans="1:13" x14ac:dyDescent="0.3">
      <c r="A1162" t="s">
        <v>108</v>
      </c>
      <c r="B1162" s="16">
        <v>43404</v>
      </c>
      <c r="C1162" s="16" t="str">
        <f t="shared" si="54"/>
        <v>Oct</v>
      </c>
      <c r="D1162" s="16" t="str">
        <f t="shared" si="55"/>
        <v>FY 2019</v>
      </c>
      <c r="E1162" s="16" t="str">
        <f t="shared" si="56"/>
        <v>Q3</v>
      </c>
      <c r="F1162" t="s">
        <v>147</v>
      </c>
      <c r="G1162" t="s">
        <v>148</v>
      </c>
      <c r="H1162">
        <v>6382</v>
      </c>
      <c r="I1162" t="s">
        <v>111</v>
      </c>
      <c r="J1162" t="s">
        <v>112</v>
      </c>
      <c r="L1162">
        <v>130</v>
      </c>
      <c r="M1162" t="s">
        <v>149</v>
      </c>
    </row>
    <row r="1163" spans="1:13" x14ac:dyDescent="0.3">
      <c r="A1163" t="s">
        <v>108</v>
      </c>
      <c r="B1163" s="16">
        <v>43404</v>
      </c>
      <c r="C1163" s="16" t="str">
        <f t="shared" si="54"/>
        <v>Oct</v>
      </c>
      <c r="D1163" s="16" t="str">
        <f t="shared" si="55"/>
        <v>FY 2019</v>
      </c>
      <c r="E1163" s="16" t="str">
        <f t="shared" si="56"/>
        <v>Q3</v>
      </c>
      <c r="F1163" t="s">
        <v>150</v>
      </c>
      <c r="G1163" t="s">
        <v>151</v>
      </c>
      <c r="H1163">
        <v>184628</v>
      </c>
      <c r="I1163" t="s">
        <v>111</v>
      </c>
      <c r="J1163" t="s">
        <v>112</v>
      </c>
      <c r="L1163">
        <v>140</v>
      </c>
      <c r="M1163" t="s">
        <v>152</v>
      </c>
    </row>
    <row r="1164" spans="1:13" x14ac:dyDescent="0.3">
      <c r="A1164" t="s">
        <v>108</v>
      </c>
      <c r="B1164" s="16">
        <v>43373</v>
      </c>
      <c r="C1164" s="16" t="str">
        <f t="shared" si="54"/>
        <v>Sept</v>
      </c>
      <c r="D1164" s="16" t="str">
        <f t="shared" si="55"/>
        <v>FY 2019</v>
      </c>
      <c r="E1164" s="16" t="str">
        <f t="shared" si="56"/>
        <v>Q2</v>
      </c>
      <c r="F1164" t="s">
        <v>109</v>
      </c>
      <c r="G1164" t="s">
        <v>110</v>
      </c>
      <c r="H1164">
        <v>25827</v>
      </c>
      <c r="I1164" t="s">
        <v>111</v>
      </c>
      <c r="J1164" t="s">
        <v>112</v>
      </c>
      <c r="L1164">
        <v>10</v>
      </c>
      <c r="M1164" t="s">
        <v>113</v>
      </c>
    </row>
    <row r="1165" spans="1:13" x14ac:dyDescent="0.3">
      <c r="A1165" t="s">
        <v>108</v>
      </c>
      <c r="B1165" s="16">
        <v>43373</v>
      </c>
      <c r="C1165" s="16" t="str">
        <f t="shared" si="54"/>
        <v>Sept</v>
      </c>
      <c r="D1165" s="16" t="str">
        <f t="shared" si="55"/>
        <v>FY 2019</v>
      </c>
      <c r="E1165" s="16" t="str">
        <f t="shared" si="56"/>
        <v>Q2</v>
      </c>
      <c r="F1165" t="s">
        <v>114</v>
      </c>
      <c r="G1165" t="s">
        <v>115</v>
      </c>
      <c r="H1165">
        <v>16957</v>
      </c>
      <c r="I1165" t="s">
        <v>111</v>
      </c>
      <c r="J1165" t="s">
        <v>112</v>
      </c>
      <c r="L1165">
        <v>20</v>
      </c>
      <c r="M1165" t="s">
        <v>116</v>
      </c>
    </row>
    <row r="1166" spans="1:13" x14ac:dyDescent="0.3">
      <c r="A1166" t="s">
        <v>108</v>
      </c>
      <c r="B1166" s="16">
        <v>43373</v>
      </c>
      <c r="C1166" s="16" t="str">
        <f t="shared" si="54"/>
        <v>Sept</v>
      </c>
      <c r="D1166" s="16" t="str">
        <f t="shared" si="55"/>
        <v>FY 2019</v>
      </c>
      <c r="E1166" s="16" t="str">
        <f t="shared" si="56"/>
        <v>Q2</v>
      </c>
      <c r="F1166" t="s">
        <v>117</v>
      </c>
      <c r="G1166" t="s">
        <v>118</v>
      </c>
      <c r="H1166">
        <v>539</v>
      </c>
      <c r="I1166" t="s">
        <v>111</v>
      </c>
      <c r="J1166" t="s">
        <v>112</v>
      </c>
      <c r="L1166">
        <v>30</v>
      </c>
      <c r="M1166" t="s">
        <v>119</v>
      </c>
    </row>
    <row r="1167" spans="1:13" x14ac:dyDescent="0.3">
      <c r="A1167" t="s">
        <v>108</v>
      </c>
      <c r="B1167" s="16">
        <v>43373</v>
      </c>
      <c r="C1167" s="16" t="str">
        <f t="shared" si="54"/>
        <v>Sept</v>
      </c>
      <c r="D1167" s="16" t="str">
        <f t="shared" si="55"/>
        <v>FY 2019</v>
      </c>
      <c r="E1167" s="16" t="str">
        <f t="shared" si="56"/>
        <v>Q2</v>
      </c>
      <c r="F1167" t="s">
        <v>120</v>
      </c>
      <c r="G1167" t="s">
        <v>121</v>
      </c>
      <c r="H1167">
        <v>50</v>
      </c>
      <c r="I1167" t="s">
        <v>111</v>
      </c>
      <c r="J1167" t="s">
        <v>112</v>
      </c>
      <c r="L1167">
        <v>40</v>
      </c>
      <c r="M1167" t="s">
        <v>122</v>
      </c>
    </row>
    <row r="1168" spans="1:13" x14ac:dyDescent="0.3">
      <c r="A1168" t="s">
        <v>108</v>
      </c>
      <c r="B1168" s="16">
        <v>43373</v>
      </c>
      <c r="C1168" s="16" t="str">
        <f t="shared" si="54"/>
        <v>Sept</v>
      </c>
      <c r="D1168" s="16" t="str">
        <f t="shared" si="55"/>
        <v>FY 2019</v>
      </c>
      <c r="E1168" s="16" t="str">
        <f t="shared" si="56"/>
        <v>Q2</v>
      </c>
      <c r="F1168" t="s">
        <v>123</v>
      </c>
      <c r="G1168" t="s">
        <v>124</v>
      </c>
      <c r="H1168">
        <v>2463</v>
      </c>
      <c r="I1168" t="s">
        <v>111</v>
      </c>
      <c r="J1168" t="s">
        <v>112</v>
      </c>
      <c r="L1168">
        <v>50</v>
      </c>
      <c r="M1168" t="s">
        <v>125</v>
      </c>
    </row>
    <row r="1169" spans="1:13" x14ac:dyDescent="0.3">
      <c r="A1169" t="s">
        <v>108</v>
      </c>
      <c r="B1169" s="16">
        <v>43373</v>
      </c>
      <c r="C1169" s="16" t="str">
        <f t="shared" si="54"/>
        <v>Sept</v>
      </c>
      <c r="D1169" s="16" t="str">
        <f t="shared" si="55"/>
        <v>FY 2019</v>
      </c>
      <c r="E1169" s="16" t="str">
        <f t="shared" si="56"/>
        <v>Q2</v>
      </c>
      <c r="F1169" t="s">
        <v>126</v>
      </c>
      <c r="G1169" t="s">
        <v>127</v>
      </c>
      <c r="H1169">
        <v>5818</v>
      </c>
      <c r="I1169" t="s">
        <v>111</v>
      </c>
      <c r="J1169" t="s">
        <v>112</v>
      </c>
      <c r="L1169">
        <v>60</v>
      </c>
      <c r="M1169" t="s">
        <v>128</v>
      </c>
    </row>
    <row r="1170" spans="1:13" x14ac:dyDescent="0.3">
      <c r="A1170" t="s">
        <v>108</v>
      </c>
      <c r="B1170" s="16">
        <v>43373</v>
      </c>
      <c r="C1170" s="16" t="str">
        <f t="shared" si="54"/>
        <v>Sept</v>
      </c>
      <c r="D1170" s="16" t="str">
        <f t="shared" si="55"/>
        <v>FY 2019</v>
      </c>
      <c r="E1170" s="16" t="str">
        <f t="shared" si="56"/>
        <v>Q2</v>
      </c>
      <c r="F1170" t="s">
        <v>129</v>
      </c>
      <c r="G1170" t="s">
        <v>130</v>
      </c>
      <c r="H1170">
        <v>165719</v>
      </c>
      <c r="I1170" t="s">
        <v>111</v>
      </c>
      <c r="J1170" t="s">
        <v>112</v>
      </c>
      <c r="L1170">
        <v>70</v>
      </c>
      <c r="M1170" t="s">
        <v>131</v>
      </c>
    </row>
    <row r="1171" spans="1:13" x14ac:dyDescent="0.3">
      <c r="A1171" t="s">
        <v>108</v>
      </c>
      <c r="B1171" s="16">
        <v>43373</v>
      </c>
      <c r="C1171" s="16" t="str">
        <f t="shared" si="54"/>
        <v>Sept</v>
      </c>
      <c r="D1171" s="16" t="str">
        <f t="shared" si="55"/>
        <v>FY 2019</v>
      </c>
      <c r="E1171" s="16" t="str">
        <f t="shared" si="56"/>
        <v>Q2</v>
      </c>
      <c r="F1171" t="s">
        <v>132</v>
      </c>
      <c r="G1171" t="s">
        <v>133</v>
      </c>
      <c r="H1171">
        <v>27284</v>
      </c>
      <c r="I1171" t="s">
        <v>111</v>
      </c>
      <c r="J1171" t="s">
        <v>112</v>
      </c>
      <c r="L1171">
        <v>80</v>
      </c>
      <c r="M1171" t="s">
        <v>134</v>
      </c>
    </row>
    <row r="1172" spans="1:13" x14ac:dyDescent="0.3">
      <c r="A1172" t="s">
        <v>108</v>
      </c>
      <c r="B1172" s="16">
        <v>43373</v>
      </c>
      <c r="C1172" s="16" t="str">
        <f t="shared" si="54"/>
        <v>Sept</v>
      </c>
      <c r="D1172" s="16" t="str">
        <f t="shared" si="55"/>
        <v>FY 2019</v>
      </c>
      <c r="E1172" s="16" t="str">
        <f t="shared" si="56"/>
        <v>Q2</v>
      </c>
      <c r="F1172" t="s">
        <v>135</v>
      </c>
      <c r="G1172" t="s">
        <v>136</v>
      </c>
      <c r="H1172">
        <v>18834</v>
      </c>
      <c r="I1172" t="s">
        <v>111</v>
      </c>
      <c r="J1172" t="s">
        <v>112</v>
      </c>
      <c r="L1172">
        <v>90</v>
      </c>
      <c r="M1172" t="s">
        <v>137</v>
      </c>
    </row>
    <row r="1173" spans="1:13" x14ac:dyDescent="0.3">
      <c r="A1173" t="s">
        <v>108</v>
      </c>
      <c r="B1173" s="16">
        <v>43373</v>
      </c>
      <c r="C1173" s="16" t="str">
        <f t="shared" si="54"/>
        <v>Sept</v>
      </c>
      <c r="D1173" s="16" t="str">
        <f t="shared" si="55"/>
        <v>FY 2019</v>
      </c>
      <c r="E1173" s="16" t="str">
        <f t="shared" si="56"/>
        <v>Q2</v>
      </c>
      <c r="F1173" t="s">
        <v>138</v>
      </c>
      <c r="G1173" t="s">
        <v>139</v>
      </c>
      <c r="H1173">
        <v>661</v>
      </c>
      <c r="I1173" t="s">
        <v>111</v>
      </c>
      <c r="J1173" t="s">
        <v>112</v>
      </c>
      <c r="L1173">
        <v>100</v>
      </c>
      <c r="M1173" t="s">
        <v>140</v>
      </c>
    </row>
    <row r="1174" spans="1:13" x14ac:dyDescent="0.3">
      <c r="A1174" t="s">
        <v>108</v>
      </c>
      <c r="B1174" s="16">
        <v>43373</v>
      </c>
      <c r="C1174" s="16" t="str">
        <f t="shared" si="54"/>
        <v>Sept</v>
      </c>
      <c r="D1174" s="16" t="str">
        <f t="shared" si="55"/>
        <v>FY 2019</v>
      </c>
      <c r="E1174" s="16" t="str">
        <f t="shared" si="56"/>
        <v>Q2</v>
      </c>
      <c r="F1174" t="s">
        <v>141</v>
      </c>
      <c r="G1174" t="s">
        <v>142</v>
      </c>
      <c r="H1174">
        <v>74</v>
      </c>
      <c r="I1174" t="s">
        <v>111</v>
      </c>
      <c r="J1174" t="s">
        <v>112</v>
      </c>
      <c r="L1174">
        <v>110</v>
      </c>
      <c r="M1174" t="s">
        <v>143</v>
      </c>
    </row>
    <row r="1175" spans="1:13" x14ac:dyDescent="0.3">
      <c r="A1175" t="s">
        <v>108</v>
      </c>
      <c r="B1175" s="16">
        <v>43373</v>
      </c>
      <c r="C1175" s="16" t="str">
        <f t="shared" si="54"/>
        <v>Sept</v>
      </c>
      <c r="D1175" s="16" t="str">
        <f t="shared" si="55"/>
        <v>FY 2019</v>
      </c>
      <c r="E1175" s="16" t="str">
        <f t="shared" si="56"/>
        <v>Q2</v>
      </c>
      <c r="F1175" t="s">
        <v>144</v>
      </c>
      <c r="G1175" t="s">
        <v>145</v>
      </c>
      <c r="H1175">
        <v>2675</v>
      </c>
      <c r="I1175" t="s">
        <v>111</v>
      </c>
      <c r="J1175" t="s">
        <v>112</v>
      </c>
      <c r="L1175">
        <v>120</v>
      </c>
      <c r="M1175" t="s">
        <v>146</v>
      </c>
    </row>
    <row r="1176" spans="1:13" x14ac:dyDescent="0.3">
      <c r="A1176" t="s">
        <v>108</v>
      </c>
      <c r="B1176" s="16">
        <v>43373</v>
      </c>
      <c r="C1176" s="16" t="str">
        <f t="shared" si="54"/>
        <v>Sept</v>
      </c>
      <c r="D1176" s="16" t="str">
        <f t="shared" si="55"/>
        <v>FY 2019</v>
      </c>
      <c r="E1176" s="16" t="str">
        <f t="shared" si="56"/>
        <v>Q2</v>
      </c>
      <c r="F1176" t="s">
        <v>147</v>
      </c>
      <c r="G1176" t="s">
        <v>148</v>
      </c>
      <c r="H1176">
        <v>5040</v>
      </c>
      <c r="I1176" t="s">
        <v>111</v>
      </c>
      <c r="J1176" t="s">
        <v>112</v>
      </c>
      <c r="L1176">
        <v>130</v>
      </c>
      <c r="M1176" t="s">
        <v>149</v>
      </c>
    </row>
    <row r="1177" spans="1:13" x14ac:dyDescent="0.3">
      <c r="A1177" t="s">
        <v>108</v>
      </c>
      <c r="B1177" s="16">
        <v>43373</v>
      </c>
      <c r="C1177" s="16" t="str">
        <f t="shared" si="54"/>
        <v>Sept</v>
      </c>
      <c r="D1177" s="16" t="str">
        <f t="shared" si="55"/>
        <v>FY 2019</v>
      </c>
      <c r="E1177" s="16" t="str">
        <f t="shared" si="56"/>
        <v>Q2</v>
      </c>
      <c r="F1177" t="s">
        <v>150</v>
      </c>
      <c r="G1177" t="s">
        <v>151</v>
      </c>
      <c r="H1177">
        <v>164973</v>
      </c>
      <c r="I1177" t="s">
        <v>111</v>
      </c>
      <c r="J1177" t="s">
        <v>112</v>
      </c>
      <c r="L1177">
        <v>140</v>
      </c>
      <c r="M1177" t="s">
        <v>152</v>
      </c>
    </row>
    <row r="1178" spans="1:13" x14ac:dyDescent="0.3">
      <c r="A1178" t="s">
        <v>108</v>
      </c>
      <c r="B1178" s="16">
        <v>43343</v>
      </c>
      <c r="C1178" s="16" t="str">
        <f t="shared" si="54"/>
        <v>Aug</v>
      </c>
      <c r="D1178" s="16" t="str">
        <f t="shared" si="55"/>
        <v>FY 2019</v>
      </c>
      <c r="E1178" s="16" t="str">
        <f t="shared" si="56"/>
        <v>Q2</v>
      </c>
      <c r="F1178" t="s">
        <v>109</v>
      </c>
      <c r="G1178" t="s">
        <v>110</v>
      </c>
      <c r="H1178">
        <v>22499</v>
      </c>
      <c r="I1178" t="s">
        <v>111</v>
      </c>
      <c r="J1178" t="s">
        <v>112</v>
      </c>
      <c r="L1178">
        <v>10</v>
      </c>
      <c r="M1178" t="s">
        <v>113</v>
      </c>
    </row>
    <row r="1179" spans="1:13" x14ac:dyDescent="0.3">
      <c r="A1179" t="s">
        <v>108</v>
      </c>
      <c r="B1179" s="16">
        <v>43343</v>
      </c>
      <c r="C1179" s="16" t="str">
        <f t="shared" si="54"/>
        <v>Aug</v>
      </c>
      <c r="D1179" s="16" t="str">
        <f t="shared" si="55"/>
        <v>FY 2019</v>
      </c>
      <c r="E1179" s="16" t="str">
        <f t="shared" si="56"/>
        <v>Q2</v>
      </c>
      <c r="F1179" t="s">
        <v>114</v>
      </c>
      <c r="G1179" t="s">
        <v>115</v>
      </c>
      <c r="H1179">
        <v>15389</v>
      </c>
      <c r="I1179" t="s">
        <v>111</v>
      </c>
      <c r="J1179" t="s">
        <v>112</v>
      </c>
      <c r="L1179">
        <v>20</v>
      </c>
      <c r="M1179" t="s">
        <v>116</v>
      </c>
    </row>
    <row r="1180" spans="1:13" x14ac:dyDescent="0.3">
      <c r="A1180" t="s">
        <v>108</v>
      </c>
      <c r="B1180" s="16">
        <v>43343</v>
      </c>
      <c r="C1180" s="16" t="str">
        <f t="shared" si="54"/>
        <v>Aug</v>
      </c>
      <c r="D1180" s="16" t="str">
        <f t="shared" si="55"/>
        <v>FY 2019</v>
      </c>
      <c r="E1180" s="16" t="str">
        <f t="shared" si="56"/>
        <v>Q2</v>
      </c>
      <c r="F1180" t="s">
        <v>117</v>
      </c>
      <c r="G1180" t="s">
        <v>118</v>
      </c>
      <c r="H1180">
        <v>615</v>
      </c>
      <c r="I1180" t="s">
        <v>111</v>
      </c>
      <c r="J1180" t="s">
        <v>112</v>
      </c>
      <c r="L1180">
        <v>30</v>
      </c>
      <c r="M1180" t="s">
        <v>119</v>
      </c>
    </row>
    <row r="1181" spans="1:13" x14ac:dyDescent="0.3">
      <c r="A1181" t="s">
        <v>108</v>
      </c>
      <c r="B1181" s="16">
        <v>43343</v>
      </c>
      <c r="C1181" s="16" t="str">
        <f t="shared" si="54"/>
        <v>Aug</v>
      </c>
      <c r="D1181" s="16" t="str">
        <f t="shared" si="55"/>
        <v>FY 2019</v>
      </c>
      <c r="E1181" s="16" t="str">
        <f t="shared" si="56"/>
        <v>Q2</v>
      </c>
      <c r="F1181" t="s">
        <v>120</v>
      </c>
      <c r="G1181" t="s">
        <v>121</v>
      </c>
      <c r="H1181">
        <v>107</v>
      </c>
      <c r="I1181" t="s">
        <v>111</v>
      </c>
      <c r="J1181" t="s">
        <v>112</v>
      </c>
      <c r="L1181">
        <v>40</v>
      </c>
      <c r="M1181" t="s">
        <v>122</v>
      </c>
    </row>
    <row r="1182" spans="1:13" x14ac:dyDescent="0.3">
      <c r="A1182" t="s">
        <v>108</v>
      </c>
      <c r="B1182" s="16">
        <v>43343</v>
      </c>
      <c r="C1182" s="16" t="str">
        <f t="shared" si="54"/>
        <v>Aug</v>
      </c>
      <c r="D1182" s="16" t="str">
        <f t="shared" si="55"/>
        <v>FY 2019</v>
      </c>
      <c r="E1182" s="16" t="str">
        <f t="shared" si="56"/>
        <v>Q2</v>
      </c>
      <c r="F1182" t="s">
        <v>123</v>
      </c>
      <c r="G1182" t="s">
        <v>124</v>
      </c>
      <c r="H1182">
        <v>2347</v>
      </c>
      <c r="I1182" t="s">
        <v>111</v>
      </c>
      <c r="J1182" t="s">
        <v>112</v>
      </c>
      <c r="L1182">
        <v>50</v>
      </c>
      <c r="M1182" t="s">
        <v>125</v>
      </c>
    </row>
    <row r="1183" spans="1:13" x14ac:dyDescent="0.3">
      <c r="A1183" t="s">
        <v>108</v>
      </c>
      <c r="B1183" s="16">
        <v>43343</v>
      </c>
      <c r="C1183" s="16" t="str">
        <f t="shared" si="54"/>
        <v>Aug</v>
      </c>
      <c r="D1183" s="16" t="str">
        <f t="shared" si="55"/>
        <v>FY 2019</v>
      </c>
      <c r="E1183" s="16" t="str">
        <f t="shared" si="56"/>
        <v>Q2</v>
      </c>
      <c r="F1183" t="s">
        <v>126</v>
      </c>
      <c r="G1183" t="s">
        <v>127</v>
      </c>
      <c r="H1183">
        <v>4041</v>
      </c>
      <c r="I1183" t="s">
        <v>111</v>
      </c>
      <c r="J1183" t="s">
        <v>112</v>
      </c>
      <c r="L1183">
        <v>60</v>
      </c>
      <c r="M1183" t="s">
        <v>128</v>
      </c>
    </row>
    <row r="1184" spans="1:13" x14ac:dyDescent="0.3">
      <c r="A1184" t="s">
        <v>108</v>
      </c>
      <c r="B1184" s="16">
        <v>43343</v>
      </c>
      <c r="C1184" s="16" t="str">
        <f t="shared" si="54"/>
        <v>Aug</v>
      </c>
      <c r="D1184" s="16" t="str">
        <f t="shared" si="55"/>
        <v>FY 2019</v>
      </c>
      <c r="E1184" s="16" t="str">
        <f t="shared" si="56"/>
        <v>Q2</v>
      </c>
      <c r="F1184" t="s">
        <v>129</v>
      </c>
      <c r="G1184" t="s">
        <v>130</v>
      </c>
      <c r="H1184">
        <v>140243</v>
      </c>
      <c r="I1184" t="s">
        <v>111</v>
      </c>
      <c r="J1184" t="s">
        <v>112</v>
      </c>
      <c r="L1184">
        <v>70</v>
      </c>
      <c r="M1184" t="s">
        <v>131</v>
      </c>
    </row>
    <row r="1185" spans="1:13" x14ac:dyDescent="0.3">
      <c r="A1185" t="s">
        <v>108</v>
      </c>
      <c r="B1185" s="16">
        <v>43343</v>
      </c>
      <c r="C1185" s="16" t="str">
        <f t="shared" si="54"/>
        <v>Aug</v>
      </c>
      <c r="D1185" s="16" t="str">
        <f t="shared" si="55"/>
        <v>FY 2019</v>
      </c>
      <c r="E1185" s="16" t="str">
        <f t="shared" si="56"/>
        <v>Q2</v>
      </c>
      <c r="F1185" t="s">
        <v>132</v>
      </c>
      <c r="G1185" t="s">
        <v>133</v>
      </c>
      <c r="H1185">
        <v>25975</v>
      </c>
      <c r="I1185" t="s">
        <v>111</v>
      </c>
      <c r="J1185" t="s">
        <v>112</v>
      </c>
      <c r="L1185">
        <v>80</v>
      </c>
      <c r="M1185" t="s">
        <v>134</v>
      </c>
    </row>
    <row r="1186" spans="1:13" x14ac:dyDescent="0.3">
      <c r="A1186" t="s">
        <v>108</v>
      </c>
      <c r="B1186" s="16">
        <v>43343</v>
      </c>
      <c r="C1186" s="16" t="str">
        <f t="shared" si="54"/>
        <v>Aug</v>
      </c>
      <c r="D1186" s="16" t="str">
        <f t="shared" si="55"/>
        <v>FY 2019</v>
      </c>
      <c r="E1186" s="16" t="str">
        <f t="shared" si="56"/>
        <v>Q2</v>
      </c>
      <c r="F1186" t="s">
        <v>135</v>
      </c>
      <c r="G1186" t="s">
        <v>136</v>
      </c>
      <c r="H1186">
        <v>17977</v>
      </c>
      <c r="I1186" t="s">
        <v>111</v>
      </c>
      <c r="J1186" t="s">
        <v>112</v>
      </c>
      <c r="L1186">
        <v>90</v>
      </c>
      <c r="M1186" t="s">
        <v>137</v>
      </c>
    </row>
    <row r="1187" spans="1:13" x14ac:dyDescent="0.3">
      <c r="A1187" t="s">
        <v>108</v>
      </c>
      <c r="B1187" s="16">
        <v>43343</v>
      </c>
      <c r="C1187" s="16" t="str">
        <f t="shared" si="54"/>
        <v>Aug</v>
      </c>
      <c r="D1187" s="16" t="str">
        <f t="shared" si="55"/>
        <v>FY 2019</v>
      </c>
      <c r="E1187" s="16" t="str">
        <f t="shared" si="56"/>
        <v>Q2</v>
      </c>
      <c r="F1187" t="s">
        <v>138</v>
      </c>
      <c r="G1187" t="s">
        <v>139</v>
      </c>
      <c r="H1187">
        <v>532</v>
      </c>
      <c r="I1187" t="s">
        <v>111</v>
      </c>
      <c r="J1187" t="s">
        <v>112</v>
      </c>
      <c r="L1187">
        <v>100</v>
      </c>
      <c r="M1187" t="s">
        <v>140</v>
      </c>
    </row>
    <row r="1188" spans="1:13" x14ac:dyDescent="0.3">
      <c r="A1188" t="s">
        <v>108</v>
      </c>
      <c r="B1188" s="16">
        <v>43343</v>
      </c>
      <c r="C1188" s="16" t="str">
        <f t="shared" si="54"/>
        <v>Aug</v>
      </c>
      <c r="D1188" s="16" t="str">
        <f t="shared" si="55"/>
        <v>FY 2019</v>
      </c>
      <c r="E1188" s="16" t="str">
        <f t="shared" si="56"/>
        <v>Q2</v>
      </c>
      <c r="F1188" t="s">
        <v>141</v>
      </c>
      <c r="G1188" t="s">
        <v>142</v>
      </c>
      <c r="H1188">
        <v>99</v>
      </c>
      <c r="I1188" t="s">
        <v>111</v>
      </c>
      <c r="J1188" t="s">
        <v>112</v>
      </c>
      <c r="L1188">
        <v>110</v>
      </c>
      <c r="M1188" t="s">
        <v>143</v>
      </c>
    </row>
    <row r="1189" spans="1:13" x14ac:dyDescent="0.3">
      <c r="A1189" t="s">
        <v>108</v>
      </c>
      <c r="B1189" s="16">
        <v>43343</v>
      </c>
      <c r="C1189" s="16" t="str">
        <f t="shared" si="54"/>
        <v>Aug</v>
      </c>
      <c r="D1189" s="16" t="str">
        <f t="shared" si="55"/>
        <v>FY 2019</v>
      </c>
      <c r="E1189" s="16" t="str">
        <f t="shared" si="56"/>
        <v>Q2</v>
      </c>
      <c r="F1189" t="s">
        <v>144</v>
      </c>
      <c r="G1189" t="s">
        <v>145</v>
      </c>
      <c r="H1189">
        <v>3026</v>
      </c>
      <c r="I1189" t="s">
        <v>111</v>
      </c>
      <c r="J1189" t="s">
        <v>112</v>
      </c>
      <c r="L1189">
        <v>120</v>
      </c>
      <c r="M1189" t="s">
        <v>146</v>
      </c>
    </row>
    <row r="1190" spans="1:13" x14ac:dyDescent="0.3">
      <c r="A1190" t="s">
        <v>108</v>
      </c>
      <c r="B1190" s="16">
        <v>43343</v>
      </c>
      <c r="C1190" s="16" t="str">
        <f t="shared" si="54"/>
        <v>Aug</v>
      </c>
      <c r="D1190" s="16" t="str">
        <f t="shared" si="55"/>
        <v>FY 2019</v>
      </c>
      <c r="E1190" s="16" t="str">
        <f t="shared" si="56"/>
        <v>Q2</v>
      </c>
      <c r="F1190" t="s">
        <v>147</v>
      </c>
      <c r="G1190" t="s">
        <v>148</v>
      </c>
      <c r="H1190">
        <v>4341</v>
      </c>
      <c r="I1190" t="s">
        <v>111</v>
      </c>
      <c r="J1190" t="s">
        <v>112</v>
      </c>
      <c r="L1190">
        <v>130</v>
      </c>
      <c r="M1190" t="s">
        <v>149</v>
      </c>
    </row>
    <row r="1191" spans="1:13" x14ac:dyDescent="0.3">
      <c r="A1191" t="s">
        <v>108</v>
      </c>
      <c r="B1191" s="16">
        <v>43343</v>
      </c>
      <c r="C1191" s="16" t="str">
        <f t="shared" si="54"/>
        <v>Aug</v>
      </c>
      <c r="D1191" s="16" t="str">
        <f t="shared" si="55"/>
        <v>FY 2019</v>
      </c>
      <c r="E1191" s="16" t="str">
        <f t="shared" si="56"/>
        <v>Q2</v>
      </c>
      <c r="F1191" t="s">
        <v>150</v>
      </c>
      <c r="G1191" t="s">
        <v>151</v>
      </c>
      <c r="H1191">
        <v>139374</v>
      </c>
      <c r="I1191" t="s">
        <v>111</v>
      </c>
      <c r="J1191" t="s">
        <v>112</v>
      </c>
      <c r="L1191">
        <v>140</v>
      </c>
      <c r="M1191" t="s">
        <v>152</v>
      </c>
    </row>
    <row r="1192" spans="1:13" x14ac:dyDescent="0.3">
      <c r="A1192" t="s">
        <v>108</v>
      </c>
      <c r="B1192" s="16">
        <v>43312</v>
      </c>
      <c r="C1192" s="16" t="str">
        <f t="shared" si="54"/>
        <v>Jul</v>
      </c>
      <c r="D1192" s="16" t="str">
        <f t="shared" si="55"/>
        <v>FY 2019</v>
      </c>
      <c r="E1192" s="16" t="str">
        <f t="shared" si="56"/>
        <v>Q2</v>
      </c>
      <c r="F1192" t="s">
        <v>109</v>
      </c>
      <c r="G1192" t="s">
        <v>110</v>
      </c>
      <c r="H1192">
        <v>25966</v>
      </c>
      <c r="I1192" t="s">
        <v>111</v>
      </c>
      <c r="J1192" t="s">
        <v>112</v>
      </c>
      <c r="L1192">
        <v>10</v>
      </c>
      <c r="M1192" t="s">
        <v>113</v>
      </c>
    </row>
    <row r="1193" spans="1:13" x14ac:dyDescent="0.3">
      <c r="A1193" t="s">
        <v>108</v>
      </c>
      <c r="B1193" s="16">
        <v>43312</v>
      </c>
      <c r="C1193" s="16" t="str">
        <f t="shared" si="54"/>
        <v>Jul</v>
      </c>
      <c r="D1193" s="16" t="str">
        <f t="shared" si="55"/>
        <v>FY 2019</v>
      </c>
      <c r="E1193" s="16" t="str">
        <f t="shared" si="56"/>
        <v>Q2</v>
      </c>
      <c r="F1193" t="s">
        <v>114</v>
      </c>
      <c r="G1193" t="s">
        <v>115</v>
      </c>
      <c r="H1193">
        <v>18875</v>
      </c>
      <c r="I1193" t="s">
        <v>111</v>
      </c>
      <c r="J1193" t="s">
        <v>112</v>
      </c>
      <c r="L1193">
        <v>20</v>
      </c>
      <c r="M1193" t="s">
        <v>116</v>
      </c>
    </row>
    <row r="1194" spans="1:13" x14ac:dyDescent="0.3">
      <c r="A1194" t="s">
        <v>108</v>
      </c>
      <c r="B1194" s="16">
        <v>43312</v>
      </c>
      <c r="C1194" s="16" t="str">
        <f t="shared" si="54"/>
        <v>Jul</v>
      </c>
      <c r="D1194" s="16" t="str">
        <f t="shared" si="55"/>
        <v>FY 2019</v>
      </c>
      <c r="E1194" s="16" t="str">
        <f t="shared" si="56"/>
        <v>Q2</v>
      </c>
      <c r="F1194" t="s">
        <v>117</v>
      </c>
      <c r="G1194" t="s">
        <v>118</v>
      </c>
      <c r="H1194">
        <v>584</v>
      </c>
      <c r="I1194" t="s">
        <v>111</v>
      </c>
      <c r="J1194" t="s">
        <v>112</v>
      </c>
      <c r="L1194">
        <v>30</v>
      </c>
      <c r="M1194" t="s">
        <v>119</v>
      </c>
    </row>
    <row r="1195" spans="1:13" x14ac:dyDescent="0.3">
      <c r="A1195" t="s">
        <v>108</v>
      </c>
      <c r="B1195" s="16">
        <v>43312</v>
      </c>
      <c r="C1195" s="16" t="str">
        <f t="shared" si="54"/>
        <v>Jul</v>
      </c>
      <c r="D1195" s="16" t="str">
        <f t="shared" si="55"/>
        <v>FY 2019</v>
      </c>
      <c r="E1195" s="16" t="str">
        <f t="shared" si="56"/>
        <v>Q2</v>
      </c>
      <c r="F1195" t="s">
        <v>120</v>
      </c>
      <c r="G1195" t="s">
        <v>121</v>
      </c>
      <c r="H1195">
        <v>110</v>
      </c>
      <c r="I1195" t="s">
        <v>111</v>
      </c>
      <c r="J1195" t="s">
        <v>112</v>
      </c>
      <c r="L1195">
        <v>40</v>
      </c>
      <c r="M1195" t="s">
        <v>122</v>
      </c>
    </row>
    <row r="1196" spans="1:13" x14ac:dyDescent="0.3">
      <c r="A1196" t="s">
        <v>108</v>
      </c>
      <c r="B1196" s="16">
        <v>43312</v>
      </c>
      <c r="C1196" s="16" t="str">
        <f t="shared" si="54"/>
        <v>Jul</v>
      </c>
      <c r="D1196" s="16" t="str">
        <f t="shared" si="55"/>
        <v>FY 2019</v>
      </c>
      <c r="E1196" s="16" t="str">
        <f t="shared" si="56"/>
        <v>Q2</v>
      </c>
      <c r="F1196" t="s">
        <v>123</v>
      </c>
      <c r="G1196" t="s">
        <v>124</v>
      </c>
      <c r="H1196">
        <v>2525</v>
      </c>
      <c r="I1196" t="s">
        <v>111</v>
      </c>
      <c r="J1196" t="s">
        <v>112</v>
      </c>
      <c r="L1196">
        <v>50</v>
      </c>
      <c r="M1196" t="s">
        <v>125</v>
      </c>
    </row>
    <row r="1197" spans="1:13" x14ac:dyDescent="0.3">
      <c r="A1197" t="s">
        <v>108</v>
      </c>
      <c r="B1197" s="16">
        <v>43312</v>
      </c>
      <c r="C1197" s="16" t="str">
        <f t="shared" si="54"/>
        <v>Jul</v>
      </c>
      <c r="D1197" s="16" t="str">
        <f t="shared" si="55"/>
        <v>FY 2019</v>
      </c>
      <c r="E1197" s="16" t="str">
        <f t="shared" si="56"/>
        <v>Q2</v>
      </c>
      <c r="F1197" t="s">
        <v>126</v>
      </c>
      <c r="G1197" t="s">
        <v>127</v>
      </c>
      <c r="H1197">
        <v>3872</v>
      </c>
      <c r="I1197" t="s">
        <v>111</v>
      </c>
      <c r="J1197" t="s">
        <v>112</v>
      </c>
      <c r="L1197">
        <v>60</v>
      </c>
      <c r="M1197" t="s">
        <v>128</v>
      </c>
    </row>
    <row r="1198" spans="1:13" x14ac:dyDescent="0.3">
      <c r="A1198" t="s">
        <v>108</v>
      </c>
      <c r="B1198" s="16">
        <v>43312</v>
      </c>
      <c r="C1198" s="16" t="str">
        <f t="shared" si="54"/>
        <v>Jul</v>
      </c>
      <c r="D1198" s="16" t="str">
        <f t="shared" si="55"/>
        <v>FY 2019</v>
      </c>
      <c r="E1198" s="16" t="str">
        <f t="shared" si="56"/>
        <v>Q2</v>
      </c>
      <c r="F1198" t="s">
        <v>129</v>
      </c>
      <c r="G1198" t="s">
        <v>130</v>
      </c>
      <c r="H1198">
        <v>150664</v>
      </c>
      <c r="I1198" t="s">
        <v>111</v>
      </c>
      <c r="J1198" t="s">
        <v>112</v>
      </c>
      <c r="L1198">
        <v>70</v>
      </c>
      <c r="M1198" t="s">
        <v>131</v>
      </c>
    </row>
    <row r="1199" spans="1:13" x14ac:dyDescent="0.3">
      <c r="A1199" t="s">
        <v>108</v>
      </c>
      <c r="B1199" s="16">
        <v>43312</v>
      </c>
      <c r="C1199" s="16" t="str">
        <f t="shared" si="54"/>
        <v>Jul</v>
      </c>
      <c r="D1199" s="16" t="str">
        <f t="shared" si="55"/>
        <v>FY 2019</v>
      </c>
      <c r="E1199" s="16" t="str">
        <f t="shared" si="56"/>
        <v>Q2</v>
      </c>
      <c r="F1199" t="s">
        <v>132</v>
      </c>
      <c r="G1199" t="s">
        <v>133</v>
      </c>
      <c r="H1199">
        <v>30362</v>
      </c>
      <c r="I1199" t="s">
        <v>111</v>
      </c>
      <c r="J1199" t="s">
        <v>112</v>
      </c>
      <c r="L1199">
        <v>80</v>
      </c>
      <c r="M1199" t="s">
        <v>134</v>
      </c>
    </row>
    <row r="1200" spans="1:13" x14ac:dyDescent="0.3">
      <c r="A1200" t="s">
        <v>108</v>
      </c>
      <c r="B1200" s="16">
        <v>43312</v>
      </c>
      <c r="C1200" s="16" t="str">
        <f t="shared" si="54"/>
        <v>Jul</v>
      </c>
      <c r="D1200" s="16" t="str">
        <f t="shared" si="55"/>
        <v>FY 2019</v>
      </c>
      <c r="E1200" s="16" t="str">
        <f t="shared" si="56"/>
        <v>Q2</v>
      </c>
      <c r="F1200" t="s">
        <v>135</v>
      </c>
      <c r="G1200" t="s">
        <v>136</v>
      </c>
      <c r="H1200">
        <v>21377</v>
      </c>
      <c r="I1200" t="s">
        <v>111</v>
      </c>
      <c r="J1200" t="s">
        <v>112</v>
      </c>
      <c r="L1200">
        <v>90</v>
      </c>
      <c r="M1200" t="s">
        <v>137</v>
      </c>
    </row>
    <row r="1201" spans="1:13" x14ac:dyDescent="0.3">
      <c r="A1201" t="s">
        <v>108</v>
      </c>
      <c r="B1201" s="16">
        <v>43312</v>
      </c>
      <c r="C1201" s="16" t="str">
        <f t="shared" si="54"/>
        <v>Jul</v>
      </c>
      <c r="D1201" s="16" t="str">
        <f t="shared" si="55"/>
        <v>FY 2019</v>
      </c>
      <c r="E1201" s="16" t="str">
        <f t="shared" si="56"/>
        <v>Q2</v>
      </c>
      <c r="F1201" t="s">
        <v>138</v>
      </c>
      <c r="G1201" t="s">
        <v>139</v>
      </c>
      <c r="H1201">
        <v>856</v>
      </c>
      <c r="I1201" t="s">
        <v>111</v>
      </c>
      <c r="J1201" t="s">
        <v>112</v>
      </c>
      <c r="L1201">
        <v>100</v>
      </c>
      <c r="M1201" t="s">
        <v>140</v>
      </c>
    </row>
    <row r="1202" spans="1:13" x14ac:dyDescent="0.3">
      <c r="A1202" t="s">
        <v>108</v>
      </c>
      <c r="B1202" s="16">
        <v>43312</v>
      </c>
      <c r="C1202" s="16" t="str">
        <f t="shared" si="54"/>
        <v>Jul</v>
      </c>
      <c r="D1202" s="16" t="str">
        <f t="shared" si="55"/>
        <v>FY 2019</v>
      </c>
      <c r="E1202" s="16" t="str">
        <f t="shared" si="56"/>
        <v>Q2</v>
      </c>
      <c r="F1202" t="s">
        <v>141</v>
      </c>
      <c r="G1202" t="s">
        <v>142</v>
      </c>
      <c r="H1202">
        <v>108</v>
      </c>
      <c r="I1202" t="s">
        <v>111</v>
      </c>
      <c r="J1202" t="s">
        <v>112</v>
      </c>
      <c r="L1202">
        <v>110</v>
      </c>
      <c r="M1202" t="s">
        <v>143</v>
      </c>
    </row>
    <row r="1203" spans="1:13" x14ac:dyDescent="0.3">
      <c r="A1203" t="s">
        <v>108</v>
      </c>
      <c r="B1203" s="16">
        <v>43312</v>
      </c>
      <c r="C1203" s="16" t="str">
        <f t="shared" si="54"/>
        <v>Jul</v>
      </c>
      <c r="D1203" s="16" t="str">
        <f t="shared" si="55"/>
        <v>FY 2019</v>
      </c>
      <c r="E1203" s="16" t="str">
        <f t="shared" si="56"/>
        <v>Q2</v>
      </c>
      <c r="F1203" t="s">
        <v>144</v>
      </c>
      <c r="G1203" t="s">
        <v>145</v>
      </c>
      <c r="H1203">
        <v>3463</v>
      </c>
      <c r="I1203" t="s">
        <v>111</v>
      </c>
      <c r="J1203" t="s">
        <v>112</v>
      </c>
      <c r="L1203">
        <v>120</v>
      </c>
      <c r="M1203" t="s">
        <v>146</v>
      </c>
    </row>
    <row r="1204" spans="1:13" x14ac:dyDescent="0.3">
      <c r="A1204" t="s">
        <v>108</v>
      </c>
      <c r="B1204" s="16">
        <v>43312</v>
      </c>
      <c r="C1204" s="16" t="str">
        <f t="shared" si="54"/>
        <v>Jul</v>
      </c>
      <c r="D1204" s="16" t="str">
        <f t="shared" si="55"/>
        <v>FY 2019</v>
      </c>
      <c r="E1204" s="16" t="str">
        <f t="shared" si="56"/>
        <v>Q2</v>
      </c>
      <c r="F1204" t="s">
        <v>147</v>
      </c>
      <c r="G1204" t="s">
        <v>148</v>
      </c>
      <c r="H1204">
        <v>4558</v>
      </c>
      <c r="I1204" t="s">
        <v>111</v>
      </c>
      <c r="J1204" t="s">
        <v>112</v>
      </c>
      <c r="L1204">
        <v>130</v>
      </c>
      <c r="M1204" t="s">
        <v>149</v>
      </c>
    </row>
    <row r="1205" spans="1:13" x14ac:dyDescent="0.3">
      <c r="A1205" t="s">
        <v>108</v>
      </c>
      <c r="B1205" s="16">
        <v>43312</v>
      </c>
      <c r="C1205" s="16" t="str">
        <f t="shared" si="54"/>
        <v>Jul</v>
      </c>
      <c r="D1205" s="16" t="str">
        <f t="shared" si="55"/>
        <v>FY 2019</v>
      </c>
      <c r="E1205" s="16" t="str">
        <f t="shared" si="56"/>
        <v>Q2</v>
      </c>
      <c r="F1205" t="s">
        <v>150</v>
      </c>
      <c r="G1205" t="s">
        <v>151</v>
      </c>
      <c r="H1205">
        <v>152174</v>
      </c>
      <c r="I1205" t="s">
        <v>111</v>
      </c>
      <c r="J1205" t="s">
        <v>112</v>
      </c>
      <c r="L1205">
        <v>140</v>
      </c>
      <c r="M1205" t="s">
        <v>152</v>
      </c>
    </row>
    <row r="1206" spans="1:13" x14ac:dyDescent="0.3">
      <c r="A1206" t="s">
        <v>108</v>
      </c>
      <c r="B1206" s="16">
        <v>43281</v>
      </c>
      <c r="C1206" s="16" t="str">
        <f t="shared" si="54"/>
        <v>Jun</v>
      </c>
      <c r="D1206" s="16" t="str">
        <f t="shared" si="55"/>
        <v>FY 2019</v>
      </c>
      <c r="E1206" s="16" t="str">
        <f t="shared" si="56"/>
        <v>Q1</v>
      </c>
      <c r="F1206" t="s">
        <v>109</v>
      </c>
      <c r="G1206" t="s">
        <v>110</v>
      </c>
      <c r="H1206">
        <v>23359</v>
      </c>
      <c r="I1206" t="s">
        <v>111</v>
      </c>
      <c r="J1206" t="s">
        <v>112</v>
      </c>
      <c r="L1206">
        <v>10</v>
      </c>
      <c r="M1206" t="s">
        <v>113</v>
      </c>
    </row>
    <row r="1207" spans="1:13" x14ac:dyDescent="0.3">
      <c r="A1207" t="s">
        <v>108</v>
      </c>
      <c r="B1207" s="16">
        <v>43281</v>
      </c>
      <c r="C1207" s="16" t="str">
        <f t="shared" si="54"/>
        <v>Jun</v>
      </c>
      <c r="D1207" s="16" t="str">
        <f t="shared" si="55"/>
        <v>FY 2019</v>
      </c>
      <c r="E1207" s="16" t="str">
        <f t="shared" si="56"/>
        <v>Q1</v>
      </c>
      <c r="F1207" t="s">
        <v>114</v>
      </c>
      <c r="G1207" t="s">
        <v>115</v>
      </c>
      <c r="H1207">
        <v>15652</v>
      </c>
      <c r="I1207" t="s">
        <v>111</v>
      </c>
      <c r="J1207" t="s">
        <v>112</v>
      </c>
      <c r="L1207">
        <v>20</v>
      </c>
      <c r="M1207" t="s">
        <v>116</v>
      </c>
    </row>
    <row r="1208" spans="1:13" x14ac:dyDescent="0.3">
      <c r="A1208" t="s">
        <v>108</v>
      </c>
      <c r="B1208" s="16">
        <v>43281</v>
      </c>
      <c r="C1208" s="16" t="str">
        <f t="shared" si="54"/>
        <v>Jun</v>
      </c>
      <c r="D1208" s="16" t="str">
        <f t="shared" si="55"/>
        <v>FY 2019</v>
      </c>
      <c r="E1208" s="16" t="str">
        <f t="shared" si="56"/>
        <v>Q1</v>
      </c>
      <c r="F1208" t="s">
        <v>117</v>
      </c>
      <c r="G1208" t="s">
        <v>118</v>
      </c>
      <c r="H1208">
        <v>824</v>
      </c>
      <c r="I1208" t="s">
        <v>111</v>
      </c>
      <c r="J1208" t="s">
        <v>112</v>
      </c>
      <c r="L1208">
        <v>30</v>
      </c>
      <c r="M1208" t="s">
        <v>119</v>
      </c>
    </row>
    <row r="1209" spans="1:13" x14ac:dyDescent="0.3">
      <c r="A1209" t="s">
        <v>108</v>
      </c>
      <c r="B1209" s="16">
        <v>43281</v>
      </c>
      <c r="C1209" s="16" t="str">
        <f t="shared" si="54"/>
        <v>Jun</v>
      </c>
      <c r="D1209" s="16" t="str">
        <f t="shared" si="55"/>
        <v>FY 2019</v>
      </c>
      <c r="E1209" s="16" t="str">
        <f t="shared" si="56"/>
        <v>Q1</v>
      </c>
      <c r="F1209" t="s">
        <v>120</v>
      </c>
      <c r="G1209" t="s">
        <v>121</v>
      </c>
      <c r="H1209">
        <v>75</v>
      </c>
      <c r="I1209" t="s">
        <v>111</v>
      </c>
      <c r="J1209" t="s">
        <v>112</v>
      </c>
      <c r="L1209">
        <v>40</v>
      </c>
      <c r="M1209" t="s">
        <v>122</v>
      </c>
    </row>
    <row r="1210" spans="1:13" x14ac:dyDescent="0.3">
      <c r="A1210" t="s">
        <v>108</v>
      </c>
      <c r="B1210" s="16">
        <v>43281</v>
      </c>
      <c r="C1210" s="16" t="str">
        <f t="shared" si="54"/>
        <v>Jun</v>
      </c>
      <c r="D1210" s="16" t="str">
        <f t="shared" si="55"/>
        <v>FY 2019</v>
      </c>
      <c r="E1210" s="16" t="str">
        <f t="shared" si="56"/>
        <v>Q1</v>
      </c>
      <c r="F1210" t="s">
        <v>123</v>
      </c>
      <c r="G1210" t="s">
        <v>124</v>
      </c>
      <c r="H1210">
        <v>2913</v>
      </c>
      <c r="I1210" t="s">
        <v>111</v>
      </c>
      <c r="J1210" t="s">
        <v>112</v>
      </c>
      <c r="L1210">
        <v>50</v>
      </c>
      <c r="M1210" t="s">
        <v>125</v>
      </c>
    </row>
    <row r="1211" spans="1:13" x14ac:dyDescent="0.3">
      <c r="A1211" t="s">
        <v>108</v>
      </c>
      <c r="B1211" s="16">
        <v>43281</v>
      </c>
      <c r="C1211" s="16" t="str">
        <f t="shared" si="54"/>
        <v>Jun</v>
      </c>
      <c r="D1211" s="16" t="str">
        <f t="shared" si="55"/>
        <v>FY 2019</v>
      </c>
      <c r="E1211" s="16" t="str">
        <f t="shared" si="56"/>
        <v>Q1</v>
      </c>
      <c r="F1211" t="s">
        <v>126</v>
      </c>
      <c r="G1211" t="s">
        <v>127</v>
      </c>
      <c r="H1211">
        <v>3895</v>
      </c>
      <c r="I1211" t="s">
        <v>111</v>
      </c>
      <c r="J1211" t="s">
        <v>112</v>
      </c>
      <c r="L1211">
        <v>60</v>
      </c>
      <c r="M1211" t="s">
        <v>128</v>
      </c>
    </row>
    <row r="1212" spans="1:13" x14ac:dyDescent="0.3">
      <c r="A1212" t="s">
        <v>108</v>
      </c>
      <c r="B1212" s="16">
        <v>43281</v>
      </c>
      <c r="C1212" s="16" t="str">
        <f t="shared" si="54"/>
        <v>Jun</v>
      </c>
      <c r="D1212" s="16" t="str">
        <f t="shared" si="55"/>
        <v>FY 2019</v>
      </c>
      <c r="E1212" s="16" t="str">
        <f t="shared" si="56"/>
        <v>Q1</v>
      </c>
      <c r="F1212" t="s">
        <v>129</v>
      </c>
      <c r="G1212" t="s">
        <v>130</v>
      </c>
      <c r="H1212">
        <v>158224</v>
      </c>
      <c r="I1212" t="s">
        <v>111</v>
      </c>
      <c r="J1212" t="s">
        <v>112</v>
      </c>
      <c r="L1212">
        <v>70</v>
      </c>
      <c r="M1212" t="s">
        <v>131</v>
      </c>
    </row>
    <row r="1213" spans="1:13" x14ac:dyDescent="0.3">
      <c r="A1213" t="s">
        <v>108</v>
      </c>
      <c r="B1213" s="16">
        <v>43281</v>
      </c>
      <c r="C1213" s="16" t="str">
        <f t="shared" si="54"/>
        <v>Jun</v>
      </c>
      <c r="D1213" s="16" t="str">
        <f t="shared" si="55"/>
        <v>FY 2019</v>
      </c>
      <c r="E1213" s="16" t="str">
        <f t="shared" si="56"/>
        <v>Q1</v>
      </c>
      <c r="F1213" t="s">
        <v>132</v>
      </c>
      <c r="G1213" t="s">
        <v>133</v>
      </c>
      <c r="H1213">
        <v>23506</v>
      </c>
      <c r="I1213" t="s">
        <v>111</v>
      </c>
      <c r="J1213" t="s">
        <v>112</v>
      </c>
      <c r="L1213">
        <v>80</v>
      </c>
      <c r="M1213" t="s">
        <v>134</v>
      </c>
    </row>
    <row r="1214" spans="1:13" x14ac:dyDescent="0.3">
      <c r="A1214" t="s">
        <v>108</v>
      </c>
      <c r="B1214" s="16">
        <v>43281</v>
      </c>
      <c r="C1214" s="16" t="str">
        <f t="shared" si="54"/>
        <v>Jun</v>
      </c>
      <c r="D1214" s="16" t="str">
        <f t="shared" si="55"/>
        <v>FY 2019</v>
      </c>
      <c r="E1214" s="16" t="str">
        <f t="shared" si="56"/>
        <v>Q1</v>
      </c>
      <c r="F1214" t="s">
        <v>135</v>
      </c>
      <c r="G1214" t="s">
        <v>136</v>
      </c>
      <c r="H1214">
        <v>15348</v>
      </c>
      <c r="I1214" t="s">
        <v>111</v>
      </c>
      <c r="J1214" t="s">
        <v>112</v>
      </c>
      <c r="L1214">
        <v>90</v>
      </c>
      <c r="M1214" t="s">
        <v>137</v>
      </c>
    </row>
    <row r="1215" spans="1:13" x14ac:dyDescent="0.3">
      <c r="A1215" t="s">
        <v>108</v>
      </c>
      <c r="B1215" s="16">
        <v>43281</v>
      </c>
      <c r="C1215" s="16" t="str">
        <f t="shared" si="54"/>
        <v>Jun</v>
      </c>
      <c r="D1215" s="16" t="str">
        <f t="shared" si="55"/>
        <v>FY 2019</v>
      </c>
      <c r="E1215" s="16" t="str">
        <f t="shared" si="56"/>
        <v>Q1</v>
      </c>
      <c r="F1215" t="s">
        <v>138</v>
      </c>
      <c r="G1215" t="s">
        <v>139</v>
      </c>
      <c r="H1215">
        <v>782</v>
      </c>
      <c r="I1215" t="s">
        <v>111</v>
      </c>
      <c r="J1215" t="s">
        <v>112</v>
      </c>
      <c r="L1215">
        <v>100</v>
      </c>
      <c r="M1215" t="s">
        <v>140</v>
      </c>
    </row>
    <row r="1216" spans="1:13" x14ac:dyDescent="0.3">
      <c r="A1216" t="s">
        <v>108</v>
      </c>
      <c r="B1216" s="16">
        <v>43281</v>
      </c>
      <c r="C1216" s="16" t="str">
        <f t="shared" si="54"/>
        <v>Jun</v>
      </c>
      <c r="D1216" s="16" t="str">
        <f t="shared" si="55"/>
        <v>FY 2019</v>
      </c>
      <c r="E1216" s="16" t="str">
        <f t="shared" si="56"/>
        <v>Q1</v>
      </c>
      <c r="F1216" t="s">
        <v>141</v>
      </c>
      <c r="G1216" t="s">
        <v>142</v>
      </c>
      <c r="H1216">
        <v>89</v>
      </c>
      <c r="I1216" t="s">
        <v>111</v>
      </c>
      <c r="J1216" t="s">
        <v>112</v>
      </c>
      <c r="L1216">
        <v>110</v>
      </c>
      <c r="M1216" t="s">
        <v>143</v>
      </c>
    </row>
    <row r="1217" spans="1:13" x14ac:dyDescent="0.3">
      <c r="A1217" t="s">
        <v>108</v>
      </c>
      <c r="B1217" s="16">
        <v>43281</v>
      </c>
      <c r="C1217" s="16" t="str">
        <f t="shared" si="54"/>
        <v>Jun</v>
      </c>
      <c r="D1217" s="16" t="str">
        <f t="shared" si="55"/>
        <v>FY 2019</v>
      </c>
      <c r="E1217" s="16" t="str">
        <f t="shared" si="56"/>
        <v>Q1</v>
      </c>
      <c r="F1217" t="s">
        <v>144</v>
      </c>
      <c r="G1217" t="s">
        <v>145</v>
      </c>
      <c r="H1217">
        <v>2764</v>
      </c>
      <c r="I1217" t="s">
        <v>111</v>
      </c>
      <c r="J1217" t="s">
        <v>112</v>
      </c>
      <c r="L1217">
        <v>120</v>
      </c>
      <c r="M1217" t="s">
        <v>146</v>
      </c>
    </row>
    <row r="1218" spans="1:13" x14ac:dyDescent="0.3">
      <c r="A1218" t="s">
        <v>108</v>
      </c>
      <c r="B1218" s="16">
        <v>43281</v>
      </c>
      <c r="C1218" s="16" t="str">
        <f t="shared" si="54"/>
        <v>Jun</v>
      </c>
      <c r="D1218" s="16" t="str">
        <f t="shared" si="55"/>
        <v>FY 2019</v>
      </c>
      <c r="E1218" s="16" t="str">
        <f t="shared" si="56"/>
        <v>Q1</v>
      </c>
      <c r="F1218" t="s">
        <v>147</v>
      </c>
      <c r="G1218" t="s">
        <v>148</v>
      </c>
      <c r="H1218">
        <v>4523</v>
      </c>
      <c r="I1218" t="s">
        <v>111</v>
      </c>
      <c r="J1218" t="s">
        <v>112</v>
      </c>
      <c r="L1218">
        <v>130</v>
      </c>
      <c r="M1218" t="s">
        <v>149</v>
      </c>
    </row>
    <row r="1219" spans="1:13" x14ac:dyDescent="0.3">
      <c r="A1219" t="s">
        <v>108</v>
      </c>
      <c r="B1219" s="16">
        <v>43281</v>
      </c>
      <c r="C1219" s="16" t="str">
        <f t="shared" ref="C1219:C1282" si="57">TEXT(B1219,"mmm")</f>
        <v>Jun</v>
      </c>
      <c r="D1219" s="16" t="str">
        <f t="shared" ref="D1219:D1282" si="58">"FY "&amp; (YEAR(B1219) + IF(MONTH(B1219)&gt;3,1,0))</f>
        <v>FY 2019</v>
      </c>
      <c r="E1219" s="16" t="str">
        <f t="shared" ref="E1219:E1282" si="59">CHOOSE(INT((MOD(MONTH(B1219)-4,12))/3)+1, "Q1", "Q2", "Q3", "Q4")</f>
        <v>Q1</v>
      </c>
      <c r="F1219" t="s">
        <v>150</v>
      </c>
      <c r="G1219" t="s">
        <v>151</v>
      </c>
      <c r="H1219">
        <v>155398</v>
      </c>
      <c r="I1219" t="s">
        <v>111</v>
      </c>
      <c r="J1219" t="s">
        <v>112</v>
      </c>
      <c r="L1219">
        <v>140</v>
      </c>
      <c r="M1219" t="s">
        <v>152</v>
      </c>
    </row>
    <row r="1220" spans="1:13" x14ac:dyDescent="0.3">
      <c r="A1220" t="s">
        <v>108</v>
      </c>
      <c r="B1220" s="16">
        <v>43251</v>
      </c>
      <c r="C1220" s="16" t="str">
        <f t="shared" si="57"/>
        <v>May</v>
      </c>
      <c r="D1220" s="16" t="str">
        <f t="shared" si="58"/>
        <v>FY 2019</v>
      </c>
      <c r="E1220" s="16" t="str">
        <f t="shared" si="59"/>
        <v>Q1</v>
      </c>
      <c r="F1220" t="s">
        <v>109</v>
      </c>
      <c r="G1220" t="s">
        <v>110</v>
      </c>
      <c r="H1220">
        <v>29537</v>
      </c>
      <c r="I1220" t="s">
        <v>111</v>
      </c>
      <c r="J1220" t="s">
        <v>112</v>
      </c>
      <c r="L1220">
        <v>10</v>
      </c>
      <c r="M1220" t="s">
        <v>113</v>
      </c>
    </row>
    <row r="1221" spans="1:13" x14ac:dyDescent="0.3">
      <c r="A1221" t="s">
        <v>108</v>
      </c>
      <c r="B1221" s="16">
        <v>43251</v>
      </c>
      <c r="C1221" s="16" t="str">
        <f t="shared" si="57"/>
        <v>May</v>
      </c>
      <c r="D1221" s="16" t="str">
        <f t="shared" si="58"/>
        <v>FY 2019</v>
      </c>
      <c r="E1221" s="16" t="str">
        <f t="shared" si="59"/>
        <v>Q1</v>
      </c>
      <c r="F1221" t="s">
        <v>114</v>
      </c>
      <c r="G1221" t="s">
        <v>115</v>
      </c>
      <c r="H1221">
        <v>18223</v>
      </c>
      <c r="I1221" t="s">
        <v>111</v>
      </c>
      <c r="J1221" t="s">
        <v>112</v>
      </c>
      <c r="L1221">
        <v>20</v>
      </c>
      <c r="M1221" t="s">
        <v>116</v>
      </c>
    </row>
    <row r="1222" spans="1:13" x14ac:dyDescent="0.3">
      <c r="A1222" t="s">
        <v>108</v>
      </c>
      <c r="B1222" s="16">
        <v>43251</v>
      </c>
      <c r="C1222" s="16" t="str">
        <f t="shared" si="57"/>
        <v>May</v>
      </c>
      <c r="D1222" s="16" t="str">
        <f t="shared" si="58"/>
        <v>FY 2019</v>
      </c>
      <c r="E1222" s="16" t="str">
        <f t="shared" si="59"/>
        <v>Q1</v>
      </c>
      <c r="F1222" t="s">
        <v>117</v>
      </c>
      <c r="G1222" t="s">
        <v>118</v>
      </c>
      <c r="H1222">
        <v>804</v>
      </c>
      <c r="I1222" t="s">
        <v>111</v>
      </c>
      <c r="J1222" t="s">
        <v>112</v>
      </c>
      <c r="L1222">
        <v>30</v>
      </c>
      <c r="M1222" t="s">
        <v>119</v>
      </c>
    </row>
    <row r="1223" spans="1:13" x14ac:dyDescent="0.3">
      <c r="A1223" t="s">
        <v>108</v>
      </c>
      <c r="B1223" s="16">
        <v>43251</v>
      </c>
      <c r="C1223" s="16" t="str">
        <f t="shared" si="57"/>
        <v>May</v>
      </c>
      <c r="D1223" s="16" t="str">
        <f t="shared" si="58"/>
        <v>FY 2019</v>
      </c>
      <c r="E1223" s="16" t="str">
        <f t="shared" si="59"/>
        <v>Q1</v>
      </c>
      <c r="F1223" t="s">
        <v>120</v>
      </c>
      <c r="G1223" t="s">
        <v>121</v>
      </c>
      <c r="H1223">
        <v>102</v>
      </c>
      <c r="I1223" t="s">
        <v>111</v>
      </c>
      <c r="J1223" t="s">
        <v>112</v>
      </c>
      <c r="L1223">
        <v>40</v>
      </c>
      <c r="M1223" t="s">
        <v>122</v>
      </c>
    </row>
    <row r="1224" spans="1:13" x14ac:dyDescent="0.3">
      <c r="A1224" t="s">
        <v>108</v>
      </c>
      <c r="B1224" s="16">
        <v>43251</v>
      </c>
      <c r="C1224" s="16" t="str">
        <f t="shared" si="57"/>
        <v>May</v>
      </c>
      <c r="D1224" s="16" t="str">
        <f t="shared" si="58"/>
        <v>FY 2019</v>
      </c>
      <c r="E1224" s="16" t="str">
        <f t="shared" si="59"/>
        <v>Q1</v>
      </c>
      <c r="F1224" t="s">
        <v>123</v>
      </c>
      <c r="G1224" t="s">
        <v>124</v>
      </c>
      <c r="H1224">
        <v>3655</v>
      </c>
      <c r="I1224" t="s">
        <v>111</v>
      </c>
      <c r="J1224" t="s">
        <v>112</v>
      </c>
      <c r="L1224">
        <v>50</v>
      </c>
      <c r="M1224" t="s">
        <v>125</v>
      </c>
    </row>
    <row r="1225" spans="1:13" x14ac:dyDescent="0.3">
      <c r="A1225" t="s">
        <v>108</v>
      </c>
      <c r="B1225" s="16">
        <v>43251</v>
      </c>
      <c r="C1225" s="16" t="str">
        <f t="shared" si="57"/>
        <v>May</v>
      </c>
      <c r="D1225" s="16" t="str">
        <f t="shared" si="58"/>
        <v>FY 2019</v>
      </c>
      <c r="E1225" s="16" t="str">
        <f t="shared" si="59"/>
        <v>Q1</v>
      </c>
      <c r="F1225" t="s">
        <v>126</v>
      </c>
      <c r="G1225" t="s">
        <v>127</v>
      </c>
      <c r="H1225">
        <v>6753</v>
      </c>
      <c r="I1225" t="s">
        <v>111</v>
      </c>
      <c r="J1225" t="s">
        <v>112</v>
      </c>
      <c r="L1225">
        <v>60</v>
      </c>
      <c r="M1225" t="s">
        <v>128</v>
      </c>
    </row>
    <row r="1226" spans="1:13" x14ac:dyDescent="0.3">
      <c r="A1226" t="s">
        <v>108</v>
      </c>
      <c r="B1226" s="16">
        <v>43251</v>
      </c>
      <c r="C1226" s="16" t="str">
        <f t="shared" si="57"/>
        <v>May</v>
      </c>
      <c r="D1226" s="16" t="str">
        <f t="shared" si="58"/>
        <v>FY 2019</v>
      </c>
      <c r="E1226" s="16" t="str">
        <f t="shared" si="59"/>
        <v>Q1</v>
      </c>
      <c r="F1226" t="s">
        <v>129</v>
      </c>
      <c r="G1226" t="s">
        <v>130</v>
      </c>
      <c r="H1226">
        <v>169298</v>
      </c>
      <c r="I1226" t="s">
        <v>111</v>
      </c>
      <c r="J1226" t="s">
        <v>112</v>
      </c>
      <c r="L1226">
        <v>70</v>
      </c>
      <c r="M1226" t="s">
        <v>131</v>
      </c>
    </row>
    <row r="1227" spans="1:13" x14ac:dyDescent="0.3">
      <c r="A1227" t="s">
        <v>108</v>
      </c>
      <c r="B1227" s="16">
        <v>43251</v>
      </c>
      <c r="C1227" s="16" t="str">
        <f t="shared" si="57"/>
        <v>May</v>
      </c>
      <c r="D1227" s="16" t="str">
        <f t="shared" si="58"/>
        <v>FY 2019</v>
      </c>
      <c r="E1227" s="16" t="str">
        <f t="shared" si="59"/>
        <v>Q1</v>
      </c>
      <c r="F1227" t="s">
        <v>132</v>
      </c>
      <c r="G1227" t="s">
        <v>133</v>
      </c>
      <c r="H1227">
        <v>28107</v>
      </c>
      <c r="I1227" t="s">
        <v>111</v>
      </c>
      <c r="J1227" t="s">
        <v>112</v>
      </c>
      <c r="L1227">
        <v>80</v>
      </c>
      <c r="M1227" t="s">
        <v>134</v>
      </c>
    </row>
    <row r="1228" spans="1:13" x14ac:dyDescent="0.3">
      <c r="A1228" t="s">
        <v>108</v>
      </c>
      <c r="B1228" s="16">
        <v>43251</v>
      </c>
      <c r="C1228" s="16" t="str">
        <f t="shared" si="57"/>
        <v>May</v>
      </c>
      <c r="D1228" s="16" t="str">
        <f t="shared" si="58"/>
        <v>FY 2019</v>
      </c>
      <c r="E1228" s="16" t="str">
        <f t="shared" si="59"/>
        <v>Q1</v>
      </c>
      <c r="F1228" t="s">
        <v>135</v>
      </c>
      <c r="G1228" t="s">
        <v>136</v>
      </c>
      <c r="H1228">
        <v>17034</v>
      </c>
      <c r="I1228" t="s">
        <v>111</v>
      </c>
      <c r="J1228" t="s">
        <v>112</v>
      </c>
      <c r="L1228">
        <v>90</v>
      </c>
      <c r="M1228" t="s">
        <v>137</v>
      </c>
    </row>
    <row r="1229" spans="1:13" x14ac:dyDescent="0.3">
      <c r="A1229" t="s">
        <v>108</v>
      </c>
      <c r="B1229" s="16">
        <v>43251</v>
      </c>
      <c r="C1229" s="16" t="str">
        <f t="shared" si="57"/>
        <v>May</v>
      </c>
      <c r="D1229" s="16" t="str">
        <f t="shared" si="58"/>
        <v>FY 2019</v>
      </c>
      <c r="E1229" s="16" t="str">
        <f t="shared" si="59"/>
        <v>Q1</v>
      </c>
      <c r="F1229" t="s">
        <v>138</v>
      </c>
      <c r="G1229" t="s">
        <v>139</v>
      </c>
      <c r="H1229">
        <v>808</v>
      </c>
      <c r="I1229" t="s">
        <v>111</v>
      </c>
      <c r="J1229" t="s">
        <v>112</v>
      </c>
      <c r="L1229">
        <v>100</v>
      </c>
      <c r="M1229" t="s">
        <v>140</v>
      </c>
    </row>
    <row r="1230" spans="1:13" x14ac:dyDescent="0.3">
      <c r="A1230" t="s">
        <v>108</v>
      </c>
      <c r="B1230" s="16">
        <v>43251</v>
      </c>
      <c r="C1230" s="16" t="str">
        <f t="shared" si="57"/>
        <v>May</v>
      </c>
      <c r="D1230" s="16" t="str">
        <f t="shared" si="58"/>
        <v>FY 2019</v>
      </c>
      <c r="E1230" s="16" t="str">
        <f t="shared" si="59"/>
        <v>Q1</v>
      </c>
      <c r="F1230" t="s">
        <v>141</v>
      </c>
      <c r="G1230" t="s">
        <v>142</v>
      </c>
      <c r="H1230">
        <v>66</v>
      </c>
      <c r="I1230" t="s">
        <v>111</v>
      </c>
      <c r="J1230" t="s">
        <v>112</v>
      </c>
      <c r="L1230">
        <v>110</v>
      </c>
      <c r="M1230" t="s">
        <v>143</v>
      </c>
    </row>
    <row r="1231" spans="1:13" x14ac:dyDescent="0.3">
      <c r="A1231" t="s">
        <v>108</v>
      </c>
      <c r="B1231" s="16">
        <v>43251</v>
      </c>
      <c r="C1231" s="16" t="str">
        <f t="shared" si="57"/>
        <v>May</v>
      </c>
      <c r="D1231" s="16" t="str">
        <f t="shared" si="58"/>
        <v>FY 2019</v>
      </c>
      <c r="E1231" s="16" t="str">
        <f t="shared" si="59"/>
        <v>Q1</v>
      </c>
      <c r="F1231" t="s">
        <v>144</v>
      </c>
      <c r="G1231" t="s">
        <v>145</v>
      </c>
      <c r="H1231">
        <v>3329</v>
      </c>
      <c r="I1231" t="s">
        <v>111</v>
      </c>
      <c r="J1231" t="s">
        <v>112</v>
      </c>
      <c r="L1231">
        <v>120</v>
      </c>
      <c r="M1231" t="s">
        <v>146</v>
      </c>
    </row>
    <row r="1232" spans="1:13" x14ac:dyDescent="0.3">
      <c r="A1232" t="s">
        <v>108</v>
      </c>
      <c r="B1232" s="16">
        <v>43251</v>
      </c>
      <c r="C1232" s="16" t="str">
        <f t="shared" si="57"/>
        <v>May</v>
      </c>
      <c r="D1232" s="16" t="str">
        <f t="shared" si="58"/>
        <v>FY 2019</v>
      </c>
      <c r="E1232" s="16" t="str">
        <f t="shared" si="59"/>
        <v>Q1</v>
      </c>
      <c r="F1232" t="s">
        <v>147</v>
      </c>
      <c r="G1232" t="s">
        <v>148</v>
      </c>
      <c r="H1232">
        <v>6870</v>
      </c>
      <c r="I1232" t="s">
        <v>111</v>
      </c>
      <c r="J1232" t="s">
        <v>112</v>
      </c>
      <c r="L1232">
        <v>130</v>
      </c>
      <c r="M1232" t="s">
        <v>149</v>
      </c>
    </row>
    <row r="1233" spans="1:13" x14ac:dyDescent="0.3">
      <c r="A1233" t="s">
        <v>108</v>
      </c>
      <c r="B1233" s="16">
        <v>43251</v>
      </c>
      <c r="C1233" s="16" t="str">
        <f t="shared" si="57"/>
        <v>May</v>
      </c>
      <c r="D1233" s="16" t="str">
        <f t="shared" si="58"/>
        <v>FY 2019</v>
      </c>
      <c r="E1233" s="16" t="str">
        <f t="shared" si="59"/>
        <v>Q1</v>
      </c>
      <c r="F1233" t="s">
        <v>150</v>
      </c>
      <c r="G1233" t="s">
        <v>151</v>
      </c>
      <c r="H1233">
        <v>169005</v>
      </c>
      <c r="I1233" t="s">
        <v>111</v>
      </c>
      <c r="J1233" t="s">
        <v>112</v>
      </c>
      <c r="L1233">
        <v>140</v>
      </c>
      <c r="M1233" t="s">
        <v>152</v>
      </c>
    </row>
    <row r="1234" spans="1:13" x14ac:dyDescent="0.3">
      <c r="A1234" t="s">
        <v>108</v>
      </c>
      <c r="B1234" s="16">
        <v>43220</v>
      </c>
      <c r="C1234" s="16" t="str">
        <f t="shared" si="57"/>
        <v>Apr</v>
      </c>
      <c r="D1234" s="16" t="str">
        <f t="shared" si="58"/>
        <v>FY 2019</v>
      </c>
      <c r="E1234" s="16" t="str">
        <f t="shared" si="59"/>
        <v>Q1</v>
      </c>
      <c r="F1234" t="s">
        <v>109</v>
      </c>
      <c r="G1234" t="s">
        <v>110</v>
      </c>
      <c r="H1234">
        <v>34573</v>
      </c>
      <c r="I1234" t="s">
        <v>111</v>
      </c>
      <c r="J1234" t="s">
        <v>112</v>
      </c>
      <c r="L1234">
        <v>10</v>
      </c>
      <c r="M1234" t="s">
        <v>113</v>
      </c>
    </row>
    <row r="1235" spans="1:13" x14ac:dyDescent="0.3">
      <c r="A1235" t="s">
        <v>108</v>
      </c>
      <c r="B1235" s="16">
        <v>43220</v>
      </c>
      <c r="C1235" s="16" t="str">
        <f t="shared" si="57"/>
        <v>Apr</v>
      </c>
      <c r="D1235" s="16" t="str">
        <f t="shared" si="58"/>
        <v>FY 2019</v>
      </c>
      <c r="E1235" s="16" t="str">
        <f t="shared" si="59"/>
        <v>Q1</v>
      </c>
      <c r="F1235" t="s">
        <v>114</v>
      </c>
      <c r="G1235" t="s">
        <v>115</v>
      </c>
      <c r="H1235">
        <v>21540</v>
      </c>
      <c r="I1235" t="s">
        <v>111</v>
      </c>
      <c r="J1235" t="s">
        <v>112</v>
      </c>
      <c r="L1235">
        <v>20</v>
      </c>
      <c r="M1235" t="s">
        <v>116</v>
      </c>
    </row>
    <row r="1236" spans="1:13" x14ac:dyDescent="0.3">
      <c r="A1236" t="s">
        <v>108</v>
      </c>
      <c r="B1236" s="16">
        <v>43220</v>
      </c>
      <c r="C1236" s="16" t="str">
        <f t="shared" si="57"/>
        <v>Apr</v>
      </c>
      <c r="D1236" s="16" t="str">
        <f t="shared" si="58"/>
        <v>FY 2019</v>
      </c>
      <c r="E1236" s="16" t="str">
        <f t="shared" si="59"/>
        <v>Q1</v>
      </c>
      <c r="F1236" t="s">
        <v>117</v>
      </c>
      <c r="G1236" t="s">
        <v>118</v>
      </c>
      <c r="H1236">
        <v>907</v>
      </c>
      <c r="I1236" t="s">
        <v>111</v>
      </c>
      <c r="J1236" t="s">
        <v>112</v>
      </c>
      <c r="L1236">
        <v>30</v>
      </c>
      <c r="M1236" t="s">
        <v>119</v>
      </c>
    </row>
    <row r="1237" spans="1:13" x14ac:dyDescent="0.3">
      <c r="A1237" t="s">
        <v>108</v>
      </c>
      <c r="B1237" s="16">
        <v>43220</v>
      </c>
      <c r="C1237" s="16" t="str">
        <f t="shared" si="57"/>
        <v>Apr</v>
      </c>
      <c r="D1237" s="16" t="str">
        <f t="shared" si="58"/>
        <v>FY 2019</v>
      </c>
      <c r="E1237" s="16" t="str">
        <f t="shared" si="59"/>
        <v>Q1</v>
      </c>
      <c r="F1237" t="s">
        <v>120</v>
      </c>
      <c r="G1237" t="s">
        <v>121</v>
      </c>
      <c r="H1237">
        <v>76</v>
      </c>
      <c r="I1237" t="s">
        <v>111</v>
      </c>
      <c r="J1237" t="s">
        <v>112</v>
      </c>
      <c r="L1237">
        <v>40</v>
      </c>
      <c r="M1237" t="s">
        <v>122</v>
      </c>
    </row>
    <row r="1238" spans="1:13" x14ac:dyDescent="0.3">
      <c r="A1238" t="s">
        <v>108</v>
      </c>
      <c r="B1238" s="16">
        <v>43220</v>
      </c>
      <c r="C1238" s="16" t="str">
        <f t="shared" si="57"/>
        <v>Apr</v>
      </c>
      <c r="D1238" s="16" t="str">
        <f t="shared" si="58"/>
        <v>FY 2019</v>
      </c>
      <c r="E1238" s="16" t="str">
        <f t="shared" si="59"/>
        <v>Q1</v>
      </c>
      <c r="F1238" t="s">
        <v>123</v>
      </c>
      <c r="G1238" t="s">
        <v>124</v>
      </c>
      <c r="H1238">
        <v>4071</v>
      </c>
      <c r="I1238" t="s">
        <v>111</v>
      </c>
      <c r="J1238" t="s">
        <v>112</v>
      </c>
      <c r="L1238">
        <v>50</v>
      </c>
      <c r="M1238" t="s">
        <v>125</v>
      </c>
    </row>
    <row r="1239" spans="1:13" x14ac:dyDescent="0.3">
      <c r="A1239" t="s">
        <v>108</v>
      </c>
      <c r="B1239" s="16">
        <v>43220</v>
      </c>
      <c r="C1239" s="16" t="str">
        <f t="shared" si="57"/>
        <v>Apr</v>
      </c>
      <c r="D1239" s="16" t="str">
        <f t="shared" si="58"/>
        <v>FY 2019</v>
      </c>
      <c r="E1239" s="16" t="str">
        <f t="shared" si="59"/>
        <v>Q1</v>
      </c>
      <c r="F1239" t="s">
        <v>126</v>
      </c>
      <c r="G1239" t="s">
        <v>127</v>
      </c>
      <c r="H1239">
        <v>7979</v>
      </c>
      <c r="I1239" t="s">
        <v>111</v>
      </c>
      <c r="J1239" t="s">
        <v>112</v>
      </c>
      <c r="L1239">
        <v>60</v>
      </c>
      <c r="M1239" t="s">
        <v>128</v>
      </c>
    </row>
    <row r="1240" spans="1:13" x14ac:dyDescent="0.3">
      <c r="A1240" t="s">
        <v>108</v>
      </c>
      <c r="B1240" s="16">
        <v>43220</v>
      </c>
      <c r="C1240" s="16" t="str">
        <f t="shared" si="57"/>
        <v>Apr</v>
      </c>
      <c r="D1240" s="16" t="str">
        <f t="shared" si="58"/>
        <v>FY 2019</v>
      </c>
      <c r="E1240" s="16" t="str">
        <f t="shared" si="59"/>
        <v>Q1</v>
      </c>
      <c r="F1240" t="s">
        <v>129</v>
      </c>
      <c r="G1240" t="s">
        <v>130</v>
      </c>
      <c r="H1240">
        <v>176931</v>
      </c>
      <c r="I1240" t="s">
        <v>111</v>
      </c>
      <c r="J1240" t="s">
        <v>112</v>
      </c>
      <c r="L1240">
        <v>70</v>
      </c>
      <c r="M1240" t="s">
        <v>131</v>
      </c>
    </row>
    <row r="1241" spans="1:13" x14ac:dyDescent="0.3">
      <c r="A1241" t="s">
        <v>108</v>
      </c>
      <c r="B1241" s="16">
        <v>43220</v>
      </c>
      <c r="C1241" s="16" t="str">
        <f t="shared" si="57"/>
        <v>Apr</v>
      </c>
      <c r="D1241" s="16" t="str">
        <f t="shared" si="58"/>
        <v>FY 2019</v>
      </c>
      <c r="E1241" s="16" t="str">
        <f t="shared" si="59"/>
        <v>Q1</v>
      </c>
      <c r="F1241" t="s">
        <v>132</v>
      </c>
      <c r="G1241" t="s">
        <v>133</v>
      </c>
      <c r="H1241">
        <v>32229</v>
      </c>
      <c r="I1241" t="s">
        <v>111</v>
      </c>
      <c r="J1241" t="s">
        <v>112</v>
      </c>
      <c r="L1241">
        <v>80</v>
      </c>
      <c r="M1241" t="s">
        <v>134</v>
      </c>
    </row>
    <row r="1242" spans="1:13" x14ac:dyDescent="0.3">
      <c r="A1242" t="s">
        <v>108</v>
      </c>
      <c r="B1242" s="16">
        <v>43220</v>
      </c>
      <c r="C1242" s="16" t="str">
        <f t="shared" si="57"/>
        <v>Apr</v>
      </c>
      <c r="D1242" s="16" t="str">
        <f t="shared" si="58"/>
        <v>FY 2019</v>
      </c>
      <c r="E1242" s="16" t="str">
        <f t="shared" si="59"/>
        <v>Q1</v>
      </c>
      <c r="F1242" t="s">
        <v>135</v>
      </c>
      <c r="G1242" t="s">
        <v>136</v>
      </c>
      <c r="H1242">
        <v>19226</v>
      </c>
      <c r="I1242" t="s">
        <v>111</v>
      </c>
      <c r="J1242" t="s">
        <v>112</v>
      </c>
      <c r="L1242">
        <v>90</v>
      </c>
      <c r="M1242" t="s">
        <v>137</v>
      </c>
    </row>
    <row r="1243" spans="1:13" x14ac:dyDescent="0.3">
      <c r="A1243" t="s">
        <v>108</v>
      </c>
      <c r="B1243" s="16">
        <v>43220</v>
      </c>
      <c r="C1243" s="16" t="str">
        <f t="shared" si="57"/>
        <v>Apr</v>
      </c>
      <c r="D1243" s="16" t="str">
        <f t="shared" si="58"/>
        <v>FY 2019</v>
      </c>
      <c r="E1243" s="16" t="str">
        <f t="shared" si="59"/>
        <v>Q1</v>
      </c>
      <c r="F1243" t="s">
        <v>138</v>
      </c>
      <c r="G1243" t="s">
        <v>139</v>
      </c>
      <c r="H1243">
        <v>829</v>
      </c>
      <c r="I1243" t="s">
        <v>111</v>
      </c>
      <c r="J1243" t="s">
        <v>112</v>
      </c>
      <c r="L1243">
        <v>100</v>
      </c>
      <c r="M1243" t="s">
        <v>140</v>
      </c>
    </row>
    <row r="1244" spans="1:13" x14ac:dyDescent="0.3">
      <c r="A1244" t="s">
        <v>108</v>
      </c>
      <c r="B1244" s="16">
        <v>43220</v>
      </c>
      <c r="C1244" s="16" t="str">
        <f t="shared" si="57"/>
        <v>Apr</v>
      </c>
      <c r="D1244" s="16" t="str">
        <f t="shared" si="58"/>
        <v>FY 2019</v>
      </c>
      <c r="E1244" s="16" t="str">
        <f t="shared" si="59"/>
        <v>Q1</v>
      </c>
      <c r="F1244" t="s">
        <v>141</v>
      </c>
      <c r="G1244" t="s">
        <v>142</v>
      </c>
      <c r="H1244">
        <v>93</v>
      </c>
      <c r="I1244" t="s">
        <v>111</v>
      </c>
      <c r="J1244" t="s">
        <v>112</v>
      </c>
      <c r="L1244">
        <v>110</v>
      </c>
      <c r="M1244" t="s">
        <v>143</v>
      </c>
    </row>
    <row r="1245" spans="1:13" x14ac:dyDescent="0.3">
      <c r="A1245" t="s">
        <v>108</v>
      </c>
      <c r="B1245" s="16">
        <v>43220</v>
      </c>
      <c r="C1245" s="16" t="str">
        <f t="shared" si="57"/>
        <v>Apr</v>
      </c>
      <c r="D1245" s="16" t="str">
        <f t="shared" si="58"/>
        <v>FY 2019</v>
      </c>
      <c r="E1245" s="16" t="str">
        <f t="shared" si="59"/>
        <v>Q1</v>
      </c>
      <c r="F1245" t="s">
        <v>144</v>
      </c>
      <c r="G1245" t="s">
        <v>145</v>
      </c>
      <c r="H1245">
        <v>4131</v>
      </c>
      <c r="I1245" t="s">
        <v>111</v>
      </c>
      <c r="J1245" t="s">
        <v>112</v>
      </c>
      <c r="L1245">
        <v>120</v>
      </c>
      <c r="M1245" t="s">
        <v>146</v>
      </c>
    </row>
    <row r="1246" spans="1:13" x14ac:dyDescent="0.3">
      <c r="A1246" t="s">
        <v>108</v>
      </c>
      <c r="B1246" s="16">
        <v>43220</v>
      </c>
      <c r="C1246" s="16" t="str">
        <f t="shared" si="57"/>
        <v>Apr</v>
      </c>
      <c r="D1246" s="16" t="str">
        <f t="shared" si="58"/>
        <v>FY 2019</v>
      </c>
      <c r="E1246" s="16" t="str">
        <f t="shared" si="59"/>
        <v>Q1</v>
      </c>
      <c r="F1246" t="s">
        <v>147</v>
      </c>
      <c r="G1246" t="s">
        <v>148</v>
      </c>
      <c r="H1246">
        <v>7950</v>
      </c>
      <c r="I1246" t="s">
        <v>111</v>
      </c>
      <c r="J1246" t="s">
        <v>112</v>
      </c>
      <c r="L1246">
        <v>130</v>
      </c>
      <c r="M1246" t="s">
        <v>149</v>
      </c>
    </row>
    <row r="1247" spans="1:13" x14ac:dyDescent="0.3">
      <c r="A1247" t="s">
        <v>108</v>
      </c>
      <c r="B1247" s="16">
        <v>43220</v>
      </c>
      <c r="C1247" s="16" t="str">
        <f t="shared" si="57"/>
        <v>Apr</v>
      </c>
      <c r="D1247" s="16" t="str">
        <f t="shared" si="58"/>
        <v>FY 2019</v>
      </c>
      <c r="E1247" s="16" t="str">
        <f t="shared" si="59"/>
        <v>Q1</v>
      </c>
      <c r="F1247" t="s">
        <v>150</v>
      </c>
      <c r="G1247" t="s">
        <v>151</v>
      </c>
      <c r="H1247">
        <v>178488</v>
      </c>
      <c r="I1247" t="s">
        <v>111</v>
      </c>
      <c r="J1247" t="s">
        <v>112</v>
      </c>
      <c r="L1247">
        <v>140</v>
      </c>
      <c r="M1247" t="s">
        <v>152</v>
      </c>
    </row>
    <row r="1248" spans="1:13" x14ac:dyDescent="0.3">
      <c r="A1248" t="s">
        <v>108</v>
      </c>
      <c r="B1248" s="16">
        <v>43190</v>
      </c>
      <c r="C1248" s="16" t="str">
        <f t="shared" si="57"/>
        <v>Mar</v>
      </c>
      <c r="D1248" s="16" t="str">
        <f t="shared" si="58"/>
        <v>FY 2018</v>
      </c>
      <c r="E1248" s="16" t="str">
        <f t="shared" si="59"/>
        <v>Q4</v>
      </c>
      <c r="F1248" t="s">
        <v>109</v>
      </c>
      <c r="G1248" t="s">
        <v>110</v>
      </c>
      <c r="H1248">
        <v>31043</v>
      </c>
      <c r="I1248" t="s">
        <v>111</v>
      </c>
      <c r="J1248" t="s">
        <v>112</v>
      </c>
      <c r="L1248">
        <v>10</v>
      </c>
      <c r="M1248" t="s">
        <v>113</v>
      </c>
    </row>
    <row r="1249" spans="1:13" x14ac:dyDescent="0.3">
      <c r="A1249" t="s">
        <v>108</v>
      </c>
      <c r="B1249" s="16">
        <v>43190</v>
      </c>
      <c r="C1249" s="16" t="str">
        <f t="shared" si="57"/>
        <v>Mar</v>
      </c>
      <c r="D1249" s="16" t="str">
        <f t="shared" si="58"/>
        <v>FY 2018</v>
      </c>
      <c r="E1249" s="16" t="str">
        <f t="shared" si="59"/>
        <v>Q4</v>
      </c>
      <c r="F1249" t="s">
        <v>114</v>
      </c>
      <c r="G1249" t="s">
        <v>115</v>
      </c>
      <c r="H1249">
        <v>18988</v>
      </c>
      <c r="I1249" t="s">
        <v>111</v>
      </c>
      <c r="J1249" t="s">
        <v>112</v>
      </c>
      <c r="L1249">
        <v>20</v>
      </c>
      <c r="M1249" t="s">
        <v>116</v>
      </c>
    </row>
    <row r="1250" spans="1:13" x14ac:dyDescent="0.3">
      <c r="A1250" t="s">
        <v>108</v>
      </c>
      <c r="B1250" s="16">
        <v>43190</v>
      </c>
      <c r="C1250" s="16" t="str">
        <f t="shared" si="57"/>
        <v>Mar</v>
      </c>
      <c r="D1250" s="16" t="str">
        <f t="shared" si="58"/>
        <v>FY 2018</v>
      </c>
      <c r="E1250" s="16" t="str">
        <f t="shared" si="59"/>
        <v>Q4</v>
      </c>
      <c r="F1250" t="s">
        <v>117</v>
      </c>
      <c r="G1250" t="s">
        <v>118</v>
      </c>
      <c r="H1250">
        <v>937</v>
      </c>
      <c r="I1250" t="s">
        <v>111</v>
      </c>
      <c r="J1250" t="s">
        <v>112</v>
      </c>
      <c r="L1250">
        <v>30</v>
      </c>
      <c r="M1250" t="s">
        <v>119</v>
      </c>
    </row>
    <row r="1251" spans="1:13" x14ac:dyDescent="0.3">
      <c r="A1251" t="s">
        <v>108</v>
      </c>
      <c r="B1251" s="16">
        <v>43190</v>
      </c>
      <c r="C1251" s="16" t="str">
        <f t="shared" si="57"/>
        <v>Mar</v>
      </c>
      <c r="D1251" s="16" t="str">
        <f t="shared" si="58"/>
        <v>FY 2018</v>
      </c>
      <c r="E1251" s="16" t="str">
        <f t="shared" si="59"/>
        <v>Q4</v>
      </c>
      <c r="F1251" t="s">
        <v>120</v>
      </c>
      <c r="G1251" t="s">
        <v>121</v>
      </c>
      <c r="H1251">
        <v>89</v>
      </c>
      <c r="I1251" t="s">
        <v>111</v>
      </c>
      <c r="J1251" t="s">
        <v>112</v>
      </c>
      <c r="L1251">
        <v>40</v>
      </c>
      <c r="M1251" t="s">
        <v>122</v>
      </c>
    </row>
    <row r="1252" spans="1:13" x14ac:dyDescent="0.3">
      <c r="A1252" t="s">
        <v>108</v>
      </c>
      <c r="B1252" s="16">
        <v>43190</v>
      </c>
      <c r="C1252" s="16" t="str">
        <f t="shared" si="57"/>
        <v>Mar</v>
      </c>
      <c r="D1252" s="16" t="str">
        <f t="shared" si="58"/>
        <v>FY 2018</v>
      </c>
      <c r="E1252" s="16" t="str">
        <f t="shared" si="59"/>
        <v>Q4</v>
      </c>
      <c r="F1252" t="s">
        <v>123</v>
      </c>
      <c r="G1252" t="s">
        <v>124</v>
      </c>
      <c r="H1252">
        <v>3396</v>
      </c>
      <c r="I1252" t="s">
        <v>111</v>
      </c>
      <c r="J1252" t="s">
        <v>112</v>
      </c>
      <c r="L1252">
        <v>50</v>
      </c>
      <c r="M1252" t="s">
        <v>125</v>
      </c>
    </row>
    <row r="1253" spans="1:13" x14ac:dyDescent="0.3">
      <c r="A1253" t="s">
        <v>108</v>
      </c>
      <c r="B1253" s="16">
        <v>43190</v>
      </c>
      <c r="C1253" s="16" t="str">
        <f t="shared" si="57"/>
        <v>Mar</v>
      </c>
      <c r="D1253" s="16" t="str">
        <f t="shared" si="58"/>
        <v>FY 2018</v>
      </c>
      <c r="E1253" s="16" t="str">
        <f t="shared" si="59"/>
        <v>Q4</v>
      </c>
      <c r="F1253" t="s">
        <v>126</v>
      </c>
      <c r="G1253" t="s">
        <v>127</v>
      </c>
      <c r="H1253">
        <v>7633</v>
      </c>
      <c r="I1253" t="s">
        <v>111</v>
      </c>
      <c r="J1253" t="s">
        <v>112</v>
      </c>
      <c r="L1253">
        <v>60</v>
      </c>
      <c r="M1253" t="s">
        <v>128</v>
      </c>
    </row>
    <row r="1254" spans="1:13" x14ac:dyDescent="0.3">
      <c r="A1254" t="s">
        <v>108</v>
      </c>
      <c r="B1254" s="16">
        <v>43190</v>
      </c>
      <c r="C1254" s="16" t="str">
        <f t="shared" si="57"/>
        <v>Mar</v>
      </c>
      <c r="D1254" s="16" t="str">
        <f t="shared" si="58"/>
        <v>FY 2018</v>
      </c>
      <c r="E1254" s="16" t="str">
        <f t="shared" si="59"/>
        <v>Q4</v>
      </c>
      <c r="F1254" t="s">
        <v>129</v>
      </c>
      <c r="G1254" t="s">
        <v>130</v>
      </c>
      <c r="H1254">
        <v>168883</v>
      </c>
      <c r="I1254" t="s">
        <v>111</v>
      </c>
      <c r="J1254" t="s">
        <v>112</v>
      </c>
      <c r="L1254">
        <v>70</v>
      </c>
      <c r="M1254" t="s">
        <v>131</v>
      </c>
    </row>
    <row r="1255" spans="1:13" x14ac:dyDescent="0.3">
      <c r="A1255" t="s">
        <v>108</v>
      </c>
      <c r="B1255" s="16">
        <v>43190</v>
      </c>
      <c r="C1255" s="16" t="str">
        <f t="shared" si="57"/>
        <v>Mar</v>
      </c>
      <c r="D1255" s="16" t="str">
        <f t="shared" si="58"/>
        <v>FY 2018</v>
      </c>
      <c r="E1255" s="16" t="str">
        <f t="shared" si="59"/>
        <v>Q4</v>
      </c>
      <c r="F1255" t="s">
        <v>132</v>
      </c>
      <c r="G1255" t="s">
        <v>133</v>
      </c>
      <c r="H1255">
        <v>31950</v>
      </c>
      <c r="I1255" t="s">
        <v>111</v>
      </c>
      <c r="J1255" t="s">
        <v>112</v>
      </c>
      <c r="L1255">
        <v>80</v>
      </c>
      <c r="M1255" t="s">
        <v>134</v>
      </c>
    </row>
    <row r="1256" spans="1:13" x14ac:dyDescent="0.3">
      <c r="A1256" t="s">
        <v>108</v>
      </c>
      <c r="B1256" s="16">
        <v>43190</v>
      </c>
      <c r="C1256" s="16" t="str">
        <f t="shared" si="57"/>
        <v>Mar</v>
      </c>
      <c r="D1256" s="16" t="str">
        <f t="shared" si="58"/>
        <v>FY 2018</v>
      </c>
      <c r="E1256" s="16" t="str">
        <f t="shared" si="59"/>
        <v>Q4</v>
      </c>
      <c r="F1256" t="s">
        <v>135</v>
      </c>
      <c r="G1256" t="s">
        <v>136</v>
      </c>
      <c r="H1256">
        <v>20312</v>
      </c>
      <c r="I1256" t="s">
        <v>111</v>
      </c>
      <c r="J1256" t="s">
        <v>112</v>
      </c>
      <c r="L1256">
        <v>90</v>
      </c>
      <c r="M1256" t="s">
        <v>137</v>
      </c>
    </row>
    <row r="1257" spans="1:13" x14ac:dyDescent="0.3">
      <c r="A1257" t="s">
        <v>108</v>
      </c>
      <c r="B1257" s="16">
        <v>43190</v>
      </c>
      <c r="C1257" s="16" t="str">
        <f t="shared" si="57"/>
        <v>Mar</v>
      </c>
      <c r="D1257" s="16" t="str">
        <f t="shared" si="58"/>
        <v>FY 2018</v>
      </c>
      <c r="E1257" s="16" t="str">
        <f t="shared" si="59"/>
        <v>Q4</v>
      </c>
      <c r="F1257" t="s">
        <v>138</v>
      </c>
      <c r="G1257" t="s">
        <v>139</v>
      </c>
      <c r="H1257">
        <v>826</v>
      </c>
      <c r="I1257" t="s">
        <v>111</v>
      </c>
      <c r="J1257" t="s">
        <v>112</v>
      </c>
      <c r="L1257">
        <v>100</v>
      </c>
      <c r="M1257" t="s">
        <v>140</v>
      </c>
    </row>
    <row r="1258" spans="1:13" x14ac:dyDescent="0.3">
      <c r="A1258" t="s">
        <v>108</v>
      </c>
      <c r="B1258" s="16">
        <v>43190</v>
      </c>
      <c r="C1258" s="16" t="str">
        <f t="shared" si="57"/>
        <v>Mar</v>
      </c>
      <c r="D1258" s="16" t="str">
        <f t="shared" si="58"/>
        <v>FY 2018</v>
      </c>
      <c r="E1258" s="16" t="str">
        <f t="shared" si="59"/>
        <v>Q4</v>
      </c>
      <c r="F1258" t="s">
        <v>141</v>
      </c>
      <c r="G1258" t="s">
        <v>142</v>
      </c>
      <c r="H1258">
        <v>68</v>
      </c>
      <c r="I1258" t="s">
        <v>111</v>
      </c>
      <c r="J1258" t="s">
        <v>112</v>
      </c>
      <c r="L1258">
        <v>110</v>
      </c>
      <c r="M1258" t="s">
        <v>143</v>
      </c>
    </row>
    <row r="1259" spans="1:13" x14ac:dyDescent="0.3">
      <c r="A1259" t="s">
        <v>108</v>
      </c>
      <c r="B1259" s="16">
        <v>43190</v>
      </c>
      <c r="C1259" s="16" t="str">
        <f t="shared" si="57"/>
        <v>Mar</v>
      </c>
      <c r="D1259" s="16" t="str">
        <f t="shared" si="58"/>
        <v>FY 2018</v>
      </c>
      <c r="E1259" s="16" t="str">
        <f t="shared" si="59"/>
        <v>Q4</v>
      </c>
      <c r="F1259" t="s">
        <v>144</v>
      </c>
      <c r="G1259" t="s">
        <v>145</v>
      </c>
      <c r="H1259">
        <v>3769</v>
      </c>
      <c r="I1259" t="s">
        <v>111</v>
      </c>
      <c r="J1259" t="s">
        <v>112</v>
      </c>
      <c r="L1259">
        <v>120</v>
      </c>
      <c r="M1259" t="s">
        <v>146</v>
      </c>
    </row>
    <row r="1260" spans="1:13" x14ac:dyDescent="0.3">
      <c r="A1260" t="s">
        <v>108</v>
      </c>
      <c r="B1260" s="16">
        <v>43190</v>
      </c>
      <c r="C1260" s="16" t="str">
        <f t="shared" si="57"/>
        <v>Mar</v>
      </c>
      <c r="D1260" s="16" t="str">
        <f t="shared" si="58"/>
        <v>FY 2018</v>
      </c>
      <c r="E1260" s="16" t="str">
        <f t="shared" si="59"/>
        <v>Q4</v>
      </c>
      <c r="F1260" t="s">
        <v>147</v>
      </c>
      <c r="G1260" t="s">
        <v>148</v>
      </c>
      <c r="H1260">
        <v>6975</v>
      </c>
      <c r="I1260" t="s">
        <v>111</v>
      </c>
      <c r="J1260" t="s">
        <v>112</v>
      </c>
      <c r="L1260">
        <v>130</v>
      </c>
      <c r="M1260" t="s">
        <v>149</v>
      </c>
    </row>
    <row r="1261" spans="1:13" x14ac:dyDescent="0.3">
      <c r="A1261" t="s">
        <v>108</v>
      </c>
      <c r="B1261" s="16">
        <v>43190</v>
      </c>
      <c r="C1261" s="16" t="str">
        <f t="shared" si="57"/>
        <v>Mar</v>
      </c>
      <c r="D1261" s="16" t="str">
        <f t="shared" si="58"/>
        <v>FY 2018</v>
      </c>
      <c r="E1261" s="16" t="str">
        <f t="shared" si="59"/>
        <v>Q4</v>
      </c>
      <c r="F1261" t="s">
        <v>150</v>
      </c>
      <c r="G1261" t="s">
        <v>151</v>
      </c>
      <c r="H1261">
        <v>168771</v>
      </c>
      <c r="I1261" t="s">
        <v>111</v>
      </c>
      <c r="J1261" t="s">
        <v>112</v>
      </c>
      <c r="L1261">
        <v>140</v>
      </c>
      <c r="M1261" t="s">
        <v>152</v>
      </c>
    </row>
    <row r="1262" spans="1:13" x14ac:dyDescent="0.3">
      <c r="A1262" t="s">
        <v>108</v>
      </c>
      <c r="B1262" s="16">
        <v>43159</v>
      </c>
      <c r="C1262" s="16" t="str">
        <f t="shared" si="57"/>
        <v>Feb</v>
      </c>
      <c r="D1262" s="16" t="str">
        <f t="shared" si="58"/>
        <v>FY 2018</v>
      </c>
      <c r="E1262" s="16" t="str">
        <f t="shared" si="59"/>
        <v>Q4</v>
      </c>
      <c r="F1262" t="s">
        <v>109</v>
      </c>
      <c r="G1262" t="s">
        <v>110</v>
      </c>
      <c r="H1262">
        <v>29887</v>
      </c>
      <c r="I1262" t="s">
        <v>111</v>
      </c>
      <c r="J1262" t="s">
        <v>112</v>
      </c>
      <c r="L1262">
        <v>10</v>
      </c>
      <c r="M1262" t="s">
        <v>113</v>
      </c>
    </row>
    <row r="1263" spans="1:13" x14ac:dyDescent="0.3">
      <c r="A1263" t="s">
        <v>108</v>
      </c>
      <c r="B1263" s="16">
        <v>43159</v>
      </c>
      <c r="C1263" s="16" t="str">
        <f t="shared" si="57"/>
        <v>Feb</v>
      </c>
      <c r="D1263" s="16" t="str">
        <f t="shared" si="58"/>
        <v>FY 2018</v>
      </c>
      <c r="E1263" s="16" t="str">
        <f t="shared" si="59"/>
        <v>Q4</v>
      </c>
      <c r="F1263" t="s">
        <v>114</v>
      </c>
      <c r="G1263" t="s">
        <v>115</v>
      </c>
      <c r="H1263">
        <v>19027</v>
      </c>
      <c r="I1263" t="s">
        <v>111</v>
      </c>
      <c r="J1263" t="s">
        <v>112</v>
      </c>
      <c r="L1263">
        <v>20</v>
      </c>
      <c r="M1263" t="s">
        <v>116</v>
      </c>
    </row>
    <row r="1264" spans="1:13" x14ac:dyDescent="0.3">
      <c r="A1264" t="s">
        <v>108</v>
      </c>
      <c r="B1264" s="16">
        <v>43159</v>
      </c>
      <c r="C1264" s="16" t="str">
        <f t="shared" si="57"/>
        <v>Feb</v>
      </c>
      <c r="D1264" s="16" t="str">
        <f t="shared" si="58"/>
        <v>FY 2018</v>
      </c>
      <c r="E1264" s="16" t="str">
        <f t="shared" si="59"/>
        <v>Q4</v>
      </c>
      <c r="F1264" t="s">
        <v>117</v>
      </c>
      <c r="G1264" t="s">
        <v>118</v>
      </c>
      <c r="H1264">
        <v>723</v>
      </c>
      <c r="I1264" t="s">
        <v>111</v>
      </c>
      <c r="J1264" t="s">
        <v>112</v>
      </c>
      <c r="L1264">
        <v>30</v>
      </c>
      <c r="M1264" t="s">
        <v>119</v>
      </c>
    </row>
    <row r="1265" spans="1:13" x14ac:dyDescent="0.3">
      <c r="A1265" t="s">
        <v>108</v>
      </c>
      <c r="B1265" s="16">
        <v>43159</v>
      </c>
      <c r="C1265" s="16" t="str">
        <f t="shared" si="57"/>
        <v>Feb</v>
      </c>
      <c r="D1265" s="16" t="str">
        <f t="shared" si="58"/>
        <v>FY 2018</v>
      </c>
      <c r="E1265" s="16" t="str">
        <f t="shared" si="59"/>
        <v>Q4</v>
      </c>
      <c r="F1265" t="s">
        <v>120</v>
      </c>
      <c r="G1265" t="s">
        <v>121</v>
      </c>
      <c r="H1265">
        <v>56</v>
      </c>
      <c r="I1265" t="s">
        <v>111</v>
      </c>
      <c r="J1265" t="s">
        <v>112</v>
      </c>
      <c r="L1265">
        <v>40</v>
      </c>
      <c r="M1265" t="s">
        <v>122</v>
      </c>
    </row>
    <row r="1266" spans="1:13" x14ac:dyDescent="0.3">
      <c r="A1266" t="s">
        <v>108</v>
      </c>
      <c r="B1266" s="16">
        <v>43159</v>
      </c>
      <c r="C1266" s="16" t="str">
        <f t="shared" si="57"/>
        <v>Feb</v>
      </c>
      <c r="D1266" s="16" t="str">
        <f t="shared" si="58"/>
        <v>FY 2018</v>
      </c>
      <c r="E1266" s="16" t="str">
        <f t="shared" si="59"/>
        <v>Q4</v>
      </c>
      <c r="F1266" t="s">
        <v>123</v>
      </c>
      <c r="G1266" t="s">
        <v>124</v>
      </c>
      <c r="H1266">
        <v>3627</v>
      </c>
      <c r="I1266" t="s">
        <v>111</v>
      </c>
      <c r="J1266" t="s">
        <v>112</v>
      </c>
      <c r="L1266">
        <v>50</v>
      </c>
      <c r="M1266" t="s">
        <v>125</v>
      </c>
    </row>
    <row r="1267" spans="1:13" x14ac:dyDescent="0.3">
      <c r="A1267" t="s">
        <v>108</v>
      </c>
      <c r="B1267" s="16">
        <v>43159</v>
      </c>
      <c r="C1267" s="16" t="str">
        <f t="shared" si="57"/>
        <v>Feb</v>
      </c>
      <c r="D1267" s="16" t="str">
        <f t="shared" si="58"/>
        <v>FY 2018</v>
      </c>
      <c r="E1267" s="16" t="str">
        <f t="shared" si="59"/>
        <v>Q4</v>
      </c>
      <c r="F1267" t="s">
        <v>126</v>
      </c>
      <c r="G1267" t="s">
        <v>127</v>
      </c>
      <c r="H1267">
        <v>6454</v>
      </c>
      <c r="I1267" t="s">
        <v>111</v>
      </c>
      <c r="J1267" t="s">
        <v>112</v>
      </c>
      <c r="L1267">
        <v>60</v>
      </c>
      <c r="M1267" t="s">
        <v>128</v>
      </c>
    </row>
    <row r="1268" spans="1:13" x14ac:dyDescent="0.3">
      <c r="A1268" t="s">
        <v>108</v>
      </c>
      <c r="B1268" s="16">
        <v>43159</v>
      </c>
      <c r="C1268" s="16" t="str">
        <f t="shared" si="57"/>
        <v>Feb</v>
      </c>
      <c r="D1268" s="16" t="str">
        <f t="shared" si="58"/>
        <v>FY 2018</v>
      </c>
      <c r="E1268" s="16" t="str">
        <f t="shared" si="59"/>
        <v>Q4</v>
      </c>
      <c r="F1268" t="s">
        <v>129</v>
      </c>
      <c r="G1268" t="s">
        <v>130</v>
      </c>
      <c r="H1268">
        <v>146310</v>
      </c>
      <c r="I1268" t="s">
        <v>111</v>
      </c>
      <c r="J1268" t="s">
        <v>112</v>
      </c>
      <c r="L1268">
        <v>70</v>
      </c>
      <c r="M1268" t="s">
        <v>131</v>
      </c>
    </row>
    <row r="1269" spans="1:13" x14ac:dyDescent="0.3">
      <c r="A1269" t="s">
        <v>108</v>
      </c>
      <c r="B1269" s="16">
        <v>43159</v>
      </c>
      <c r="C1269" s="16" t="str">
        <f t="shared" si="57"/>
        <v>Feb</v>
      </c>
      <c r="D1269" s="16" t="str">
        <f t="shared" si="58"/>
        <v>FY 2018</v>
      </c>
      <c r="E1269" s="16" t="str">
        <f t="shared" si="59"/>
        <v>Q4</v>
      </c>
      <c r="F1269" t="s">
        <v>132</v>
      </c>
      <c r="G1269" t="s">
        <v>133</v>
      </c>
      <c r="H1269">
        <v>28192</v>
      </c>
      <c r="I1269" t="s">
        <v>111</v>
      </c>
      <c r="J1269" t="s">
        <v>112</v>
      </c>
      <c r="L1269">
        <v>80</v>
      </c>
      <c r="M1269" t="s">
        <v>134</v>
      </c>
    </row>
    <row r="1270" spans="1:13" x14ac:dyDescent="0.3">
      <c r="A1270" t="s">
        <v>108</v>
      </c>
      <c r="B1270" s="16">
        <v>43159</v>
      </c>
      <c r="C1270" s="16" t="str">
        <f t="shared" si="57"/>
        <v>Feb</v>
      </c>
      <c r="D1270" s="16" t="str">
        <f t="shared" si="58"/>
        <v>FY 2018</v>
      </c>
      <c r="E1270" s="16" t="str">
        <f t="shared" si="59"/>
        <v>Q4</v>
      </c>
      <c r="F1270" t="s">
        <v>135</v>
      </c>
      <c r="G1270" t="s">
        <v>136</v>
      </c>
      <c r="H1270">
        <v>17633</v>
      </c>
      <c r="I1270" t="s">
        <v>111</v>
      </c>
      <c r="J1270" t="s">
        <v>112</v>
      </c>
      <c r="L1270">
        <v>90</v>
      </c>
      <c r="M1270" t="s">
        <v>137</v>
      </c>
    </row>
    <row r="1271" spans="1:13" x14ac:dyDescent="0.3">
      <c r="A1271" t="s">
        <v>108</v>
      </c>
      <c r="B1271" s="16">
        <v>43159</v>
      </c>
      <c r="C1271" s="16" t="str">
        <f t="shared" si="57"/>
        <v>Feb</v>
      </c>
      <c r="D1271" s="16" t="str">
        <f t="shared" si="58"/>
        <v>FY 2018</v>
      </c>
      <c r="E1271" s="16" t="str">
        <f t="shared" si="59"/>
        <v>Q4</v>
      </c>
      <c r="F1271" t="s">
        <v>138</v>
      </c>
      <c r="G1271" t="s">
        <v>139</v>
      </c>
      <c r="H1271">
        <v>703</v>
      </c>
      <c r="I1271" t="s">
        <v>111</v>
      </c>
      <c r="J1271" t="s">
        <v>112</v>
      </c>
      <c r="L1271">
        <v>100</v>
      </c>
      <c r="M1271" t="s">
        <v>140</v>
      </c>
    </row>
    <row r="1272" spans="1:13" x14ac:dyDescent="0.3">
      <c r="A1272" t="s">
        <v>108</v>
      </c>
      <c r="B1272" s="16">
        <v>43159</v>
      </c>
      <c r="C1272" s="16" t="str">
        <f t="shared" si="57"/>
        <v>Feb</v>
      </c>
      <c r="D1272" s="16" t="str">
        <f t="shared" si="58"/>
        <v>FY 2018</v>
      </c>
      <c r="E1272" s="16" t="str">
        <f t="shared" si="59"/>
        <v>Q4</v>
      </c>
      <c r="F1272" t="s">
        <v>141</v>
      </c>
      <c r="G1272" t="s">
        <v>142</v>
      </c>
      <c r="H1272">
        <v>52</v>
      </c>
      <c r="I1272" t="s">
        <v>111</v>
      </c>
      <c r="J1272" t="s">
        <v>112</v>
      </c>
      <c r="L1272">
        <v>110</v>
      </c>
      <c r="M1272" t="s">
        <v>143</v>
      </c>
    </row>
    <row r="1273" spans="1:13" x14ac:dyDescent="0.3">
      <c r="A1273" t="s">
        <v>108</v>
      </c>
      <c r="B1273" s="16">
        <v>43159</v>
      </c>
      <c r="C1273" s="16" t="str">
        <f t="shared" si="57"/>
        <v>Feb</v>
      </c>
      <c r="D1273" s="16" t="str">
        <f t="shared" si="58"/>
        <v>FY 2018</v>
      </c>
      <c r="E1273" s="16" t="str">
        <f t="shared" si="59"/>
        <v>Q4</v>
      </c>
      <c r="F1273" t="s">
        <v>144</v>
      </c>
      <c r="G1273" t="s">
        <v>145</v>
      </c>
      <c r="H1273">
        <v>3261</v>
      </c>
      <c r="I1273" t="s">
        <v>111</v>
      </c>
      <c r="J1273" t="s">
        <v>112</v>
      </c>
      <c r="L1273">
        <v>120</v>
      </c>
      <c r="M1273" t="s">
        <v>146</v>
      </c>
    </row>
    <row r="1274" spans="1:13" x14ac:dyDescent="0.3">
      <c r="A1274" t="s">
        <v>108</v>
      </c>
      <c r="B1274" s="16">
        <v>43159</v>
      </c>
      <c r="C1274" s="16" t="str">
        <f t="shared" si="57"/>
        <v>Feb</v>
      </c>
      <c r="D1274" s="16" t="str">
        <f t="shared" si="58"/>
        <v>FY 2018</v>
      </c>
      <c r="E1274" s="16" t="str">
        <f t="shared" si="59"/>
        <v>Q4</v>
      </c>
      <c r="F1274" t="s">
        <v>147</v>
      </c>
      <c r="G1274" t="s">
        <v>148</v>
      </c>
      <c r="H1274">
        <v>6543</v>
      </c>
      <c r="I1274" t="s">
        <v>111</v>
      </c>
      <c r="J1274" t="s">
        <v>112</v>
      </c>
      <c r="L1274">
        <v>130</v>
      </c>
      <c r="M1274" t="s">
        <v>149</v>
      </c>
    </row>
    <row r="1275" spans="1:13" x14ac:dyDescent="0.3">
      <c r="A1275" t="s">
        <v>108</v>
      </c>
      <c r="B1275" s="16">
        <v>43159</v>
      </c>
      <c r="C1275" s="16" t="str">
        <f t="shared" si="57"/>
        <v>Feb</v>
      </c>
      <c r="D1275" s="16" t="str">
        <f t="shared" si="58"/>
        <v>FY 2018</v>
      </c>
      <c r="E1275" s="16" t="str">
        <f t="shared" si="59"/>
        <v>Q4</v>
      </c>
      <c r="F1275" t="s">
        <v>150</v>
      </c>
      <c r="G1275" t="s">
        <v>151</v>
      </c>
      <c r="H1275">
        <v>145376</v>
      </c>
      <c r="I1275" t="s">
        <v>111</v>
      </c>
      <c r="J1275" t="s">
        <v>112</v>
      </c>
      <c r="L1275">
        <v>140</v>
      </c>
      <c r="M1275" t="s">
        <v>152</v>
      </c>
    </row>
    <row r="1276" spans="1:13" x14ac:dyDescent="0.3">
      <c r="A1276" t="s">
        <v>108</v>
      </c>
      <c r="B1276" s="16">
        <v>43131</v>
      </c>
      <c r="C1276" s="16" t="str">
        <f t="shared" si="57"/>
        <v>Jan</v>
      </c>
      <c r="D1276" s="16" t="str">
        <f t="shared" si="58"/>
        <v>FY 2018</v>
      </c>
      <c r="E1276" s="16" t="str">
        <f t="shared" si="59"/>
        <v>Q4</v>
      </c>
      <c r="F1276" t="s">
        <v>109</v>
      </c>
      <c r="G1276" t="s">
        <v>110</v>
      </c>
      <c r="H1276">
        <v>30363</v>
      </c>
      <c r="I1276" t="s">
        <v>111</v>
      </c>
      <c r="J1276" t="s">
        <v>112</v>
      </c>
      <c r="L1276">
        <v>10</v>
      </c>
      <c r="M1276" t="s">
        <v>113</v>
      </c>
    </row>
    <row r="1277" spans="1:13" x14ac:dyDescent="0.3">
      <c r="A1277" t="s">
        <v>108</v>
      </c>
      <c r="B1277" s="16">
        <v>43131</v>
      </c>
      <c r="C1277" s="16" t="str">
        <f t="shared" si="57"/>
        <v>Jan</v>
      </c>
      <c r="D1277" s="16" t="str">
        <f t="shared" si="58"/>
        <v>FY 2018</v>
      </c>
      <c r="E1277" s="16" t="str">
        <f t="shared" si="59"/>
        <v>Q4</v>
      </c>
      <c r="F1277" t="s">
        <v>114</v>
      </c>
      <c r="G1277" t="s">
        <v>115</v>
      </c>
      <c r="H1277">
        <v>19924</v>
      </c>
      <c r="I1277" t="s">
        <v>111</v>
      </c>
      <c r="J1277" t="s">
        <v>112</v>
      </c>
      <c r="L1277">
        <v>20</v>
      </c>
      <c r="M1277" t="s">
        <v>116</v>
      </c>
    </row>
    <row r="1278" spans="1:13" x14ac:dyDescent="0.3">
      <c r="A1278" t="s">
        <v>108</v>
      </c>
      <c r="B1278" s="16">
        <v>43131</v>
      </c>
      <c r="C1278" s="16" t="str">
        <f t="shared" si="57"/>
        <v>Jan</v>
      </c>
      <c r="D1278" s="16" t="str">
        <f t="shared" si="58"/>
        <v>FY 2018</v>
      </c>
      <c r="E1278" s="16" t="str">
        <f t="shared" si="59"/>
        <v>Q4</v>
      </c>
      <c r="F1278" t="s">
        <v>117</v>
      </c>
      <c r="G1278" t="s">
        <v>118</v>
      </c>
      <c r="H1278">
        <v>884</v>
      </c>
      <c r="I1278" t="s">
        <v>111</v>
      </c>
      <c r="J1278" t="s">
        <v>112</v>
      </c>
      <c r="L1278">
        <v>30</v>
      </c>
      <c r="M1278" t="s">
        <v>119</v>
      </c>
    </row>
    <row r="1279" spans="1:13" x14ac:dyDescent="0.3">
      <c r="A1279" t="s">
        <v>108</v>
      </c>
      <c r="B1279" s="16">
        <v>43131</v>
      </c>
      <c r="C1279" s="16" t="str">
        <f t="shared" si="57"/>
        <v>Jan</v>
      </c>
      <c r="D1279" s="16" t="str">
        <f t="shared" si="58"/>
        <v>FY 2018</v>
      </c>
      <c r="E1279" s="16" t="str">
        <f t="shared" si="59"/>
        <v>Q4</v>
      </c>
      <c r="F1279" t="s">
        <v>120</v>
      </c>
      <c r="G1279" t="s">
        <v>121</v>
      </c>
      <c r="H1279">
        <v>54</v>
      </c>
      <c r="I1279" t="s">
        <v>111</v>
      </c>
      <c r="J1279" t="s">
        <v>112</v>
      </c>
      <c r="L1279">
        <v>40</v>
      </c>
      <c r="M1279" t="s">
        <v>122</v>
      </c>
    </row>
    <row r="1280" spans="1:13" x14ac:dyDescent="0.3">
      <c r="A1280" t="s">
        <v>108</v>
      </c>
      <c r="B1280" s="16">
        <v>43131</v>
      </c>
      <c r="C1280" s="16" t="str">
        <f t="shared" si="57"/>
        <v>Jan</v>
      </c>
      <c r="D1280" s="16" t="str">
        <f t="shared" si="58"/>
        <v>FY 2018</v>
      </c>
      <c r="E1280" s="16" t="str">
        <f t="shared" si="59"/>
        <v>Q4</v>
      </c>
      <c r="F1280" t="s">
        <v>123</v>
      </c>
      <c r="G1280" t="s">
        <v>124</v>
      </c>
      <c r="H1280">
        <v>3638</v>
      </c>
      <c r="I1280" t="s">
        <v>111</v>
      </c>
      <c r="J1280" t="s">
        <v>112</v>
      </c>
      <c r="L1280">
        <v>50</v>
      </c>
      <c r="M1280" t="s">
        <v>125</v>
      </c>
    </row>
    <row r="1281" spans="1:13" x14ac:dyDescent="0.3">
      <c r="A1281" t="s">
        <v>108</v>
      </c>
      <c r="B1281" s="16">
        <v>43131</v>
      </c>
      <c r="C1281" s="16" t="str">
        <f t="shared" si="57"/>
        <v>Jan</v>
      </c>
      <c r="D1281" s="16" t="str">
        <f t="shared" si="58"/>
        <v>FY 2018</v>
      </c>
      <c r="E1281" s="16" t="str">
        <f t="shared" si="59"/>
        <v>Q4</v>
      </c>
      <c r="F1281" t="s">
        <v>126</v>
      </c>
      <c r="G1281" t="s">
        <v>127</v>
      </c>
      <c r="H1281">
        <v>5863</v>
      </c>
      <c r="I1281" t="s">
        <v>111</v>
      </c>
      <c r="J1281" t="s">
        <v>112</v>
      </c>
      <c r="L1281">
        <v>60</v>
      </c>
      <c r="M1281" t="s">
        <v>128</v>
      </c>
    </row>
    <row r="1282" spans="1:13" x14ac:dyDescent="0.3">
      <c r="A1282" t="s">
        <v>108</v>
      </c>
      <c r="B1282" s="16">
        <v>43131</v>
      </c>
      <c r="C1282" s="16" t="str">
        <f t="shared" si="57"/>
        <v>Jan</v>
      </c>
      <c r="D1282" s="16" t="str">
        <f t="shared" si="58"/>
        <v>FY 2018</v>
      </c>
      <c r="E1282" s="16" t="str">
        <f t="shared" si="59"/>
        <v>Q4</v>
      </c>
      <c r="F1282" t="s">
        <v>129</v>
      </c>
      <c r="G1282" t="s">
        <v>130</v>
      </c>
      <c r="H1282">
        <v>170456</v>
      </c>
      <c r="I1282" t="s">
        <v>111</v>
      </c>
      <c r="J1282" t="s">
        <v>112</v>
      </c>
      <c r="L1282">
        <v>70</v>
      </c>
      <c r="M1282" t="s">
        <v>131</v>
      </c>
    </row>
    <row r="1283" spans="1:13" x14ac:dyDescent="0.3">
      <c r="A1283" t="s">
        <v>108</v>
      </c>
      <c r="B1283" s="16">
        <v>43131</v>
      </c>
      <c r="C1283" s="16" t="str">
        <f t="shared" ref="C1283:C1346" si="60">TEXT(B1283,"mmm")</f>
        <v>Jan</v>
      </c>
      <c r="D1283" s="16" t="str">
        <f t="shared" ref="D1283:D1346" si="61">"FY "&amp; (YEAR(B1283) + IF(MONTH(B1283)&gt;3,1,0))</f>
        <v>FY 2018</v>
      </c>
      <c r="E1283" s="16" t="str">
        <f t="shared" ref="E1283:E1346" si="62">CHOOSE(INT((MOD(MONTH(B1283)-4,12))/3)+1, "Q1", "Q2", "Q3", "Q4")</f>
        <v>Q4</v>
      </c>
      <c r="F1283" t="s">
        <v>132</v>
      </c>
      <c r="G1283" t="s">
        <v>133</v>
      </c>
      <c r="H1283">
        <v>31332</v>
      </c>
      <c r="I1283" t="s">
        <v>111</v>
      </c>
      <c r="J1283" t="s">
        <v>112</v>
      </c>
      <c r="L1283">
        <v>80</v>
      </c>
      <c r="M1283" t="s">
        <v>134</v>
      </c>
    </row>
    <row r="1284" spans="1:13" x14ac:dyDescent="0.3">
      <c r="A1284" t="s">
        <v>108</v>
      </c>
      <c r="B1284" s="16">
        <v>43131</v>
      </c>
      <c r="C1284" s="16" t="str">
        <f t="shared" si="60"/>
        <v>Jan</v>
      </c>
      <c r="D1284" s="16" t="str">
        <f t="shared" si="61"/>
        <v>FY 2018</v>
      </c>
      <c r="E1284" s="16" t="str">
        <f t="shared" si="62"/>
        <v>Q4</v>
      </c>
      <c r="F1284" t="s">
        <v>135</v>
      </c>
      <c r="G1284" t="s">
        <v>136</v>
      </c>
      <c r="H1284">
        <v>20434</v>
      </c>
      <c r="I1284" t="s">
        <v>111</v>
      </c>
      <c r="J1284" t="s">
        <v>112</v>
      </c>
      <c r="L1284">
        <v>90</v>
      </c>
      <c r="M1284" t="s">
        <v>137</v>
      </c>
    </row>
    <row r="1285" spans="1:13" x14ac:dyDescent="0.3">
      <c r="A1285" t="s">
        <v>108</v>
      </c>
      <c r="B1285" s="16">
        <v>43131</v>
      </c>
      <c r="C1285" s="16" t="str">
        <f t="shared" si="60"/>
        <v>Jan</v>
      </c>
      <c r="D1285" s="16" t="str">
        <f t="shared" si="61"/>
        <v>FY 2018</v>
      </c>
      <c r="E1285" s="16" t="str">
        <f t="shared" si="62"/>
        <v>Q4</v>
      </c>
      <c r="F1285" t="s">
        <v>138</v>
      </c>
      <c r="G1285" t="s">
        <v>139</v>
      </c>
      <c r="H1285">
        <v>864</v>
      </c>
      <c r="I1285" t="s">
        <v>111</v>
      </c>
      <c r="J1285" t="s">
        <v>112</v>
      </c>
      <c r="L1285">
        <v>100</v>
      </c>
      <c r="M1285" t="s">
        <v>140</v>
      </c>
    </row>
    <row r="1286" spans="1:13" x14ac:dyDescent="0.3">
      <c r="A1286" t="s">
        <v>108</v>
      </c>
      <c r="B1286" s="16">
        <v>43131</v>
      </c>
      <c r="C1286" s="16" t="str">
        <f t="shared" si="60"/>
        <v>Jan</v>
      </c>
      <c r="D1286" s="16" t="str">
        <f t="shared" si="61"/>
        <v>FY 2018</v>
      </c>
      <c r="E1286" s="16" t="str">
        <f t="shared" si="62"/>
        <v>Q4</v>
      </c>
      <c r="F1286" t="s">
        <v>141</v>
      </c>
      <c r="G1286" t="s">
        <v>142</v>
      </c>
      <c r="H1286">
        <v>26</v>
      </c>
      <c r="I1286" t="s">
        <v>111</v>
      </c>
      <c r="J1286" t="s">
        <v>112</v>
      </c>
      <c r="L1286">
        <v>110</v>
      </c>
      <c r="M1286" t="s">
        <v>143</v>
      </c>
    </row>
    <row r="1287" spans="1:13" x14ac:dyDescent="0.3">
      <c r="A1287" t="s">
        <v>108</v>
      </c>
      <c r="B1287" s="16">
        <v>43131</v>
      </c>
      <c r="C1287" s="16" t="str">
        <f t="shared" si="60"/>
        <v>Jan</v>
      </c>
      <c r="D1287" s="16" t="str">
        <f t="shared" si="61"/>
        <v>FY 2018</v>
      </c>
      <c r="E1287" s="16" t="str">
        <f t="shared" si="62"/>
        <v>Q4</v>
      </c>
      <c r="F1287" t="s">
        <v>144</v>
      </c>
      <c r="G1287" t="s">
        <v>145</v>
      </c>
      <c r="H1287">
        <v>3589</v>
      </c>
      <c r="I1287" t="s">
        <v>111</v>
      </c>
      <c r="J1287" t="s">
        <v>112</v>
      </c>
      <c r="L1287">
        <v>120</v>
      </c>
      <c r="M1287" t="s">
        <v>146</v>
      </c>
    </row>
    <row r="1288" spans="1:13" x14ac:dyDescent="0.3">
      <c r="A1288" t="s">
        <v>108</v>
      </c>
      <c r="B1288" s="16">
        <v>43131</v>
      </c>
      <c r="C1288" s="16" t="str">
        <f t="shared" si="60"/>
        <v>Jan</v>
      </c>
      <c r="D1288" s="16" t="str">
        <f t="shared" si="61"/>
        <v>FY 2018</v>
      </c>
      <c r="E1288" s="16" t="str">
        <f t="shared" si="62"/>
        <v>Q4</v>
      </c>
      <c r="F1288" t="s">
        <v>147</v>
      </c>
      <c r="G1288" t="s">
        <v>148</v>
      </c>
      <c r="H1288">
        <v>6419</v>
      </c>
      <c r="I1288" t="s">
        <v>111</v>
      </c>
      <c r="J1288" t="s">
        <v>112</v>
      </c>
      <c r="L1288">
        <v>130</v>
      </c>
      <c r="M1288" t="s">
        <v>149</v>
      </c>
    </row>
    <row r="1289" spans="1:13" x14ac:dyDescent="0.3">
      <c r="A1289" t="s">
        <v>108</v>
      </c>
      <c r="B1289" s="16">
        <v>43131</v>
      </c>
      <c r="C1289" s="16" t="str">
        <f t="shared" si="60"/>
        <v>Jan</v>
      </c>
      <c r="D1289" s="16" t="str">
        <f t="shared" si="61"/>
        <v>FY 2018</v>
      </c>
      <c r="E1289" s="16" t="str">
        <f t="shared" si="62"/>
        <v>Q4</v>
      </c>
      <c r="F1289" t="s">
        <v>150</v>
      </c>
      <c r="G1289" t="s">
        <v>151</v>
      </c>
      <c r="H1289">
        <v>170734</v>
      </c>
      <c r="I1289" t="s">
        <v>111</v>
      </c>
      <c r="J1289" t="s">
        <v>112</v>
      </c>
      <c r="L1289">
        <v>140</v>
      </c>
      <c r="M1289" t="s">
        <v>152</v>
      </c>
    </row>
    <row r="1290" spans="1:13" x14ac:dyDescent="0.3">
      <c r="A1290" t="s">
        <v>108</v>
      </c>
      <c r="B1290" s="16">
        <v>43100</v>
      </c>
      <c r="C1290" s="16" t="str">
        <f t="shared" si="60"/>
        <v>Dec</v>
      </c>
      <c r="D1290" s="16" t="str">
        <f t="shared" si="61"/>
        <v>FY 2018</v>
      </c>
      <c r="E1290" s="16" t="str">
        <f t="shared" si="62"/>
        <v>Q3</v>
      </c>
      <c r="F1290" t="s">
        <v>109</v>
      </c>
      <c r="G1290" t="s">
        <v>110</v>
      </c>
      <c r="H1290">
        <v>24925</v>
      </c>
      <c r="I1290" t="s">
        <v>111</v>
      </c>
      <c r="J1290" t="s">
        <v>112</v>
      </c>
      <c r="L1290">
        <v>10</v>
      </c>
      <c r="M1290" t="s">
        <v>113</v>
      </c>
    </row>
    <row r="1291" spans="1:13" x14ac:dyDescent="0.3">
      <c r="A1291" t="s">
        <v>108</v>
      </c>
      <c r="B1291" s="16">
        <v>43100</v>
      </c>
      <c r="C1291" s="16" t="str">
        <f t="shared" si="60"/>
        <v>Dec</v>
      </c>
      <c r="D1291" s="16" t="str">
        <f t="shared" si="61"/>
        <v>FY 2018</v>
      </c>
      <c r="E1291" s="16" t="str">
        <f t="shared" si="62"/>
        <v>Q3</v>
      </c>
      <c r="F1291" t="s">
        <v>114</v>
      </c>
      <c r="G1291" t="s">
        <v>115</v>
      </c>
      <c r="H1291">
        <v>16159</v>
      </c>
      <c r="I1291" t="s">
        <v>111</v>
      </c>
      <c r="J1291" t="s">
        <v>112</v>
      </c>
      <c r="L1291">
        <v>20</v>
      </c>
      <c r="M1291" t="s">
        <v>116</v>
      </c>
    </row>
    <row r="1292" spans="1:13" x14ac:dyDescent="0.3">
      <c r="A1292" t="s">
        <v>108</v>
      </c>
      <c r="B1292" s="16">
        <v>43100</v>
      </c>
      <c r="C1292" s="16" t="str">
        <f t="shared" si="60"/>
        <v>Dec</v>
      </c>
      <c r="D1292" s="16" t="str">
        <f t="shared" si="61"/>
        <v>FY 2018</v>
      </c>
      <c r="E1292" s="16" t="str">
        <f t="shared" si="62"/>
        <v>Q3</v>
      </c>
      <c r="F1292" t="s">
        <v>117</v>
      </c>
      <c r="G1292" t="s">
        <v>118</v>
      </c>
      <c r="H1292">
        <v>678</v>
      </c>
      <c r="I1292" t="s">
        <v>111</v>
      </c>
      <c r="J1292" t="s">
        <v>112</v>
      </c>
      <c r="L1292">
        <v>30</v>
      </c>
      <c r="M1292" t="s">
        <v>119</v>
      </c>
    </row>
    <row r="1293" spans="1:13" x14ac:dyDescent="0.3">
      <c r="A1293" t="s">
        <v>108</v>
      </c>
      <c r="B1293" s="16">
        <v>43100</v>
      </c>
      <c r="C1293" s="16" t="str">
        <f t="shared" si="60"/>
        <v>Dec</v>
      </c>
      <c r="D1293" s="16" t="str">
        <f t="shared" si="61"/>
        <v>FY 2018</v>
      </c>
      <c r="E1293" s="16" t="str">
        <f t="shared" si="62"/>
        <v>Q3</v>
      </c>
      <c r="F1293" t="s">
        <v>120</v>
      </c>
      <c r="G1293" t="s">
        <v>121</v>
      </c>
      <c r="H1293">
        <v>34</v>
      </c>
      <c r="I1293" t="s">
        <v>111</v>
      </c>
      <c r="J1293" t="s">
        <v>112</v>
      </c>
      <c r="L1293">
        <v>40</v>
      </c>
      <c r="M1293" t="s">
        <v>122</v>
      </c>
    </row>
    <row r="1294" spans="1:13" x14ac:dyDescent="0.3">
      <c r="A1294" t="s">
        <v>108</v>
      </c>
      <c r="B1294" s="16">
        <v>43100</v>
      </c>
      <c r="C1294" s="16" t="str">
        <f t="shared" si="60"/>
        <v>Dec</v>
      </c>
      <c r="D1294" s="16" t="str">
        <f t="shared" si="61"/>
        <v>FY 2018</v>
      </c>
      <c r="E1294" s="16" t="str">
        <f t="shared" si="62"/>
        <v>Q3</v>
      </c>
      <c r="F1294" t="s">
        <v>123</v>
      </c>
      <c r="G1294" t="s">
        <v>124</v>
      </c>
      <c r="H1294">
        <v>3078</v>
      </c>
      <c r="I1294" t="s">
        <v>111</v>
      </c>
      <c r="J1294" t="s">
        <v>112</v>
      </c>
      <c r="L1294">
        <v>50</v>
      </c>
      <c r="M1294" t="s">
        <v>125</v>
      </c>
    </row>
    <row r="1295" spans="1:13" x14ac:dyDescent="0.3">
      <c r="A1295" t="s">
        <v>108</v>
      </c>
      <c r="B1295" s="16">
        <v>43100</v>
      </c>
      <c r="C1295" s="16" t="str">
        <f t="shared" si="60"/>
        <v>Dec</v>
      </c>
      <c r="D1295" s="16" t="str">
        <f t="shared" si="61"/>
        <v>FY 2018</v>
      </c>
      <c r="E1295" s="16" t="str">
        <f t="shared" si="62"/>
        <v>Q3</v>
      </c>
      <c r="F1295" t="s">
        <v>126</v>
      </c>
      <c r="G1295" t="s">
        <v>127</v>
      </c>
      <c r="H1295">
        <v>4976</v>
      </c>
      <c r="I1295" t="s">
        <v>111</v>
      </c>
      <c r="J1295" t="s">
        <v>112</v>
      </c>
      <c r="L1295">
        <v>60</v>
      </c>
      <c r="M1295" t="s">
        <v>128</v>
      </c>
    </row>
    <row r="1296" spans="1:13" x14ac:dyDescent="0.3">
      <c r="A1296" t="s">
        <v>108</v>
      </c>
      <c r="B1296" s="16">
        <v>43100</v>
      </c>
      <c r="C1296" s="16" t="str">
        <f t="shared" si="60"/>
        <v>Dec</v>
      </c>
      <c r="D1296" s="16" t="str">
        <f t="shared" si="61"/>
        <v>FY 2018</v>
      </c>
      <c r="E1296" s="16" t="str">
        <f t="shared" si="62"/>
        <v>Q3</v>
      </c>
      <c r="F1296" t="s">
        <v>129</v>
      </c>
      <c r="G1296" t="s">
        <v>130</v>
      </c>
      <c r="H1296">
        <v>153528</v>
      </c>
      <c r="I1296" t="s">
        <v>111</v>
      </c>
      <c r="J1296" t="s">
        <v>112</v>
      </c>
      <c r="L1296">
        <v>70</v>
      </c>
      <c r="M1296" t="s">
        <v>131</v>
      </c>
    </row>
    <row r="1297" spans="1:13" x14ac:dyDescent="0.3">
      <c r="A1297" t="s">
        <v>108</v>
      </c>
      <c r="B1297" s="16">
        <v>43100</v>
      </c>
      <c r="C1297" s="16" t="str">
        <f t="shared" si="60"/>
        <v>Dec</v>
      </c>
      <c r="D1297" s="16" t="str">
        <f t="shared" si="61"/>
        <v>FY 2018</v>
      </c>
      <c r="E1297" s="16" t="str">
        <f t="shared" si="62"/>
        <v>Q3</v>
      </c>
      <c r="F1297" t="s">
        <v>132</v>
      </c>
      <c r="G1297" t="s">
        <v>133</v>
      </c>
      <c r="H1297">
        <v>25914</v>
      </c>
      <c r="I1297" t="s">
        <v>111</v>
      </c>
      <c r="J1297" t="s">
        <v>112</v>
      </c>
      <c r="L1297">
        <v>80</v>
      </c>
      <c r="M1297" t="s">
        <v>134</v>
      </c>
    </row>
    <row r="1298" spans="1:13" x14ac:dyDescent="0.3">
      <c r="A1298" t="s">
        <v>108</v>
      </c>
      <c r="B1298" s="16">
        <v>43100</v>
      </c>
      <c r="C1298" s="16" t="str">
        <f t="shared" si="60"/>
        <v>Dec</v>
      </c>
      <c r="D1298" s="16" t="str">
        <f t="shared" si="61"/>
        <v>FY 2018</v>
      </c>
      <c r="E1298" s="16" t="str">
        <f t="shared" si="62"/>
        <v>Q3</v>
      </c>
      <c r="F1298" t="s">
        <v>135</v>
      </c>
      <c r="G1298" t="s">
        <v>136</v>
      </c>
      <c r="H1298">
        <v>16598</v>
      </c>
      <c r="I1298" t="s">
        <v>111</v>
      </c>
      <c r="J1298" t="s">
        <v>112</v>
      </c>
      <c r="L1298">
        <v>90</v>
      </c>
      <c r="M1298" t="s">
        <v>137</v>
      </c>
    </row>
    <row r="1299" spans="1:13" x14ac:dyDescent="0.3">
      <c r="A1299" t="s">
        <v>108</v>
      </c>
      <c r="B1299" s="16">
        <v>43100</v>
      </c>
      <c r="C1299" s="16" t="str">
        <f t="shared" si="60"/>
        <v>Dec</v>
      </c>
      <c r="D1299" s="16" t="str">
        <f t="shared" si="61"/>
        <v>FY 2018</v>
      </c>
      <c r="E1299" s="16" t="str">
        <f t="shared" si="62"/>
        <v>Q3</v>
      </c>
      <c r="F1299" t="s">
        <v>138</v>
      </c>
      <c r="G1299" t="s">
        <v>139</v>
      </c>
      <c r="H1299">
        <v>625</v>
      </c>
      <c r="I1299" t="s">
        <v>111</v>
      </c>
      <c r="J1299" t="s">
        <v>112</v>
      </c>
      <c r="L1299">
        <v>100</v>
      </c>
      <c r="M1299" t="s">
        <v>140</v>
      </c>
    </row>
    <row r="1300" spans="1:13" x14ac:dyDescent="0.3">
      <c r="A1300" t="s">
        <v>108</v>
      </c>
      <c r="B1300" s="16">
        <v>43100</v>
      </c>
      <c r="C1300" s="16" t="str">
        <f t="shared" si="60"/>
        <v>Dec</v>
      </c>
      <c r="D1300" s="16" t="str">
        <f t="shared" si="61"/>
        <v>FY 2018</v>
      </c>
      <c r="E1300" s="16" t="str">
        <f t="shared" si="62"/>
        <v>Q3</v>
      </c>
      <c r="F1300" t="s">
        <v>141</v>
      </c>
      <c r="G1300" t="s">
        <v>142</v>
      </c>
      <c r="H1300">
        <v>34</v>
      </c>
      <c r="I1300" t="s">
        <v>111</v>
      </c>
      <c r="J1300" t="s">
        <v>112</v>
      </c>
      <c r="L1300">
        <v>110</v>
      </c>
      <c r="M1300" t="s">
        <v>143</v>
      </c>
    </row>
    <row r="1301" spans="1:13" x14ac:dyDescent="0.3">
      <c r="A1301" t="s">
        <v>108</v>
      </c>
      <c r="B1301" s="16">
        <v>43100</v>
      </c>
      <c r="C1301" s="16" t="str">
        <f t="shared" si="60"/>
        <v>Dec</v>
      </c>
      <c r="D1301" s="16" t="str">
        <f t="shared" si="61"/>
        <v>FY 2018</v>
      </c>
      <c r="E1301" s="16" t="str">
        <f t="shared" si="62"/>
        <v>Q3</v>
      </c>
      <c r="F1301" t="s">
        <v>144</v>
      </c>
      <c r="G1301" t="s">
        <v>145</v>
      </c>
      <c r="H1301">
        <v>3741</v>
      </c>
      <c r="I1301" t="s">
        <v>111</v>
      </c>
      <c r="J1301" t="s">
        <v>112</v>
      </c>
      <c r="L1301">
        <v>120</v>
      </c>
      <c r="M1301" t="s">
        <v>146</v>
      </c>
    </row>
    <row r="1302" spans="1:13" x14ac:dyDescent="0.3">
      <c r="A1302" t="s">
        <v>108</v>
      </c>
      <c r="B1302" s="16">
        <v>43100</v>
      </c>
      <c r="C1302" s="16" t="str">
        <f t="shared" si="60"/>
        <v>Dec</v>
      </c>
      <c r="D1302" s="16" t="str">
        <f t="shared" si="61"/>
        <v>FY 2018</v>
      </c>
      <c r="E1302" s="16" t="str">
        <f t="shared" si="62"/>
        <v>Q3</v>
      </c>
      <c r="F1302" t="s">
        <v>147</v>
      </c>
      <c r="G1302" t="s">
        <v>148</v>
      </c>
      <c r="H1302">
        <v>4916</v>
      </c>
      <c r="I1302" t="s">
        <v>111</v>
      </c>
      <c r="J1302" t="s">
        <v>112</v>
      </c>
      <c r="L1302">
        <v>130</v>
      </c>
      <c r="M1302" t="s">
        <v>149</v>
      </c>
    </row>
    <row r="1303" spans="1:13" x14ac:dyDescent="0.3">
      <c r="A1303" t="s">
        <v>108</v>
      </c>
      <c r="B1303" s="16">
        <v>43100</v>
      </c>
      <c r="C1303" s="16" t="str">
        <f t="shared" si="60"/>
        <v>Dec</v>
      </c>
      <c r="D1303" s="16" t="str">
        <f t="shared" si="61"/>
        <v>FY 2018</v>
      </c>
      <c r="E1303" s="16" t="str">
        <f t="shared" si="62"/>
        <v>Q3</v>
      </c>
      <c r="F1303" t="s">
        <v>150</v>
      </c>
      <c r="G1303" t="s">
        <v>151</v>
      </c>
      <c r="H1303">
        <v>154119</v>
      </c>
      <c r="I1303" t="s">
        <v>111</v>
      </c>
      <c r="J1303" t="s">
        <v>112</v>
      </c>
      <c r="L1303">
        <v>140</v>
      </c>
      <c r="M1303" t="s">
        <v>152</v>
      </c>
    </row>
    <row r="1304" spans="1:13" x14ac:dyDescent="0.3">
      <c r="A1304" t="s">
        <v>108</v>
      </c>
      <c r="B1304" s="16">
        <v>43069</v>
      </c>
      <c r="C1304" s="16" t="str">
        <f t="shared" si="60"/>
        <v>Nov</v>
      </c>
      <c r="D1304" s="16" t="str">
        <f t="shared" si="61"/>
        <v>FY 2018</v>
      </c>
      <c r="E1304" s="16" t="str">
        <f t="shared" si="62"/>
        <v>Q3</v>
      </c>
      <c r="F1304" t="s">
        <v>109</v>
      </c>
      <c r="G1304" t="s">
        <v>110</v>
      </c>
      <c r="H1304">
        <v>27342</v>
      </c>
      <c r="I1304" t="s">
        <v>111</v>
      </c>
      <c r="J1304" t="s">
        <v>112</v>
      </c>
      <c r="L1304">
        <v>10</v>
      </c>
      <c r="M1304" t="s">
        <v>113</v>
      </c>
    </row>
    <row r="1305" spans="1:13" x14ac:dyDescent="0.3">
      <c r="A1305" t="s">
        <v>108</v>
      </c>
      <c r="B1305" s="16">
        <v>43069</v>
      </c>
      <c r="C1305" s="16" t="str">
        <f t="shared" si="60"/>
        <v>Nov</v>
      </c>
      <c r="D1305" s="16" t="str">
        <f t="shared" si="61"/>
        <v>FY 2018</v>
      </c>
      <c r="E1305" s="16" t="str">
        <f t="shared" si="62"/>
        <v>Q3</v>
      </c>
      <c r="F1305" t="s">
        <v>114</v>
      </c>
      <c r="G1305" t="s">
        <v>115</v>
      </c>
      <c r="H1305">
        <v>17233</v>
      </c>
      <c r="I1305" t="s">
        <v>111</v>
      </c>
      <c r="J1305" t="s">
        <v>112</v>
      </c>
      <c r="L1305">
        <v>20</v>
      </c>
      <c r="M1305" t="s">
        <v>116</v>
      </c>
    </row>
    <row r="1306" spans="1:13" x14ac:dyDescent="0.3">
      <c r="A1306" t="s">
        <v>108</v>
      </c>
      <c r="B1306" s="16">
        <v>43069</v>
      </c>
      <c r="C1306" s="16" t="str">
        <f t="shared" si="60"/>
        <v>Nov</v>
      </c>
      <c r="D1306" s="16" t="str">
        <f t="shared" si="61"/>
        <v>FY 2018</v>
      </c>
      <c r="E1306" s="16" t="str">
        <f t="shared" si="62"/>
        <v>Q3</v>
      </c>
      <c r="F1306" t="s">
        <v>117</v>
      </c>
      <c r="G1306" t="s">
        <v>118</v>
      </c>
      <c r="H1306">
        <v>657</v>
      </c>
      <c r="I1306" t="s">
        <v>111</v>
      </c>
      <c r="J1306" t="s">
        <v>112</v>
      </c>
      <c r="L1306">
        <v>30</v>
      </c>
      <c r="M1306" t="s">
        <v>119</v>
      </c>
    </row>
    <row r="1307" spans="1:13" x14ac:dyDescent="0.3">
      <c r="A1307" t="s">
        <v>108</v>
      </c>
      <c r="B1307" s="16">
        <v>43069</v>
      </c>
      <c r="C1307" s="16" t="str">
        <f t="shared" si="60"/>
        <v>Nov</v>
      </c>
      <c r="D1307" s="16" t="str">
        <f t="shared" si="61"/>
        <v>FY 2018</v>
      </c>
      <c r="E1307" s="16" t="str">
        <f t="shared" si="62"/>
        <v>Q3</v>
      </c>
      <c r="F1307" t="s">
        <v>120</v>
      </c>
      <c r="G1307" t="s">
        <v>121</v>
      </c>
      <c r="H1307">
        <v>17</v>
      </c>
      <c r="I1307" t="s">
        <v>111</v>
      </c>
      <c r="J1307" t="s">
        <v>112</v>
      </c>
      <c r="L1307">
        <v>40</v>
      </c>
      <c r="M1307" t="s">
        <v>122</v>
      </c>
    </row>
    <row r="1308" spans="1:13" x14ac:dyDescent="0.3">
      <c r="A1308" t="s">
        <v>108</v>
      </c>
      <c r="B1308" s="16">
        <v>43069</v>
      </c>
      <c r="C1308" s="16" t="str">
        <f t="shared" si="60"/>
        <v>Nov</v>
      </c>
      <c r="D1308" s="16" t="str">
        <f t="shared" si="61"/>
        <v>FY 2018</v>
      </c>
      <c r="E1308" s="16" t="str">
        <f t="shared" si="62"/>
        <v>Q3</v>
      </c>
      <c r="F1308" t="s">
        <v>123</v>
      </c>
      <c r="G1308" t="s">
        <v>124</v>
      </c>
      <c r="H1308">
        <v>3858</v>
      </c>
      <c r="I1308" t="s">
        <v>111</v>
      </c>
      <c r="J1308" t="s">
        <v>112</v>
      </c>
      <c r="L1308">
        <v>50</v>
      </c>
      <c r="M1308" t="s">
        <v>125</v>
      </c>
    </row>
    <row r="1309" spans="1:13" x14ac:dyDescent="0.3">
      <c r="A1309" t="s">
        <v>108</v>
      </c>
      <c r="B1309" s="16">
        <v>43069</v>
      </c>
      <c r="C1309" s="16" t="str">
        <f t="shared" si="60"/>
        <v>Nov</v>
      </c>
      <c r="D1309" s="16" t="str">
        <f t="shared" si="61"/>
        <v>FY 2018</v>
      </c>
      <c r="E1309" s="16" t="str">
        <f t="shared" si="62"/>
        <v>Q3</v>
      </c>
      <c r="F1309" t="s">
        <v>126</v>
      </c>
      <c r="G1309" t="s">
        <v>127</v>
      </c>
      <c r="H1309">
        <v>5577</v>
      </c>
      <c r="I1309" t="s">
        <v>111</v>
      </c>
      <c r="J1309" t="s">
        <v>112</v>
      </c>
      <c r="L1309">
        <v>60</v>
      </c>
      <c r="M1309" t="s">
        <v>128</v>
      </c>
    </row>
    <row r="1310" spans="1:13" x14ac:dyDescent="0.3">
      <c r="A1310" t="s">
        <v>108</v>
      </c>
      <c r="B1310" s="16">
        <v>43069</v>
      </c>
      <c r="C1310" s="16" t="str">
        <f t="shared" si="60"/>
        <v>Nov</v>
      </c>
      <c r="D1310" s="16" t="str">
        <f t="shared" si="61"/>
        <v>FY 2018</v>
      </c>
      <c r="E1310" s="16" t="str">
        <f t="shared" si="62"/>
        <v>Q3</v>
      </c>
      <c r="F1310" t="s">
        <v>129</v>
      </c>
      <c r="G1310" t="s">
        <v>130</v>
      </c>
      <c r="H1310">
        <v>150690</v>
      </c>
      <c r="I1310" t="s">
        <v>111</v>
      </c>
      <c r="J1310" t="s">
        <v>112</v>
      </c>
      <c r="L1310">
        <v>70</v>
      </c>
      <c r="M1310" t="s">
        <v>131</v>
      </c>
    </row>
    <row r="1311" spans="1:13" x14ac:dyDescent="0.3">
      <c r="A1311" t="s">
        <v>108</v>
      </c>
      <c r="B1311" s="16">
        <v>43069</v>
      </c>
      <c r="C1311" s="16" t="str">
        <f t="shared" si="60"/>
        <v>Nov</v>
      </c>
      <c r="D1311" s="16" t="str">
        <f t="shared" si="61"/>
        <v>FY 2018</v>
      </c>
      <c r="E1311" s="16" t="str">
        <f t="shared" si="62"/>
        <v>Q3</v>
      </c>
      <c r="F1311" t="s">
        <v>132</v>
      </c>
      <c r="G1311" t="s">
        <v>133</v>
      </c>
      <c r="H1311">
        <v>28232</v>
      </c>
      <c r="I1311" t="s">
        <v>111</v>
      </c>
      <c r="J1311" t="s">
        <v>112</v>
      </c>
      <c r="L1311">
        <v>80</v>
      </c>
      <c r="M1311" t="s">
        <v>134</v>
      </c>
    </row>
    <row r="1312" spans="1:13" x14ac:dyDescent="0.3">
      <c r="A1312" t="s">
        <v>108</v>
      </c>
      <c r="B1312" s="16">
        <v>43069</v>
      </c>
      <c r="C1312" s="16" t="str">
        <f t="shared" si="60"/>
        <v>Nov</v>
      </c>
      <c r="D1312" s="16" t="str">
        <f t="shared" si="61"/>
        <v>FY 2018</v>
      </c>
      <c r="E1312" s="16" t="str">
        <f t="shared" si="62"/>
        <v>Q3</v>
      </c>
      <c r="F1312" t="s">
        <v>135</v>
      </c>
      <c r="G1312" t="s">
        <v>136</v>
      </c>
      <c r="H1312">
        <v>17423</v>
      </c>
      <c r="I1312" t="s">
        <v>111</v>
      </c>
      <c r="J1312" t="s">
        <v>112</v>
      </c>
      <c r="L1312">
        <v>90</v>
      </c>
      <c r="M1312" t="s">
        <v>137</v>
      </c>
    </row>
    <row r="1313" spans="1:13" x14ac:dyDescent="0.3">
      <c r="A1313" t="s">
        <v>108</v>
      </c>
      <c r="B1313" s="16">
        <v>43069</v>
      </c>
      <c r="C1313" s="16" t="str">
        <f t="shared" si="60"/>
        <v>Nov</v>
      </c>
      <c r="D1313" s="16" t="str">
        <f t="shared" si="61"/>
        <v>FY 2018</v>
      </c>
      <c r="E1313" s="16" t="str">
        <f t="shared" si="62"/>
        <v>Q3</v>
      </c>
      <c r="F1313" t="s">
        <v>138</v>
      </c>
      <c r="G1313" t="s">
        <v>139</v>
      </c>
      <c r="H1313">
        <v>656</v>
      </c>
      <c r="I1313" t="s">
        <v>111</v>
      </c>
      <c r="J1313" t="s">
        <v>112</v>
      </c>
      <c r="L1313">
        <v>100</v>
      </c>
      <c r="M1313" t="s">
        <v>140</v>
      </c>
    </row>
    <row r="1314" spans="1:13" x14ac:dyDescent="0.3">
      <c r="A1314" t="s">
        <v>108</v>
      </c>
      <c r="B1314" s="16">
        <v>43069</v>
      </c>
      <c r="C1314" s="16" t="str">
        <f t="shared" si="60"/>
        <v>Nov</v>
      </c>
      <c r="D1314" s="16" t="str">
        <f t="shared" si="61"/>
        <v>FY 2018</v>
      </c>
      <c r="E1314" s="16" t="str">
        <f t="shared" si="62"/>
        <v>Q3</v>
      </c>
      <c r="F1314" t="s">
        <v>141</v>
      </c>
      <c r="G1314" t="s">
        <v>142</v>
      </c>
      <c r="H1314">
        <v>19</v>
      </c>
      <c r="I1314" t="s">
        <v>111</v>
      </c>
      <c r="J1314" t="s">
        <v>112</v>
      </c>
      <c r="L1314">
        <v>110</v>
      </c>
      <c r="M1314" t="s">
        <v>143</v>
      </c>
    </row>
    <row r="1315" spans="1:13" x14ac:dyDescent="0.3">
      <c r="A1315" t="s">
        <v>108</v>
      </c>
      <c r="B1315" s="16">
        <v>43069</v>
      </c>
      <c r="C1315" s="16" t="str">
        <f t="shared" si="60"/>
        <v>Nov</v>
      </c>
      <c r="D1315" s="16" t="str">
        <f t="shared" si="61"/>
        <v>FY 2018</v>
      </c>
      <c r="E1315" s="16" t="str">
        <f t="shared" si="62"/>
        <v>Q3</v>
      </c>
      <c r="F1315" t="s">
        <v>144</v>
      </c>
      <c r="G1315" t="s">
        <v>145</v>
      </c>
      <c r="H1315">
        <v>4187</v>
      </c>
      <c r="I1315" t="s">
        <v>111</v>
      </c>
      <c r="J1315" t="s">
        <v>112</v>
      </c>
      <c r="L1315">
        <v>120</v>
      </c>
      <c r="M1315" t="s">
        <v>146</v>
      </c>
    </row>
    <row r="1316" spans="1:13" x14ac:dyDescent="0.3">
      <c r="A1316" t="s">
        <v>108</v>
      </c>
      <c r="B1316" s="16">
        <v>43069</v>
      </c>
      <c r="C1316" s="16" t="str">
        <f t="shared" si="60"/>
        <v>Nov</v>
      </c>
      <c r="D1316" s="16" t="str">
        <f t="shared" si="61"/>
        <v>FY 2018</v>
      </c>
      <c r="E1316" s="16" t="str">
        <f t="shared" si="62"/>
        <v>Q3</v>
      </c>
      <c r="F1316" t="s">
        <v>147</v>
      </c>
      <c r="G1316" t="s">
        <v>148</v>
      </c>
      <c r="H1316">
        <v>5947</v>
      </c>
      <c r="I1316" t="s">
        <v>111</v>
      </c>
      <c r="J1316" t="s">
        <v>112</v>
      </c>
      <c r="L1316">
        <v>130</v>
      </c>
      <c r="M1316" t="s">
        <v>149</v>
      </c>
    </row>
    <row r="1317" spans="1:13" x14ac:dyDescent="0.3">
      <c r="A1317" t="s">
        <v>108</v>
      </c>
      <c r="B1317" s="16">
        <v>43069</v>
      </c>
      <c r="C1317" s="16" t="str">
        <f t="shared" si="60"/>
        <v>Nov</v>
      </c>
      <c r="D1317" s="16" t="str">
        <f t="shared" si="61"/>
        <v>FY 2018</v>
      </c>
      <c r="E1317" s="16" t="str">
        <f t="shared" si="62"/>
        <v>Q3</v>
      </c>
      <c r="F1317" t="s">
        <v>150</v>
      </c>
      <c r="G1317" t="s">
        <v>151</v>
      </c>
      <c r="H1317">
        <v>151527</v>
      </c>
      <c r="I1317" t="s">
        <v>111</v>
      </c>
      <c r="J1317" t="s">
        <v>112</v>
      </c>
      <c r="L1317">
        <v>140</v>
      </c>
      <c r="M1317" t="s">
        <v>152</v>
      </c>
    </row>
    <row r="1318" spans="1:13" x14ac:dyDescent="0.3">
      <c r="A1318" t="s">
        <v>108</v>
      </c>
      <c r="B1318" s="16">
        <v>43039</v>
      </c>
      <c r="C1318" s="16" t="str">
        <f t="shared" si="60"/>
        <v>Oct</v>
      </c>
      <c r="D1318" s="16" t="str">
        <f t="shared" si="61"/>
        <v>FY 2018</v>
      </c>
      <c r="E1318" s="16" t="str">
        <f t="shared" si="62"/>
        <v>Q3</v>
      </c>
      <c r="F1318" t="s">
        <v>109</v>
      </c>
      <c r="G1318" t="s">
        <v>110</v>
      </c>
      <c r="H1318">
        <v>30118</v>
      </c>
      <c r="I1318" t="s">
        <v>111</v>
      </c>
      <c r="J1318" t="s">
        <v>112</v>
      </c>
      <c r="L1318">
        <v>10</v>
      </c>
      <c r="M1318" t="s">
        <v>113</v>
      </c>
    </row>
    <row r="1319" spans="1:13" x14ac:dyDescent="0.3">
      <c r="A1319" t="s">
        <v>108</v>
      </c>
      <c r="B1319" s="16">
        <v>43039</v>
      </c>
      <c r="C1319" s="16" t="str">
        <f t="shared" si="60"/>
        <v>Oct</v>
      </c>
      <c r="D1319" s="16" t="str">
        <f t="shared" si="61"/>
        <v>FY 2018</v>
      </c>
      <c r="E1319" s="16" t="str">
        <f t="shared" si="62"/>
        <v>Q3</v>
      </c>
      <c r="F1319" t="s">
        <v>114</v>
      </c>
      <c r="G1319" t="s">
        <v>115</v>
      </c>
      <c r="H1319">
        <v>19400</v>
      </c>
      <c r="I1319" t="s">
        <v>111</v>
      </c>
      <c r="J1319" t="s">
        <v>112</v>
      </c>
      <c r="L1319">
        <v>20</v>
      </c>
      <c r="M1319" t="s">
        <v>116</v>
      </c>
    </row>
    <row r="1320" spans="1:13" x14ac:dyDescent="0.3">
      <c r="A1320" t="s">
        <v>108</v>
      </c>
      <c r="B1320" s="16">
        <v>43039</v>
      </c>
      <c r="C1320" s="16" t="str">
        <f t="shared" si="60"/>
        <v>Oct</v>
      </c>
      <c r="D1320" s="16" t="str">
        <f t="shared" si="61"/>
        <v>FY 2018</v>
      </c>
      <c r="E1320" s="16" t="str">
        <f t="shared" si="62"/>
        <v>Q3</v>
      </c>
      <c r="F1320" t="s">
        <v>117</v>
      </c>
      <c r="G1320" t="s">
        <v>118</v>
      </c>
      <c r="H1320">
        <v>687</v>
      </c>
      <c r="I1320" t="s">
        <v>111</v>
      </c>
      <c r="J1320" t="s">
        <v>112</v>
      </c>
      <c r="L1320">
        <v>30</v>
      </c>
      <c r="M1320" t="s">
        <v>119</v>
      </c>
    </row>
    <row r="1321" spans="1:13" x14ac:dyDescent="0.3">
      <c r="A1321" t="s">
        <v>108</v>
      </c>
      <c r="B1321" s="16">
        <v>43039</v>
      </c>
      <c r="C1321" s="16" t="str">
        <f t="shared" si="60"/>
        <v>Oct</v>
      </c>
      <c r="D1321" s="16" t="str">
        <f t="shared" si="61"/>
        <v>FY 2018</v>
      </c>
      <c r="E1321" s="16" t="str">
        <f t="shared" si="62"/>
        <v>Q3</v>
      </c>
      <c r="F1321" t="s">
        <v>120</v>
      </c>
      <c r="G1321" t="s">
        <v>121</v>
      </c>
      <c r="H1321">
        <v>43</v>
      </c>
      <c r="I1321" t="s">
        <v>111</v>
      </c>
      <c r="J1321" t="s">
        <v>112</v>
      </c>
      <c r="L1321">
        <v>40</v>
      </c>
      <c r="M1321" t="s">
        <v>122</v>
      </c>
    </row>
    <row r="1322" spans="1:13" x14ac:dyDescent="0.3">
      <c r="A1322" t="s">
        <v>108</v>
      </c>
      <c r="B1322" s="16">
        <v>43039</v>
      </c>
      <c r="C1322" s="16" t="str">
        <f t="shared" si="60"/>
        <v>Oct</v>
      </c>
      <c r="D1322" s="16" t="str">
        <f t="shared" si="61"/>
        <v>FY 2018</v>
      </c>
      <c r="E1322" s="16" t="str">
        <f t="shared" si="62"/>
        <v>Q3</v>
      </c>
      <c r="F1322" t="s">
        <v>123</v>
      </c>
      <c r="G1322" t="s">
        <v>124</v>
      </c>
      <c r="H1322">
        <v>3941</v>
      </c>
      <c r="I1322" t="s">
        <v>111</v>
      </c>
      <c r="J1322" t="s">
        <v>112</v>
      </c>
      <c r="L1322">
        <v>50</v>
      </c>
      <c r="M1322" t="s">
        <v>125</v>
      </c>
    </row>
    <row r="1323" spans="1:13" x14ac:dyDescent="0.3">
      <c r="A1323" t="s">
        <v>108</v>
      </c>
      <c r="B1323" s="16">
        <v>43039</v>
      </c>
      <c r="C1323" s="16" t="str">
        <f t="shared" si="60"/>
        <v>Oct</v>
      </c>
      <c r="D1323" s="16" t="str">
        <f t="shared" si="61"/>
        <v>FY 2018</v>
      </c>
      <c r="E1323" s="16" t="str">
        <f t="shared" si="62"/>
        <v>Q3</v>
      </c>
      <c r="F1323" t="s">
        <v>126</v>
      </c>
      <c r="G1323" t="s">
        <v>127</v>
      </c>
      <c r="H1323">
        <v>6047</v>
      </c>
      <c r="I1323" t="s">
        <v>111</v>
      </c>
      <c r="J1323" t="s">
        <v>112</v>
      </c>
      <c r="L1323">
        <v>60</v>
      </c>
      <c r="M1323" t="s">
        <v>128</v>
      </c>
    </row>
    <row r="1324" spans="1:13" x14ac:dyDescent="0.3">
      <c r="A1324" t="s">
        <v>108</v>
      </c>
      <c r="B1324" s="16">
        <v>43039</v>
      </c>
      <c r="C1324" s="16" t="str">
        <f t="shared" si="60"/>
        <v>Oct</v>
      </c>
      <c r="D1324" s="16" t="str">
        <f t="shared" si="61"/>
        <v>FY 2018</v>
      </c>
      <c r="E1324" s="16" t="str">
        <f t="shared" si="62"/>
        <v>Q3</v>
      </c>
      <c r="F1324" t="s">
        <v>129</v>
      </c>
      <c r="G1324" t="s">
        <v>130</v>
      </c>
      <c r="H1324">
        <v>166001</v>
      </c>
      <c r="I1324" t="s">
        <v>111</v>
      </c>
      <c r="J1324" t="s">
        <v>112</v>
      </c>
      <c r="L1324">
        <v>70</v>
      </c>
      <c r="M1324" t="s">
        <v>131</v>
      </c>
    </row>
    <row r="1325" spans="1:13" x14ac:dyDescent="0.3">
      <c r="A1325" t="s">
        <v>108</v>
      </c>
      <c r="B1325" s="16">
        <v>43039</v>
      </c>
      <c r="C1325" s="16" t="str">
        <f t="shared" si="60"/>
        <v>Oct</v>
      </c>
      <c r="D1325" s="16" t="str">
        <f t="shared" si="61"/>
        <v>FY 2018</v>
      </c>
      <c r="E1325" s="16" t="str">
        <f t="shared" si="62"/>
        <v>Q3</v>
      </c>
      <c r="F1325" t="s">
        <v>132</v>
      </c>
      <c r="G1325" t="s">
        <v>133</v>
      </c>
      <c r="H1325">
        <v>29929</v>
      </c>
      <c r="I1325" t="s">
        <v>111</v>
      </c>
      <c r="J1325" t="s">
        <v>112</v>
      </c>
      <c r="L1325">
        <v>80</v>
      </c>
      <c r="M1325" t="s">
        <v>134</v>
      </c>
    </row>
    <row r="1326" spans="1:13" x14ac:dyDescent="0.3">
      <c r="A1326" t="s">
        <v>108</v>
      </c>
      <c r="B1326" s="16">
        <v>43039</v>
      </c>
      <c r="C1326" s="16" t="str">
        <f t="shared" si="60"/>
        <v>Oct</v>
      </c>
      <c r="D1326" s="16" t="str">
        <f t="shared" si="61"/>
        <v>FY 2018</v>
      </c>
      <c r="E1326" s="16" t="str">
        <f t="shared" si="62"/>
        <v>Q3</v>
      </c>
      <c r="F1326" t="s">
        <v>135</v>
      </c>
      <c r="G1326" t="s">
        <v>136</v>
      </c>
      <c r="H1326">
        <v>18893</v>
      </c>
      <c r="I1326" t="s">
        <v>111</v>
      </c>
      <c r="J1326" t="s">
        <v>112</v>
      </c>
      <c r="L1326">
        <v>90</v>
      </c>
      <c r="M1326" t="s">
        <v>137</v>
      </c>
    </row>
    <row r="1327" spans="1:13" x14ac:dyDescent="0.3">
      <c r="A1327" t="s">
        <v>108</v>
      </c>
      <c r="B1327" s="16">
        <v>43039</v>
      </c>
      <c r="C1327" s="16" t="str">
        <f t="shared" si="60"/>
        <v>Oct</v>
      </c>
      <c r="D1327" s="16" t="str">
        <f t="shared" si="61"/>
        <v>FY 2018</v>
      </c>
      <c r="E1327" s="16" t="str">
        <f t="shared" si="62"/>
        <v>Q3</v>
      </c>
      <c r="F1327" t="s">
        <v>138</v>
      </c>
      <c r="G1327" t="s">
        <v>139</v>
      </c>
      <c r="H1327">
        <v>781</v>
      </c>
      <c r="I1327" t="s">
        <v>111</v>
      </c>
      <c r="J1327" t="s">
        <v>112</v>
      </c>
      <c r="L1327">
        <v>100</v>
      </c>
      <c r="M1327" t="s">
        <v>140</v>
      </c>
    </row>
    <row r="1328" spans="1:13" x14ac:dyDescent="0.3">
      <c r="A1328" t="s">
        <v>108</v>
      </c>
      <c r="B1328" s="16">
        <v>43039</v>
      </c>
      <c r="C1328" s="16" t="str">
        <f t="shared" si="60"/>
        <v>Oct</v>
      </c>
      <c r="D1328" s="16" t="str">
        <f t="shared" si="61"/>
        <v>FY 2018</v>
      </c>
      <c r="E1328" s="16" t="str">
        <f t="shared" si="62"/>
        <v>Q3</v>
      </c>
      <c r="F1328" t="s">
        <v>141</v>
      </c>
      <c r="G1328" t="s">
        <v>142</v>
      </c>
      <c r="H1328">
        <v>62</v>
      </c>
      <c r="I1328" t="s">
        <v>111</v>
      </c>
      <c r="J1328" t="s">
        <v>112</v>
      </c>
      <c r="L1328">
        <v>110</v>
      </c>
      <c r="M1328" t="s">
        <v>143</v>
      </c>
    </row>
    <row r="1329" spans="1:13" x14ac:dyDescent="0.3">
      <c r="A1329" t="s">
        <v>108</v>
      </c>
      <c r="B1329" s="16">
        <v>43039</v>
      </c>
      <c r="C1329" s="16" t="str">
        <f t="shared" si="60"/>
        <v>Oct</v>
      </c>
      <c r="D1329" s="16" t="str">
        <f t="shared" si="61"/>
        <v>FY 2018</v>
      </c>
      <c r="E1329" s="16" t="str">
        <f t="shared" si="62"/>
        <v>Q3</v>
      </c>
      <c r="F1329" t="s">
        <v>144</v>
      </c>
      <c r="G1329" t="s">
        <v>145</v>
      </c>
      <c r="H1329">
        <v>4060</v>
      </c>
      <c r="I1329" t="s">
        <v>111</v>
      </c>
      <c r="J1329" t="s">
        <v>112</v>
      </c>
      <c r="L1329">
        <v>120</v>
      </c>
      <c r="M1329" t="s">
        <v>146</v>
      </c>
    </row>
    <row r="1330" spans="1:13" x14ac:dyDescent="0.3">
      <c r="A1330" t="s">
        <v>108</v>
      </c>
      <c r="B1330" s="16">
        <v>43039</v>
      </c>
      <c r="C1330" s="16" t="str">
        <f t="shared" si="60"/>
        <v>Oct</v>
      </c>
      <c r="D1330" s="16" t="str">
        <f t="shared" si="61"/>
        <v>FY 2018</v>
      </c>
      <c r="E1330" s="16" t="str">
        <f t="shared" si="62"/>
        <v>Q3</v>
      </c>
      <c r="F1330" t="s">
        <v>147</v>
      </c>
      <c r="G1330" t="s">
        <v>148</v>
      </c>
      <c r="H1330">
        <v>6133</v>
      </c>
      <c r="I1330" t="s">
        <v>111</v>
      </c>
      <c r="J1330" t="s">
        <v>112</v>
      </c>
      <c r="L1330">
        <v>130</v>
      </c>
      <c r="M1330" t="s">
        <v>149</v>
      </c>
    </row>
    <row r="1331" spans="1:13" x14ac:dyDescent="0.3">
      <c r="A1331" t="s">
        <v>108</v>
      </c>
      <c r="B1331" s="16">
        <v>43039</v>
      </c>
      <c r="C1331" s="16" t="str">
        <f t="shared" si="60"/>
        <v>Oct</v>
      </c>
      <c r="D1331" s="16" t="str">
        <f t="shared" si="61"/>
        <v>FY 2018</v>
      </c>
      <c r="E1331" s="16" t="str">
        <f t="shared" si="62"/>
        <v>Q3</v>
      </c>
      <c r="F1331" t="s">
        <v>150</v>
      </c>
      <c r="G1331" t="s">
        <v>151</v>
      </c>
      <c r="H1331">
        <v>166658</v>
      </c>
      <c r="I1331" t="s">
        <v>111</v>
      </c>
      <c r="J1331" t="s">
        <v>112</v>
      </c>
      <c r="L1331">
        <v>140</v>
      </c>
      <c r="M1331" t="s">
        <v>152</v>
      </c>
    </row>
    <row r="1332" spans="1:13" x14ac:dyDescent="0.3">
      <c r="A1332" t="s">
        <v>108</v>
      </c>
      <c r="B1332" s="16">
        <v>43008</v>
      </c>
      <c r="C1332" s="16" t="str">
        <f t="shared" si="60"/>
        <v>Sept</v>
      </c>
      <c r="D1332" s="16" t="str">
        <f t="shared" si="61"/>
        <v>FY 2018</v>
      </c>
      <c r="E1332" s="16" t="str">
        <f t="shared" si="62"/>
        <v>Q2</v>
      </c>
      <c r="F1332" t="s">
        <v>109</v>
      </c>
      <c r="G1332" t="s">
        <v>110</v>
      </c>
      <c r="H1332">
        <v>25544</v>
      </c>
      <c r="I1332" t="s">
        <v>111</v>
      </c>
      <c r="J1332" t="s">
        <v>112</v>
      </c>
      <c r="L1332">
        <v>10</v>
      </c>
      <c r="M1332" t="s">
        <v>113</v>
      </c>
    </row>
    <row r="1333" spans="1:13" x14ac:dyDescent="0.3">
      <c r="A1333" t="s">
        <v>108</v>
      </c>
      <c r="B1333" s="16">
        <v>43008</v>
      </c>
      <c r="C1333" s="16" t="str">
        <f t="shared" si="60"/>
        <v>Sept</v>
      </c>
      <c r="D1333" s="16" t="str">
        <f t="shared" si="61"/>
        <v>FY 2018</v>
      </c>
      <c r="E1333" s="16" t="str">
        <f t="shared" si="62"/>
        <v>Q2</v>
      </c>
      <c r="F1333" t="s">
        <v>114</v>
      </c>
      <c r="G1333" t="s">
        <v>115</v>
      </c>
      <c r="H1333">
        <v>15639</v>
      </c>
      <c r="I1333" t="s">
        <v>111</v>
      </c>
      <c r="J1333" t="s">
        <v>112</v>
      </c>
      <c r="L1333">
        <v>20</v>
      </c>
      <c r="M1333" t="s">
        <v>116</v>
      </c>
    </row>
    <row r="1334" spans="1:13" x14ac:dyDescent="0.3">
      <c r="A1334" t="s">
        <v>108</v>
      </c>
      <c r="B1334" s="16">
        <v>43008</v>
      </c>
      <c r="C1334" s="16" t="str">
        <f t="shared" si="60"/>
        <v>Sept</v>
      </c>
      <c r="D1334" s="16" t="str">
        <f t="shared" si="61"/>
        <v>FY 2018</v>
      </c>
      <c r="E1334" s="16" t="str">
        <f t="shared" si="62"/>
        <v>Q2</v>
      </c>
      <c r="F1334" t="s">
        <v>117</v>
      </c>
      <c r="G1334" t="s">
        <v>118</v>
      </c>
      <c r="H1334">
        <v>752</v>
      </c>
      <c r="I1334" t="s">
        <v>111</v>
      </c>
      <c r="J1334" t="s">
        <v>112</v>
      </c>
      <c r="L1334">
        <v>30</v>
      </c>
      <c r="M1334" t="s">
        <v>119</v>
      </c>
    </row>
    <row r="1335" spans="1:13" x14ac:dyDescent="0.3">
      <c r="A1335" t="s">
        <v>108</v>
      </c>
      <c r="B1335" s="16">
        <v>43008</v>
      </c>
      <c r="C1335" s="16" t="str">
        <f t="shared" si="60"/>
        <v>Sept</v>
      </c>
      <c r="D1335" s="16" t="str">
        <f t="shared" si="61"/>
        <v>FY 2018</v>
      </c>
      <c r="E1335" s="16" t="str">
        <f t="shared" si="62"/>
        <v>Q2</v>
      </c>
      <c r="F1335" t="s">
        <v>120</v>
      </c>
      <c r="G1335" t="s">
        <v>121</v>
      </c>
      <c r="H1335">
        <v>41</v>
      </c>
      <c r="I1335" t="s">
        <v>111</v>
      </c>
      <c r="J1335" t="s">
        <v>112</v>
      </c>
      <c r="L1335">
        <v>40</v>
      </c>
      <c r="M1335" t="s">
        <v>122</v>
      </c>
    </row>
    <row r="1336" spans="1:13" x14ac:dyDescent="0.3">
      <c r="A1336" t="s">
        <v>108</v>
      </c>
      <c r="B1336" s="16">
        <v>43008</v>
      </c>
      <c r="C1336" s="16" t="str">
        <f t="shared" si="60"/>
        <v>Sept</v>
      </c>
      <c r="D1336" s="16" t="str">
        <f t="shared" si="61"/>
        <v>FY 2018</v>
      </c>
      <c r="E1336" s="16" t="str">
        <f t="shared" si="62"/>
        <v>Q2</v>
      </c>
      <c r="F1336" t="s">
        <v>123</v>
      </c>
      <c r="G1336" t="s">
        <v>124</v>
      </c>
      <c r="H1336">
        <v>3159</v>
      </c>
      <c r="I1336" t="s">
        <v>111</v>
      </c>
      <c r="J1336" t="s">
        <v>112</v>
      </c>
      <c r="L1336">
        <v>50</v>
      </c>
      <c r="M1336" t="s">
        <v>125</v>
      </c>
    </row>
    <row r="1337" spans="1:13" x14ac:dyDescent="0.3">
      <c r="A1337" t="s">
        <v>108</v>
      </c>
      <c r="B1337" s="16">
        <v>43008</v>
      </c>
      <c r="C1337" s="16" t="str">
        <f t="shared" si="60"/>
        <v>Sept</v>
      </c>
      <c r="D1337" s="16" t="str">
        <f t="shared" si="61"/>
        <v>FY 2018</v>
      </c>
      <c r="E1337" s="16" t="str">
        <f t="shared" si="62"/>
        <v>Q2</v>
      </c>
      <c r="F1337" t="s">
        <v>126</v>
      </c>
      <c r="G1337" t="s">
        <v>127</v>
      </c>
      <c r="H1337">
        <v>5953</v>
      </c>
      <c r="I1337" t="s">
        <v>111</v>
      </c>
      <c r="J1337" t="s">
        <v>112</v>
      </c>
      <c r="L1337">
        <v>60</v>
      </c>
      <c r="M1337" t="s">
        <v>128</v>
      </c>
    </row>
    <row r="1338" spans="1:13" x14ac:dyDescent="0.3">
      <c r="A1338" t="s">
        <v>108</v>
      </c>
      <c r="B1338" s="16">
        <v>43008</v>
      </c>
      <c r="C1338" s="16" t="str">
        <f t="shared" si="60"/>
        <v>Sept</v>
      </c>
      <c r="D1338" s="16" t="str">
        <f t="shared" si="61"/>
        <v>FY 2018</v>
      </c>
      <c r="E1338" s="16" t="str">
        <f t="shared" si="62"/>
        <v>Q2</v>
      </c>
      <c r="F1338" t="s">
        <v>129</v>
      </c>
      <c r="G1338" t="s">
        <v>130</v>
      </c>
      <c r="H1338">
        <v>146018</v>
      </c>
      <c r="I1338" t="s">
        <v>111</v>
      </c>
      <c r="J1338" t="s">
        <v>112</v>
      </c>
      <c r="L1338">
        <v>70</v>
      </c>
      <c r="M1338" t="s">
        <v>131</v>
      </c>
    </row>
    <row r="1339" spans="1:13" x14ac:dyDescent="0.3">
      <c r="A1339" t="s">
        <v>108</v>
      </c>
      <c r="B1339" s="16">
        <v>43008</v>
      </c>
      <c r="C1339" s="16" t="str">
        <f t="shared" si="60"/>
        <v>Sept</v>
      </c>
      <c r="D1339" s="16" t="str">
        <f t="shared" si="61"/>
        <v>FY 2018</v>
      </c>
      <c r="E1339" s="16" t="str">
        <f t="shared" si="62"/>
        <v>Q2</v>
      </c>
      <c r="F1339" t="s">
        <v>132</v>
      </c>
      <c r="G1339" t="s">
        <v>133</v>
      </c>
      <c r="H1339">
        <v>27143</v>
      </c>
      <c r="I1339" t="s">
        <v>111</v>
      </c>
      <c r="J1339" t="s">
        <v>112</v>
      </c>
      <c r="L1339">
        <v>80</v>
      </c>
      <c r="M1339" t="s">
        <v>134</v>
      </c>
    </row>
    <row r="1340" spans="1:13" x14ac:dyDescent="0.3">
      <c r="A1340" t="s">
        <v>108</v>
      </c>
      <c r="B1340" s="16">
        <v>43008</v>
      </c>
      <c r="C1340" s="16" t="str">
        <f t="shared" si="60"/>
        <v>Sept</v>
      </c>
      <c r="D1340" s="16" t="str">
        <f t="shared" si="61"/>
        <v>FY 2018</v>
      </c>
      <c r="E1340" s="16" t="str">
        <f t="shared" si="62"/>
        <v>Q2</v>
      </c>
      <c r="F1340" t="s">
        <v>135</v>
      </c>
      <c r="G1340" t="s">
        <v>136</v>
      </c>
      <c r="H1340">
        <v>17511</v>
      </c>
      <c r="I1340" t="s">
        <v>111</v>
      </c>
      <c r="J1340" t="s">
        <v>112</v>
      </c>
      <c r="L1340">
        <v>90</v>
      </c>
      <c r="M1340" t="s">
        <v>137</v>
      </c>
    </row>
    <row r="1341" spans="1:13" x14ac:dyDescent="0.3">
      <c r="A1341" t="s">
        <v>108</v>
      </c>
      <c r="B1341" s="16">
        <v>43008</v>
      </c>
      <c r="C1341" s="16" t="str">
        <f t="shared" si="60"/>
        <v>Sept</v>
      </c>
      <c r="D1341" s="16" t="str">
        <f t="shared" si="61"/>
        <v>FY 2018</v>
      </c>
      <c r="E1341" s="16" t="str">
        <f t="shared" si="62"/>
        <v>Q2</v>
      </c>
      <c r="F1341" t="s">
        <v>138</v>
      </c>
      <c r="G1341" t="s">
        <v>139</v>
      </c>
      <c r="H1341">
        <v>915</v>
      </c>
      <c r="I1341" t="s">
        <v>111</v>
      </c>
      <c r="J1341" t="s">
        <v>112</v>
      </c>
      <c r="L1341">
        <v>100</v>
      </c>
      <c r="M1341" t="s">
        <v>140</v>
      </c>
    </row>
    <row r="1342" spans="1:13" x14ac:dyDescent="0.3">
      <c r="A1342" t="s">
        <v>108</v>
      </c>
      <c r="B1342" s="16">
        <v>43008</v>
      </c>
      <c r="C1342" s="16" t="str">
        <f t="shared" si="60"/>
        <v>Sept</v>
      </c>
      <c r="D1342" s="16" t="str">
        <f t="shared" si="61"/>
        <v>FY 2018</v>
      </c>
      <c r="E1342" s="16" t="str">
        <f t="shared" si="62"/>
        <v>Q2</v>
      </c>
      <c r="F1342" t="s">
        <v>141</v>
      </c>
      <c r="G1342" t="s">
        <v>142</v>
      </c>
      <c r="H1342">
        <v>94</v>
      </c>
      <c r="I1342" t="s">
        <v>111</v>
      </c>
      <c r="J1342" t="s">
        <v>112</v>
      </c>
      <c r="L1342">
        <v>110</v>
      </c>
      <c r="M1342" t="s">
        <v>143</v>
      </c>
    </row>
    <row r="1343" spans="1:13" x14ac:dyDescent="0.3">
      <c r="A1343" t="s">
        <v>108</v>
      </c>
      <c r="B1343" s="16">
        <v>43008</v>
      </c>
      <c r="C1343" s="16" t="str">
        <f t="shared" si="60"/>
        <v>Sept</v>
      </c>
      <c r="D1343" s="16" t="str">
        <f t="shared" si="61"/>
        <v>FY 2018</v>
      </c>
      <c r="E1343" s="16" t="str">
        <f t="shared" si="62"/>
        <v>Q2</v>
      </c>
      <c r="F1343" t="s">
        <v>144</v>
      </c>
      <c r="G1343" t="s">
        <v>145</v>
      </c>
      <c r="H1343">
        <v>3285</v>
      </c>
      <c r="I1343" t="s">
        <v>111</v>
      </c>
      <c r="J1343" t="s">
        <v>112</v>
      </c>
      <c r="L1343">
        <v>120</v>
      </c>
      <c r="M1343" t="s">
        <v>146</v>
      </c>
    </row>
    <row r="1344" spans="1:13" x14ac:dyDescent="0.3">
      <c r="A1344" t="s">
        <v>108</v>
      </c>
      <c r="B1344" s="16">
        <v>43008</v>
      </c>
      <c r="C1344" s="16" t="str">
        <f t="shared" si="60"/>
        <v>Sept</v>
      </c>
      <c r="D1344" s="16" t="str">
        <f t="shared" si="61"/>
        <v>FY 2018</v>
      </c>
      <c r="E1344" s="16" t="str">
        <f t="shared" si="62"/>
        <v>Q2</v>
      </c>
      <c r="F1344" t="s">
        <v>147</v>
      </c>
      <c r="G1344" t="s">
        <v>148</v>
      </c>
      <c r="H1344">
        <v>5338</v>
      </c>
      <c r="I1344" t="s">
        <v>111</v>
      </c>
      <c r="J1344" t="s">
        <v>112</v>
      </c>
      <c r="L1344">
        <v>130</v>
      </c>
      <c r="M1344" t="s">
        <v>149</v>
      </c>
    </row>
    <row r="1345" spans="1:13" x14ac:dyDescent="0.3">
      <c r="A1345" t="s">
        <v>108</v>
      </c>
      <c r="B1345" s="16">
        <v>43008</v>
      </c>
      <c r="C1345" s="16" t="str">
        <f t="shared" si="60"/>
        <v>Sept</v>
      </c>
      <c r="D1345" s="16" t="str">
        <f t="shared" si="61"/>
        <v>FY 2018</v>
      </c>
      <c r="E1345" s="16" t="str">
        <f t="shared" si="62"/>
        <v>Q2</v>
      </c>
      <c r="F1345" t="s">
        <v>150</v>
      </c>
      <c r="G1345" t="s">
        <v>151</v>
      </c>
      <c r="H1345">
        <v>143857</v>
      </c>
      <c r="I1345" t="s">
        <v>111</v>
      </c>
      <c r="J1345" t="s">
        <v>112</v>
      </c>
      <c r="L1345">
        <v>140</v>
      </c>
      <c r="M1345" t="s">
        <v>152</v>
      </c>
    </row>
    <row r="1346" spans="1:13" x14ac:dyDescent="0.3">
      <c r="A1346" t="s">
        <v>108</v>
      </c>
      <c r="B1346" s="16">
        <v>42978</v>
      </c>
      <c r="C1346" s="16" t="str">
        <f t="shared" si="60"/>
        <v>Aug</v>
      </c>
      <c r="D1346" s="16" t="str">
        <f t="shared" si="61"/>
        <v>FY 2018</v>
      </c>
      <c r="E1346" s="16" t="str">
        <f t="shared" si="62"/>
        <v>Q2</v>
      </c>
      <c r="F1346" t="s">
        <v>109</v>
      </c>
      <c r="G1346" t="s">
        <v>110</v>
      </c>
      <c r="H1346">
        <v>28093</v>
      </c>
      <c r="I1346" t="s">
        <v>111</v>
      </c>
      <c r="J1346" t="s">
        <v>112</v>
      </c>
      <c r="L1346">
        <v>10</v>
      </c>
      <c r="M1346" t="s">
        <v>113</v>
      </c>
    </row>
    <row r="1347" spans="1:13" x14ac:dyDescent="0.3">
      <c r="A1347" t="s">
        <v>108</v>
      </c>
      <c r="B1347" s="16">
        <v>42978</v>
      </c>
      <c r="C1347" s="16" t="str">
        <f t="shared" ref="C1347:C1410" si="63">TEXT(B1347,"mmm")</f>
        <v>Aug</v>
      </c>
      <c r="D1347" s="16" t="str">
        <f t="shared" ref="D1347:D1410" si="64">"FY "&amp; (YEAR(B1347) + IF(MONTH(B1347)&gt;3,1,0))</f>
        <v>FY 2018</v>
      </c>
      <c r="E1347" s="16" t="str">
        <f t="shared" ref="E1347:E1410" si="65">CHOOSE(INT((MOD(MONTH(B1347)-4,12))/3)+1, "Q1", "Q2", "Q3", "Q4")</f>
        <v>Q2</v>
      </c>
      <c r="F1347" t="s">
        <v>114</v>
      </c>
      <c r="G1347" t="s">
        <v>115</v>
      </c>
      <c r="H1347">
        <v>18664</v>
      </c>
      <c r="I1347" t="s">
        <v>111</v>
      </c>
      <c r="J1347" t="s">
        <v>112</v>
      </c>
      <c r="L1347">
        <v>20</v>
      </c>
      <c r="M1347" t="s">
        <v>116</v>
      </c>
    </row>
    <row r="1348" spans="1:13" x14ac:dyDescent="0.3">
      <c r="A1348" t="s">
        <v>108</v>
      </c>
      <c r="B1348" s="16">
        <v>42978</v>
      </c>
      <c r="C1348" s="16" t="str">
        <f t="shared" si="63"/>
        <v>Aug</v>
      </c>
      <c r="D1348" s="16" t="str">
        <f t="shared" si="64"/>
        <v>FY 2018</v>
      </c>
      <c r="E1348" s="16" t="str">
        <f t="shared" si="65"/>
        <v>Q2</v>
      </c>
      <c r="F1348" t="s">
        <v>117</v>
      </c>
      <c r="G1348" t="s">
        <v>118</v>
      </c>
      <c r="H1348">
        <v>776</v>
      </c>
      <c r="I1348" t="s">
        <v>111</v>
      </c>
      <c r="J1348" t="s">
        <v>112</v>
      </c>
      <c r="L1348">
        <v>30</v>
      </c>
      <c r="M1348" t="s">
        <v>119</v>
      </c>
    </row>
    <row r="1349" spans="1:13" x14ac:dyDescent="0.3">
      <c r="A1349" t="s">
        <v>108</v>
      </c>
      <c r="B1349" s="16">
        <v>42978</v>
      </c>
      <c r="C1349" s="16" t="str">
        <f t="shared" si="63"/>
        <v>Aug</v>
      </c>
      <c r="D1349" s="16" t="str">
        <f t="shared" si="64"/>
        <v>FY 2018</v>
      </c>
      <c r="E1349" s="16" t="str">
        <f t="shared" si="65"/>
        <v>Q2</v>
      </c>
      <c r="F1349" t="s">
        <v>120</v>
      </c>
      <c r="G1349" t="s">
        <v>121</v>
      </c>
      <c r="H1349">
        <v>85</v>
      </c>
      <c r="I1349" t="s">
        <v>111</v>
      </c>
      <c r="J1349" t="s">
        <v>112</v>
      </c>
      <c r="L1349">
        <v>40</v>
      </c>
      <c r="M1349" t="s">
        <v>122</v>
      </c>
    </row>
    <row r="1350" spans="1:13" x14ac:dyDescent="0.3">
      <c r="A1350" t="s">
        <v>108</v>
      </c>
      <c r="B1350" s="16">
        <v>42978</v>
      </c>
      <c r="C1350" s="16" t="str">
        <f t="shared" si="63"/>
        <v>Aug</v>
      </c>
      <c r="D1350" s="16" t="str">
        <f t="shared" si="64"/>
        <v>FY 2018</v>
      </c>
      <c r="E1350" s="16" t="str">
        <f t="shared" si="65"/>
        <v>Q2</v>
      </c>
      <c r="F1350" t="s">
        <v>123</v>
      </c>
      <c r="G1350" t="s">
        <v>124</v>
      </c>
      <c r="H1350">
        <v>3430</v>
      </c>
      <c r="I1350" t="s">
        <v>111</v>
      </c>
      <c r="J1350" t="s">
        <v>112</v>
      </c>
      <c r="L1350">
        <v>50</v>
      </c>
      <c r="M1350" t="s">
        <v>125</v>
      </c>
    </row>
    <row r="1351" spans="1:13" x14ac:dyDescent="0.3">
      <c r="A1351" t="s">
        <v>108</v>
      </c>
      <c r="B1351" s="16">
        <v>42978</v>
      </c>
      <c r="C1351" s="16" t="str">
        <f t="shared" si="63"/>
        <v>Aug</v>
      </c>
      <c r="D1351" s="16" t="str">
        <f t="shared" si="64"/>
        <v>FY 2018</v>
      </c>
      <c r="E1351" s="16" t="str">
        <f t="shared" si="65"/>
        <v>Q2</v>
      </c>
      <c r="F1351" t="s">
        <v>126</v>
      </c>
      <c r="G1351" t="s">
        <v>127</v>
      </c>
      <c r="H1351">
        <v>5138</v>
      </c>
      <c r="I1351" t="s">
        <v>111</v>
      </c>
      <c r="J1351" t="s">
        <v>112</v>
      </c>
      <c r="L1351">
        <v>60</v>
      </c>
      <c r="M1351" t="s">
        <v>128</v>
      </c>
    </row>
    <row r="1352" spans="1:13" x14ac:dyDescent="0.3">
      <c r="A1352" t="s">
        <v>108</v>
      </c>
      <c r="B1352" s="16">
        <v>42978</v>
      </c>
      <c r="C1352" s="16" t="str">
        <f t="shared" si="63"/>
        <v>Aug</v>
      </c>
      <c r="D1352" s="16" t="str">
        <f t="shared" si="64"/>
        <v>FY 2018</v>
      </c>
      <c r="E1352" s="16" t="str">
        <f t="shared" si="65"/>
        <v>Q2</v>
      </c>
      <c r="F1352" t="s">
        <v>129</v>
      </c>
      <c r="G1352" t="s">
        <v>130</v>
      </c>
      <c r="H1352">
        <v>170058</v>
      </c>
      <c r="I1352" t="s">
        <v>111</v>
      </c>
      <c r="J1352" t="s">
        <v>112</v>
      </c>
      <c r="L1352">
        <v>70</v>
      </c>
      <c r="M1352" t="s">
        <v>131</v>
      </c>
    </row>
    <row r="1353" spans="1:13" x14ac:dyDescent="0.3">
      <c r="A1353" t="s">
        <v>108</v>
      </c>
      <c r="B1353" s="16">
        <v>42978</v>
      </c>
      <c r="C1353" s="16" t="str">
        <f t="shared" si="63"/>
        <v>Aug</v>
      </c>
      <c r="D1353" s="16" t="str">
        <f t="shared" si="64"/>
        <v>FY 2018</v>
      </c>
      <c r="E1353" s="16" t="str">
        <f t="shared" si="65"/>
        <v>Q2</v>
      </c>
      <c r="F1353" t="s">
        <v>132</v>
      </c>
      <c r="G1353" t="s">
        <v>133</v>
      </c>
      <c r="H1353">
        <v>28382</v>
      </c>
      <c r="I1353" t="s">
        <v>111</v>
      </c>
      <c r="J1353" t="s">
        <v>112</v>
      </c>
      <c r="L1353">
        <v>80</v>
      </c>
      <c r="M1353" t="s">
        <v>134</v>
      </c>
    </row>
    <row r="1354" spans="1:13" x14ac:dyDescent="0.3">
      <c r="A1354" t="s">
        <v>108</v>
      </c>
      <c r="B1354" s="16">
        <v>42978</v>
      </c>
      <c r="C1354" s="16" t="str">
        <f t="shared" si="63"/>
        <v>Aug</v>
      </c>
      <c r="D1354" s="16" t="str">
        <f t="shared" si="64"/>
        <v>FY 2018</v>
      </c>
      <c r="E1354" s="16" t="str">
        <f t="shared" si="65"/>
        <v>Q2</v>
      </c>
      <c r="F1354" t="s">
        <v>135</v>
      </c>
      <c r="G1354" t="s">
        <v>136</v>
      </c>
      <c r="H1354">
        <v>18681</v>
      </c>
      <c r="I1354" t="s">
        <v>111</v>
      </c>
      <c r="J1354" t="s">
        <v>112</v>
      </c>
      <c r="L1354">
        <v>90</v>
      </c>
      <c r="M1354" t="s">
        <v>137</v>
      </c>
    </row>
    <row r="1355" spans="1:13" x14ac:dyDescent="0.3">
      <c r="A1355" t="s">
        <v>108</v>
      </c>
      <c r="B1355" s="16">
        <v>42978</v>
      </c>
      <c r="C1355" s="16" t="str">
        <f t="shared" si="63"/>
        <v>Aug</v>
      </c>
      <c r="D1355" s="16" t="str">
        <f t="shared" si="64"/>
        <v>FY 2018</v>
      </c>
      <c r="E1355" s="16" t="str">
        <f t="shared" si="65"/>
        <v>Q2</v>
      </c>
      <c r="F1355" t="s">
        <v>138</v>
      </c>
      <c r="G1355" t="s">
        <v>139</v>
      </c>
      <c r="H1355">
        <v>900</v>
      </c>
      <c r="I1355" t="s">
        <v>111</v>
      </c>
      <c r="J1355" t="s">
        <v>112</v>
      </c>
      <c r="L1355">
        <v>100</v>
      </c>
      <c r="M1355" t="s">
        <v>140</v>
      </c>
    </row>
    <row r="1356" spans="1:13" x14ac:dyDescent="0.3">
      <c r="A1356" t="s">
        <v>108</v>
      </c>
      <c r="B1356" s="16">
        <v>42978</v>
      </c>
      <c r="C1356" s="16" t="str">
        <f t="shared" si="63"/>
        <v>Aug</v>
      </c>
      <c r="D1356" s="16" t="str">
        <f t="shared" si="64"/>
        <v>FY 2018</v>
      </c>
      <c r="E1356" s="16" t="str">
        <f t="shared" si="65"/>
        <v>Q2</v>
      </c>
      <c r="F1356" t="s">
        <v>141</v>
      </c>
      <c r="G1356" t="s">
        <v>142</v>
      </c>
      <c r="H1356">
        <v>121</v>
      </c>
      <c r="I1356" t="s">
        <v>111</v>
      </c>
      <c r="J1356" t="s">
        <v>112</v>
      </c>
      <c r="L1356">
        <v>110</v>
      </c>
      <c r="M1356" t="s">
        <v>143</v>
      </c>
    </row>
    <row r="1357" spans="1:13" x14ac:dyDescent="0.3">
      <c r="A1357" t="s">
        <v>108</v>
      </c>
      <c r="B1357" s="16">
        <v>42978</v>
      </c>
      <c r="C1357" s="16" t="str">
        <f t="shared" si="63"/>
        <v>Aug</v>
      </c>
      <c r="D1357" s="16" t="str">
        <f t="shared" si="64"/>
        <v>FY 2018</v>
      </c>
      <c r="E1357" s="16" t="str">
        <f t="shared" si="65"/>
        <v>Q2</v>
      </c>
      <c r="F1357" t="s">
        <v>144</v>
      </c>
      <c r="G1357" t="s">
        <v>145</v>
      </c>
      <c r="H1357">
        <v>3487</v>
      </c>
      <c r="I1357" t="s">
        <v>111</v>
      </c>
      <c r="J1357" t="s">
        <v>112</v>
      </c>
      <c r="L1357">
        <v>120</v>
      </c>
      <c r="M1357" t="s">
        <v>146</v>
      </c>
    </row>
    <row r="1358" spans="1:13" x14ac:dyDescent="0.3">
      <c r="A1358" t="s">
        <v>108</v>
      </c>
      <c r="B1358" s="16">
        <v>42978</v>
      </c>
      <c r="C1358" s="16" t="str">
        <f t="shared" si="63"/>
        <v>Aug</v>
      </c>
      <c r="D1358" s="16" t="str">
        <f t="shared" si="64"/>
        <v>FY 2018</v>
      </c>
      <c r="E1358" s="16" t="str">
        <f t="shared" si="65"/>
        <v>Q2</v>
      </c>
      <c r="F1358" t="s">
        <v>147</v>
      </c>
      <c r="G1358" t="s">
        <v>148</v>
      </c>
      <c r="H1358">
        <v>5193</v>
      </c>
      <c r="I1358" t="s">
        <v>111</v>
      </c>
      <c r="J1358" t="s">
        <v>112</v>
      </c>
      <c r="L1358">
        <v>130</v>
      </c>
      <c r="M1358" t="s">
        <v>149</v>
      </c>
    </row>
    <row r="1359" spans="1:13" x14ac:dyDescent="0.3">
      <c r="A1359" t="s">
        <v>108</v>
      </c>
      <c r="B1359" s="16">
        <v>42978</v>
      </c>
      <c r="C1359" s="16" t="str">
        <f t="shared" si="63"/>
        <v>Aug</v>
      </c>
      <c r="D1359" s="16" t="str">
        <f t="shared" si="64"/>
        <v>FY 2018</v>
      </c>
      <c r="E1359" s="16" t="str">
        <f t="shared" si="65"/>
        <v>Q2</v>
      </c>
      <c r="F1359" t="s">
        <v>150</v>
      </c>
      <c r="G1359" t="s">
        <v>151</v>
      </c>
      <c r="H1359">
        <v>169195</v>
      </c>
      <c r="I1359" t="s">
        <v>111</v>
      </c>
      <c r="J1359" t="s">
        <v>112</v>
      </c>
      <c r="L1359">
        <v>140</v>
      </c>
      <c r="M1359" t="s">
        <v>152</v>
      </c>
    </row>
    <row r="1360" spans="1:13" x14ac:dyDescent="0.3">
      <c r="A1360" t="s">
        <v>108</v>
      </c>
      <c r="B1360" s="16">
        <v>42947</v>
      </c>
      <c r="C1360" s="16" t="str">
        <f t="shared" si="63"/>
        <v>Jul</v>
      </c>
      <c r="D1360" s="16" t="str">
        <f t="shared" si="64"/>
        <v>FY 2018</v>
      </c>
      <c r="E1360" s="16" t="str">
        <f t="shared" si="65"/>
        <v>Q2</v>
      </c>
      <c r="F1360" t="s">
        <v>109</v>
      </c>
      <c r="G1360" t="s">
        <v>110</v>
      </c>
      <c r="H1360">
        <v>24988</v>
      </c>
      <c r="I1360" t="s">
        <v>111</v>
      </c>
      <c r="J1360" t="s">
        <v>112</v>
      </c>
      <c r="L1360">
        <v>10</v>
      </c>
      <c r="M1360" t="s">
        <v>113</v>
      </c>
    </row>
    <row r="1361" spans="1:13" x14ac:dyDescent="0.3">
      <c r="A1361" t="s">
        <v>108</v>
      </c>
      <c r="B1361" s="16">
        <v>42947</v>
      </c>
      <c r="C1361" s="16" t="str">
        <f t="shared" si="63"/>
        <v>Jul</v>
      </c>
      <c r="D1361" s="16" t="str">
        <f t="shared" si="64"/>
        <v>FY 2018</v>
      </c>
      <c r="E1361" s="16" t="str">
        <f t="shared" si="65"/>
        <v>Q2</v>
      </c>
      <c r="F1361" t="s">
        <v>114</v>
      </c>
      <c r="G1361" t="s">
        <v>115</v>
      </c>
      <c r="H1361">
        <v>16337</v>
      </c>
      <c r="I1361" t="s">
        <v>111</v>
      </c>
      <c r="J1361" t="s">
        <v>112</v>
      </c>
      <c r="L1361">
        <v>20</v>
      </c>
      <c r="M1361" t="s">
        <v>116</v>
      </c>
    </row>
    <row r="1362" spans="1:13" x14ac:dyDescent="0.3">
      <c r="A1362" t="s">
        <v>108</v>
      </c>
      <c r="B1362" s="16">
        <v>42947</v>
      </c>
      <c r="C1362" s="16" t="str">
        <f t="shared" si="63"/>
        <v>Jul</v>
      </c>
      <c r="D1362" s="16" t="str">
        <f t="shared" si="64"/>
        <v>FY 2018</v>
      </c>
      <c r="E1362" s="16" t="str">
        <f t="shared" si="65"/>
        <v>Q2</v>
      </c>
      <c r="F1362" t="s">
        <v>117</v>
      </c>
      <c r="G1362" t="s">
        <v>118</v>
      </c>
      <c r="H1362">
        <v>702</v>
      </c>
      <c r="I1362" t="s">
        <v>111</v>
      </c>
      <c r="J1362" t="s">
        <v>112</v>
      </c>
      <c r="L1362">
        <v>30</v>
      </c>
      <c r="M1362" t="s">
        <v>119</v>
      </c>
    </row>
    <row r="1363" spans="1:13" x14ac:dyDescent="0.3">
      <c r="A1363" t="s">
        <v>108</v>
      </c>
      <c r="B1363" s="16">
        <v>42947</v>
      </c>
      <c r="C1363" s="16" t="str">
        <f t="shared" si="63"/>
        <v>Jul</v>
      </c>
      <c r="D1363" s="16" t="str">
        <f t="shared" si="64"/>
        <v>FY 2018</v>
      </c>
      <c r="E1363" s="16" t="str">
        <f t="shared" si="65"/>
        <v>Q2</v>
      </c>
      <c r="F1363" t="s">
        <v>120</v>
      </c>
      <c r="G1363" t="s">
        <v>121</v>
      </c>
      <c r="H1363">
        <v>90</v>
      </c>
      <c r="I1363" t="s">
        <v>111</v>
      </c>
      <c r="J1363" t="s">
        <v>112</v>
      </c>
      <c r="L1363">
        <v>40</v>
      </c>
      <c r="M1363" t="s">
        <v>122</v>
      </c>
    </row>
    <row r="1364" spans="1:13" x14ac:dyDescent="0.3">
      <c r="A1364" t="s">
        <v>108</v>
      </c>
      <c r="B1364" s="16">
        <v>42947</v>
      </c>
      <c r="C1364" s="16" t="str">
        <f t="shared" si="63"/>
        <v>Jul</v>
      </c>
      <c r="D1364" s="16" t="str">
        <f t="shared" si="64"/>
        <v>FY 2018</v>
      </c>
      <c r="E1364" s="16" t="str">
        <f t="shared" si="65"/>
        <v>Q2</v>
      </c>
      <c r="F1364" t="s">
        <v>123</v>
      </c>
      <c r="G1364" t="s">
        <v>124</v>
      </c>
      <c r="H1364">
        <v>3240</v>
      </c>
      <c r="I1364" t="s">
        <v>111</v>
      </c>
      <c r="J1364" t="s">
        <v>112</v>
      </c>
      <c r="L1364">
        <v>50</v>
      </c>
      <c r="M1364" t="s">
        <v>125</v>
      </c>
    </row>
    <row r="1365" spans="1:13" x14ac:dyDescent="0.3">
      <c r="A1365" t="s">
        <v>108</v>
      </c>
      <c r="B1365" s="16">
        <v>42947</v>
      </c>
      <c r="C1365" s="16" t="str">
        <f t="shared" si="63"/>
        <v>Jul</v>
      </c>
      <c r="D1365" s="16" t="str">
        <f t="shared" si="64"/>
        <v>FY 2018</v>
      </c>
      <c r="E1365" s="16" t="str">
        <f t="shared" si="65"/>
        <v>Q2</v>
      </c>
      <c r="F1365" t="s">
        <v>126</v>
      </c>
      <c r="G1365" t="s">
        <v>127</v>
      </c>
      <c r="H1365">
        <v>4619</v>
      </c>
      <c r="I1365" t="s">
        <v>111</v>
      </c>
      <c r="J1365" t="s">
        <v>112</v>
      </c>
      <c r="L1365">
        <v>60</v>
      </c>
      <c r="M1365" t="s">
        <v>128</v>
      </c>
    </row>
    <row r="1366" spans="1:13" x14ac:dyDescent="0.3">
      <c r="A1366" t="s">
        <v>108</v>
      </c>
      <c r="B1366" s="16">
        <v>42947</v>
      </c>
      <c r="C1366" s="16" t="str">
        <f t="shared" si="63"/>
        <v>Jul</v>
      </c>
      <c r="D1366" s="16" t="str">
        <f t="shared" si="64"/>
        <v>FY 2018</v>
      </c>
      <c r="E1366" s="16" t="str">
        <f t="shared" si="65"/>
        <v>Q2</v>
      </c>
      <c r="F1366" t="s">
        <v>129</v>
      </c>
      <c r="G1366" t="s">
        <v>130</v>
      </c>
      <c r="H1366">
        <v>154943</v>
      </c>
      <c r="I1366" t="s">
        <v>111</v>
      </c>
      <c r="J1366" t="s">
        <v>112</v>
      </c>
      <c r="L1366">
        <v>70</v>
      </c>
      <c r="M1366" t="s">
        <v>131</v>
      </c>
    </row>
    <row r="1367" spans="1:13" x14ac:dyDescent="0.3">
      <c r="A1367" t="s">
        <v>108</v>
      </c>
      <c r="B1367" s="16">
        <v>42947</v>
      </c>
      <c r="C1367" s="16" t="str">
        <f t="shared" si="63"/>
        <v>Jul</v>
      </c>
      <c r="D1367" s="16" t="str">
        <f t="shared" si="64"/>
        <v>FY 2018</v>
      </c>
      <c r="E1367" s="16" t="str">
        <f t="shared" si="65"/>
        <v>Q2</v>
      </c>
      <c r="F1367" t="s">
        <v>132</v>
      </c>
      <c r="G1367" t="s">
        <v>133</v>
      </c>
      <c r="H1367">
        <v>27659</v>
      </c>
      <c r="I1367" t="s">
        <v>111</v>
      </c>
      <c r="J1367" t="s">
        <v>112</v>
      </c>
      <c r="L1367">
        <v>80</v>
      </c>
      <c r="M1367" t="s">
        <v>134</v>
      </c>
    </row>
    <row r="1368" spans="1:13" x14ac:dyDescent="0.3">
      <c r="A1368" t="s">
        <v>108</v>
      </c>
      <c r="B1368" s="16">
        <v>42947</v>
      </c>
      <c r="C1368" s="16" t="str">
        <f t="shared" si="63"/>
        <v>Jul</v>
      </c>
      <c r="D1368" s="16" t="str">
        <f t="shared" si="64"/>
        <v>FY 2018</v>
      </c>
      <c r="E1368" s="16" t="str">
        <f t="shared" si="65"/>
        <v>Q2</v>
      </c>
      <c r="F1368" t="s">
        <v>135</v>
      </c>
      <c r="G1368" t="s">
        <v>136</v>
      </c>
      <c r="H1368">
        <v>18681</v>
      </c>
      <c r="I1368" t="s">
        <v>111</v>
      </c>
      <c r="J1368" t="s">
        <v>112</v>
      </c>
      <c r="L1368">
        <v>90</v>
      </c>
      <c r="M1368" t="s">
        <v>137</v>
      </c>
    </row>
    <row r="1369" spans="1:13" x14ac:dyDescent="0.3">
      <c r="A1369" t="s">
        <v>108</v>
      </c>
      <c r="B1369" s="16">
        <v>42947</v>
      </c>
      <c r="C1369" s="16" t="str">
        <f t="shared" si="63"/>
        <v>Jul</v>
      </c>
      <c r="D1369" s="16" t="str">
        <f t="shared" si="64"/>
        <v>FY 2018</v>
      </c>
      <c r="E1369" s="16" t="str">
        <f t="shared" si="65"/>
        <v>Q2</v>
      </c>
      <c r="F1369" t="s">
        <v>138</v>
      </c>
      <c r="G1369" t="s">
        <v>139</v>
      </c>
      <c r="H1369">
        <v>637</v>
      </c>
      <c r="I1369" t="s">
        <v>111</v>
      </c>
      <c r="J1369" t="s">
        <v>112</v>
      </c>
      <c r="L1369">
        <v>100</v>
      </c>
      <c r="M1369" t="s">
        <v>140</v>
      </c>
    </row>
    <row r="1370" spans="1:13" x14ac:dyDescent="0.3">
      <c r="A1370" t="s">
        <v>108</v>
      </c>
      <c r="B1370" s="16">
        <v>42947</v>
      </c>
      <c r="C1370" s="16" t="str">
        <f t="shared" si="63"/>
        <v>Jul</v>
      </c>
      <c r="D1370" s="16" t="str">
        <f t="shared" si="64"/>
        <v>FY 2018</v>
      </c>
      <c r="E1370" s="16" t="str">
        <f t="shared" si="65"/>
        <v>Q2</v>
      </c>
      <c r="F1370" t="s">
        <v>141</v>
      </c>
      <c r="G1370" t="s">
        <v>142</v>
      </c>
      <c r="H1370">
        <v>79</v>
      </c>
      <c r="I1370" t="s">
        <v>111</v>
      </c>
      <c r="J1370" t="s">
        <v>112</v>
      </c>
      <c r="L1370">
        <v>110</v>
      </c>
      <c r="M1370" t="s">
        <v>143</v>
      </c>
    </row>
    <row r="1371" spans="1:13" x14ac:dyDescent="0.3">
      <c r="A1371" t="s">
        <v>108</v>
      </c>
      <c r="B1371" s="16">
        <v>42947</v>
      </c>
      <c r="C1371" s="16" t="str">
        <f t="shared" si="63"/>
        <v>Jul</v>
      </c>
      <c r="D1371" s="16" t="str">
        <f t="shared" si="64"/>
        <v>FY 2018</v>
      </c>
      <c r="E1371" s="16" t="str">
        <f t="shared" si="65"/>
        <v>Q2</v>
      </c>
      <c r="F1371" t="s">
        <v>144</v>
      </c>
      <c r="G1371" t="s">
        <v>145</v>
      </c>
      <c r="H1371">
        <v>3175</v>
      </c>
      <c r="I1371" t="s">
        <v>111</v>
      </c>
      <c r="J1371" t="s">
        <v>112</v>
      </c>
      <c r="L1371">
        <v>120</v>
      </c>
      <c r="M1371" t="s">
        <v>146</v>
      </c>
    </row>
    <row r="1372" spans="1:13" x14ac:dyDescent="0.3">
      <c r="A1372" t="s">
        <v>108</v>
      </c>
      <c r="B1372" s="16">
        <v>42947</v>
      </c>
      <c r="C1372" s="16" t="str">
        <f t="shared" si="63"/>
        <v>Jul</v>
      </c>
      <c r="D1372" s="16" t="str">
        <f t="shared" si="64"/>
        <v>FY 2018</v>
      </c>
      <c r="E1372" s="16" t="str">
        <f t="shared" si="65"/>
        <v>Q2</v>
      </c>
      <c r="F1372" t="s">
        <v>147</v>
      </c>
      <c r="G1372" t="s">
        <v>148</v>
      </c>
      <c r="H1372">
        <v>5087</v>
      </c>
      <c r="I1372" t="s">
        <v>111</v>
      </c>
      <c r="J1372" t="s">
        <v>112</v>
      </c>
      <c r="L1372">
        <v>130</v>
      </c>
      <c r="M1372" t="s">
        <v>149</v>
      </c>
    </row>
    <row r="1373" spans="1:13" x14ac:dyDescent="0.3">
      <c r="A1373" t="s">
        <v>108</v>
      </c>
      <c r="B1373" s="16">
        <v>42947</v>
      </c>
      <c r="C1373" s="16" t="str">
        <f t="shared" si="63"/>
        <v>Jul</v>
      </c>
      <c r="D1373" s="16" t="str">
        <f t="shared" si="64"/>
        <v>FY 2018</v>
      </c>
      <c r="E1373" s="16" t="str">
        <f t="shared" si="65"/>
        <v>Q2</v>
      </c>
      <c r="F1373" t="s">
        <v>150</v>
      </c>
      <c r="G1373" t="s">
        <v>151</v>
      </c>
      <c r="H1373">
        <v>155629</v>
      </c>
      <c r="I1373" t="s">
        <v>111</v>
      </c>
      <c r="J1373" t="s">
        <v>112</v>
      </c>
      <c r="L1373">
        <v>140</v>
      </c>
      <c r="M1373" t="s">
        <v>152</v>
      </c>
    </row>
    <row r="1374" spans="1:13" x14ac:dyDescent="0.3">
      <c r="A1374" t="s">
        <v>108</v>
      </c>
      <c r="B1374" s="16">
        <v>42916</v>
      </c>
      <c r="C1374" s="16" t="str">
        <f t="shared" si="63"/>
        <v>Jun</v>
      </c>
      <c r="D1374" s="16" t="str">
        <f t="shared" si="64"/>
        <v>FY 2018</v>
      </c>
      <c r="E1374" s="16" t="str">
        <f t="shared" si="65"/>
        <v>Q1</v>
      </c>
      <c r="F1374" t="s">
        <v>109</v>
      </c>
      <c r="G1374" t="s">
        <v>110</v>
      </c>
      <c r="H1374">
        <v>20630</v>
      </c>
      <c r="I1374" t="s">
        <v>111</v>
      </c>
      <c r="J1374" t="s">
        <v>112</v>
      </c>
      <c r="L1374">
        <v>10</v>
      </c>
      <c r="M1374" t="s">
        <v>113</v>
      </c>
    </row>
    <row r="1375" spans="1:13" x14ac:dyDescent="0.3">
      <c r="A1375" t="s">
        <v>108</v>
      </c>
      <c r="B1375" s="16">
        <v>42916</v>
      </c>
      <c r="C1375" s="16" t="str">
        <f t="shared" si="63"/>
        <v>Jun</v>
      </c>
      <c r="D1375" s="16" t="str">
        <f t="shared" si="64"/>
        <v>FY 2018</v>
      </c>
      <c r="E1375" s="16" t="str">
        <f t="shared" si="65"/>
        <v>Q1</v>
      </c>
      <c r="F1375" t="s">
        <v>114</v>
      </c>
      <c r="G1375" t="s">
        <v>115</v>
      </c>
      <c r="H1375">
        <v>12870</v>
      </c>
      <c r="I1375" t="s">
        <v>111</v>
      </c>
      <c r="J1375" t="s">
        <v>112</v>
      </c>
      <c r="L1375">
        <v>20</v>
      </c>
      <c r="M1375" t="s">
        <v>116</v>
      </c>
    </row>
    <row r="1376" spans="1:13" x14ac:dyDescent="0.3">
      <c r="A1376" t="s">
        <v>108</v>
      </c>
      <c r="B1376" s="16">
        <v>42916</v>
      </c>
      <c r="C1376" s="16" t="str">
        <f t="shared" si="63"/>
        <v>Jun</v>
      </c>
      <c r="D1376" s="16" t="str">
        <f t="shared" si="64"/>
        <v>FY 2018</v>
      </c>
      <c r="E1376" s="16" t="str">
        <f t="shared" si="65"/>
        <v>Q1</v>
      </c>
      <c r="F1376" t="s">
        <v>117</v>
      </c>
      <c r="G1376" t="s">
        <v>118</v>
      </c>
      <c r="H1376">
        <v>645</v>
      </c>
      <c r="I1376" t="s">
        <v>111</v>
      </c>
      <c r="J1376" t="s">
        <v>112</v>
      </c>
      <c r="L1376">
        <v>30</v>
      </c>
      <c r="M1376" t="s">
        <v>119</v>
      </c>
    </row>
    <row r="1377" spans="1:13" x14ac:dyDescent="0.3">
      <c r="A1377" t="s">
        <v>108</v>
      </c>
      <c r="B1377" s="16">
        <v>42916</v>
      </c>
      <c r="C1377" s="16" t="str">
        <f t="shared" si="63"/>
        <v>Jun</v>
      </c>
      <c r="D1377" s="16" t="str">
        <f t="shared" si="64"/>
        <v>FY 2018</v>
      </c>
      <c r="E1377" s="16" t="str">
        <f t="shared" si="65"/>
        <v>Q1</v>
      </c>
      <c r="F1377" t="s">
        <v>120</v>
      </c>
      <c r="G1377" t="s">
        <v>121</v>
      </c>
      <c r="H1377">
        <v>77</v>
      </c>
      <c r="I1377" t="s">
        <v>111</v>
      </c>
      <c r="J1377" t="s">
        <v>112</v>
      </c>
      <c r="L1377">
        <v>40</v>
      </c>
      <c r="M1377" t="s">
        <v>122</v>
      </c>
    </row>
    <row r="1378" spans="1:13" x14ac:dyDescent="0.3">
      <c r="A1378" t="s">
        <v>108</v>
      </c>
      <c r="B1378" s="16">
        <v>42916</v>
      </c>
      <c r="C1378" s="16" t="str">
        <f t="shared" si="63"/>
        <v>Jun</v>
      </c>
      <c r="D1378" s="16" t="str">
        <f t="shared" si="64"/>
        <v>FY 2018</v>
      </c>
      <c r="E1378" s="16" t="str">
        <f t="shared" si="65"/>
        <v>Q1</v>
      </c>
      <c r="F1378" t="s">
        <v>123</v>
      </c>
      <c r="G1378" t="s">
        <v>124</v>
      </c>
      <c r="H1378">
        <v>2592</v>
      </c>
      <c r="I1378" t="s">
        <v>111</v>
      </c>
      <c r="J1378" t="s">
        <v>112</v>
      </c>
      <c r="L1378">
        <v>50</v>
      </c>
      <c r="M1378" t="s">
        <v>125</v>
      </c>
    </row>
    <row r="1379" spans="1:13" x14ac:dyDescent="0.3">
      <c r="A1379" t="s">
        <v>108</v>
      </c>
      <c r="B1379" s="16">
        <v>42916</v>
      </c>
      <c r="C1379" s="16" t="str">
        <f t="shared" si="63"/>
        <v>Jun</v>
      </c>
      <c r="D1379" s="16" t="str">
        <f t="shared" si="64"/>
        <v>FY 2018</v>
      </c>
      <c r="E1379" s="16" t="str">
        <f t="shared" si="65"/>
        <v>Q1</v>
      </c>
      <c r="F1379" t="s">
        <v>126</v>
      </c>
      <c r="G1379" t="s">
        <v>127</v>
      </c>
      <c r="H1379">
        <v>4446</v>
      </c>
      <c r="I1379" t="s">
        <v>111</v>
      </c>
      <c r="J1379" t="s">
        <v>112</v>
      </c>
      <c r="L1379">
        <v>60</v>
      </c>
      <c r="M1379" t="s">
        <v>128</v>
      </c>
    </row>
    <row r="1380" spans="1:13" x14ac:dyDescent="0.3">
      <c r="A1380" t="s">
        <v>108</v>
      </c>
      <c r="B1380" s="16">
        <v>42916</v>
      </c>
      <c r="C1380" s="16" t="str">
        <f t="shared" si="63"/>
        <v>Jun</v>
      </c>
      <c r="D1380" s="16" t="str">
        <f t="shared" si="64"/>
        <v>FY 2018</v>
      </c>
      <c r="E1380" s="16" t="str">
        <f t="shared" si="65"/>
        <v>Q1</v>
      </c>
      <c r="F1380" t="s">
        <v>129</v>
      </c>
      <c r="G1380" t="s">
        <v>130</v>
      </c>
      <c r="H1380">
        <v>129342</v>
      </c>
      <c r="I1380" t="s">
        <v>111</v>
      </c>
      <c r="J1380" t="s">
        <v>112</v>
      </c>
      <c r="L1380">
        <v>70</v>
      </c>
      <c r="M1380" t="s">
        <v>131</v>
      </c>
    </row>
    <row r="1381" spans="1:13" x14ac:dyDescent="0.3">
      <c r="A1381" t="s">
        <v>108</v>
      </c>
      <c r="B1381" s="16">
        <v>42916</v>
      </c>
      <c r="C1381" s="16" t="str">
        <f t="shared" si="63"/>
        <v>Jun</v>
      </c>
      <c r="D1381" s="16" t="str">
        <f t="shared" si="64"/>
        <v>FY 2018</v>
      </c>
      <c r="E1381" s="16" t="str">
        <f t="shared" si="65"/>
        <v>Q1</v>
      </c>
      <c r="F1381" t="s">
        <v>132</v>
      </c>
      <c r="G1381" t="s">
        <v>133</v>
      </c>
      <c r="H1381">
        <v>17469</v>
      </c>
      <c r="I1381" t="s">
        <v>111</v>
      </c>
      <c r="J1381" t="s">
        <v>112</v>
      </c>
      <c r="L1381">
        <v>80</v>
      </c>
      <c r="M1381" t="s">
        <v>134</v>
      </c>
    </row>
    <row r="1382" spans="1:13" x14ac:dyDescent="0.3">
      <c r="A1382" t="s">
        <v>108</v>
      </c>
      <c r="B1382" s="16">
        <v>42916</v>
      </c>
      <c r="C1382" s="16" t="str">
        <f t="shared" si="63"/>
        <v>Jun</v>
      </c>
      <c r="D1382" s="16" t="str">
        <f t="shared" si="64"/>
        <v>FY 2018</v>
      </c>
      <c r="E1382" s="16" t="str">
        <f t="shared" si="65"/>
        <v>Q1</v>
      </c>
      <c r="F1382" t="s">
        <v>135</v>
      </c>
      <c r="G1382" t="s">
        <v>136</v>
      </c>
      <c r="H1382">
        <v>10684</v>
      </c>
      <c r="I1382" t="s">
        <v>111</v>
      </c>
      <c r="J1382" t="s">
        <v>112</v>
      </c>
      <c r="L1382">
        <v>90</v>
      </c>
      <c r="M1382" t="s">
        <v>137</v>
      </c>
    </row>
    <row r="1383" spans="1:13" x14ac:dyDescent="0.3">
      <c r="A1383" t="s">
        <v>108</v>
      </c>
      <c r="B1383" s="16">
        <v>42916</v>
      </c>
      <c r="C1383" s="16" t="str">
        <f t="shared" si="63"/>
        <v>Jun</v>
      </c>
      <c r="D1383" s="16" t="str">
        <f t="shared" si="64"/>
        <v>FY 2018</v>
      </c>
      <c r="E1383" s="16" t="str">
        <f t="shared" si="65"/>
        <v>Q1</v>
      </c>
      <c r="F1383" t="s">
        <v>138</v>
      </c>
      <c r="G1383" t="s">
        <v>139</v>
      </c>
      <c r="H1383">
        <v>608</v>
      </c>
      <c r="I1383" t="s">
        <v>111</v>
      </c>
      <c r="J1383" t="s">
        <v>112</v>
      </c>
      <c r="L1383">
        <v>100</v>
      </c>
      <c r="M1383" t="s">
        <v>140</v>
      </c>
    </row>
    <row r="1384" spans="1:13" x14ac:dyDescent="0.3">
      <c r="A1384" t="s">
        <v>108</v>
      </c>
      <c r="B1384" s="16">
        <v>42916</v>
      </c>
      <c r="C1384" s="16" t="str">
        <f t="shared" si="63"/>
        <v>Jun</v>
      </c>
      <c r="D1384" s="16" t="str">
        <f t="shared" si="64"/>
        <v>FY 2018</v>
      </c>
      <c r="E1384" s="16" t="str">
        <f t="shared" si="65"/>
        <v>Q1</v>
      </c>
      <c r="F1384" t="s">
        <v>141</v>
      </c>
      <c r="G1384" t="s">
        <v>142</v>
      </c>
      <c r="H1384">
        <v>75</v>
      </c>
      <c r="I1384" t="s">
        <v>111</v>
      </c>
      <c r="J1384" t="s">
        <v>112</v>
      </c>
      <c r="L1384">
        <v>110</v>
      </c>
      <c r="M1384" t="s">
        <v>143</v>
      </c>
    </row>
    <row r="1385" spans="1:13" x14ac:dyDescent="0.3">
      <c r="A1385" t="s">
        <v>108</v>
      </c>
      <c r="B1385" s="16">
        <v>42916</v>
      </c>
      <c r="C1385" s="16" t="str">
        <f t="shared" si="63"/>
        <v>Jun</v>
      </c>
      <c r="D1385" s="16" t="str">
        <f t="shared" si="64"/>
        <v>FY 2018</v>
      </c>
      <c r="E1385" s="16" t="str">
        <f t="shared" si="65"/>
        <v>Q1</v>
      </c>
      <c r="F1385" t="s">
        <v>144</v>
      </c>
      <c r="G1385" t="s">
        <v>145</v>
      </c>
      <c r="H1385">
        <v>2176</v>
      </c>
      <c r="I1385" t="s">
        <v>111</v>
      </c>
      <c r="J1385" t="s">
        <v>112</v>
      </c>
      <c r="L1385">
        <v>120</v>
      </c>
      <c r="M1385" t="s">
        <v>146</v>
      </c>
    </row>
    <row r="1386" spans="1:13" x14ac:dyDescent="0.3">
      <c r="A1386" t="s">
        <v>108</v>
      </c>
      <c r="B1386" s="16">
        <v>42916</v>
      </c>
      <c r="C1386" s="16" t="str">
        <f t="shared" si="63"/>
        <v>Jun</v>
      </c>
      <c r="D1386" s="16" t="str">
        <f t="shared" si="64"/>
        <v>FY 2018</v>
      </c>
      <c r="E1386" s="16" t="str">
        <f t="shared" si="65"/>
        <v>Q1</v>
      </c>
      <c r="F1386" t="s">
        <v>147</v>
      </c>
      <c r="G1386" t="s">
        <v>148</v>
      </c>
      <c r="H1386">
        <v>3926</v>
      </c>
      <c r="I1386" t="s">
        <v>111</v>
      </c>
      <c r="J1386" t="s">
        <v>112</v>
      </c>
      <c r="L1386">
        <v>130</v>
      </c>
      <c r="M1386" t="s">
        <v>149</v>
      </c>
    </row>
    <row r="1387" spans="1:13" x14ac:dyDescent="0.3">
      <c r="A1387" t="s">
        <v>108</v>
      </c>
      <c r="B1387" s="16">
        <v>42916</v>
      </c>
      <c r="C1387" s="16" t="str">
        <f t="shared" si="63"/>
        <v>Jun</v>
      </c>
      <c r="D1387" s="16" t="str">
        <f t="shared" si="64"/>
        <v>FY 2018</v>
      </c>
      <c r="E1387" s="16" t="str">
        <f t="shared" si="65"/>
        <v>Q1</v>
      </c>
      <c r="F1387" t="s">
        <v>150</v>
      </c>
      <c r="G1387" t="s">
        <v>151</v>
      </c>
      <c r="H1387">
        <v>128520</v>
      </c>
      <c r="I1387" t="s">
        <v>111</v>
      </c>
      <c r="J1387" t="s">
        <v>112</v>
      </c>
      <c r="L1387">
        <v>140</v>
      </c>
      <c r="M1387" t="s">
        <v>152</v>
      </c>
    </row>
    <row r="1388" spans="1:13" x14ac:dyDescent="0.3">
      <c r="A1388" t="s">
        <v>108</v>
      </c>
      <c r="B1388" s="16">
        <v>42886</v>
      </c>
      <c r="C1388" s="16" t="str">
        <f t="shared" si="63"/>
        <v>May</v>
      </c>
      <c r="D1388" s="16" t="str">
        <f t="shared" si="64"/>
        <v>FY 2018</v>
      </c>
      <c r="E1388" s="16" t="str">
        <f t="shared" si="65"/>
        <v>Q1</v>
      </c>
      <c r="F1388" t="s">
        <v>109</v>
      </c>
      <c r="G1388" t="s">
        <v>110</v>
      </c>
      <c r="H1388">
        <v>27287</v>
      </c>
      <c r="I1388" t="s">
        <v>111</v>
      </c>
      <c r="J1388" t="s">
        <v>112</v>
      </c>
      <c r="L1388">
        <v>10</v>
      </c>
      <c r="M1388" t="s">
        <v>113</v>
      </c>
    </row>
    <row r="1389" spans="1:13" x14ac:dyDescent="0.3">
      <c r="A1389" t="s">
        <v>108</v>
      </c>
      <c r="B1389" s="16">
        <v>42886</v>
      </c>
      <c r="C1389" s="16" t="str">
        <f t="shared" si="63"/>
        <v>May</v>
      </c>
      <c r="D1389" s="16" t="str">
        <f t="shared" si="64"/>
        <v>FY 2018</v>
      </c>
      <c r="E1389" s="16" t="str">
        <f t="shared" si="65"/>
        <v>Q1</v>
      </c>
      <c r="F1389" t="s">
        <v>114</v>
      </c>
      <c r="G1389" t="s">
        <v>115</v>
      </c>
      <c r="H1389">
        <v>17478</v>
      </c>
      <c r="I1389" t="s">
        <v>111</v>
      </c>
      <c r="J1389" t="s">
        <v>112</v>
      </c>
      <c r="L1389">
        <v>20</v>
      </c>
      <c r="M1389" t="s">
        <v>116</v>
      </c>
    </row>
    <row r="1390" spans="1:13" x14ac:dyDescent="0.3">
      <c r="A1390" t="s">
        <v>108</v>
      </c>
      <c r="B1390" s="16">
        <v>42886</v>
      </c>
      <c r="C1390" s="16" t="str">
        <f t="shared" si="63"/>
        <v>May</v>
      </c>
      <c r="D1390" s="16" t="str">
        <f t="shared" si="64"/>
        <v>FY 2018</v>
      </c>
      <c r="E1390" s="16" t="str">
        <f t="shared" si="65"/>
        <v>Q1</v>
      </c>
      <c r="F1390" t="s">
        <v>117</v>
      </c>
      <c r="G1390" t="s">
        <v>118</v>
      </c>
      <c r="H1390">
        <v>805</v>
      </c>
      <c r="I1390" t="s">
        <v>111</v>
      </c>
      <c r="J1390" t="s">
        <v>112</v>
      </c>
      <c r="L1390">
        <v>30</v>
      </c>
      <c r="M1390" t="s">
        <v>119</v>
      </c>
    </row>
    <row r="1391" spans="1:13" x14ac:dyDescent="0.3">
      <c r="A1391" t="s">
        <v>108</v>
      </c>
      <c r="B1391" s="16">
        <v>42886</v>
      </c>
      <c r="C1391" s="16" t="str">
        <f t="shared" si="63"/>
        <v>May</v>
      </c>
      <c r="D1391" s="16" t="str">
        <f t="shared" si="64"/>
        <v>FY 2018</v>
      </c>
      <c r="E1391" s="16" t="str">
        <f t="shared" si="65"/>
        <v>Q1</v>
      </c>
      <c r="F1391" t="s">
        <v>120</v>
      </c>
      <c r="G1391" t="s">
        <v>121</v>
      </c>
      <c r="H1391">
        <v>99</v>
      </c>
      <c r="I1391" t="s">
        <v>111</v>
      </c>
      <c r="J1391" t="s">
        <v>112</v>
      </c>
      <c r="L1391">
        <v>40</v>
      </c>
      <c r="M1391" t="s">
        <v>122</v>
      </c>
    </row>
    <row r="1392" spans="1:13" x14ac:dyDescent="0.3">
      <c r="A1392" t="s">
        <v>108</v>
      </c>
      <c r="B1392" s="16">
        <v>42886</v>
      </c>
      <c r="C1392" s="16" t="str">
        <f t="shared" si="63"/>
        <v>May</v>
      </c>
      <c r="D1392" s="16" t="str">
        <f t="shared" si="64"/>
        <v>FY 2018</v>
      </c>
      <c r="E1392" s="16" t="str">
        <f t="shared" si="65"/>
        <v>Q1</v>
      </c>
      <c r="F1392" t="s">
        <v>123</v>
      </c>
      <c r="G1392" t="s">
        <v>124</v>
      </c>
      <c r="H1392">
        <v>3242</v>
      </c>
      <c r="I1392" t="s">
        <v>111</v>
      </c>
      <c r="J1392" t="s">
        <v>112</v>
      </c>
      <c r="L1392">
        <v>50</v>
      </c>
      <c r="M1392" t="s">
        <v>125</v>
      </c>
    </row>
    <row r="1393" spans="1:13" x14ac:dyDescent="0.3">
      <c r="A1393" t="s">
        <v>108</v>
      </c>
      <c r="B1393" s="16">
        <v>42886</v>
      </c>
      <c r="C1393" s="16" t="str">
        <f t="shared" si="63"/>
        <v>May</v>
      </c>
      <c r="D1393" s="16" t="str">
        <f t="shared" si="64"/>
        <v>FY 2018</v>
      </c>
      <c r="E1393" s="16" t="str">
        <f t="shared" si="65"/>
        <v>Q1</v>
      </c>
      <c r="F1393" t="s">
        <v>126</v>
      </c>
      <c r="G1393" t="s">
        <v>127</v>
      </c>
      <c r="H1393">
        <v>5663</v>
      </c>
      <c r="I1393" t="s">
        <v>111</v>
      </c>
      <c r="J1393" t="s">
        <v>112</v>
      </c>
      <c r="L1393">
        <v>60</v>
      </c>
      <c r="M1393" t="s">
        <v>128</v>
      </c>
    </row>
    <row r="1394" spans="1:13" x14ac:dyDescent="0.3">
      <c r="A1394" t="s">
        <v>108</v>
      </c>
      <c r="B1394" s="16">
        <v>42886</v>
      </c>
      <c r="C1394" s="16" t="str">
        <f t="shared" si="63"/>
        <v>May</v>
      </c>
      <c r="D1394" s="16" t="str">
        <f t="shared" si="64"/>
        <v>FY 2018</v>
      </c>
      <c r="E1394" s="16" t="str">
        <f t="shared" si="65"/>
        <v>Q1</v>
      </c>
      <c r="F1394" t="s">
        <v>129</v>
      </c>
      <c r="G1394" t="s">
        <v>130</v>
      </c>
      <c r="H1394">
        <v>155855</v>
      </c>
      <c r="I1394" t="s">
        <v>111</v>
      </c>
      <c r="J1394" t="s">
        <v>112</v>
      </c>
      <c r="L1394">
        <v>70</v>
      </c>
      <c r="M1394" t="s">
        <v>131</v>
      </c>
    </row>
    <row r="1395" spans="1:13" x14ac:dyDescent="0.3">
      <c r="A1395" t="s">
        <v>108</v>
      </c>
      <c r="B1395" s="16">
        <v>42886</v>
      </c>
      <c r="C1395" s="16" t="str">
        <f t="shared" si="63"/>
        <v>May</v>
      </c>
      <c r="D1395" s="16" t="str">
        <f t="shared" si="64"/>
        <v>FY 2018</v>
      </c>
      <c r="E1395" s="16" t="str">
        <f t="shared" si="65"/>
        <v>Q1</v>
      </c>
      <c r="F1395" t="s">
        <v>132</v>
      </c>
      <c r="G1395" t="s">
        <v>133</v>
      </c>
      <c r="H1395">
        <v>27159</v>
      </c>
      <c r="I1395" t="s">
        <v>111</v>
      </c>
      <c r="J1395" t="s">
        <v>112</v>
      </c>
      <c r="L1395">
        <v>80</v>
      </c>
      <c r="M1395" t="s">
        <v>134</v>
      </c>
    </row>
    <row r="1396" spans="1:13" x14ac:dyDescent="0.3">
      <c r="A1396" t="s">
        <v>108</v>
      </c>
      <c r="B1396" s="16">
        <v>42886</v>
      </c>
      <c r="C1396" s="16" t="str">
        <f t="shared" si="63"/>
        <v>May</v>
      </c>
      <c r="D1396" s="16" t="str">
        <f t="shared" si="64"/>
        <v>FY 2018</v>
      </c>
      <c r="E1396" s="16" t="str">
        <f t="shared" si="65"/>
        <v>Q1</v>
      </c>
      <c r="F1396" t="s">
        <v>135</v>
      </c>
      <c r="G1396" t="s">
        <v>136</v>
      </c>
      <c r="H1396">
        <v>17074</v>
      </c>
      <c r="I1396" t="s">
        <v>111</v>
      </c>
      <c r="J1396" t="s">
        <v>112</v>
      </c>
      <c r="L1396">
        <v>90</v>
      </c>
      <c r="M1396" t="s">
        <v>137</v>
      </c>
    </row>
    <row r="1397" spans="1:13" x14ac:dyDescent="0.3">
      <c r="A1397" t="s">
        <v>108</v>
      </c>
      <c r="B1397" s="16">
        <v>42886</v>
      </c>
      <c r="C1397" s="16" t="str">
        <f t="shared" si="63"/>
        <v>May</v>
      </c>
      <c r="D1397" s="16" t="str">
        <f t="shared" si="64"/>
        <v>FY 2018</v>
      </c>
      <c r="E1397" s="16" t="str">
        <f t="shared" si="65"/>
        <v>Q1</v>
      </c>
      <c r="F1397" t="s">
        <v>138</v>
      </c>
      <c r="G1397" t="s">
        <v>139</v>
      </c>
      <c r="H1397">
        <v>869</v>
      </c>
      <c r="I1397" t="s">
        <v>111</v>
      </c>
      <c r="J1397" t="s">
        <v>112</v>
      </c>
      <c r="L1397">
        <v>100</v>
      </c>
      <c r="M1397" t="s">
        <v>140</v>
      </c>
    </row>
    <row r="1398" spans="1:13" x14ac:dyDescent="0.3">
      <c r="A1398" t="s">
        <v>108</v>
      </c>
      <c r="B1398" s="16">
        <v>42886</v>
      </c>
      <c r="C1398" s="16" t="str">
        <f t="shared" si="63"/>
        <v>May</v>
      </c>
      <c r="D1398" s="16" t="str">
        <f t="shared" si="64"/>
        <v>FY 2018</v>
      </c>
      <c r="E1398" s="16" t="str">
        <f t="shared" si="65"/>
        <v>Q1</v>
      </c>
      <c r="F1398" t="s">
        <v>141</v>
      </c>
      <c r="G1398" t="s">
        <v>142</v>
      </c>
      <c r="H1398">
        <v>82</v>
      </c>
      <c r="I1398" t="s">
        <v>111</v>
      </c>
      <c r="J1398" t="s">
        <v>112</v>
      </c>
      <c r="L1398">
        <v>110</v>
      </c>
      <c r="M1398" t="s">
        <v>143</v>
      </c>
    </row>
    <row r="1399" spans="1:13" x14ac:dyDescent="0.3">
      <c r="A1399" t="s">
        <v>108</v>
      </c>
      <c r="B1399" s="16">
        <v>42886</v>
      </c>
      <c r="C1399" s="16" t="str">
        <f t="shared" si="63"/>
        <v>May</v>
      </c>
      <c r="D1399" s="16" t="str">
        <f t="shared" si="64"/>
        <v>FY 2018</v>
      </c>
      <c r="E1399" s="16" t="str">
        <f t="shared" si="65"/>
        <v>Q1</v>
      </c>
      <c r="F1399" t="s">
        <v>144</v>
      </c>
      <c r="G1399" t="s">
        <v>145</v>
      </c>
      <c r="H1399">
        <v>3388</v>
      </c>
      <c r="I1399" t="s">
        <v>111</v>
      </c>
      <c r="J1399" t="s">
        <v>112</v>
      </c>
      <c r="L1399">
        <v>120</v>
      </c>
      <c r="M1399" t="s">
        <v>146</v>
      </c>
    </row>
    <row r="1400" spans="1:13" x14ac:dyDescent="0.3">
      <c r="A1400" t="s">
        <v>108</v>
      </c>
      <c r="B1400" s="16">
        <v>42886</v>
      </c>
      <c r="C1400" s="16" t="str">
        <f t="shared" si="63"/>
        <v>May</v>
      </c>
      <c r="D1400" s="16" t="str">
        <f t="shared" si="64"/>
        <v>FY 2018</v>
      </c>
      <c r="E1400" s="16" t="str">
        <f t="shared" si="65"/>
        <v>Q1</v>
      </c>
      <c r="F1400" t="s">
        <v>147</v>
      </c>
      <c r="G1400" t="s">
        <v>148</v>
      </c>
      <c r="H1400">
        <v>5746</v>
      </c>
      <c r="I1400" t="s">
        <v>111</v>
      </c>
      <c r="J1400" t="s">
        <v>112</v>
      </c>
      <c r="L1400">
        <v>130</v>
      </c>
      <c r="M1400" t="s">
        <v>149</v>
      </c>
    </row>
    <row r="1401" spans="1:13" x14ac:dyDescent="0.3">
      <c r="A1401" t="s">
        <v>108</v>
      </c>
      <c r="B1401" s="16">
        <v>42886</v>
      </c>
      <c r="C1401" s="16" t="str">
        <f t="shared" si="63"/>
        <v>May</v>
      </c>
      <c r="D1401" s="16" t="str">
        <f t="shared" si="64"/>
        <v>FY 2018</v>
      </c>
      <c r="E1401" s="16" t="str">
        <f t="shared" si="65"/>
        <v>Q1</v>
      </c>
      <c r="F1401" t="s">
        <v>150</v>
      </c>
      <c r="G1401" t="s">
        <v>151</v>
      </c>
      <c r="H1401">
        <v>153547</v>
      </c>
      <c r="I1401" t="s">
        <v>111</v>
      </c>
      <c r="J1401" t="s">
        <v>112</v>
      </c>
      <c r="L1401">
        <v>140</v>
      </c>
      <c r="M1401" t="s">
        <v>152</v>
      </c>
    </row>
    <row r="1402" spans="1:13" x14ac:dyDescent="0.3">
      <c r="A1402" t="s">
        <v>108</v>
      </c>
      <c r="B1402" s="16">
        <v>42855</v>
      </c>
      <c r="C1402" s="16" t="str">
        <f t="shared" si="63"/>
        <v>Apr</v>
      </c>
      <c r="D1402" s="16" t="str">
        <f t="shared" si="64"/>
        <v>FY 2018</v>
      </c>
      <c r="E1402" s="16" t="str">
        <f t="shared" si="65"/>
        <v>Q1</v>
      </c>
      <c r="F1402" t="s">
        <v>109</v>
      </c>
      <c r="G1402" t="s">
        <v>110</v>
      </c>
      <c r="H1402">
        <v>25421</v>
      </c>
      <c r="I1402" t="s">
        <v>111</v>
      </c>
      <c r="J1402" t="s">
        <v>112</v>
      </c>
      <c r="L1402">
        <v>10</v>
      </c>
      <c r="M1402" t="s">
        <v>113</v>
      </c>
    </row>
    <row r="1403" spans="1:13" x14ac:dyDescent="0.3">
      <c r="A1403" t="s">
        <v>108</v>
      </c>
      <c r="B1403" s="16">
        <v>42855</v>
      </c>
      <c r="C1403" s="16" t="str">
        <f t="shared" si="63"/>
        <v>Apr</v>
      </c>
      <c r="D1403" s="16" t="str">
        <f t="shared" si="64"/>
        <v>FY 2018</v>
      </c>
      <c r="E1403" s="16" t="str">
        <f t="shared" si="65"/>
        <v>Q1</v>
      </c>
      <c r="F1403" t="s">
        <v>114</v>
      </c>
      <c r="G1403" t="s">
        <v>115</v>
      </c>
      <c r="H1403">
        <v>15863</v>
      </c>
      <c r="I1403" t="s">
        <v>111</v>
      </c>
      <c r="J1403" t="s">
        <v>112</v>
      </c>
      <c r="L1403">
        <v>20</v>
      </c>
      <c r="M1403" t="s">
        <v>116</v>
      </c>
    </row>
    <row r="1404" spans="1:13" x14ac:dyDescent="0.3">
      <c r="A1404" t="s">
        <v>108</v>
      </c>
      <c r="B1404" s="16">
        <v>42855</v>
      </c>
      <c r="C1404" s="16" t="str">
        <f t="shared" si="63"/>
        <v>Apr</v>
      </c>
      <c r="D1404" s="16" t="str">
        <f t="shared" si="64"/>
        <v>FY 2018</v>
      </c>
      <c r="E1404" s="16" t="str">
        <f t="shared" si="65"/>
        <v>Q1</v>
      </c>
      <c r="F1404" t="s">
        <v>117</v>
      </c>
      <c r="G1404" t="s">
        <v>118</v>
      </c>
      <c r="H1404">
        <v>728</v>
      </c>
      <c r="I1404" t="s">
        <v>111</v>
      </c>
      <c r="J1404" t="s">
        <v>112</v>
      </c>
      <c r="L1404">
        <v>30</v>
      </c>
      <c r="M1404" t="s">
        <v>119</v>
      </c>
    </row>
    <row r="1405" spans="1:13" x14ac:dyDescent="0.3">
      <c r="A1405" t="s">
        <v>108</v>
      </c>
      <c r="B1405" s="16">
        <v>42855</v>
      </c>
      <c r="C1405" s="16" t="str">
        <f t="shared" si="63"/>
        <v>Apr</v>
      </c>
      <c r="D1405" s="16" t="str">
        <f t="shared" si="64"/>
        <v>FY 2018</v>
      </c>
      <c r="E1405" s="16" t="str">
        <f t="shared" si="65"/>
        <v>Q1</v>
      </c>
      <c r="F1405" t="s">
        <v>120</v>
      </c>
      <c r="G1405" t="s">
        <v>121</v>
      </c>
      <c r="H1405">
        <v>101</v>
      </c>
      <c r="I1405" t="s">
        <v>111</v>
      </c>
      <c r="J1405" t="s">
        <v>112</v>
      </c>
      <c r="L1405">
        <v>40</v>
      </c>
      <c r="M1405" t="s">
        <v>122</v>
      </c>
    </row>
    <row r="1406" spans="1:13" x14ac:dyDescent="0.3">
      <c r="A1406" t="s">
        <v>108</v>
      </c>
      <c r="B1406" s="16">
        <v>42855</v>
      </c>
      <c r="C1406" s="16" t="str">
        <f t="shared" si="63"/>
        <v>Apr</v>
      </c>
      <c r="D1406" s="16" t="str">
        <f t="shared" si="64"/>
        <v>FY 2018</v>
      </c>
      <c r="E1406" s="16" t="str">
        <f t="shared" si="65"/>
        <v>Q1</v>
      </c>
      <c r="F1406" t="s">
        <v>123</v>
      </c>
      <c r="G1406" t="s">
        <v>124</v>
      </c>
      <c r="H1406">
        <v>2466</v>
      </c>
      <c r="I1406" t="s">
        <v>111</v>
      </c>
      <c r="J1406" t="s">
        <v>112</v>
      </c>
      <c r="L1406">
        <v>50</v>
      </c>
      <c r="M1406" t="s">
        <v>125</v>
      </c>
    </row>
    <row r="1407" spans="1:13" x14ac:dyDescent="0.3">
      <c r="A1407" t="s">
        <v>108</v>
      </c>
      <c r="B1407" s="16">
        <v>42855</v>
      </c>
      <c r="C1407" s="16" t="str">
        <f t="shared" si="63"/>
        <v>Apr</v>
      </c>
      <c r="D1407" s="16" t="str">
        <f t="shared" si="64"/>
        <v>FY 2018</v>
      </c>
      <c r="E1407" s="16" t="str">
        <f t="shared" si="65"/>
        <v>Q1</v>
      </c>
      <c r="F1407" t="s">
        <v>126</v>
      </c>
      <c r="G1407" t="s">
        <v>127</v>
      </c>
      <c r="H1407">
        <v>6263</v>
      </c>
      <c r="I1407" t="s">
        <v>111</v>
      </c>
      <c r="J1407" t="s">
        <v>112</v>
      </c>
      <c r="L1407">
        <v>60</v>
      </c>
      <c r="M1407" t="s">
        <v>128</v>
      </c>
    </row>
    <row r="1408" spans="1:13" x14ac:dyDescent="0.3">
      <c r="A1408" t="s">
        <v>108</v>
      </c>
      <c r="B1408" s="16">
        <v>42855</v>
      </c>
      <c r="C1408" s="16" t="str">
        <f t="shared" si="63"/>
        <v>Apr</v>
      </c>
      <c r="D1408" s="16" t="str">
        <f t="shared" si="64"/>
        <v>FY 2018</v>
      </c>
      <c r="E1408" s="16" t="str">
        <f t="shared" si="65"/>
        <v>Q1</v>
      </c>
      <c r="F1408" t="s">
        <v>129</v>
      </c>
      <c r="G1408" t="s">
        <v>130</v>
      </c>
      <c r="H1408">
        <v>137550</v>
      </c>
      <c r="I1408" t="s">
        <v>111</v>
      </c>
      <c r="J1408" t="s">
        <v>112</v>
      </c>
      <c r="L1408">
        <v>70</v>
      </c>
      <c r="M1408" t="s">
        <v>131</v>
      </c>
    </row>
    <row r="1409" spans="1:13" x14ac:dyDescent="0.3">
      <c r="A1409" t="s">
        <v>108</v>
      </c>
      <c r="B1409" s="16">
        <v>42855</v>
      </c>
      <c r="C1409" s="16" t="str">
        <f t="shared" si="63"/>
        <v>Apr</v>
      </c>
      <c r="D1409" s="16" t="str">
        <f t="shared" si="64"/>
        <v>FY 2018</v>
      </c>
      <c r="E1409" s="16" t="str">
        <f t="shared" si="65"/>
        <v>Q1</v>
      </c>
      <c r="F1409" t="s">
        <v>132</v>
      </c>
      <c r="G1409" t="s">
        <v>133</v>
      </c>
      <c r="H1409">
        <v>25822</v>
      </c>
      <c r="I1409" t="s">
        <v>111</v>
      </c>
      <c r="J1409" t="s">
        <v>112</v>
      </c>
      <c r="L1409">
        <v>80</v>
      </c>
      <c r="M1409" t="s">
        <v>134</v>
      </c>
    </row>
    <row r="1410" spans="1:13" x14ac:dyDescent="0.3">
      <c r="A1410" t="s">
        <v>108</v>
      </c>
      <c r="B1410" s="16">
        <v>42855</v>
      </c>
      <c r="C1410" s="16" t="str">
        <f t="shared" si="63"/>
        <v>Apr</v>
      </c>
      <c r="D1410" s="16" t="str">
        <f t="shared" si="64"/>
        <v>FY 2018</v>
      </c>
      <c r="E1410" s="16" t="str">
        <f t="shared" si="65"/>
        <v>Q1</v>
      </c>
      <c r="F1410" t="s">
        <v>135</v>
      </c>
      <c r="G1410" t="s">
        <v>136</v>
      </c>
      <c r="H1410">
        <v>15861</v>
      </c>
      <c r="I1410" t="s">
        <v>111</v>
      </c>
      <c r="J1410" t="s">
        <v>112</v>
      </c>
      <c r="L1410">
        <v>90</v>
      </c>
      <c r="M1410" t="s">
        <v>137</v>
      </c>
    </row>
    <row r="1411" spans="1:13" x14ac:dyDescent="0.3">
      <c r="A1411" t="s">
        <v>108</v>
      </c>
      <c r="B1411" s="16">
        <v>42855</v>
      </c>
      <c r="C1411" s="16" t="str">
        <f t="shared" ref="C1411:C1474" si="66">TEXT(B1411,"mmm")</f>
        <v>Apr</v>
      </c>
      <c r="D1411" s="16" t="str">
        <f t="shared" ref="D1411:D1474" si="67">"FY "&amp; (YEAR(B1411) + IF(MONTH(B1411)&gt;3,1,0))</f>
        <v>FY 2018</v>
      </c>
      <c r="E1411" s="16" t="str">
        <f t="shared" ref="E1411:E1474" si="68">CHOOSE(INT((MOD(MONTH(B1411)-4,12))/3)+1, "Q1", "Q2", "Q3", "Q4")</f>
        <v>Q1</v>
      </c>
      <c r="F1411" t="s">
        <v>138</v>
      </c>
      <c r="G1411" t="s">
        <v>139</v>
      </c>
      <c r="H1411">
        <v>746</v>
      </c>
      <c r="I1411" t="s">
        <v>111</v>
      </c>
      <c r="J1411" t="s">
        <v>112</v>
      </c>
      <c r="L1411">
        <v>100</v>
      </c>
      <c r="M1411" t="s">
        <v>140</v>
      </c>
    </row>
    <row r="1412" spans="1:13" x14ac:dyDescent="0.3">
      <c r="A1412" t="s">
        <v>108</v>
      </c>
      <c r="B1412" s="16">
        <v>42855</v>
      </c>
      <c r="C1412" s="16" t="str">
        <f t="shared" si="66"/>
        <v>Apr</v>
      </c>
      <c r="D1412" s="16" t="str">
        <f t="shared" si="67"/>
        <v>FY 2018</v>
      </c>
      <c r="E1412" s="16" t="str">
        <f t="shared" si="68"/>
        <v>Q1</v>
      </c>
      <c r="F1412" t="s">
        <v>141</v>
      </c>
      <c r="G1412" t="s">
        <v>142</v>
      </c>
      <c r="H1412">
        <v>68</v>
      </c>
      <c r="I1412" t="s">
        <v>111</v>
      </c>
      <c r="J1412" t="s">
        <v>112</v>
      </c>
      <c r="L1412">
        <v>110</v>
      </c>
      <c r="M1412" t="s">
        <v>143</v>
      </c>
    </row>
    <row r="1413" spans="1:13" x14ac:dyDescent="0.3">
      <c r="A1413" t="s">
        <v>108</v>
      </c>
      <c r="B1413" s="16">
        <v>42855</v>
      </c>
      <c r="C1413" s="16" t="str">
        <f t="shared" si="66"/>
        <v>Apr</v>
      </c>
      <c r="D1413" s="16" t="str">
        <f t="shared" si="67"/>
        <v>FY 2018</v>
      </c>
      <c r="E1413" s="16" t="str">
        <f t="shared" si="68"/>
        <v>Q1</v>
      </c>
      <c r="F1413" t="s">
        <v>144</v>
      </c>
      <c r="G1413" t="s">
        <v>145</v>
      </c>
      <c r="H1413">
        <v>2782</v>
      </c>
      <c r="I1413" t="s">
        <v>111</v>
      </c>
      <c r="J1413" t="s">
        <v>112</v>
      </c>
      <c r="L1413">
        <v>120</v>
      </c>
      <c r="M1413" t="s">
        <v>146</v>
      </c>
    </row>
    <row r="1414" spans="1:13" x14ac:dyDescent="0.3">
      <c r="A1414" t="s">
        <v>108</v>
      </c>
      <c r="B1414" s="16">
        <v>42855</v>
      </c>
      <c r="C1414" s="16" t="str">
        <f t="shared" si="66"/>
        <v>Apr</v>
      </c>
      <c r="D1414" s="16" t="str">
        <f t="shared" si="67"/>
        <v>FY 2018</v>
      </c>
      <c r="E1414" s="16" t="str">
        <f t="shared" si="68"/>
        <v>Q1</v>
      </c>
      <c r="F1414" t="s">
        <v>147</v>
      </c>
      <c r="G1414" t="s">
        <v>148</v>
      </c>
      <c r="H1414">
        <v>6365</v>
      </c>
      <c r="I1414" t="s">
        <v>111</v>
      </c>
      <c r="J1414" t="s">
        <v>112</v>
      </c>
      <c r="L1414">
        <v>130</v>
      </c>
      <c r="M1414" t="s">
        <v>149</v>
      </c>
    </row>
    <row r="1415" spans="1:13" x14ac:dyDescent="0.3">
      <c r="A1415" t="s">
        <v>108</v>
      </c>
      <c r="B1415" s="16">
        <v>42855</v>
      </c>
      <c r="C1415" s="16" t="str">
        <f t="shared" si="66"/>
        <v>Apr</v>
      </c>
      <c r="D1415" s="16" t="str">
        <f t="shared" si="67"/>
        <v>FY 2018</v>
      </c>
      <c r="E1415" s="16" t="str">
        <f t="shared" si="68"/>
        <v>Q1</v>
      </c>
      <c r="F1415" t="s">
        <v>150</v>
      </c>
      <c r="G1415" t="s">
        <v>151</v>
      </c>
      <c r="H1415">
        <v>139444</v>
      </c>
      <c r="I1415" t="s">
        <v>111</v>
      </c>
      <c r="J1415" t="s">
        <v>112</v>
      </c>
      <c r="L1415">
        <v>140</v>
      </c>
      <c r="M1415" t="s">
        <v>152</v>
      </c>
    </row>
    <row r="1416" spans="1:13" x14ac:dyDescent="0.3">
      <c r="A1416" t="s">
        <v>108</v>
      </c>
      <c r="B1416" s="16">
        <v>42825</v>
      </c>
      <c r="C1416" s="16" t="str">
        <f t="shared" si="66"/>
        <v>Mar</v>
      </c>
      <c r="D1416" s="16" t="str">
        <f t="shared" si="67"/>
        <v>FY 2017</v>
      </c>
      <c r="E1416" s="16" t="str">
        <f t="shared" si="68"/>
        <v>Q4</v>
      </c>
      <c r="F1416" t="s">
        <v>109</v>
      </c>
      <c r="G1416" t="s">
        <v>110</v>
      </c>
      <c r="H1416">
        <v>27887</v>
      </c>
      <c r="I1416" t="s">
        <v>111</v>
      </c>
      <c r="J1416" t="s">
        <v>112</v>
      </c>
      <c r="L1416">
        <v>10</v>
      </c>
      <c r="M1416" t="s">
        <v>113</v>
      </c>
    </row>
    <row r="1417" spans="1:13" x14ac:dyDescent="0.3">
      <c r="A1417" t="s">
        <v>108</v>
      </c>
      <c r="B1417" s="16">
        <v>42825</v>
      </c>
      <c r="C1417" s="16" t="str">
        <f t="shared" si="66"/>
        <v>Mar</v>
      </c>
      <c r="D1417" s="16" t="str">
        <f t="shared" si="67"/>
        <v>FY 2017</v>
      </c>
      <c r="E1417" s="16" t="str">
        <f t="shared" si="68"/>
        <v>Q4</v>
      </c>
      <c r="F1417" t="s">
        <v>114</v>
      </c>
      <c r="G1417" t="s">
        <v>115</v>
      </c>
      <c r="H1417">
        <v>18295</v>
      </c>
      <c r="I1417" t="s">
        <v>111</v>
      </c>
      <c r="J1417" t="s">
        <v>112</v>
      </c>
      <c r="L1417">
        <v>20</v>
      </c>
      <c r="M1417" t="s">
        <v>116</v>
      </c>
    </row>
    <row r="1418" spans="1:13" x14ac:dyDescent="0.3">
      <c r="A1418" t="s">
        <v>108</v>
      </c>
      <c r="B1418" s="16">
        <v>42825</v>
      </c>
      <c r="C1418" s="16" t="str">
        <f t="shared" si="66"/>
        <v>Mar</v>
      </c>
      <c r="D1418" s="16" t="str">
        <f t="shared" si="67"/>
        <v>FY 2017</v>
      </c>
      <c r="E1418" s="16" t="str">
        <f t="shared" si="68"/>
        <v>Q4</v>
      </c>
      <c r="F1418" t="s">
        <v>117</v>
      </c>
      <c r="G1418" t="s">
        <v>118</v>
      </c>
      <c r="H1418">
        <v>644</v>
      </c>
      <c r="I1418" t="s">
        <v>111</v>
      </c>
      <c r="J1418" t="s">
        <v>112</v>
      </c>
      <c r="L1418">
        <v>30</v>
      </c>
      <c r="M1418" t="s">
        <v>119</v>
      </c>
    </row>
    <row r="1419" spans="1:13" x14ac:dyDescent="0.3">
      <c r="A1419" t="s">
        <v>108</v>
      </c>
      <c r="B1419" s="16">
        <v>42825</v>
      </c>
      <c r="C1419" s="16" t="str">
        <f t="shared" si="66"/>
        <v>Mar</v>
      </c>
      <c r="D1419" s="16" t="str">
        <f t="shared" si="67"/>
        <v>FY 2017</v>
      </c>
      <c r="E1419" s="16" t="str">
        <f t="shared" si="68"/>
        <v>Q4</v>
      </c>
      <c r="F1419" t="s">
        <v>120</v>
      </c>
      <c r="G1419" t="s">
        <v>121</v>
      </c>
      <c r="H1419">
        <v>88</v>
      </c>
      <c r="I1419" t="s">
        <v>111</v>
      </c>
      <c r="J1419" t="s">
        <v>112</v>
      </c>
      <c r="L1419">
        <v>40</v>
      </c>
      <c r="M1419" t="s">
        <v>122</v>
      </c>
    </row>
    <row r="1420" spans="1:13" x14ac:dyDescent="0.3">
      <c r="A1420" t="s">
        <v>108</v>
      </c>
      <c r="B1420" s="16">
        <v>42825</v>
      </c>
      <c r="C1420" s="16" t="str">
        <f t="shared" si="66"/>
        <v>Mar</v>
      </c>
      <c r="D1420" s="16" t="str">
        <f t="shared" si="67"/>
        <v>FY 2017</v>
      </c>
      <c r="E1420" s="16" t="str">
        <f t="shared" si="68"/>
        <v>Q4</v>
      </c>
      <c r="F1420" t="s">
        <v>123</v>
      </c>
      <c r="G1420" t="s">
        <v>124</v>
      </c>
      <c r="H1420">
        <v>2210</v>
      </c>
      <c r="I1420" t="s">
        <v>111</v>
      </c>
      <c r="J1420" t="s">
        <v>112</v>
      </c>
      <c r="L1420">
        <v>50</v>
      </c>
      <c r="M1420" t="s">
        <v>125</v>
      </c>
    </row>
    <row r="1421" spans="1:13" x14ac:dyDescent="0.3">
      <c r="A1421" t="s">
        <v>108</v>
      </c>
      <c r="B1421" s="16">
        <v>42825</v>
      </c>
      <c r="C1421" s="16" t="str">
        <f t="shared" si="66"/>
        <v>Mar</v>
      </c>
      <c r="D1421" s="16" t="str">
        <f t="shared" si="67"/>
        <v>FY 2017</v>
      </c>
      <c r="E1421" s="16" t="str">
        <f t="shared" si="68"/>
        <v>Q4</v>
      </c>
      <c r="F1421" t="s">
        <v>126</v>
      </c>
      <c r="G1421" t="s">
        <v>127</v>
      </c>
      <c r="H1421">
        <v>6650</v>
      </c>
      <c r="I1421" t="s">
        <v>111</v>
      </c>
      <c r="J1421" t="s">
        <v>112</v>
      </c>
      <c r="L1421">
        <v>60</v>
      </c>
      <c r="M1421" t="s">
        <v>128</v>
      </c>
    </row>
    <row r="1422" spans="1:13" x14ac:dyDescent="0.3">
      <c r="A1422" t="s">
        <v>108</v>
      </c>
      <c r="B1422" s="16">
        <v>42825</v>
      </c>
      <c r="C1422" s="16" t="str">
        <f t="shared" si="66"/>
        <v>Mar</v>
      </c>
      <c r="D1422" s="16" t="str">
        <f t="shared" si="67"/>
        <v>FY 2017</v>
      </c>
      <c r="E1422" s="16" t="str">
        <f t="shared" si="68"/>
        <v>Q4</v>
      </c>
      <c r="F1422" t="s">
        <v>129</v>
      </c>
      <c r="G1422" t="s">
        <v>130</v>
      </c>
      <c r="H1422">
        <v>138877</v>
      </c>
      <c r="I1422" t="s">
        <v>111</v>
      </c>
      <c r="J1422" t="s">
        <v>112</v>
      </c>
      <c r="L1422">
        <v>70</v>
      </c>
      <c r="M1422" t="s">
        <v>131</v>
      </c>
    </row>
    <row r="1423" spans="1:13" x14ac:dyDescent="0.3">
      <c r="A1423" t="s">
        <v>108</v>
      </c>
      <c r="B1423" s="16">
        <v>42825</v>
      </c>
      <c r="C1423" s="16" t="str">
        <f t="shared" si="66"/>
        <v>Mar</v>
      </c>
      <c r="D1423" s="16" t="str">
        <f t="shared" si="67"/>
        <v>FY 2017</v>
      </c>
      <c r="E1423" s="16" t="str">
        <f t="shared" si="68"/>
        <v>Q4</v>
      </c>
      <c r="F1423" t="s">
        <v>132</v>
      </c>
      <c r="G1423" t="s">
        <v>133</v>
      </c>
      <c r="H1423">
        <v>27763</v>
      </c>
      <c r="I1423" t="s">
        <v>111</v>
      </c>
      <c r="J1423" t="s">
        <v>112</v>
      </c>
      <c r="L1423">
        <v>80</v>
      </c>
      <c r="M1423" t="s">
        <v>134</v>
      </c>
    </row>
    <row r="1424" spans="1:13" x14ac:dyDescent="0.3">
      <c r="A1424" t="s">
        <v>108</v>
      </c>
      <c r="B1424" s="16">
        <v>42825</v>
      </c>
      <c r="C1424" s="16" t="str">
        <f t="shared" si="66"/>
        <v>Mar</v>
      </c>
      <c r="D1424" s="16" t="str">
        <f t="shared" si="67"/>
        <v>FY 2017</v>
      </c>
      <c r="E1424" s="16" t="str">
        <f t="shared" si="68"/>
        <v>Q4</v>
      </c>
      <c r="F1424" t="s">
        <v>135</v>
      </c>
      <c r="G1424" t="s">
        <v>136</v>
      </c>
      <c r="H1424">
        <v>18394</v>
      </c>
      <c r="I1424" t="s">
        <v>111</v>
      </c>
      <c r="J1424" t="s">
        <v>112</v>
      </c>
      <c r="L1424">
        <v>90</v>
      </c>
      <c r="M1424" t="s">
        <v>137</v>
      </c>
    </row>
    <row r="1425" spans="1:13" x14ac:dyDescent="0.3">
      <c r="A1425" t="s">
        <v>108</v>
      </c>
      <c r="B1425" s="16">
        <v>42825</v>
      </c>
      <c r="C1425" s="16" t="str">
        <f t="shared" si="66"/>
        <v>Mar</v>
      </c>
      <c r="D1425" s="16" t="str">
        <f t="shared" si="67"/>
        <v>FY 2017</v>
      </c>
      <c r="E1425" s="16" t="str">
        <f t="shared" si="68"/>
        <v>Q4</v>
      </c>
      <c r="F1425" t="s">
        <v>138</v>
      </c>
      <c r="G1425" t="s">
        <v>139</v>
      </c>
      <c r="H1425">
        <v>601</v>
      </c>
      <c r="I1425" t="s">
        <v>111</v>
      </c>
      <c r="J1425" t="s">
        <v>112</v>
      </c>
      <c r="L1425">
        <v>100</v>
      </c>
      <c r="M1425" t="s">
        <v>140</v>
      </c>
    </row>
    <row r="1426" spans="1:13" x14ac:dyDescent="0.3">
      <c r="A1426" t="s">
        <v>108</v>
      </c>
      <c r="B1426" s="16">
        <v>42825</v>
      </c>
      <c r="C1426" s="16" t="str">
        <f t="shared" si="66"/>
        <v>Mar</v>
      </c>
      <c r="D1426" s="16" t="str">
        <f t="shared" si="67"/>
        <v>FY 2017</v>
      </c>
      <c r="E1426" s="16" t="str">
        <f t="shared" si="68"/>
        <v>Q4</v>
      </c>
      <c r="F1426" t="s">
        <v>141</v>
      </c>
      <c r="G1426" t="s">
        <v>142</v>
      </c>
      <c r="H1426">
        <v>90</v>
      </c>
      <c r="I1426" t="s">
        <v>111</v>
      </c>
      <c r="J1426" t="s">
        <v>112</v>
      </c>
      <c r="L1426">
        <v>110</v>
      </c>
      <c r="M1426" t="s">
        <v>143</v>
      </c>
    </row>
    <row r="1427" spans="1:13" x14ac:dyDescent="0.3">
      <c r="A1427" t="s">
        <v>108</v>
      </c>
      <c r="B1427" s="16">
        <v>42825</v>
      </c>
      <c r="C1427" s="16" t="str">
        <f t="shared" si="66"/>
        <v>Mar</v>
      </c>
      <c r="D1427" s="16" t="str">
        <f t="shared" si="67"/>
        <v>FY 2017</v>
      </c>
      <c r="E1427" s="16" t="str">
        <f t="shared" si="68"/>
        <v>Q4</v>
      </c>
      <c r="F1427" t="s">
        <v>144</v>
      </c>
      <c r="G1427" t="s">
        <v>145</v>
      </c>
      <c r="H1427">
        <v>2242</v>
      </c>
      <c r="I1427" t="s">
        <v>111</v>
      </c>
      <c r="J1427" t="s">
        <v>112</v>
      </c>
      <c r="L1427">
        <v>120</v>
      </c>
      <c r="M1427" t="s">
        <v>146</v>
      </c>
    </row>
    <row r="1428" spans="1:13" x14ac:dyDescent="0.3">
      <c r="A1428" t="s">
        <v>108</v>
      </c>
      <c r="B1428" s="16">
        <v>42825</v>
      </c>
      <c r="C1428" s="16" t="str">
        <f t="shared" si="66"/>
        <v>Mar</v>
      </c>
      <c r="D1428" s="16" t="str">
        <f t="shared" si="67"/>
        <v>FY 2017</v>
      </c>
      <c r="E1428" s="16" t="str">
        <f t="shared" si="68"/>
        <v>Q4</v>
      </c>
      <c r="F1428" t="s">
        <v>147</v>
      </c>
      <c r="G1428" t="s">
        <v>148</v>
      </c>
      <c r="H1428">
        <v>6436</v>
      </c>
      <c r="I1428" t="s">
        <v>111</v>
      </c>
      <c r="J1428" t="s">
        <v>112</v>
      </c>
      <c r="L1428">
        <v>130</v>
      </c>
      <c r="M1428" t="s">
        <v>149</v>
      </c>
    </row>
    <row r="1429" spans="1:13" x14ac:dyDescent="0.3">
      <c r="A1429" t="s">
        <v>108</v>
      </c>
      <c r="B1429" s="16">
        <v>42825</v>
      </c>
      <c r="C1429" s="16" t="str">
        <f t="shared" si="66"/>
        <v>Mar</v>
      </c>
      <c r="D1429" s="16" t="str">
        <f t="shared" si="67"/>
        <v>FY 2017</v>
      </c>
      <c r="E1429" s="16" t="str">
        <f t="shared" si="68"/>
        <v>Q4</v>
      </c>
      <c r="F1429" t="s">
        <v>150</v>
      </c>
      <c r="G1429" t="s">
        <v>151</v>
      </c>
      <c r="H1429">
        <v>140000</v>
      </c>
      <c r="I1429" t="s">
        <v>111</v>
      </c>
      <c r="J1429" t="s">
        <v>112</v>
      </c>
      <c r="L1429">
        <v>140</v>
      </c>
      <c r="M1429" t="s">
        <v>152</v>
      </c>
    </row>
    <row r="1430" spans="1:13" x14ac:dyDescent="0.3">
      <c r="A1430" t="s">
        <v>108</v>
      </c>
      <c r="B1430" s="16">
        <v>42794</v>
      </c>
      <c r="C1430" s="16" t="str">
        <f t="shared" si="66"/>
        <v>Feb</v>
      </c>
      <c r="D1430" s="16" t="str">
        <f t="shared" si="67"/>
        <v>FY 2017</v>
      </c>
      <c r="E1430" s="16" t="str">
        <f t="shared" si="68"/>
        <v>Q4</v>
      </c>
      <c r="F1430" t="s">
        <v>109</v>
      </c>
      <c r="G1430" t="s">
        <v>110</v>
      </c>
      <c r="H1430">
        <v>26067</v>
      </c>
      <c r="I1430" t="s">
        <v>111</v>
      </c>
      <c r="J1430" t="s">
        <v>112</v>
      </c>
      <c r="L1430">
        <v>10</v>
      </c>
      <c r="M1430" t="s">
        <v>113</v>
      </c>
    </row>
    <row r="1431" spans="1:13" x14ac:dyDescent="0.3">
      <c r="A1431" t="s">
        <v>108</v>
      </c>
      <c r="B1431" s="16">
        <v>42794</v>
      </c>
      <c r="C1431" s="16" t="str">
        <f t="shared" si="66"/>
        <v>Feb</v>
      </c>
      <c r="D1431" s="16" t="str">
        <f t="shared" si="67"/>
        <v>FY 2017</v>
      </c>
      <c r="E1431" s="16" t="str">
        <f t="shared" si="68"/>
        <v>Q4</v>
      </c>
      <c r="F1431" t="s">
        <v>114</v>
      </c>
      <c r="G1431" t="s">
        <v>115</v>
      </c>
      <c r="H1431">
        <v>17119</v>
      </c>
      <c r="I1431" t="s">
        <v>111</v>
      </c>
      <c r="J1431" t="s">
        <v>112</v>
      </c>
      <c r="L1431">
        <v>20</v>
      </c>
      <c r="M1431" t="s">
        <v>116</v>
      </c>
    </row>
    <row r="1432" spans="1:13" x14ac:dyDescent="0.3">
      <c r="A1432" t="s">
        <v>108</v>
      </c>
      <c r="B1432" s="16">
        <v>42794</v>
      </c>
      <c r="C1432" s="16" t="str">
        <f t="shared" si="66"/>
        <v>Feb</v>
      </c>
      <c r="D1432" s="16" t="str">
        <f t="shared" si="67"/>
        <v>FY 2017</v>
      </c>
      <c r="E1432" s="16" t="str">
        <f t="shared" si="68"/>
        <v>Q4</v>
      </c>
      <c r="F1432" t="s">
        <v>117</v>
      </c>
      <c r="G1432" t="s">
        <v>118</v>
      </c>
      <c r="H1432">
        <v>638</v>
      </c>
      <c r="I1432" t="s">
        <v>111</v>
      </c>
      <c r="J1432" t="s">
        <v>112</v>
      </c>
      <c r="L1432">
        <v>30</v>
      </c>
      <c r="M1432" t="s">
        <v>119</v>
      </c>
    </row>
    <row r="1433" spans="1:13" x14ac:dyDescent="0.3">
      <c r="A1433" t="s">
        <v>108</v>
      </c>
      <c r="B1433" s="16">
        <v>42794</v>
      </c>
      <c r="C1433" s="16" t="str">
        <f t="shared" si="66"/>
        <v>Feb</v>
      </c>
      <c r="D1433" s="16" t="str">
        <f t="shared" si="67"/>
        <v>FY 2017</v>
      </c>
      <c r="E1433" s="16" t="str">
        <f t="shared" si="68"/>
        <v>Q4</v>
      </c>
      <c r="F1433" t="s">
        <v>120</v>
      </c>
      <c r="G1433" t="s">
        <v>121</v>
      </c>
      <c r="H1433">
        <v>96</v>
      </c>
      <c r="I1433" t="s">
        <v>111</v>
      </c>
      <c r="J1433" t="s">
        <v>112</v>
      </c>
      <c r="L1433">
        <v>40</v>
      </c>
      <c r="M1433" t="s">
        <v>122</v>
      </c>
    </row>
    <row r="1434" spans="1:13" x14ac:dyDescent="0.3">
      <c r="A1434" t="s">
        <v>108</v>
      </c>
      <c r="B1434" s="16">
        <v>42794</v>
      </c>
      <c r="C1434" s="16" t="str">
        <f t="shared" si="66"/>
        <v>Feb</v>
      </c>
      <c r="D1434" s="16" t="str">
        <f t="shared" si="67"/>
        <v>FY 2017</v>
      </c>
      <c r="E1434" s="16" t="str">
        <f t="shared" si="68"/>
        <v>Q4</v>
      </c>
      <c r="F1434" t="s">
        <v>123</v>
      </c>
      <c r="G1434" t="s">
        <v>124</v>
      </c>
      <c r="H1434">
        <v>2567</v>
      </c>
      <c r="I1434" t="s">
        <v>111</v>
      </c>
      <c r="J1434" t="s">
        <v>112</v>
      </c>
      <c r="L1434">
        <v>50</v>
      </c>
      <c r="M1434" t="s">
        <v>125</v>
      </c>
    </row>
    <row r="1435" spans="1:13" x14ac:dyDescent="0.3">
      <c r="A1435" t="s">
        <v>108</v>
      </c>
      <c r="B1435" s="16">
        <v>42794</v>
      </c>
      <c r="C1435" s="16" t="str">
        <f t="shared" si="66"/>
        <v>Feb</v>
      </c>
      <c r="D1435" s="16" t="str">
        <f t="shared" si="67"/>
        <v>FY 2017</v>
      </c>
      <c r="E1435" s="16" t="str">
        <f t="shared" si="68"/>
        <v>Q4</v>
      </c>
      <c r="F1435" t="s">
        <v>126</v>
      </c>
      <c r="G1435" t="s">
        <v>127</v>
      </c>
      <c r="H1435">
        <v>5647</v>
      </c>
      <c r="I1435" t="s">
        <v>111</v>
      </c>
      <c r="J1435" t="s">
        <v>112</v>
      </c>
      <c r="L1435">
        <v>60</v>
      </c>
      <c r="M1435" t="s">
        <v>128</v>
      </c>
    </row>
    <row r="1436" spans="1:13" x14ac:dyDescent="0.3">
      <c r="A1436" t="s">
        <v>108</v>
      </c>
      <c r="B1436" s="16">
        <v>42794</v>
      </c>
      <c r="C1436" s="16" t="str">
        <f t="shared" si="66"/>
        <v>Feb</v>
      </c>
      <c r="D1436" s="16" t="str">
        <f t="shared" si="67"/>
        <v>FY 2017</v>
      </c>
      <c r="E1436" s="16" t="str">
        <f t="shared" si="68"/>
        <v>Q4</v>
      </c>
      <c r="F1436" t="s">
        <v>129</v>
      </c>
      <c r="G1436" t="s">
        <v>130</v>
      </c>
      <c r="H1436">
        <v>135507</v>
      </c>
      <c r="I1436" t="s">
        <v>111</v>
      </c>
      <c r="J1436" t="s">
        <v>112</v>
      </c>
      <c r="L1436">
        <v>70</v>
      </c>
      <c r="M1436" t="s">
        <v>131</v>
      </c>
    </row>
    <row r="1437" spans="1:13" x14ac:dyDescent="0.3">
      <c r="A1437" t="s">
        <v>108</v>
      </c>
      <c r="B1437" s="16">
        <v>42794</v>
      </c>
      <c r="C1437" s="16" t="str">
        <f t="shared" si="66"/>
        <v>Feb</v>
      </c>
      <c r="D1437" s="16" t="str">
        <f t="shared" si="67"/>
        <v>FY 2017</v>
      </c>
      <c r="E1437" s="16" t="str">
        <f t="shared" si="68"/>
        <v>Q4</v>
      </c>
      <c r="F1437" t="s">
        <v>132</v>
      </c>
      <c r="G1437" t="s">
        <v>133</v>
      </c>
      <c r="H1437">
        <v>25319</v>
      </c>
      <c r="I1437" t="s">
        <v>111</v>
      </c>
      <c r="J1437" t="s">
        <v>112</v>
      </c>
      <c r="L1437">
        <v>80</v>
      </c>
      <c r="M1437" t="s">
        <v>134</v>
      </c>
    </row>
    <row r="1438" spans="1:13" x14ac:dyDescent="0.3">
      <c r="A1438" t="s">
        <v>108</v>
      </c>
      <c r="B1438" s="16">
        <v>42794</v>
      </c>
      <c r="C1438" s="16" t="str">
        <f t="shared" si="66"/>
        <v>Feb</v>
      </c>
      <c r="D1438" s="16" t="str">
        <f t="shared" si="67"/>
        <v>FY 2017</v>
      </c>
      <c r="E1438" s="16" t="str">
        <f t="shared" si="68"/>
        <v>Q4</v>
      </c>
      <c r="F1438" t="s">
        <v>135</v>
      </c>
      <c r="G1438" t="s">
        <v>136</v>
      </c>
      <c r="H1438">
        <v>17071</v>
      </c>
      <c r="I1438" t="s">
        <v>111</v>
      </c>
      <c r="J1438" t="s">
        <v>112</v>
      </c>
      <c r="L1438">
        <v>90</v>
      </c>
      <c r="M1438" t="s">
        <v>137</v>
      </c>
    </row>
    <row r="1439" spans="1:13" x14ac:dyDescent="0.3">
      <c r="A1439" t="s">
        <v>108</v>
      </c>
      <c r="B1439" s="16">
        <v>42794</v>
      </c>
      <c r="C1439" s="16" t="str">
        <f t="shared" si="66"/>
        <v>Feb</v>
      </c>
      <c r="D1439" s="16" t="str">
        <f t="shared" si="67"/>
        <v>FY 2017</v>
      </c>
      <c r="E1439" s="16" t="str">
        <f t="shared" si="68"/>
        <v>Q4</v>
      </c>
      <c r="F1439" t="s">
        <v>138</v>
      </c>
      <c r="G1439" t="s">
        <v>139</v>
      </c>
      <c r="H1439">
        <v>502</v>
      </c>
      <c r="I1439" t="s">
        <v>111</v>
      </c>
      <c r="J1439" t="s">
        <v>112</v>
      </c>
      <c r="L1439">
        <v>100</v>
      </c>
      <c r="M1439" t="s">
        <v>140</v>
      </c>
    </row>
    <row r="1440" spans="1:13" x14ac:dyDescent="0.3">
      <c r="A1440" t="s">
        <v>108</v>
      </c>
      <c r="B1440" s="16">
        <v>42794</v>
      </c>
      <c r="C1440" s="16" t="str">
        <f t="shared" si="66"/>
        <v>Feb</v>
      </c>
      <c r="D1440" s="16" t="str">
        <f t="shared" si="67"/>
        <v>FY 2017</v>
      </c>
      <c r="E1440" s="16" t="str">
        <f t="shared" si="68"/>
        <v>Q4</v>
      </c>
      <c r="F1440" t="s">
        <v>141</v>
      </c>
      <c r="G1440" t="s">
        <v>142</v>
      </c>
      <c r="H1440">
        <v>85</v>
      </c>
      <c r="I1440" t="s">
        <v>111</v>
      </c>
      <c r="J1440" t="s">
        <v>112</v>
      </c>
      <c r="L1440">
        <v>110</v>
      </c>
      <c r="M1440" t="s">
        <v>143</v>
      </c>
    </row>
    <row r="1441" spans="1:13" x14ac:dyDescent="0.3">
      <c r="A1441" t="s">
        <v>108</v>
      </c>
      <c r="B1441" s="16">
        <v>42794</v>
      </c>
      <c r="C1441" s="16" t="str">
        <f t="shared" si="66"/>
        <v>Feb</v>
      </c>
      <c r="D1441" s="16" t="str">
        <f t="shared" si="67"/>
        <v>FY 2017</v>
      </c>
      <c r="E1441" s="16" t="str">
        <f t="shared" si="68"/>
        <v>Q4</v>
      </c>
      <c r="F1441" t="s">
        <v>144</v>
      </c>
      <c r="G1441" t="s">
        <v>145</v>
      </c>
      <c r="H1441">
        <v>2142</v>
      </c>
      <c r="I1441" t="s">
        <v>111</v>
      </c>
      <c r="J1441" t="s">
        <v>112</v>
      </c>
      <c r="L1441">
        <v>120</v>
      </c>
      <c r="M1441" t="s">
        <v>146</v>
      </c>
    </row>
    <row r="1442" spans="1:13" x14ac:dyDescent="0.3">
      <c r="A1442" t="s">
        <v>108</v>
      </c>
      <c r="B1442" s="16">
        <v>42794</v>
      </c>
      <c r="C1442" s="16" t="str">
        <f t="shared" si="66"/>
        <v>Feb</v>
      </c>
      <c r="D1442" s="16" t="str">
        <f t="shared" si="67"/>
        <v>FY 2017</v>
      </c>
      <c r="E1442" s="16" t="str">
        <f t="shared" si="68"/>
        <v>Q4</v>
      </c>
      <c r="F1442" t="s">
        <v>147</v>
      </c>
      <c r="G1442" t="s">
        <v>148</v>
      </c>
      <c r="H1442">
        <v>5519</v>
      </c>
      <c r="I1442" t="s">
        <v>111</v>
      </c>
      <c r="J1442" t="s">
        <v>112</v>
      </c>
      <c r="L1442">
        <v>130</v>
      </c>
      <c r="M1442" t="s">
        <v>149</v>
      </c>
    </row>
    <row r="1443" spans="1:13" x14ac:dyDescent="0.3">
      <c r="A1443" t="s">
        <v>108</v>
      </c>
      <c r="B1443" s="16">
        <v>42794</v>
      </c>
      <c r="C1443" s="16" t="str">
        <f t="shared" si="66"/>
        <v>Feb</v>
      </c>
      <c r="D1443" s="16" t="str">
        <f t="shared" si="67"/>
        <v>FY 2017</v>
      </c>
      <c r="E1443" s="16" t="str">
        <f t="shared" si="68"/>
        <v>Q4</v>
      </c>
      <c r="F1443" t="s">
        <v>150</v>
      </c>
      <c r="G1443" t="s">
        <v>151</v>
      </c>
      <c r="H1443">
        <v>135503</v>
      </c>
      <c r="I1443" t="s">
        <v>111</v>
      </c>
      <c r="J1443" t="s">
        <v>112</v>
      </c>
      <c r="L1443">
        <v>140</v>
      </c>
      <c r="M1443" t="s">
        <v>152</v>
      </c>
    </row>
    <row r="1444" spans="1:13" x14ac:dyDescent="0.3">
      <c r="A1444" t="s">
        <v>108</v>
      </c>
      <c r="B1444" s="16">
        <v>42766</v>
      </c>
      <c r="C1444" s="16" t="str">
        <f t="shared" si="66"/>
        <v>Jan</v>
      </c>
      <c r="D1444" s="16" t="str">
        <f t="shared" si="67"/>
        <v>FY 2017</v>
      </c>
      <c r="E1444" s="16" t="str">
        <f t="shared" si="68"/>
        <v>Q4</v>
      </c>
      <c r="F1444" t="s">
        <v>109</v>
      </c>
      <c r="G1444" t="s">
        <v>110</v>
      </c>
      <c r="H1444">
        <v>27101</v>
      </c>
      <c r="I1444" t="s">
        <v>111</v>
      </c>
      <c r="J1444" t="s">
        <v>112</v>
      </c>
      <c r="L1444">
        <v>10</v>
      </c>
      <c r="M1444" t="s">
        <v>113</v>
      </c>
    </row>
    <row r="1445" spans="1:13" x14ac:dyDescent="0.3">
      <c r="A1445" t="s">
        <v>108</v>
      </c>
      <c r="B1445" s="16">
        <v>42766</v>
      </c>
      <c r="C1445" s="16" t="str">
        <f t="shared" si="66"/>
        <v>Jan</v>
      </c>
      <c r="D1445" s="16" t="str">
        <f t="shared" si="67"/>
        <v>FY 2017</v>
      </c>
      <c r="E1445" s="16" t="str">
        <f t="shared" si="68"/>
        <v>Q4</v>
      </c>
      <c r="F1445" t="s">
        <v>114</v>
      </c>
      <c r="G1445" t="s">
        <v>115</v>
      </c>
      <c r="H1445">
        <v>18255</v>
      </c>
      <c r="I1445" t="s">
        <v>111</v>
      </c>
      <c r="J1445" t="s">
        <v>112</v>
      </c>
      <c r="L1445">
        <v>20</v>
      </c>
      <c r="M1445" t="s">
        <v>116</v>
      </c>
    </row>
    <row r="1446" spans="1:13" x14ac:dyDescent="0.3">
      <c r="A1446" t="s">
        <v>108</v>
      </c>
      <c r="B1446" s="16">
        <v>42766</v>
      </c>
      <c r="C1446" s="16" t="str">
        <f t="shared" si="66"/>
        <v>Jan</v>
      </c>
      <c r="D1446" s="16" t="str">
        <f t="shared" si="67"/>
        <v>FY 2017</v>
      </c>
      <c r="E1446" s="16" t="str">
        <f t="shared" si="68"/>
        <v>Q4</v>
      </c>
      <c r="F1446" t="s">
        <v>117</v>
      </c>
      <c r="G1446" t="s">
        <v>118</v>
      </c>
      <c r="H1446">
        <v>735</v>
      </c>
      <c r="I1446" t="s">
        <v>111</v>
      </c>
      <c r="J1446" t="s">
        <v>112</v>
      </c>
      <c r="L1446">
        <v>30</v>
      </c>
      <c r="M1446" t="s">
        <v>119</v>
      </c>
    </row>
    <row r="1447" spans="1:13" x14ac:dyDescent="0.3">
      <c r="A1447" t="s">
        <v>108</v>
      </c>
      <c r="B1447" s="16">
        <v>42766</v>
      </c>
      <c r="C1447" s="16" t="str">
        <f t="shared" si="66"/>
        <v>Jan</v>
      </c>
      <c r="D1447" s="16" t="str">
        <f t="shared" si="67"/>
        <v>FY 2017</v>
      </c>
      <c r="E1447" s="16" t="str">
        <f t="shared" si="68"/>
        <v>Q4</v>
      </c>
      <c r="F1447" t="s">
        <v>120</v>
      </c>
      <c r="G1447" t="s">
        <v>121</v>
      </c>
      <c r="H1447">
        <v>92</v>
      </c>
      <c r="I1447" t="s">
        <v>111</v>
      </c>
      <c r="J1447" t="s">
        <v>112</v>
      </c>
      <c r="L1447">
        <v>40</v>
      </c>
      <c r="M1447" t="s">
        <v>122</v>
      </c>
    </row>
    <row r="1448" spans="1:13" x14ac:dyDescent="0.3">
      <c r="A1448" t="s">
        <v>108</v>
      </c>
      <c r="B1448" s="16">
        <v>42766</v>
      </c>
      <c r="C1448" s="16" t="str">
        <f t="shared" si="66"/>
        <v>Jan</v>
      </c>
      <c r="D1448" s="16" t="str">
        <f t="shared" si="67"/>
        <v>FY 2017</v>
      </c>
      <c r="E1448" s="16" t="str">
        <f t="shared" si="68"/>
        <v>Q4</v>
      </c>
      <c r="F1448" t="s">
        <v>123</v>
      </c>
      <c r="G1448" t="s">
        <v>124</v>
      </c>
      <c r="H1448">
        <v>2629</v>
      </c>
      <c r="I1448" t="s">
        <v>111</v>
      </c>
      <c r="J1448" t="s">
        <v>112</v>
      </c>
      <c r="L1448">
        <v>50</v>
      </c>
      <c r="M1448" t="s">
        <v>125</v>
      </c>
    </row>
    <row r="1449" spans="1:13" x14ac:dyDescent="0.3">
      <c r="A1449" t="s">
        <v>108</v>
      </c>
      <c r="B1449" s="16">
        <v>42766</v>
      </c>
      <c r="C1449" s="16" t="str">
        <f t="shared" si="66"/>
        <v>Jan</v>
      </c>
      <c r="D1449" s="16" t="str">
        <f t="shared" si="67"/>
        <v>FY 2017</v>
      </c>
      <c r="E1449" s="16" t="str">
        <f t="shared" si="68"/>
        <v>Q4</v>
      </c>
      <c r="F1449" t="s">
        <v>126</v>
      </c>
      <c r="G1449" t="s">
        <v>127</v>
      </c>
      <c r="H1449">
        <v>5390</v>
      </c>
      <c r="I1449" t="s">
        <v>111</v>
      </c>
      <c r="J1449" t="s">
        <v>112</v>
      </c>
      <c r="L1449">
        <v>60</v>
      </c>
      <c r="M1449" t="s">
        <v>128</v>
      </c>
    </row>
    <row r="1450" spans="1:13" x14ac:dyDescent="0.3">
      <c r="A1450" t="s">
        <v>108</v>
      </c>
      <c r="B1450" s="16">
        <v>42766</v>
      </c>
      <c r="C1450" s="16" t="str">
        <f t="shared" si="66"/>
        <v>Jan</v>
      </c>
      <c r="D1450" s="16" t="str">
        <f t="shared" si="67"/>
        <v>FY 2017</v>
      </c>
      <c r="E1450" s="16" t="str">
        <f t="shared" si="68"/>
        <v>Q4</v>
      </c>
      <c r="F1450" t="s">
        <v>129</v>
      </c>
      <c r="G1450" t="s">
        <v>130</v>
      </c>
      <c r="H1450">
        <v>143871</v>
      </c>
      <c r="I1450" t="s">
        <v>111</v>
      </c>
      <c r="J1450" t="s">
        <v>112</v>
      </c>
      <c r="L1450">
        <v>70</v>
      </c>
      <c r="M1450" t="s">
        <v>131</v>
      </c>
    </row>
    <row r="1451" spans="1:13" x14ac:dyDescent="0.3">
      <c r="A1451" t="s">
        <v>108</v>
      </c>
      <c r="B1451" s="16">
        <v>42766</v>
      </c>
      <c r="C1451" s="16" t="str">
        <f t="shared" si="66"/>
        <v>Jan</v>
      </c>
      <c r="D1451" s="16" t="str">
        <f t="shared" si="67"/>
        <v>FY 2017</v>
      </c>
      <c r="E1451" s="16" t="str">
        <f t="shared" si="68"/>
        <v>Q4</v>
      </c>
      <c r="F1451" t="s">
        <v>132</v>
      </c>
      <c r="G1451" t="s">
        <v>133</v>
      </c>
      <c r="H1451">
        <v>25202</v>
      </c>
      <c r="I1451" t="s">
        <v>111</v>
      </c>
      <c r="J1451" t="s">
        <v>112</v>
      </c>
      <c r="L1451">
        <v>80</v>
      </c>
      <c r="M1451" t="s">
        <v>134</v>
      </c>
    </row>
    <row r="1452" spans="1:13" x14ac:dyDescent="0.3">
      <c r="A1452" t="s">
        <v>108</v>
      </c>
      <c r="B1452" s="16">
        <v>42766</v>
      </c>
      <c r="C1452" s="16" t="str">
        <f t="shared" si="66"/>
        <v>Jan</v>
      </c>
      <c r="D1452" s="16" t="str">
        <f t="shared" si="67"/>
        <v>FY 2017</v>
      </c>
      <c r="E1452" s="16" t="str">
        <f t="shared" si="68"/>
        <v>Q4</v>
      </c>
      <c r="F1452" t="s">
        <v>135</v>
      </c>
      <c r="G1452" t="s">
        <v>136</v>
      </c>
      <c r="H1452">
        <v>17630</v>
      </c>
      <c r="I1452" t="s">
        <v>111</v>
      </c>
      <c r="J1452" t="s">
        <v>112</v>
      </c>
      <c r="L1452">
        <v>90</v>
      </c>
      <c r="M1452" t="s">
        <v>137</v>
      </c>
    </row>
    <row r="1453" spans="1:13" x14ac:dyDescent="0.3">
      <c r="A1453" t="s">
        <v>108</v>
      </c>
      <c r="B1453" s="16">
        <v>42766</v>
      </c>
      <c r="C1453" s="16" t="str">
        <f t="shared" si="66"/>
        <v>Jan</v>
      </c>
      <c r="D1453" s="16" t="str">
        <f t="shared" si="67"/>
        <v>FY 2017</v>
      </c>
      <c r="E1453" s="16" t="str">
        <f t="shared" si="68"/>
        <v>Q4</v>
      </c>
      <c r="F1453" t="s">
        <v>138</v>
      </c>
      <c r="G1453" t="s">
        <v>139</v>
      </c>
      <c r="H1453">
        <v>580</v>
      </c>
      <c r="I1453" t="s">
        <v>111</v>
      </c>
      <c r="J1453" t="s">
        <v>112</v>
      </c>
      <c r="L1453">
        <v>100</v>
      </c>
      <c r="M1453" t="s">
        <v>140</v>
      </c>
    </row>
    <row r="1454" spans="1:13" x14ac:dyDescent="0.3">
      <c r="A1454" t="s">
        <v>108</v>
      </c>
      <c r="B1454" s="16">
        <v>42766</v>
      </c>
      <c r="C1454" s="16" t="str">
        <f t="shared" si="66"/>
        <v>Jan</v>
      </c>
      <c r="D1454" s="16" t="str">
        <f t="shared" si="67"/>
        <v>FY 2017</v>
      </c>
      <c r="E1454" s="16" t="str">
        <f t="shared" si="68"/>
        <v>Q4</v>
      </c>
      <c r="F1454" t="s">
        <v>141</v>
      </c>
      <c r="G1454" t="s">
        <v>142</v>
      </c>
      <c r="H1454">
        <v>49</v>
      </c>
      <c r="I1454" t="s">
        <v>111</v>
      </c>
      <c r="J1454" t="s">
        <v>112</v>
      </c>
      <c r="L1454">
        <v>110</v>
      </c>
      <c r="M1454" t="s">
        <v>143</v>
      </c>
    </row>
    <row r="1455" spans="1:13" x14ac:dyDescent="0.3">
      <c r="A1455" t="s">
        <v>108</v>
      </c>
      <c r="B1455" s="16">
        <v>42766</v>
      </c>
      <c r="C1455" s="16" t="str">
        <f t="shared" si="66"/>
        <v>Jan</v>
      </c>
      <c r="D1455" s="16" t="str">
        <f t="shared" si="67"/>
        <v>FY 2017</v>
      </c>
      <c r="E1455" s="16" t="str">
        <f t="shared" si="68"/>
        <v>Q4</v>
      </c>
      <c r="F1455" t="s">
        <v>144</v>
      </c>
      <c r="G1455" t="s">
        <v>145</v>
      </c>
      <c r="H1455">
        <v>2296</v>
      </c>
      <c r="I1455" t="s">
        <v>111</v>
      </c>
      <c r="J1455" t="s">
        <v>112</v>
      </c>
      <c r="L1455">
        <v>120</v>
      </c>
      <c r="M1455" t="s">
        <v>146</v>
      </c>
    </row>
    <row r="1456" spans="1:13" x14ac:dyDescent="0.3">
      <c r="A1456" t="s">
        <v>108</v>
      </c>
      <c r="B1456" s="16">
        <v>42766</v>
      </c>
      <c r="C1456" s="16" t="str">
        <f t="shared" si="66"/>
        <v>Jan</v>
      </c>
      <c r="D1456" s="16" t="str">
        <f t="shared" si="67"/>
        <v>FY 2017</v>
      </c>
      <c r="E1456" s="16" t="str">
        <f t="shared" si="68"/>
        <v>Q4</v>
      </c>
      <c r="F1456" t="s">
        <v>147</v>
      </c>
      <c r="G1456" t="s">
        <v>148</v>
      </c>
      <c r="H1456">
        <v>4647</v>
      </c>
      <c r="I1456" t="s">
        <v>111</v>
      </c>
      <c r="J1456" t="s">
        <v>112</v>
      </c>
      <c r="L1456">
        <v>130</v>
      </c>
      <c r="M1456" t="s">
        <v>149</v>
      </c>
    </row>
    <row r="1457" spans="1:13" x14ac:dyDescent="0.3">
      <c r="A1457" t="s">
        <v>108</v>
      </c>
      <c r="B1457" s="16">
        <v>42766</v>
      </c>
      <c r="C1457" s="16" t="str">
        <f t="shared" si="66"/>
        <v>Jan</v>
      </c>
      <c r="D1457" s="16" t="str">
        <f t="shared" si="67"/>
        <v>FY 2017</v>
      </c>
      <c r="E1457" s="16" t="str">
        <f t="shared" si="68"/>
        <v>Q4</v>
      </c>
      <c r="F1457" t="s">
        <v>150</v>
      </c>
      <c r="G1457" t="s">
        <v>151</v>
      </c>
      <c r="H1457">
        <v>143857</v>
      </c>
      <c r="I1457" t="s">
        <v>111</v>
      </c>
      <c r="J1457" t="s">
        <v>112</v>
      </c>
      <c r="L1457">
        <v>140</v>
      </c>
      <c r="M1457" t="s">
        <v>152</v>
      </c>
    </row>
    <row r="1458" spans="1:13" x14ac:dyDescent="0.3">
      <c r="A1458" t="s">
        <v>108</v>
      </c>
      <c r="B1458" s="16">
        <v>42735</v>
      </c>
      <c r="C1458" s="16" t="str">
        <f t="shared" si="66"/>
        <v>Dec</v>
      </c>
      <c r="D1458" s="16" t="str">
        <f t="shared" si="67"/>
        <v>FY 2017</v>
      </c>
      <c r="E1458" s="16" t="str">
        <f t="shared" si="68"/>
        <v>Q3</v>
      </c>
      <c r="F1458" t="s">
        <v>109</v>
      </c>
      <c r="G1458" t="s">
        <v>110</v>
      </c>
      <c r="H1458">
        <v>19890</v>
      </c>
      <c r="I1458" t="s">
        <v>111</v>
      </c>
      <c r="J1458" t="s">
        <v>112</v>
      </c>
      <c r="L1458">
        <v>10</v>
      </c>
      <c r="M1458" t="s">
        <v>113</v>
      </c>
    </row>
    <row r="1459" spans="1:13" x14ac:dyDescent="0.3">
      <c r="A1459" t="s">
        <v>108</v>
      </c>
      <c r="B1459" s="16">
        <v>42735</v>
      </c>
      <c r="C1459" s="16" t="str">
        <f t="shared" si="66"/>
        <v>Dec</v>
      </c>
      <c r="D1459" s="16" t="str">
        <f t="shared" si="67"/>
        <v>FY 2017</v>
      </c>
      <c r="E1459" s="16" t="str">
        <f t="shared" si="68"/>
        <v>Q3</v>
      </c>
      <c r="F1459" t="s">
        <v>114</v>
      </c>
      <c r="G1459" t="s">
        <v>115</v>
      </c>
      <c r="H1459">
        <v>14024</v>
      </c>
      <c r="I1459" t="s">
        <v>111</v>
      </c>
      <c r="J1459" t="s">
        <v>112</v>
      </c>
      <c r="L1459">
        <v>20</v>
      </c>
      <c r="M1459" t="s">
        <v>116</v>
      </c>
    </row>
    <row r="1460" spans="1:13" x14ac:dyDescent="0.3">
      <c r="A1460" t="s">
        <v>108</v>
      </c>
      <c r="B1460" s="16">
        <v>42735</v>
      </c>
      <c r="C1460" s="16" t="str">
        <f t="shared" si="66"/>
        <v>Dec</v>
      </c>
      <c r="D1460" s="16" t="str">
        <f t="shared" si="67"/>
        <v>FY 2017</v>
      </c>
      <c r="E1460" s="16" t="str">
        <f t="shared" si="68"/>
        <v>Q3</v>
      </c>
      <c r="F1460" t="s">
        <v>117</v>
      </c>
      <c r="G1460" t="s">
        <v>118</v>
      </c>
      <c r="H1460">
        <v>538</v>
      </c>
      <c r="I1460" t="s">
        <v>111</v>
      </c>
      <c r="J1460" t="s">
        <v>112</v>
      </c>
      <c r="L1460">
        <v>30</v>
      </c>
      <c r="M1460" t="s">
        <v>119</v>
      </c>
    </row>
    <row r="1461" spans="1:13" x14ac:dyDescent="0.3">
      <c r="A1461" t="s">
        <v>108</v>
      </c>
      <c r="B1461" s="16">
        <v>42735</v>
      </c>
      <c r="C1461" s="16" t="str">
        <f t="shared" si="66"/>
        <v>Dec</v>
      </c>
      <c r="D1461" s="16" t="str">
        <f t="shared" si="67"/>
        <v>FY 2017</v>
      </c>
      <c r="E1461" s="16" t="str">
        <f t="shared" si="68"/>
        <v>Q3</v>
      </c>
      <c r="F1461" t="s">
        <v>120</v>
      </c>
      <c r="G1461" t="s">
        <v>121</v>
      </c>
      <c r="H1461">
        <v>109</v>
      </c>
      <c r="I1461" t="s">
        <v>111</v>
      </c>
      <c r="J1461" t="s">
        <v>112</v>
      </c>
      <c r="L1461">
        <v>40</v>
      </c>
      <c r="M1461" t="s">
        <v>122</v>
      </c>
    </row>
    <row r="1462" spans="1:13" x14ac:dyDescent="0.3">
      <c r="A1462" t="s">
        <v>108</v>
      </c>
      <c r="B1462" s="16">
        <v>42735</v>
      </c>
      <c r="C1462" s="16" t="str">
        <f t="shared" si="66"/>
        <v>Dec</v>
      </c>
      <c r="D1462" s="16" t="str">
        <f t="shared" si="67"/>
        <v>FY 2017</v>
      </c>
      <c r="E1462" s="16" t="str">
        <f t="shared" si="68"/>
        <v>Q3</v>
      </c>
      <c r="F1462" t="s">
        <v>123</v>
      </c>
      <c r="G1462" t="s">
        <v>124</v>
      </c>
      <c r="H1462">
        <v>2018</v>
      </c>
      <c r="I1462" t="s">
        <v>111</v>
      </c>
      <c r="J1462" t="s">
        <v>112</v>
      </c>
      <c r="L1462">
        <v>50</v>
      </c>
      <c r="M1462" t="s">
        <v>125</v>
      </c>
    </row>
    <row r="1463" spans="1:13" x14ac:dyDescent="0.3">
      <c r="A1463" t="s">
        <v>108</v>
      </c>
      <c r="B1463" s="16">
        <v>42735</v>
      </c>
      <c r="C1463" s="16" t="str">
        <f t="shared" si="66"/>
        <v>Dec</v>
      </c>
      <c r="D1463" s="16" t="str">
        <f t="shared" si="67"/>
        <v>FY 2017</v>
      </c>
      <c r="E1463" s="16" t="str">
        <f t="shared" si="68"/>
        <v>Q3</v>
      </c>
      <c r="F1463" t="s">
        <v>126</v>
      </c>
      <c r="G1463" t="s">
        <v>127</v>
      </c>
      <c r="H1463">
        <v>3201</v>
      </c>
      <c r="I1463" t="s">
        <v>111</v>
      </c>
      <c r="J1463" t="s">
        <v>112</v>
      </c>
      <c r="L1463">
        <v>60</v>
      </c>
      <c r="M1463" t="s">
        <v>128</v>
      </c>
    </row>
    <row r="1464" spans="1:13" x14ac:dyDescent="0.3">
      <c r="A1464" t="s">
        <v>108</v>
      </c>
      <c r="B1464" s="16">
        <v>42735</v>
      </c>
      <c r="C1464" s="16" t="str">
        <f t="shared" si="66"/>
        <v>Dec</v>
      </c>
      <c r="D1464" s="16" t="str">
        <f t="shared" si="67"/>
        <v>FY 2017</v>
      </c>
      <c r="E1464" s="16" t="str">
        <f t="shared" si="68"/>
        <v>Q3</v>
      </c>
      <c r="F1464" t="s">
        <v>129</v>
      </c>
      <c r="G1464" t="s">
        <v>130</v>
      </c>
      <c r="H1464">
        <v>137750</v>
      </c>
      <c r="I1464" t="s">
        <v>111</v>
      </c>
      <c r="J1464" t="s">
        <v>112</v>
      </c>
      <c r="L1464">
        <v>70</v>
      </c>
      <c r="M1464" t="s">
        <v>131</v>
      </c>
    </row>
    <row r="1465" spans="1:13" x14ac:dyDescent="0.3">
      <c r="A1465" t="s">
        <v>108</v>
      </c>
      <c r="B1465" s="16">
        <v>42735</v>
      </c>
      <c r="C1465" s="16" t="str">
        <f t="shared" si="66"/>
        <v>Dec</v>
      </c>
      <c r="D1465" s="16" t="str">
        <f t="shared" si="67"/>
        <v>FY 2017</v>
      </c>
      <c r="E1465" s="16" t="str">
        <f t="shared" si="68"/>
        <v>Q3</v>
      </c>
      <c r="F1465" t="s">
        <v>132</v>
      </c>
      <c r="G1465" t="s">
        <v>133</v>
      </c>
      <c r="H1465">
        <v>22552</v>
      </c>
      <c r="I1465" t="s">
        <v>111</v>
      </c>
      <c r="J1465" t="s">
        <v>112</v>
      </c>
      <c r="L1465">
        <v>80</v>
      </c>
      <c r="M1465" t="s">
        <v>134</v>
      </c>
    </row>
    <row r="1466" spans="1:13" x14ac:dyDescent="0.3">
      <c r="A1466" t="s">
        <v>108</v>
      </c>
      <c r="B1466" s="16">
        <v>42735</v>
      </c>
      <c r="C1466" s="16" t="str">
        <f t="shared" si="66"/>
        <v>Dec</v>
      </c>
      <c r="D1466" s="16" t="str">
        <f t="shared" si="67"/>
        <v>FY 2017</v>
      </c>
      <c r="E1466" s="16" t="str">
        <f t="shared" si="68"/>
        <v>Q3</v>
      </c>
      <c r="F1466" t="s">
        <v>135</v>
      </c>
      <c r="G1466" t="s">
        <v>136</v>
      </c>
      <c r="H1466">
        <v>15127</v>
      </c>
      <c r="I1466" t="s">
        <v>111</v>
      </c>
      <c r="J1466" t="s">
        <v>112</v>
      </c>
      <c r="L1466">
        <v>90</v>
      </c>
      <c r="M1466" t="s">
        <v>137</v>
      </c>
    </row>
    <row r="1467" spans="1:13" x14ac:dyDescent="0.3">
      <c r="A1467" t="s">
        <v>108</v>
      </c>
      <c r="B1467" s="16">
        <v>42735</v>
      </c>
      <c r="C1467" s="16" t="str">
        <f t="shared" si="66"/>
        <v>Dec</v>
      </c>
      <c r="D1467" s="16" t="str">
        <f t="shared" si="67"/>
        <v>FY 2017</v>
      </c>
      <c r="E1467" s="16" t="str">
        <f t="shared" si="68"/>
        <v>Q3</v>
      </c>
      <c r="F1467" t="s">
        <v>138</v>
      </c>
      <c r="G1467" t="s">
        <v>139</v>
      </c>
      <c r="H1467">
        <v>680</v>
      </c>
      <c r="I1467" t="s">
        <v>111</v>
      </c>
      <c r="J1467" t="s">
        <v>112</v>
      </c>
      <c r="L1467">
        <v>100</v>
      </c>
      <c r="M1467" t="s">
        <v>140</v>
      </c>
    </row>
    <row r="1468" spans="1:13" x14ac:dyDescent="0.3">
      <c r="A1468" t="s">
        <v>108</v>
      </c>
      <c r="B1468" s="16">
        <v>42735</v>
      </c>
      <c r="C1468" s="16" t="str">
        <f t="shared" si="66"/>
        <v>Dec</v>
      </c>
      <c r="D1468" s="16" t="str">
        <f t="shared" si="67"/>
        <v>FY 2017</v>
      </c>
      <c r="E1468" s="16" t="str">
        <f t="shared" si="68"/>
        <v>Q3</v>
      </c>
      <c r="F1468" t="s">
        <v>141</v>
      </c>
      <c r="G1468" t="s">
        <v>142</v>
      </c>
      <c r="H1468">
        <v>106</v>
      </c>
      <c r="I1468" t="s">
        <v>111</v>
      </c>
      <c r="J1468" t="s">
        <v>112</v>
      </c>
      <c r="L1468">
        <v>110</v>
      </c>
      <c r="M1468" t="s">
        <v>143</v>
      </c>
    </row>
    <row r="1469" spans="1:13" x14ac:dyDescent="0.3">
      <c r="A1469" t="s">
        <v>108</v>
      </c>
      <c r="B1469" s="16">
        <v>42735</v>
      </c>
      <c r="C1469" s="16" t="str">
        <f t="shared" si="66"/>
        <v>Dec</v>
      </c>
      <c r="D1469" s="16" t="str">
        <f t="shared" si="67"/>
        <v>FY 2017</v>
      </c>
      <c r="E1469" s="16" t="str">
        <f t="shared" si="68"/>
        <v>Q3</v>
      </c>
      <c r="F1469" t="s">
        <v>144</v>
      </c>
      <c r="G1469" t="s">
        <v>145</v>
      </c>
      <c r="H1469">
        <v>2192</v>
      </c>
      <c r="I1469" t="s">
        <v>111</v>
      </c>
      <c r="J1469" t="s">
        <v>112</v>
      </c>
      <c r="L1469">
        <v>120</v>
      </c>
      <c r="M1469" t="s">
        <v>146</v>
      </c>
    </row>
    <row r="1470" spans="1:13" x14ac:dyDescent="0.3">
      <c r="A1470" t="s">
        <v>108</v>
      </c>
      <c r="B1470" s="16">
        <v>42735</v>
      </c>
      <c r="C1470" s="16" t="str">
        <f t="shared" si="66"/>
        <v>Dec</v>
      </c>
      <c r="D1470" s="16" t="str">
        <f t="shared" si="67"/>
        <v>FY 2017</v>
      </c>
      <c r="E1470" s="16" t="str">
        <f t="shared" si="68"/>
        <v>Q3</v>
      </c>
      <c r="F1470" t="s">
        <v>147</v>
      </c>
      <c r="G1470" t="s">
        <v>148</v>
      </c>
      <c r="H1470">
        <v>4447</v>
      </c>
      <c r="I1470" t="s">
        <v>111</v>
      </c>
      <c r="J1470" t="s">
        <v>112</v>
      </c>
      <c r="L1470">
        <v>130</v>
      </c>
      <c r="M1470" t="s">
        <v>149</v>
      </c>
    </row>
    <row r="1471" spans="1:13" x14ac:dyDescent="0.3">
      <c r="A1471" t="s">
        <v>108</v>
      </c>
      <c r="B1471" s="16">
        <v>42735</v>
      </c>
      <c r="C1471" s="16" t="str">
        <f t="shared" si="66"/>
        <v>Dec</v>
      </c>
      <c r="D1471" s="16" t="str">
        <f t="shared" si="67"/>
        <v>FY 2017</v>
      </c>
      <c r="E1471" s="16" t="str">
        <f t="shared" si="68"/>
        <v>Q3</v>
      </c>
      <c r="F1471" t="s">
        <v>150</v>
      </c>
      <c r="G1471" t="s">
        <v>151</v>
      </c>
      <c r="H1471">
        <v>139465</v>
      </c>
      <c r="I1471" t="s">
        <v>111</v>
      </c>
      <c r="J1471" t="s">
        <v>112</v>
      </c>
      <c r="L1471">
        <v>140</v>
      </c>
      <c r="M1471" t="s">
        <v>152</v>
      </c>
    </row>
    <row r="1472" spans="1:13" x14ac:dyDescent="0.3">
      <c r="A1472" t="s">
        <v>108</v>
      </c>
      <c r="B1472" s="16">
        <v>42704</v>
      </c>
      <c r="C1472" s="16" t="str">
        <f t="shared" si="66"/>
        <v>Nov</v>
      </c>
      <c r="D1472" s="16" t="str">
        <f t="shared" si="67"/>
        <v>FY 2017</v>
      </c>
      <c r="E1472" s="16" t="str">
        <f t="shared" si="68"/>
        <v>Q3</v>
      </c>
      <c r="F1472" t="s">
        <v>109</v>
      </c>
      <c r="G1472" t="s">
        <v>110</v>
      </c>
      <c r="H1472">
        <v>23657</v>
      </c>
      <c r="I1472" t="s">
        <v>111</v>
      </c>
      <c r="J1472" t="s">
        <v>112</v>
      </c>
      <c r="L1472">
        <v>10</v>
      </c>
      <c r="M1472" t="s">
        <v>113</v>
      </c>
    </row>
    <row r="1473" spans="1:13" x14ac:dyDescent="0.3">
      <c r="A1473" t="s">
        <v>108</v>
      </c>
      <c r="B1473" s="16">
        <v>42704</v>
      </c>
      <c r="C1473" s="16" t="str">
        <f t="shared" si="66"/>
        <v>Nov</v>
      </c>
      <c r="D1473" s="16" t="str">
        <f t="shared" si="67"/>
        <v>FY 2017</v>
      </c>
      <c r="E1473" s="16" t="str">
        <f t="shared" si="68"/>
        <v>Q3</v>
      </c>
      <c r="F1473" t="s">
        <v>114</v>
      </c>
      <c r="G1473" t="s">
        <v>115</v>
      </c>
      <c r="H1473">
        <v>16018</v>
      </c>
      <c r="I1473" t="s">
        <v>111</v>
      </c>
      <c r="J1473" t="s">
        <v>112</v>
      </c>
      <c r="L1473">
        <v>20</v>
      </c>
      <c r="M1473" t="s">
        <v>116</v>
      </c>
    </row>
    <row r="1474" spans="1:13" x14ac:dyDescent="0.3">
      <c r="A1474" t="s">
        <v>108</v>
      </c>
      <c r="B1474" s="16">
        <v>42704</v>
      </c>
      <c r="C1474" s="16" t="str">
        <f t="shared" si="66"/>
        <v>Nov</v>
      </c>
      <c r="D1474" s="16" t="str">
        <f t="shared" si="67"/>
        <v>FY 2017</v>
      </c>
      <c r="E1474" s="16" t="str">
        <f t="shared" si="68"/>
        <v>Q3</v>
      </c>
      <c r="F1474" t="s">
        <v>117</v>
      </c>
      <c r="G1474" t="s">
        <v>118</v>
      </c>
      <c r="H1474">
        <v>583</v>
      </c>
      <c r="I1474" t="s">
        <v>111</v>
      </c>
      <c r="J1474" t="s">
        <v>112</v>
      </c>
      <c r="L1474">
        <v>30</v>
      </c>
      <c r="M1474" t="s">
        <v>119</v>
      </c>
    </row>
    <row r="1475" spans="1:13" x14ac:dyDescent="0.3">
      <c r="A1475" t="s">
        <v>108</v>
      </c>
      <c r="B1475" s="16">
        <v>42704</v>
      </c>
      <c r="C1475" s="16" t="str">
        <f t="shared" ref="C1475:C1538" si="69">TEXT(B1475,"mmm")</f>
        <v>Nov</v>
      </c>
      <c r="D1475" s="16" t="str">
        <f t="shared" ref="D1475:D1538" si="70">"FY "&amp; (YEAR(B1475) + IF(MONTH(B1475)&gt;3,1,0))</f>
        <v>FY 2017</v>
      </c>
      <c r="E1475" s="16" t="str">
        <f t="shared" ref="E1475:E1538" si="71">CHOOSE(INT((MOD(MONTH(B1475)-4,12))/3)+1, "Q1", "Q2", "Q3", "Q4")</f>
        <v>Q3</v>
      </c>
      <c r="F1475" t="s">
        <v>120</v>
      </c>
      <c r="G1475" t="s">
        <v>121</v>
      </c>
      <c r="H1475">
        <v>71</v>
      </c>
      <c r="I1475" t="s">
        <v>111</v>
      </c>
      <c r="J1475" t="s">
        <v>112</v>
      </c>
      <c r="L1475">
        <v>40</v>
      </c>
      <c r="M1475" t="s">
        <v>122</v>
      </c>
    </row>
    <row r="1476" spans="1:13" x14ac:dyDescent="0.3">
      <c r="A1476" t="s">
        <v>108</v>
      </c>
      <c r="B1476" s="16">
        <v>42704</v>
      </c>
      <c r="C1476" s="16" t="str">
        <f t="shared" si="69"/>
        <v>Nov</v>
      </c>
      <c r="D1476" s="16" t="str">
        <f t="shared" si="70"/>
        <v>FY 2017</v>
      </c>
      <c r="E1476" s="16" t="str">
        <f t="shared" si="71"/>
        <v>Q3</v>
      </c>
      <c r="F1476" t="s">
        <v>123</v>
      </c>
      <c r="G1476" t="s">
        <v>124</v>
      </c>
      <c r="H1476">
        <v>1840</v>
      </c>
      <c r="I1476" t="s">
        <v>111</v>
      </c>
      <c r="J1476" t="s">
        <v>112</v>
      </c>
      <c r="L1476">
        <v>50</v>
      </c>
      <c r="M1476" t="s">
        <v>125</v>
      </c>
    </row>
    <row r="1477" spans="1:13" x14ac:dyDescent="0.3">
      <c r="A1477" t="s">
        <v>108</v>
      </c>
      <c r="B1477" s="16">
        <v>42704</v>
      </c>
      <c r="C1477" s="16" t="str">
        <f t="shared" si="69"/>
        <v>Nov</v>
      </c>
      <c r="D1477" s="16" t="str">
        <f t="shared" si="70"/>
        <v>FY 2017</v>
      </c>
      <c r="E1477" s="16" t="str">
        <f t="shared" si="71"/>
        <v>Q3</v>
      </c>
      <c r="F1477" t="s">
        <v>126</v>
      </c>
      <c r="G1477" t="s">
        <v>127</v>
      </c>
      <c r="H1477">
        <v>5145</v>
      </c>
      <c r="I1477" t="s">
        <v>111</v>
      </c>
      <c r="J1477" t="s">
        <v>112</v>
      </c>
      <c r="L1477">
        <v>60</v>
      </c>
      <c r="M1477" t="s">
        <v>128</v>
      </c>
    </row>
    <row r="1478" spans="1:13" x14ac:dyDescent="0.3">
      <c r="A1478" t="s">
        <v>108</v>
      </c>
      <c r="B1478" s="16">
        <v>42704</v>
      </c>
      <c r="C1478" s="16" t="str">
        <f t="shared" si="69"/>
        <v>Nov</v>
      </c>
      <c r="D1478" s="16" t="str">
        <f t="shared" si="70"/>
        <v>FY 2017</v>
      </c>
      <c r="E1478" s="16" t="str">
        <f t="shared" si="71"/>
        <v>Q3</v>
      </c>
      <c r="F1478" t="s">
        <v>129</v>
      </c>
      <c r="G1478" t="s">
        <v>130</v>
      </c>
      <c r="H1478">
        <v>147204</v>
      </c>
      <c r="I1478" t="s">
        <v>111</v>
      </c>
      <c r="J1478" t="s">
        <v>112</v>
      </c>
      <c r="L1478">
        <v>70</v>
      </c>
      <c r="M1478" t="s">
        <v>131</v>
      </c>
    </row>
    <row r="1479" spans="1:13" x14ac:dyDescent="0.3">
      <c r="A1479" t="s">
        <v>108</v>
      </c>
      <c r="B1479" s="16">
        <v>42704</v>
      </c>
      <c r="C1479" s="16" t="str">
        <f t="shared" si="69"/>
        <v>Nov</v>
      </c>
      <c r="D1479" s="16" t="str">
        <f t="shared" si="70"/>
        <v>FY 2017</v>
      </c>
      <c r="E1479" s="16" t="str">
        <f t="shared" si="71"/>
        <v>Q3</v>
      </c>
      <c r="F1479" t="s">
        <v>132</v>
      </c>
      <c r="G1479" t="s">
        <v>133</v>
      </c>
      <c r="H1479">
        <v>24161</v>
      </c>
      <c r="I1479" t="s">
        <v>111</v>
      </c>
      <c r="J1479" t="s">
        <v>112</v>
      </c>
      <c r="L1479">
        <v>80</v>
      </c>
      <c r="M1479" t="s">
        <v>134</v>
      </c>
    </row>
    <row r="1480" spans="1:13" x14ac:dyDescent="0.3">
      <c r="A1480" t="s">
        <v>108</v>
      </c>
      <c r="B1480" s="16">
        <v>42704</v>
      </c>
      <c r="C1480" s="16" t="str">
        <f t="shared" si="69"/>
        <v>Nov</v>
      </c>
      <c r="D1480" s="16" t="str">
        <f t="shared" si="70"/>
        <v>FY 2017</v>
      </c>
      <c r="E1480" s="16" t="str">
        <f t="shared" si="71"/>
        <v>Q3</v>
      </c>
      <c r="F1480" t="s">
        <v>135</v>
      </c>
      <c r="G1480" t="s">
        <v>136</v>
      </c>
      <c r="H1480">
        <v>16124</v>
      </c>
      <c r="I1480" t="s">
        <v>111</v>
      </c>
      <c r="J1480" t="s">
        <v>112</v>
      </c>
      <c r="L1480">
        <v>90</v>
      </c>
      <c r="M1480" t="s">
        <v>137</v>
      </c>
    </row>
    <row r="1481" spans="1:13" x14ac:dyDescent="0.3">
      <c r="A1481" t="s">
        <v>108</v>
      </c>
      <c r="B1481" s="16">
        <v>42704</v>
      </c>
      <c r="C1481" s="16" t="str">
        <f t="shared" si="69"/>
        <v>Nov</v>
      </c>
      <c r="D1481" s="16" t="str">
        <f t="shared" si="70"/>
        <v>FY 2017</v>
      </c>
      <c r="E1481" s="16" t="str">
        <f t="shared" si="71"/>
        <v>Q3</v>
      </c>
      <c r="F1481" t="s">
        <v>138</v>
      </c>
      <c r="G1481" t="s">
        <v>139</v>
      </c>
      <c r="H1481">
        <v>676</v>
      </c>
      <c r="I1481" t="s">
        <v>111</v>
      </c>
      <c r="J1481" t="s">
        <v>112</v>
      </c>
      <c r="L1481">
        <v>100</v>
      </c>
      <c r="M1481" t="s">
        <v>140</v>
      </c>
    </row>
    <row r="1482" spans="1:13" x14ac:dyDescent="0.3">
      <c r="A1482" t="s">
        <v>108</v>
      </c>
      <c r="B1482" s="16">
        <v>42704</v>
      </c>
      <c r="C1482" s="16" t="str">
        <f t="shared" si="69"/>
        <v>Nov</v>
      </c>
      <c r="D1482" s="16" t="str">
        <f t="shared" si="70"/>
        <v>FY 2017</v>
      </c>
      <c r="E1482" s="16" t="str">
        <f t="shared" si="71"/>
        <v>Q3</v>
      </c>
      <c r="F1482" t="s">
        <v>141</v>
      </c>
      <c r="G1482" t="s">
        <v>142</v>
      </c>
      <c r="H1482">
        <v>71</v>
      </c>
      <c r="I1482" t="s">
        <v>111</v>
      </c>
      <c r="J1482" t="s">
        <v>112</v>
      </c>
      <c r="L1482">
        <v>110</v>
      </c>
      <c r="M1482" t="s">
        <v>143</v>
      </c>
    </row>
    <row r="1483" spans="1:13" x14ac:dyDescent="0.3">
      <c r="A1483" t="s">
        <v>108</v>
      </c>
      <c r="B1483" s="16">
        <v>42704</v>
      </c>
      <c r="C1483" s="16" t="str">
        <f t="shared" si="69"/>
        <v>Nov</v>
      </c>
      <c r="D1483" s="16" t="str">
        <f t="shared" si="70"/>
        <v>FY 2017</v>
      </c>
      <c r="E1483" s="16" t="str">
        <f t="shared" si="71"/>
        <v>Q3</v>
      </c>
      <c r="F1483" t="s">
        <v>144</v>
      </c>
      <c r="G1483" t="s">
        <v>145</v>
      </c>
      <c r="H1483">
        <v>1863</v>
      </c>
      <c r="I1483" t="s">
        <v>111</v>
      </c>
      <c r="J1483" t="s">
        <v>112</v>
      </c>
      <c r="L1483">
        <v>120</v>
      </c>
      <c r="M1483" t="s">
        <v>146</v>
      </c>
    </row>
    <row r="1484" spans="1:13" x14ac:dyDescent="0.3">
      <c r="A1484" t="s">
        <v>108</v>
      </c>
      <c r="B1484" s="16">
        <v>42704</v>
      </c>
      <c r="C1484" s="16" t="str">
        <f t="shared" si="69"/>
        <v>Nov</v>
      </c>
      <c r="D1484" s="16" t="str">
        <f t="shared" si="70"/>
        <v>FY 2017</v>
      </c>
      <c r="E1484" s="16" t="str">
        <f t="shared" si="71"/>
        <v>Q3</v>
      </c>
      <c r="F1484" t="s">
        <v>147</v>
      </c>
      <c r="G1484" t="s">
        <v>148</v>
      </c>
      <c r="H1484">
        <v>5427</v>
      </c>
      <c r="I1484" t="s">
        <v>111</v>
      </c>
      <c r="J1484" t="s">
        <v>112</v>
      </c>
      <c r="L1484">
        <v>130</v>
      </c>
      <c r="M1484" t="s">
        <v>149</v>
      </c>
    </row>
    <row r="1485" spans="1:13" x14ac:dyDescent="0.3">
      <c r="A1485" t="s">
        <v>108</v>
      </c>
      <c r="B1485" s="16">
        <v>42704</v>
      </c>
      <c r="C1485" s="16" t="str">
        <f t="shared" si="69"/>
        <v>Nov</v>
      </c>
      <c r="D1485" s="16" t="str">
        <f t="shared" si="70"/>
        <v>FY 2017</v>
      </c>
      <c r="E1485" s="16" t="str">
        <f t="shared" si="71"/>
        <v>Q3</v>
      </c>
      <c r="F1485" t="s">
        <v>150</v>
      </c>
      <c r="G1485" t="s">
        <v>151</v>
      </c>
      <c r="H1485">
        <v>147366</v>
      </c>
      <c r="I1485" t="s">
        <v>111</v>
      </c>
      <c r="J1485" t="s">
        <v>112</v>
      </c>
      <c r="L1485">
        <v>140</v>
      </c>
      <c r="M1485" t="s">
        <v>152</v>
      </c>
    </row>
    <row r="1486" spans="1:13" x14ac:dyDescent="0.3">
      <c r="A1486" t="s">
        <v>108</v>
      </c>
      <c r="B1486" s="16">
        <v>42674</v>
      </c>
      <c r="C1486" s="16" t="str">
        <f t="shared" si="69"/>
        <v>Oct</v>
      </c>
      <c r="D1486" s="16" t="str">
        <f t="shared" si="70"/>
        <v>FY 2017</v>
      </c>
      <c r="E1486" s="16" t="str">
        <f t="shared" si="71"/>
        <v>Q3</v>
      </c>
      <c r="F1486" t="s">
        <v>109</v>
      </c>
      <c r="G1486" t="s">
        <v>110</v>
      </c>
      <c r="H1486">
        <v>21304</v>
      </c>
      <c r="I1486" t="s">
        <v>111</v>
      </c>
      <c r="J1486" t="s">
        <v>112</v>
      </c>
      <c r="L1486">
        <v>10</v>
      </c>
      <c r="M1486" t="s">
        <v>113</v>
      </c>
    </row>
    <row r="1487" spans="1:13" x14ac:dyDescent="0.3">
      <c r="A1487" t="s">
        <v>108</v>
      </c>
      <c r="B1487" s="16">
        <v>42674</v>
      </c>
      <c r="C1487" s="16" t="str">
        <f t="shared" si="69"/>
        <v>Oct</v>
      </c>
      <c r="D1487" s="16" t="str">
        <f t="shared" si="70"/>
        <v>FY 2017</v>
      </c>
      <c r="E1487" s="16" t="str">
        <f t="shared" si="71"/>
        <v>Q3</v>
      </c>
      <c r="F1487" t="s">
        <v>114</v>
      </c>
      <c r="G1487" t="s">
        <v>115</v>
      </c>
      <c r="H1487">
        <v>14454</v>
      </c>
      <c r="I1487" t="s">
        <v>111</v>
      </c>
      <c r="J1487" t="s">
        <v>112</v>
      </c>
      <c r="L1487">
        <v>20</v>
      </c>
      <c r="M1487" t="s">
        <v>116</v>
      </c>
    </row>
    <row r="1488" spans="1:13" x14ac:dyDescent="0.3">
      <c r="A1488" t="s">
        <v>108</v>
      </c>
      <c r="B1488" s="16">
        <v>42674</v>
      </c>
      <c r="C1488" s="16" t="str">
        <f t="shared" si="69"/>
        <v>Oct</v>
      </c>
      <c r="D1488" s="16" t="str">
        <f t="shared" si="70"/>
        <v>FY 2017</v>
      </c>
      <c r="E1488" s="16" t="str">
        <f t="shared" si="71"/>
        <v>Q3</v>
      </c>
      <c r="F1488" t="s">
        <v>117</v>
      </c>
      <c r="G1488" t="s">
        <v>118</v>
      </c>
      <c r="H1488">
        <v>521</v>
      </c>
      <c r="I1488" t="s">
        <v>111</v>
      </c>
      <c r="J1488" t="s">
        <v>112</v>
      </c>
      <c r="L1488">
        <v>30</v>
      </c>
      <c r="M1488" t="s">
        <v>119</v>
      </c>
    </row>
    <row r="1489" spans="1:13" x14ac:dyDescent="0.3">
      <c r="A1489" t="s">
        <v>108</v>
      </c>
      <c r="B1489" s="16">
        <v>42674</v>
      </c>
      <c r="C1489" s="16" t="str">
        <f t="shared" si="69"/>
        <v>Oct</v>
      </c>
      <c r="D1489" s="16" t="str">
        <f t="shared" si="70"/>
        <v>FY 2017</v>
      </c>
      <c r="E1489" s="16" t="str">
        <f t="shared" si="71"/>
        <v>Q3</v>
      </c>
      <c r="F1489" t="s">
        <v>120</v>
      </c>
      <c r="G1489" t="s">
        <v>121</v>
      </c>
      <c r="H1489">
        <v>66</v>
      </c>
      <c r="I1489" t="s">
        <v>111</v>
      </c>
      <c r="J1489" t="s">
        <v>112</v>
      </c>
      <c r="L1489">
        <v>40</v>
      </c>
      <c r="M1489" t="s">
        <v>122</v>
      </c>
    </row>
    <row r="1490" spans="1:13" x14ac:dyDescent="0.3">
      <c r="A1490" t="s">
        <v>108</v>
      </c>
      <c r="B1490" s="16">
        <v>42674</v>
      </c>
      <c r="C1490" s="16" t="str">
        <f t="shared" si="69"/>
        <v>Oct</v>
      </c>
      <c r="D1490" s="16" t="str">
        <f t="shared" si="70"/>
        <v>FY 2017</v>
      </c>
      <c r="E1490" s="16" t="str">
        <f t="shared" si="71"/>
        <v>Q3</v>
      </c>
      <c r="F1490" t="s">
        <v>123</v>
      </c>
      <c r="G1490" t="s">
        <v>124</v>
      </c>
      <c r="H1490">
        <v>1534</v>
      </c>
      <c r="I1490" t="s">
        <v>111</v>
      </c>
      <c r="J1490" t="s">
        <v>112</v>
      </c>
      <c r="L1490">
        <v>50</v>
      </c>
      <c r="M1490" t="s">
        <v>125</v>
      </c>
    </row>
    <row r="1491" spans="1:13" x14ac:dyDescent="0.3">
      <c r="A1491" t="s">
        <v>108</v>
      </c>
      <c r="B1491" s="16">
        <v>42674</v>
      </c>
      <c r="C1491" s="16" t="str">
        <f t="shared" si="69"/>
        <v>Oct</v>
      </c>
      <c r="D1491" s="16" t="str">
        <f t="shared" si="70"/>
        <v>FY 2017</v>
      </c>
      <c r="E1491" s="16" t="str">
        <f t="shared" si="71"/>
        <v>Q3</v>
      </c>
      <c r="F1491" t="s">
        <v>126</v>
      </c>
      <c r="G1491" t="s">
        <v>127</v>
      </c>
      <c r="H1491">
        <v>4729</v>
      </c>
      <c r="I1491" t="s">
        <v>111</v>
      </c>
      <c r="J1491" t="s">
        <v>112</v>
      </c>
      <c r="L1491">
        <v>60</v>
      </c>
      <c r="M1491" t="s">
        <v>128</v>
      </c>
    </row>
    <row r="1492" spans="1:13" x14ac:dyDescent="0.3">
      <c r="A1492" t="s">
        <v>108</v>
      </c>
      <c r="B1492" s="16">
        <v>42674</v>
      </c>
      <c r="C1492" s="16" t="str">
        <f t="shared" si="69"/>
        <v>Oct</v>
      </c>
      <c r="D1492" s="16" t="str">
        <f t="shared" si="70"/>
        <v>FY 2017</v>
      </c>
      <c r="E1492" s="16" t="str">
        <f t="shared" si="71"/>
        <v>Q3</v>
      </c>
      <c r="F1492" t="s">
        <v>129</v>
      </c>
      <c r="G1492" t="s">
        <v>130</v>
      </c>
      <c r="H1492">
        <v>140644</v>
      </c>
      <c r="I1492" t="s">
        <v>111</v>
      </c>
      <c r="J1492" t="s">
        <v>112</v>
      </c>
      <c r="L1492">
        <v>70</v>
      </c>
      <c r="M1492" t="s">
        <v>131</v>
      </c>
    </row>
    <row r="1493" spans="1:13" x14ac:dyDescent="0.3">
      <c r="A1493" t="s">
        <v>108</v>
      </c>
      <c r="B1493" s="16">
        <v>42674</v>
      </c>
      <c r="C1493" s="16" t="str">
        <f t="shared" si="69"/>
        <v>Oct</v>
      </c>
      <c r="D1493" s="16" t="str">
        <f t="shared" si="70"/>
        <v>FY 2017</v>
      </c>
      <c r="E1493" s="16" t="str">
        <f t="shared" si="71"/>
        <v>Q3</v>
      </c>
      <c r="F1493" t="s">
        <v>132</v>
      </c>
      <c r="G1493" t="s">
        <v>133</v>
      </c>
      <c r="H1493">
        <v>21786</v>
      </c>
      <c r="I1493" t="s">
        <v>111</v>
      </c>
      <c r="J1493" t="s">
        <v>112</v>
      </c>
      <c r="L1493">
        <v>80</v>
      </c>
      <c r="M1493" t="s">
        <v>134</v>
      </c>
    </row>
    <row r="1494" spans="1:13" x14ac:dyDescent="0.3">
      <c r="A1494" t="s">
        <v>108</v>
      </c>
      <c r="B1494" s="16">
        <v>42674</v>
      </c>
      <c r="C1494" s="16" t="str">
        <f t="shared" si="69"/>
        <v>Oct</v>
      </c>
      <c r="D1494" s="16" t="str">
        <f t="shared" si="70"/>
        <v>FY 2017</v>
      </c>
      <c r="E1494" s="16" t="str">
        <f t="shared" si="71"/>
        <v>Q3</v>
      </c>
      <c r="F1494" t="s">
        <v>135</v>
      </c>
      <c r="G1494" t="s">
        <v>136</v>
      </c>
      <c r="H1494">
        <v>15312</v>
      </c>
      <c r="I1494" t="s">
        <v>111</v>
      </c>
      <c r="J1494" t="s">
        <v>112</v>
      </c>
      <c r="L1494">
        <v>90</v>
      </c>
      <c r="M1494" t="s">
        <v>137</v>
      </c>
    </row>
    <row r="1495" spans="1:13" x14ac:dyDescent="0.3">
      <c r="A1495" t="s">
        <v>108</v>
      </c>
      <c r="B1495" s="16">
        <v>42674</v>
      </c>
      <c r="C1495" s="16" t="str">
        <f t="shared" si="69"/>
        <v>Oct</v>
      </c>
      <c r="D1495" s="16" t="str">
        <f t="shared" si="70"/>
        <v>FY 2017</v>
      </c>
      <c r="E1495" s="16" t="str">
        <f t="shared" si="71"/>
        <v>Q3</v>
      </c>
      <c r="F1495" t="s">
        <v>138</v>
      </c>
      <c r="G1495" t="s">
        <v>139</v>
      </c>
      <c r="H1495">
        <v>652</v>
      </c>
      <c r="I1495" t="s">
        <v>111</v>
      </c>
      <c r="J1495" t="s">
        <v>112</v>
      </c>
      <c r="L1495">
        <v>100</v>
      </c>
      <c r="M1495" t="s">
        <v>140</v>
      </c>
    </row>
    <row r="1496" spans="1:13" x14ac:dyDescent="0.3">
      <c r="A1496" t="s">
        <v>108</v>
      </c>
      <c r="B1496" s="16">
        <v>42674</v>
      </c>
      <c r="C1496" s="16" t="str">
        <f t="shared" si="69"/>
        <v>Oct</v>
      </c>
      <c r="D1496" s="16" t="str">
        <f t="shared" si="70"/>
        <v>FY 2017</v>
      </c>
      <c r="E1496" s="16" t="str">
        <f t="shared" si="71"/>
        <v>Q3</v>
      </c>
      <c r="F1496" t="s">
        <v>141</v>
      </c>
      <c r="G1496" t="s">
        <v>142</v>
      </c>
      <c r="H1496">
        <v>120</v>
      </c>
      <c r="I1496" t="s">
        <v>111</v>
      </c>
      <c r="J1496" t="s">
        <v>112</v>
      </c>
      <c r="L1496">
        <v>110</v>
      </c>
      <c r="M1496" t="s">
        <v>143</v>
      </c>
    </row>
    <row r="1497" spans="1:13" x14ac:dyDescent="0.3">
      <c r="A1497" t="s">
        <v>108</v>
      </c>
      <c r="B1497" s="16">
        <v>42674</v>
      </c>
      <c r="C1497" s="16" t="str">
        <f t="shared" si="69"/>
        <v>Oct</v>
      </c>
      <c r="D1497" s="16" t="str">
        <f t="shared" si="70"/>
        <v>FY 2017</v>
      </c>
      <c r="E1497" s="16" t="str">
        <f t="shared" si="71"/>
        <v>Q3</v>
      </c>
      <c r="F1497" t="s">
        <v>144</v>
      </c>
      <c r="G1497" t="s">
        <v>145</v>
      </c>
      <c r="H1497">
        <v>1477</v>
      </c>
      <c r="I1497" t="s">
        <v>111</v>
      </c>
      <c r="J1497" t="s">
        <v>112</v>
      </c>
      <c r="L1497">
        <v>120</v>
      </c>
      <c r="M1497" t="s">
        <v>146</v>
      </c>
    </row>
    <row r="1498" spans="1:13" x14ac:dyDescent="0.3">
      <c r="A1498" t="s">
        <v>108</v>
      </c>
      <c r="B1498" s="16">
        <v>42674</v>
      </c>
      <c r="C1498" s="16" t="str">
        <f t="shared" si="69"/>
        <v>Oct</v>
      </c>
      <c r="D1498" s="16" t="str">
        <f t="shared" si="70"/>
        <v>FY 2017</v>
      </c>
      <c r="E1498" s="16" t="str">
        <f t="shared" si="71"/>
        <v>Q3</v>
      </c>
      <c r="F1498" t="s">
        <v>147</v>
      </c>
      <c r="G1498" t="s">
        <v>148</v>
      </c>
      <c r="H1498">
        <v>4225</v>
      </c>
      <c r="I1498" t="s">
        <v>111</v>
      </c>
      <c r="J1498" t="s">
        <v>112</v>
      </c>
      <c r="L1498">
        <v>130</v>
      </c>
      <c r="M1498" t="s">
        <v>149</v>
      </c>
    </row>
    <row r="1499" spans="1:13" x14ac:dyDescent="0.3">
      <c r="A1499" t="s">
        <v>108</v>
      </c>
      <c r="B1499" s="16">
        <v>42674</v>
      </c>
      <c r="C1499" s="16" t="str">
        <f t="shared" si="69"/>
        <v>Oct</v>
      </c>
      <c r="D1499" s="16" t="str">
        <f t="shared" si="70"/>
        <v>FY 2017</v>
      </c>
      <c r="E1499" s="16" t="str">
        <f t="shared" si="71"/>
        <v>Q3</v>
      </c>
      <c r="F1499" t="s">
        <v>150</v>
      </c>
      <c r="G1499" t="s">
        <v>151</v>
      </c>
      <c r="H1499">
        <v>140727</v>
      </c>
      <c r="I1499" t="s">
        <v>111</v>
      </c>
      <c r="J1499" t="s">
        <v>112</v>
      </c>
      <c r="L1499">
        <v>140</v>
      </c>
      <c r="M1499" t="s">
        <v>152</v>
      </c>
    </row>
    <row r="1500" spans="1:13" x14ac:dyDescent="0.3">
      <c r="A1500" t="s">
        <v>108</v>
      </c>
      <c r="B1500" s="16">
        <v>42643</v>
      </c>
      <c r="C1500" s="16" t="str">
        <f t="shared" si="69"/>
        <v>Sept</v>
      </c>
      <c r="D1500" s="16" t="str">
        <f t="shared" si="70"/>
        <v>FY 2017</v>
      </c>
      <c r="E1500" s="16" t="str">
        <f t="shared" si="71"/>
        <v>Q2</v>
      </c>
      <c r="F1500" t="s">
        <v>109</v>
      </c>
      <c r="G1500" t="s">
        <v>110</v>
      </c>
      <c r="H1500">
        <v>20050</v>
      </c>
      <c r="I1500" t="s">
        <v>111</v>
      </c>
      <c r="J1500" t="s">
        <v>112</v>
      </c>
      <c r="L1500">
        <v>10</v>
      </c>
      <c r="M1500" t="s">
        <v>113</v>
      </c>
    </row>
    <row r="1501" spans="1:13" x14ac:dyDescent="0.3">
      <c r="A1501" t="s">
        <v>108</v>
      </c>
      <c r="B1501" s="16">
        <v>42643</v>
      </c>
      <c r="C1501" s="16" t="str">
        <f t="shared" si="69"/>
        <v>Sept</v>
      </c>
      <c r="D1501" s="16" t="str">
        <f t="shared" si="70"/>
        <v>FY 2017</v>
      </c>
      <c r="E1501" s="16" t="str">
        <f t="shared" si="71"/>
        <v>Q2</v>
      </c>
      <c r="F1501" t="s">
        <v>114</v>
      </c>
      <c r="G1501" t="s">
        <v>115</v>
      </c>
      <c r="H1501">
        <v>14088</v>
      </c>
      <c r="I1501" t="s">
        <v>111</v>
      </c>
      <c r="J1501" t="s">
        <v>112</v>
      </c>
      <c r="L1501">
        <v>20</v>
      </c>
      <c r="M1501" t="s">
        <v>116</v>
      </c>
    </row>
    <row r="1502" spans="1:13" x14ac:dyDescent="0.3">
      <c r="A1502" t="s">
        <v>108</v>
      </c>
      <c r="B1502" s="16">
        <v>42643</v>
      </c>
      <c r="C1502" s="16" t="str">
        <f t="shared" si="69"/>
        <v>Sept</v>
      </c>
      <c r="D1502" s="16" t="str">
        <f t="shared" si="70"/>
        <v>FY 2017</v>
      </c>
      <c r="E1502" s="16" t="str">
        <f t="shared" si="71"/>
        <v>Q2</v>
      </c>
      <c r="F1502" t="s">
        <v>117</v>
      </c>
      <c r="G1502" t="s">
        <v>118</v>
      </c>
      <c r="H1502">
        <v>474</v>
      </c>
      <c r="I1502" t="s">
        <v>111</v>
      </c>
      <c r="J1502" t="s">
        <v>112</v>
      </c>
      <c r="L1502">
        <v>30</v>
      </c>
      <c r="M1502" t="s">
        <v>119</v>
      </c>
    </row>
    <row r="1503" spans="1:13" x14ac:dyDescent="0.3">
      <c r="A1503" t="s">
        <v>108</v>
      </c>
      <c r="B1503" s="16">
        <v>42643</v>
      </c>
      <c r="C1503" s="16" t="str">
        <f t="shared" si="69"/>
        <v>Sept</v>
      </c>
      <c r="D1503" s="16" t="str">
        <f t="shared" si="70"/>
        <v>FY 2017</v>
      </c>
      <c r="E1503" s="16" t="str">
        <f t="shared" si="71"/>
        <v>Q2</v>
      </c>
      <c r="F1503" t="s">
        <v>120</v>
      </c>
      <c r="G1503" t="s">
        <v>121</v>
      </c>
      <c r="H1503">
        <v>104</v>
      </c>
      <c r="I1503" t="s">
        <v>111</v>
      </c>
      <c r="J1503" t="s">
        <v>112</v>
      </c>
      <c r="L1503">
        <v>40</v>
      </c>
      <c r="M1503" t="s">
        <v>122</v>
      </c>
    </row>
    <row r="1504" spans="1:13" x14ac:dyDescent="0.3">
      <c r="A1504" t="s">
        <v>108</v>
      </c>
      <c r="B1504" s="16">
        <v>42643</v>
      </c>
      <c r="C1504" s="16" t="str">
        <f t="shared" si="69"/>
        <v>Sept</v>
      </c>
      <c r="D1504" s="16" t="str">
        <f t="shared" si="70"/>
        <v>FY 2017</v>
      </c>
      <c r="E1504" s="16" t="str">
        <f t="shared" si="71"/>
        <v>Q2</v>
      </c>
      <c r="F1504" t="s">
        <v>123</v>
      </c>
      <c r="G1504" t="s">
        <v>124</v>
      </c>
      <c r="H1504">
        <v>1972</v>
      </c>
      <c r="I1504" t="s">
        <v>111</v>
      </c>
      <c r="J1504" t="s">
        <v>112</v>
      </c>
      <c r="L1504">
        <v>50</v>
      </c>
      <c r="M1504" t="s">
        <v>125</v>
      </c>
    </row>
    <row r="1505" spans="1:13" x14ac:dyDescent="0.3">
      <c r="A1505" t="s">
        <v>108</v>
      </c>
      <c r="B1505" s="16">
        <v>42643</v>
      </c>
      <c r="C1505" s="16" t="str">
        <f t="shared" si="69"/>
        <v>Sept</v>
      </c>
      <c r="D1505" s="16" t="str">
        <f t="shared" si="70"/>
        <v>FY 2017</v>
      </c>
      <c r="E1505" s="16" t="str">
        <f t="shared" si="71"/>
        <v>Q2</v>
      </c>
      <c r="F1505" t="s">
        <v>126</v>
      </c>
      <c r="G1505" t="s">
        <v>127</v>
      </c>
      <c r="H1505">
        <v>3412</v>
      </c>
      <c r="I1505" t="s">
        <v>111</v>
      </c>
      <c r="J1505" t="s">
        <v>112</v>
      </c>
      <c r="L1505">
        <v>60</v>
      </c>
      <c r="M1505" t="s">
        <v>128</v>
      </c>
    </row>
    <row r="1506" spans="1:13" x14ac:dyDescent="0.3">
      <c r="A1506" t="s">
        <v>108</v>
      </c>
      <c r="B1506" s="16">
        <v>42643</v>
      </c>
      <c r="C1506" s="16" t="str">
        <f t="shared" si="69"/>
        <v>Sept</v>
      </c>
      <c r="D1506" s="16" t="str">
        <f t="shared" si="70"/>
        <v>FY 2017</v>
      </c>
      <c r="E1506" s="16" t="str">
        <f t="shared" si="71"/>
        <v>Q2</v>
      </c>
      <c r="F1506" t="s">
        <v>129</v>
      </c>
      <c r="G1506" t="s">
        <v>130</v>
      </c>
      <c r="H1506">
        <v>124219</v>
      </c>
      <c r="I1506" t="s">
        <v>111</v>
      </c>
      <c r="J1506" t="s">
        <v>112</v>
      </c>
      <c r="L1506">
        <v>70</v>
      </c>
      <c r="M1506" t="s">
        <v>131</v>
      </c>
    </row>
    <row r="1507" spans="1:13" x14ac:dyDescent="0.3">
      <c r="A1507" t="s">
        <v>108</v>
      </c>
      <c r="B1507" s="16">
        <v>42643</v>
      </c>
      <c r="C1507" s="16" t="str">
        <f t="shared" si="69"/>
        <v>Sept</v>
      </c>
      <c r="D1507" s="16" t="str">
        <f t="shared" si="70"/>
        <v>FY 2017</v>
      </c>
      <c r="E1507" s="16" t="str">
        <f t="shared" si="71"/>
        <v>Q2</v>
      </c>
      <c r="F1507" t="s">
        <v>132</v>
      </c>
      <c r="G1507" t="s">
        <v>133</v>
      </c>
      <c r="H1507">
        <v>19914</v>
      </c>
      <c r="I1507" t="s">
        <v>111</v>
      </c>
      <c r="J1507" t="s">
        <v>112</v>
      </c>
      <c r="L1507">
        <v>80</v>
      </c>
      <c r="M1507" t="s">
        <v>134</v>
      </c>
    </row>
    <row r="1508" spans="1:13" x14ac:dyDescent="0.3">
      <c r="A1508" t="s">
        <v>108</v>
      </c>
      <c r="B1508" s="16">
        <v>42643</v>
      </c>
      <c r="C1508" s="16" t="str">
        <f t="shared" si="69"/>
        <v>Sept</v>
      </c>
      <c r="D1508" s="16" t="str">
        <f t="shared" si="70"/>
        <v>FY 2017</v>
      </c>
      <c r="E1508" s="16" t="str">
        <f t="shared" si="71"/>
        <v>Q2</v>
      </c>
      <c r="F1508" t="s">
        <v>135</v>
      </c>
      <c r="G1508" t="s">
        <v>136</v>
      </c>
      <c r="H1508">
        <v>14435</v>
      </c>
      <c r="I1508" t="s">
        <v>111</v>
      </c>
      <c r="J1508" t="s">
        <v>112</v>
      </c>
      <c r="L1508">
        <v>90</v>
      </c>
      <c r="M1508" t="s">
        <v>137</v>
      </c>
    </row>
    <row r="1509" spans="1:13" x14ac:dyDescent="0.3">
      <c r="A1509" t="s">
        <v>108</v>
      </c>
      <c r="B1509" s="16">
        <v>42643</v>
      </c>
      <c r="C1509" s="16" t="str">
        <f t="shared" si="69"/>
        <v>Sept</v>
      </c>
      <c r="D1509" s="16" t="str">
        <f t="shared" si="70"/>
        <v>FY 2017</v>
      </c>
      <c r="E1509" s="16" t="str">
        <f t="shared" si="71"/>
        <v>Q2</v>
      </c>
      <c r="F1509" t="s">
        <v>138</v>
      </c>
      <c r="G1509" t="s">
        <v>139</v>
      </c>
      <c r="H1509">
        <v>600</v>
      </c>
      <c r="I1509" t="s">
        <v>111</v>
      </c>
      <c r="J1509" t="s">
        <v>112</v>
      </c>
      <c r="L1509">
        <v>100</v>
      </c>
      <c r="M1509" t="s">
        <v>140</v>
      </c>
    </row>
    <row r="1510" spans="1:13" x14ac:dyDescent="0.3">
      <c r="A1510" t="s">
        <v>108</v>
      </c>
      <c r="B1510" s="16">
        <v>42643</v>
      </c>
      <c r="C1510" s="16" t="str">
        <f t="shared" si="69"/>
        <v>Sept</v>
      </c>
      <c r="D1510" s="16" t="str">
        <f t="shared" si="70"/>
        <v>FY 2017</v>
      </c>
      <c r="E1510" s="16" t="str">
        <f t="shared" si="71"/>
        <v>Q2</v>
      </c>
      <c r="F1510" t="s">
        <v>141</v>
      </c>
      <c r="G1510" t="s">
        <v>142</v>
      </c>
      <c r="H1510">
        <v>118</v>
      </c>
      <c r="I1510" t="s">
        <v>111</v>
      </c>
      <c r="J1510" t="s">
        <v>112</v>
      </c>
      <c r="L1510">
        <v>110</v>
      </c>
      <c r="M1510" t="s">
        <v>143</v>
      </c>
    </row>
    <row r="1511" spans="1:13" x14ac:dyDescent="0.3">
      <c r="A1511" t="s">
        <v>108</v>
      </c>
      <c r="B1511" s="16">
        <v>42643</v>
      </c>
      <c r="C1511" s="16" t="str">
        <f t="shared" si="69"/>
        <v>Sept</v>
      </c>
      <c r="D1511" s="16" t="str">
        <f t="shared" si="70"/>
        <v>FY 2017</v>
      </c>
      <c r="E1511" s="16" t="str">
        <f t="shared" si="71"/>
        <v>Q2</v>
      </c>
      <c r="F1511" t="s">
        <v>144</v>
      </c>
      <c r="G1511" t="s">
        <v>145</v>
      </c>
      <c r="H1511">
        <v>2308</v>
      </c>
      <c r="I1511" t="s">
        <v>111</v>
      </c>
      <c r="J1511" t="s">
        <v>112</v>
      </c>
      <c r="L1511">
        <v>120</v>
      </c>
      <c r="M1511" t="s">
        <v>146</v>
      </c>
    </row>
    <row r="1512" spans="1:13" x14ac:dyDescent="0.3">
      <c r="A1512" t="s">
        <v>108</v>
      </c>
      <c r="B1512" s="16">
        <v>42643</v>
      </c>
      <c r="C1512" s="16" t="str">
        <f t="shared" si="69"/>
        <v>Sept</v>
      </c>
      <c r="D1512" s="16" t="str">
        <f t="shared" si="70"/>
        <v>FY 2017</v>
      </c>
      <c r="E1512" s="16" t="str">
        <f t="shared" si="71"/>
        <v>Q2</v>
      </c>
      <c r="F1512" t="s">
        <v>147</v>
      </c>
      <c r="G1512" t="s">
        <v>148</v>
      </c>
      <c r="H1512">
        <v>2453</v>
      </c>
      <c r="I1512" t="s">
        <v>111</v>
      </c>
      <c r="J1512" t="s">
        <v>112</v>
      </c>
      <c r="L1512">
        <v>130</v>
      </c>
      <c r="M1512" t="s">
        <v>149</v>
      </c>
    </row>
    <row r="1513" spans="1:13" x14ac:dyDescent="0.3">
      <c r="A1513" t="s">
        <v>108</v>
      </c>
      <c r="B1513" s="16">
        <v>42643</v>
      </c>
      <c r="C1513" s="16" t="str">
        <f t="shared" si="69"/>
        <v>Sept</v>
      </c>
      <c r="D1513" s="16" t="str">
        <f t="shared" si="70"/>
        <v>FY 2017</v>
      </c>
      <c r="E1513" s="16" t="str">
        <f t="shared" si="71"/>
        <v>Q2</v>
      </c>
      <c r="F1513" t="s">
        <v>150</v>
      </c>
      <c r="G1513" t="s">
        <v>151</v>
      </c>
      <c r="H1513">
        <v>123599</v>
      </c>
      <c r="I1513" t="s">
        <v>111</v>
      </c>
      <c r="J1513" t="s">
        <v>112</v>
      </c>
      <c r="L1513">
        <v>140</v>
      </c>
      <c r="M1513" t="s">
        <v>152</v>
      </c>
    </row>
    <row r="1514" spans="1:13" x14ac:dyDescent="0.3">
      <c r="A1514" t="s">
        <v>108</v>
      </c>
      <c r="B1514" s="16">
        <v>42613</v>
      </c>
      <c r="C1514" s="16" t="str">
        <f t="shared" si="69"/>
        <v>Aug</v>
      </c>
      <c r="D1514" s="16" t="str">
        <f t="shared" si="70"/>
        <v>FY 2017</v>
      </c>
      <c r="E1514" s="16" t="str">
        <f t="shared" si="71"/>
        <v>Q2</v>
      </c>
      <c r="F1514" t="s">
        <v>109</v>
      </c>
      <c r="G1514" t="s">
        <v>110</v>
      </c>
      <c r="H1514">
        <v>20759</v>
      </c>
      <c r="I1514" t="s">
        <v>111</v>
      </c>
      <c r="J1514" t="s">
        <v>112</v>
      </c>
      <c r="L1514">
        <v>10</v>
      </c>
      <c r="M1514" t="s">
        <v>113</v>
      </c>
    </row>
    <row r="1515" spans="1:13" x14ac:dyDescent="0.3">
      <c r="A1515" t="s">
        <v>108</v>
      </c>
      <c r="B1515" s="16">
        <v>42613</v>
      </c>
      <c r="C1515" s="16" t="str">
        <f t="shared" si="69"/>
        <v>Aug</v>
      </c>
      <c r="D1515" s="16" t="str">
        <f t="shared" si="70"/>
        <v>FY 2017</v>
      </c>
      <c r="E1515" s="16" t="str">
        <f t="shared" si="71"/>
        <v>Q2</v>
      </c>
      <c r="F1515" t="s">
        <v>114</v>
      </c>
      <c r="G1515" t="s">
        <v>115</v>
      </c>
      <c r="H1515">
        <v>15170</v>
      </c>
      <c r="I1515" t="s">
        <v>111</v>
      </c>
      <c r="J1515" t="s">
        <v>112</v>
      </c>
      <c r="L1515">
        <v>20</v>
      </c>
      <c r="M1515" t="s">
        <v>116</v>
      </c>
    </row>
    <row r="1516" spans="1:13" x14ac:dyDescent="0.3">
      <c r="A1516" t="s">
        <v>108</v>
      </c>
      <c r="B1516" s="16">
        <v>42613</v>
      </c>
      <c r="C1516" s="16" t="str">
        <f t="shared" si="69"/>
        <v>Aug</v>
      </c>
      <c r="D1516" s="16" t="str">
        <f t="shared" si="70"/>
        <v>FY 2017</v>
      </c>
      <c r="E1516" s="16" t="str">
        <f t="shared" si="71"/>
        <v>Q2</v>
      </c>
      <c r="F1516" t="s">
        <v>117</v>
      </c>
      <c r="G1516" t="s">
        <v>118</v>
      </c>
      <c r="H1516">
        <v>605</v>
      </c>
      <c r="I1516" t="s">
        <v>111</v>
      </c>
      <c r="J1516" t="s">
        <v>112</v>
      </c>
      <c r="L1516">
        <v>30</v>
      </c>
      <c r="M1516" t="s">
        <v>119</v>
      </c>
    </row>
    <row r="1517" spans="1:13" x14ac:dyDescent="0.3">
      <c r="A1517" t="s">
        <v>108</v>
      </c>
      <c r="B1517" s="16">
        <v>42613</v>
      </c>
      <c r="C1517" s="16" t="str">
        <f t="shared" si="69"/>
        <v>Aug</v>
      </c>
      <c r="D1517" s="16" t="str">
        <f t="shared" si="70"/>
        <v>FY 2017</v>
      </c>
      <c r="E1517" s="16" t="str">
        <f t="shared" si="71"/>
        <v>Q2</v>
      </c>
      <c r="F1517" t="s">
        <v>120</v>
      </c>
      <c r="G1517" t="s">
        <v>121</v>
      </c>
      <c r="H1517">
        <v>110</v>
      </c>
      <c r="I1517" t="s">
        <v>111</v>
      </c>
      <c r="J1517" t="s">
        <v>112</v>
      </c>
      <c r="L1517">
        <v>40</v>
      </c>
      <c r="M1517" t="s">
        <v>122</v>
      </c>
    </row>
    <row r="1518" spans="1:13" x14ac:dyDescent="0.3">
      <c r="A1518" t="s">
        <v>108</v>
      </c>
      <c r="B1518" s="16">
        <v>42613</v>
      </c>
      <c r="C1518" s="16" t="str">
        <f t="shared" si="69"/>
        <v>Aug</v>
      </c>
      <c r="D1518" s="16" t="str">
        <f t="shared" si="70"/>
        <v>FY 2017</v>
      </c>
      <c r="E1518" s="16" t="str">
        <f t="shared" si="71"/>
        <v>Q2</v>
      </c>
      <c r="F1518" t="s">
        <v>123</v>
      </c>
      <c r="G1518" t="s">
        <v>124</v>
      </c>
      <c r="H1518">
        <v>2483</v>
      </c>
      <c r="I1518" t="s">
        <v>111</v>
      </c>
      <c r="J1518" t="s">
        <v>112</v>
      </c>
      <c r="L1518">
        <v>50</v>
      </c>
      <c r="M1518" t="s">
        <v>125</v>
      </c>
    </row>
    <row r="1519" spans="1:13" x14ac:dyDescent="0.3">
      <c r="A1519" t="s">
        <v>108</v>
      </c>
      <c r="B1519" s="16">
        <v>42613</v>
      </c>
      <c r="C1519" s="16" t="str">
        <f t="shared" si="69"/>
        <v>Aug</v>
      </c>
      <c r="D1519" s="16" t="str">
        <f t="shared" si="70"/>
        <v>FY 2017</v>
      </c>
      <c r="E1519" s="16" t="str">
        <f t="shared" si="71"/>
        <v>Q2</v>
      </c>
      <c r="F1519" t="s">
        <v>126</v>
      </c>
      <c r="G1519" t="s">
        <v>127</v>
      </c>
      <c r="H1519">
        <v>2391</v>
      </c>
      <c r="I1519" t="s">
        <v>111</v>
      </c>
      <c r="J1519" t="s">
        <v>112</v>
      </c>
      <c r="L1519">
        <v>60</v>
      </c>
      <c r="M1519" t="s">
        <v>128</v>
      </c>
    </row>
    <row r="1520" spans="1:13" x14ac:dyDescent="0.3">
      <c r="A1520" t="s">
        <v>108</v>
      </c>
      <c r="B1520" s="16">
        <v>42613</v>
      </c>
      <c r="C1520" s="16" t="str">
        <f t="shared" si="69"/>
        <v>Aug</v>
      </c>
      <c r="D1520" s="16" t="str">
        <f t="shared" si="70"/>
        <v>FY 2017</v>
      </c>
      <c r="E1520" s="16" t="str">
        <f t="shared" si="71"/>
        <v>Q2</v>
      </c>
      <c r="F1520" t="s">
        <v>129</v>
      </c>
      <c r="G1520" t="s">
        <v>130</v>
      </c>
      <c r="H1520">
        <v>133093</v>
      </c>
      <c r="I1520" t="s">
        <v>111</v>
      </c>
      <c r="J1520" t="s">
        <v>112</v>
      </c>
      <c r="L1520">
        <v>70</v>
      </c>
      <c r="M1520" t="s">
        <v>131</v>
      </c>
    </row>
    <row r="1521" spans="1:13" x14ac:dyDescent="0.3">
      <c r="A1521" t="s">
        <v>108</v>
      </c>
      <c r="B1521" s="16">
        <v>42613</v>
      </c>
      <c r="C1521" s="16" t="str">
        <f t="shared" si="69"/>
        <v>Aug</v>
      </c>
      <c r="D1521" s="16" t="str">
        <f t="shared" si="70"/>
        <v>FY 2017</v>
      </c>
      <c r="E1521" s="16" t="str">
        <f t="shared" si="71"/>
        <v>Q2</v>
      </c>
      <c r="F1521" t="s">
        <v>132</v>
      </c>
      <c r="G1521" t="s">
        <v>133</v>
      </c>
      <c r="H1521">
        <v>23155</v>
      </c>
      <c r="I1521" t="s">
        <v>111</v>
      </c>
      <c r="J1521" t="s">
        <v>112</v>
      </c>
      <c r="L1521">
        <v>80</v>
      </c>
      <c r="M1521" t="s">
        <v>134</v>
      </c>
    </row>
    <row r="1522" spans="1:13" x14ac:dyDescent="0.3">
      <c r="A1522" t="s">
        <v>108</v>
      </c>
      <c r="B1522" s="16">
        <v>42613</v>
      </c>
      <c r="C1522" s="16" t="str">
        <f t="shared" si="69"/>
        <v>Aug</v>
      </c>
      <c r="D1522" s="16" t="str">
        <f t="shared" si="70"/>
        <v>FY 2017</v>
      </c>
      <c r="E1522" s="16" t="str">
        <f t="shared" si="71"/>
        <v>Q2</v>
      </c>
      <c r="F1522" t="s">
        <v>135</v>
      </c>
      <c r="G1522" t="s">
        <v>136</v>
      </c>
      <c r="H1522">
        <v>16733</v>
      </c>
      <c r="I1522" t="s">
        <v>111</v>
      </c>
      <c r="J1522" t="s">
        <v>112</v>
      </c>
      <c r="L1522">
        <v>90</v>
      </c>
      <c r="M1522" t="s">
        <v>137</v>
      </c>
    </row>
    <row r="1523" spans="1:13" x14ac:dyDescent="0.3">
      <c r="A1523" t="s">
        <v>108</v>
      </c>
      <c r="B1523" s="16">
        <v>42613</v>
      </c>
      <c r="C1523" s="16" t="str">
        <f t="shared" si="69"/>
        <v>Aug</v>
      </c>
      <c r="D1523" s="16" t="str">
        <f t="shared" si="70"/>
        <v>FY 2017</v>
      </c>
      <c r="E1523" s="16" t="str">
        <f t="shared" si="71"/>
        <v>Q2</v>
      </c>
      <c r="F1523" t="s">
        <v>138</v>
      </c>
      <c r="G1523" t="s">
        <v>139</v>
      </c>
      <c r="H1523">
        <v>686</v>
      </c>
      <c r="I1523" t="s">
        <v>111</v>
      </c>
      <c r="J1523" t="s">
        <v>112</v>
      </c>
      <c r="L1523">
        <v>100</v>
      </c>
      <c r="M1523" t="s">
        <v>140</v>
      </c>
    </row>
    <row r="1524" spans="1:13" x14ac:dyDescent="0.3">
      <c r="A1524" t="s">
        <v>108</v>
      </c>
      <c r="B1524" s="16">
        <v>42613</v>
      </c>
      <c r="C1524" s="16" t="str">
        <f t="shared" si="69"/>
        <v>Aug</v>
      </c>
      <c r="D1524" s="16" t="str">
        <f t="shared" si="70"/>
        <v>FY 2017</v>
      </c>
      <c r="E1524" s="16" t="str">
        <f t="shared" si="71"/>
        <v>Q2</v>
      </c>
      <c r="F1524" t="s">
        <v>141</v>
      </c>
      <c r="G1524" t="s">
        <v>142</v>
      </c>
      <c r="H1524">
        <v>139</v>
      </c>
      <c r="I1524" t="s">
        <v>111</v>
      </c>
      <c r="J1524" t="s">
        <v>112</v>
      </c>
      <c r="L1524">
        <v>110</v>
      </c>
      <c r="M1524" t="s">
        <v>143</v>
      </c>
    </row>
    <row r="1525" spans="1:13" x14ac:dyDescent="0.3">
      <c r="A1525" t="s">
        <v>108</v>
      </c>
      <c r="B1525" s="16">
        <v>42613</v>
      </c>
      <c r="C1525" s="16" t="str">
        <f t="shared" si="69"/>
        <v>Aug</v>
      </c>
      <c r="D1525" s="16" t="str">
        <f t="shared" si="70"/>
        <v>FY 2017</v>
      </c>
      <c r="E1525" s="16" t="str">
        <f t="shared" si="71"/>
        <v>Q2</v>
      </c>
      <c r="F1525" t="s">
        <v>144</v>
      </c>
      <c r="G1525" t="s">
        <v>145</v>
      </c>
      <c r="H1525">
        <v>2880</v>
      </c>
      <c r="I1525" t="s">
        <v>111</v>
      </c>
      <c r="J1525" t="s">
        <v>112</v>
      </c>
      <c r="L1525">
        <v>120</v>
      </c>
      <c r="M1525" t="s">
        <v>146</v>
      </c>
    </row>
    <row r="1526" spans="1:13" x14ac:dyDescent="0.3">
      <c r="A1526" t="s">
        <v>108</v>
      </c>
      <c r="B1526" s="16">
        <v>42613</v>
      </c>
      <c r="C1526" s="16" t="str">
        <f t="shared" si="69"/>
        <v>Aug</v>
      </c>
      <c r="D1526" s="16" t="str">
        <f t="shared" si="70"/>
        <v>FY 2017</v>
      </c>
      <c r="E1526" s="16" t="str">
        <f t="shared" si="71"/>
        <v>Q2</v>
      </c>
      <c r="F1526" t="s">
        <v>147</v>
      </c>
      <c r="G1526" t="s">
        <v>148</v>
      </c>
      <c r="H1526">
        <v>2717</v>
      </c>
      <c r="I1526" t="s">
        <v>111</v>
      </c>
      <c r="J1526" t="s">
        <v>112</v>
      </c>
      <c r="L1526">
        <v>130</v>
      </c>
      <c r="M1526" t="s">
        <v>149</v>
      </c>
    </row>
    <row r="1527" spans="1:13" x14ac:dyDescent="0.3">
      <c r="A1527" t="s">
        <v>108</v>
      </c>
      <c r="B1527" s="16">
        <v>42613</v>
      </c>
      <c r="C1527" s="16" t="str">
        <f t="shared" si="69"/>
        <v>Aug</v>
      </c>
      <c r="D1527" s="16" t="str">
        <f t="shared" si="70"/>
        <v>FY 2017</v>
      </c>
      <c r="E1527" s="16" t="str">
        <f t="shared" si="71"/>
        <v>Q2</v>
      </c>
      <c r="F1527" t="s">
        <v>150</v>
      </c>
      <c r="G1527" t="s">
        <v>151</v>
      </c>
      <c r="H1527">
        <v>133738</v>
      </c>
      <c r="I1527" t="s">
        <v>111</v>
      </c>
      <c r="J1527" t="s">
        <v>112</v>
      </c>
      <c r="L1527">
        <v>140</v>
      </c>
      <c r="M1527" t="s">
        <v>152</v>
      </c>
    </row>
    <row r="1528" spans="1:13" x14ac:dyDescent="0.3">
      <c r="A1528" t="s">
        <v>108</v>
      </c>
      <c r="B1528" s="16">
        <v>42582</v>
      </c>
      <c r="C1528" s="16" t="str">
        <f t="shared" si="69"/>
        <v>Jul</v>
      </c>
      <c r="D1528" s="16" t="str">
        <f t="shared" si="70"/>
        <v>FY 2017</v>
      </c>
      <c r="E1528" s="16" t="str">
        <f t="shared" si="71"/>
        <v>Q2</v>
      </c>
      <c r="F1528" t="s">
        <v>109</v>
      </c>
      <c r="G1528" t="s">
        <v>110</v>
      </c>
      <c r="H1528">
        <v>16687</v>
      </c>
      <c r="I1528" t="s">
        <v>111</v>
      </c>
      <c r="J1528" t="s">
        <v>112</v>
      </c>
      <c r="L1528">
        <v>10</v>
      </c>
      <c r="M1528" t="s">
        <v>113</v>
      </c>
    </row>
    <row r="1529" spans="1:13" x14ac:dyDescent="0.3">
      <c r="A1529" t="s">
        <v>108</v>
      </c>
      <c r="B1529" s="16">
        <v>42582</v>
      </c>
      <c r="C1529" s="16" t="str">
        <f t="shared" si="69"/>
        <v>Jul</v>
      </c>
      <c r="D1529" s="16" t="str">
        <f t="shared" si="70"/>
        <v>FY 2017</v>
      </c>
      <c r="E1529" s="16" t="str">
        <f t="shared" si="71"/>
        <v>Q2</v>
      </c>
      <c r="F1529" t="s">
        <v>114</v>
      </c>
      <c r="G1529" t="s">
        <v>115</v>
      </c>
      <c r="H1529">
        <v>12147</v>
      </c>
      <c r="I1529" t="s">
        <v>111</v>
      </c>
      <c r="J1529" t="s">
        <v>112</v>
      </c>
      <c r="L1529">
        <v>20</v>
      </c>
      <c r="M1529" t="s">
        <v>116</v>
      </c>
    </row>
    <row r="1530" spans="1:13" x14ac:dyDescent="0.3">
      <c r="A1530" t="s">
        <v>108</v>
      </c>
      <c r="B1530" s="16">
        <v>42582</v>
      </c>
      <c r="C1530" s="16" t="str">
        <f t="shared" si="69"/>
        <v>Jul</v>
      </c>
      <c r="D1530" s="16" t="str">
        <f t="shared" si="70"/>
        <v>FY 2017</v>
      </c>
      <c r="E1530" s="16" t="str">
        <f t="shared" si="71"/>
        <v>Q2</v>
      </c>
      <c r="F1530" t="s">
        <v>117</v>
      </c>
      <c r="G1530" t="s">
        <v>118</v>
      </c>
      <c r="H1530">
        <v>583</v>
      </c>
      <c r="I1530" t="s">
        <v>111</v>
      </c>
      <c r="J1530" t="s">
        <v>112</v>
      </c>
      <c r="L1530">
        <v>30</v>
      </c>
      <c r="M1530" t="s">
        <v>119</v>
      </c>
    </row>
    <row r="1531" spans="1:13" x14ac:dyDescent="0.3">
      <c r="A1531" t="s">
        <v>108</v>
      </c>
      <c r="B1531" s="16">
        <v>42582</v>
      </c>
      <c r="C1531" s="16" t="str">
        <f t="shared" si="69"/>
        <v>Jul</v>
      </c>
      <c r="D1531" s="16" t="str">
        <f t="shared" si="70"/>
        <v>FY 2017</v>
      </c>
      <c r="E1531" s="16" t="str">
        <f t="shared" si="71"/>
        <v>Q2</v>
      </c>
      <c r="F1531" t="s">
        <v>120</v>
      </c>
      <c r="G1531" t="s">
        <v>121</v>
      </c>
      <c r="H1531">
        <v>117</v>
      </c>
      <c r="I1531" t="s">
        <v>111</v>
      </c>
      <c r="J1531" t="s">
        <v>112</v>
      </c>
      <c r="L1531">
        <v>40</v>
      </c>
      <c r="M1531" t="s">
        <v>122</v>
      </c>
    </row>
    <row r="1532" spans="1:13" x14ac:dyDescent="0.3">
      <c r="A1532" t="s">
        <v>108</v>
      </c>
      <c r="B1532" s="16">
        <v>42582</v>
      </c>
      <c r="C1532" s="16" t="str">
        <f t="shared" si="69"/>
        <v>Jul</v>
      </c>
      <c r="D1532" s="16" t="str">
        <f t="shared" si="70"/>
        <v>FY 2017</v>
      </c>
      <c r="E1532" s="16" t="str">
        <f t="shared" si="71"/>
        <v>Q2</v>
      </c>
      <c r="F1532" t="s">
        <v>123</v>
      </c>
      <c r="G1532" t="s">
        <v>124</v>
      </c>
      <c r="H1532">
        <v>1785</v>
      </c>
      <c r="I1532" t="s">
        <v>111</v>
      </c>
      <c r="J1532" t="s">
        <v>112</v>
      </c>
      <c r="L1532">
        <v>50</v>
      </c>
      <c r="M1532" t="s">
        <v>125</v>
      </c>
    </row>
    <row r="1533" spans="1:13" x14ac:dyDescent="0.3">
      <c r="A1533" t="s">
        <v>108</v>
      </c>
      <c r="B1533" s="16">
        <v>42582</v>
      </c>
      <c r="C1533" s="16" t="str">
        <f t="shared" si="69"/>
        <v>Jul</v>
      </c>
      <c r="D1533" s="16" t="str">
        <f t="shared" si="70"/>
        <v>FY 2017</v>
      </c>
      <c r="E1533" s="16" t="str">
        <f t="shared" si="71"/>
        <v>Q2</v>
      </c>
      <c r="F1533" t="s">
        <v>126</v>
      </c>
      <c r="G1533" t="s">
        <v>127</v>
      </c>
      <c r="H1533">
        <v>2055</v>
      </c>
      <c r="I1533" t="s">
        <v>111</v>
      </c>
      <c r="J1533" t="s">
        <v>112</v>
      </c>
      <c r="L1533">
        <v>60</v>
      </c>
      <c r="M1533" t="s">
        <v>128</v>
      </c>
    </row>
    <row r="1534" spans="1:13" x14ac:dyDescent="0.3">
      <c r="A1534" t="s">
        <v>108</v>
      </c>
      <c r="B1534" s="16">
        <v>42582</v>
      </c>
      <c r="C1534" s="16" t="str">
        <f t="shared" si="69"/>
        <v>Jul</v>
      </c>
      <c r="D1534" s="16" t="str">
        <f t="shared" si="70"/>
        <v>FY 2017</v>
      </c>
      <c r="E1534" s="16" t="str">
        <f t="shared" si="71"/>
        <v>Q2</v>
      </c>
      <c r="F1534" t="s">
        <v>129</v>
      </c>
      <c r="G1534" t="s">
        <v>130</v>
      </c>
      <c r="H1534">
        <v>106823</v>
      </c>
      <c r="I1534" t="s">
        <v>111</v>
      </c>
      <c r="J1534" t="s">
        <v>112</v>
      </c>
      <c r="L1534">
        <v>70</v>
      </c>
      <c r="M1534" t="s">
        <v>131</v>
      </c>
    </row>
    <row r="1535" spans="1:13" x14ac:dyDescent="0.3">
      <c r="A1535" t="s">
        <v>108</v>
      </c>
      <c r="B1535" s="16">
        <v>42582</v>
      </c>
      <c r="C1535" s="16" t="str">
        <f t="shared" si="69"/>
        <v>Jul</v>
      </c>
      <c r="D1535" s="16" t="str">
        <f t="shared" si="70"/>
        <v>FY 2017</v>
      </c>
      <c r="E1535" s="16" t="str">
        <f t="shared" si="71"/>
        <v>Q2</v>
      </c>
      <c r="F1535" t="s">
        <v>132</v>
      </c>
      <c r="G1535" t="s">
        <v>133</v>
      </c>
      <c r="H1535">
        <v>17234</v>
      </c>
      <c r="I1535" t="s">
        <v>111</v>
      </c>
      <c r="J1535" t="s">
        <v>112</v>
      </c>
      <c r="L1535">
        <v>80</v>
      </c>
      <c r="M1535" t="s">
        <v>134</v>
      </c>
    </row>
    <row r="1536" spans="1:13" x14ac:dyDescent="0.3">
      <c r="A1536" t="s">
        <v>108</v>
      </c>
      <c r="B1536" s="16">
        <v>42582</v>
      </c>
      <c r="C1536" s="16" t="str">
        <f t="shared" si="69"/>
        <v>Jul</v>
      </c>
      <c r="D1536" s="16" t="str">
        <f t="shared" si="70"/>
        <v>FY 2017</v>
      </c>
      <c r="E1536" s="16" t="str">
        <f t="shared" si="71"/>
        <v>Q2</v>
      </c>
      <c r="F1536" t="s">
        <v>135</v>
      </c>
      <c r="G1536" t="s">
        <v>136</v>
      </c>
      <c r="H1536">
        <v>12491</v>
      </c>
      <c r="I1536" t="s">
        <v>111</v>
      </c>
      <c r="J1536" t="s">
        <v>112</v>
      </c>
      <c r="L1536">
        <v>90</v>
      </c>
      <c r="M1536" t="s">
        <v>137</v>
      </c>
    </row>
    <row r="1537" spans="1:13" x14ac:dyDescent="0.3">
      <c r="A1537" t="s">
        <v>108</v>
      </c>
      <c r="B1537" s="16">
        <v>42582</v>
      </c>
      <c r="C1537" s="16" t="str">
        <f t="shared" si="69"/>
        <v>Jul</v>
      </c>
      <c r="D1537" s="16" t="str">
        <f t="shared" si="70"/>
        <v>FY 2017</v>
      </c>
      <c r="E1537" s="16" t="str">
        <f t="shared" si="71"/>
        <v>Q2</v>
      </c>
      <c r="F1537" t="s">
        <v>138</v>
      </c>
      <c r="G1537" t="s">
        <v>139</v>
      </c>
      <c r="H1537">
        <v>512</v>
      </c>
      <c r="I1537" t="s">
        <v>111</v>
      </c>
      <c r="J1537" t="s">
        <v>112</v>
      </c>
      <c r="L1537">
        <v>100</v>
      </c>
      <c r="M1537" t="s">
        <v>140</v>
      </c>
    </row>
    <row r="1538" spans="1:13" x14ac:dyDescent="0.3">
      <c r="A1538" t="s">
        <v>108</v>
      </c>
      <c r="B1538" s="16">
        <v>42582</v>
      </c>
      <c r="C1538" s="16" t="str">
        <f t="shared" si="69"/>
        <v>Jul</v>
      </c>
      <c r="D1538" s="16" t="str">
        <f t="shared" si="70"/>
        <v>FY 2017</v>
      </c>
      <c r="E1538" s="16" t="str">
        <f t="shared" si="71"/>
        <v>Q2</v>
      </c>
      <c r="F1538" t="s">
        <v>141</v>
      </c>
      <c r="G1538" t="s">
        <v>142</v>
      </c>
      <c r="H1538">
        <v>115</v>
      </c>
      <c r="I1538" t="s">
        <v>111</v>
      </c>
      <c r="J1538" t="s">
        <v>112</v>
      </c>
      <c r="L1538">
        <v>110</v>
      </c>
      <c r="M1538" t="s">
        <v>143</v>
      </c>
    </row>
    <row r="1539" spans="1:13" x14ac:dyDescent="0.3">
      <c r="A1539" t="s">
        <v>108</v>
      </c>
      <c r="B1539" s="16">
        <v>42582</v>
      </c>
      <c r="C1539" s="16" t="str">
        <f t="shared" ref="C1539:C1602" si="72">TEXT(B1539,"mmm")</f>
        <v>Jul</v>
      </c>
      <c r="D1539" s="16" t="str">
        <f t="shared" ref="D1539:D1602" si="73">"FY "&amp; (YEAR(B1539) + IF(MONTH(B1539)&gt;3,1,0))</f>
        <v>FY 2017</v>
      </c>
      <c r="E1539" s="16" t="str">
        <f t="shared" ref="E1539:E1602" si="74">CHOOSE(INT((MOD(MONTH(B1539)-4,12))/3)+1, "Q1", "Q2", "Q3", "Q4")</f>
        <v>Q2</v>
      </c>
      <c r="F1539" t="s">
        <v>144</v>
      </c>
      <c r="G1539" t="s">
        <v>145</v>
      </c>
      <c r="H1539">
        <v>2049</v>
      </c>
      <c r="I1539" t="s">
        <v>111</v>
      </c>
      <c r="J1539" t="s">
        <v>112</v>
      </c>
      <c r="L1539">
        <v>120</v>
      </c>
      <c r="M1539" t="s">
        <v>146</v>
      </c>
    </row>
    <row r="1540" spans="1:13" x14ac:dyDescent="0.3">
      <c r="A1540" t="s">
        <v>108</v>
      </c>
      <c r="B1540" s="16">
        <v>42582</v>
      </c>
      <c r="C1540" s="16" t="str">
        <f t="shared" si="72"/>
        <v>Jul</v>
      </c>
      <c r="D1540" s="16" t="str">
        <f t="shared" si="73"/>
        <v>FY 2017</v>
      </c>
      <c r="E1540" s="16" t="str">
        <f t="shared" si="74"/>
        <v>Q2</v>
      </c>
      <c r="F1540" t="s">
        <v>147</v>
      </c>
      <c r="G1540" t="s">
        <v>148</v>
      </c>
      <c r="H1540">
        <v>2067</v>
      </c>
      <c r="I1540" t="s">
        <v>111</v>
      </c>
      <c r="J1540" t="s">
        <v>112</v>
      </c>
      <c r="L1540">
        <v>130</v>
      </c>
      <c r="M1540" t="s">
        <v>149</v>
      </c>
    </row>
    <row r="1541" spans="1:13" x14ac:dyDescent="0.3">
      <c r="A1541" t="s">
        <v>108</v>
      </c>
      <c r="B1541" s="16">
        <v>42582</v>
      </c>
      <c r="C1541" s="16" t="str">
        <f t="shared" si="72"/>
        <v>Jul</v>
      </c>
      <c r="D1541" s="16" t="str">
        <f t="shared" si="73"/>
        <v>FY 2017</v>
      </c>
      <c r="E1541" s="16" t="str">
        <f t="shared" si="74"/>
        <v>Q2</v>
      </c>
      <c r="F1541" t="s">
        <v>150</v>
      </c>
      <c r="G1541" t="s">
        <v>151</v>
      </c>
      <c r="H1541">
        <v>107199</v>
      </c>
      <c r="I1541" t="s">
        <v>111</v>
      </c>
      <c r="J1541" t="s">
        <v>112</v>
      </c>
      <c r="L1541">
        <v>140</v>
      </c>
      <c r="M1541" t="s">
        <v>152</v>
      </c>
    </row>
    <row r="1542" spans="1:13" x14ac:dyDescent="0.3">
      <c r="A1542" t="s">
        <v>108</v>
      </c>
      <c r="B1542" s="16">
        <v>42551</v>
      </c>
      <c r="C1542" s="16" t="str">
        <f t="shared" si="72"/>
        <v>Jun</v>
      </c>
      <c r="D1542" s="16" t="str">
        <f t="shared" si="73"/>
        <v>FY 2017</v>
      </c>
      <c r="E1542" s="16" t="str">
        <f t="shared" si="74"/>
        <v>Q1</v>
      </c>
      <c r="F1542" t="s">
        <v>109</v>
      </c>
      <c r="G1542" t="s">
        <v>110</v>
      </c>
      <c r="H1542">
        <v>20659</v>
      </c>
      <c r="I1542" t="s">
        <v>111</v>
      </c>
      <c r="J1542" t="s">
        <v>112</v>
      </c>
      <c r="L1542">
        <v>10</v>
      </c>
      <c r="M1542" t="s">
        <v>113</v>
      </c>
    </row>
    <row r="1543" spans="1:13" x14ac:dyDescent="0.3">
      <c r="A1543" t="s">
        <v>108</v>
      </c>
      <c r="B1543" s="16">
        <v>42551</v>
      </c>
      <c r="C1543" s="16" t="str">
        <f t="shared" si="72"/>
        <v>Jun</v>
      </c>
      <c r="D1543" s="16" t="str">
        <f t="shared" si="73"/>
        <v>FY 2017</v>
      </c>
      <c r="E1543" s="16" t="str">
        <f t="shared" si="74"/>
        <v>Q1</v>
      </c>
      <c r="F1543" t="s">
        <v>114</v>
      </c>
      <c r="G1543" t="s">
        <v>115</v>
      </c>
      <c r="H1543">
        <v>13638</v>
      </c>
      <c r="I1543" t="s">
        <v>111</v>
      </c>
      <c r="J1543" t="s">
        <v>112</v>
      </c>
      <c r="L1543">
        <v>20</v>
      </c>
      <c r="M1543" t="s">
        <v>116</v>
      </c>
    </row>
    <row r="1544" spans="1:13" x14ac:dyDescent="0.3">
      <c r="A1544" t="s">
        <v>108</v>
      </c>
      <c r="B1544" s="16">
        <v>42551</v>
      </c>
      <c r="C1544" s="16" t="str">
        <f t="shared" si="72"/>
        <v>Jun</v>
      </c>
      <c r="D1544" s="16" t="str">
        <f t="shared" si="73"/>
        <v>FY 2017</v>
      </c>
      <c r="E1544" s="16" t="str">
        <f t="shared" si="74"/>
        <v>Q1</v>
      </c>
      <c r="F1544" t="s">
        <v>117</v>
      </c>
      <c r="G1544" t="s">
        <v>118</v>
      </c>
      <c r="H1544">
        <v>649</v>
      </c>
      <c r="I1544" t="s">
        <v>111</v>
      </c>
      <c r="J1544" t="s">
        <v>112</v>
      </c>
      <c r="L1544">
        <v>30</v>
      </c>
      <c r="M1544" t="s">
        <v>119</v>
      </c>
    </row>
    <row r="1545" spans="1:13" x14ac:dyDescent="0.3">
      <c r="A1545" t="s">
        <v>108</v>
      </c>
      <c r="B1545" s="16">
        <v>42551</v>
      </c>
      <c r="C1545" s="16" t="str">
        <f t="shared" si="72"/>
        <v>Jun</v>
      </c>
      <c r="D1545" s="16" t="str">
        <f t="shared" si="73"/>
        <v>FY 2017</v>
      </c>
      <c r="E1545" s="16" t="str">
        <f t="shared" si="74"/>
        <v>Q1</v>
      </c>
      <c r="F1545" t="s">
        <v>120</v>
      </c>
      <c r="G1545" t="s">
        <v>121</v>
      </c>
      <c r="H1545">
        <v>103</v>
      </c>
      <c r="I1545" t="s">
        <v>111</v>
      </c>
      <c r="J1545" t="s">
        <v>112</v>
      </c>
      <c r="L1545">
        <v>40</v>
      </c>
      <c r="M1545" t="s">
        <v>122</v>
      </c>
    </row>
    <row r="1546" spans="1:13" x14ac:dyDescent="0.3">
      <c r="A1546" t="s">
        <v>108</v>
      </c>
      <c r="B1546" s="16">
        <v>42551</v>
      </c>
      <c r="C1546" s="16" t="str">
        <f t="shared" si="72"/>
        <v>Jun</v>
      </c>
      <c r="D1546" s="16" t="str">
        <f t="shared" si="73"/>
        <v>FY 2017</v>
      </c>
      <c r="E1546" s="16" t="str">
        <f t="shared" si="74"/>
        <v>Q1</v>
      </c>
      <c r="F1546" t="s">
        <v>123</v>
      </c>
      <c r="G1546" t="s">
        <v>124</v>
      </c>
      <c r="H1546">
        <v>2890</v>
      </c>
      <c r="I1546" t="s">
        <v>111</v>
      </c>
      <c r="J1546" t="s">
        <v>112</v>
      </c>
      <c r="L1546">
        <v>50</v>
      </c>
      <c r="M1546" t="s">
        <v>125</v>
      </c>
    </row>
    <row r="1547" spans="1:13" x14ac:dyDescent="0.3">
      <c r="A1547" t="s">
        <v>108</v>
      </c>
      <c r="B1547" s="16">
        <v>42551</v>
      </c>
      <c r="C1547" s="16" t="str">
        <f t="shared" si="72"/>
        <v>Jun</v>
      </c>
      <c r="D1547" s="16" t="str">
        <f t="shared" si="73"/>
        <v>FY 2017</v>
      </c>
      <c r="E1547" s="16" t="str">
        <f t="shared" si="74"/>
        <v>Q1</v>
      </c>
      <c r="F1547" t="s">
        <v>126</v>
      </c>
      <c r="G1547" t="s">
        <v>127</v>
      </c>
      <c r="H1547">
        <v>3379</v>
      </c>
      <c r="I1547" t="s">
        <v>111</v>
      </c>
      <c r="J1547" t="s">
        <v>112</v>
      </c>
      <c r="L1547">
        <v>60</v>
      </c>
      <c r="M1547" t="s">
        <v>128</v>
      </c>
    </row>
    <row r="1548" spans="1:13" x14ac:dyDescent="0.3">
      <c r="A1548" t="s">
        <v>108</v>
      </c>
      <c r="B1548" s="16">
        <v>42551</v>
      </c>
      <c r="C1548" s="16" t="str">
        <f t="shared" si="72"/>
        <v>Jun</v>
      </c>
      <c r="D1548" s="16" t="str">
        <f t="shared" si="73"/>
        <v>FY 2017</v>
      </c>
      <c r="E1548" s="16" t="str">
        <f t="shared" si="74"/>
        <v>Q1</v>
      </c>
      <c r="F1548" t="s">
        <v>129</v>
      </c>
      <c r="G1548" t="s">
        <v>130</v>
      </c>
      <c r="H1548">
        <v>119363</v>
      </c>
      <c r="I1548" t="s">
        <v>111</v>
      </c>
      <c r="J1548" t="s">
        <v>112</v>
      </c>
      <c r="L1548">
        <v>70</v>
      </c>
      <c r="M1548" t="s">
        <v>131</v>
      </c>
    </row>
    <row r="1549" spans="1:13" x14ac:dyDescent="0.3">
      <c r="A1549" t="s">
        <v>108</v>
      </c>
      <c r="B1549" s="16">
        <v>42551</v>
      </c>
      <c r="C1549" s="16" t="str">
        <f t="shared" si="72"/>
        <v>Jun</v>
      </c>
      <c r="D1549" s="16" t="str">
        <f t="shared" si="73"/>
        <v>FY 2017</v>
      </c>
      <c r="E1549" s="16" t="str">
        <f t="shared" si="74"/>
        <v>Q1</v>
      </c>
      <c r="F1549" t="s">
        <v>132</v>
      </c>
      <c r="G1549" t="s">
        <v>133</v>
      </c>
      <c r="H1549">
        <v>18799</v>
      </c>
      <c r="I1549" t="s">
        <v>111</v>
      </c>
      <c r="J1549" t="s">
        <v>112</v>
      </c>
      <c r="L1549">
        <v>80</v>
      </c>
      <c r="M1549" t="s">
        <v>134</v>
      </c>
    </row>
    <row r="1550" spans="1:13" x14ac:dyDescent="0.3">
      <c r="A1550" t="s">
        <v>108</v>
      </c>
      <c r="B1550" s="16">
        <v>42551</v>
      </c>
      <c r="C1550" s="16" t="str">
        <f t="shared" si="72"/>
        <v>Jun</v>
      </c>
      <c r="D1550" s="16" t="str">
        <f t="shared" si="73"/>
        <v>FY 2017</v>
      </c>
      <c r="E1550" s="16" t="str">
        <f t="shared" si="74"/>
        <v>Q1</v>
      </c>
      <c r="F1550" t="s">
        <v>135</v>
      </c>
      <c r="G1550" t="s">
        <v>136</v>
      </c>
      <c r="H1550">
        <v>12278</v>
      </c>
      <c r="I1550" t="s">
        <v>111</v>
      </c>
      <c r="J1550" t="s">
        <v>112</v>
      </c>
      <c r="L1550">
        <v>90</v>
      </c>
      <c r="M1550" t="s">
        <v>137</v>
      </c>
    </row>
    <row r="1551" spans="1:13" x14ac:dyDescent="0.3">
      <c r="A1551" t="s">
        <v>108</v>
      </c>
      <c r="B1551" s="16">
        <v>42551</v>
      </c>
      <c r="C1551" s="16" t="str">
        <f t="shared" si="72"/>
        <v>Jun</v>
      </c>
      <c r="D1551" s="16" t="str">
        <f t="shared" si="73"/>
        <v>FY 2017</v>
      </c>
      <c r="E1551" s="16" t="str">
        <f t="shared" si="74"/>
        <v>Q1</v>
      </c>
      <c r="F1551" t="s">
        <v>138</v>
      </c>
      <c r="G1551" t="s">
        <v>139</v>
      </c>
      <c r="H1551">
        <v>601</v>
      </c>
      <c r="I1551" t="s">
        <v>111</v>
      </c>
      <c r="J1551" t="s">
        <v>112</v>
      </c>
      <c r="L1551">
        <v>100</v>
      </c>
      <c r="M1551" t="s">
        <v>140</v>
      </c>
    </row>
    <row r="1552" spans="1:13" x14ac:dyDescent="0.3">
      <c r="A1552" t="s">
        <v>108</v>
      </c>
      <c r="B1552" s="16">
        <v>42551</v>
      </c>
      <c r="C1552" s="16" t="str">
        <f t="shared" si="72"/>
        <v>Jun</v>
      </c>
      <c r="D1552" s="16" t="str">
        <f t="shared" si="73"/>
        <v>FY 2017</v>
      </c>
      <c r="E1552" s="16" t="str">
        <f t="shared" si="74"/>
        <v>Q1</v>
      </c>
      <c r="F1552" t="s">
        <v>141</v>
      </c>
      <c r="G1552" t="s">
        <v>142</v>
      </c>
      <c r="H1552">
        <v>76</v>
      </c>
      <c r="I1552" t="s">
        <v>111</v>
      </c>
      <c r="J1552" t="s">
        <v>112</v>
      </c>
      <c r="L1552">
        <v>110</v>
      </c>
      <c r="M1552" t="s">
        <v>143</v>
      </c>
    </row>
    <row r="1553" spans="1:13" x14ac:dyDescent="0.3">
      <c r="A1553" t="s">
        <v>108</v>
      </c>
      <c r="B1553" s="16">
        <v>42551</v>
      </c>
      <c r="C1553" s="16" t="str">
        <f t="shared" si="72"/>
        <v>Jun</v>
      </c>
      <c r="D1553" s="16" t="str">
        <f t="shared" si="73"/>
        <v>FY 2017</v>
      </c>
      <c r="E1553" s="16" t="str">
        <f t="shared" si="74"/>
        <v>Q1</v>
      </c>
      <c r="F1553" t="s">
        <v>144</v>
      </c>
      <c r="G1553" t="s">
        <v>145</v>
      </c>
      <c r="H1553">
        <v>2280</v>
      </c>
      <c r="I1553" t="s">
        <v>111</v>
      </c>
      <c r="J1553" t="s">
        <v>112</v>
      </c>
      <c r="L1553">
        <v>120</v>
      </c>
      <c r="M1553" t="s">
        <v>146</v>
      </c>
    </row>
    <row r="1554" spans="1:13" x14ac:dyDescent="0.3">
      <c r="A1554" t="s">
        <v>108</v>
      </c>
      <c r="B1554" s="16">
        <v>42551</v>
      </c>
      <c r="C1554" s="16" t="str">
        <f t="shared" si="72"/>
        <v>Jun</v>
      </c>
      <c r="D1554" s="16" t="str">
        <f t="shared" si="73"/>
        <v>FY 2017</v>
      </c>
      <c r="E1554" s="16" t="str">
        <f t="shared" si="74"/>
        <v>Q1</v>
      </c>
      <c r="F1554" t="s">
        <v>147</v>
      </c>
      <c r="G1554" t="s">
        <v>148</v>
      </c>
      <c r="H1554">
        <v>3564</v>
      </c>
      <c r="I1554" t="s">
        <v>111</v>
      </c>
      <c r="J1554" t="s">
        <v>112</v>
      </c>
      <c r="L1554">
        <v>130</v>
      </c>
      <c r="M1554" t="s">
        <v>149</v>
      </c>
    </row>
    <row r="1555" spans="1:13" x14ac:dyDescent="0.3">
      <c r="A1555" t="s">
        <v>108</v>
      </c>
      <c r="B1555" s="16">
        <v>42551</v>
      </c>
      <c r="C1555" s="16" t="str">
        <f t="shared" si="72"/>
        <v>Jun</v>
      </c>
      <c r="D1555" s="16" t="str">
        <f t="shared" si="73"/>
        <v>FY 2017</v>
      </c>
      <c r="E1555" s="16" t="str">
        <f t="shared" si="74"/>
        <v>Q1</v>
      </c>
      <c r="F1555" t="s">
        <v>150</v>
      </c>
      <c r="G1555" t="s">
        <v>151</v>
      </c>
      <c r="H1555">
        <v>118817</v>
      </c>
      <c r="I1555" t="s">
        <v>111</v>
      </c>
      <c r="J1555" t="s">
        <v>112</v>
      </c>
      <c r="L1555">
        <v>140</v>
      </c>
      <c r="M1555" t="s">
        <v>152</v>
      </c>
    </row>
    <row r="1556" spans="1:13" x14ac:dyDescent="0.3">
      <c r="A1556" t="s">
        <v>108</v>
      </c>
      <c r="B1556" s="16">
        <v>42521</v>
      </c>
      <c r="C1556" s="16" t="str">
        <f t="shared" si="72"/>
        <v>May</v>
      </c>
      <c r="D1556" s="16" t="str">
        <f t="shared" si="73"/>
        <v>FY 2017</v>
      </c>
      <c r="E1556" s="16" t="str">
        <f t="shared" si="74"/>
        <v>Q1</v>
      </c>
      <c r="F1556" t="s">
        <v>109</v>
      </c>
      <c r="G1556" t="s">
        <v>110</v>
      </c>
      <c r="H1556">
        <v>21812</v>
      </c>
      <c r="I1556" t="s">
        <v>111</v>
      </c>
      <c r="J1556" t="s">
        <v>112</v>
      </c>
      <c r="L1556">
        <v>10</v>
      </c>
      <c r="M1556" t="s">
        <v>113</v>
      </c>
    </row>
    <row r="1557" spans="1:13" x14ac:dyDescent="0.3">
      <c r="A1557" t="s">
        <v>108</v>
      </c>
      <c r="B1557" s="16">
        <v>42521</v>
      </c>
      <c r="C1557" s="16" t="str">
        <f t="shared" si="72"/>
        <v>May</v>
      </c>
      <c r="D1557" s="16" t="str">
        <f t="shared" si="73"/>
        <v>FY 2017</v>
      </c>
      <c r="E1557" s="16" t="str">
        <f t="shared" si="74"/>
        <v>Q1</v>
      </c>
      <c r="F1557" t="s">
        <v>114</v>
      </c>
      <c r="G1557" t="s">
        <v>115</v>
      </c>
      <c r="H1557">
        <v>15278</v>
      </c>
      <c r="I1557" t="s">
        <v>111</v>
      </c>
      <c r="J1557" t="s">
        <v>112</v>
      </c>
      <c r="L1557">
        <v>20</v>
      </c>
      <c r="M1557" t="s">
        <v>116</v>
      </c>
    </row>
    <row r="1558" spans="1:13" x14ac:dyDescent="0.3">
      <c r="A1558" t="s">
        <v>108</v>
      </c>
      <c r="B1558" s="16">
        <v>42521</v>
      </c>
      <c r="C1558" s="16" t="str">
        <f t="shared" si="72"/>
        <v>May</v>
      </c>
      <c r="D1558" s="16" t="str">
        <f t="shared" si="73"/>
        <v>FY 2017</v>
      </c>
      <c r="E1558" s="16" t="str">
        <f t="shared" si="74"/>
        <v>Q1</v>
      </c>
      <c r="F1558" t="s">
        <v>117</v>
      </c>
      <c r="G1558" t="s">
        <v>118</v>
      </c>
      <c r="H1558">
        <v>630</v>
      </c>
      <c r="I1558" t="s">
        <v>111</v>
      </c>
      <c r="J1558" t="s">
        <v>112</v>
      </c>
      <c r="L1558">
        <v>30</v>
      </c>
      <c r="M1558" t="s">
        <v>119</v>
      </c>
    </row>
    <row r="1559" spans="1:13" x14ac:dyDescent="0.3">
      <c r="A1559" t="s">
        <v>108</v>
      </c>
      <c r="B1559" s="16">
        <v>42521</v>
      </c>
      <c r="C1559" s="16" t="str">
        <f t="shared" si="72"/>
        <v>May</v>
      </c>
      <c r="D1559" s="16" t="str">
        <f t="shared" si="73"/>
        <v>FY 2017</v>
      </c>
      <c r="E1559" s="16" t="str">
        <f t="shared" si="74"/>
        <v>Q1</v>
      </c>
      <c r="F1559" t="s">
        <v>120</v>
      </c>
      <c r="G1559" t="s">
        <v>121</v>
      </c>
      <c r="H1559">
        <v>109</v>
      </c>
      <c r="I1559" t="s">
        <v>111</v>
      </c>
      <c r="J1559" t="s">
        <v>112</v>
      </c>
      <c r="L1559">
        <v>40</v>
      </c>
      <c r="M1559" t="s">
        <v>122</v>
      </c>
    </row>
    <row r="1560" spans="1:13" x14ac:dyDescent="0.3">
      <c r="A1560" t="s">
        <v>108</v>
      </c>
      <c r="B1560" s="16">
        <v>42521</v>
      </c>
      <c r="C1560" s="16" t="str">
        <f t="shared" si="72"/>
        <v>May</v>
      </c>
      <c r="D1560" s="16" t="str">
        <f t="shared" si="73"/>
        <v>FY 2017</v>
      </c>
      <c r="E1560" s="16" t="str">
        <f t="shared" si="74"/>
        <v>Q1</v>
      </c>
      <c r="F1560" t="s">
        <v>123</v>
      </c>
      <c r="G1560" t="s">
        <v>124</v>
      </c>
      <c r="H1560">
        <v>1774</v>
      </c>
      <c r="I1560" t="s">
        <v>111</v>
      </c>
      <c r="J1560" t="s">
        <v>112</v>
      </c>
      <c r="L1560">
        <v>50</v>
      </c>
      <c r="M1560" t="s">
        <v>125</v>
      </c>
    </row>
    <row r="1561" spans="1:13" x14ac:dyDescent="0.3">
      <c r="A1561" t="s">
        <v>108</v>
      </c>
      <c r="B1561" s="16">
        <v>42521</v>
      </c>
      <c r="C1561" s="16" t="str">
        <f t="shared" si="72"/>
        <v>May</v>
      </c>
      <c r="D1561" s="16" t="str">
        <f t="shared" si="73"/>
        <v>FY 2017</v>
      </c>
      <c r="E1561" s="16" t="str">
        <f t="shared" si="74"/>
        <v>Q1</v>
      </c>
      <c r="F1561" t="s">
        <v>126</v>
      </c>
      <c r="G1561" t="s">
        <v>127</v>
      </c>
      <c r="H1561">
        <v>4021</v>
      </c>
      <c r="I1561" t="s">
        <v>111</v>
      </c>
      <c r="J1561" t="s">
        <v>112</v>
      </c>
      <c r="L1561">
        <v>60</v>
      </c>
      <c r="M1561" t="s">
        <v>128</v>
      </c>
    </row>
    <row r="1562" spans="1:13" x14ac:dyDescent="0.3">
      <c r="A1562" t="s">
        <v>108</v>
      </c>
      <c r="B1562" s="16">
        <v>42521</v>
      </c>
      <c r="C1562" s="16" t="str">
        <f t="shared" si="72"/>
        <v>May</v>
      </c>
      <c r="D1562" s="16" t="str">
        <f t="shared" si="73"/>
        <v>FY 2017</v>
      </c>
      <c r="E1562" s="16" t="str">
        <f t="shared" si="74"/>
        <v>Q1</v>
      </c>
      <c r="F1562" t="s">
        <v>129</v>
      </c>
      <c r="G1562" t="s">
        <v>130</v>
      </c>
      <c r="H1562">
        <v>124236</v>
      </c>
      <c r="I1562" t="s">
        <v>111</v>
      </c>
      <c r="J1562" t="s">
        <v>112</v>
      </c>
      <c r="L1562">
        <v>70</v>
      </c>
      <c r="M1562" t="s">
        <v>131</v>
      </c>
    </row>
    <row r="1563" spans="1:13" x14ac:dyDescent="0.3">
      <c r="A1563" t="s">
        <v>108</v>
      </c>
      <c r="B1563" s="16">
        <v>42521</v>
      </c>
      <c r="C1563" s="16" t="str">
        <f t="shared" si="72"/>
        <v>May</v>
      </c>
      <c r="D1563" s="16" t="str">
        <f t="shared" si="73"/>
        <v>FY 2017</v>
      </c>
      <c r="E1563" s="16" t="str">
        <f t="shared" si="74"/>
        <v>Q1</v>
      </c>
      <c r="F1563" t="s">
        <v>132</v>
      </c>
      <c r="G1563" t="s">
        <v>133</v>
      </c>
      <c r="H1563">
        <v>22725</v>
      </c>
      <c r="I1563" t="s">
        <v>111</v>
      </c>
      <c r="J1563" t="s">
        <v>112</v>
      </c>
      <c r="L1563">
        <v>80</v>
      </c>
      <c r="M1563" t="s">
        <v>134</v>
      </c>
    </row>
    <row r="1564" spans="1:13" x14ac:dyDescent="0.3">
      <c r="A1564" t="s">
        <v>108</v>
      </c>
      <c r="B1564" s="16">
        <v>42521</v>
      </c>
      <c r="C1564" s="16" t="str">
        <f t="shared" si="72"/>
        <v>May</v>
      </c>
      <c r="D1564" s="16" t="str">
        <f t="shared" si="73"/>
        <v>FY 2017</v>
      </c>
      <c r="E1564" s="16" t="str">
        <f t="shared" si="74"/>
        <v>Q1</v>
      </c>
      <c r="F1564" t="s">
        <v>135</v>
      </c>
      <c r="G1564" t="s">
        <v>136</v>
      </c>
      <c r="H1564">
        <v>15135</v>
      </c>
      <c r="I1564" t="s">
        <v>111</v>
      </c>
      <c r="J1564" t="s">
        <v>112</v>
      </c>
      <c r="L1564">
        <v>90</v>
      </c>
      <c r="M1564" t="s">
        <v>137</v>
      </c>
    </row>
    <row r="1565" spans="1:13" x14ac:dyDescent="0.3">
      <c r="A1565" t="s">
        <v>108</v>
      </c>
      <c r="B1565" s="16">
        <v>42521</v>
      </c>
      <c r="C1565" s="16" t="str">
        <f t="shared" si="72"/>
        <v>May</v>
      </c>
      <c r="D1565" s="16" t="str">
        <f t="shared" si="73"/>
        <v>FY 2017</v>
      </c>
      <c r="E1565" s="16" t="str">
        <f t="shared" si="74"/>
        <v>Q1</v>
      </c>
      <c r="F1565" t="s">
        <v>138</v>
      </c>
      <c r="G1565" t="s">
        <v>139</v>
      </c>
      <c r="H1565">
        <v>587</v>
      </c>
      <c r="I1565" t="s">
        <v>111</v>
      </c>
      <c r="J1565" t="s">
        <v>112</v>
      </c>
      <c r="L1565">
        <v>100</v>
      </c>
      <c r="M1565" t="s">
        <v>140</v>
      </c>
    </row>
    <row r="1566" spans="1:13" x14ac:dyDescent="0.3">
      <c r="A1566" t="s">
        <v>108</v>
      </c>
      <c r="B1566" s="16">
        <v>42521</v>
      </c>
      <c r="C1566" s="16" t="str">
        <f t="shared" si="72"/>
        <v>May</v>
      </c>
      <c r="D1566" s="16" t="str">
        <f t="shared" si="73"/>
        <v>FY 2017</v>
      </c>
      <c r="E1566" s="16" t="str">
        <f t="shared" si="74"/>
        <v>Q1</v>
      </c>
      <c r="F1566" t="s">
        <v>141</v>
      </c>
      <c r="G1566" t="s">
        <v>142</v>
      </c>
      <c r="H1566">
        <v>128</v>
      </c>
      <c r="I1566" t="s">
        <v>111</v>
      </c>
      <c r="J1566" t="s">
        <v>112</v>
      </c>
      <c r="L1566">
        <v>110</v>
      </c>
      <c r="M1566" t="s">
        <v>143</v>
      </c>
    </row>
    <row r="1567" spans="1:13" x14ac:dyDescent="0.3">
      <c r="A1567" t="s">
        <v>108</v>
      </c>
      <c r="B1567" s="16">
        <v>42521</v>
      </c>
      <c r="C1567" s="16" t="str">
        <f t="shared" si="72"/>
        <v>May</v>
      </c>
      <c r="D1567" s="16" t="str">
        <f t="shared" si="73"/>
        <v>FY 2017</v>
      </c>
      <c r="E1567" s="16" t="str">
        <f t="shared" si="74"/>
        <v>Q1</v>
      </c>
      <c r="F1567" t="s">
        <v>144</v>
      </c>
      <c r="G1567" t="s">
        <v>145</v>
      </c>
      <c r="H1567">
        <v>2140</v>
      </c>
      <c r="I1567" t="s">
        <v>111</v>
      </c>
      <c r="J1567" t="s">
        <v>112</v>
      </c>
      <c r="L1567">
        <v>120</v>
      </c>
      <c r="M1567" t="s">
        <v>146</v>
      </c>
    </row>
    <row r="1568" spans="1:13" x14ac:dyDescent="0.3">
      <c r="A1568" t="s">
        <v>108</v>
      </c>
      <c r="B1568" s="16">
        <v>42521</v>
      </c>
      <c r="C1568" s="16" t="str">
        <f t="shared" si="72"/>
        <v>May</v>
      </c>
      <c r="D1568" s="16" t="str">
        <f t="shared" si="73"/>
        <v>FY 2017</v>
      </c>
      <c r="E1568" s="16" t="str">
        <f t="shared" si="74"/>
        <v>Q1</v>
      </c>
      <c r="F1568" t="s">
        <v>147</v>
      </c>
      <c r="G1568" t="s">
        <v>148</v>
      </c>
      <c r="H1568">
        <v>4735</v>
      </c>
      <c r="I1568" t="s">
        <v>111</v>
      </c>
      <c r="J1568" t="s">
        <v>112</v>
      </c>
      <c r="L1568">
        <v>130</v>
      </c>
      <c r="M1568" t="s">
        <v>149</v>
      </c>
    </row>
    <row r="1569" spans="1:13" x14ac:dyDescent="0.3">
      <c r="A1569" t="s">
        <v>108</v>
      </c>
      <c r="B1569" s="16">
        <v>42521</v>
      </c>
      <c r="C1569" s="16" t="str">
        <f t="shared" si="72"/>
        <v>May</v>
      </c>
      <c r="D1569" s="16" t="str">
        <f t="shared" si="73"/>
        <v>FY 2017</v>
      </c>
      <c r="E1569" s="16" t="str">
        <f t="shared" si="74"/>
        <v>Q1</v>
      </c>
      <c r="F1569" t="s">
        <v>150</v>
      </c>
      <c r="G1569" t="s">
        <v>151</v>
      </c>
      <c r="H1569">
        <v>123590</v>
      </c>
      <c r="I1569" t="s">
        <v>111</v>
      </c>
      <c r="J1569" t="s">
        <v>112</v>
      </c>
      <c r="L1569">
        <v>140</v>
      </c>
      <c r="M1569" t="s">
        <v>152</v>
      </c>
    </row>
    <row r="1570" spans="1:13" x14ac:dyDescent="0.3">
      <c r="A1570" t="s">
        <v>108</v>
      </c>
      <c r="B1570" s="16">
        <v>42490</v>
      </c>
      <c r="C1570" s="16" t="str">
        <f t="shared" si="72"/>
        <v>Apr</v>
      </c>
      <c r="D1570" s="16" t="str">
        <f t="shared" si="73"/>
        <v>FY 2017</v>
      </c>
      <c r="E1570" s="16" t="str">
        <f t="shared" si="74"/>
        <v>Q1</v>
      </c>
      <c r="F1570" t="s">
        <v>109</v>
      </c>
      <c r="G1570" t="s">
        <v>110</v>
      </c>
      <c r="H1570">
        <v>22243</v>
      </c>
      <c r="I1570" t="s">
        <v>111</v>
      </c>
      <c r="J1570" t="s">
        <v>112</v>
      </c>
      <c r="L1570">
        <v>10</v>
      </c>
      <c r="M1570" t="s">
        <v>113</v>
      </c>
    </row>
    <row r="1571" spans="1:13" x14ac:dyDescent="0.3">
      <c r="A1571" t="s">
        <v>108</v>
      </c>
      <c r="B1571" s="16">
        <v>42490</v>
      </c>
      <c r="C1571" s="16" t="str">
        <f t="shared" si="72"/>
        <v>Apr</v>
      </c>
      <c r="D1571" s="16" t="str">
        <f t="shared" si="73"/>
        <v>FY 2017</v>
      </c>
      <c r="E1571" s="16" t="str">
        <f t="shared" si="74"/>
        <v>Q1</v>
      </c>
      <c r="F1571" t="s">
        <v>114</v>
      </c>
      <c r="G1571" t="s">
        <v>115</v>
      </c>
      <c r="H1571">
        <v>15023</v>
      </c>
      <c r="I1571" t="s">
        <v>111</v>
      </c>
      <c r="J1571" t="s">
        <v>112</v>
      </c>
      <c r="L1571">
        <v>20</v>
      </c>
      <c r="M1571" t="s">
        <v>116</v>
      </c>
    </row>
    <row r="1572" spans="1:13" x14ac:dyDescent="0.3">
      <c r="A1572" t="s">
        <v>108</v>
      </c>
      <c r="B1572" s="16">
        <v>42490</v>
      </c>
      <c r="C1572" s="16" t="str">
        <f t="shared" si="72"/>
        <v>Apr</v>
      </c>
      <c r="D1572" s="16" t="str">
        <f t="shared" si="73"/>
        <v>FY 2017</v>
      </c>
      <c r="E1572" s="16" t="str">
        <f t="shared" si="74"/>
        <v>Q1</v>
      </c>
      <c r="F1572" t="s">
        <v>117</v>
      </c>
      <c r="G1572" t="s">
        <v>118</v>
      </c>
      <c r="H1572">
        <v>520</v>
      </c>
      <c r="I1572" t="s">
        <v>111</v>
      </c>
      <c r="J1572" t="s">
        <v>112</v>
      </c>
      <c r="L1572">
        <v>30</v>
      </c>
      <c r="M1572" t="s">
        <v>119</v>
      </c>
    </row>
    <row r="1573" spans="1:13" x14ac:dyDescent="0.3">
      <c r="A1573" t="s">
        <v>108</v>
      </c>
      <c r="B1573" s="16">
        <v>42490</v>
      </c>
      <c r="C1573" s="16" t="str">
        <f t="shared" si="72"/>
        <v>Apr</v>
      </c>
      <c r="D1573" s="16" t="str">
        <f t="shared" si="73"/>
        <v>FY 2017</v>
      </c>
      <c r="E1573" s="16" t="str">
        <f t="shared" si="74"/>
        <v>Q1</v>
      </c>
      <c r="F1573" t="s">
        <v>120</v>
      </c>
      <c r="G1573" t="s">
        <v>121</v>
      </c>
      <c r="H1573">
        <v>105</v>
      </c>
      <c r="I1573" t="s">
        <v>111</v>
      </c>
      <c r="J1573" t="s">
        <v>112</v>
      </c>
      <c r="L1573">
        <v>40</v>
      </c>
      <c r="M1573" t="s">
        <v>122</v>
      </c>
    </row>
    <row r="1574" spans="1:13" x14ac:dyDescent="0.3">
      <c r="A1574" t="s">
        <v>108</v>
      </c>
      <c r="B1574" s="16">
        <v>42490</v>
      </c>
      <c r="C1574" s="16" t="str">
        <f t="shared" si="72"/>
        <v>Apr</v>
      </c>
      <c r="D1574" s="16" t="str">
        <f t="shared" si="73"/>
        <v>FY 2017</v>
      </c>
      <c r="E1574" s="16" t="str">
        <f t="shared" si="74"/>
        <v>Q1</v>
      </c>
      <c r="F1574" t="s">
        <v>123</v>
      </c>
      <c r="G1574" t="s">
        <v>124</v>
      </c>
      <c r="H1574">
        <v>2178</v>
      </c>
      <c r="I1574" t="s">
        <v>111</v>
      </c>
      <c r="J1574" t="s">
        <v>112</v>
      </c>
      <c r="L1574">
        <v>50</v>
      </c>
      <c r="M1574" t="s">
        <v>125</v>
      </c>
    </row>
    <row r="1575" spans="1:13" x14ac:dyDescent="0.3">
      <c r="A1575" t="s">
        <v>108</v>
      </c>
      <c r="B1575" s="16">
        <v>42490</v>
      </c>
      <c r="C1575" s="16" t="str">
        <f t="shared" si="72"/>
        <v>Apr</v>
      </c>
      <c r="D1575" s="16" t="str">
        <f t="shared" si="73"/>
        <v>FY 2017</v>
      </c>
      <c r="E1575" s="16" t="str">
        <f t="shared" si="74"/>
        <v>Q1</v>
      </c>
      <c r="F1575" t="s">
        <v>126</v>
      </c>
      <c r="G1575" t="s">
        <v>127</v>
      </c>
      <c r="H1575">
        <v>4417</v>
      </c>
      <c r="I1575" t="s">
        <v>111</v>
      </c>
      <c r="J1575" t="s">
        <v>112</v>
      </c>
      <c r="L1575">
        <v>60</v>
      </c>
      <c r="M1575" t="s">
        <v>128</v>
      </c>
    </row>
    <row r="1576" spans="1:13" x14ac:dyDescent="0.3">
      <c r="A1576" t="s">
        <v>108</v>
      </c>
      <c r="B1576" s="16">
        <v>42490</v>
      </c>
      <c r="C1576" s="16" t="str">
        <f t="shared" si="72"/>
        <v>Apr</v>
      </c>
      <c r="D1576" s="16" t="str">
        <f t="shared" si="73"/>
        <v>FY 2017</v>
      </c>
      <c r="E1576" s="16" t="str">
        <f t="shared" si="74"/>
        <v>Q1</v>
      </c>
      <c r="F1576" t="s">
        <v>129</v>
      </c>
      <c r="G1576" t="s">
        <v>130</v>
      </c>
      <c r="H1576">
        <v>121708</v>
      </c>
      <c r="I1576" t="s">
        <v>111</v>
      </c>
      <c r="J1576" t="s">
        <v>112</v>
      </c>
      <c r="L1576">
        <v>70</v>
      </c>
      <c r="M1576" t="s">
        <v>131</v>
      </c>
    </row>
    <row r="1577" spans="1:13" x14ac:dyDescent="0.3">
      <c r="A1577" t="s">
        <v>108</v>
      </c>
      <c r="B1577" s="16">
        <v>42490</v>
      </c>
      <c r="C1577" s="16" t="str">
        <f t="shared" si="72"/>
        <v>Apr</v>
      </c>
      <c r="D1577" s="16" t="str">
        <f t="shared" si="73"/>
        <v>FY 2017</v>
      </c>
      <c r="E1577" s="16" t="str">
        <f t="shared" si="74"/>
        <v>Q1</v>
      </c>
      <c r="F1577" t="s">
        <v>132</v>
      </c>
      <c r="G1577" t="s">
        <v>133</v>
      </c>
      <c r="H1577">
        <v>22834</v>
      </c>
      <c r="I1577" t="s">
        <v>111</v>
      </c>
      <c r="J1577" t="s">
        <v>112</v>
      </c>
      <c r="L1577">
        <v>80</v>
      </c>
      <c r="M1577" t="s">
        <v>134</v>
      </c>
    </row>
    <row r="1578" spans="1:13" x14ac:dyDescent="0.3">
      <c r="A1578" t="s">
        <v>108</v>
      </c>
      <c r="B1578" s="16">
        <v>42490</v>
      </c>
      <c r="C1578" s="16" t="str">
        <f t="shared" si="72"/>
        <v>Apr</v>
      </c>
      <c r="D1578" s="16" t="str">
        <f t="shared" si="73"/>
        <v>FY 2017</v>
      </c>
      <c r="E1578" s="16" t="str">
        <f t="shared" si="74"/>
        <v>Q1</v>
      </c>
      <c r="F1578" t="s">
        <v>135</v>
      </c>
      <c r="G1578" t="s">
        <v>136</v>
      </c>
      <c r="H1578">
        <v>15464</v>
      </c>
      <c r="I1578" t="s">
        <v>111</v>
      </c>
      <c r="J1578" t="s">
        <v>112</v>
      </c>
      <c r="L1578">
        <v>90</v>
      </c>
      <c r="M1578" t="s">
        <v>137</v>
      </c>
    </row>
    <row r="1579" spans="1:13" x14ac:dyDescent="0.3">
      <c r="A1579" t="s">
        <v>108</v>
      </c>
      <c r="B1579" s="16">
        <v>42490</v>
      </c>
      <c r="C1579" s="16" t="str">
        <f t="shared" si="72"/>
        <v>Apr</v>
      </c>
      <c r="D1579" s="16" t="str">
        <f t="shared" si="73"/>
        <v>FY 2017</v>
      </c>
      <c r="E1579" s="16" t="str">
        <f t="shared" si="74"/>
        <v>Q1</v>
      </c>
      <c r="F1579" t="s">
        <v>138</v>
      </c>
      <c r="G1579" t="s">
        <v>139</v>
      </c>
      <c r="H1579">
        <v>538</v>
      </c>
      <c r="I1579" t="s">
        <v>111</v>
      </c>
      <c r="J1579" t="s">
        <v>112</v>
      </c>
      <c r="L1579">
        <v>100</v>
      </c>
      <c r="M1579" t="s">
        <v>140</v>
      </c>
    </row>
    <row r="1580" spans="1:13" x14ac:dyDescent="0.3">
      <c r="A1580" t="s">
        <v>108</v>
      </c>
      <c r="B1580" s="16">
        <v>42490</v>
      </c>
      <c r="C1580" s="16" t="str">
        <f t="shared" si="72"/>
        <v>Apr</v>
      </c>
      <c r="D1580" s="16" t="str">
        <f t="shared" si="73"/>
        <v>FY 2017</v>
      </c>
      <c r="E1580" s="16" t="str">
        <f t="shared" si="74"/>
        <v>Q1</v>
      </c>
      <c r="F1580" t="s">
        <v>141</v>
      </c>
      <c r="G1580" t="s">
        <v>142</v>
      </c>
      <c r="H1580">
        <v>120</v>
      </c>
      <c r="I1580" t="s">
        <v>111</v>
      </c>
      <c r="J1580" t="s">
        <v>112</v>
      </c>
      <c r="L1580">
        <v>110</v>
      </c>
      <c r="M1580" t="s">
        <v>143</v>
      </c>
    </row>
    <row r="1581" spans="1:13" x14ac:dyDescent="0.3">
      <c r="A1581" t="s">
        <v>108</v>
      </c>
      <c r="B1581" s="16">
        <v>42490</v>
      </c>
      <c r="C1581" s="16" t="str">
        <f t="shared" si="72"/>
        <v>Apr</v>
      </c>
      <c r="D1581" s="16" t="str">
        <f t="shared" si="73"/>
        <v>FY 2017</v>
      </c>
      <c r="E1581" s="16" t="str">
        <f t="shared" si="74"/>
        <v>Q1</v>
      </c>
      <c r="F1581" t="s">
        <v>144</v>
      </c>
      <c r="G1581" t="s">
        <v>145</v>
      </c>
      <c r="H1581">
        <v>2039</v>
      </c>
      <c r="I1581" t="s">
        <v>111</v>
      </c>
      <c r="J1581" t="s">
        <v>112</v>
      </c>
      <c r="L1581">
        <v>120</v>
      </c>
      <c r="M1581" t="s">
        <v>146</v>
      </c>
    </row>
    <row r="1582" spans="1:13" x14ac:dyDescent="0.3">
      <c r="A1582" t="s">
        <v>108</v>
      </c>
      <c r="B1582" s="16">
        <v>42490</v>
      </c>
      <c r="C1582" s="16" t="str">
        <f t="shared" si="72"/>
        <v>Apr</v>
      </c>
      <c r="D1582" s="16" t="str">
        <f t="shared" si="73"/>
        <v>FY 2017</v>
      </c>
      <c r="E1582" s="16" t="str">
        <f t="shared" si="74"/>
        <v>Q1</v>
      </c>
      <c r="F1582" t="s">
        <v>147</v>
      </c>
      <c r="G1582" t="s">
        <v>148</v>
      </c>
      <c r="H1582">
        <v>4673</v>
      </c>
      <c r="I1582" t="s">
        <v>111</v>
      </c>
      <c r="J1582" t="s">
        <v>112</v>
      </c>
      <c r="L1582">
        <v>130</v>
      </c>
      <c r="M1582" t="s">
        <v>149</v>
      </c>
    </row>
    <row r="1583" spans="1:13" x14ac:dyDescent="0.3">
      <c r="A1583" t="s">
        <v>108</v>
      </c>
      <c r="B1583" s="16">
        <v>42490</v>
      </c>
      <c r="C1583" s="16" t="str">
        <f t="shared" si="72"/>
        <v>Apr</v>
      </c>
      <c r="D1583" s="16" t="str">
        <f t="shared" si="73"/>
        <v>FY 2017</v>
      </c>
      <c r="E1583" s="16" t="str">
        <f t="shared" si="74"/>
        <v>Q1</v>
      </c>
      <c r="F1583" t="s">
        <v>150</v>
      </c>
      <c r="G1583" t="s">
        <v>151</v>
      </c>
      <c r="H1583">
        <v>121649</v>
      </c>
      <c r="I1583" t="s">
        <v>111</v>
      </c>
      <c r="J1583" t="s">
        <v>112</v>
      </c>
      <c r="L1583">
        <v>140</v>
      </c>
      <c r="M1583" t="s">
        <v>152</v>
      </c>
    </row>
    <row r="1584" spans="1:13" x14ac:dyDescent="0.3">
      <c r="A1584" t="s">
        <v>108</v>
      </c>
      <c r="B1584" s="16">
        <v>42460</v>
      </c>
      <c r="C1584" s="16" t="str">
        <f t="shared" si="72"/>
        <v>Mar</v>
      </c>
      <c r="D1584" s="16" t="str">
        <f t="shared" si="73"/>
        <v>FY 2016</v>
      </c>
      <c r="E1584" s="16" t="str">
        <f t="shared" si="74"/>
        <v>Q4</v>
      </c>
      <c r="F1584" t="s">
        <v>109</v>
      </c>
      <c r="G1584" t="s">
        <v>110</v>
      </c>
      <c r="H1584">
        <v>22632</v>
      </c>
      <c r="I1584" t="s">
        <v>111</v>
      </c>
      <c r="J1584" t="s">
        <v>112</v>
      </c>
      <c r="L1584">
        <v>10</v>
      </c>
      <c r="M1584" t="s">
        <v>113</v>
      </c>
    </row>
    <row r="1585" spans="1:13" x14ac:dyDescent="0.3">
      <c r="A1585" t="s">
        <v>108</v>
      </c>
      <c r="B1585" s="16">
        <v>42460</v>
      </c>
      <c r="C1585" s="16" t="str">
        <f t="shared" si="72"/>
        <v>Mar</v>
      </c>
      <c r="D1585" s="16" t="str">
        <f t="shared" si="73"/>
        <v>FY 2016</v>
      </c>
      <c r="E1585" s="16" t="str">
        <f t="shared" si="74"/>
        <v>Q4</v>
      </c>
      <c r="F1585" t="s">
        <v>114</v>
      </c>
      <c r="G1585" t="s">
        <v>115</v>
      </c>
      <c r="H1585">
        <v>15272</v>
      </c>
      <c r="I1585" t="s">
        <v>111</v>
      </c>
      <c r="J1585" t="s">
        <v>112</v>
      </c>
      <c r="L1585">
        <v>20</v>
      </c>
      <c r="M1585" t="s">
        <v>116</v>
      </c>
    </row>
    <row r="1586" spans="1:13" x14ac:dyDescent="0.3">
      <c r="A1586" t="s">
        <v>108</v>
      </c>
      <c r="B1586" s="16">
        <v>42460</v>
      </c>
      <c r="C1586" s="16" t="str">
        <f t="shared" si="72"/>
        <v>Mar</v>
      </c>
      <c r="D1586" s="16" t="str">
        <f t="shared" si="73"/>
        <v>FY 2016</v>
      </c>
      <c r="E1586" s="16" t="str">
        <f t="shared" si="74"/>
        <v>Q4</v>
      </c>
      <c r="F1586" t="s">
        <v>117</v>
      </c>
      <c r="G1586" t="s">
        <v>118</v>
      </c>
      <c r="H1586">
        <v>557</v>
      </c>
      <c r="I1586" t="s">
        <v>111</v>
      </c>
      <c r="J1586" t="s">
        <v>112</v>
      </c>
      <c r="L1586">
        <v>30</v>
      </c>
      <c r="M1586" t="s">
        <v>119</v>
      </c>
    </row>
    <row r="1587" spans="1:13" x14ac:dyDescent="0.3">
      <c r="A1587" t="s">
        <v>108</v>
      </c>
      <c r="B1587" s="16">
        <v>42460</v>
      </c>
      <c r="C1587" s="16" t="str">
        <f t="shared" si="72"/>
        <v>Mar</v>
      </c>
      <c r="D1587" s="16" t="str">
        <f t="shared" si="73"/>
        <v>FY 2016</v>
      </c>
      <c r="E1587" s="16" t="str">
        <f t="shared" si="74"/>
        <v>Q4</v>
      </c>
      <c r="F1587" t="s">
        <v>120</v>
      </c>
      <c r="G1587" t="s">
        <v>121</v>
      </c>
      <c r="H1587">
        <v>91</v>
      </c>
      <c r="I1587" t="s">
        <v>111</v>
      </c>
      <c r="J1587" t="s">
        <v>112</v>
      </c>
      <c r="L1587">
        <v>40</v>
      </c>
      <c r="M1587" t="s">
        <v>122</v>
      </c>
    </row>
    <row r="1588" spans="1:13" x14ac:dyDescent="0.3">
      <c r="A1588" t="s">
        <v>108</v>
      </c>
      <c r="B1588" s="16">
        <v>42460</v>
      </c>
      <c r="C1588" s="16" t="str">
        <f t="shared" si="72"/>
        <v>Mar</v>
      </c>
      <c r="D1588" s="16" t="str">
        <f t="shared" si="73"/>
        <v>FY 2016</v>
      </c>
      <c r="E1588" s="16" t="str">
        <f t="shared" si="74"/>
        <v>Q4</v>
      </c>
      <c r="F1588" t="s">
        <v>123</v>
      </c>
      <c r="G1588" t="s">
        <v>124</v>
      </c>
      <c r="H1588">
        <v>2315</v>
      </c>
      <c r="I1588" t="s">
        <v>111</v>
      </c>
      <c r="J1588" t="s">
        <v>112</v>
      </c>
      <c r="L1588">
        <v>50</v>
      </c>
      <c r="M1588" t="s">
        <v>125</v>
      </c>
    </row>
    <row r="1589" spans="1:13" x14ac:dyDescent="0.3">
      <c r="A1589" t="s">
        <v>108</v>
      </c>
      <c r="B1589" s="16">
        <v>42460</v>
      </c>
      <c r="C1589" s="16" t="str">
        <f t="shared" si="72"/>
        <v>Mar</v>
      </c>
      <c r="D1589" s="16" t="str">
        <f t="shared" si="73"/>
        <v>FY 2016</v>
      </c>
      <c r="E1589" s="16" t="str">
        <f t="shared" si="74"/>
        <v>Q4</v>
      </c>
      <c r="F1589" t="s">
        <v>126</v>
      </c>
      <c r="G1589" t="s">
        <v>127</v>
      </c>
      <c r="H1589">
        <v>4397</v>
      </c>
      <c r="I1589" t="s">
        <v>111</v>
      </c>
      <c r="J1589" t="s">
        <v>112</v>
      </c>
      <c r="L1589">
        <v>60</v>
      </c>
      <c r="M1589" t="s">
        <v>128</v>
      </c>
    </row>
    <row r="1590" spans="1:13" x14ac:dyDescent="0.3">
      <c r="A1590" t="s">
        <v>108</v>
      </c>
      <c r="B1590" s="16">
        <v>42460</v>
      </c>
      <c r="C1590" s="16" t="str">
        <f t="shared" si="72"/>
        <v>Mar</v>
      </c>
      <c r="D1590" s="16" t="str">
        <f t="shared" si="73"/>
        <v>FY 2016</v>
      </c>
      <c r="E1590" s="16" t="str">
        <f t="shared" si="74"/>
        <v>Q4</v>
      </c>
      <c r="F1590" t="s">
        <v>129</v>
      </c>
      <c r="G1590" t="s">
        <v>130</v>
      </c>
      <c r="H1590">
        <v>114613</v>
      </c>
      <c r="I1590" t="s">
        <v>111</v>
      </c>
      <c r="J1590" t="s">
        <v>112</v>
      </c>
      <c r="L1590">
        <v>70</v>
      </c>
      <c r="M1590" t="s">
        <v>131</v>
      </c>
    </row>
    <row r="1591" spans="1:13" x14ac:dyDescent="0.3">
      <c r="A1591" t="s">
        <v>108</v>
      </c>
      <c r="B1591" s="16">
        <v>42460</v>
      </c>
      <c r="C1591" s="16" t="str">
        <f t="shared" si="72"/>
        <v>Mar</v>
      </c>
      <c r="D1591" s="16" t="str">
        <f t="shared" si="73"/>
        <v>FY 2016</v>
      </c>
      <c r="E1591" s="16" t="str">
        <f t="shared" si="74"/>
        <v>Q4</v>
      </c>
      <c r="F1591" t="s">
        <v>132</v>
      </c>
      <c r="G1591" t="s">
        <v>133</v>
      </c>
      <c r="H1591">
        <v>22368</v>
      </c>
      <c r="I1591" t="s">
        <v>111</v>
      </c>
      <c r="J1591" t="s">
        <v>112</v>
      </c>
      <c r="L1591">
        <v>80</v>
      </c>
      <c r="M1591" t="s">
        <v>134</v>
      </c>
    </row>
    <row r="1592" spans="1:13" x14ac:dyDescent="0.3">
      <c r="A1592" t="s">
        <v>108</v>
      </c>
      <c r="B1592" s="16">
        <v>42460</v>
      </c>
      <c r="C1592" s="16" t="str">
        <f t="shared" si="72"/>
        <v>Mar</v>
      </c>
      <c r="D1592" s="16" t="str">
        <f t="shared" si="73"/>
        <v>FY 2016</v>
      </c>
      <c r="E1592" s="16" t="str">
        <f t="shared" si="74"/>
        <v>Q4</v>
      </c>
      <c r="F1592" t="s">
        <v>135</v>
      </c>
      <c r="G1592" t="s">
        <v>136</v>
      </c>
      <c r="H1592">
        <v>15312</v>
      </c>
      <c r="I1592" t="s">
        <v>111</v>
      </c>
      <c r="J1592" t="s">
        <v>112</v>
      </c>
      <c r="L1592">
        <v>90</v>
      </c>
      <c r="M1592" t="s">
        <v>137</v>
      </c>
    </row>
    <row r="1593" spans="1:13" x14ac:dyDescent="0.3">
      <c r="A1593" t="s">
        <v>108</v>
      </c>
      <c r="B1593" s="16">
        <v>42460</v>
      </c>
      <c r="C1593" s="16" t="str">
        <f t="shared" si="72"/>
        <v>Mar</v>
      </c>
      <c r="D1593" s="16" t="str">
        <f t="shared" si="73"/>
        <v>FY 2016</v>
      </c>
      <c r="E1593" s="16" t="str">
        <f t="shared" si="74"/>
        <v>Q4</v>
      </c>
      <c r="F1593" t="s">
        <v>138</v>
      </c>
      <c r="G1593" t="s">
        <v>139</v>
      </c>
      <c r="H1593">
        <v>526</v>
      </c>
      <c r="I1593" t="s">
        <v>111</v>
      </c>
      <c r="J1593" t="s">
        <v>112</v>
      </c>
      <c r="L1593">
        <v>100</v>
      </c>
      <c r="M1593" t="s">
        <v>140</v>
      </c>
    </row>
    <row r="1594" spans="1:13" x14ac:dyDescent="0.3">
      <c r="A1594" t="s">
        <v>108</v>
      </c>
      <c r="B1594" s="16">
        <v>42460</v>
      </c>
      <c r="C1594" s="16" t="str">
        <f t="shared" si="72"/>
        <v>Mar</v>
      </c>
      <c r="D1594" s="16" t="str">
        <f t="shared" si="73"/>
        <v>FY 2016</v>
      </c>
      <c r="E1594" s="16" t="str">
        <f t="shared" si="74"/>
        <v>Q4</v>
      </c>
      <c r="F1594" t="s">
        <v>141</v>
      </c>
      <c r="G1594" t="s">
        <v>142</v>
      </c>
      <c r="H1594">
        <v>82</v>
      </c>
      <c r="I1594" t="s">
        <v>111</v>
      </c>
      <c r="J1594" t="s">
        <v>112</v>
      </c>
      <c r="L1594">
        <v>110</v>
      </c>
      <c r="M1594" t="s">
        <v>143</v>
      </c>
    </row>
    <row r="1595" spans="1:13" x14ac:dyDescent="0.3">
      <c r="A1595" t="s">
        <v>108</v>
      </c>
      <c r="B1595" s="16">
        <v>42460</v>
      </c>
      <c r="C1595" s="16" t="str">
        <f t="shared" si="72"/>
        <v>Mar</v>
      </c>
      <c r="D1595" s="16" t="str">
        <f t="shared" si="73"/>
        <v>FY 2016</v>
      </c>
      <c r="E1595" s="16" t="str">
        <f t="shared" si="74"/>
        <v>Q4</v>
      </c>
      <c r="F1595" t="s">
        <v>144</v>
      </c>
      <c r="G1595" t="s">
        <v>145</v>
      </c>
      <c r="H1595">
        <v>2112</v>
      </c>
      <c r="I1595" t="s">
        <v>111</v>
      </c>
      <c r="J1595" t="s">
        <v>112</v>
      </c>
      <c r="L1595">
        <v>120</v>
      </c>
      <c r="M1595" t="s">
        <v>146</v>
      </c>
    </row>
    <row r="1596" spans="1:13" x14ac:dyDescent="0.3">
      <c r="A1596" t="s">
        <v>108</v>
      </c>
      <c r="B1596" s="16">
        <v>42460</v>
      </c>
      <c r="C1596" s="16" t="str">
        <f t="shared" si="72"/>
        <v>Mar</v>
      </c>
      <c r="D1596" s="16" t="str">
        <f t="shared" si="73"/>
        <v>FY 2016</v>
      </c>
      <c r="E1596" s="16" t="str">
        <f t="shared" si="74"/>
        <v>Q4</v>
      </c>
      <c r="F1596" t="s">
        <v>147</v>
      </c>
      <c r="G1596" t="s">
        <v>148</v>
      </c>
      <c r="H1596">
        <v>4336</v>
      </c>
      <c r="I1596" t="s">
        <v>111</v>
      </c>
      <c r="J1596" t="s">
        <v>112</v>
      </c>
      <c r="L1596">
        <v>130</v>
      </c>
      <c r="M1596" t="s">
        <v>149</v>
      </c>
    </row>
    <row r="1597" spans="1:13" x14ac:dyDescent="0.3">
      <c r="A1597" t="s">
        <v>108</v>
      </c>
      <c r="B1597" s="16">
        <v>42460</v>
      </c>
      <c r="C1597" s="16" t="str">
        <f t="shared" si="72"/>
        <v>Mar</v>
      </c>
      <c r="D1597" s="16" t="str">
        <f t="shared" si="73"/>
        <v>FY 2016</v>
      </c>
      <c r="E1597" s="16" t="str">
        <f t="shared" si="74"/>
        <v>Q4</v>
      </c>
      <c r="F1597" t="s">
        <v>150</v>
      </c>
      <c r="G1597" t="s">
        <v>151</v>
      </c>
      <c r="H1597">
        <v>115805</v>
      </c>
      <c r="I1597" t="s">
        <v>111</v>
      </c>
      <c r="J1597" t="s">
        <v>112</v>
      </c>
      <c r="L1597">
        <v>140</v>
      </c>
      <c r="M1597" t="s">
        <v>152</v>
      </c>
    </row>
    <row r="1598" spans="1:13" x14ac:dyDescent="0.3">
      <c r="A1598" t="s">
        <v>108</v>
      </c>
      <c r="B1598" s="16">
        <v>42429</v>
      </c>
      <c r="C1598" s="16" t="str">
        <f t="shared" si="72"/>
        <v>Feb</v>
      </c>
      <c r="D1598" s="16" t="str">
        <f t="shared" si="73"/>
        <v>FY 2016</v>
      </c>
      <c r="E1598" s="16" t="str">
        <f t="shared" si="74"/>
        <v>Q4</v>
      </c>
      <c r="F1598" t="s">
        <v>109</v>
      </c>
      <c r="G1598" t="s">
        <v>110</v>
      </c>
      <c r="H1598">
        <v>19476</v>
      </c>
      <c r="I1598" t="s">
        <v>111</v>
      </c>
      <c r="J1598" t="s">
        <v>112</v>
      </c>
      <c r="L1598">
        <v>10</v>
      </c>
      <c r="M1598" t="s">
        <v>113</v>
      </c>
    </row>
    <row r="1599" spans="1:13" x14ac:dyDescent="0.3">
      <c r="A1599" t="s">
        <v>108</v>
      </c>
      <c r="B1599" s="16">
        <v>42429</v>
      </c>
      <c r="C1599" s="16" t="str">
        <f t="shared" si="72"/>
        <v>Feb</v>
      </c>
      <c r="D1599" s="16" t="str">
        <f t="shared" si="73"/>
        <v>FY 2016</v>
      </c>
      <c r="E1599" s="16" t="str">
        <f t="shared" si="74"/>
        <v>Q4</v>
      </c>
      <c r="F1599" t="s">
        <v>114</v>
      </c>
      <c r="G1599" t="s">
        <v>115</v>
      </c>
      <c r="H1599">
        <v>14027</v>
      </c>
      <c r="I1599" t="s">
        <v>111</v>
      </c>
      <c r="J1599" t="s">
        <v>112</v>
      </c>
      <c r="L1599">
        <v>20</v>
      </c>
      <c r="M1599" t="s">
        <v>116</v>
      </c>
    </row>
    <row r="1600" spans="1:13" x14ac:dyDescent="0.3">
      <c r="A1600" t="s">
        <v>108</v>
      </c>
      <c r="B1600" s="16">
        <v>42429</v>
      </c>
      <c r="C1600" s="16" t="str">
        <f t="shared" si="72"/>
        <v>Feb</v>
      </c>
      <c r="D1600" s="16" t="str">
        <f t="shared" si="73"/>
        <v>FY 2016</v>
      </c>
      <c r="E1600" s="16" t="str">
        <f t="shared" si="74"/>
        <v>Q4</v>
      </c>
      <c r="F1600" t="s">
        <v>117</v>
      </c>
      <c r="G1600" t="s">
        <v>118</v>
      </c>
      <c r="H1600">
        <v>493</v>
      </c>
      <c r="I1600" t="s">
        <v>111</v>
      </c>
      <c r="J1600" t="s">
        <v>112</v>
      </c>
      <c r="L1600">
        <v>30</v>
      </c>
      <c r="M1600" t="s">
        <v>119</v>
      </c>
    </row>
    <row r="1601" spans="1:13" x14ac:dyDescent="0.3">
      <c r="A1601" t="s">
        <v>108</v>
      </c>
      <c r="B1601" s="16">
        <v>42429</v>
      </c>
      <c r="C1601" s="16" t="str">
        <f t="shared" si="72"/>
        <v>Feb</v>
      </c>
      <c r="D1601" s="16" t="str">
        <f t="shared" si="73"/>
        <v>FY 2016</v>
      </c>
      <c r="E1601" s="16" t="str">
        <f t="shared" si="74"/>
        <v>Q4</v>
      </c>
      <c r="F1601" t="s">
        <v>120</v>
      </c>
      <c r="G1601" t="s">
        <v>121</v>
      </c>
      <c r="H1601">
        <v>64</v>
      </c>
      <c r="I1601" t="s">
        <v>111</v>
      </c>
      <c r="J1601" t="s">
        <v>112</v>
      </c>
      <c r="L1601">
        <v>40</v>
      </c>
      <c r="M1601" t="s">
        <v>122</v>
      </c>
    </row>
    <row r="1602" spans="1:13" x14ac:dyDescent="0.3">
      <c r="A1602" t="s">
        <v>108</v>
      </c>
      <c r="B1602" s="16">
        <v>42429</v>
      </c>
      <c r="C1602" s="16" t="str">
        <f t="shared" si="72"/>
        <v>Feb</v>
      </c>
      <c r="D1602" s="16" t="str">
        <f t="shared" si="73"/>
        <v>FY 2016</v>
      </c>
      <c r="E1602" s="16" t="str">
        <f t="shared" si="74"/>
        <v>Q4</v>
      </c>
      <c r="F1602" t="s">
        <v>123</v>
      </c>
      <c r="G1602" t="s">
        <v>124</v>
      </c>
      <c r="H1602">
        <v>1847</v>
      </c>
      <c r="I1602" t="s">
        <v>111</v>
      </c>
      <c r="J1602" t="s">
        <v>112</v>
      </c>
      <c r="L1602">
        <v>50</v>
      </c>
      <c r="M1602" t="s">
        <v>125</v>
      </c>
    </row>
    <row r="1603" spans="1:13" x14ac:dyDescent="0.3">
      <c r="A1603" t="s">
        <v>108</v>
      </c>
      <c r="B1603" s="16">
        <v>42429</v>
      </c>
      <c r="C1603" s="16" t="str">
        <f t="shared" ref="C1603:C1666" si="75">TEXT(B1603,"mmm")</f>
        <v>Feb</v>
      </c>
      <c r="D1603" s="16" t="str">
        <f t="shared" ref="D1603:D1666" si="76">"FY "&amp; (YEAR(B1603) + IF(MONTH(B1603)&gt;3,1,0))</f>
        <v>FY 2016</v>
      </c>
      <c r="E1603" s="16" t="str">
        <f t="shared" ref="E1603:E1666" si="77">CHOOSE(INT((MOD(MONTH(B1603)-4,12))/3)+1, "Q1", "Q2", "Q3", "Q4")</f>
        <v>Q4</v>
      </c>
      <c r="F1603" t="s">
        <v>126</v>
      </c>
      <c r="G1603" t="s">
        <v>127</v>
      </c>
      <c r="H1603">
        <v>3045</v>
      </c>
      <c r="I1603" t="s">
        <v>111</v>
      </c>
      <c r="J1603" t="s">
        <v>112</v>
      </c>
      <c r="L1603">
        <v>60</v>
      </c>
      <c r="M1603" t="s">
        <v>128</v>
      </c>
    </row>
    <row r="1604" spans="1:13" x14ac:dyDescent="0.3">
      <c r="A1604" t="s">
        <v>108</v>
      </c>
      <c r="B1604" s="16">
        <v>42429</v>
      </c>
      <c r="C1604" s="16" t="str">
        <f t="shared" si="75"/>
        <v>Feb</v>
      </c>
      <c r="D1604" s="16" t="str">
        <f t="shared" si="76"/>
        <v>FY 2016</v>
      </c>
      <c r="E1604" s="16" t="str">
        <f t="shared" si="77"/>
        <v>Q4</v>
      </c>
      <c r="F1604" t="s">
        <v>129</v>
      </c>
      <c r="G1604" t="s">
        <v>130</v>
      </c>
      <c r="H1604">
        <v>107870</v>
      </c>
      <c r="I1604" t="s">
        <v>111</v>
      </c>
      <c r="J1604" t="s">
        <v>112</v>
      </c>
      <c r="L1604">
        <v>70</v>
      </c>
      <c r="M1604" t="s">
        <v>131</v>
      </c>
    </row>
    <row r="1605" spans="1:13" x14ac:dyDescent="0.3">
      <c r="A1605" t="s">
        <v>108</v>
      </c>
      <c r="B1605" s="16">
        <v>42429</v>
      </c>
      <c r="C1605" s="16" t="str">
        <f t="shared" si="75"/>
        <v>Feb</v>
      </c>
      <c r="D1605" s="16" t="str">
        <f t="shared" si="76"/>
        <v>FY 2016</v>
      </c>
      <c r="E1605" s="16" t="str">
        <f t="shared" si="77"/>
        <v>Q4</v>
      </c>
      <c r="F1605" t="s">
        <v>132</v>
      </c>
      <c r="G1605" t="s">
        <v>133</v>
      </c>
      <c r="H1605">
        <v>17485</v>
      </c>
      <c r="I1605" t="s">
        <v>111</v>
      </c>
      <c r="J1605" t="s">
        <v>112</v>
      </c>
      <c r="L1605">
        <v>80</v>
      </c>
      <c r="M1605" t="s">
        <v>134</v>
      </c>
    </row>
    <row r="1606" spans="1:13" x14ac:dyDescent="0.3">
      <c r="A1606" t="s">
        <v>108</v>
      </c>
      <c r="B1606" s="16">
        <v>42429</v>
      </c>
      <c r="C1606" s="16" t="str">
        <f t="shared" si="75"/>
        <v>Feb</v>
      </c>
      <c r="D1606" s="16" t="str">
        <f t="shared" si="76"/>
        <v>FY 2016</v>
      </c>
      <c r="E1606" s="16" t="str">
        <f t="shared" si="77"/>
        <v>Q4</v>
      </c>
      <c r="F1606" t="s">
        <v>135</v>
      </c>
      <c r="G1606" t="s">
        <v>136</v>
      </c>
      <c r="H1606">
        <v>11908</v>
      </c>
      <c r="I1606" t="s">
        <v>111</v>
      </c>
      <c r="J1606" t="s">
        <v>112</v>
      </c>
      <c r="L1606">
        <v>90</v>
      </c>
      <c r="M1606" t="s">
        <v>137</v>
      </c>
    </row>
    <row r="1607" spans="1:13" x14ac:dyDescent="0.3">
      <c r="A1607" t="s">
        <v>108</v>
      </c>
      <c r="B1607" s="16">
        <v>42429</v>
      </c>
      <c r="C1607" s="16" t="str">
        <f t="shared" si="75"/>
        <v>Feb</v>
      </c>
      <c r="D1607" s="16" t="str">
        <f t="shared" si="76"/>
        <v>FY 2016</v>
      </c>
      <c r="E1607" s="16" t="str">
        <f t="shared" si="77"/>
        <v>Q4</v>
      </c>
      <c r="F1607" t="s">
        <v>138</v>
      </c>
      <c r="G1607" t="s">
        <v>139</v>
      </c>
      <c r="H1607">
        <v>583</v>
      </c>
      <c r="I1607" t="s">
        <v>111</v>
      </c>
      <c r="J1607" t="s">
        <v>112</v>
      </c>
      <c r="L1607">
        <v>100</v>
      </c>
      <c r="M1607" t="s">
        <v>140</v>
      </c>
    </row>
    <row r="1608" spans="1:13" x14ac:dyDescent="0.3">
      <c r="A1608" t="s">
        <v>108</v>
      </c>
      <c r="B1608" s="16">
        <v>42429</v>
      </c>
      <c r="C1608" s="16" t="str">
        <f t="shared" si="75"/>
        <v>Feb</v>
      </c>
      <c r="D1608" s="16" t="str">
        <f t="shared" si="76"/>
        <v>FY 2016</v>
      </c>
      <c r="E1608" s="16" t="str">
        <f t="shared" si="77"/>
        <v>Q4</v>
      </c>
      <c r="F1608" t="s">
        <v>141</v>
      </c>
      <c r="G1608" t="s">
        <v>142</v>
      </c>
      <c r="H1608">
        <v>95</v>
      </c>
      <c r="I1608" t="s">
        <v>111</v>
      </c>
      <c r="J1608" t="s">
        <v>112</v>
      </c>
      <c r="L1608">
        <v>110</v>
      </c>
      <c r="M1608" t="s">
        <v>143</v>
      </c>
    </row>
    <row r="1609" spans="1:13" x14ac:dyDescent="0.3">
      <c r="A1609" t="s">
        <v>108</v>
      </c>
      <c r="B1609" s="16">
        <v>42429</v>
      </c>
      <c r="C1609" s="16" t="str">
        <f t="shared" si="75"/>
        <v>Feb</v>
      </c>
      <c r="D1609" s="16" t="str">
        <f t="shared" si="76"/>
        <v>FY 2016</v>
      </c>
      <c r="E1609" s="16" t="str">
        <f t="shared" si="77"/>
        <v>Q4</v>
      </c>
      <c r="F1609" t="s">
        <v>144</v>
      </c>
      <c r="G1609" t="s">
        <v>145</v>
      </c>
      <c r="H1609">
        <v>1775</v>
      </c>
      <c r="I1609" t="s">
        <v>111</v>
      </c>
      <c r="J1609" t="s">
        <v>112</v>
      </c>
      <c r="L1609">
        <v>120</v>
      </c>
      <c r="M1609" t="s">
        <v>146</v>
      </c>
    </row>
    <row r="1610" spans="1:13" x14ac:dyDescent="0.3">
      <c r="A1610" t="s">
        <v>108</v>
      </c>
      <c r="B1610" s="16">
        <v>42429</v>
      </c>
      <c r="C1610" s="16" t="str">
        <f t="shared" si="75"/>
        <v>Feb</v>
      </c>
      <c r="D1610" s="16" t="str">
        <f t="shared" si="76"/>
        <v>FY 2016</v>
      </c>
      <c r="E1610" s="16" t="str">
        <f t="shared" si="77"/>
        <v>Q4</v>
      </c>
      <c r="F1610" t="s">
        <v>147</v>
      </c>
      <c r="G1610" t="s">
        <v>148</v>
      </c>
      <c r="H1610">
        <v>3124</v>
      </c>
      <c r="I1610" t="s">
        <v>111</v>
      </c>
      <c r="J1610" t="s">
        <v>112</v>
      </c>
      <c r="L1610">
        <v>130</v>
      </c>
      <c r="M1610" t="s">
        <v>149</v>
      </c>
    </row>
    <row r="1611" spans="1:13" x14ac:dyDescent="0.3">
      <c r="A1611" t="s">
        <v>108</v>
      </c>
      <c r="B1611" s="16">
        <v>42429</v>
      </c>
      <c r="C1611" s="16" t="str">
        <f t="shared" si="75"/>
        <v>Feb</v>
      </c>
      <c r="D1611" s="16" t="str">
        <f t="shared" si="76"/>
        <v>FY 2016</v>
      </c>
      <c r="E1611" s="16" t="str">
        <f t="shared" si="77"/>
        <v>Q4</v>
      </c>
      <c r="F1611" t="s">
        <v>150</v>
      </c>
      <c r="G1611" t="s">
        <v>151</v>
      </c>
      <c r="H1611">
        <v>106894</v>
      </c>
      <c r="I1611" t="s">
        <v>111</v>
      </c>
      <c r="J1611" t="s">
        <v>112</v>
      </c>
      <c r="L1611">
        <v>140</v>
      </c>
      <c r="M1611" t="s">
        <v>152</v>
      </c>
    </row>
    <row r="1612" spans="1:13" x14ac:dyDescent="0.3">
      <c r="A1612" t="s">
        <v>108</v>
      </c>
      <c r="B1612" s="16">
        <v>42400</v>
      </c>
      <c r="C1612" s="16" t="str">
        <f t="shared" si="75"/>
        <v>Jan</v>
      </c>
      <c r="D1612" s="16" t="str">
        <f t="shared" si="76"/>
        <v>FY 2016</v>
      </c>
      <c r="E1612" s="16" t="str">
        <f t="shared" si="77"/>
        <v>Q4</v>
      </c>
      <c r="F1612" t="s">
        <v>109</v>
      </c>
      <c r="G1612" t="s">
        <v>110</v>
      </c>
      <c r="H1612">
        <v>24670</v>
      </c>
      <c r="I1612" t="s">
        <v>111</v>
      </c>
      <c r="J1612" t="s">
        <v>112</v>
      </c>
      <c r="L1612">
        <v>10</v>
      </c>
      <c r="M1612" t="s">
        <v>113</v>
      </c>
    </row>
    <row r="1613" spans="1:13" x14ac:dyDescent="0.3">
      <c r="A1613" t="s">
        <v>108</v>
      </c>
      <c r="B1613" s="16">
        <v>42400</v>
      </c>
      <c r="C1613" s="16" t="str">
        <f t="shared" si="75"/>
        <v>Jan</v>
      </c>
      <c r="D1613" s="16" t="str">
        <f t="shared" si="76"/>
        <v>FY 2016</v>
      </c>
      <c r="E1613" s="16" t="str">
        <f t="shared" si="77"/>
        <v>Q4</v>
      </c>
      <c r="F1613" t="s">
        <v>114</v>
      </c>
      <c r="G1613" t="s">
        <v>115</v>
      </c>
      <c r="H1613">
        <v>18083</v>
      </c>
      <c r="I1613" t="s">
        <v>111</v>
      </c>
      <c r="J1613" t="s">
        <v>112</v>
      </c>
      <c r="L1613">
        <v>20</v>
      </c>
      <c r="M1613" t="s">
        <v>116</v>
      </c>
    </row>
    <row r="1614" spans="1:13" x14ac:dyDescent="0.3">
      <c r="A1614" t="s">
        <v>108</v>
      </c>
      <c r="B1614" s="16">
        <v>42400</v>
      </c>
      <c r="C1614" s="16" t="str">
        <f t="shared" si="75"/>
        <v>Jan</v>
      </c>
      <c r="D1614" s="16" t="str">
        <f t="shared" si="76"/>
        <v>FY 2016</v>
      </c>
      <c r="E1614" s="16" t="str">
        <f t="shared" si="77"/>
        <v>Q4</v>
      </c>
      <c r="F1614" t="s">
        <v>117</v>
      </c>
      <c r="G1614" t="s">
        <v>118</v>
      </c>
      <c r="H1614">
        <v>507</v>
      </c>
      <c r="I1614" t="s">
        <v>111</v>
      </c>
      <c r="J1614" t="s">
        <v>112</v>
      </c>
      <c r="L1614">
        <v>30</v>
      </c>
      <c r="M1614" t="s">
        <v>119</v>
      </c>
    </row>
    <row r="1615" spans="1:13" x14ac:dyDescent="0.3">
      <c r="A1615" t="s">
        <v>108</v>
      </c>
      <c r="B1615" s="16">
        <v>42400</v>
      </c>
      <c r="C1615" s="16" t="str">
        <f t="shared" si="75"/>
        <v>Jan</v>
      </c>
      <c r="D1615" s="16" t="str">
        <f t="shared" si="76"/>
        <v>FY 2016</v>
      </c>
      <c r="E1615" s="16" t="str">
        <f t="shared" si="77"/>
        <v>Q4</v>
      </c>
      <c r="F1615" t="s">
        <v>120</v>
      </c>
      <c r="G1615" t="s">
        <v>121</v>
      </c>
      <c r="H1615">
        <v>94</v>
      </c>
      <c r="I1615" t="s">
        <v>111</v>
      </c>
      <c r="J1615" t="s">
        <v>112</v>
      </c>
      <c r="L1615">
        <v>40</v>
      </c>
      <c r="M1615" t="s">
        <v>122</v>
      </c>
    </row>
    <row r="1616" spans="1:13" x14ac:dyDescent="0.3">
      <c r="A1616" t="s">
        <v>108</v>
      </c>
      <c r="B1616" s="16">
        <v>42400</v>
      </c>
      <c r="C1616" s="16" t="str">
        <f t="shared" si="75"/>
        <v>Jan</v>
      </c>
      <c r="D1616" s="16" t="str">
        <f t="shared" si="76"/>
        <v>FY 2016</v>
      </c>
      <c r="E1616" s="16" t="str">
        <f t="shared" si="77"/>
        <v>Q4</v>
      </c>
      <c r="F1616" t="s">
        <v>123</v>
      </c>
      <c r="G1616" t="s">
        <v>124</v>
      </c>
      <c r="H1616">
        <v>3634</v>
      </c>
      <c r="I1616" t="s">
        <v>111</v>
      </c>
      <c r="J1616" t="s">
        <v>112</v>
      </c>
      <c r="L1616">
        <v>50</v>
      </c>
      <c r="M1616" t="s">
        <v>125</v>
      </c>
    </row>
    <row r="1617" spans="1:13" x14ac:dyDescent="0.3">
      <c r="A1617" t="s">
        <v>108</v>
      </c>
      <c r="B1617" s="16">
        <v>42400</v>
      </c>
      <c r="C1617" s="16" t="str">
        <f t="shared" si="75"/>
        <v>Jan</v>
      </c>
      <c r="D1617" s="16" t="str">
        <f t="shared" si="76"/>
        <v>FY 2016</v>
      </c>
      <c r="E1617" s="16" t="str">
        <f t="shared" si="77"/>
        <v>Q4</v>
      </c>
      <c r="F1617" t="s">
        <v>126</v>
      </c>
      <c r="G1617" t="s">
        <v>127</v>
      </c>
      <c r="H1617">
        <v>2352</v>
      </c>
      <c r="I1617" t="s">
        <v>111</v>
      </c>
      <c r="J1617" t="s">
        <v>112</v>
      </c>
      <c r="L1617">
        <v>60</v>
      </c>
      <c r="M1617" t="s">
        <v>128</v>
      </c>
    </row>
    <row r="1618" spans="1:13" x14ac:dyDescent="0.3">
      <c r="A1618" t="s">
        <v>108</v>
      </c>
      <c r="B1618" s="16">
        <v>42400</v>
      </c>
      <c r="C1618" s="16" t="str">
        <f t="shared" si="75"/>
        <v>Jan</v>
      </c>
      <c r="D1618" s="16" t="str">
        <f t="shared" si="76"/>
        <v>FY 2016</v>
      </c>
      <c r="E1618" s="16" t="str">
        <f t="shared" si="77"/>
        <v>Q4</v>
      </c>
      <c r="F1618" t="s">
        <v>129</v>
      </c>
      <c r="G1618" t="s">
        <v>130</v>
      </c>
      <c r="H1618">
        <v>119515</v>
      </c>
      <c r="I1618" t="s">
        <v>111</v>
      </c>
      <c r="J1618" t="s">
        <v>112</v>
      </c>
      <c r="L1618">
        <v>70</v>
      </c>
      <c r="M1618" t="s">
        <v>131</v>
      </c>
    </row>
    <row r="1619" spans="1:13" x14ac:dyDescent="0.3">
      <c r="A1619" t="s">
        <v>108</v>
      </c>
      <c r="B1619" s="16">
        <v>42400</v>
      </c>
      <c r="C1619" s="16" t="str">
        <f t="shared" si="75"/>
        <v>Jan</v>
      </c>
      <c r="D1619" s="16" t="str">
        <f t="shared" si="76"/>
        <v>FY 2016</v>
      </c>
      <c r="E1619" s="16" t="str">
        <f t="shared" si="77"/>
        <v>Q4</v>
      </c>
      <c r="F1619" t="s">
        <v>132</v>
      </c>
      <c r="G1619" t="s">
        <v>133</v>
      </c>
      <c r="H1619">
        <v>23712</v>
      </c>
      <c r="I1619" t="s">
        <v>111</v>
      </c>
      <c r="J1619" t="s">
        <v>112</v>
      </c>
      <c r="L1619">
        <v>80</v>
      </c>
      <c r="M1619" t="s">
        <v>134</v>
      </c>
    </row>
    <row r="1620" spans="1:13" x14ac:dyDescent="0.3">
      <c r="A1620" t="s">
        <v>108</v>
      </c>
      <c r="B1620" s="16">
        <v>42400</v>
      </c>
      <c r="C1620" s="16" t="str">
        <f t="shared" si="75"/>
        <v>Jan</v>
      </c>
      <c r="D1620" s="16" t="str">
        <f t="shared" si="76"/>
        <v>FY 2016</v>
      </c>
      <c r="E1620" s="16" t="str">
        <f t="shared" si="77"/>
        <v>Q4</v>
      </c>
      <c r="F1620" t="s">
        <v>135</v>
      </c>
      <c r="G1620" t="s">
        <v>136</v>
      </c>
      <c r="H1620">
        <v>17333</v>
      </c>
      <c r="I1620" t="s">
        <v>111</v>
      </c>
      <c r="J1620" t="s">
        <v>112</v>
      </c>
      <c r="L1620">
        <v>90</v>
      </c>
      <c r="M1620" t="s">
        <v>137</v>
      </c>
    </row>
    <row r="1621" spans="1:13" x14ac:dyDescent="0.3">
      <c r="A1621" t="s">
        <v>108</v>
      </c>
      <c r="B1621" s="16">
        <v>42400</v>
      </c>
      <c r="C1621" s="16" t="str">
        <f t="shared" si="75"/>
        <v>Jan</v>
      </c>
      <c r="D1621" s="16" t="str">
        <f t="shared" si="76"/>
        <v>FY 2016</v>
      </c>
      <c r="E1621" s="16" t="str">
        <f t="shared" si="77"/>
        <v>Q4</v>
      </c>
      <c r="F1621" t="s">
        <v>138</v>
      </c>
      <c r="G1621" t="s">
        <v>139</v>
      </c>
      <c r="H1621">
        <v>505</v>
      </c>
      <c r="I1621" t="s">
        <v>111</v>
      </c>
      <c r="J1621" t="s">
        <v>112</v>
      </c>
      <c r="L1621">
        <v>100</v>
      </c>
      <c r="M1621" t="s">
        <v>140</v>
      </c>
    </row>
    <row r="1622" spans="1:13" x14ac:dyDescent="0.3">
      <c r="A1622" t="s">
        <v>108</v>
      </c>
      <c r="B1622" s="16">
        <v>42400</v>
      </c>
      <c r="C1622" s="16" t="str">
        <f t="shared" si="75"/>
        <v>Jan</v>
      </c>
      <c r="D1622" s="16" t="str">
        <f t="shared" si="76"/>
        <v>FY 2016</v>
      </c>
      <c r="E1622" s="16" t="str">
        <f t="shared" si="77"/>
        <v>Q4</v>
      </c>
      <c r="F1622" t="s">
        <v>141</v>
      </c>
      <c r="G1622" t="s">
        <v>142</v>
      </c>
      <c r="H1622">
        <v>70</v>
      </c>
      <c r="I1622" t="s">
        <v>111</v>
      </c>
      <c r="J1622" t="s">
        <v>112</v>
      </c>
      <c r="L1622">
        <v>110</v>
      </c>
      <c r="M1622" t="s">
        <v>143</v>
      </c>
    </row>
    <row r="1623" spans="1:13" x14ac:dyDescent="0.3">
      <c r="A1623" t="s">
        <v>108</v>
      </c>
      <c r="B1623" s="16">
        <v>42400</v>
      </c>
      <c r="C1623" s="16" t="str">
        <f t="shared" si="75"/>
        <v>Jan</v>
      </c>
      <c r="D1623" s="16" t="str">
        <f t="shared" si="76"/>
        <v>FY 2016</v>
      </c>
      <c r="E1623" s="16" t="str">
        <f t="shared" si="77"/>
        <v>Q4</v>
      </c>
      <c r="F1623" t="s">
        <v>144</v>
      </c>
      <c r="G1623" t="s">
        <v>145</v>
      </c>
      <c r="H1623">
        <v>4386</v>
      </c>
      <c r="I1623" t="s">
        <v>111</v>
      </c>
      <c r="J1623" t="s">
        <v>112</v>
      </c>
      <c r="L1623">
        <v>120</v>
      </c>
      <c r="M1623" t="s">
        <v>146</v>
      </c>
    </row>
    <row r="1624" spans="1:13" x14ac:dyDescent="0.3">
      <c r="A1624" t="s">
        <v>108</v>
      </c>
      <c r="B1624" s="16">
        <v>42400</v>
      </c>
      <c r="C1624" s="16" t="str">
        <f t="shared" si="75"/>
        <v>Jan</v>
      </c>
      <c r="D1624" s="16" t="str">
        <f t="shared" si="76"/>
        <v>FY 2016</v>
      </c>
      <c r="E1624" s="16" t="str">
        <f t="shared" si="77"/>
        <v>Q4</v>
      </c>
      <c r="F1624" t="s">
        <v>147</v>
      </c>
      <c r="G1624" t="s">
        <v>148</v>
      </c>
      <c r="H1624">
        <v>1418</v>
      </c>
      <c r="I1624" t="s">
        <v>111</v>
      </c>
      <c r="J1624" t="s">
        <v>112</v>
      </c>
      <c r="L1624">
        <v>130</v>
      </c>
      <c r="M1624" t="s">
        <v>149</v>
      </c>
    </row>
    <row r="1625" spans="1:13" x14ac:dyDescent="0.3">
      <c r="A1625" t="s">
        <v>108</v>
      </c>
      <c r="B1625" s="16">
        <v>42400</v>
      </c>
      <c r="C1625" s="16" t="str">
        <f t="shared" si="75"/>
        <v>Jan</v>
      </c>
      <c r="D1625" s="16" t="str">
        <f t="shared" si="76"/>
        <v>FY 2016</v>
      </c>
      <c r="E1625" s="16" t="str">
        <f t="shared" si="77"/>
        <v>Q4</v>
      </c>
      <c r="F1625" t="s">
        <v>150</v>
      </c>
      <c r="G1625" t="s">
        <v>151</v>
      </c>
      <c r="H1625">
        <v>118058</v>
      </c>
      <c r="I1625" t="s">
        <v>111</v>
      </c>
      <c r="J1625" t="s">
        <v>112</v>
      </c>
      <c r="L1625">
        <v>140</v>
      </c>
      <c r="M1625" t="s">
        <v>152</v>
      </c>
    </row>
    <row r="1626" spans="1:13" x14ac:dyDescent="0.3">
      <c r="A1626" t="s">
        <v>108</v>
      </c>
      <c r="B1626" s="16">
        <v>42369</v>
      </c>
      <c r="C1626" s="16" t="str">
        <f t="shared" si="75"/>
        <v>Dec</v>
      </c>
      <c r="D1626" s="16" t="str">
        <f t="shared" si="76"/>
        <v>FY 2016</v>
      </c>
      <c r="E1626" s="16" t="str">
        <f t="shared" si="77"/>
        <v>Q3</v>
      </c>
      <c r="F1626" t="s">
        <v>109</v>
      </c>
      <c r="G1626" t="s">
        <v>110</v>
      </c>
      <c r="H1626">
        <v>19637</v>
      </c>
      <c r="I1626" t="s">
        <v>111</v>
      </c>
      <c r="J1626" t="s">
        <v>112</v>
      </c>
      <c r="L1626">
        <v>10</v>
      </c>
      <c r="M1626" t="s">
        <v>113</v>
      </c>
    </row>
    <row r="1627" spans="1:13" x14ac:dyDescent="0.3">
      <c r="A1627" t="s">
        <v>108</v>
      </c>
      <c r="B1627" s="16">
        <v>42369</v>
      </c>
      <c r="C1627" s="16" t="str">
        <f t="shared" si="75"/>
        <v>Dec</v>
      </c>
      <c r="D1627" s="16" t="str">
        <f t="shared" si="76"/>
        <v>FY 2016</v>
      </c>
      <c r="E1627" s="16" t="str">
        <f t="shared" si="77"/>
        <v>Q3</v>
      </c>
      <c r="F1627" t="s">
        <v>114</v>
      </c>
      <c r="G1627" t="s">
        <v>115</v>
      </c>
      <c r="H1627">
        <v>14019</v>
      </c>
      <c r="I1627" t="s">
        <v>111</v>
      </c>
      <c r="J1627" t="s">
        <v>112</v>
      </c>
      <c r="L1627">
        <v>20</v>
      </c>
      <c r="M1627" t="s">
        <v>116</v>
      </c>
    </row>
    <row r="1628" spans="1:13" x14ac:dyDescent="0.3">
      <c r="A1628" t="s">
        <v>108</v>
      </c>
      <c r="B1628" s="16">
        <v>42369</v>
      </c>
      <c r="C1628" s="16" t="str">
        <f t="shared" si="75"/>
        <v>Dec</v>
      </c>
      <c r="D1628" s="16" t="str">
        <f t="shared" si="76"/>
        <v>FY 2016</v>
      </c>
      <c r="E1628" s="16" t="str">
        <f t="shared" si="77"/>
        <v>Q3</v>
      </c>
      <c r="F1628" t="s">
        <v>117</v>
      </c>
      <c r="G1628" t="s">
        <v>118</v>
      </c>
      <c r="H1628">
        <v>453</v>
      </c>
      <c r="I1628" t="s">
        <v>111</v>
      </c>
      <c r="J1628" t="s">
        <v>112</v>
      </c>
      <c r="L1628">
        <v>30</v>
      </c>
      <c r="M1628" t="s">
        <v>119</v>
      </c>
    </row>
    <row r="1629" spans="1:13" x14ac:dyDescent="0.3">
      <c r="A1629" t="s">
        <v>108</v>
      </c>
      <c r="B1629" s="16">
        <v>42369</v>
      </c>
      <c r="C1629" s="16" t="str">
        <f t="shared" si="75"/>
        <v>Dec</v>
      </c>
      <c r="D1629" s="16" t="str">
        <f t="shared" si="76"/>
        <v>FY 2016</v>
      </c>
      <c r="E1629" s="16" t="str">
        <f t="shared" si="77"/>
        <v>Q3</v>
      </c>
      <c r="F1629" t="s">
        <v>120</v>
      </c>
      <c r="G1629" t="s">
        <v>121</v>
      </c>
      <c r="H1629">
        <v>77</v>
      </c>
      <c r="I1629" t="s">
        <v>111</v>
      </c>
      <c r="J1629" t="s">
        <v>112</v>
      </c>
      <c r="L1629">
        <v>40</v>
      </c>
      <c r="M1629" t="s">
        <v>122</v>
      </c>
    </row>
    <row r="1630" spans="1:13" x14ac:dyDescent="0.3">
      <c r="A1630" t="s">
        <v>108</v>
      </c>
      <c r="B1630" s="16">
        <v>42369</v>
      </c>
      <c r="C1630" s="16" t="str">
        <f t="shared" si="75"/>
        <v>Dec</v>
      </c>
      <c r="D1630" s="16" t="str">
        <f t="shared" si="76"/>
        <v>FY 2016</v>
      </c>
      <c r="E1630" s="16" t="str">
        <f t="shared" si="77"/>
        <v>Q3</v>
      </c>
      <c r="F1630" t="s">
        <v>123</v>
      </c>
      <c r="G1630" t="s">
        <v>124</v>
      </c>
      <c r="H1630">
        <v>4131</v>
      </c>
      <c r="I1630" t="s">
        <v>111</v>
      </c>
      <c r="J1630" t="s">
        <v>112</v>
      </c>
      <c r="L1630">
        <v>50</v>
      </c>
      <c r="M1630" t="s">
        <v>125</v>
      </c>
    </row>
    <row r="1631" spans="1:13" x14ac:dyDescent="0.3">
      <c r="A1631" t="s">
        <v>108</v>
      </c>
      <c r="B1631" s="16">
        <v>42369</v>
      </c>
      <c r="C1631" s="16" t="str">
        <f t="shared" si="75"/>
        <v>Dec</v>
      </c>
      <c r="D1631" s="16" t="str">
        <f t="shared" si="76"/>
        <v>FY 2016</v>
      </c>
      <c r="E1631" s="16" t="str">
        <f t="shared" si="77"/>
        <v>Q3</v>
      </c>
      <c r="F1631" t="s">
        <v>126</v>
      </c>
      <c r="G1631" t="s">
        <v>127</v>
      </c>
      <c r="H1631">
        <v>957</v>
      </c>
      <c r="I1631" t="s">
        <v>111</v>
      </c>
      <c r="J1631" t="s">
        <v>112</v>
      </c>
      <c r="L1631">
        <v>60</v>
      </c>
      <c r="M1631" t="s">
        <v>128</v>
      </c>
    </row>
    <row r="1632" spans="1:13" x14ac:dyDescent="0.3">
      <c r="A1632" t="s">
        <v>108</v>
      </c>
      <c r="B1632" s="16">
        <v>42369</v>
      </c>
      <c r="C1632" s="16" t="str">
        <f t="shared" si="75"/>
        <v>Dec</v>
      </c>
      <c r="D1632" s="16" t="str">
        <f t="shared" si="76"/>
        <v>FY 2016</v>
      </c>
      <c r="E1632" s="16" t="str">
        <f t="shared" si="77"/>
        <v>Q3</v>
      </c>
      <c r="F1632" t="s">
        <v>129</v>
      </c>
      <c r="G1632" t="s">
        <v>130</v>
      </c>
      <c r="H1632">
        <v>102325</v>
      </c>
      <c r="I1632" t="s">
        <v>111</v>
      </c>
      <c r="J1632" t="s">
        <v>112</v>
      </c>
      <c r="L1632">
        <v>70</v>
      </c>
      <c r="M1632" t="s">
        <v>131</v>
      </c>
    </row>
    <row r="1633" spans="1:13" x14ac:dyDescent="0.3">
      <c r="A1633" t="s">
        <v>108</v>
      </c>
      <c r="B1633" s="16">
        <v>42369</v>
      </c>
      <c r="C1633" s="16" t="str">
        <f t="shared" si="75"/>
        <v>Dec</v>
      </c>
      <c r="D1633" s="16" t="str">
        <f t="shared" si="76"/>
        <v>FY 2016</v>
      </c>
      <c r="E1633" s="16" t="str">
        <f t="shared" si="77"/>
        <v>Q3</v>
      </c>
      <c r="F1633" t="s">
        <v>132</v>
      </c>
      <c r="G1633" t="s">
        <v>133</v>
      </c>
      <c r="H1633">
        <v>20843</v>
      </c>
      <c r="I1633" t="s">
        <v>111</v>
      </c>
      <c r="J1633" t="s">
        <v>112</v>
      </c>
      <c r="L1633">
        <v>80</v>
      </c>
      <c r="M1633" t="s">
        <v>134</v>
      </c>
    </row>
    <row r="1634" spans="1:13" x14ac:dyDescent="0.3">
      <c r="A1634" t="s">
        <v>108</v>
      </c>
      <c r="B1634" s="16">
        <v>42369</v>
      </c>
      <c r="C1634" s="16" t="str">
        <f t="shared" si="75"/>
        <v>Dec</v>
      </c>
      <c r="D1634" s="16" t="str">
        <f t="shared" si="76"/>
        <v>FY 2016</v>
      </c>
      <c r="E1634" s="16" t="str">
        <f t="shared" si="77"/>
        <v>Q3</v>
      </c>
      <c r="F1634" t="s">
        <v>135</v>
      </c>
      <c r="G1634" t="s">
        <v>136</v>
      </c>
      <c r="H1634">
        <v>15887</v>
      </c>
      <c r="I1634" t="s">
        <v>111</v>
      </c>
      <c r="J1634" t="s">
        <v>112</v>
      </c>
      <c r="L1634">
        <v>90</v>
      </c>
      <c r="M1634" t="s">
        <v>137</v>
      </c>
    </row>
    <row r="1635" spans="1:13" x14ac:dyDescent="0.3">
      <c r="A1635" t="s">
        <v>108</v>
      </c>
      <c r="B1635" s="16">
        <v>42369</v>
      </c>
      <c r="C1635" s="16" t="str">
        <f t="shared" si="75"/>
        <v>Dec</v>
      </c>
      <c r="D1635" s="16" t="str">
        <f t="shared" si="76"/>
        <v>FY 2016</v>
      </c>
      <c r="E1635" s="16" t="str">
        <f t="shared" si="77"/>
        <v>Q3</v>
      </c>
      <c r="F1635" t="s">
        <v>138</v>
      </c>
      <c r="G1635" t="s">
        <v>139</v>
      </c>
      <c r="H1635">
        <v>447</v>
      </c>
      <c r="I1635" t="s">
        <v>111</v>
      </c>
      <c r="J1635" t="s">
        <v>112</v>
      </c>
      <c r="L1635">
        <v>100</v>
      </c>
      <c r="M1635" t="s">
        <v>140</v>
      </c>
    </row>
    <row r="1636" spans="1:13" x14ac:dyDescent="0.3">
      <c r="A1636" t="s">
        <v>108</v>
      </c>
      <c r="B1636" s="16">
        <v>42369</v>
      </c>
      <c r="C1636" s="16" t="str">
        <f t="shared" si="75"/>
        <v>Dec</v>
      </c>
      <c r="D1636" s="16" t="str">
        <f t="shared" si="76"/>
        <v>FY 2016</v>
      </c>
      <c r="E1636" s="16" t="str">
        <f t="shared" si="77"/>
        <v>Q3</v>
      </c>
      <c r="F1636" t="s">
        <v>141</v>
      </c>
      <c r="G1636" t="s">
        <v>142</v>
      </c>
      <c r="H1636">
        <v>74</v>
      </c>
      <c r="I1636" t="s">
        <v>111</v>
      </c>
      <c r="J1636" t="s">
        <v>112</v>
      </c>
      <c r="L1636">
        <v>110</v>
      </c>
      <c r="M1636" t="s">
        <v>143</v>
      </c>
    </row>
    <row r="1637" spans="1:13" x14ac:dyDescent="0.3">
      <c r="A1637" t="s">
        <v>108</v>
      </c>
      <c r="B1637" s="16">
        <v>42369</v>
      </c>
      <c r="C1637" s="16" t="str">
        <f t="shared" si="75"/>
        <v>Dec</v>
      </c>
      <c r="D1637" s="16" t="str">
        <f t="shared" si="76"/>
        <v>FY 2016</v>
      </c>
      <c r="E1637" s="16" t="str">
        <f t="shared" si="77"/>
        <v>Q3</v>
      </c>
      <c r="F1637" t="s">
        <v>144</v>
      </c>
      <c r="G1637" t="s">
        <v>145</v>
      </c>
      <c r="H1637">
        <v>3622</v>
      </c>
      <c r="I1637" t="s">
        <v>111</v>
      </c>
      <c r="J1637" t="s">
        <v>112</v>
      </c>
      <c r="L1637">
        <v>120</v>
      </c>
      <c r="M1637" t="s">
        <v>146</v>
      </c>
    </row>
    <row r="1638" spans="1:13" x14ac:dyDescent="0.3">
      <c r="A1638" t="s">
        <v>108</v>
      </c>
      <c r="B1638" s="16">
        <v>42369</v>
      </c>
      <c r="C1638" s="16" t="str">
        <f t="shared" si="75"/>
        <v>Dec</v>
      </c>
      <c r="D1638" s="16" t="str">
        <f t="shared" si="76"/>
        <v>FY 2016</v>
      </c>
      <c r="E1638" s="16" t="str">
        <f t="shared" si="77"/>
        <v>Q3</v>
      </c>
      <c r="F1638" t="s">
        <v>147</v>
      </c>
      <c r="G1638" t="s">
        <v>148</v>
      </c>
      <c r="H1638">
        <v>813</v>
      </c>
      <c r="I1638" t="s">
        <v>111</v>
      </c>
      <c r="J1638" t="s">
        <v>112</v>
      </c>
      <c r="L1638">
        <v>130</v>
      </c>
      <c r="M1638" t="s">
        <v>149</v>
      </c>
    </row>
    <row r="1639" spans="1:13" x14ac:dyDescent="0.3">
      <c r="A1639" t="s">
        <v>108</v>
      </c>
      <c r="B1639" s="16">
        <v>42369</v>
      </c>
      <c r="C1639" s="16" t="str">
        <f t="shared" si="75"/>
        <v>Dec</v>
      </c>
      <c r="D1639" s="16" t="str">
        <f t="shared" si="76"/>
        <v>FY 2016</v>
      </c>
      <c r="E1639" s="16" t="str">
        <f t="shared" si="77"/>
        <v>Q3</v>
      </c>
      <c r="F1639" t="s">
        <v>150</v>
      </c>
      <c r="G1639" t="s">
        <v>151</v>
      </c>
      <c r="H1639">
        <v>104411</v>
      </c>
      <c r="I1639" t="s">
        <v>111</v>
      </c>
      <c r="J1639" t="s">
        <v>112</v>
      </c>
      <c r="L1639">
        <v>140</v>
      </c>
      <c r="M1639" t="s">
        <v>152</v>
      </c>
    </row>
    <row r="1640" spans="1:13" x14ac:dyDescent="0.3">
      <c r="A1640" t="s">
        <v>108</v>
      </c>
      <c r="B1640" s="16">
        <v>42338</v>
      </c>
      <c r="C1640" s="16" t="str">
        <f t="shared" si="75"/>
        <v>Nov</v>
      </c>
      <c r="D1640" s="16" t="str">
        <f t="shared" si="76"/>
        <v>FY 2016</v>
      </c>
      <c r="E1640" s="16" t="str">
        <f t="shared" si="77"/>
        <v>Q3</v>
      </c>
      <c r="F1640" t="s">
        <v>109</v>
      </c>
      <c r="G1640" t="s">
        <v>110</v>
      </c>
      <c r="H1640">
        <v>21754</v>
      </c>
      <c r="I1640" t="s">
        <v>111</v>
      </c>
      <c r="J1640" t="s">
        <v>112</v>
      </c>
      <c r="L1640">
        <v>10</v>
      </c>
      <c r="M1640" t="s">
        <v>113</v>
      </c>
    </row>
    <row r="1641" spans="1:13" x14ac:dyDescent="0.3">
      <c r="A1641" t="s">
        <v>108</v>
      </c>
      <c r="B1641" s="16">
        <v>42338</v>
      </c>
      <c r="C1641" s="16" t="str">
        <f t="shared" si="75"/>
        <v>Nov</v>
      </c>
      <c r="D1641" s="16" t="str">
        <f t="shared" si="76"/>
        <v>FY 2016</v>
      </c>
      <c r="E1641" s="16" t="str">
        <f t="shared" si="77"/>
        <v>Q3</v>
      </c>
      <c r="F1641" t="s">
        <v>114</v>
      </c>
      <c r="G1641" t="s">
        <v>115</v>
      </c>
      <c r="H1641">
        <v>15724</v>
      </c>
      <c r="I1641" t="s">
        <v>111</v>
      </c>
      <c r="J1641" t="s">
        <v>112</v>
      </c>
      <c r="L1641">
        <v>20</v>
      </c>
      <c r="M1641" t="s">
        <v>116</v>
      </c>
    </row>
    <row r="1642" spans="1:13" x14ac:dyDescent="0.3">
      <c r="A1642" t="s">
        <v>108</v>
      </c>
      <c r="B1642" s="16">
        <v>42338</v>
      </c>
      <c r="C1642" s="16" t="str">
        <f t="shared" si="75"/>
        <v>Nov</v>
      </c>
      <c r="D1642" s="16" t="str">
        <f t="shared" si="76"/>
        <v>FY 2016</v>
      </c>
      <c r="E1642" s="16" t="str">
        <f t="shared" si="77"/>
        <v>Q3</v>
      </c>
      <c r="F1642" t="s">
        <v>117</v>
      </c>
      <c r="G1642" t="s">
        <v>118</v>
      </c>
      <c r="H1642">
        <v>363</v>
      </c>
      <c r="I1642" t="s">
        <v>111</v>
      </c>
      <c r="J1642" t="s">
        <v>112</v>
      </c>
      <c r="L1642">
        <v>30</v>
      </c>
      <c r="M1642" t="s">
        <v>119</v>
      </c>
    </row>
    <row r="1643" spans="1:13" x14ac:dyDescent="0.3">
      <c r="A1643" t="s">
        <v>108</v>
      </c>
      <c r="B1643" s="16">
        <v>42338</v>
      </c>
      <c r="C1643" s="16" t="str">
        <f t="shared" si="75"/>
        <v>Nov</v>
      </c>
      <c r="D1643" s="16" t="str">
        <f t="shared" si="76"/>
        <v>FY 2016</v>
      </c>
      <c r="E1643" s="16" t="str">
        <f t="shared" si="77"/>
        <v>Q3</v>
      </c>
      <c r="F1643" t="s">
        <v>120</v>
      </c>
      <c r="G1643" t="s">
        <v>121</v>
      </c>
      <c r="H1643">
        <v>92</v>
      </c>
      <c r="I1643" t="s">
        <v>111</v>
      </c>
      <c r="J1643" t="s">
        <v>112</v>
      </c>
      <c r="L1643">
        <v>40</v>
      </c>
      <c r="M1643" t="s">
        <v>122</v>
      </c>
    </row>
    <row r="1644" spans="1:13" x14ac:dyDescent="0.3">
      <c r="A1644" t="s">
        <v>108</v>
      </c>
      <c r="B1644" s="16">
        <v>42338</v>
      </c>
      <c r="C1644" s="16" t="str">
        <f t="shared" si="75"/>
        <v>Nov</v>
      </c>
      <c r="D1644" s="16" t="str">
        <f t="shared" si="76"/>
        <v>FY 2016</v>
      </c>
      <c r="E1644" s="16" t="str">
        <f t="shared" si="77"/>
        <v>Q3</v>
      </c>
      <c r="F1644" t="s">
        <v>123</v>
      </c>
      <c r="G1644" t="s">
        <v>124</v>
      </c>
      <c r="H1644">
        <v>3305</v>
      </c>
      <c r="I1644" t="s">
        <v>111</v>
      </c>
      <c r="J1644" t="s">
        <v>112</v>
      </c>
      <c r="L1644">
        <v>50</v>
      </c>
      <c r="M1644" t="s">
        <v>125</v>
      </c>
    </row>
    <row r="1645" spans="1:13" x14ac:dyDescent="0.3">
      <c r="A1645" t="s">
        <v>108</v>
      </c>
      <c r="B1645" s="16">
        <v>42338</v>
      </c>
      <c r="C1645" s="16" t="str">
        <f t="shared" si="75"/>
        <v>Nov</v>
      </c>
      <c r="D1645" s="16" t="str">
        <f t="shared" si="76"/>
        <v>FY 2016</v>
      </c>
      <c r="E1645" s="16" t="str">
        <f t="shared" si="77"/>
        <v>Q3</v>
      </c>
      <c r="F1645" t="s">
        <v>126</v>
      </c>
      <c r="G1645" t="s">
        <v>127</v>
      </c>
      <c r="H1645">
        <v>2270</v>
      </c>
      <c r="I1645" t="s">
        <v>111</v>
      </c>
      <c r="J1645" t="s">
        <v>112</v>
      </c>
      <c r="L1645">
        <v>60</v>
      </c>
      <c r="M1645" t="s">
        <v>128</v>
      </c>
    </row>
    <row r="1646" spans="1:13" x14ac:dyDescent="0.3">
      <c r="A1646" t="s">
        <v>108</v>
      </c>
      <c r="B1646" s="16">
        <v>42338</v>
      </c>
      <c r="C1646" s="16" t="str">
        <f t="shared" si="75"/>
        <v>Nov</v>
      </c>
      <c r="D1646" s="16" t="str">
        <f t="shared" si="76"/>
        <v>FY 2016</v>
      </c>
      <c r="E1646" s="16" t="str">
        <f t="shared" si="77"/>
        <v>Q3</v>
      </c>
      <c r="F1646" t="s">
        <v>129</v>
      </c>
      <c r="G1646" t="s">
        <v>130</v>
      </c>
      <c r="H1646">
        <v>114666</v>
      </c>
      <c r="I1646" t="s">
        <v>111</v>
      </c>
      <c r="J1646" t="s">
        <v>112</v>
      </c>
      <c r="L1646">
        <v>70</v>
      </c>
      <c r="M1646" t="s">
        <v>131</v>
      </c>
    </row>
    <row r="1647" spans="1:13" x14ac:dyDescent="0.3">
      <c r="A1647" t="s">
        <v>108</v>
      </c>
      <c r="B1647" s="16">
        <v>42338</v>
      </c>
      <c r="C1647" s="16" t="str">
        <f t="shared" si="75"/>
        <v>Nov</v>
      </c>
      <c r="D1647" s="16" t="str">
        <f t="shared" si="76"/>
        <v>FY 2016</v>
      </c>
      <c r="E1647" s="16" t="str">
        <f t="shared" si="77"/>
        <v>Q3</v>
      </c>
      <c r="F1647" t="s">
        <v>132</v>
      </c>
      <c r="G1647" t="s">
        <v>133</v>
      </c>
      <c r="H1647">
        <v>22738</v>
      </c>
      <c r="I1647" t="s">
        <v>111</v>
      </c>
      <c r="J1647" t="s">
        <v>112</v>
      </c>
      <c r="L1647">
        <v>80</v>
      </c>
      <c r="M1647" t="s">
        <v>134</v>
      </c>
    </row>
    <row r="1648" spans="1:13" x14ac:dyDescent="0.3">
      <c r="A1648" t="s">
        <v>108</v>
      </c>
      <c r="B1648" s="16">
        <v>42338</v>
      </c>
      <c r="C1648" s="16" t="str">
        <f t="shared" si="75"/>
        <v>Nov</v>
      </c>
      <c r="D1648" s="16" t="str">
        <f t="shared" si="76"/>
        <v>FY 2016</v>
      </c>
      <c r="E1648" s="16" t="str">
        <f t="shared" si="77"/>
        <v>Q3</v>
      </c>
      <c r="F1648" t="s">
        <v>135</v>
      </c>
      <c r="G1648" t="s">
        <v>136</v>
      </c>
      <c r="H1648">
        <v>15879</v>
      </c>
      <c r="I1648" t="s">
        <v>111</v>
      </c>
      <c r="J1648" t="s">
        <v>112</v>
      </c>
      <c r="L1648">
        <v>90</v>
      </c>
      <c r="M1648" t="s">
        <v>137</v>
      </c>
    </row>
    <row r="1649" spans="1:13" x14ac:dyDescent="0.3">
      <c r="A1649" t="s">
        <v>108</v>
      </c>
      <c r="B1649" s="16">
        <v>42338</v>
      </c>
      <c r="C1649" s="16" t="str">
        <f t="shared" si="75"/>
        <v>Nov</v>
      </c>
      <c r="D1649" s="16" t="str">
        <f t="shared" si="76"/>
        <v>FY 2016</v>
      </c>
      <c r="E1649" s="16" t="str">
        <f t="shared" si="77"/>
        <v>Q3</v>
      </c>
      <c r="F1649" t="s">
        <v>138</v>
      </c>
      <c r="G1649" t="s">
        <v>139</v>
      </c>
      <c r="H1649">
        <v>399</v>
      </c>
      <c r="I1649" t="s">
        <v>111</v>
      </c>
      <c r="J1649" t="s">
        <v>112</v>
      </c>
      <c r="L1649">
        <v>100</v>
      </c>
      <c r="M1649" t="s">
        <v>140</v>
      </c>
    </row>
    <row r="1650" spans="1:13" x14ac:dyDescent="0.3">
      <c r="A1650" t="s">
        <v>108</v>
      </c>
      <c r="B1650" s="16">
        <v>42338</v>
      </c>
      <c r="C1650" s="16" t="str">
        <f t="shared" si="75"/>
        <v>Nov</v>
      </c>
      <c r="D1650" s="16" t="str">
        <f t="shared" si="76"/>
        <v>FY 2016</v>
      </c>
      <c r="E1650" s="16" t="str">
        <f t="shared" si="77"/>
        <v>Q3</v>
      </c>
      <c r="F1650" t="s">
        <v>141</v>
      </c>
      <c r="G1650" t="s">
        <v>142</v>
      </c>
      <c r="H1650">
        <v>94</v>
      </c>
      <c r="I1650" t="s">
        <v>111</v>
      </c>
      <c r="J1650" t="s">
        <v>112</v>
      </c>
      <c r="L1650">
        <v>110</v>
      </c>
      <c r="M1650" t="s">
        <v>143</v>
      </c>
    </row>
    <row r="1651" spans="1:13" x14ac:dyDescent="0.3">
      <c r="A1651" t="s">
        <v>108</v>
      </c>
      <c r="B1651" s="16">
        <v>42338</v>
      </c>
      <c r="C1651" s="16" t="str">
        <f t="shared" si="75"/>
        <v>Nov</v>
      </c>
      <c r="D1651" s="16" t="str">
        <f t="shared" si="76"/>
        <v>FY 2016</v>
      </c>
      <c r="E1651" s="16" t="str">
        <f t="shared" si="77"/>
        <v>Q3</v>
      </c>
      <c r="F1651" t="s">
        <v>144</v>
      </c>
      <c r="G1651" t="s">
        <v>145</v>
      </c>
      <c r="H1651">
        <v>3849</v>
      </c>
      <c r="I1651" t="s">
        <v>111</v>
      </c>
      <c r="J1651" t="s">
        <v>112</v>
      </c>
      <c r="L1651">
        <v>120</v>
      </c>
      <c r="M1651" t="s">
        <v>146</v>
      </c>
    </row>
    <row r="1652" spans="1:13" x14ac:dyDescent="0.3">
      <c r="A1652" t="s">
        <v>108</v>
      </c>
      <c r="B1652" s="16">
        <v>42338</v>
      </c>
      <c r="C1652" s="16" t="str">
        <f t="shared" si="75"/>
        <v>Nov</v>
      </c>
      <c r="D1652" s="16" t="str">
        <f t="shared" si="76"/>
        <v>FY 2016</v>
      </c>
      <c r="E1652" s="16" t="str">
        <f t="shared" si="77"/>
        <v>Q3</v>
      </c>
      <c r="F1652" t="s">
        <v>147</v>
      </c>
      <c r="G1652" t="s">
        <v>148</v>
      </c>
      <c r="H1652">
        <v>2517</v>
      </c>
      <c r="I1652" t="s">
        <v>111</v>
      </c>
      <c r="J1652" t="s">
        <v>112</v>
      </c>
      <c r="L1652">
        <v>130</v>
      </c>
      <c r="M1652" t="s">
        <v>149</v>
      </c>
    </row>
    <row r="1653" spans="1:13" x14ac:dyDescent="0.3">
      <c r="A1653" t="s">
        <v>108</v>
      </c>
      <c r="B1653" s="16">
        <v>42338</v>
      </c>
      <c r="C1653" s="16" t="str">
        <f t="shared" si="75"/>
        <v>Nov</v>
      </c>
      <c r="D1653" s="16" t="str">
        <f t="shared" si="76"/>
        <v>FY 2016</v>
      </c>
      <c r="E1653" s="16" t="str">
        <f t="shared" si="77"/>
        <v>Q3</v>
      </c>
      <c r="F1653" t="s">
        <v>150</v>
      </c>
      <c r="G1653" t="s">
        <v>151</v>
      </c>
      <c r="H1653">
        <v>114245</v>
      </c>
      <c r="I1653" t="s">
        <v>111</v>
      </c>
      <c r="J1653" t="s">
        <v>112</v>
      </c>
      <c r="L1653">
        <v>140</v>
      </c>
      <c r="M1653" t="s">
        <v>152</v>
      </c>
    </row>
    <row r="1654" spans="1:13" x14ac:dyDescent="0.3">
      <c r="A1654" t="s">
        <v>108</v>
      </c>
      <c r="B1654" s="16">
        <v>42308</v>
      </c>
      <c r="C1654" s="16" t="str">
        <f t="shared" si="75"/>
        <v>Oct</v>
      </c>
      <c r="D1654" s="16" t="str">
        <f t="shared" si="76"/>
        <v>FY 2016</v>
      </c>
      <c r="E1654" s="16" t="str">
        <f t="shared" si="77"/>
        <v>Q3</v>
      </c>
      <c r="F1654" t="s">
        <v>109</v>
      </c>
      <c r="G1654" t="s">
        <v>110</v>
      </c>
      <c r="H1654">
        <v>22561</v>
      </c>
      <c r="I1654" t="s">
        <v>111</v>
      </c>
      <c r="J1654" t="s">
        <v>112</v>
      </c>
      <c r="L1654">
        <v>10</v>
      </c>
      <c r="M1654" t="s">
        <v>113</v>
      </c>
    </row>
    <row r="1655" spans="1:13" x14ac:dyDescent="0.3">
      <c r="A1655" t="s">
        <v>108</v>
      </c>
      <c r="B1655" s="16">
        <v>42308</v>
      </c>
      <c r="C1655" s="16" t="str">
        <f t="shared" si="75"/>
        <v>Oct</v>
      </c>
      <c r="D1655" s="16" t="str">
        <f t="shared" si="76"/>
        <v>FY 2016</v>
      </c>
      <c r="E1655" s="16" t="str">
        <f t="shared" si="77"/>
        <v>Q3</v>
      </c>
      <c r="F1655" t="s">
        <v>114</v>
      </c>
      <c r="G1655" t="s">
        <v>115</v>
      </c>
      <c r="H1655">
        <v>15709</v>
      </c>
      <c r="I1655" t="s">
        <v>111</v>
      </c>
      <c r="J1655" t="s">
        <v>112</v>
      </c>
      <c r="L1655">
        <v>20</v>
      </c>
      <c r="M1655" t="s">
        <v>116</v>
      </c>
    </row>
    <row r="1656" spans="1:13" x14ac:dyDescent="0.3">
      <c r="A1656" t="s">
        <v>108</v>
      </c>
      <c r="B1656" s="16">
        <v>42308</v>
      </c>
      <c r="C1656" s="16" t="str">
        <f t="shared" si="75"/>
        <v>Oct</v>
      </c>
      <c r="D1656" s="16" t="str">
        <f t="shared" si="76"/>
        <v>FY 2016</v>
      </c>
      <c r="E1656" s="16" t="str">
        <f t="shared" si="77"/>
        <v>Q3</v>
      </c>
      <c r="F1656" t="s">
        <v>117</v>
      </c>
      <c r="G1656" t="s">
        <v>118</v>
      </c>
      <c r="H1656">
        <v>339</v>
      </c>
      <c r="I1656" t="s">
        <v>111</v>
      </c>
      <c r="J1656" t="s">
        <v>112</v>
      </c>
      <c r="L1656">
        <v>30</v>
      </c>
      <c r="M1656" t="s">
        <v>119</v>
      </c>
    </row>
    <row r="1657" spans="1:13" x14ac:dyDescent="0.3">
      <c r="A1657" t="s">
        <v>108</v>
      </c>
      <c r="B1657" s="16">
        <v>42308</v>
      </c>
      <c r="C1657" s="16" t="str">
        <f t="shared" si="75"/>
        <v>Oct</v>
      </c>
      <c r="D1657" s="16" t="str">
        <f t="shared" si="76"/>
        <v>FY 2016</v>
      </c>
      <c r="E1657" s="16" t="str">
        <f t="shared" si="77"/>
        <v>Q3</v>
      </c>
      <c r="F1657" t="s">
        <v>120</v>
      </c>
      <c r="G1657" t="s">
        <v>121</v>
      </c>
      <c r="H1657">
        <v>90</v>
      </c>
      <c r="I1657" t="s">
        <v>111</v>
      </c>
      <c r="J1657" t="s">
        <v>112</v>
      </c>
      <c r="L1657">
        <v>40</v>
      </c>
      <c r="M1657" t="s">
        <v>122</v>
      </c>
    </row>
    <row r="1658" spans="1:13" x14ac:dyDescent="0.3">
      <c r="A1658" t="s">
        <v>108</v>
      </c>
      <c r="B1658" s="16">
        <v>42308</v>
      </c>
      <c r="C1658" s="16" t="str">
        <f t="shared" si="75"/>
        <v>Oct</v>
      </c>
      <c r="D1658" s="16" t="str">
        <f t="shared" si="76"/>
        <v>FY 2016</v>
      </c>
      <c r="E1658" s="16" t="str">
        <f t="shared" si="77"/>
        <v>Q3</v>
      </c>
      <c r="F1658" t="s">
        <v>123</v>
      </c>
      <c r="G1658" t="s">
        <v>124</v>
      </c>
      <c r="H1658">
        <v>4020</v>
      </c>
      <c r="I1658" t="s">
        <v>111</v>
      </c>
      <c r="J1658" t="s">
        <v>112</v>
      </c>
      <c r="L1658">
        <v>50</v>
      </c>
      <c r="M1658" t="s">
        <v>125</v>
      </c>
    </row>
    <row r="1659" spans="1:13" x14ac:dyDescent="0.3">
      <c r="A1659" t="s">
        <v>108</v>
      </c>
      <c r="B1659" s="16">
        <v>42308</v>
      </c>
      <c r="C1659" s="16" t="str">
        <f t="shared" si="75"/>
        <v>Oct</v>
      </c>
      <c r="D1659" s="16" t="str">
        <f t="shared" si="76"/>
        <v>FY 2016</v>
      </c>
      <c r="E1659" s="16" t="str">
        <f t="shared" si="77"/>
        <v>Q3</v>
      </c>
      <c r="F1659" t="s">
        <v>126</v>
      </c>
      <c r="G1659" t="s">
        <v>127</v>
      </c>
      <c r="H1659">
        <v>2403</v>
      </c>
      <c r="I1659" t="s">
        <v>111</v>
      </c>
      <c r="J1659" t="s">
        <v>112</v>
      </c>
      <c r="L1659">
        <v>60</v>
      </c>
      <c r="M1659" t="s">
        <v>128</v>
      </c>
    </row>
    <row r="1660" spans="1:13" x14ac:dyDescent="0.3">
      <c r="A1660" t="s">
        <v>108</v>
      </c>
      <c r="B1660" s="16">
        <v>42308</v>
      </c>
      <c r="C1660" s="16" t="str">
        <f t="shared" si="75"/>
        <v>Oct</v>
      </c>
      <c r="D1660" s="16" t="str">
        <f t="shared" si="76"/>
        <v>FY 2016</v>
      </c>
      <c r="E1660" s="16" t="str">
        <f t="shared" si="77"/>
        <v>Q3</v>
      </c>
      <c r="F1660" t="s">
        <v>129</v>
      </c>
      <c r="G1660" t="s">
        <v>130</v>
      </c>
      <c r="H1660">
        <v>112958</v>
      </c>
      <c r="I1660" t="s">
        <v>111</v>
      </c>
      <c r="J1660" t="s">
        <v>112</v>
      </c>
      <c r="L1660">
        <v>70</v>
      </c>
      <c r="M1660" t="s">
        <v>131</v>
      </c>
    </row>
    <row r="1661" spans="1:13" x14ac:dyDescent="0.3">
      <c r="A1661" t="s">
        <v>108</v>
      </c>
      <c r="B1661" s="16">
        <v>42308</v>
      </c>
      <c r="C1661" s="16" t="str">
        <f t="shared" si="75"/>
        <v>Oct</v>
      </c>
      <c r="D1661" s="16" t="str">
        <f t="shared" si="76"/>
        <v>FY 2016</v>
      </c>
      <c r="E1661" s="16" t="str">
        <f t="shared" si="77"/>
        <v>Q3</v>
      </c>
      <c r="F1661" t="s">
        <v>132</v>
      </c>
      <c r="G1661" t="s">
        <v>133</v>
      </c>
      <c r="H1661">
        <v>22136</v>
      </c>
      <c r="I1661" t="s">
        <v>111</v>
      </c>
      <c r="J1661" t="s">
        <v>112</v>
      </c>
      <c r="L1661">
        <v>80</v>
      </c>
      <c r="M1661" t="s">
        <v>134</v>
      </c>
    </row>
    <row r="1662" spans="1:13" x14ac:dyDescent="0.3">
      <c r="A1662" t="s">
        <v>108</v>
      </c>
      <c r="B1662" s="16">
        <v>42308</v>
      </c>
      <c r="C1662" s="16" t="str">
        <f t="shared" si="75"/>
        <v>Oct</v>
      </c>
      <c r="D1662" s="16" t="str">
        <f t="shared" si="76"/>
        <v>FY 2016</v>
      </c>
      <c r="E1662" s="16" t="str">
        <f t="shared" si="77"/>
        <v>Q3</v>
      </c>
      <c r="F1662" t="s">
        <v>135</v>
      </c>
      <c r="G1662" t="s">
        <v>136</v>
      </c>
      <c r="H1662">
        <v>15615</v>
      </c>
      <c r="I1662" t="s">
        <v>111</v>
      </c>
      <c r="J1662" t="s">
        <v>112</v>
      </c>
      <c r="L1662">
        <v>90</v>
      </c>
      <c r="M1662" t="s">
        <v>137</v>
      </c>
    </row>
    <row r="1663" spans="1:13" x14ac:dyDescent="0.3">
      <c r="A1663" t="s">
        <v>108</v>
      </c>
      <c r="B1663" s="16">
        <v>42308</v>
      </c>
      <c r="C1663" s="16" t="str">
        <f t="shared" si="75"/>
        <v>Oct</v>
      </c>
      <c r="D1663" s="16" t="str">
        <f t="shared" si="76"/>
        <v>FY 2016</v>
      </c>
      <c r="E1663" s="16" t="str">
        <f t="shared" si="77"/>
        <v>Q3</v>
      </c>
      <c r="F1663" t="s">
        <v>138</v>
      </c>
      <c r="G1663" t="s">
        <v>139</v>
      </c>
      <c r="H1663">
        <v>353</v>
      </c>
      <c r="I1663" t="s">
        <v>111</v>
      </c>
      <c r="J1663" t="s">
        <v>112</v>
      </c>
      <c r="L1663">
        <v>100</v>
      </c>
      <c r="M1663" t="s">
        <v>140</v>
      </c>
    </row>
    <row r="1664" spans="1:13" x14ac:dyDescent="0.3">
      <c r="A1664" t="s">
        <v>108</v>
      </c>
      <c r="B1664" s="16">
        <v>42308</v>
      </c>
      <c r="C1664" s="16" t="str">
        <f t="shared" si="75"/>
        <v>Oct</v>
      </c>
      <c r="D1664" s="16" t="str">
        <f t="shared" si="76"/>
        <v>FY 2016</v>
      </c>
      <c r="E1664" s="16" t="str">
        <f t="shared" si="77"/>
        <v>Q3</v>
      </c>
      <c r="F1664" t="s">
        <v>141</v>
      </c>
      <c r="G1664" t="s">
        <v>142</v>
      </c>
      <c r="H1664">
        <v>109</v>
      </c>
      <c r="I1664" t="s">
        <v>111</v>
      </c>
      <c r="J1664" t="s">
        <v>112</v>
      </c>
      <c r="L1664">
        <v>110</v>
      </c>
      <c r="M1664" t="s">
        <v>143</v>
      </c>
    </row>
    <row r="1665" spans="1:13" x14ac:dyDescent="0.3">
      <c r="A1665" t="s">
        <v>108</v>
      </c>
      <c r="B1665" s="16">
        <v>42308</v>
      </c>
      <c r="C1665" s="16" t="str">
        <f t="shared" si="75"/>
        <v>Oct</v>
      </c>
      <c r="D1665" s="16" t="str">
        <f t="shared" si="76"/>
        <v>FY 2016</v>
      </c>
      <c r="E1665" s="16" t="str">
        <f t="shared" si="77"/>
        <v>Q3</v>
      </c>
      <c r="F1665" t="s">
        <v>144</v>
      </c>
      <c r="G1665" t="s">
        <v>145</v>
      </c>
      <c r="H1665">
        <v>3641</v>
      </c>
      <c r="I1665" t="s">
        <v>111</v>
      </c>
      <c r="J1665" t="s">
        <v>112</v>
      </c>
      <c r="L1665">
        <v>120</v>
      </c>
      <c r="M1665" t="s">
        <v>146</v>
      </c>
    </row>
    <row r="1666" spans="1:13" x14ac:dyDescent="0.3">
      <c r="A1666" t="s">
        <v>108</v>
      </c>
      <c r="B1666" s="16">
        <v>42308</v>
      </c>
      <c r="C1666" s="16" t="str">
        <f t="shared" si="75"/>
        <v>Oct</v>
      </c>
      <c r="D1666" s="16" t="str">
        <f t="shared" si="76"/>
        <v>FY 2016</v>
      </c>
      <c r="E1666" s="16" t="str">
        <f t="shared" si="77"/>
        <v>Q3</v>
      </c>
      <c r="F1666" t="s">
        <v>147</v>
      </c>
      <c r="G1666" t="s">
        <v>148</v>
      </c>
      <c r="H1666">
        <v>2418</v>
      </c>
      <c r="I1666" t="s">
        <v>111</v>
      </c>
      <c r="J1666" t="s">
        <v>112</v>
      </c>
      <c r="L1666">
        <v>130</v>
      </c>
      <c r="M1666" t="s">
        <v>149</v>
      </c>
    </row>
    <row r="1667" spans="1:13" x14ac:dyDescent="0.3">
      <c r="A1667" t="s">
        <v>108</v>
      </c>
      <c r="B1667" s="16">
        <v>42308</v>
      </c>
      <c r="C1667" s="16" t="str">
        <f t="shared" ref="C1667:C1730" si="78">TEXT(B1667,"mmm")</f>
        <v>Oct</v>
      </c>
      <c r="D1667" s="16" t="str">
        <f t="shared" ref="D1667:D1730" si="79">"FY "&amp; (YEAR(B1667) + IF(MONTH(B1667)&gt;3,1,0))</f>
        <v>FY 2016</v>
      </c>
      <c r="E1667" s="16" t="str">
        <f t="shared" ref="E1667:E1730" si="80">CHOOSE(INT((MOD(MONTH(B1667)-4,12))/3)+1, "Q1", "Q2", "Q3", "Q4")</f>
        <v>Q3</v>
      </c>
      <c r="F1667" t="s">
        <v>150</v>
      </c>
      <c r="G1667" t="s">
        <v>151</v>
      </c>
      <c r="H1667">
        <v>112436</v>
      </c>
      <c r="I1667" t="s">
        <v>111</v>
      </c>
      <c r="J1667" t="s">
        <v>112</v>
      </c>
      <c r="L1667">
        <v>140</v>
      </c>
      <c r="M1667" t="s">
        <v>152</v>
      </c>
    </row>
    <row r="1668" spans="1:13" x14ac:dyDescent="0.3">
      <c r="A1668" t="s">
        <v>108</v>
      </c>
      <c r="B1668" s="16">
        <v>42277</v>
      </c>
      <c r="C1668" s="16" t="str">
        <f t="shared" si="78"/>
        <v>Sept</v>
      </c>
      <c r="D1668" s="16" t="str">
        <f t="shared" si="79"/>
        <v>FY 2016</v>
      </c>
      <c r="E1668" s="16" t="str">
        <f t="shared" si="80"/>
        <v>Q2</v>
      </c>
      <c r="F1668" t="s">
        <v>109</v>
      </c>
      <c r="G1668" t="s">
        <v>110</v>
      </c>
      <c r="H1668">
        <v>21953</v>
      </c>
      <c r="I1668" t="s">
        <v>111</v>
      </c>
      <c r="J1668" t="s">
        <v>112</v>
      </c>
      <c r="L1668">
        <v>10</v>
      </c>
      <c r="M1668" t="s">
        <v>113</v>
      </c>
    </row>
    <row r="1669" spans="1:13" x14ac:dyDescent="0.3">
      <c r="A1669" t="s">
        <v>108</v>
      </c>
      <c r="B1669" s="16">
        <v>42277</v>
      </c>
      <c r="C1669" s="16" t="str">
        <f t="shared" si="78"/>
        <v>Sept</v>
      </c>
      <c r="D1669" s="16" t="str">
        <f t="shared" si="79"/>
        <v>FY 2016</v>
      </c>
      <c r="E1669" s="16" t="str">
        <f t="shared" si="80"/>
        <v>Q2</v>
      </c>
      <c r="F1669" t="s">
        <v>114</v>
      </c>
      <c r="G1669" t="s">
        <v>115</v>
      </c>
      <c r="H1669">
        <v>15204</v>
      </c>
      <c r="I1669" t="s">
        <v>111</v>
      </c>
      <c r="J1669" t="s">
        <v>112</v>
      </c>
      <c r="L1669">
        <v>20</v>
      </c>
      <c r="M1669" t="s">
        <v>116</v>
      </c>
    </row>
    <row r="1670" spans="1:13" x14ac:dyDescent="0.3">
      <c r="A1670" t="s">
        <v>108</v>
      </c>
      <c r="B1670" s="16">
        <v>42277</v>
      </c>
      <c r="C1670" s="16" t="str">
        <f t="shared" si="78"/>
        <v>Sept</v>
      </c>
      <c r="D1670" s="16" t="str">
        <f t="shared" si="79"/>
        <v>FY 2016</v>
      </c>
      <c r="E1670" s="16" t="str">
        <f t="shared" si="80"/>
        <v>Q2</v>
      </c>
      <c r="F1670" t="s">
        <v>117</v>
      </c>
      <c r="G1670" t="s">
        <v>118</v>
      </c>
      <c r="H1670">
        <v>357</v>
      </c>
      <c r="I1670" t="s">
        <v>111</v>
      </c>
      <c r="J1670" t="s">
        <v>112</v>
      </c>
      <c r="L1670">
        <v>30</v>
      </c>
      <c r="M1670" t="s">
        <v>119</v>
      </c>
    </row>
    <row r="1671" spans="1:13" x14ac:dyDescent="0.3">
      <c r="A1671" t="s">
        <v>108</v>
      </c>
      <c r="B1671" s="16">
        <v>42277</v>
      </c>
      <c r="C1671" s="16" t="str">
        <f t="shared" si="78"/>
        <v>Sept</v>
      </c>
      <c r="D1671" s="16" t="str">
        <f t="shared" si="79"/>
        <v>FY 2016</v>
      </c>
      <c r="E1671" s="16" t="str">
        <f t="shared" si="80"/>
        <v>Q2</v>
      </c>
      <c r="F1671" t="s">
        <v>120</v>
      </c>
      <c r="G1671" t="s">
        <v>121</v>
      </c>
      <c r="H1671">
        <v>76</v>
      </c>
      <c r="I1671" t="s">
        <v>111</v>
      </c>
      <c r="J1671" t="s">
        <v>112</v>
      </c>
      <c r="L1671">
        <v>40</v>
      </c>
      <c r="M1671" t="s">
        <v>122</v>
      </c>
    </row>
    <row r="1672" spans="1:13" x14ac:dyDescent="0.3">
      <c r="A1672" t="s">
        <v>108</v>
      </c>
      <c r="B1672" s="16">
        <v>42277</v>
      </c>
      <c r="C1672" s="16" t="str">
        <f t="shared" si="78"/>
        <v>Sept</v>
      </c>
      <c r="D1672" s="16" t="str">
        <f t="shared" si="79"/>
        <v>FY 2016</v>
      </c>
      <c r="E1672" s="16" t="str">
        <f t="shared" si="80"/>
        <v>Q2</v>
      </c>
      <c r="F1672" t="s">
        <v>123</v>
      </c>
      <c r="G1672" t="s">
        <v>124</v>
      </c>
      <c r="H1672">
        <v>3220</v>
      </c>
      <c r="I1672" t="s">
        <v>111</v>
      </c>
      <c r="J1672" t="s">
        <v>112</v>
      </c>
      <c r="L1672">
        <v>50</v>
      </c>
      <c r="M1672" t="s">
        <v>125</v>
      </c>
    </row>
    <row r="1673" spans="1:13" x14ac:dyDescent="0.3">
      <c r="A1673" t="s">
        <v>108</v>
      </c>
      <c r="B1673" s="16">
        <v>42277</v>
      </c>
      <c r="C1673" s="16" t="str">
        <f t="shared" si="78"/>
        <v>Sept</v>
      </c>
      <c r="D1673" s="16" t="str">
        <f t="shared" si="79"/>
        <v>FY 2016</v>
      </c>
      <c r="E1673" s="16" t="str">
        <f t="shared" si="80"/>
        <v>Q2</v>
      </c>
      <c r="F1673" t="s">
        <v>126</v>
      </c>
      <c r="G1673" t="s">
        <v>127</v>
      </c>
      <c r="H1673">
        <v>3096</v>
      </c>
      <c r="I1673" t="s">
        <v>111</v>
      </c>
      <c r="J1673" t="s">
        <v>112</v>
      </c>
      <c r="L1673">
        <v>60</v>
      </c>
      <c r="M1673" t="s">
        <v>128</v>
      </c>
    </row>
    <row r="1674" spans="1:13" x14ac:dyDescent="0.3">
      <c r="A1674" t="s">
        <v>108</v>
      </c>
      <c r="B1674" s="16">
        <v>42277</v>
      </c>
      <c r="C1674" s="16" t="str">
        <f t="shared" si="78"/>
        <v>Sept</v>
      </c>
      <c r="D1674" s="16" t="str">
        <f t="shared" si="79"/>
        <v>FY 2016</v>
      </c>
      <c r="E1674" s="16" t="str">
        <f t="shared" si="80"/>
        <v>Q2</v>
      </c>
      <c r="F1674" t="s">
        <v>129</v>
      </c>
      <c r="G1674" t="s">
        <v>130</v>
      </c>
      <c r="H1674">
        <v>106146</v>
      </c>
      <c r="I1674" t="s">
        <v>111</v>
      </c>
      <c r="J1674" t="s">
        <v>112</v>
      </c>
      <c r="L1674">
        <v>70</v>
      </c>
      <c r="M1674" t="s">
        <v>131</v>
      </c>
    </row>
    <row r="1675" spans="1:13" x14ac:dyDescent="0.3">
      <c r="A1675" t="s">
        <v>108</v>
      </c>
      <c r="B1675" s="16">
        <v>42277</v>
      </c>
      <c r="C1675" s="16" t="str">
        <f t="shared" si="78"/>
        <v>Sept</v>
      </c>
      <c r="D1675" s="16" t="str">
        <f t="shared" si="79"/>
        <v>FY 2016</v>
      </c>
      <c r="E1675" s="16" t="str">
        <f t="shared" si="80"/>
        <v>Q2</v>
      </c>
      <c r="F1675" t="s">
        <v>132</v>
      </c>
      <c r="G1675" t="s">
        <v>133</v>
      </c>
      <c r="H1675">
        <v>21446</v>
      </c>
      <c r="I1675" t="s">
        <v>111</v>
      </c>
      <c r="J1675" t="s">
        <v>112</v>
      </c>
      <c r="L1675">
        <v>80</v>
      </c>
      <c r="M1675" t="s">
        <v>134</v>
      </c>
    </row>
    <row r="1676" spans="1:13" x14ac:dyDescent="0.3">
      <c r="A1676" t="s">
        <v>108</v>
      </c>
      <c r="B1676" s="16">
        <v>42277</v>
      </c>
      <c r="C1676" s="16" t="str">
        <f t="shared" si="78"/>
        <v>Sept</v>
      </c>
      <c r="D1676" s="16" t="str">
        <f t="shared" si="79"/>
        <v>FY 2016</v>
      </c>
      <c r="E1676" s="16" t="str">
        <f t="shared" si="80"/>
        <v>Q2</v>
      </c>
      <c r="F1676" t="s">
        <v>135</v>
      </c>
      <c r="G1676" t="s">
        <v>136</v>
      </c>
      <c r="H1676">
        <v>15337</v>
      </c>
      <c r="I1676" t="s">
        <v>111</v>
      </c>
      <c r="J1676" t="s">
        <v>112</v>
      </c>
      <c r="L1676">
        <v>90</v>
      </c>
      <c r="M1676" t="s">
        <v>137</v>
      </c>
    </row>
    <row r="1677" spans="1:13" x14ac:dyDescent="0.3">
      <c r="A1677" t="s">
        <v>108</v>
      </c>
      <c r="B1677" s="16">
        <v>42277</v>
      </c>
      <c r="C1677" s="16" t="str">
        <f t="shared" si="78"/>
        <v>Sept</v>
      </c>
      <c r="D1677" s="16" t="str">
        <f t="shared" si="79"/>
        <v>FY 2016</v>
      </c>
      <c r="E1677" s="16" t="str">
        <f t="shared" si="80"/>
        <v>Q2</v>
      </c>
      <c r="F1677" t="s">
        <v>138</v>
      </c>
      <c r="G1677" t="s">
        <v>139</v>
      </c>
      <c r="H1677">
        <v>378</v>
      </c>
      <c r="I1677" t="s">
        <v>111</v>
      </c>
      <c r="J1677" t="s">
        <v>112</v>
      </c>
      <c r="L1677">
        <v>100</v>
      </c>
      <c r="M1677" t="s">
        <v>140</v>
      </c>
    </row>
    <row r="1678" spans="1:13" x14ac:dyDescent="0.3">
      <c r="A1678" t="s">
        <v>108</v>
      </c>
      <c r="B1678" s="16">
        <v>42277</v>
      </c>
      <c r="C1678" s="16" t="str">
        <f t="shared" si="78"/>
        <v>Sept</v>
      </c>
      <c r="D1678" s="16" t="str">
        <f t="shared" si="79"/>
        <v>FY 2016</v>
      </c>
      <c r="E1678" s="16" t="str">
        <f t="shared" si="80"/>
        <v>Q2</v>
      </c>
      <c r="F1678" t="s">
        <v>141</v>
      </c>
      <c r="G1678" t="s">
        <v>142</v>
      </c>
      <c r="H1678">
        <v>66</v>
      </c>
      <c r="I1678" t="s">
        <v>111</v>
      </c>
      <c r="J1678" t="s">
        <v>112</v>
      </c>
      <c r="L1678">
        <v>110</v>
      </c>
      <c r="M1678" t="s">
        <v>143</v>
      </c>
    </row>
    <row r="1679" spans="1:13" x14ac:dyDescent="0.3">
      <c r="A1679" t="s">
        <v>108</v>
      </c>
      <c r="B1679" s="16">
        <v>42277</v>
      </c>
      <c r="C1679" s="16" t="str">
        <f t="shared" si="78"/>
        <v>Sept</v>
      </c>
      <c r="D1679" s="16" t="str">
        <f t="shared" si="79"/>
        <v>FY 2016</v>
      </c>
      <c r="E1679" s="16" t="str">
        <f t="shared" si="80"/>
        <v>Q2</v>
      </c>
      <c r="F1679" t="s">
        <v>144</v>
      </c>
      <c r="G1679" t="s">
        <v>145</v>
      </c>
      <c r="H1679">
        <v>3643</v>
      </c>
      <c r="I1679" t="s">
        <v>111</v>
      </c>
      <c r="J1679" t="s">
        <v>112</v>
      </c>
      <c r="L1679">
        <v>120</v>
      </c>
      <c r="M1679" t="s">
        <v>146</v>
      </c>
    </row>
    <row r="1680" spans="1:13" x14ac:dyDescent="0.3">
      <c r="A1680" t="s">
        <v>108</v>
      </c>
      <c r="B1680" s="16">
        <v>42277</v>
      </c>
      <c r="C1680" s="16" t="str">
        <f t="shared" si="78"/>
        <v>Sept</v>
      </c>
      <c r="D1680" s="16" t="str">
        <f t="shared" si="79"/>
        <v>FY 2016</v>
      </c>
      <c r="E1680" s="16" t="str">
        <f t="shared" si="80"/>
        <v>Q2</v>
      </c>
      <c r="F1680" t="s">
        <v>147</v>
      </c>
      <c r="G1680" t="s">
        <v>148</v>
      </c>
      <c r="H1680">
        <v>2022</v>
      </c>
      <c r="I1680" t="s">
        <v>111</v>
      </c>
      <c r="J1680" t="s">
        <v>112</v>
      </c>
      <c r="L1680">
        <v>130</v>
      </c>
      <c r="M1680" t="s">
        <v>149</v>
      </c>
    </row>
    <row r="1681" spans="1:13" x14ac:dyDescent="0.3">
      <c r="A1681" t="s">
        <v>108</v>
      </c>
      <c r="B1681" s="16">
        <v>42277</v>
      </c>
      <c r="C1681" s="16" t="str">
        <f t="shared" si="78"/>
        <v>Sept</v>
      </c>
      <c r="D1681" s="16" t="str">
        <f t="shared" si="79"/>
        <v>FY 2016</v>
      </c>
      <c r="E1681" s="16" t="str">
        <f t="shared" si="80"/>
        <v>Q2</v>
      </c>
      <c r="F1681" t="s">
        <v>150</v>
      </c>
      <c r="G1681" t="s">
        <v>151</v>
      </c>
      <c r="H1681">
        <v>107754</v>
      </c>
      <c r="I1681" t="s">
        <v>111</v>
      </c>
      <c r="J1681" t="s">
        <v>112</v>
      </c>
      <c r="L1681">
        <v>140</v>
      </c>
      <c r="M1681" t="s">
        <v>152</v>
      </c>
    </row>
    <row r="1682" spans="1:13" x14ac:dyDescent="0.3">
      <c r="A1682" t="s">
        <v>108</v>
      </c>
      <c r="B1682" s="16">
        <v>42247</v>
      </c>
      <c r="C1682" s="16" t="str">
        <f t="shared" si="78"/>
        <v>Aug</v>
      </c>
      <c r="D1682" s="16" t="str">
        <f t="shared" si="79"/>
        <v>FY 2016</v>
      </c>
      <c r="E1682" s="16" t="str">
        <f t="shared" si="80"/>
        <v>Q2</v>
      </c>
      <c r="F1682" t="s">
        <v>109</v>
      </c>
      <c r="G1682" t="s">
        <v>110</v>
      </c>
      <c r="H1682">
        <v>22966</v>
      </c>
      <c r="I1682" t="s">
        <v>111</v>
      </c>
      <c r="J1682" t="s">
        <v>112</v>
      </c>
      <c r="L1682">
        <v>10</v>
      </c>
      <c r="M1682" t="s">
        <v>113</v>
      </c>
    </row>
    <row r="1683" spans="1:13" x14ac:dyDescent="0.3">
      <c r="A1683" t="s">
        <v>108</v>
      </c>
      <c r="B1683" s="16">
        <v>42247</v>
      </c>
      <c r="C1683" s="16" t="str">
        <f t="shared" si="78"/>
        <v>Aug</v>
      </c>
      <c r="D1683" s="16" t="str">
        <f t="shared" si="79"/>
        <v>FY 2016</v>
      </c>
      <c r="E1683" s="16" t="str">
        <f t="shared" si="80"/>
        <v>Q2</v>
      </c>
      <c r="F1683" t="s">
        <v>114</v>
      </c>
      <c r="G1683" t="s">
        <v>115</v>
      </c>
      <c r="H1683">
        <v>16155</v>
      </c>
      <c r="I1683" t="s">
        <v>111</v>
      </c>
      <c r="J1683" t="s">
        <v>112</v>
      </c>
      <c r="L1683">
        <v>20</v>
      </c>
      <c r="M1683" t="s">
        <v>116</v>
      </c>
    </row>
    <row r="1684" spans="1:13" x14ac:dyDescent="0.3">
      <c r="A1684" t="s">
        <v>108</v>
      </c>
      <c r="B1684" s="16">
        <v>42247</v>
      </c>
      <c r="C1684" s="16" t="str">
        <f t="shared" si="78"/>
        <v>Aug</v>
      </c>
      <c r="D1684" s="16" t="str">
        <f t="shared" si="79"/>
        <v>FY 2016</v>
      </c>
      <c r="E1684" s="16" t="str">
        <f t="shared" si="80"/>
        <v>Q2</v>
      </c>
      <c r="F1684" t="s">
        <v>117</v>
      </c>
      <c r="G1684" t="s">
        <v>118</v>
      </c>
      <c r="H1684">
        <v>404</v>
      </c>
      <c r="I1684" t="s">
        <v>111</v>
      </c>
      <c r="J1684" t="s">
        <v>112</v>
      </c>
      <c r="L1684">
        <v>30</v>
      </c>
      <c r="M1684" t="s">
        <v>119</v>
      </c>
    </row>
    <row r="1685" spans="1:13" x14ac:dyDescent="0.3">
      <c r="A1685" t="s">
        <v>108</v>
      </c>
      <c r="B1685" s="16">
        <v>42247</v>
      </c>
      <c r="C1685" s="16" t="str">
        <f t="shared" si="78"/>
        <v>Aug</v>
      </c>
      <c r="D1685" s="16" t="str">
        <f t="shared" si="79"/>
        <v>FY 2016</v>
      </c>
      <c r="E1685" s="16" t="str">
        <f t="shared" si="80"/>
        <v>Q2</v>
      </c>
      <c r="F1685" t="s">
        <v>120</v>
      </c>
      <c r="G1685" t="s">
        <v>121</v>
      </c>
      <c r="H1685">
        <v>68</v>
      </c>
      <c r="I1685" t="s">
        <v>111</v>
      </c>
      <c r="J1685" t="s">
        <v>112</v>
      </c>
      <c r="L1685">
        <v>40</v>
      </c>
      <c r="M1685" t="s">
        <v>122</v>
      </c>
    </row>
    <row r="1686" spans="1:13" x14ac:dyDescent="0.3">
      <c r="A1686" t="s">
        <v>108</v>
      </c>
      <c r="B1686" s="16">
        <v>42247</v>
      </c>
      <c r="C1686" s="16" t="str">
        <f t="shared" si="78"/>
        <v>Aug</v>
      </c>
      <c r="D1686" s="16" t="str">
        <f t="shared" si="79"/>
        <v>FY 2016</v>
      </c>
      <c r="E1686" s="16" t="str">
        <f t="shared" si="80"/>
        <v>Q2</v>
      </c>
      <c r="F1686" t="s">
        <v>123</v>
      </c>
      <c r="G1686" t="s">
        <v>124</v>
      </c>
      <c r="H1686">
        <v>4324</v>
      </c>
      <c r="I1686" t="s">
        <v>111</v>
      </c>
      <c r="J1686" t="s">
        <v>112</v>
      </c>
      <c r="L1686">
        <v>50</v>
      </c>
      <c r="M1686" t="s">
        <v>125</v>
      </c>
    </row>
    <row r="1687" spans="1:13" x14ac:dyDescent="0.3">
      <c r="A1687" t="s">
        <v>108</v>
      </c>
      <c r="B1687" s="16">
        <v>42247</v>
      </c>
      <c r="C1687" s="16" t="str">
        <f t="shared" si="78"/>
        <v>Aug</v>
      </c>
      <c r="D1687" s="16" t="str">
        <f t="shared" si="79"/>
        <v>FY 2016</v>
      </c>
      <c r="E1687" s="16" t="str">
        <f t="shared" si="80"/>
        <v>Q2</v>
      </c>
      <c r="F1687" t="s">
        <v>126</v>
      </c>
      <c r="G1687" t="s">
        <v>127</v>
      </c>
      <c r="H1687">
        <v>2015</v>
      </c>
      <c r="I1687" t="s">
        <v>111</v>
      </c>
      <c r="J1687" t="s">
        <v>112</v>
      </c>
      <c r="L1687">
        <v>60</v>
      </c>
      <c r="M1687" t="s">
        <v>128</v>
      </c>
    </row>
    <row r="1688" spans="1:13" x14ac:dyDescent="0.3">
      <c r="A1688" t="s">
        <v>108</v>
      </c>
      <c r="B1688" s="16">
        <v>42247</v>
      </c>
      <c r="C1688" s="16" t="str">
        <f t="shared" si="78"/>
        <v>Aug</v>
      </c>
      <c r="D1688" s="16" t="str">
        <f t="shared" si="79"/>
        <v>FY 2016</v>
      </c>
      <c r="E1688" s="16" t="str">
        <f t="shared" si="80"/>
        <v>Q2</v>
      </c>
      <c r="F1688" t="s">
        <v>129</v>
      </c>
      <c r="G1688" t="s">
        <v>130</v>
      </c>
      <c r="H1688">
        <v>115085</v>
      </c>
      <c r="I1688" t="s">
        <v>111</v>
      </c>
      <c r="J1688" t="s">
        <v>112</v>
      </c>
      <c r="L1688">
        <v>70</v>
      </c>
      <c r="M1688" t="s">
        <v>131</v>
      </c>
    </row>
    <row r="1689" spans="1:13" x14ac:dyDescent="0.3">
      <c r="A1689" t="s">
        <v>108</v>
      </c>
      <c r="B1689" s="16">
        <v>42247</v>
      </c>
      <c r="C1689" s="16" t="str">
        <f t="shared" si="78"/>
        <v>Aug</v>
      </c>
      <c r="D1689" s="16" t="str">
        <f t="shared" si="79"/>
        <v>FY 2016</v>
      </c>
      <c r="E1689" s="16" t="str">
        <f t="shared" si="80"/>
        <v>Q2</v>
      </c>
      <c r="F1689" t="s">
        <v>132</v>
      </c>
      <c r="G1689" t="s">
        <v>133</v>
      </c>
      <c r="H1689">
        <v>23865</v>
      </c>
      <c r="I1689" t="s">
        <v>111</v>
      </c>
      <c r="J1689" t="s">
        <v>112</v>
      </c>
      <c r="L1689">
        <v>80</v>
      </c>
      <c r="M1689" t="s">
        <v>134</v>
      </c>
    </row>
    <row r="1690" spans="1:13" x14ac:dyDescent="0.3">
      <c r="A1690" t="s">
        <v>108</v>
      </c>
      <c r="B1690" s="16">
        <v>42247</v>
      </c>
      <c r="C1690" s="16" t="str">
        <f t="shared" si="78"/>
        <v>Aug</v>
      </c>
      <c r="D1690" s="16" t="str">
        <f t="shared" si="79"/>
        <v>FY 2016</v>
      </c>
      <c r="E1690" s="16" t="str">
        <f t="shared" si="80"/>
        <v>Q2</v>
      </c>
      <c r="F1690" t="s">
        <v>135</v>
      </c>
      <c r="G1690" t="s">
        <v>136</v>
      </c>
      <c r="H1690">
        <v>16802</v>
      </c>
      <c r="I1690" t="s">
        <v>111</v>
      </c>
      <c r="J1690" t="s">
        <v>112</v>
      </c>
      <c r="L1690">
        <v>90</v>
      </c>
      <c r="M1690" t="s">
        <v>137</v>
      </c>
    </row>
    <row r="1691" spans="1:13" x14ac:dyDescent="0.3">
      <c r="A1691" t="s">
        <v>108</v>
      </c>
      <c r="B1691" s="16">
        <v>42247</v>
      </c>
      <c r="C1691" s="16" t="str">
        <f t="shared" si="78"/>
        <v>Aug</v>
      </c>
      <c r="D1691" s="16" t="str">
        <f t="shared" si="79"/>
        <v>FY 2016</v>
      </c>
      <c r="E1691" s="16" t="str">
        <f t="shared" si="80"/>
        <v>Q2</v>
      </c>
      <c r="F1691" t="s">
        <v>138</v>
      </c>
      <c r="G1691" t="s">
        <v>139</v>
      </c>
      <c r="H1691">
        <v>426</v>
      </c>
      <c r="I1691" t="s">
        <v>111</v>
      </c>
      <c r="J1691" t="s">
        <v>112</v>
      </c>
      <c r="L1691">
        <v>100</v>
      </c>
      <c r="M1691" t="s">
        <v>140</v>
      </c>
    </row>
    <row r="1692" spans="1:13" x14ac:dyDescent="0.3">
      <c r="A1692" t="s">
        <v>108</v>
      </c>
      <c r="B1692" s="16">
        <v>42247</v>
      </c>
      <c r="C1692" s="16" t="str">
        <f t="shared" si="78"/>
        <v>Aug</v>
      </c>
      <c r="D1692" s="16" t="str">
        <f t="shared" si="79"/>
        <v>FY 2016</v>
      </c>
      <c r="E1692" s="16" t="str">
        <f t="shared" si="80"/>
        <v>Q2</v>
      </c>
      <c r="F1692" t="s">
        <v>141</v>
      </c>
      <c r="G1692" t="s">
        <v>142</v>
      </c>
      <c r="H1692">
        <v>94</v>
      </c>
      <c r="I1692" t="s">
        <v>111</v>
      </c>
      <c r="J1692" t="s">
        <v>112</v>
      </c>
      <c r="L1692">
        <v>110</v>
      </c>
      <c r="M1692" t="s">
        <v>143</v>
      </c>
    </row>
    <row r="1693" spans="1:13" x14ac:dyDescent="0.3">
      <c r="A1693" t="s">
        <v>108</v>
      </c>
      <c r="B1693" s="16">
        <v>42247</v>
      </c>
      <c r="C1693" s="16" t="str">
        <f t="shared" si="78"/>
        <v>Aug</v>
      </c>
      <c r="D1693" s="16" t="str">
        <f t="shared" si="79"/>
        <v>FY 2016</v>
      </c>
      <c r="E1693" s="16" t="str">
        <f t="shared" si="80"/>
        <v>Q2</v>
      </c>
      <c r="F1693" t="s">
        <v>144</v>
      </c>
      <c r="G1693" t="s">
        <v>145</v>
      </c>
      <c r="H1693">
        <v>3970</v>
      </c>
      <c r="I1693" t="s">
        <v>111</v>
      </c>
      <c r="J1693" t="s">
        <v>112</v>
      </c>
      <c r="L1693">
        <v>120</v>
      </c>
      <c r="M1693" t="s">
        <v>146</v>
      </c>
    </row>
    <row r="1694" spans="1:13" x14ac:dyDescent="0.3">
      <c r="A1694" t="s">
        <v>108</v>
      </c>
      <c r="B1694" s="16">
        <v>42247</v>
      </c>
      <c r="C1694" s="16" t="str">
        <f t="shared" si="78"/>
        <v>Aug</v>
      </c>
      <c r="D1694" s="16" t="str">
        <f t="shared" si="79"/>
        <v>FY 2016</v>
      </c>
      <c r="E1694" s="16" t="str">
        <f t="shared" si="80"/>
        <v>Q2</v>
      </c>
      <c r="F1694" t="s">
        <v>147</v>
      </c>
      <c r="G1694" t="s">
        <v>148</v>
      </c>
      <c r="H1694">
        <v>2573</v>
      </c>
      <c r="I1694" t="s">
        <v>111</v>
      </c>
      <c r="J1694" t="s">
        <v>112</v>
      </c>
      <c r="L1694">
        <v>130</v>
      </c>
      <c r="M1694" t="s">
        <v>149</v>
      </c>
    </row>
    <row r="1695" spans="1:13" x14ac:dyDescent="0.3">
      <c r="A1695" t="s">
        <v>108</v>
      </c>
      <c r="B1695" s="16">
        <v>42247</v>
      </c>
      <c r="C1695" s="16" t="str">
        <f t="shared" si="78"/>
        <v>Aug</v>
      </c>
      <c r="D1695" s="16" t="str">
        <f t="shared" si="79"/>
        <v>FY 2016</v>
      </c>
      <c r="E1695" s="16" t="str">
        <f t="shared" si="80"/>
        <v>Q2</v>
      </c>
      <c r="F1695" t="s">
        <v>150</v>
      </c>
      <c r="G1695" t="s">
        <v>151</v>
      </c>
      <c r="H1695">
        <v>118348</v>
      </c>
      <c r="I1695" t="s">
        <v>111</v>
      </c>
      <c r="J1695" t="s">
        <v>112</v>
      </c>
      <c r="L1695">
        <v>140</v>
      </c>
      <c r="M1695" t="s">
        <v>152</v>
      </c>
    </row>
    <row r="1696" spans="1:13" x14ac:dyDescent="0.3">
      <c r="A1696" t="s">
        <v>108</v>
      </c>
      <c r="B1696" s="16">
        <v>42216</v>
      </c>
      <c r="C1696" s="16" t="str">
        <f t="shared" si="78"/>
        <v>Jul</v>
      </c>
      <c r="D1696" s="16" t="str">
        <f t="shared" si="79"/>
        <v>FY 2016</v>
      </c>
      <c r="E1696" s="16" t="str">
        <f t="shared" si="80"/>
        <v>Q2</v>
      </c>
      <c r="F1696" t="s">
        <v>109</v>
      </c>
      <c r="G1696" t="s">
        <v>110</v>
      </c>
      <c r="H1696">
        <v>17869</v>
      </c>
      <c r="I1696" t="s">
        <v>111</v>
      </c>
      <c r="J1696" t="s">
        <v>112</v>
      </c>
      <c r="L1696">
        <v>10</v>
      </c>
      <c r="M1696" t="s">
        <v>113</v>
      </c>
    </row>
    <row r="1697" spans="1:13" x14ac:dyDescent="0.3">
      <c r="A1697" t="s">
        <v>108</v>
      </c>
      <c r="B1697" s="16">
        <v>42216</v>
      </c>
      <c r="C1697" s="16" t="str">
        <f t="shared" si="78"/>
        <v>Jul</v>
      </c>
      <c r="D1697" s="16" t="str">
        <f t="shared" si="79"/>
        <v>FY 2016</v>
      </c>
      <c r="E1697" s="16" t="str">
        <f t="shared" si="80"/>
        <v>Q2</v>
      </c>
      <c r="F1697" t="s">
        <v>114</v>
      </c>
      <c r="G1697" t="s">
        <v>115</v>
      </c>
      <c r="H1697">
        <v>13013</v>
      </c>
      <c r="I1697" t="s">
        <v>111</v>
      </c>
      <c r="J1697" t="s">
        <v>112</v>
      </c>
      <c r="L1697">
        <v>20</v>
      </c>
      <c r="M1697" t="s">
        <v>116</v>
      </c>
    </row>
    <row r="1698" spans="1:13" x14ac:dyDescent="0.3">
      <c r="A1698" t="s">
        <v>108</v>
      </c>
      <c r="B1698" s="16">
        <v>42216</v>
      </c>
      <c r="C1698" s="16" t="str">
        <f t="shared" si="78"/>
        <v>Jul</v>
      </c>
      <c r="D1698" s="16" t="str">
        <f t="shared" si="79"/>
        <v>FY 2016</v>
      </c>
      <c r="E1698" s="16" t="str">
        <f t="shared" si="80"/>
        <v>Q2</v>
      </c>
      <c r="F1698" t="s">
        <v>117</v>
      </c>
      <c r="G1698" t="s">
        <v>118</v>
      </c>
      <c r="H1698">
        <v>278</v>
      </c>
      <c r="I1698" t="s">
        <v>111</v>
      </c>
      <c r="J1698" t="s">
        <v>112</v>
      </c>
      <c r="L1698">
        <v>30</v>
      </c>
      <c r="M1698" t="s">
        <v>119</v>
      </c>
    </row>
    <row r="1699" spans="1:13" x14ac:dyDescent="0.3">
      <c r="A1699" t="s">
        <v>108</v>
      </c>
      <c r="B1699" s="16">
        <v>42216</v>
      </c>
      <c r="C1699" s="16" t="str">
        <f t="shared" si="78"/>
        <v>Jul</v>
      </c>
      <c r="D1699" s="16" t="str">
        <f t="shared" si="79"/>
        <v>FY 2016</v>
      </c>
      <c r="E1699" s="16" t="str">
        <f t="shared" si="80"/>
        <v>Q2</v>
      </c>
      <c r="F1699" t="s">
        <v>120</v>
      </c>
      <c r="G1699" t="s">
        <v>121</v>
      </c>
      <c r="H1699">
        <v>48</v>
      </c>
      <c r="I1699" t="s">
        <v>111</v>
      </c>
      <c r="J1699" t="s">
        <v>112</v>
      </c>
      <c r="L1699">
        <v>40</v>
      </c>
      <c r="M1699" t="s">
        <v>122</v>
      </c>
    </row>
    <row r="1700" spans="1:13" x14ac:dyDescent="0.3">
      <c r="A1700" t="s">
        <v>108</v>
      </c>
      <c r="B1700" s="16">
        <v>42216</v>
      </c>
      <c r="C1700" s="16" t="str">
        <f t="shared" si="78"/>
        <v>Jul</v>
      </c>
      <c r="D1700" s="16" t="str">
        <f t="shared" si="79"/>
        <v>FY 2016</v>
      </c>
      <c r="E1700" s="16" t="str">
        <f t="shared" si="80"/>
        <v>Q2</v>
      </c>
      <c r="F1700" t="s">
        <v>123</v>
      </c>
      <c r="G1700" t="s">
        <v>124</v>
      </c>
      <c r="H1700">
        <v>2896</v>
      </c>
      <c r="I1700" t="s">
        <v>111</v>
      </c>
      <c r="J1700" t="s">
        <v>112</v>
      </c>
      <c r="L1700">
        <v>50</v>
      </c>
      <c r="M1700" t="s">
        <v>125</v>
      </c>
    </row>
    <row r="1701" spans="1:13" x14ac:dyDescent="0.3">
      <c r="A1701" t="s">
        <v>108</v>
      </c>
      <c r="B1701" s="16">
        <v>42216</v>
      </c>
      <c r="C1701" s="16" t="str">
        <f t="shared" si="78"/>
        <v>Jul</v>
      </c>
      <c r="D1701" s="16" t="str">
        <f t="shared" si="79"/>
        <v>FY 2016</v>
      </c>
      <c r="E1701" s="16" t="str">
        <f t="shared" si="80"/>
        <v>Q2</v>
      </c>
      <c r="F1701" t="s">
        <v>126</v>
      </c>
      <c r="G1701" t="s">
        <v>127</v>
      </c>
      <c r="H1701">
        <v>1634</v>
      </c>
      <c r="I1701" t="s">
        <v>111</v>
      </c>
      <c r="J1701" t="s">
        <v>112</v>
      </c>
      <c r="L1701">
        <v>60</v>
      </c>
      <c r="M1701" t="s">
        <v>128</v>
      </c>
    </row>
    <row r="1702" spans="1:13" x14ac:dyDescent="0.3">
      <c r="A1702" t="s">
        <v>108</v>
      </c>
      <c r="B1702" s="16">
        <v>42216</v>
      </c>
      <c r="C1702" s="16" t="str">
        <f t="shared" si="78"/>
        <v>Jul</v>
      </c>
      <c r="D1702" s="16" t="str">
        <f t="shared" si="79"/>
        <v>FY 2016</v>
      </c>
      <c r="E1702" s="16" t="str">
        <f t="shared" si="80"/>
        <v>Q2</v>
      </c>
      <c r="F1702" t="s">
        <v>129</v>
      </c>
      <c r="G1702" t="s">
        <v>130</v>
      </c>
      <c r="H1702">
        <v>100158</v>
      </c>
      <c r="I1702" t="s">
        <v>111</v>
      </c>
      <c r="J1702" t="s">
        <v>112</v>
      </c>
      <c r="L1702">
        <v>70</v>
      </c>
      <c r="M1702" t="s">
        <v>131</v>
      </c>
    </row>
    <row r="1703" spans="1:13" x14ac:dyDescent="0.3">
      <c r="A1703" t="s">
        <v>108</v>
      </c>
      <c r="B1703" s="16">
        <v>42216</v>
      </c>
      <c r="C1703" s="16" t="str">
        <f t="shared" si="78"/>
        <v>Jul</v>
      </c>
      <c r="D1703" s="16" t="str">
        <f t="shared" si="79"/>
        <v>FY 2016</v>
      </c>
      <c r="E1703" s="16" t="str">
        <f t="shared" si="80"/>
        <v>Q2</v>
      </c>
      <c r="F1703" t="s">
        <v>132</v>
      </c>
      <c r="G1703" t="s">
        <v>133</v>
      </c>
      <c r="H1703">
        <v>19252</v>
      </c>
      <c r="I1703" t="s">
        <v>111</v>
      </c>
      <c r="J1703" t="s">
        <v>112</v>
      </c>
      <c r="L1703">
        <v>80</v>
      </c>
      <c r="M1703" t="s">
        <v>134</v>
      </c>
    </row>
    <row r="1704" spans="1:13" x14ac:dyDescent="0.3">
      <c r="A1704" t="s">
        <v>108</v>
      </c>
      <c r="B1704" s="16">
        <v>42216</v>
      </c>
      <c r="C1704" s="16" t="str">
        <f t="shared" si="78"/>
        <v>Jul</v>
      </c>
      <c r="D1704" s="16" t="str">
        <f t="shared" si="79"/>
        <v>FY 2016</v>
      </c>
      <c r="E1704" s="16" t="str">
        <f t="shared" si="80"/>
        <v>Q2</v>
      </c>
      <c r="F1704" t="s">
        <v>135</v>
      </c>
      <c r="G1704" t="s">
        <v>136</v>
      </c>
      <c r="H1704">
        <v>12994</v>
      </c>
      <c r="I1704" t="s">
        <v>111</v>
      </c>
      <c r="J1704" t="s">
        <v>112</v>
      </c>
      <c r="L1704">
        <v>90</v>
      </c>
      <c r="M1704" t="s">
        <v>137</v>
      </c>
    </row>
    <row r="1705" spans="1:13" x14ac:dyDescent="0.3">
      <c r="A1705" t="s">
        <v>108</v>
      </c>
      <c r="B1705" s="16">
        <v>42216</v>
      </c>
      <c r="C1705" s="16" t="str">
        <f t="shared" si="78"/>
        <v>Jul</v>
      </c>
      <c r="D1705" s="16" t="str">
        <f t="shared" si="79"/>
        <v>FY 2016</v>
      </c>
      <c r="E1705" s="16" t="str">
        <f t="shared" si="80"/>
        <v>Q2</v>
      </c>
      <c r="F1705" t="s">
        <v>138</v>
      </c>
      <c r="G1705" t="s">
        <v>139</v>
      </c>
      <c r="H1705">
        <v>323</v>
      </c>
      <c r="I1705" t="s">
        <v>111</v>
      </c>
      <c r="J1705" t="s">
        <v>112</v>
      </c>
      <c r="L1705">
        <v>100</v>
      </c>
      <c r="M1705" t="s">
        <v>140</v>
      </c>
    </row>
    <row r="1706" spans="1:13" x14ac:dyDescent="0.3">
      <c r="A1706" t="s">
        <v>108</v>
      </c>
      <c r="B1706" s="16">
        <v>42216</v>
      </c>
      <c r="C1706" s="16" t="str">
        <f t="shared" si="78"/>
        <v>Jul</v>
      </c>
      <c r="D1706" s="16" t="str">
        <f t="shared" si="79"/>
        <v>FY 2016</v>
      </c>
      <c r="E1706" s="16" t="str">
        <f t="shared" si="80"/>
        <v>Q2</v>
      </c>
      <c r="F1706" t="s">
        <v>141</v>
      </c>
      <c r="G1706" t="s">
        <v>142</v>
      </c>
      <c r="H1706">
        <v>62</v>
      </c>
      <c r="I1706" t="s">
        <v>111</v>
      </c>
      <c r="J1706" t="s">
        <v>112</v>
      </c>
      <c r="L1706">
        <v>110</v>
      </c>
      <c r="M1706" t="s">
        <v>143</v>
      </c>
    </row>
    <row r="1707" spans="1:13" x14ac:dyDescent="0.3">
      <c r="A1707" t="s">
        <v>108</v>
      </c>
      <c r="B1707" s="16">
        <v>42216</v>
      </c>
      <c r="C1707" s="16" t="str">
        <f t="shared" si="78"/>
        <v>Jul</v>
      </c>
      <c r="D1707" s="16" t="str">
        <f t="shared" si="79"/>
        <v>FY 2016</v>
      </c>
      <c r="E1707" s="16" t="str">
        <f t="shared" si="80"/>
        <v>Q2</v>
      </c>
      <c r="F1707" t="s">
        <v>144</v>
      </c>
      <c r="G1707" t="s">
        <v>145</v>
      </c>
      <c r="H1707">
        <v>3152</v>
      </c>
      <c r="I1707" t="s">
        <v>111</v>
      </c>
      <c r="J1707" t="s">
        <v>112</v>
      </c>
      <c r="L1707">
        <v>120</v>
      </c>
      <c r="M1707" t="s">
        <v>146</v>
      </c>
    </row>
    <row r="1708" spans="1:13" x14ac:dyDescent="0.3">
      <c r="A1708" t="s">
        <v>108</v>
      </c>
      <c r="B1708" s="16">
        <v>42216</v>
      </c>
      <c r="C1708" s="16" t="str">
        <f t="shared" si="78"/>
        <v>Jul</v>
      </c>
      <c r="D1708" s="16" t="str">
        <f t="shared" si="79"/>
        <v>FY 2016</v>
      </c>
      <c r="E1708" s="16" t="str">
        <f t="shared" si="80"/>
        <v>Q2</v>
      </c>
      <c r="F1708" t="s">
        <v>147</v>
      </c>
      <c r="G1708" t="s">
        <v>148</v>
      </c>
      <c r="H1708">
        <v>2721</v>
      </c>
      <c r="I1708" t="s">
        <v>111</v>
      </c>
      <c r="J1708" t="s">
        <v>112</v>
      </c>
      <c r="L1708">
        <v>130</v>
      </c>
      <c r="M1708" t="s">
        <v>149</v>
      </c>
    </row>
    <row r="1709" spans="1:13" x14ac:dyDescent="0.3">
      <c r="A1709" t="s">
        <v>108</v>
      </c>
      <c r="B1709" s="16">
        <v>42216</v>
      </c>
      <c r="C1709" s="16" t="str">
        <f t="shared" si="78"/>
        <v>Jul</v>
      </c>
      <c r="D1709" s="16" t="str">
        <f t="shared" si="79"/>
        <v>FY 2016</v>
      </c>
      <c r="E1709" s="16" t="str">
        <f t="shared" si="80"/>
        <v>Q2</v>
      </c>
      <c r="F1709" t="s">
        <v>150</v>
      </c>
      <c r="G1709" t="s">
        <v>151</v>
      </c>
      <c r="H1709">
        <v>100089</v>
      </c>
      <c r="I1709" t="s">
        <v>111</v>
      </c>
      <c r="J1709" t="s">
        <v>112</v>
      </c>
      <c r="L1709">
        <v>140</v>
      </c>
      <c r="M1709" t="s">
        <v>152</v>
      </c>
    </row>
    <row r="1710" spans="1:13" x14ac:dyDescent="0.3">
      <c r="A1710" t="s">
        <v>108</v>
      </c>
      <c r="B1710" s="16">
        <v>42185</v>
      </c>
      <c r="C1710" s="16" t="str">
        <f t="shared" si="78"/>
        <v>Jun</v>
      </c>
      <c r="D1710" s="16" t="str">
        <f t="shared" si="79"/>
        <v>FY 2016</v>
      </c>
      <c r="E1710" s="16" t="str">
        <f t="shared" si="80"/>
        <v>Q1</v>
      </c>
      <c r="F1710" t="s">
        <v>109</v>
      </c>
      <c r="G1710" t="s">
        <v>110</v>
      </c>
      <c r="H1710">
        <v>22402</v>
      </c>
      <c r="I1710" t="s">
        <v>111</v>
      </c>
      <c r="J1710" t="s">
        <v>112</v>
      </c>
      <c r="L1710">
        <v>10</v>
      </c>
      <c r="M1710" t="s">
        <v>113</v>
      </c>
    </row>
    <row r="1711" spans="1:13" x14ac:dyDescent="0.3">
      <c r="A1711" t="s">
        <v>108</v>
      </c>
      <c r="B1711" s="16">
        <v>42185</v>
      </c>
      <c r="C1711" s="16" t="str">
        <f t="shared" si="78"/>
        <v>Jun</v>
      </c>
      <c r="D1711" s="16" t="str">
        <f t="shared" si="79"/>
        <v>FY 2016</v>
      </c>
      <c r="E1711" s="16" t="str">
        <f t="shared" si="80"/>
        <v>Q1</v>
      </c>
      <c r="F1711" t="s">
        <v>114</v>
      </c>
      <c r="G1711" t="s">
        <v>115</v>
      </c>
      <c r="H1711">
        <v>14411</v>
      </c>
      <c r="I1711" t="s">
        <v>111</v>
      </c>
      <c r="J1711" t="s">
        <v>112</v>
      </c>
      <c r="L1711">
        <v>20</v>
      </c>
      <c r="M1711" t="s">
        <v>116</v>
      </c>
    </row>
    <row r="1712" spans="1:13" x14ac:dyDescent="0.3">
      <c r="A1712" t="s">
        <v>108</v>
      </c>
      <c r="B1712" s="16">
        <v>42185</v>
      </c>
      <c r="C1712" s="16" t="str">
        <f t="shared" si="78"/>
        <v>Jun</v>
      </c>
      <c r="D1712" s="16" t="str">
        <f t="shared" si="79"/>
        <v>FY 2016</v>
      </c>
      <c r="E1712" s="16" t="str">
        <f t="shared" si="80"/>
        <v>Q1</v>
      </c>
      <c r="F1712" t="s">
        <v>117</v>
      </c>
      <c r="G1712" t="s">
        <v>118</v>
      </c>
      <c r="H1712">
        <v>513</v>
      </c>
      <c r="I1712" t="s">
        <v>111</v>
      </c>
      <c r="J1712" t="s">
        <v>112</v>
      </c>
      <c r="L1712">
        <v>30</v>
      </c>
      <c r="M1712" t="s">
        <v>119</v>
      </c>
    </row>
    <row r="1713" spans="1:13" x14ac:dyDescent="0.3">
      <c r="A1713" t="s">
        <v>108</v>
      </c>
      <c r="B1713" s="16">
        <v>42185</v>
      </c>
      <c r="C1713" s="16" t="str">
        <f t="shared" si="78"/>
        <v>Jun</v>
      </c>
      <c r="D1713" s="16" t="str">
        <f t="shared" si="79"/>
        <v>FY 2016</v>
      </c>
      <c r="E1713" s="16" t="str">
        <f t="shared" si="80"/>
        <v>Q1</v>
      </c>
      <c r="F1713" t="s">
        <v>120</v>
      </c>
      <c r="G1713" t="s">
        <v>121</v>
      </c>
      <c r="H1713">
        <v>71</v>
      </c>
      <c r="I1713" t="s">
        <v>111</v>
      </c>
      <c r="J1713" t="s">
        <v>112</v>
      </c>
      <c r="L1713">
        <v>40</v>
      </c>
      <c r="M1713" t="s">
        <v>122</v>
      </c>
    </row>
    <row r="1714" spans="1:13" x14ac:dyDescent="0.3">
      <c r="A1714" t="s">
        <v>108</v>
      </c>
      <c r="B1714" s="16">
        <v>42185</v>
      </c>
      <c r="C1714" s="16" t="str">
        <f t="shared" si="78"/>
        <v>Jun</v>
      </c>
      <c r="D1714" s="16" t="str">
        <f t="shared" si="79"/>
        <v>FY 2016</v>
      </c>
      <c r="E1714" s="16" t="str">
        <f t="shared" si="80"/>
        <v>Q1</v>
      </c>
      <c r="F1714" t="s">
        <v>123</v>
      </c>
      <c r="G1714" t="s">
        <v>124</v>
      </c>
      <c r="H1714">
        <v>3391</v>
      </c>
      <c r="I1714" t="s">
        <v>111</v>
      </c>
      <c r="J1714" t="s">
        <v>112</v>
      </c>
      <c r="L1714">
        <v>50</v>
      </c>
      <c r="M1714" t="s">
        <v>125</v>
      </c>
    </row>
    <row r="1715" spans="1:13" x14ac:dyDescent="0.3">
      <c r="A1715" t="s">
        <v>108</v>
      </c>
      <c r="B1715" s="16">
        <v>42185</v>
      </c>
      <c r="C1715" s="16" t="str">
        <f t="shared" si="78"/>
        <v>Jun</v>
      </c>
      <c r="D1715" s="16" t="str">
        <f t="shared" si="79"/>
        <v>FY 2016</v>
      </c>
      <c r="E1715" s="16" t="str">
        <f t="shared" si="80"/>
        <v>Q1</v>
      </c>
      <c r="F1715" t="s">
        <v>126</v>
      </c>
      <c r="G1715" t="s">
        <v>127</v>
      </c>
      <c r="H1715">
        <v>4016</v>
      </c>
      <c r="I1715" t="s">
        <v>111</v>
      </c>
      <c r="J1715" t="s">
        <v>112</v>
      </c>
      <c r="L1715">
        <v>60</v>
      </c>
      <c r="M1715" t="s">
        <v>128</v>
      </c>
    </row>
    <row r="1716" spans="1:13" x14ac:dyDescent="0.3">
      <c r="A1716" t="s">
        <v>108</v>
      </c>
      <c r="B1716" s="16">
        <v>42185</v>
      </c>
      <c r="C1716" s="16" t="str">
        <f t="shared" si="78"/>
        <v>Jun</v>
      </c>
      <c r="D1716" s="16" t="str">
        <f t="shared" si="79"/>
        <v>FY 2016</v>
      </c>
      <c r="E1716" s="16" t="str">
        <f t="shared" si="80"/>
        <v>Q1</v>
      </c>
      <c r="F1716" t="s">
        <v>129</v>
      </c>
      <c r="G1716" t="s">
        <v>130</v>
      </c>
      <c r="H1716">
        <v>71908</v>
      </c>
      <c r="I1716" t="s">
        <v>111</v>
      </c>
      <c r="J1716" t="s">
        <v>112</v>
      </c>
      <c r="L1716">
        <v>70</v>
      </c>
      <c r="M1716" t="s">
        <v>131</v>
      </c>
    </row>
    <row r="1717" spans="1:13" x14ac:dyDescent="0.3">
      <c r="A1717" t="s">
        <v>108</v>
      </c>
      <c r="B1717" s="16">
        <v>42185</v>
      </c>
      <c r="C1717" s="16" t="str">
        <f t="shared" si="78"/>
        <v>Jun</v>
      </c>
      <c r="D1717" s="16" t="str">
        <f t="shared" si="79"/>
        <v>FY 2016</v>
      </c>
      <c r="E1717" s="16" t="str">
        <f t="shared" si="80"/>
        <v>Q1</v>
      </c>
      <c r="F1717" t="s">
        <v>132</v>
      </c>
      <c r="G1717" t="s">
        <v>133</v>
      </c>
      <c r="H1717">
        <v>22474</v>
      </c>
      <c r="I1717" t="s">
        <v>111</v>
      </c>
      <c r="J1717" t="s">
        <v>112</v>
      </c>
      <c r="L1717">
        <v>80</v>
      </c>
      <c r="M1717" t="s">
        <v>134</v>
      </c>
    </row>
    <row r="1718" spans="1:13" x14ac:dyDescent="0.3">
      <c r="A1718" t="s">
        <v>108</v>
      </c>
      <c r="B1718" s="16">
        <v>42185</v>
      </c>
      <c r="C1718" s="16" t="str">
        <f t="shared" si="78"/>
        <v>Jun</v>
      </c>
      <c r="D1718" s="16" t="str">
        <f t="shared" si="79"/>
        <v>FY 2016</v>
      </c>
      <c r="E1718" s="16" t="str">
        <f t="shared" si="80"/>
        <v>Q1</v>
      </c>
      <c r="F1718" t="s">
        <v>135</v>
      </c>
      <c r="G1718" t="s">
        <v>136</v>
      </c>
      <c r="H1718">
        <v>15096</v>
      </c>
      <c r="I1718" t="s">
        <v>111</v>
      </c>
      <c r="J1718" t="s">
        <v>112</v>
      </c>
      <c r="L1718">
        <v>90</v>
      </c>
      <c r="M1718" t="s">
        <v>137</v>
      </c>
    </row>
    <row r="1719" spans="1:13" x14ac:dyDescent="0.3">
      <c r="A1719" t="s">
        <v>108</v>
      </c>
      <c r="B1719" s="16">
        <v>42185</v>
      </c>
      <c r="C1719" s="16" t="str">
        <f t="shared" si="78"/>
        <v>Jun</v>
      </c>
      <c r="D1719" s="16" t="str">
        <f t="shared" si="79"/>
        <v>FY 2016</v>
      </c>
      <c r="E1719" s="16" t="str">
        <f t="shared" si="80"/>
        <v>Q1</v>
      </c>
      <c r="F1719" t="s">
        <v>138</v>
      </c>
      <c r="G1719" t="s">
        <v>139</v>
      </c>
      <c r="H1719">
        <v>345</v>
      </c>
      <c r="I1719" t="s">
        <v>111</v>
      </c>
      <c r="J1719" t="s">
        <v>112</v>
      </c>
      <c r="L1719">
        <v>100</v>
      </c>
      <c r="M1719" t="s">
        <v>140</v>
      </c>
    </row>
    <row r="1720" spans="1:13" x14ac:dyDescent="0.3">
      <c r="A1720" t="s">
        <v>108</v>
      </c>
      <c r="B1720" s="16">
        <v>42185</v>
      </c>
      <c r="C1720" s="16" t="str">
        <f t="shared" si="78"/>
        <v>Jun</v>
      </c>
      <c r="D1720" s="16" t="str">
        <f t="shared" si="79"/>
        <v>FY 2016</v>
      </c>
      <c r="E1720" s="16" t="str">
        <f t="shared" si="80"/>
        <v>Q1</v>
      </c>
      <c r="F1720" t="s">
        <v>141</v>
      </c>
      <c r="G1720" t="s">
        <v>142</v>
      </c>
      <c r="H1720">
        <v>40</v>
      </c>
      <c r="I1720" t="s">
        <v>111</v>
      </c>
      <c r="J1720" t="s">
        <v>112</v>
      </c>
      <c r="L1720">
        <v>110</v>
      </c>
      <c r="M1720" t="s">
        <v>143</v>
      </c>
    </row>
    <row r="1721" spans="1:13" x14ac:dyDescent="0.3">
      <c r="A1721" t="s">
        <v>108</v>
      </c>
      <c r="B1721" s="16">
        <v>42185</v>
      </c>
      <c r="C1721" s="16" t="str">
        <f t="shared" si="78"/>
        <v>Jun</v>
      </c>
      <c r="D1721" s="16" t="str">
        <f t="shared" si="79"/>
        <v>FY 2016</v>
      </c>
      <c r="E1721" s="16" t="str">
        <f t="shared" si="80"/>
        <v>Q1</v>
      </c>
      <c r="F1721" t="s">
        <v>144</v>
      </c>
      <c r="G1721" t="s">
        <v>145</v>
      </c>
      <c r="H1721">
        <v>3442</v>
      </c>
      <c r="I1721" t="s">
        <v>111</v>
      </c>
      <c r="J1721" t="s">
        <v>112</v>
      </c>
      <c r="L1721">
        <v>120</v>
      </c>
      <c r="M1721" t="s">
        <v>146</v>
      </c>
    </row>
    <row r="1722" spans="1:13" x14ac:dyDescent="0.3">
      <c r="A1722" t="s">
        <v>108</v>
      </c>
      <c r="B1722" s="16">
        <v>42185</v>
      </c>
      <c r="C1722" s="16" t="str">
        <f t="shared" si="78"/>
        <v>Jun</v>
      </c>
      <c r="D1722" s="16" t="str">
        <f t="shared" si="79"/>
        <v>FY 2016</v>
      </c>
      <c r="E1722" s="16" t="str">
        <f t="shared" si="80"/>
        <v>Q1</v>
      </c>
      <c r="F1722" t="s">
        <v>147</v>
      </c>
      <c r="G1722" t="s">
        <v>148</v>
      </c>
      <c r="H1722">
        <v>3551</v>
      </c>
      <c r="I1722" t="s">
        <v>111</v>
      </c>
      <c r="J1722" t="s">
        <v>112</v>
      </c>
      <c r="L1722">
        <v>130</v>
      </c>
      <c r="M1722" t="s">
        <v>149</v>
      </c>
    </row>
    <row r="1723" spans="1:13" x14ac:dyDescent="0.3">
      <c r="A1723" t="s">
        <v>108</v>
      </c>
      <c r="B1723" s="16">
        <v>42185</v>
      </c>
      <c r="C1723" s="16" t="str">
        <f t="shared" si="78"/>
        <v>Jun</v>
      </c>
      <c r="D1723" s="16" t="str">
        <f t="shared" si="79"/>
        <v>FY 2016</v>
      </c>
      <c r="E1723" s="16" t="str">
        <f t="shared" si="80"/>
        <v>Q1</v>
      </c>
      <c r="F1723" t="s">
        <v>150</v>
      </c>
      <c r="G1723" t="s">
        <v>151</v>
      </c>
      <c r="H1723">
        <v>72847</v>
      </c>
      <c r="I1723" t="s">
        <v>111</v>
      </c>
      <c r="J1723" t="s">
        <v>112</v>
      </c>
      <c r="L1723">
        <v>140</v>
      </c>
      <c r="M1723" t="s">
        <v>152</v>
      </c>
    </row>
    <row r="1724" spans="1:13" x14ac:dyDescent="0.3">
      <c r="A1724" t="s">
        <v>108</v>
      </c>
      <c r="B1724" s="16">
        <v>42155</v>
      </c>
      <c r="C1724" s="16" t="str">
        <f t="shared" si="78"/>
        <v>May</v>
      </c>
      <c r="D1724" s="16" t="str">
        <f t="shared" si="79"/>
        <v>FY 2016</v>
      </c>
      <c r="E1724" s="16" t="str">
        <f t="shared" si="80"/>
        <v>Q1</v>
      </c>
      <c r="F1724" t="s">
        <v>109</v>
      </c>
      <c r="G1724" t="s">
        <v>110</v>
      </c>
      <c r="H1724">
        <v>24283</v>
      </c>
      <c r="I1724" t="s">
        <v>111</v>
      </c>
      <c r="J1724" t="s">
        <v>112</v>
      </c>
      <c r="L1724">
        <v>10</v>
      </c>
      <c r="M1724" t="s">
        <v>113</v>
      </c>
    </row>
    <row r="1725" spans="1:13" x14ac:dyDescent="0.3">
      <c r="A1725" t="s">
        <v>108</v>
      </c>
      <c r="B1725" s="16">
        <v>42155</v>
      </c>
      <c r="C1725" s="16" t="str">
        <f t="shared" si="78"/>
        <v>May</v>
      </c>
      <c r="D1725" s="16" t="str">
        <f t="shared" si="79"/>
        <v>FY 2016</v>
      </c>
      <c r="E1725" s="16" t="str">
        <f t="shared" si="80"/>
        <v>Q1</v>
      </c>
      <c r="F1725" t="s">
        <v>114</v>
      </c>
      <c r="G1725" t="s">
        <v>115</v>
      </c>
      <c r="H1725">
        <v>15781</v>
      </c>
      <c r="I1725" t="s">
        <v>111</v>
      </c>
      <c r="J1725" t="s">
        <v>112</v>
      </c>
      <c r="L1725">
        <v>20</v>
      </c>
      <c r="M1725" t="s">
        <v>116</v>
      </c>
    </row>
    <row r="1726" spans="1:13" x14ac:dyDescent="0.3">
      <c r="A1726" t="s">
        <v>108</v>
      </c>
      <c r="B1726" s="16">
        <v>42155</v>
      </c>
      <c r="C1726" s="16" t="str">
        <f t="shared" si="78"/>
        <v>May</v>
      </c>
      <c r="D1726" s="16" t="str">
        <f t="shared" si="79"/>
        <v>FY 2016</v>
      </c>
      <c r="E1726" s="16" t="str">
        <f t="shared" si="80"/>
        <v>Q1</v>
      </c>
      <c r="F1726" t="s">
        <v>117</v>
      </c>
      <c r="G1726" t="s">
        <v>118</v>
      </c>
      <c r="H1726">
        <v>468</v>
      </c>
      <c r="I1726" t="s">
        <v>111</v>
      </c>
      <c r="J1726" t="s">
        <v>112</v>
      </c>
      <c r="L1726">
        <v>30</v>
      </c>
      <c r="M1726" t="s">
        <v>119</v>
      </c>
    </row>
    <row r="1727" spans="1:13" x14ac:dyDescent="0.3">
      <c r="A1727" t="s">
        <v>108</v>
      </c>
      <c r="B1727" s="16">
        <v>42155</v>
      </c>
      <c r="C1727" s="16" t="str">
        <f t="shared" si="78"/>
        <v>May</v>
      </c>
      <c r="D1727" s="16" t="str">
        <f t="shared" si="79"/>
        <v>FY 2016</v>
      </c>
      <c r="E1727" s="16" t="str">
        <f t="shared" si="80"/>
        <v>Q1</v>
      </c>
      <c r="F1727" t="s">
        <v>120</v>
      </c>
      <c r="G1727" t="s">
        <v>121</v>
      </c>
      <c r="H1727">
        <v>50</v>
      </c>
      <c r="I1727" t="s">
        <v>111</v>
      </c>
      <c r="J1727" t="s">
        <v>112</v>
      </c>
      <c r="L1727">
        <v>40</v>
      </c>
      <c r="M1727" t="s">
        <v>122</v>
      </c>
    </row>
    <row r="1728" spans="1:13" x14ac:dyDescent="0.3">
      <c r="A1728" t="s">
        <v>108</v>
      </c>
      <c r="B1728" s="16">
        <v>42155</v>
      </c>
      <c r="C1728" s="16" t="str">
        <f t="shared" si="78"/>
        <v>May</v>
      </c>
      <c r="D1728" s="16" t="str">
        <f t="shared" si="79"/>
        <v>FY 2016</v>
      </c>
      <c r="E1728" s="16" t="str">
        <f t="shared" si="80"/>
        <v>Q1</v>
      </c>
      <c r="F1728" t="s">
        <v>123</v>
      </c>
      <c r="G1728" t="s">
        <v>124</v>
      </c>
      <c r="H1728">
        <v>3556</v>
      </c>
      <c r="I1728" t="s">
        <v>111</v>
      </c>
      <c r="J1728" t="s">
        <v>112</v>
      </c>
      <c r="L1728">
        <v>50</v>
      </c>
      <c r="M1728" t="s">
        <v>125</v>
      </c>
    </row>
    <row r="1729" spans="1:13" x14ac:dyDescent="0.3">
      <c r="A1729" t="s">
        <v>108</v>
      </c>
      <c r="B1729" s="16">
        <v>42155</v>
      </c>
      <c r="C1729" s="16" t="str">
        <f t="shared" si="78"/>
        <v>May</v>
      </c>
      <c r="D1729" s="16" t="str">
        <f t="shared" si="79"/>
        <v>FY 2016</v>
      </c>
      <c r="E1729" s="16" t="str">
        <f t="shared" si="80"/>
        <v>Q1</v>
      </c>
      <c r="F1729" t="s">
        <v>126</v>
      </c>
      <c r="G1729" t="s">
        <v>127</v>
      </c>
      <c r="H1729">
        <v>4428</v>
      </c>
      <c r="I1729" t="s">
        <v>111</v>
      </c>
      <c r="J1729" t="s">
        <v>112</v>
      </c>
      <c r="L1729">
        <v>60</v>
      </c>
      <c r="M1729" t="s">
        <v>128</v>
      </c>
    </row>
    <row r="1730" spans="1:13" x14ac:dyDescent="0.3">
      <c r="A1730" t="s">
        <v>108</v>
      </c>
      <c r="B1730" s="16">
        <v>42155</v>
      </c>
      <c r="C1730" s="16" t="str">
        <f t="shared" si="78"/>
        <v>May</v>
      </c>
      <c r="D1730" s="16" t="str">
        <f t="shared" si="79"/>
        <v>FY 2016</v>
      </c>
      <c r="E1730" s="16" t="str">
        <f t="shared" si="80"/>
        <v>Q1</v>
      </c>
      <c r="F1730" t="s">
        <v>129</v>
      </c>
      <c r="G1730" t="s">
        <v>130</v>
      </c>
      <c r="H1730">
        <v>75929</v>
      </c>
      <c r="I1730" t="s">
        <v>111</v>
      </c>
      <c r="J1730" t="s">
        <v>112</v>
      </c>
      <c r="L1730">
        <v>70</v>
      </c>
      <c r="M1730" t="s">
        <v>131</v>
      </c>
    </row>
    <row r="1731" spans="1:13" x14ac:dyDescent="0.3">
      <c r="A1731" t="s">
        <v>108</v>
      </c>
      <c r="B1731" s="16">
        <v>42155</v>
      </c>
      <c r="C1731" s="16" t="str">
        <f t="shared" ref="C1731:C1794" si="81">TEXT(B1731,"mmm")</f>
        <v>May</v>
      </c>
      <c r="D1731" s="16" t="str">
        <f t="shared" ref="D1731:D1794" si="82">"FY "&amp; (YEAR(B1731) + IF(MONTH(B1731)&gt;3,1,0))</f>
        <v>FY 2016</v>
      </c>
      <c r="E1731" s="16" t="str">
        <f t="shared" ref="E1731:E1794" si="83">CHOOSE(INT((MOD(MONTH(B1731)-4,12))/3)+1, "Q1", "Q2", "Q3", "Q4")</f>
        <v>Q1</v>
      </c>
      <c r="F1731" t="s">
        <v>132</v>
      </c>
      <c r="G1731" t="s">
        <v>133</v>
      </c>
      <c r="H1731">
        <v>24231</v>
      </c>
      <c r="I1731" t="s">
        <v>111</v>
      </c>
      <c r="J1731" t="s">
        <v>112</v>
      </c>
      <c r="L1731">
        <v>80</v>
      </c>
      <c r="M1731" t="s">
        <v>134</v>
      </c>
    </row>
    <row r="1732" spans="1:13" x14ac:dyDescent="0.3">
      <c r="A1732" t="s">
        <v>108</v>
      </c>
      <c r="B1732" s="16">
        <v>42155</v>
      </c>
      <c r="C1732" s="16" t="str">
        <f t="shared" si="81"/>
        <v>May</v>
      </c>
      <c r="D1732" s="16" t="str">
        <f t="shared" si="82"/>
        <v>FY 2016</v>
      </c>
      <c r="E1732" s="16" t="str">
        <f t="shared" si="83"/>
        <v>Q1</v>
      </c>
      <c r="F1732" t="s">
        <v>135</v>
      </c>
      <c r="G1732" t="s">
        <v>136</v>
      </c>
      <c r="H1732">
        <v>15783</v>
      </c>
      <c r="I1732" t="s">
        <v>111</v>
      </c>
      <c r="J1732" t="s">
        <v>112</v>
      </c>
      <c r="L1732">
        <v>90</v>
      </c>
      <c r="M1732" t="s">
        <v>137</v>
      </c>
    </row>
    <row r="1733" spans="1:13" x14ac:dyDescent="0.3">
      <c r="A1733" t="s">
        <v>108</v>
      </c>
      <c r="B1733" s="16">
        <v>42155</v>
      </c>
      <c r="C1733" s="16" t="str">
        <f t="shared" si="81"/>
        <v>May</v>
      </c>
      <c r="D1733" s="16" t="str">
        <f t="shared" si="82"/>
        <v>FY 2016</v>
      </c>
      <c r="E1733" s="16" t="str">
        <f t="shared" si="83"/>
        <v>Q1</v>
      </c>
      <c r="F1733" t="s">
        <v>138</v>
      </c>
      <c r="G1733" t="s">
        <v>139</v>
      </c>
      <c r="H1733">
        <v>541</v>
      </c>
      <c r="I1733" t="s">
        <v>111</v>
      </c>
      <c r="J1733" t="s">
        <v>112</v>
      </c>
      <c r="L1733">
        <v>100</v>
      </c>
      <c r="M1733" t="s">
        <v>140</v>
      </c>
    </row>
    <row r="1734" spans="1:13" x14ac:dyDescent="0.3">
      <c r="A1734" t="s">
        <v>108</v>
      </c>
      <c r="B1734" s="16">
        <v>42155</v>
      </c>
      <c r="C1734" s="16" t="str">
        <f t="shared" si="81"/>
        <v>May</v>
      </c>
      <c r="D1734" s="16" t="str">
        <f t="shared" si="82"/>
        <v>FY 2016</v>
      </c>
      <c r="E1734" s="16" t="str">
        <f t="shared" si="83"/>
        <v>Q1</v>
      </c>
      <c r="F1734" t="s">
        <v>141</v>
      </c>
      <c r="G1734" t="s">
        <v>142</v>
      </c>
      <c r="H1734">
        <v>60</v>
      </c>
      <c r="I1734" t="s">
        <v>111</v>
      </c>
      <c r="J1734" t="s">
        <v>112</v>
      </c>
      <c r="L1734">
        <v>110</v>
      </c>
      <c r="M1734" t="s">
        <v>143</v>
      </c>
    </row>
    <row r="1735" spans="1:13" x14ac:dyDescent="0.3">
      <c r="A1735" t="s">
        <v>108</v>
      </c>
      <c r="B1735" s="16">
        <v>42155</v>
      </c>
      <c r="C1735" s="16" t="str">
        <f t="shared" si="81"/>
        <v>May</v>
      </c>
      <c r="D1735" s="16" t="str">
        <f t="shared" si="82"/>
        <v>FY 2016</v>
      </c>
      <c r="E1735" s="16" t="str">
        <f t="shared" si="83"/>
        <v>Q1</v>
      </c>
      <c r="F1735" t="s">
        <v>144</v>
      </c>
      <c r="G1735" t="s">
        <v>145</v>
      </c>
      <c r="H1735">
        <v>3706</v>
      </c>
      <c r="I1735" t="s">
        <v>111</v>
      </c>
      <c r="J1735" t="s">
        <v>112</v>
      </c>
      <c r="L1735">
        <v>120</v>
      </c>
      <c r="M1735" t="s">
        <v>146</v>
      </c>
    </row>
    <row r="1736" spans="1:13" x14ac:dyDescent="0.3">
      <c r="A1736" t="s">
        <v>108</v>
      </c>
      <c r="B1736" s="16">
        <v>42155</v>
      </c>
      <c r="C1736" s="16" t="str">
        <f t="shared" si="81"/>
        <v>May</v>
      </c>
      <c r="D1736" s="16" t="str">
        <f t="shared" si="82"/>
        <v>FY 2016</v>
      </c>
      <c r="E1736" s="16" t="str">
        <f t="shared" si="83"/>
        <v>Q1</v>
      </c>
      <c r="F1736" t="s">
        <v>147</v>
      </c>
      <c r="G1736" t="s">
        <v>148</v>
      </c>
      <c r="H1736">
        <v>4141</v>
      </c>
      <c r="I1736" t="s">
        <v>111</v>
      </c>
      <c r="J1736" t="s">
        <v>112</v>
      </c>
      <c r="L1736">
        <v>130</v>
      </c>
      <c r="M1736" t="s">
        <v>149</v>
      </c>
    </row>
    <row r="1737" spans="1:13" x14ac:dyDescent="0.3">
      <c r="A1737" t="s">
        <v>108</v>
      </c>
      <c r="B1737" s="16">
        <v>42155</v>
      </c>
      <c r="C1737" s="16" t="str">
        <f t="shared" si="81"/>
        <v>May</v>
      </c>
      <c r="D1737" s="16" t="str">
        <f t="shared" si="82"/>
        <v>FY 2016</v>
      </c>
      <c r="E1737" s="16" t="str">
        <f t="shared" si="83"/>
        <v>Q1</v>
      </c>
      <c r="F1737" t="s">
        <v>150</v>
      </c>
      <c r="G1737" t="s">
        <v>151</v>
      </c>
      <c r="H1737">
        <v>75567</v>
      </c>
      <c r="I1737" t="s">
        <v>111</v>
      </c>
      <c r="J1737" t="s">
        <v>112</v>
      </c>
      <c r="L1737">
        <v>140</v>
      </c>
      <c r="M1737" t="s">
        <v>152</v>
      </c>
    </row>
    <row r="1738" spans="1:13" x14ac:dyDescent="0.3">
      <c r="A1738" t="s">
        <v>108</v>
      </c>
      <c r="B1738" s="16">
        <v>42124</v>
      </c>
      <c r="C1738" s="16" t="str">
        <f t="shared" si="81"/>
        <v>Apr</v>
      </c>
      <c r="D1738" s="16" t="str">
        <f t="shared" si="82"/>
        <v>FY 2016</v>
      </c>
      <c r="E1738" s="16" t="str">
        <f t="shared" si="83"/>
        <v>Q1</v>
      </c>
      <c r="F1738" t="s">
        <v>109</v>
      </c>
      <c r="G1738" t="s">
        <v>110</v>
      </c>
      <c r="H1738">
        <v>24804</v>
      </c>
      <c r="I1738" t="s">
        <v>111</v>
      </c>
      <c r="J1738" t="s">
        <v>112</v>
      </c>
      <c r="L1738">
        <v>10</v>
      </c>
      <c r="M1738" t="s">
        <v>113</v>
      </c>
    </row>
    <row r="1739" spans="1:13" x14ac:dyDescent="0.3">
      <c r="A1739" t="s">
        <v>108</v>
      </c>
      <c r="B1739" s="16">
        <v>42124</v>
      </c>
      <c r="C1739" s="16" t="str">
        <f t="shared" si="81"/>
        <v>Apr</v>
      </c>
      <c r="D1739" s="16" t="str">
        <f t="shared" si="82"/>
        <v>FY 2016</v>
      </c>
      <c r="E1739" s="16" t="str">
        <f t="shared" si="83"/>
        <v>Q1</v>
      </c>
      <c r="F1739" t="s">
        <v>114</v>
      </c>
      <c r="G1739" t="s">
        <v>115</v>
      </c>
      <c r="H1739">
        <v>15598</v>
      </c>
      <c r="I1739" t="s">
        <v>111</v>
      </c>
      <c r="J1739" t="s">
        <v>112</v>
      </c>
      <c r="L1739">
        <v>20</v>
      </c>
      <c r="M1739" t="s">
        <v>116</v>
      </c>
    </row>
    <row r="1740" spans="1:13" x14ac:dyDescent="0.3">
      <c r="A1740" t="s">
        <v>108</v>
      </c>
      <c r="B1740" s="16">
        <v>42124</v>
      </c>
      <c r="C1740" s="16" t="str">
        <f t="shared" si="81"/>
        <v>Apr</v>
      </c>
      <c r="D1740" s="16" t="str">
        <f t="shared" si="82"/>
        <v>FY 2016</v>
      </c>
      <c r="E1740" s="16" t="str">
        <f t="shared" si="83"/>
        <v>Q1</v>
      </c>
      <c r="F1740" t="s">
        <v>117</v>
      </c>
      <c r="G1740" t="s">
        <v>118</v>
      </c>
      <c r="H1740">
        <v>403</v>
      </c>
      <c r="I1740" t="s">
        <v>111</v>
      </c>
      <c r="J1740" t="s">
        <v>112</v>
      </c>
      <c r="L1740">
        <v>30</v>
      </c>
      <c r="M1740" t="s">
        <v>119</v>
      </c>
    </row>
    <row r="1741" spans="1:13" x14ac:dyDescent="0.3">
      <c r="A1741" t="s">
        <v>108</v>
      </c>
      <c r="B1741" s="16">
        <v>42124</v>
      </c>
      <c r="C1741" s="16" t="str">
        <f t="shared" si="81"/>
        <v>Apr</v>
      </c>
      <c r="D1741" s="16" t="str">
        <f t="shared" si="82"/>
        <v>FY 2016</v>
      </c>
      <c r="E1741" s="16" t="str">
        <f t="shared" si="83"/>
        <v>Q1</v>
      </c>
      <c r="F1741" t="s">
        <v>120</v>
      </c>
      <c r="G1741" t="s">
        <v>121</v>
      </c>
      <c r="H1741">
        <v>50</v>
      </c>
      <c r="I1741" t="s">
        <v>111</v>
      </c>
      <c r="J1741" t="s">
        <v>112</v>
      </c>
      <c r="L1741">
        <v>40</v>
      </c>
      <c r="M1741" t="s">
        <v>122</v>
      </c>
    </row>
    <row r="1742" spans="1:13" x14ac:dyDescent="0.3">
      <c r="A1742" t="s">
        <v>108</v>
      </c>
      <c r="B1742" s="16">
        <v>42124</v>
      </c>
      <c r="C1742" s="16" t="str">
        <f t="shared" si="81"/>
        <v>Apr</v>
      </c>
      <c r="D1742" s="16" t="str">
        <f t="shared" si="82"/>
        <v>FY 2016</v>
      </c>
      <c r="E1742" s="16" t="str">
        <f t="shared" si="83"/>
        <v>Q1</v>
      </c>
      <c r="F1742" t="s">
        <v>123</v>
      </c>
      <c r="G1742" t="s">
        <v>124</v>
      </c>
      <c r="H1742">
        <v>3578</v>
      </c>
      <c r="I1742" t="s">
        <v>111</v>
      </c>
      <c r="J1742" t="s">
        <v>112</v>
      </c>
      <c r="L1742">
        <v>50</v>
      </c>
      <c r="M1742" t="s">
        <v>125</v>
      </c>
    </row>
    <row r="1743" spans="1:13" x14ac:dyDescent="0.3">
      <c r="A1743" t="s">
        <v>108</v>
      </c>
      <c r="B1743" s="16">
        <v>42124</v>
      </c>
      <c r="C1743" s="16" t="str">
        <f t="shared" si="81"/>
        <v>Apr</v>
      </c>
      <c r="D1743" s="16" t="str">
        <f t="shared" si="82"/>
        <v>FY 2016</v>
      </c>
      <c r="E1743" s="16" t="str">
        <f t="shared" si="83"/>
        <v>Q1</v>
      </c>
      <c r="F1743" t="s">
        <v>126</v>
      </c>
      <c r="G1743" t="s">
        <v>127</v>
      </c>
      <c r="H1743">
        <v>5175</v>
      </c>
      <c r="I1743" t="s">
        <v>111</v>
      </c>
      <c r="J1743" t="s">
        <v>112</v>
      </c>
      <c r="L1743">
        <v>60</v>
      </c>
      <c r="M1743" t="s">
        <v>128</v>
      </c>
    </row>
    <row r="1744" spans="1:13" x14ac:dyDescent="0.3">
      <c r="A1744" t="s">
        <v>108</v>
      </c>
      <c r="B1744" s="16">
        <v>42124</v>
      </c>
      <c r="C1744" s="16" t="str">
        <f t="shared" si="81"/>
        <v>Apr</v>
      </c>
      <c r="D1744" s="16" t="str">
        <f t="shared" si="82"/>
        <v>FY 2016</v>
      </c>
      <c r="E1744" s="16" t="str">
        <f t="shared" si="83"/>
        <v>Q1</v>
      </c>
      <c r="F1744" t="s">
        <v>129</v>
      </c>
      <c r="G1744" t="s">
        <v>130</v>
      </c>
      <c r="H1744">
        <v>71032</v>
      </c>
      <c r="I1744" t="s">
        <v>111</v>
      </c>
      <c r="J1744" t="s">
        <v>112</v>
      </c>
      <c r="L1744">
        <v>70</v>
      </c>
      <c r="M1744" t="s">
        <v>131</v>
      </c>
    </row>
    <row r="1745" spans="1:13" x14ac:dyDescent="0.3">
      <c r="A1745" t="s">
        <v>108</v>
      </c>
      <c r="B1745" s="16">
        <v>42124</v>
      </c>
      <c r="C1745" s="16" t="str">
        <f t="shared" si="81"/>
        <v>Apr</v>
      </c>
      <c r="D1745" s="16" t="str">
        <f t="shared" si="82"/>
        <v>FY 2016</v>
      </c>
      <c r="E1745" s="16" t="str">
        <f t="shared" si="83"/>
        <v>Q1</v>
      </c>
      <c r="F1745" t="s">
        <v>132</v>
      </c>
      <c r="G1745" t="s">
        <v>133</v>
      </c>
      <c r="H1745">
        <v>26014</v>
      </c>
      <c r="I1745" t="s">
        <v>111</v>
      </c>
      <c r="J1745" t="s">
        <v>112</v>
      </c>
      <c r="L1745">
        <v>80</v>
      </c>
      <c r="M1745" t="s">
        <v>134</v>
      </c>
    </row>
    <row r="1746" spans="1:13" x14ac:dyDescent="0.3">
      <c r="A1746" t="s">
        <v>108</v>
      </c>
      <c r="B1746" s="16">
        <v>42124</v>
      </c>
      <c r="C1746" s="16" t="str">
        <f t="shared" si="81"/>
        <v>Apr</v>
      </c>
      <c r="D1746" s="16" t="str">
        <f t="shared" si="82"/>
        <v>FY 2016</v>
      </c>
      <c r="E1746" s="16" t="str">
        <f t="shared" si="83"/>
        <v>Q1</v>
      </c>
      <c r="F1746" t="s">
        <v>135</v>
      </c>
      <c r="G1746" t="s">
        <v>136</v>
      </c>
      <c r="H1746">
        <v>16378</v>
      </c>
      <c r="I1746" t="s">
        <v>111</v>
      </c>
      <c r="J1746" t="s">
        <v>112</v>
      </c>
      <c r="L1746">
        <v>90</v>
      </c>
      <c r="M1746" t="s">
        <v>137</v>
      </c>
    </row>
    <row r="1747" spans="1:13" x14ac:dyDescent="0.3">
      <c r="A1747" t="s">
        <v>108</v>
      </c>
      <c r="B1747" s="16">
        <v>42124</v>
      </c>
      <c r="C1747" s="16" t="str">
        <f t="shared" si="81"/>
        <v>Apr</v>
      </c>
      <c r="D1747" s="16" t="str">
        <f t="shared" si="82"/>
        <v>FY 2016</v>
      </c>
      <c r="E1747" s="16" t="str">
        <f t="shared" si="83"/>
        <v>Q1</v>
      </c>
      <c r="F1747" t="s">
        <v>138</v>
      </c>
      <c r="G1747" t="s">
        <v>139</v>
      </c>
      <c r="H1747">
        <v>372</v>
      </c>
      <c r="I1747" t="s">
        <v>111</v>
      </c>
      <c r="J1747" t="s">
        <v>112</v>
      </c>
      <c r="L1747">
        <v>100</v>
      </c>
      <c r="M1747" t="s">
        <v>140</v>
      </c>
    </row>
    <row r="1748" spans="1:13" x14ac:dyDescent="0.3">
      <c r="A1748" t="s">
        <v>108</v>
      </c>
      <c r="B1748" s="16">
        <v>42124</v>
      </c>
      <c r="C1748" s="16" t="str">
        <f t="shared" si="81"/>
        <v>Apr</v>
      </c>
      <c r="D1748" s="16" t="str">
        <f t="shared" si="82"/>
        <v>FY 2016</v>
      </c>
      <c r="E1748" s="16" t="str">
        <f t="shared" si="83"/>
        <v>Q1</v>
      </c>
      <c r="F1748" t="s">
        <v>141</v>
      </c>
      <c r="G1748" t="s">
        <v>142</v>
      </c>
      <c r="H1748">
        <v>65</v>
      </c>
      <c r="I1748" t="s">
        <v>111</v>
      </c>
      <c r="J1748" t="s">
        <v>112</v>
      </c>
      <c r="L1748">
        <v>110</v>
      </c>
      <c r="M1748" t="s">
        <v>143</v>
      </c>
    </row>
    <row r="1749" spans="1:13" x14ac:dyDescent="0.3">
      <c r="A1749" t="s">
        <v>108</v>
      </c>
      <c r="B1749" s="16">
        <v>42124</v>
      </c>
      <c r="C1749" s="16" t="str">
        <f t="shared" si="81"/>
        <v>Apr</v>
      </c>
      <c r="D1749" s="16" t="str">
        <f t="shared" si="82"/>
        <v>FY 2016</v>
      </c>
      <c r="E1749" s="16" t="str">
        <f t="shared" si="83"/>
        <v>Q1</v>
      </c>
      <c r="F1749" t="s">
        <v>144</v>
      </c>
      <c r="G1749" t="s">
        <v>145</v>
      </c>
      <c r="H1749">
        <v>3761</v>
      </c>
      <c r="I1749" t="s">
        <v>111</v>
      </c>
      <c r="J1749" t="s">
        <v>112</v>
      </c>
      <c r="L1749">
        <v>120</v>
      </c>
      <c r="M1749" t="s">
        <v>146</v>
      </c>
    </row>
    <row r="1750" spans="1:13" x14ac:dyDescent="0.3">
      <c r="A1750" t="s">
        <v>108</v>
      </c>
      <c r="B1750" s="16">
        <v>42124</v>
      </c>
      <c r="C1750" s="16" t="str">
        <f t="shared" si="81"/>
        <v>Apr</v>
      </c>
      <c r="D1750" s="16" t="str">
        <f t="shared" si="82"/>
        <v>FY 2016</v>
      </c>
      <c r="E1750" s="16" t="str">
        <f t="shared" si="83"/>
        <v>Q1</v>
      </c>
      <c r="F1750" t="s">
        <v>147</v>
      </c>
      <c r="G1750" t="s">
        <v>148</v>
      </c>
      <c r="H1750">
        <v>5438</v>
      </c>
      <c r="I1750" t="s">
        <v>111</v>
      </c>
      <c r="J1750" t="s">
        <v>112</v>
      </c>
      <c r="L1750">
        <v>130</v>
      </c>
      <c r="M1750" t="s">
        <v>149</v>
      </c>
    </row>
    <row r="1751" spans="1:13" x14ac:dyDescent="0.3">
      <c r="A1751" t="s">
        <v>108</v>
      </c>
      <c r="B1751" s="16">
        <v>42124</v>
      </c>
      <c r="C1751" s="16" t="str">
        <f t="shared" si="81"/>
        <v>Apr</v>
      </c>
      <c r="D1751" s="16" t="str">
        <f t="shared" si="82"/>
        <v>FY 2016</v>
      </c>
      <c r="E1751" s="16" t="str">
        <f t="shared" si="83"/>
        <v>Q1</v>
      </c>
      <c r="F1751" t="s">
        <v>150</v>
      </c>
      <c r="G1751" t="s">
        <v>151</v>
      </c>
      <c r="H1751">
        <v>70426</v>
      </c>
      <c r="I1751" t="s">
        <v>111</v>
      </c>
      <c r="J1751" t="s">
        <v>112</v>
      </c>
      <c r="L1751">
        <v>140</v>
      </c>
      <c r="M1751" t="s">
        <v>152</v>
      </c>
    </row>
    <row r="1752" spans="1:13" x14ac:dyDescent="0.3">
      <c r="A1752" t="s">
        <v>108</v>
      </c>
      <c r="B1752" s="16">
        <v>42094</v>
      </c>
      <c r="C1752" s="16" t="str">
        <f t="shared" si="81"/>
        <v>Mar</v>
      </c>
      <c r="D1752" s="16" t="str">
        <f t="shared" si="82"/>
        <v>FY 2015</v>
      </c>
      <c r="E1752" s="16" t="str">
        <f t="shared" si="83"/>
        <v>Q4</v>
      </c>
      <c r="F1752" t="s">
        <v>109</v>
      </c>
      <c r="G1752" t="s">
        <v>110</v>
      </c>
      <c r="H1752">
        <v>26331</v>
      </c>
      <c r="I1752" t="s">
        <v>111</v>
      </c>
      <c r="J1752" t="s">
        <v>112</v>
      </c>
      <c r="L1752">
        <v>10</v>
      </c>
      <c r="M1752" t="s">
        <v>113</v>
      </c>
    </row>
    <row r="1753" spans="1:13" x14ac:dyDescent="0.3">
      <c r="A1753" t="s">
        <v>108</v>
      </c>
      <c r="B1753" s="16">
        <v>42094</v>
      </c>
      <c r="C1753" s="16" t="str">
        <f t="shared" si="81"/>
        <v>Mar</v>
      </c>
      <c r="D1753" s="16" t="str">
        <f t="shared" si="82"/>
        <v>FY 2015</v>
      </c>
      <c r="E1753" s="16" t="str">
        <f t="shared" si="83"/>
        <v>Q4</v>
      </c>
      <c r="F1753" t="s">
        <v>114</v>
      </c>
      <c r="G1753" t="s">
        <v>115</v>
      </c>
      <c r="H1753">
        <v>16806</v>
      </c>
      <c r="I1753" t="s">
        <v>111</v>
      </c>
      <c r="J1753" t="s">
        <v>112</v>
      </c>
      <c r="L1753">
        <v>20</v>
      </c>
      <c r="M1753" t="s">
        <v>116</v>
      </c>
    </row>
    <row r="1754" spans="1:13" x14ac:dyDescent="0.3">
      <c r="A1754" t="s">
        <v>108</v>
      </c>
      <c r="B1754" s="16">
        <v>42094</v>
      </c>
      <c r="C1754" s="16" t="str">
        <f t="shared" si="81"/>
        <v>Mar</v>
      </c>
      <c r="D1754" s="16" t="str">
        <f t="shared" si="82"/>
        <v>FY 2015</v>
      </c>
      <c r="E1754" s="16" t="str">
        <f t="shared" si="83"/>
        <v>Q4</v>
      </c>
      <c r="F1754" t="s">
        <v>117</v>
      </c>
      <c r="G1754" t="s">
        <v>118</v>
      </c>
      <c r="H1754">
        <v>366</v>
      </c>
      <c r="I1754" t="s">
        <v>111</v>
      </c>
      <c r="J1754" t="s">
        <v>112</v>
      </c>
      <c r="L1754">
        <v>30</v>
      </c>
      <c r="M1754" t="s">
        <v>119</v>
      </c>
    </row>
    <row r="1755" spans="1:13" x14ac:dyDescent="0.3">
      <c r="A1755" t="s">
        <v>108</v>
      </c>
      <c r="B1755" s="16">
        <v>42094</v>
      </c>
      <c r="C1755" s="16" t="str">
        <f t="shared" si="81"/>
        <v>Mar</v>
      </c>
      <c r="D1755" s="16" t="str">
        <f t="shared" si="82"/>
        <v>FY 2015</v>
      </c>
      <c r="E1755" s="16" t="str">
        <f t="shared" si="83"/>
        <v>Q4</v>
      </c>
      <c r="F1755" t="s">
        <v>120</v>
      </c>
      <c r="G1755" t="s">
        <v>121</v>
      </c>
      <c r="H1755">
        <v>49</v>
      </c>
      <c r="I1755" t="s">
        <v>111</v>
      </c>
      <c r="J1755" t="s">
        <v>112</v>
      </c>
      <c r="L1755">
        <v>40</v>
      </c>
      <c r="M1755" t="s">
        <v>122</v>
      </c>
    </row>
    <row r="1756" spans="1:13" x14ac:dyDescent="0.3">
      <c r="A1756" t="s">
        <v>108</v>
      </c>
      <c r="B1756" s="16">
        <v>42094</v>
      </c>
      <c r="C1756" s="16" t="str">
        <f t="shared" si="81"/>
        <v>Mar</v>
      </c>
      <c r="D1756" s="16" t="str">
        <f t="shared" si="82"/>
        <v>FY 2015</v>
      </c>
      <c r="E1756" s="16" t="str">
        <f t="shared" si="83"/>
        <v>Q4</v>
      </c>
      <c r="F1756" t="s">
        <v>123</v>
      </c>
      <c r="G1756" t="s">
        <v>124</v>
      </c>
      <c r="H1756">
        <v>4341</v>
      </c>
      <c r="I1756" t="s">
        <v>111</v>
      </c>
      <c r="J1756" t="s">
        <v>112</v>
      </c>
      <c r="L1756">
        <v>50</v>
      </c>
      <c r="M1756" t="s">
        <v>125</v>
      </c>
    </row>
    <row r="1757" spans="1:13" x14ac:dyDescent="0.3">
      <c r="A1757" t="s">
        <v>108</v>
      </c>
      <c r="B1757" s="16">
        <v>42094</v>
      </c>
      <c r="C1757" s="16" t="str">
        <f t="shared" si="81"/>
        <v>Mar</v>
      </c>
      <c r="D1757" s="16" t="str">
        <f t="shared" si="82"/>
        <v>FY 2015</v>
      </c>
      <c r="E1757" s="16" t="str">
        <f t="shared" si="83"/>
        <v>Q4</v>
      </c>
      <c r="F1757" t="s">
        <v>126</v>
      </c>
      <c r="G1757" t="s">
        <v>127</v>
      </c>
      <c r="H1757">
        <v>4769</v>
      </c>
      <c r="I1757" t="s">
        <v>111</v>
      </c>
      <c r="J1757" t="s">
        <v>112</v>
      </c>
      <c r="L1757">
        <v>60</v>
      </c>
      <c r="M1757" t="s">
        <v>128</v>
      </c>
    </row>
    <row r="1758" spans="1:13" x14ac:dyDescent="0.3">
      <c r="A1758" t="s">
        <v>108</v>
      </c>
      <c r="B1758" s="16">
        <v>42094</v>
      </c>
      <c r="C1758" s="16" t="str">
        <f t="shared" si="81"/>
        <v>Mar</v>
      </c>
      <c r="D1758" s="16" t="str">
        <f t="shared" si="82"/>
        <v>FY 2015</v>
      </c>
      <c r="E1758" s="16" t="str">
        <f t="shared" si="83"/>
        <v>Q4</v>
      </c>
      <c r="F1758" t="s">
        <v>129</v>
      </c>
      <c r="G1758" t="s">
        <v>130</v>
      </c>
      <c r="H1758">
        <v>65877</v>
      </c>
      <c r="I1758" t="s">
        <v>111</v>
      </c>
      <c r="J1758" t="s">
        <v>112</v>
      </c>
      <c r="L1758">
        <v>70</v>
      </c>
      <c r="M1758" t="s">
        <v>131</v>
      </c>
    </row>
    <row r="1759" spans="1:13" x14ac:dyDescent="0.3">
      <c r="A1759" t="s">
        <v>108</v>
      </c>
      <c r="B1759" s="16">
        <v>42094</v>
      </c>
      <c r="C1759" s="16" t="str">
        <f t="shared" si="81"/>
        <v>Mar</v>
      </c>
      <c r="D1759" s="16" t="str">
        <f t="shared" si="82"/>
        <v>FY 2015</v>
      </c>
      <c r="E1759" s="16" t="str">
        <f t="shared" si="83"/>
        <v>Q4</v>
      </c>
      <c r="F1759" t="s">
        <v>132</v>
      </c>
      <c r="G1759" t="s">
        <v>133</v>
      </c>
      <c r="H1759">
        <v>25391</v>
      </c>
      <c r="I1759" t="s">
        <v>111</v>
      </c>
      <c r="J1759" t="s">
        <v>112</v>
      </c>
      <c r="L1759">
        <v>80</v>
      </c>
      <c r="M1759" t="s">
        <v>134</v>
      </c>
    </row>
    <row r="1760" spans="1:13" x14ac:dyDescent="0.3">
      <c r="A1760" t="s">
        <v>108</v>
      </c>
      <c r="B1760" s="16">
        <v>42094</v>
      </c>
      <c r="C1760" s="16" t="str">
        <f t="shared" si="81"/>
        <v>Mar</v>
      </c>
      <c r="D1760" s="16" t="str">
        <f t="shared" si="82"/>
        <v>FY 2015</v>
      </c>
      <c r="E1760" s="16" t="str">
        <f t="shared" si="83"/>
        <v>Q4</v>
      </c>
      <c r="F1760" t="s">
        <v>135</v>
      </c>
      <c r="G1760" t="s">
        <v>136</v>
      </c>
      <c r="H1760">
        <v>16826</v>
      </c>
      <c r="I1760" t="s">
        <v>111</v>
      </c>
      <c r="J1760" t="s">
        <v>112</v>
      </c>
      <c r="L1760">
        <v>90</v>
      </c>
      <c r="M1760" t="s">
        <v>137</v>
      </c>
    </row>
    <row r="1761" spans="1:13" x14ac:dyDescent="0.3">
      <c r="A1761" t="s">
        <v>108</v>
      </c>
      <c r="B1761" s="16">
        <v>42094</v>
      </c>
      <c r="C1761" s="16" t="str">
        <f t="shared" si="81"/>
        <v>Mar</v>
      </c>
      <c r="D1761" s="16" t="str">
        <f t="shared" si="82"/>
        <v>FY 2015</v>
      </c>
      <c r="E1761" s="16" t="str">
        <f t="shared" si="83"/>
        <v>Q4</v>
      </c>
      <c r="F1761" t="s">
        <v>138</v>
      </c>
      <c r="G1761" t="s">
        <v>139</v>
      </c>
      <c r="H1761">
        <v>414</v>
      </c>
      <c r="I1761" t="s">
        <v>111</v>
      </c>
      <c r="J1761" t="s">
        <v>112</v>
      </c>
      <c r="L1761">
        <v>100</v>
      </c>
      <c r="M1761" t="s">
        <v>140</v>
      </c>
    </row>
    <row r="1762" spans="1:13" x14ac:dyDescent="0.3">
      <c r="A1762" t="s">
        <v>108</v>
      </c>
      <c r="B1762" s="16">
        <v>42094</v>
      </c>
      <c r="C1762" s="16" t="str">
        <f t="shared" si="81"/>
        <v>Mar</v>
      </c>
      <c r="D1762" s="16" t="str">
        <f t="shared" si="82"/>
        <v>FY 2015</v>
      </c>
      <c r="E1762" s="16" t="str">
        <f t="shared" si="83"/>
        <v>Q4</v>
      </c>
      <c r="F1762" t="s">
        <v>141</v>
      </c>
      <c r="G1762" t="s">
        <v>142</v>
      </c>
      <c r="H1762">
        <v>36</v>
      </c>
      <c r="I1762" t="s">
        <v>111</v>
      </c>
      <c r="J1762" t="s">
        <v>112</v>
      </c>
      <c r="L1762">
        <v>110</v>
      </c>
      <c r="M1762" t="s">
        <v>143</v>
      </c>
    </row>
    <row r="1763" spans="1:13" x14ac:dyDescent="0.3">
      <c r="A1763" t="s">
        <v>108</v>
      </c>
      <c r="B1763" s="16">
        <v>42094</v>
      </c>
      <c r="C1763" s="16" t="str">
        <f t="shared" si="81"/>
        <v>Mar</v>
      </c>
      <c r="D1763" s="16" t="str">
        <f t="shared" si="82"/>
        <v>FY 2015</v>
      </c>
      <c r="E1763" s="16" t="str">
        <f t="shared" si="83"/>
        <v>Q4</v>
      </c>
      <c r="F1763" t="s">
        <v>144</v>
      </c>
      <c r="G1763" t="s">
        <v>145</v>
      </c>
      <c r="H1763">
        <v>4169</v>
      </c>
      <c r="I1763" t="s">
        <v>111</v>
      </c>
      <c r="J1763" t="s">
        <v>112</v>
      </c>
      <c r="L1763">
        <v>120</v>
      </c>
      <c r="M1763" t="s">
        <v>146</v>
      </c>
    </row>
    <row r="1764" spans="1:13" x14ac:dyDescent="0.3">
      <c r="A1764" t="s">
        <v>108</v>
      </c>
      <c r="B1764" s="16">
        <v>42094</v>
      </c>
      <c r="C1764" s="16" t="str">
        <f t="shared" si="81"/>
        <v>Mar</v>
      </c>
      <c r="D1764" s="16" t="str">
        <f t="shared" si="82"/>
        <v>FY 2015</v>
      </c>
      <c r="E1764" s="16" t="str">
        <f t="shared" si="83"/>
        <v>Q4</v>
      </c>
      <c r="F1764" t="s">
        <v>147</v>
      </c>
      <c r="G1764" t="s">
        <v>148</v>
      </c>
      <c r="H1764">
        <v>3946</v>
      </c>
      <c r="I1764" t="s">
        <v>111</v>
      </c>
      <c r="J1764" t="s">
        <v>112</v>
      </c>
      <c r="L1764">
        <v>130</v>
      </c>
      <c r="M1764" t="s">
        <v>149</v>
      </c>
    </row>
    <row r="1765" spans="1:13" x14ac:dyDescent="0.3">
      <c r="A1765" t="s">
        <v>108</v>
      </c>
      <c r="B1765" s="16">
        <v>42094</v>
      </c>
      <c r="C1765" s="16" t="str">
        <f t="shared" si="81"/>
        <v>Mar</v>
      </c>
      <c r="D1765" s="16" t="str">
        <f t="shared" si="82"/>
        <v>FY 2015</v>
      </c>
      <c r="E1765" s="16" t="str">
        <f t="shared" si="83"/>
        <v>Q4</v>
      </c>
      <c r="F1765" t="s">
        <v>150</v>
      </c>
      <c r="G1765" t="s">
        <v>151</v>
      </c>
      <c r="H1765">
        <v>65678</v>
      </c>
      <c r="I1765" t="s">
        <v>111</v>
      </c>
      <c r="J1765" t="s">
        <v>112</v>
      </c>
      <c r="L1765">
        <v>140</v>
      </c>
      <c r="M1765" t="s">
        <v>152</v>
      </c>
    </row>
    <row r="1766" spans="1:13" x14ac:dyDescent="0.3">
      <c r="A1766" t="s">
        <v>108</v>
      </c>
      <c r="B1766" s="16">
        <v>42063</v>
      </c>
      <c r="C1766" s="16" t="str">
        <f t="shared" si="81"/>
        <v>Feb</v>
      </c>
      <c r="D1766" s="16" t="str">
        <f t="shared" si="82"/>
        <v>FY 2015</v>
      </c>
      <c r="E1766" s="16" t="str">
        <f t="shared" si="83"/>
        <v>Q4</v>
      </c>
      <c r="F1766" t="s">
        <v>109</v>
      </c>
      <c r="G1766" t="s">
        <v>110</v>
      </c>
      <c r="H1766">
        <v>21755</v>
      </c>
      <c r="I1766" t="s">
        <v>111</v>
      </c>
      <c r="J1766" t="s">
        <v>112</v>
      </c>
      <c r="L1766">
        <v>10</v>
      </c>
      <c r="M1766" t="s">
        <v>113</v>
      </c>
    </row>
    <row r="1767" spans="1:13" x14ac:dyDescent="0.3">
      <c r="A1767" t="s">
        <v>108</v>
      </c>
      <c r="B1767" s="16">
        <v>42063</v>
      </c>
      <c r="C1767" s="16" t="str">
        <f t="shared" si="81"/>
        <v>Feb</v>
      </c>
      <c r="D1767" s="16" t="str">
        <f t="shared" si="82"/>
        <v>FY 2015</v>
      </c>
      <c r="E1767" s="16" t="str">
        <f t="shared" si="83"/>
        <v>Q4</v>
      </c>
      <c r="F1767" t="s">
        <v>114</v>
      </c>
      <c r="G1767" t="s">
        <v>115</v>
      </c>
      <c r="H1767">
        <v>14041</v>
      </c>
      <c r="I1767" t="s">
        <v>111</v>
      </c>
      <c r="J1767" t="s">
        <v>112</v>
      </c>
      <c r="L1767">
        <v>20</v>
      </c>
      <c r="M1767" t="s">
        <v>116</v>
      </c>
    </row>
    <row r="1768" spans="1:13" x14ac:dyDescent="0.3">
      <c r="A1768" t="s">
        <v>108</v>
      </c>
      <c r="B1768" s="16">
        <v>42063</v>
      </c>
      <c r="C1768" s="16" t="str">
        <f t="shared" si="81"/>
        <v>Feb</v>
      </c>
      <c r="D1768" s="16" t="str">
        <f t="shared" si="82"/>
        <v>FY 2015</v>
      </c>
      <c r="E1768" s="16" t="str">
        <f t="shared" si="83"/>
        <v>Q4</v>
      </c>
      <c r="F1768" t="s">
        <v>117</v>
      </c>
      <c r="G1768" t="s">
        <v>118</v>
      </c>
      <c r="H1768">
        <v>334</v>
      </c>
      <c r="I1768" t="s">
        <v>111</v>
      </c>
      <c r="J1768" t="s">
        <v>112</v>
      </c>
      <c r="L1768">
        <v>30</v>
      </c>
      <c r="M1768" t="s">
        <v>119</v>
      </c>
    </row>
    <row r="1769" spans="1:13" x14ac:dyDescent="0.3">
      <c r="A1769" t="s">
        <v>108</v>
      </c>
      <c r="B1769" s="16">
        <v>42063</v>
      </c>
      <c r="C1769" s="16" t="str">
        <f t="shared" si="81"/>
        <v>Feb</v>
      </c>
      <c r="D1769" s="16" t="str">
        <f t="shared" si="82"/>
        <v>FY 2015</v>
      </c>
      <c r="E1769" s="16" t="str">
        <f t="shared" si="83"/>
        <v>Q4</v>
      </c>
      <c r="F1769" t="s">
        <v>120</v>
      </c>
      <c r="G1769" t="s">
        <v>121</v>
      </c>
      <c r="H1769">
        <v>50</v>
      </c>
      <c r="I1769" t="s">
        <v>111</v>
      </c>
      <c r="J1769" t="s">
        <v>112</v>
      </c>
      <c r="L1769">
        <v>40</v>
      </c>
      <c r="M1769" t="s">
        <v>122</v>
      </c>
    </row>
    <row r="1770" spans="1:13" x14ac:dyDescent="0.3">
      <c r="A1770" t="s">
        <v>108</v>
      </c>
      <c r="B1770" s="16">
        <v>42063</v>
      </c>
      <c r="C1770" s="16" t="str">
        <f t="shared" si="81"/>
        <v>Feb</v>
      </c>
      <c r="D1770" s="16" t="str">
        <f t="shared" si="82"/>
        <v>FY 2015</v>
      </c>
      <c r="E1770" s="16" t="str">
        <f t="shared" si="83"/>
        <v>Q4</v>
      </c>
      <c r="F1770" t="s">
        <v>123</v>
      </c>
      <c r="G1770" t="s">
        <v>124</v>
      </c>
      <c r="H1770">
        <v>3315</v>
      </c>
      <c r="I1770" t="s">
        <v>111</v>
      </c>
      <c r="J1770" t="s">
        <v>112</v>
      </c>
      <c r="L1770">
        <v>50</v>
      </c>
      <c r="M1770" t="s">
        <v>125</v>
      </c>
    </row>
    <row r="1771" spans="1:13" x14ac:dyDescent="0.3">
      <c r="A1771" t="s">
        <v>108</v>
      </c>
      <c r="B1771" s="16">
        <v>42063</v>
      </c>
      <c r="C1771" s="16" t="str">
        <f t="shared" si="81"/>
        <v>Feb</v>
      </c>
      <c r="D1771" s="16" t="str">
        <f t="shared" si="82"/>
        <v>FY 2015</v>
      </c>
      <c r="E1771" s="16" t="str">
        <f t="shared" si="83"/>
        <v>Q4</v>
      </c>
      <c r="F1771" t="s">
        <v>126</v>
      </c>
      <c r="G1771" t="s">
        <v>127</v>
      </c>
      <c r="H1771">
        <v>4015</v>
      </c>
      <c r="I1771" t="s">
        <v>111</v>
      </c>
      <c r="J1771" t="s">
        <v>112</v>
      </c>
      <c r="L1771">
        <v>60</v>
      </c>
      <c r="M1771" t="s">
        <v>128</v>
      </c>
    </row>
    <row r="1772" spans="1:13" x14ac:dyDescent="0.3">
      <c r="A1772" t="s">
        <v>108</v>
      </c>
      <c r="B1772" s="16">
        <v>42063</v>
      </c>
      <c r="C1772" s="16" t="str">
        <f t="shared" si="81"/>
        <v>Feb</v>
      </c>
      <c r="D1772" s="16" t="str">
        <f t="shared" si="82"/>
        <v>FY 2015</v>
      </c>
      <c r="E1772" s="16" t="str">
        <f t="shared" si="83"/>
        <v>Q4</v>
      </c>
      <c r="F1772" t="s">
        <v>129</v>
      </c>
      <c r="G1772" t="s">
        <v>130</v>
      </c>
      <c r="H1772">
        <v>61611</v>
      </c>
      <c r="I1772" t="s">
        <v>111</v>
      </c>
      <c r="J1772" t="s">
        <v>112</v>
      </c>
      <c r="L1772">
        <v>70</v>
      </c>
      <c r="M1772" t="s">
        <v>131</v>
      </c>
    </row>
    <row r="1773" spans="1:13" x14ac:dyDescent="0.3">
      <c r="A1773" t="s">
        <v>108</v>
      </c>
      <c r="B1773" s="16">
        <v>42063</v>
      </c>
      <c r="C1773" s="16" t="str">
        <f t="shared" si="81"/>
        <v>Feb</v>
      </c>
      <c r="D1773" s="16" t="str">
        <f t="shared" si="82"/>
        <v>FY 2015</v>
      </c>
      <c r="E1773" s="16" t="str">
        <f t="shared" si="83"/>
        <v>Q4</v>
      </c>
      <c r="F1773" t="s">
        <v>132</v>
      </c>
      <c r="G1773" t="s">
        <v>133</v>
      </c>
      <c r="H1773">
        <v>19461</v>
      </c>
      <c r="I1773" t="s">
        <v>111</v>
      </c>
      <c r="J1773" t="s">
        <v>112</v>
      </c>
      <c r="L1773">
        <v>80</v>
      </c>
      <c r="M1773" t="s">
        <v>134</v>
      </c>
    </row>
    <row r="1774" spans="1:13" x14ac:dyDescent="0.3">
      <c r="A1774" t="s">
        <v>108</v>
      </c>
      <c r="B1774" s="16">
        <v>42063</v>
      </c>
      <c r="C1774" s="16" t="str">
        <f t="shared" si="81"/>
        <v>Feb</v>
      </c>
      <c r="D1774" s="16" t="str">
        <f t="shared" si="82"/>
        <v>FY 2015</v>
      </c>
      <c r="E1774" s="16" t="str">
        <f t="shared" si="83"/>
        <v>Q4</v>
      </c>
      <c r="F1774" t="s">
        <v>135</v>
      </c>
      <c r="G1774" t="s">
        <v>136</v>
      </c>
      <c r="H1774">
        <v>11980</v>
      </c>
      <c r="I1774" t="s">
        <v>111</v>
      </c>
      <c r="J1774" t="s">
        <v>112</v>
      </c>
      <c r="L1774">
        <v>90</v>
      </c>
      <c r="M1774" t="s">
        <v>137</v>
      </c>
    </row>
    <row r="1775" spans="1:13" x14ac:dyDescent="0.3">
      <c r="A1775" t="s">
        <v>108</v>
      </c>
      <c r="B1775" s="16">
        <v>42063</v>
      </c>
      <c r="C1775" s="16" t="str">
        <f t="shared" si="81"/>
        <v>Feb</v>
      </c>
      <c r="D1775" s="16" t="str">
        <f t="shared" si="82"/>
        <v>FY 2015</v>
      </c>
      <c r="E1775" s="16" t="str">
        <f t="shared" si="83"/>
        <v>Q4</v>
      </c>
      <c r="F1775" t="s">
        <v>138</v>
      </c>
      <c r="G1775" t="s">
        <v>139</v>
      </c>
      <c r="H1775">
        <v>269</v>
      </c>
      <c r="I1775" t="s">
        <v>111</v>
      </c>
      <c r="J1775" t="s">
        <v>112</v>
      </c>
      <c r="L1775">
        <v>100</v>
      </c>
      <c r="M1775" t="s">
        <v>140</v>
      </c>
    </row>
    <row r="1776" spans="1:13" x14ac:dyDescent="0.3">
      <c r="A1776" t="s">
        <v>108</v>
      </c>
      <c r="B1776" s="16">
        <v>42063</v>
      </c>
      <c r="C1776" s="16" t="str">
        <f t="shared" si="81"/>
        <v>Feb</v>
      </c>
      <c r="D1776" s="16" t="str">
        <f t="shared" si="82"/>
        <v>FY 2015</v>
      </c>
      <c r="E1776" s="16" t="str">
        <f t="shared" si="83"/>
        <v>Q4</v>
      </c>
      <c r="F1776" t="s">
        <v>141</v>
      </c>
      <c r="G1776" t="s">
        <v>142</v>
      </c>
      <c r="H1776">
        <v>36</v>
      </c>
      <c r="I1776" t="s">
        <v>111</v>
      </c>
      <c r="J1776" t="s">
        <v>112</v>
      </c>
      <c r="L1776">
        <v>110</v>
      </c>
      <c r="M1776" t="s">
        <v>143</v>
      </c>
    </row>
    <row r="1777" spans="1:13" x14ac:dyDescent="0.3">
      <c r="A1777" t="s">
        <v>108</v>
      </c>
      <c r="B1777" s="16">
        <v>42063</v>
      </c>
      <c r="C1777" s="16" t="str">
        <f t="shared" si="81"/>
        <v>Feb</v>
      </c>
      <c r="D1777" s="16" t="str">
        <f t="shared" si="82"/>
        <v>FY 2015</v>
      </c>
      <c r="E1777" s="16" t="str">
        <f t="shared" si="83"/>
        <v>Q4</v>
      </c>
      <c r="F1777" t="s">
        <v>144</v>
      </c>
      <c r="G1777" t="s">
        <v>145</v>
      </c>
      <c r="H1777">
        <v>2664</v>
      </c>
      <c r="I1777" t="s">
        <v>111</v>
      </c>
      <c r="J1777" t="s">
        <v>112</v>
      </c>
      <c r="L1777">
        <v>120</v>
      </c>
      <c r="M1777" t="s">
        <v>146</v>
      </c>
    </row>
    <row r="1778" spans="1:13" x14ac:dyDescent="0.3">
      <c r="A1778" t="s">
        <v>108</v>
      </c>
      <c r="B1778" s="16">
        <v>42063</v>
      </c>
      <c r="C1778" s="16" t="str">
        <f t="shared" si="81"/>
        <v>Feb</v>
      </c>
      <c r="D1778" s="16" t="str">
        <f t="shared" si="82"/>
        <v>FY 2015</v>
      </c>
      <c r="E1778" s="16" t="str">
        <f t="shared" si="83"/>
        <v>Q4</v>
      </c>
      <c r="F1778" t="s">
        <v>147</v>
      </c>
      <c r="G1778" t="s">
        <v>148</v>
      </c>
      <c r="H1778">
        <v>4512</v>
      </c>
      <c r="I1778" t="s">
        <v>111</v>
      </c>
      <c r="J1778" t="s">
        <v>112</v>
      </c>
      <c r="L1778">
        <v>130</v>
      </c>
      <c r="M1778" t="s">
        <v>149</v>
      </c>
    </row>
    <row r="1779" spans="1:13" x14ac:dyDescent="0.3">
      <c r="A1779" t="s">
        <v>108</v>
      </c>
      <c r="B1779" s="16">
        <v>42063</v>
      </c>
      <c r="C1779" s="16" t="str">
        <f t="shared" si="81"/>
        <v>Feb</v>
      </c>
      <c r="D1779" s="16" t="str">
        <f t="shared" si="82"/>
        <v>FY 2015</v>
      </c>
      <c r="E1779" s="16" t="str">
        <f t="shared" si="83"/>
        <v>Q4</v>
      </c>
      <c r="F1779" t="s">
        <v>150</v>
      </c>
      <c r="G1779" t="s">
        <v>151</v>
      </c>
      <c r="H1779">
        <v>61244</v>
      </c>
      <c r="I1779" t="s">
        <v>111</v>
      </c>
      <c r="J1779" t="s">
        <v>112</v>
      </c>
      <c r="L1779">
        <v>140</v>
      </c>
      <c r="M1779" t="s">
        <v>152</v>
      </c>
    </row>
    <row r="1780" spans="1:13" x14ac:dyDescent="0.3">
      <c r="A1780" t="s">
        <v>108</v>
      </c>
      <c r="B1780" s="16">
        <v>42035</v>
      </c>
      <c r="C1780" s="16" t="str">
        <f t="shared" si="81"/>
        <v>Jan</v>
      </c>
      <c r="D1780" s="16" t="str">
        <f t="shared" si="82"/>
        <v>FY 2015</v>
      </c>
      <c r="E1780" s="16" t="str">
        <f t="shared" si="83"/>
        <v>Q4</v>
      </c>
      <c r="F1780" t="s">
        <v>109</v>
      </c>
      <c r="G1780" t="s">
        <v>110</v>
      </c>
      <c r="H1780">
        <v>21691</v>
      </c>
      <c r="I1780" t="s">
        <v>111</v>
      </c>
      <c r="J1780" t="s">
        <v>112</v>
      </c>
      <c r="L1780">
        <v>10</v>
      </c>
      <c r="M1780" t="s">
        <v>113</v>
      </c>
    </row>
    <row r="1781" spans="1:13" x14ac:dyDescent="0.3">
      <c r="A1781" t="s">
        <v>108</v>
      </c>
      <c r="B1781" s="16">
        <v>42035</v>
      </c>
      <c r="C1781" s="16" t="str">
        <f t="shared" si="81"/>
        <v>Jan</v>
      </c>
      <c r="D1781" s="16" t="str">
        <f t="shared" si="82"/>
        <v>FY 2015</v>
      </c>
      <c r="E1781" s="16" t="str">
        <f t="shared" si="83"/>
        <v>Q4</v>
      </c>
      <c r="F1781" t="s">
        <v>114</v>
      </c>
      <c r="G1781" t="s">
        <v>115</v>
      </c>
      <c r="H1781">
        <v>15770</v>
      </c>
      <c r="I1781" t="s">
        <v>111</v>
      </c>
      <c r="J1781" t="s">
        <v>112</v>
      </c>
      <c r="L1781">
        <v>20</v>
      </c>
      <c r="M1781" t="s">
        <v>116</v>
      </c>
    </row>
    <row r="1782" spans="1:13" x14ac:dyDescent="0.3">
      <c r="A1782" t="s">
        <v>108</v>
      </c>
      <c r="B1782" s="16">
        <v>42035</v>
      </c>
      <c r="C1782" s="16" t="str">
        <f t="shared" si="81"/>
        <v>Jan</v>
      </c>
      <c r="D1782" s="16" t="str">
        <f t="shared" si="82"/>
        <v>FY 2015</v>
      </c>
      <c r="E1782" s="16" t="str">
        <f t="shared" si="83"/>
        <v>Q4</v>
      </c>
      <c r="F1782" t="s">
        <v>117</v>
      </c>
      <c r="G1782" t="s">
        <v>118</v>
      </c>
      <c r="H1782">
        <v>398</v>
      </c>
      <c r="I1782" t="s">
        <v>111</v>
      </c>
      <c r="J1782" t="s">
        <v>112</v>
      </c>
      <c r="L1782">
        <v>30</v>
      </c>
      <c r="M1782" t="s">
        <v>119</v>
      </c>
    </row>
    <row r="1783" spans="1:13" x14ac:dyDescent="0.3">
      <c r="A1783" t="s">
        <v>108</v>
      </c>
      <c r="B1783" s="16">
        <v>42035</v>
      </c>
      <c r="C1783" s="16" t="str">
        <f t="shared" si="81"/>
        <v>Jan</v>
      </c>
      <c r="D1783" s="16" t="str">
        <f t="shared" si="82"/>
        <v>FY 2015</v>
      </c>
      <c r="E1783" s="16" t="str">
        <f t="shared" si="83"/>
        <v>Q4</v>
      </c>
      <c r="F1783" t="s">
        <v>120</v>
      </c>
      <c r="G1783" t="s">
        <v>121</v>
      </c>
      <c r="H1783">
        <v>44</v>
      </c>
      <c r="I1783" t="s">
        <v>111</v>
      </c>
      <c r="J1783" t="s">
        <v>112</v>
      </c>
      <c r="L1783">
        <v>40</v>
      </c>
      <c r="M1783" t="s">
        <v>122</v>
      </c>
    </row>
    <row r="1784" spans="1:13" x14ac:dyDescent="0.3">
      <c r="A1784" t="s">
        <v>108</v>
      </c>
      <c r="B1784" s="16">
        <v>42035</v>
      </c>
      <c r="C1784" s="16" t="str">
        <f t="shared" si="81"/>
        <v>Jan</v>
      </c>
      <c r="D1784" s="16" t="str">
        <f t="shared" si="82"/>
        <v>FY 2015</v>
      </c>
      <c r="E1784" s="16" t="str">
        <f t="shared" si="83"/>
        <v>Q4</v>
      </c>
      <c r="F1784" t="s">
        <v>123</v>
      </c>
      <c r="G1784" t="s">
        <v>124</v>
      </c>
      <c r="H1784">
        <v>1939</v>
      </c>
      <c r="I1784" t="s">
        <v>111</v>
      </c>
      <c r="J1784" t="s">
        <v>112</v>
      </c>
      <c r="L1784">
        <v>50</v>
      </c>
      <c r="M1784" t="s">
        <v>125</v>
      </c>
    </row>
    <row r="1785" spans="1:13" x14ac:dyDescent="0.3">
      <c r="A1785" t="s">
        <v>108</v>
      </c>
      <c r="B1785" s="16">
        <v>42035</v>
      </c>
      <c r="C1785" s="16" t="str">
        <f t="shared" si="81"/>
        <v>Jan</v>
      </c>
      <c r="D1785" s="16" t="str">
        <f t="shared" si="82"/>
        <v>FY 2015</v>
      </c>
      <c r="E1785" s="16" t="str">
        <f t="shared" si="83"/>
        <v>Q4</v>
      </c>
      <c r="F1785" t="s">
        <v>126</v>
      </c>
      <c r="G1785" t="s">
        <v>127</v>
      </c>
      <c r="H1785">
        <v>3540</v>
      </c>
      <c r="I1785" t="s">
        <v>111</v>
      </c>
      <c r="J1785" t="s">
        <v>112</v>
      </c>
      <c r="L1785">
        <v>60</v>
      </c>
      <c r="M1785" t="s">
        <v>128</v>
      </c>
    </row>
    <row r="1786" spans="1:13" x14ac:dyDescent="0.3">
      <c r="A1786" t="s">
        <v>108</v>
      </c>
      <c r="B1786" s="16">
        <v>42035</v>
      </c>
      <c r="C1786" s="16" t="str">
        <f t="shared" si="81"/>
        <v>Jan</v>
      </c>
      <c r="D1786" s="16" t="str">
        <f t="shared" si="82"/>
        <v>FY 2015</v>
      </c>
      <c r="E1786" s="16" t="str">
        <f t="shared" si="83"/>
        <v>Q4</v>
      </c>
      <c r="F1786" t="s">
        <v>129</v>
      </c>
      <c r="G1786" t="s">
        <v>130</v>
      </c>
      <c r="H1786">
        <v>66554</v>
      </c>
      <c r="I1786" t="s">
        <v>111</v>
      </c>
      <c r="J1786" t="s">
        <v>112</v>
      </c>
      <c r="L1786">
        <v>70</v>
      </c>
      <c r="M1786" t="s">
        <v>131</v>
      </c>
    </row>
    <row r="1787" spans="1:13" x14ac:dyDescent="0.3">
      <c r="A1787" t="s">
        <v>108</v>
      </c>
      <c r="B1787" s="16">
        <v>42035</v>
      </c>
      <c r="C1787" s="16" t="str">
        <f t="shared" si="81"/>
        <v>Jan</v>
      </c>
      <c r="D1787" s="16" t="str">
        <f t="shared" si="82"/>
        <v>FY 2015</v>
      </c>
      <c r="E1787" s="16" t="str">
        <f t="shared" si="83"/>
        <v>Q4</v>
      </c>
      <c r="F1787" t="s">
        <v>132</v>
      </c>
      <c r="G1787" t="s">
        <v>133</v>
      </c>
      <c r="H1787">
        <v>19639</v>
      </c>
      <c r="I1787" t="s">
        <v>111</v>
      </c>
      <c r="J1787" t="s">
        <v>112</v>
      </c>
      <c r="L1787">
        <v>80</v>
      </c>
      <c r="M1787" t="s">
        <v>134</v>
      </c>
    </row>
    <row r="1788" spans="1:13" x14ac:dyDescent="0.3">
      <c r="A1788" t="s">
        <v>108</v>
      </c>
      <c r="B1788" s="16">
        <v>42035</v>
      </c>
      <c r="C1788" s="16" t="str">
        <f t="shared" si="81"/>
        <v>Jan</v>
      </c>
      <c r="D1788" s="16" t="str">
        <f t="shared" si="82"/>
        <v>FY 2015</v>
      </c>
      <c r="E1788" s="16" t="str">
        <f t="shared" si="83"/>
        <v>Q4</v>
      </c>
      <c r="F1788" t="s">
        <v>135</v>
      </c>
      <c r="G1788" t="s">
        <v>136</v>
      </c>
      <c r="H1788">
        <v>13971</v>
      </c>
      <c r="I1788" t="s">
        <v>111</v>
      </c>
      <c r="J1788" t="s">
        <v>112</v>
      </c>
      <c r="L1788">
        <v>90</v>
      </c>
      <c r="M1788" t="s">
        <v>137</v>
      </c>
    </row>
    <row r="1789" spans="1:13" x14ac:dyDescent="0.3">
      <c r="A1789" t="s">
        <v>108</v>
      </c>
      <c r="B1789" s="16">
        <v>42035</v>
      </c>
      <c r="C1789" s="16" t="str">
        <f t="shared" si="81"/>
        <v>Jan</v>
      </c>
      <c r="D1789" s="16" t="str">
        <f t="shared" si="82"/>
        <v>FY 2015</v>
      </c>
      <c r="E1789" s="16" t="str">
        <f t="shared" si="83"/>
        <v>Q4</v>
      </c>
      <c r="F1789" t="s">
        <v>138</v>
      </c>
      <c r="G1789" t="s">
        <v>139</v>
      </c>
      <c r="H1789">
        <v>333</v>
      </c>
      <c r="I1789" t="s">
        <v>111</v>
      </c>
      <c r="J1789" t="s">
        <v>112</v>
      </c>
      <c r="L1789">
        <v>100</v>
      </c>
      <c r="M1789" t="s">
        <v>140</v>
      </c>
    </row>
    <row r="1790" spans="1:13" x14ac:dyDescent="0.3">
      <c r="A1790" t="s">
        <v>108</v>
      </c>
      <c r="B1790" s="16">
        <v>42035</v>
      </c>
      <c r="C1790" s="16" t="str">
        <f t="shared" si="81"/>
        <v>Jan</v>
      </c>
      <c r="D1790" s="16" t="str">
        <f t="shared" si="82"/>
        <v>FY 2015</v>
      </c>
      <c r="E1790" s="16" t="str">
        <f t="shared" si="83"/>
        <v>Q4</v>
      </c>
      <c r="F1790" t="s">
        <v>141</v>
      </c>
      <c r="G1790" t="s">
        <v>142</v>
      </c>
      <c r="H1790">
        <v>37</v>
      </c>
      <c r="I1790" t="s">
        <v>111</v>
      </c>
      <c r="J1790" t="s">
        <v>112</v>
      </c>
      <c r="L1790">
        <v>110</v>
      </c>
      <c r="M1790" t="s">
        <v>143</v>
      </c>
    </row>
    <row r="1791" spans="1:13" x14ac:dyDescent="0.3">
      <c r="A1791" t="s">
        <v>108</v>
      </c>
      <c r="B1791" s="16">
        <v>42035</v>
      </c>
      <c r="C1791" s="16" t="str">
        <f t="shared" si="81"/>
        <v>Jan</v>
      </c>
      <c r="D1791" s="16" t="str">
        <f t="shared" si="82"/>
        <v>FY 2015</v>
      </c>
      <c r="E1791" s="16" t="str">
        <f t="shared" si="83"/>
        <v>Q4</v>
      </c>
      <c r="F1791" t="s">
        <v>144</v>
      </c>
      <c r="G1791" t="s">
        <v>145</v>
      </c>
      <c r="H1791">
        <v>2146</v>
      </c>
      <c r="I1791" t="s">
        <v>111</v>
      </c>
      <c r="J1791" t="s">
        <v>112</v>
      </c>
      <c r="L1791">
        <v>120</v>
      </c>
      <c r="M1791" t="s">
        <v>146</v>
      </c>
    </row>
    <row r="1792" spans="1:13" x14ac:dyDescent="0.3">
      <c r="A1792" t="s">
        <v>108</v>
      </c>
      <c r="B1792" s="16">
        <v>42035</v>
      </c>
      <c r="C1792" s="16" t="str">
        <f t="shared" si="81"/>
        <v>Jan</v>
      </c>
      <c r="D1792" s="16" t="str">
        <f t="shared" si="82"/>
        <v>FY 2015</v>
      </c>
      <c r="E1792" s="16" t="str">
        <f t="shared" si="83"/>
        <v>Q4</v>
      </c>
      <c r="F1792" t="s">
        <v>147</v>
      </c>
      <c r="G1792" t="s">
        <v>148</v>
      </c>
      <c r="H1792">
        <v>3152</v>
      </c>
      <c r="I1792" t="s">
        <v>111</v>
      </c>
      <c r="J1792" t="s">
        <v>112</v>
      </c>
      <c r="L1792">
        <v>130</v>
      </c>
      <c r="M1792" t="s">
        <v>149</v>
      </c>
    </row>
    <row r="1793" spans="1:13" x14ac:dyDescent="0.3">
      <c r="A1793" t="s">
        <v>108</v>
      </c>
      <c r="B1793" s="16">
        <v>42035</v>
      </c>
      <c r="C1793" s="16" t="str">
        <f t="shared" si="81"/>
        <v>Jan</v>
      </c>
      <c r="D1793" s="16" t="str">
        <f t="shared" si="82"/>
        <v>FY 2015</v>
      </c>
      <c r="E1793" s="16" t="str">
        <f t="shared" si="83"/>
        <v>Q4</v>
      </c>
      <c r="F1793" t="s">
        <v>150</v>
      </c>
      <c r="G1793" t="s">
        <v>151</v>
      </c>
      <c r="H1793">
        <v>66416</v>
      </c>
      <c r="I1793" t="s">
        <v>111</v>
      </c>
      <c r="J1793" t="s">
        <v>112</v>
      </c>
      <c r="L1793">
        <v>140</v>
      </c>
      <c r="M1793" t="s">
        <v>152</v>
      </c>
    </row>
    <row r="1794" spans="1:13" x14ac:dyDescent="0.3">
      <c r="A1794" t="s">
        <v>108</v>
      </c>
      <c r="B1794" s="16">
        <v>42004</v>
      </c>
      <c r="C1794" s="16" t="str">
        <f t="shared" si="81"/>
        <v>Dec</v>
      </c>
      <c r="D1794" s="16" t="str">
        <f t="shared" si="82"/>
        <v>FY 2015</v>
      </c>
      <c r="E1794" s="16" t="str">
        <f t="shared" si="83"/>
        <v>Q3</v>
      </c>
      <c r="F1794" t="s">
        <v>109</v>
      </c>
      <c r="G1794" t="s">
        <v>110</v>
      </c>
      <c r="H1794">
        <v>13846</v>
      </c>
      <c r="I1794" t="s">
        <v>111</v>
      </c>
      <c r="J1794" t="s">
        <v>112</v>
      </c>
      <c r="L1794">
        <v>10</v>
      </c>
      <c r="M1794" t="s">
        <v>113</v>
      </c>
    </row>
    <row r="1795" spans="1:13" x14ac:dyDescent="0.3">
      <c r="A1795" t="s">
        <v>108</v>
      </c>
      <c r="B1795" s="16">
        <v>42004</v>
      </c>
      <c r="C1795" s="16" t="str">
        <f t="shared" ref="C1795:C1858" si="84">TEXT(B1795,"mmm")</f>
        <v>Dec</v>
      </c>
      <c r="D1795" s="16" t="str">
        <f t="shared" ref="D1795:D1858" si="85">"FY "&amp; (YEAR(B1795) + IF(MONTH(B1795)&gt;3,1,0))</f>
        <v>FY 2015</v>
      </c>
      <c r="E1795" s="16" t="str">
        <f t="shared" ref="E1795:E1858" si="86">CHOOSE(INT((MOD(MONTH(B1795)-4,12))/3)+1, "Q1", "Q2", "Q3", "Q4")</f>
        <v>Q3</v>
      </c>
      <c r="F1795" t="s">
        <v>114</v>
      </c>
      <c r="G1795" t="s">
        <v>115</v>
      </c>
      <c r="H1795">
        <v>9522</v>
      </c>
      <c r="I1795" t="s">
        <v>111</v>
      </c>
      <c r="J1795" t="s">
        <v>112</v>
      </c>
      <c r="L1795">
        <v>20</v>
      </c>
      <c r="M1795" t="s">
        <v>116</v>
      </c>
    </row>
    <row r="1796" spans="1:13" x14ac:dyDescent="0.3">
      <c r="A1796" t="s">
        <v>108</v>
      </c>
      <c r="B1796" s="16">
        <v>42004</v>
      </c>
      <c r="C1796" s="16" t="str">
        <f t="shared" si="84"/>
        <v>Dec</v>
      </c>
      <c r="D1796" s="16" t="str">
        <f t="shared" si="85"/>
        <v>FY 2015</v>
      </c>
      <c r="E1796" s="16" t="str">
        <f t="shared" si="86"/>
        <v>Q3</v>
      </c>
      <c r="F1796" t="s">
        <v>117</v>
      </c>
      <c r="G1796" t="s">
        <v>118</v>
      </c>
      <c r="H1796">
        <v>314</v>
      </c>
      <c r="I1796" t="s">
        <v>111</v>
      </c>
      <c r="J1796" t="s">
        <v>112</v>
      </c>
      <c r="L1796">
        <v>30</v>
      </c>
      <c r="M1796" t="s">
        <v>119</v>
      </c>
    </row>
    <row r="1797" spans="1:13" x14ac:dyDescent="0.3">
      <c r="A1797" t="s">
        <v>108</v>
      </c>
      <c r="B1797" s="16">
        <v>42004</v>
      </c>
      <c r="C1797" s="16" t="str">
        <f t="shared" si="84"/>
        <v>Dec</v>
      </c>
      <c r="D1797" s="16" t="str">
        <f t="shared" si="85"/>
        <v>FY 2015</v>
      </c>
      <c r="E1797" s="16" t="str">
        <f t="shared" si="86"/>
        <v>Q3</v>
      </c>
      <c r="F1797" t="s">
        <v>120</v>
      </c>
      <c r="G1797" t="s">
        <v>121</v>
      </c>
      <c r="H1797">
        <v>45</v>
      </c>
      <c r="I1797" t="s">
        <v>111</v>
      </c>
      <c r="J1797" t="s">
        <v>112</v>
      </c>
      <c r="L1797">
        <v>40</v>
      </c>
      <c r="M1797" t="s">
        <v>122</v>
      </c>
    </row>
    <row r="1798" spans="1:13" x14ac:dyDescent="0.3">
      <c r="A1798" t="s">
        <v>108</v>
      </c>
      <c r="B1798" s="16">
        <v>42004</v>
      </c>
      <c r="C1798" s="16" t="str">
        <f t="shared" si="84"/>
        <v>Dec</v>
      </c>
      <c r="D1798" s="16" t="str">
        <f t="shared" si="85"/>
        <v>FY 2015</v>
      </c>
      <c r="E1798" s="16" t="str">
        <f t="shared" si="86"/>
        <v>Q3</v>
      </c>
      <c r="F1798" t="s">
        <v>123</v>
      </c>
      <c r="G1798" t="s">
        <v>124</v>
      </c>
      <c r="H1798">
        <v>1565</v>
      </c>
      <c r="I1798" t="s">
        <v>111</v>
      </c>
      <c r="J1798" t="s">
        <v>112</v>
      </c>
      <c r="L1798">
        <v>50</v>
      </c>
      <c r="M1798" t="s">
        <v>125</v>
      </c>
    </row>
    <row r="1799" spans="1:13" x14ac:dyDescent="0.3">
      <c r="A1799" t="s">
        <v>108</v>
      </c>
      <c r="B1799" s="16">
        <v>42004</v>
      </c>
      <c r="C1799" s="16" t="str">
        <f t="shared" si="84"/>
        <v>Dec</v>
      </c>
      <c r="D1799" s="16" t="str">
        <f t="shared" si="85"/>
        <v>FY 2015</v>
      </c>
      <c r="E1799" s="16" t="str">
        <f t="shared" si="86"/>
        <v>Q3</v>
      </c>
      <c r="F1799" t="s">
        <v>126</v>
      </c>
      <c r="G1799" t="s">
        <v>127</v>
      </c>
      <c r="H1799">
        <v>2400</v>
      </c>
      <c r="I1799" t="s">
        <v>111</v>
      </c>
      <c r="J1799" t="s">
        <v>112</v>
      </c>
      <c r="L1799">
        <v>60</v>
      </c>
      <c r="M1799" t="s">
        <v>128</v>
      </c>
    </row>
    <row r="1800" spans="1:13" x14ac:dyDescent="0.3">
      <c r="A1800" t="s">
        <v>108</v>
      </c>
      <c r="B1800" s="16">
        <v>42004</v>
      </c>
      <c r="C1800" s="16" t="str">
        <f t="shared" si="84"/>
        <v>Dec</v>
      </c>
      <c r="D1800" s="16" t="str">
        <f t="shared" si="85"/>
        <v>FY 2015</v>
      </c>
      <c r="E1800" s="16" t="str">
        <f t="shared" si="86"/>
        <v>Q3</v>
      </c>
      <c r="F1800" t="s">
        <v>129</v>
      </c>
      <c r="G1800" t="s">
        <v>130</v>
      </c>
      <c r="H1800">
        <v>60927</v>
      </c>
      <c r="I1800" t="s">
        <v>111</v>
      </c>
      <c r="J1800" t="s">
        <v>112</v>
      </c>
      <c r="L1800">
        <v>70</v>
      </c>
      <c r="M1800" t="s">
        <v>131</v>
      </c>
    </row>
    <row r="1801" spans="1:13" x14ac:dyDescent="0.3">
      <c r="A1801" t="s">
        <v>108</v>
      </c>
      <c r="B1801" s="16">
        <v>42004</v>
      </c>
      <c r="C1801" s="16" t="str">
        <f t="shared" si="84"/>
        <v>Dec</v>
      </c>
      <c r="D1801" s="16" t="str">
        <f t="shared" si="85"/>
        <v>FY 2015</v>
      </c>
      <c r="E1801" s="16" t="str">
        <f t="shared" si="86"/>
        <v>Q3</v>
      </c>
      <c r="F1801" t="s">
        <v>132</v>
      </c>
      <c r="G1801" t="s">
        <v>133</v>
      </c>
      <c r="H1801">
        <v>15837</v>
      </c>
      <c r="I1801" t="s">
        <v>111</v>
      </c>
      <c r="J1801" t="s">
        <v>112</v>
      </c>
      <c r="L1801">
        <v>80</v>
      </c>
      <c r="M1801" t="s">
        <v>134</v>
      </c>
    </row>
    <row r="1802" spans="1:13" x14ac:dyDescent="0.3">
      <c r="A1802" t="s">
        <v>108</v>
      </c>
      <c r="B1802" s="16">
        <v>42004</v>
      </c>
      <c r="C1802" s="16" t="str">
        <f t="shared" si="84"/>
        <v>Dec</v>
      </c>
      <c r="D1802" s="16" t="str">
        <f t="shared" si="85"/>
        <v>FY 2015</v>
      </c>
      <c r="E1802" s="16" t="str">
        <f t="shared" si="86"/>
        <v>Q3</v>
      </c>
      <c r="F1802" t="s">
        <v>135</v>
      </c>
      <c r="G1802" t="s">
        <v>136</v>
      </c>
      <c r="H1802">
        <v>10252</v>
      </c>
      <c r="I1802" t="s">
        <v>111</v>
      </c>
      <c r="J1802" t="s">
        <v>112</v>
      </c>
      <c r="L1802">
        <v>90</v>
      </c>
      <c r="M1802" t="s">
        <v>137</v>
      </c>
    </row>
    <row r="1803" spans="1:13" x14ac:dyDescent="0.3">
      <c r="A1803" t="s">
        <v>108</v>
      </c>
      <c r="B1803" s="16">
        <v>42004</v>
      </c>
      <c r="C1803" s="16" t="str">
        <f t="shared" si="84"/>
        <v>Dec</v>
      </c>
      <c r="D1803" s="16" t="str">
        <f t="shared" si="85"/>
        <v>FY 2015</v>
      </c>
      <c r="E1803" s="16" t="str">
        <f t="shared" si="86"/>
        <v>Q3</v>
      </c>
      <c r="F1803" t="s">
        <v>138</v>
      </c>
      <c r="G1803" t="s">
        <v>139</v>
      </c>
      <c r="H1803">
        <v>272</v>
      </c>
      <c r="I1803" t="s">
        <v>111</v>
      </c>
      <c r="J1803" t="s">
        <v>112</v>
      </c>
      <c r="L1803">
        <v>100</v>
      </c>
      <c r="M1803" t="s">
        <v>140</v>
      </c>
    </row>
    <row r="1804" spans="1:13" x14ac:dyDescent="0.3">
      <c r="A1804" t="s">
        <v>108</v>
      </c>
      <c r="B1804" s="16">
        <v>42004</v>
      </c>
      <c r="C1804" s="16" t="str">
        <f t="shared" si="84"/>
        <v>Dec</v>
      </c>
      <c r="D1804" s="16" t="str">
        <f t="shared" si="85"/>
        <v>FY 2015</v>
      </c>
      <c r="E1804" s="16" t="str">
        <f t="shared" si="86"/>
        <v>Q3</v>
      </c>
      <c r="F1804" t="s">
        <v>141</v>
      </c>
      <c r="G1804" t="s">
        <v>142</v>
      </c>
      <c r="H1804">
        <v>70</v>
      </c>
      <c r="I1804" t="s">
        <v>111</v>
      </c>
      <c r="J1804" t="s">
        <v>112</v>
      </c>
      <c r="L1804">
        <v>110</v>
      </c>
      <c r="M1804" t="s">
        <v>143</v>
      </c>
    </row>
    <row r="1805" spans="1:13" x14ac:dyDescent="0.3">
      <c r="A1805" t="s">
        <v>108</v>
      </c>
      <c r="B1805" s="16">
        <v>42004</v>
      </c>
      <c r="C1805" s="16" t="str">
        <f t="shared" si="84"/>
        <v>Dec</v>
      </c>
      <c r="D1805" s="16" t="str">
        <f t="shared" si="85"/>
        <v>FY 2015</v>
      </c>
      <c r="E1805" s="16" t="str">
        <f t="shared" si="86"/>
        <v>Q3</v>
      </c>
      <c r="F1805" t="s">
        <v>144</v>
      </c>
      <c r="G1805" t="s">
        <v>145</v>
      </c>
      <c r="H1805">
        <v>1668</v>
      </c>
      <c r="I1805" t="s">
        <v>111</v>
      </c>
      <c r="J1805" t="s">
        <v>112</v>
      </c>
      <c r="L1805">
        <v>120</v>
      </c>
      <c r="M1805" t="s">
        <v>146</v>
      </c>
    </row>
    <row r="1806" spans="1:13" x14ac:dyDescent="0.3">
      <c r="A1806" t="s">
        <v>108</v>
      </c>
      <c r="B1806" s="16">
        <v>42004</v>
      </c>
      <c r="C1806" s="16" t="str">
        <f t="shared" si="84"/>
        <v>Dec</v>
      </c>
      <c r="D1806" s="16" t="str">
        <f t="shared" si="85"/>
        <v>FY 2015</v>
      </c>
      <c r="E1806" s="16" t="str">
        <f t="shared" si="86"/>
        <v>Q3</v>
      </c>
      <c r="F1806" t="s">
        <v>147</v>
      </c>
      <c r="G1806" t="s">
        <v>148</v>
      </c>
      <c r="H1806">
        <v>3575</v>
      </c>
      <c r="I1806" t="s">
        <v>111</v>
      </c>
      <c r="J1806" t="s">
        <v>112</v>
      </c>
      <c r="L1806">
        <v>130</v>
      </c>
      <c r="M1806" t="s">
        <v>149</v>
      </c>
    </row>
    <row r="1807" spans="1:13" x14ac:dyDescent="0.3">
      <c r="A1807" t="s">
        <v>108</v>
      </c>
      <c r="B1807" s="16">
        <v>42004</v>
      </c>
      <c r="C1807" s="16" t="str">
        <f t="shared" si="84"/>
        <v>Dec</v>
      </c>
      <c r="D1807" s="16" t="str">
        <f t="shared" si="85"/>
        <v>FY 2015</v>
      </c>
      <c r="E1807" s="16" t="str">
        <f t="shared" si="86"/>
        <v>Q3</v>
      </c>
      <c r="F1807" t="s">
        <v>150</v>
      </c>
      <c r="G1807" t="s">
        <v>151</v>
      </c>
      <c r="H1807">
        <v>58599</v>
      </c>
      <c r="I1807" t="s">
        <v>111</v>
      </c>
      <c r="J1807" t="s">
        <v>112</v>
      </c>
      <c r="L1807">
        <v>140</v>
      </c>
      <c r="M1807" t="s">
        <v>152</v>
      </c>
    </row>
    <row r="1808" spans="1:13" x14ac:dyDescent="0.3">
      <c r="A1808" t="s">
        <v>108</v>
      </c>
      <c r="B1808" s="16">
        <v>41973</v>
      </c>
      <c r="C1808" s="16" t="str">
        <f t="shared" si="84"/>
        <v>Nov</v>
      </c>
      <c r="D1808" s="16" t="str">
        <f t="shared" si="85"/>
        <v>FY 2015</v>
      </c>
      <c r="E1808" s="16" t="str">
        <f t="shared" si="86"/>
        <v>Q3</v>
      </c>
      <c r="F1808" t="s">
        <v>109</v>
      </c>
      <c r="G1808" t="s">
        <v>110</v>
      </c>
      <c r="H1808">
        <v>16974</v>
      </c>
      <c r="I1808" t="s">
        <v>111</v>
      </c>
      <c r="J1808" t="s">
        <v>112</v>
      </c>
      <c r="L1808">
        <v>10</v>
      </c>
      <c r="M1808" t="s">
        <v>113</v>
      </c>
    </row>
    <row r="1809" spans="1:13" x14ac:dyDescent="0.3">
      <c r="A1809" t="s">
        <v>108</v>
      </c>
      <c r="B1809" s="16">
        <v>41973</v>
      </c>
      <c r="C1809" s="16" t="str">
        <f t="shared" si="84"/>
        <v>Nov</v>
      </c>
      <c r="D1809" s="16" t="str">
        <f t="shared" si="85"/>
        <v>FY 2015</v>
      </c>
      <c r="E1809" s="16" t="str">
        <f t="shared" si="86"/>
        <v>Q3</v>
      </c>
      <c r="F1809" t="s">
        <v>114</v>
      </c>
      <c r="G1809" t="s">
        <v>115</v>
      </c>
      <c r="H1809">
        <v>10343</v>
      </c>
      <c r="I1809" t="s">
        <v>111</v>
      </c>
      <c r="J1809" t="s">
        <v>112</v>
      </c>
      <c r="L1809">
        <v>20</v>
      </c>
      <c r="M1809" t="s">
        <v>116</v>
      </c>
    </row>
    <row r="1810" spans="1:13" x14ac:dyDescent="0.3">
      <c r="A1810" t="s">
        <v>108</v>
      </c>
      <c r="B1810" s="16">
        <v>41973</v>
      </c>
      <c r="C1810" s="16" t="str">
        <f t="shared" si="84"/>
        <v>Nov</v>
      </c>
      <c r="D1810" s="16" t="str">
        <f t="shared" si="85"/>
        <v>FY 2015</v>
      </c>
      <c r="E1810" s="16" t="str">
        <f t="shared" si="86"/>
        <v>Q3</v>
      </c>
      <c r="F1810" t="s">
        <v>117</v>
      </c>
      <c r="G1810" t="s">
        <v>118</v>
      </c>
      <c r="H1810">
        <v>237</v>
      </c>
      <c r="I1810" t="s">
        <v>111</v>
      </c>
      <c r="J1810" t="s">
        <v>112</v>
      </c>
      <c r="L1810">
        <v>30</v>
      </c>
      <c r="M1810" t="s">
        <v>119</v>
      </c>
    </row>
    <row r="1811" spans="1:13" x14ac:dyDescent="0.3">
      <c r="A1811" t="s">
        <v>108</v>
      </c>
      <c r="B1811" s="16">
        <v>41973</v>
      </c>
      <c r="C1811" s="16" t="str">
        <f t="shared" si="84"/>
        <v>Nov</v>
      </c>
      <c r="D1811" s="16" t="str">
        <f t="shared" si="85"/>
        <v>FY 2015</v>
      </c>
      <c r="E1811" s="16" t="str">
        <f t="shared" si="86"/>
        <v>Q3</v>
      </c>
      <c r="F1811" t="s">
        <v>120</v>
      </c>
      <c r="G1811" t="s">
        <v>121</v>
      </c>
      <c r="H1811">
        <v>47</v>
      </c>
      <c r="I1811" t="s">
        <v>111</v>
      </c>
      <c r="J1811" t="s">
        <v>112</v>
      </c>
      <c r="L1811">
        <v>40</v>
      </c>
      <c r="M1811" t="s">
        <v>122</v>
      </c>
    </row>
    <row r="1812" spans="1:13" x14ac:dyDescent="0.3">
      <c r="A1812" t="s">
        <v>108</v>
      </c>
      <c r="B1812" s="16">
        <v>41973</v>
      </c>
      <c r="C1812" s="16" t="str">
        <f t="shared" si="84"/>
        <v>Nov</v>
      </c>
      <c r="D1812" s="16" t="str">
        <f t="shared" si="85"/>
        <v>FY 2015</v>
      </c>
      <c r="E1812" s="16" t="str">
        <f t="shared" si="86"/>
        <v>Q3</v>
      </c>
      <c r="F1812" t="s">
        <v>123</v>
      </c>
      <c r="G1812" t="s">
        <v>124</v>
      </c>
      <c r="H1812">
        <v>1446</v>
      </c>
      <c r="I1812" t="s">
        <v>111</v>
      </c>
      <c r="J1812" t="s">
        <v>112</v>
      </c>
      <c r="L1812">
        <v>50</v>
      </c>
      <c r="M1812" t="s">
        <v>125</v>
      </c>
    </row>
    <row r="1813" spans="1:13" x14ac:dyDescent="0.3">
      <c r="A1813" t="s">
        <v>108</v>
      </c>
      <c r="B1813" s="16">
        <v>41973</v>
      </c>
      <c r="C1813" s="16" t="str">
        <f t="shared" si="84"/>
        <v>Nov</v>
      </c>
      <c r="D1813" s="16" t="str">
        <f t="shared" si="85"/>
        <v>FY 2015</v>
      </c>
      <c r="E1813" s="16" t="str">
        <f t="shared" si="86"/>
        <v>Q3</v>
      </c>
      <c r="F1813" t="s">
        <v>126</v>
      </c>
      <c r="G1813" t="s">
        <v>127</v>
      </c>
      <c r="H1813">
        <v>4901</v>
      </c>
      <c r="I1813" t="s">
        <v>111</v>
      </c>
      <c r="J1813" t="s">
        <v>112</v>
      </c>
      <c r="L1813">
        <v>60</v>
      </c>
      <c r="M1813" t="s">
        <v>128</v>
      </c>
    </row>
    <row r="1814" spans="1:13" x14ac:dyDescent="0.3">
      <c r="A1814" t="s">
        <v>108</v>
      </c>
      <c r="B1814" s="16">
        <v>41973</v>
      </c>
      <c r="C1814" s="16" t="str">
        <f t="shared" si="84"/>
        <v>Nov</v>
      </c>
      <c r="D1814" s="16" t="str">
        <f t="shared" si="85"/>
        <v>FY 2015</v>
      </c>
      <c r="E1814" s="16" t="str">
        <f t="shared" si="86"/>
        <v>Q3</v>
      </c>
      <c r="F1814" t="s">
        <v>129</v>
      </c>
      <c r="G1814" t="s">
        <v>130</v>
      </c>
      <c r="H1814">
        <v>61299</v>
      </c>
      <c r="I1814" t="s">
        <v>111</v>
      </c>
      <c r="J1814" t="s">
        <v>112</v>
      </c>
      <c r="L1814">
        <v>70</v>
      </c>
      <c r="M1814" t="s">
        <v>131</v>
      </c>
    </row>
    <row r="1815" spans="1:13" x14ac:dyDescent="0.3">
      <c r="A1815" t="s">
        <v>108</v>
      </c>
      <c r="B1815" s="16">
        <v>41973</v>
      </c>
      <c r="C1815" s="16" t="str">
        <f t="shared" si="84"/>
        <v>Nov</v>
      </c>
      <c r="D1815" s="16" t="str">
        <f t="shared" si="85"/>
        <v>FY 2015</v>
      </c>
      <c r="E1815" s="16" t="str">
        <f t="shared" si="86"/>
        <v>Q3</v>
      </c>
      <c r="F1815" t="s">
        <v>132</v>
      </c>
      <c r="G1815" t="s">
        <v>133</v>
      </c>
      <c r="H1815">
        <v>17077</v>
      </c>
      <c r="I1815" t="s">
        <v>111</v>
      </c>
      <c r="J1815" t="s">
        <v>112</v>
      </c>
      <c r="L1815">
        <v>80</v>
      </c>
      <c r="M1815" t="s">
        <v>134</v>
      </c>
    </row>
    <row r="1816" spans="1:13" x14ac:dyDescent="0.3">
      <c r="A1816" t="s">
        <v>108</v>
      </c>
      <c r="B1816" s="16">
        <v>41973</v>
      </c>
      <c r="C1816" s="16" t="str">
        <f t="shared" si="84"/>
        <v>Nov</v>
      </c>
      <c r="D1816" s="16" t="str">
        <f t="shared" si="85"/>
        <v>FY 2015</v>
      </c>
      <c r="E1816" s="16" t="str">
        <f t="shared" si="86"/>
        <v>Q3</v>
      </c>
      <c r="F1816" t="s">
        <v>135</v>
      </c>
      <c r="G1816" t="s">
        <v>136</v>
      </c>
      <c r="H1816">
        <v>10392</v>
      </c>
      <c r="I1816" t="s">
        <v>111</v>
      </c>
      <c r="J1816" t="s">
        <v>112</v>
      </c>
      <c r="L1816">
        <v>90</v>
      </c>
      <c r="M1816" t="s">
        <v>137</v>
      </c>
    </row>
    <row r="1817" spans="1:13" x14ac:dyDescent="0.3">
      <c r="A1817" t="s">
        <v>108</v>
      </c>
      <c r="B1817" s="16">
        <v>41973</v>
      </c>
      <c r="C1817" s="16" t="str">
        <f t="shared" si="84"/>
        <v>Nov</v>
      </c>
      <c r="D1817" s="16" t="str">
        <f t="shared" si="85"/>
        <v>FY 2015</v>
      </c>
      <c r="E1817" s="16" t="str">
        <f t="shared" si="86"/>
        <v>Q3</v>
      </c>
      <c r="F1817" t="s">
        <v>138</v>
      </c>
      <c r="G1817" t="s">
        <v>139</v>
      </c>
      <c r="H1817">
        <v>227</v>
      </c>
      <c r="I1817" t="s">
        <v>111</v>
      </c>
      <c r="J1817" t="s">
        <v>112</v>
      </c>
      <c r="L1817">
        <v>100</v>
      </c>
      <c r="M1817" t="s">
        <v>140</v>
      </c>
    </row>
    <row r="1818" spans="1:13" x14ac:dyDescent="0.3">
      <c r="A1818" t="s">
        <v>108</v>
      </c>
      <c r="B1818" s="16">
        <v>41973</v>
      </c>
      <c r="C1818" s="16" t="str">
        <f t="shared" si="84"/>
        <v>Nov</v>
      </c>
      <c r="D1818" s="16" t="str">
        <f t="shared" si="85"/>
        <v>FY 2015</v>
      </c>
      <c r="E1818" s="16" t="str">
        <f t="shared" si="86"/>
        <v>Q3</v>
      </c>
      <c r="F1818" t="s">
        <v>141</v>
      </c>
      <c r="G1818" t="s">
        <v>142</v>
      </c>
      <c r="H1818">
        <v>60</v>
      </c>
      <c r="I1818" t="s">
        <v>111</v>
      </c>
      <c r="J1818" t="s">
        <v>112</v>
      </c>
      <c r="L1818">
        <v>110</v>
      </c>
      <c r="M1818" t="s">
        <v>143</v>
      </c>
    </row>
    <row r="1819" spans="1:13" x14ac:dyDescent="0.3">
      <c r="A1819" t="s">
        <v>108</v>
      </c>
      <c r="B1819" s="16">
        <v>41973</v>
      </c>
      <c r="C1819" s="16" t="str">
        <f t="shared" si="84"/>
        <v>Nov</v>
      </c>
      <c r="D1819" s="16" t="str">
        <f t="shared" si="85"/>
        <v>FY 2015</v>
      </c>
      <c r="E1819" s="16" t="str">
        <f t="shared" si="86"/>
        <v>Q3</v>
      </c>
      <c r="F1819" t="s">
        <v>144</v>
      </c>
      <c r="G1819" t="s">
        <v>145</v>
      </c>
      <c r="H1819">
        <v>1447</v>
      </c>
      <c r="I1819" t="s">
        <v>111</v>
      </c>
      <c r="J1819" t="s">
        <v>112</v>
      </c>
      <c r="L1819">
        <v>120</v>
      </c>
      <c r="M1819" t="s">
        <v>146</v>
      </c>
    </row>
    <row r="1820" spans="1:13" x14ac:dyDescent="0.3">
      <c r="A1820" t="s">
        <v>108</v>
      </c>
      <c r="B1820" s="16">
        <v>41973</v>
      </c>
      <c r="C1820" s="16" t="str">
        <f t="shared" si="84"/>
        <v>Nov</v>
      </c>
      <c r="D1820" s="16" t="str">
        <f t="shared" si="85"/>
        <v>FY 2015</v>
      </c>
      <c r="E1820" s="16" t="str">
        <f t="shared" si="86"/>
        <v>Q3</v>
      </c>
      <c r="F1820" t="s">
        <v>147</v>
      </c>
      <c r="G1820" t="s">
        <v>148</v>
      </c>
      <c r="H1820">
        <v>4951</v>
      </c>
      <c r="I1820" t="s">
        <v>111</v>
      </c>
      <c r="J1820" t="s">
        <v>112</v>
      </c>
      <c r="L1820">
        <v>130</v>
      </c>
      <c r="M1820" t="s">
        <v>149</v>
      </c>
    </row>
    <row r="1821" spans="1:13" x14ac:dyDescent="0.3">
      <c r="A1821" t="s">
        <v>108</v>
      </c>
      <c r="B1821" s="16">
        <v>41973</v>
      </c>
      <c r="C1821" s="16" t="str">
        <f t="shared" si="84"/>
        <v>Nov</v>
      </c>
      <c r="D1821" s="16" t="str">
        <f t="shared" si="85"/>
        <v>FY 2015</v>
      </c>
      <c r="E1821" s="16" t="str">
        <f t="shared" si="86"/>
        <v>Q3</v>
      </c>
      <c r="F1821" t="s">
        <v>150</v>
      </c>
      <c r="G1821" t="s">
        <v>151</v>
      </c>
      <c r="H1821">
        <v>64031</v>
      </c>
      <c r="I1821" t="s">
        <v>111</v>
      </c>
      <c r="J1821" t="s">
        <v>112</v>
      </c>
      <c r="L1821">
        <v>140</v>
      </c>
      <c r="M1821" t="s">
        <v>152</v>
      </c>
    </row>
    <row r="1822" spans="1:13" x14ac:dyDescent="0.3">
      <c r="A1822" t="s">
        <v>108</v>
      </c>
      <c r="B1822" s="16">
        <v>41943</v>
      </c>
      <c r="C1822" s="16" t="str">
        <f t="shared" si="84"/>
        <v>Oct</v>
      </c>
      <c r="D1822" s="16" t="str">
        <f t="shared" si="85"/>
        <v>FY 2015</v>
      </c>
      <c r="E1822" s="16" t="str">
        <f t="shared" si="86"/>
        <v>Q3</v>
      </c>
      <c r="F1822" t="s">
        <v>109</v>
      </c>
      <c r="G1822" t="s">
        <v>110</v>
      </c>
      <c r="H1822">
        <v>17129</v>
      </c>
      <c r="I1822" t="s">
        <v>111</v>
      </c>
      <c r="J1822" t="s">
        <v>112</v>
      </c>
      <c r="L1822">
        <v>10</v>
      </c>
      <c r="M1822" t="s">
        <v>113</v>
      </c>
    </row>
    <row r="1823" spans="1:13" x14ac:dyDescent="0.3">
      <c r="A1823" t="s">
        <v>108</v>
      </c>
      <c r="B1823" s="16">
        <v>41943</v>
      </c>
      <c r="C1823" s="16" t="str">
        <f t="shared" si="84"/>
        <v>Oct</v>
      </c>
      <c r="D1823" s="16" t="str">
        <f t="shared" si="85"/>
        <v>FY 2015</v>
      </c>
      <c r="E1823" s="16" t="str">
        <f t="shared" si="86"/>
        <v>Q3</v>
      </c>
      <c r="F1823" t="s">
        <v>114</v>
      </c>
      <c r="G1823" t="s">
        <v>115</v>
      </c>
      <c r="H1823">
        <v>11232</v>
      </c>
      <c r="I1823" t="s">
        <v>111</v>
      </c>
      <c r="J1823" t="s">
        <v>112</v>
      </c>
      <c r="L1823">
        <v>20</v>
      </c>
      <c r="M1823" t="s">
        <v>116</v>
      </c>
    </row>
    <row r="1824" spans="1:13" x14ac:dyDescent="0.3">
      <c r="A1824" t="s">
        <v>108</v>
      </c>
      <c r="B1824" s="16">
        <v>41943</v>
      </c>
      <c r="C1824" s="16" t="str">
        <f t="shared" si="84"/>
        <v>Oct</v>
      </c>
      <c r="D1824" s="16" t="str">
        <f t="shared" si="85"/>
        <v>FY 2015</v>
      </c>
      <c r="E1824" s="16" t="str">
        <f t="shared" si="86"/>
        <v>Q3</v>
      </c>
      <c r="F1824" t="s">
        <v>117</v>
      </c>
      <c r="G1824" t="s">
        <v>118</v>
      </c>
      <c r="H1824">
        <v>248</v>
      </c>
      <c r="I1824" t="s">
        <v>111</v>
      </c>
      <c r="J1824" t="s">
        <v>112</v>
      </c>
      <c r="L1824">
        <v>30</v>
      </c>
      <c r="M1824" t="s">
        <v>119</v>
      </c>
    </row>
    <row r="1825" spans="1:13" x14ac:dyDescent="0.3">
      <c r="A1825" t="s">
        <v>108</v>
      </c>
      <c r="B1825" s="16">
        <v>41943</v>
      </c>
      <c r="C1825" s="16" t="str">
        <f t="shared" si="84"/>
        <v>Oct</v>
      </c>
      <c r="D1825" s="16" t="str">
        <f t="shared" si="85"/>
        <v>FY 2015</v>
      </c>
      <c r="E1825" s="16" t="str">
        <f t="shared" si="86"/>
        <v>Q3</v>
      </c>
      <c r="F1825" t="s">
        <v>120</v>
      </c>
      <c r="G1825" t="s">
        <v>121</v>
      </c>
      <c r="H1825">
        <v>37</v>
      </c>
      <c r="I1825" t="s">
        <v>111</v>
      </c>
      <c r="J1825" t="s">
        <v>112</v>
      </c>
      <c r="L1825">
        <v>40</v>
      </c>
      <c r="M1825" t="s">
        <v>122</v>
      </c>
    </row>
    <row r="1826" spans="1:13" x14ac:dyDescent="0.3">
      <c r="A1826" t="s">
        <v>108</v>
      </c>
      <c r="B1826" s="16">
        <v>41943</v>
      </c>
      <c r="C1826" s="16" t="str">
        <f t="shared" si="84"/>
        <v>Oct</v>
      </c>
      <c r="D1826" s="16" t="str">
        <f t="shared" si="85"/>
        <v>FY 2015</v>
      </c>
      <c r="E1826" s="16" t="str">
        <f t="shared" si="86"/>
        <v>Q3</v>
      </c>
      <c r="F1826" t="s">
        <v>123</v>
      </c>
      <c r="G1826" t="s">
        <v>124</v>
      </c>
      <c r="H1826">
        <v>1419</v>
      </c>
      <c r="I1826" t="s">
        <v>111</v>
      </c>
      <c r="J1826" t="s">
        <v>112</v>
      </c>
      <c r="L1826">
        <v>50</v>
      </c>
      <c r="M1826" t="s">
        <v>125</v>
      </c>
    </row>
    <row r="1827" spans="1:13" x14ac:dyDescent="0.3">
      <c r="A1827" t="s">
        <v>108</v>
      </c>
      <c r="B1827" s="16">
        <v>41943</v>
      </c>
      <c r="C1827" s="16" t="str">
        <f t="shared" si="84"/>
        <v>Oct</v>
      </c>
      <c r="D1827" s="16" t="str">
        <f t="shared" si="85"/>
        <v>FY 2015</v>
      </c>
      <c r="E1827" s="16" t="str">
        <f t="shared" si="86"/>
        <v>Q3</v>
      </c>
      <c r="F1827" t="s">
        <v>126</v>
      </c>
      <c r="G1827" t="s">
        <v>127</v>
      </c>
      <c r="H1827">
        <v>4193</v>
      </c>
      <c r="I1827" t="s">
        <v>111</v>
      </c>
      <c r="J1827" t="s">
        <v>112</v>
      </c>
      <c r="L1827">
        <v>60</v>
      </c>
      <c r="M1827" t="s">
        <v>128</v>
      </c>
    </row>
    <row r="1828" spans="1:13" x14ac:dyDescent="0.3">
      <c r="A1828" t="s">
        <v>108</v>
      </c>
      <c r="B1828" s="16">
        <v>41943</v>
      </c>
      <c r="C1828" s="16" t="str">
        <f t="shared" si="84"/>
        <v>Oct</v>
      </c>
      <c r="D1828" s="16" t="str">
        <f t="shared" si="85"/>
        <v>FY 2015</v>
      </c>
      <c r="E1828" s="16" t="str">
        <f t="shared" si="86"/>
        <v>Q3</v>
      </c>
      <c r="F1828" t="s">
        <v>129</v>
      </c>
      <c r="G1828" t="s">
        <v>130</v>
      </c>
      <c r="H1828">
        <v>62522</v>
      </c>
      <c r="I1828" t="s">
        <v>111</v>
      </c>
      <c r="J1828" t="s">
        <v>112</v>
      </c>
      <c r="L1828">
        <v>70</v>
      </c>
      <c r="M1828" t="s">
        <v>131</v>
      </c>
    </row>
    <row r="1829" spans="1:13" x14ac:dyDescent="0.3">
      <c r="A1829" t="s">
        <v>108</v>
      </c>
      <c r="B1829" s="16">
        <v>41943</v>
      </c>
      <c r="C1829" s="16" t="str">
        <f t="shared" si="84"/>
        <v>Oct</v>
      </c>
      <c r="D1829" s="16" t="str">
        <f t="shared" si="85"/>
        <v>FY 2015</v>
      </c>
      <c r="E1829" s="16" t="str">
        <f t="shared" si="86"/>
        <v>Q3</v>
      </c>
      <c r="F1829" t="s">
        <v>132</v>
      </c>
      <c r="G1829" t="s">
        <v>133</v>
      </c>
      <c r="H1829">
        <v>16741</v>
      </c>
      <c r="I1829" t="s">
        <v>111</v>
      </c>
      <c r="J1829" t="s">
        <v>112</v>
      </c>
      <c r="L1829">
        <v>80</v>
      </c>
      <c r="M1829" t="s">
        <v>134</v>
      </c>
    </row>
    <row r="1830" spans="1:13" x14ac:dyDescent="0.3">
      <c r="A1830" t="s">
        <v>108</v>
      </c>
      <c r="B1830" s="16">
        <v>41943</v>
      </c>
      <c r="C1830" s="16" t="str">
        <f t="shared" si="84"/>
        <v>Oct</v>
      </c>
      <c r="D1830" s="16" t="str">
        <f t="shared" si="85"/>
        <v>FY 2015</v>
      </c>
      <c r="E1830" s="16" t="str">
        <f t="shared" si="86"/>
        <v>Q3</v>
      </c>
      <c r="F1830" t="s">
        <v>135</v>
      </c>
      <c r="G1830" t="s">
        <v>136</v>
      </c>
      <c r="H1830">
        <v>11155</v>
      </c>
      <c r="I1830" t="s">
        <v>111</v>
      </c>
      <c r="J1830" t="s">
        <v>112</v>
      </c>
      <c r="L1830">
        <v>90</v>
      </c>
      <c r="M1830" t="s">
        <v>137</v>
      </c>
    </row>
    <row r="1831" spans="1:13" x14ac:dyDescent="0.3">
      <c r="A1831" t="s">
        <v>108</v>
      </c>
      <c r="B1831" s="16">
        <v>41943</v>
      </c>
      <c r="C1831" s="16" t="str">
        <f t="shared" si="84"/>
        <v>Oct</v>
      </c>
      <c r="D1831" s="16" t="str">
        <f t="shared" si="85"/>
        <v>FY 2015</v>
      </c>
      <c r="E1831" s="16" t="str">
        <f t="shared" si="86"/>
        <v>Q3</v>
      </c>
      <c r="F1831" t="s">
        <v>138</v>
      </c>
      <c r="G1831" t="s">
        <v>139</v>
      </c>
      <c r="H1831">
        <v>246</v>
      </c>
      <c r="I1831" t="s">
        <v>111</v>
      </c>
      <c r="J1831" t="s">
        <v>112</v>
      </c>
      <c r="L1831">
        <v>100</v>
      </c>
      <c r="M1831" t="s">
        <v>140</v>
      </c>
    </row>
    <row r="1832" spans="1:13" x14ac:dyDescent="0.3">
      <c r="A1832" t="s">
        <v>108</v>
      </c>
      <c r="B1832" s="16">
        <v>41943</v>
      </c>
      <c r="C1832" s="16" t="str">
        <f t="shared" si="84"/>
        <v>Oct</v>
      </c>
      <c r="D1832" s="16" t="str">
        <f t="shared" si="85"/>
        <v>FY 2015</v>
      </c>
      <c r="E1832" s="16" t="str">
        <f t="shared" si="86"/>
        <v>Q3</v>
      </c>
      <c r="F1832" t="s">
        <v>141</v>
      </c>
      <c r="G1832" t="s">
        <v>142</v>
      </c>
      <c r="H1832">
        <v>26</v>
      </c>
      <c r="I1832" t="s">
        <v>111</v>
      </c>
      <c r="J1832" t="s">
        <v>112</v>
      </c>
      <c r="L1832">
        <v>110</v>
      </c>
      <c r="M1832" t="s">
        <v>143</v>
      </c>
    </row>
    <row r="1833" spans="1:13" x14ac:dyDescent="0.3">
      <c r="A1833" t="s">
        <v>108</v>
      </c>
      <c r="B1833" s="16">
        <v>41943</v>
      </c>
      <c r="C1833" s="16" t="str">
        <f t="shared" si="84"/>
        <v>Oct</v>
      </c>
      <c r="D1833" s="16" t="str">
        <f t="shared" si="85"/>
        <v>FY 2015</v>
      </c>
      <c r="E1833" s="16" t="str">
        <f t="shared" si="86"/>
        <v>Q3</v>
      </c>
      <c r="F1833" t="s">
        <v>144</v>
      </c>
      <c r="G1833" t="s">
        <v>145</v>
      </c>
      <c r="H1833">
        <v>1593</v>
      </c>
      <c r="I1833" t="s">
        <v>111</v>
      </c>
      <c r="J1833" t="s">
        <v>112</v>
      </c>
      <c r="L1833">
        <v>120</v>
      </c>
      <c r="M1833" t="s">
        <v>146</v>
      </c>
    </row>
    <row r="1834" spans="1:13" x14ac:dyDescent="0.3">
      <c r="A1834" t="s">
        <v>108</v>
      </c>
      <c r="B1834" s="16">
        <v>41943</v>
      </c>
      <c r="C1834" s="16" t="str">
        <f t="shared" si="84"/>
        <v>Oct</v>
      </c>
      <c r="D1834" s="16" t="str">
        <f t="shared" si="85"/>
        <v>FY 2015</v>
      </c>
      <c r="E1834" s="16" t="str">
        <f t="shared" si="86"/>
        <v>Q3</v>
      </c>
      <c r="F1834" t="s">
        <v>147</v>
      </c>
      <c r="G1834" t="s">
        <v>148</v>
      </c>
      <c r="H1834">
        <v>3721</v>
      </c>
      <c r="I1834" t="s">
        <v>111</v>
      </c>
      <c r="J1834" t="s">
        <v>112</v>
      </c>
      <c r="L1834">
        <v>130</v>
      </c>
      <c r="M1834" t="s">
        <v>149</v>
      </c>
    </row>
    <row r="1835" spans="1:13" x14ac:dyDescent="0.3">
      <c r="A1835" t="s">
        <v>108</v>
      </c>
      <c r="B1835" s="16">
        <v>41943</v>
      </c>
      <c r="C1835" s="16" t="str">
        <f t="shared" si="84"/>
        <v>Oct</v>
      </c>
      <c r="D1835" s="16" t="str">
        <f t="shared" si="85"/>
        <v>FY 2015</v>
      </c>
      <c r="E1835" s="16" t="str">
        <f t="shared" si="86"/>
        <v>Q3</v>
      </c>
      <c r="F1835" t="s">
        <v>150</v>
      </c>
      <c r="G1835" t="s">
        <v>151</v>
      </c>
      <c r="H1835">
        <v>62230</v>
      </c>
      <c r="I1835" t="s">
        <v>111</v>
      </c>
      <c r="J1835" t="s">
        <v>112</v>
      </c>
      <c r="L1835">
        <v>140</v>
      </c>
      <c r="M1835" t="s">
        <v>152</v>
      </c>
    </row>
    <row r="1836" spans="1:13" x14ac:dyDescent="0.3">
      <c r="A1836" t="s">
        <v>108</v>
      </c>
      <c r="B1836" s="16">
        <v>41912</v>
      </c>
      <c r="C1836" s="16" t="str">
        <f t="shared" si="84"/>
        <v>Sept</v>
      </c>
      <c r="D1836" s="16" t="str">
        <f t="shared" si="85"/>
        <v>FY 2015</v>
      </c>
      <c r="E1836" s="16" t="str">
        <f t="shared" si="86"/>
        <v>Q2</v>
      </c>
      <c r="F1836" t="s">
        <v>109</v>
      </c>
      <c r="G1836" t="s">
        <v>110</v>
      </c>
      <c r="H1836">
        <v>16778</v>
      </c>
      <c r="I1836" t="s">
        <v>111</v>
      </c>
      <c r="J1836" t="s">
        <v>112</v>
      </c>
      <c r="L1836">
        <v>10</v>
      </c>
      <c r="M1836" t="s">
        <v>113</v>
      </c>
    </row>
    <row r="1837" spans="1:13" x14ac:dyDescent="0.3">
      <c r="A1837" t="s">
        <v>108</v>
      </c>
      <c r="B1837" s="16">
        <v>41912</v>
      </c>
      <c r="C1837" s="16" t="str">
        <f t="shared" si="84"/>
        <v>Sept</v>
      </c>
      <c r="D1837" s="16" t="str">
        <f t="shared" si="85"/>
        <v>FY 2015</v>
      </c>
      <c r="E1837" s="16" t="str">
        <f t="shared" si="86"/>
        <v>Q2</v>
      </c>
      <c r="F1837" t="s">
        <v>114</v>
      </c>
      <c r="G1837" t="s">
        <v>115</v>
      </c>
      <c r="H1837">
        <v>11164</v>
      </c>
      <c r="I1837" t="s">
        <v>111</v>
      </c>
      <c r="J1837" t="s">
        <v>112</v>
      </c>
      <c r="L1837">
        <v>20</v>
      </c>
      <c r="M1837" t="s">
        <v>116</v>
      </c>
    </row>
    <row r="1838" spans="1:13" x14ac:dyDescent="0.3">
      <c r="A1838" t="s">
        <v>108</v>
      </c>
      <c r="B1838" s="16">
        <v>41912</v>
      </c>
      <c r="C1838" s="16" t="str">
        <f t="shared" si="84"/>
        <v>Sept</v>
      </c>
      <c r="D1838" s="16" t="str">
        <f t="shared" si="85"/>
        <v>FY 2015</v>
      </c>
      <c r="E1838" s="16" t="str">
        <f t="shared" si="86"/>
        <v>Q2</v>
      </c>
      <c r="F1838" t="s">
        <v>117</v>
      </c>
      <c r="G1838" t="s">
        <v>118</v>
      </c>
      <c r="H1838">
        <v>412</v>
      </c>
      <c r="I1838" t="s">
        <v>111</v>
      </c>
      <c r="J1838" t="s">
        <v>112</v>
      </c>
      <c r="L1838">
        <v>30</v>
      </c>
      <c r="M1838" t="s">
        <v>119</v>
      </c>
    </row>
    <row r="1839" spans="1:13" x14ac:dyDescent="0.3">
      <c r="A1839" t="s">
        <v>108</v>
      </c>
      <c r="B1839" s="16">
        <v>41912</v>
      </c>
      <c r="C1839" s="16" t="str">
        <f t="shared" si="84"/>
        <v>Sept</v>
      </c>
      <c r="D1839" s="16" t="str">
        <f t="shared" si="85"/>
        <v>FY 2015</v>
      </c>
      <c r="E1839" s="16" t="str">
        <f t="shared" si="86"/>
        <v>Q2</v>
      </c>
      <c r="F1839" t="s">
        <v>120</v>
      </c>
      <c r="G1839" t="s">
        <v>121</v>
      </c>
      <c r="H1839">
        <v>50</v>
      </c>
      <c r="I1839" t="s">
        <v>111</v>
      </c>
      <c r="J1839" t="s">
        <v>112</v>
      </c>
      <c r="L1839">
        <v>40</v>
      </c>
      <c r="M1839" t="s">
        <v>122</v>
      </c>
    </row>
    <row r="1840" spans="1:13" x14ac:dyDescent="0.3">
      <c r="A1840" t="s">
        <v>108</v>
      </c>
      <c r="B1840" s="16">
        <v>41912</v>
      </c>
      <c r="C1840" s="16" t="str">
        <f t="shared" si="84"/>
        <v>Sept</v>
      </c>
      <c r="D1840" s="16" t="str">
        <f t="shared" si="85"/>
        <v>FY 2015</v>
      </c>
      <c r="E1840" s="16" t="str">
        <f t="shared" si="86"/>
        <v>Q2</v>
      </c>
      <c r="F1840" t="s">
        <v>123</v>
      </c>
      <c r="G1840" t="s">
        <v>124</v>
      </c>
      <c r="H1840">
        <v>1529</v>
      </c>
      <c r="I1840" t="s">
        <v>111</v>
      </c>
      <c r="J1840" t="s">
        <v>112</v>
      </c>
      <c r="L1840">
        <v>50</v>
      </c>
      <c r="M1840" t="s">
        <v>125</v>
      </c>
    </row>
    <row r="1841" spans="1:13" x14ac:dyDescent="0.3">
      <c r="A1841" t="s">
        <v>108</v>
      </c>
      <c r="B1841" s="16">
        <v>41912</v>
      </c>
      <c r="C1841" s="16" t="str">
        <f t="shared" si="84"/>
        <v>Sept</v>
      </c>
      <c r="D1841" s="16" t="str">
        <f t="shared" si="85"/>
        <v>FY 2015</v>
      </c>
      <c r="E1841" s="16" t="str">
        <f t="shared" si="86"/>
        <v>Q2</v>
      </c>
      <c r="F1841" t="s">
        <v>126</v>
      </c>
      <c r="G1841" t="s">
        <v>127</v>
      </c>
      <c r="H1841">
        <v>3623</v>
      </c>
      <c r="I1841" t="s">
        <v>111</v>
      </c>
      <c r="J1841" t="s">
        <v>112</v>
      </c>
      <c r="L1841">
        <v>60</v>
      </c>
      <c r="M1841" t="s">
        <v>128</v>
      </c>
    </row>
    <row r="1842" spans="1:13" x14ac:dyDescent="0.3">
      <c r="A1842" t="s">
        <v>108</v>
      </c>
      <c r="B1842" s="16">
        <v>41912</v>
      </c>
      <c r="C1842" s="16" t="str">
        <f t="shared" si="84"/>
        <v>Sept</v>
      </c>
      <c r="D1842" s="16" t="str">
        <f t="shared" si="85"/>
        <v>FY 2015</v>
      </c>
      <c r="E1842" s="16" t="str">
        <f t="shared" si="86"/>
        <v>Q2</v>
      </c>
      <c r="F1842" t="s">
        <v>129</v>
      </c>
      <c r="G1842" t="s">
        <v>130</v>
      </c>
      <c r="H1842">
        <v>57725</v>
      </c>
      <c r="I1842" t="s">
        <v>111</v>
      </c>
      <c r="J1842" t="s">
        <v>112</v>
      </c>
      <c r="L1842">
        <v>70</v>
      </c>
      <c r="M1842" t="s">
        <v>131</v>
      </c>
    </row>
    <row r="1843" spans="1:13" x14ac:dyDescent="0.3">
      <c r="A1843" t="s">
        <v>108</v>
      </c>
      <c r="B1843" s="16">
        <v>41912</v>
      </c>
      <c r="C1843" s="16" t="str">
        <f t="shared" si="84"/>
        <v>Sept</v>
      </c>
      <c r="D1843" s="16" t="str">
        <f t="shared" si="85"/>
        <v>FY 2015</v>
      </c>
      <c r="E1843" s="16" t="str">
        <f t="shared" si="86"/>
        <v>Q2</v>
      </c>
      <c r="F1843" t="s">
        <v>132</v>
      </c>
      <c r="G1843" t="s">
        <v>133</v>
      </c>
      <c r="H1843">
        <v>21387</v>
      </c>
      <c r="I1843" t="s">
        <v>111</v>
      </c>
      <c r="J1843" t="s">
        <v>112</v>
      </c>
      <c r="L1843">
        <v>80</v>
      </c>
      <c r="M1843" t="s">
        <v>134</v>
      </c>
    </row>
    <row r="1844" spans="1:13" x14ac:dyDescent="0.3">
      <c r="A1844" t="s">
        <v>108</v>
      </c>
      <c r="B1844" s="16">
        <v>41912</v>
      </c>
      <c r="C1844" s="16" t="str">
        <f t="shared" si="84"/>
        <v>Sept</v>
      </c>
      <c r="D1844" s="16" t="str">
        <f t="shared" si="85"/>
        <v>FY 2015</v>
      </c>
      <c r="E1844" s="16" t="str">
        <f t="shared" si="86"/>
        <v>Q2</v>
      </c>
      <c r="F1844" t="s">
        <v>135</v>
      </c>
      <c r="G1844" t="s">
        <v>136</v>
      </c>
      <c r="H1844">
        <v>12464</v>
      </c>
      <c r="I1844" t="s">
        <v>111</v>
      </c>
      <c r="J1844" t="s">
        <v>112</v>
      </c>
      <c r="L1844">
        <v>90</v>
      </c>
      <c r="M1844" t="s">
        <v>137</v>
      </c>
    </row>
    <row r="1845" spans="1:13" x14ac:dyDescent="0.3">
      <c r="A1845" t="s">
        <v>108</v>
      </c>
      <c r="B1845" s="16">
        <v>41912</v>
      </c>
      <c r="C1845" s="16" t="str">
        <f t="shared" si="84"/>
        <v>Sept</v>
      </c>
      <c r="D1845" s="16" t="str">
        <f t="shared" si="85"/>
        <v>FY 2015</v>
      </c>
      <c r="E1845" s="16" t="str">
        <f t="shared" si="86"/>
        <v>Q2</v>
      </c>
      <c r="F1845" t="s">
        <v>138</v>
      </c>
      <c r="G1845" t="s">
        <v>139</v>
      </c>
      <c r="H1845">
        <v>430</v>
      </c>
      <c r="I1845" t="s">
        <v>111</v>
      </c>
      <c r="J1845" t="s">
        <v>112</v>
      </c>
      <c r="L1845">
        <v>100</v>
      </c>
      <c r="M1845" t="s">
        <v>140</v>
      </c>
    </row>
    <row r="1846" spans="1:13" x14ac:dyDescent="0.3">
      <c r="A1846" t="s">
        <v>108</v>
      </c>
      <c r="B1846" s="16">
        <v>41912</v>
      </c>
      <c r="C1846" s="16" t="str">
        <f t="shared" si="84"/>
        <v>Sept</v>
      </c>
      <c r="D1846" s="16" t="str">
        <f t="shared" si="85"/>
        <v>FY 2015</v>
      </c>
      <c r="E1846" s="16" t="str">
        <f t="shared" si="86"/>
        <v>Q2</v>
      </c>
      <c r="F1846" t="s">
        <v>141</v>
      </c>
      <c r="G1846" t="s">
        <v>142</v>
      </c>
      <c r="H1846">
        <v>49</v>
      </c>
      <c r="I1846" t="s">
        <v>111</v>
      </c>
      <c r="J1846" t="s">
        <v>112</v>
      </c>
      <c r="L1846">
        <v>110</v>
      </c>
      <c r="M1846" t="s">
        <v>143</v>
      </c>
    </row>
    <row r="1847" spans="1:13" x14ac:dyDescent="0.3">
      <c r="A1847" t="s">
        <v>108</v>
      </c>
      <c r="B1847" s="16">
        <v>41912</v>
      </c>
      <c r="C1847" s="16" t="str">
        <f t="shared" si="84"/>
        <v>Sept</v>
      </c>
      <c r="D1847" s="16" t="str">
        <f t="shared" si="85"/>
        <v>FY 2015</v>
      </c>
      <c r="E1847" s="16" t="str">
        <f t="shared" si="86"/>
        <v>Q2</v>
      </c>
      <c r="F1847" t="s">
        <v>144</v>
      </c>
      <c r="G1847" t="s">
        <v>145</v>
      </c>
      <c r="H1847">
        <v>1814</v>
      </c>
      <c r="I1847" t="s">
        <v>111</v>
      </c>
      <c r="J1847" t="s">
        <v>112</v>
      </c>
      <c r="L1847">
        <v>120</v>
      </c>
      <c r="M1847" t="s">
        <v>146</v>
      </c>
    </row>
    <row r="1848" spans="1:13" x14ac:dyDescent="0.3">
      <c r="A1848" t="s">
        <v>108</v>
      </c>
      <c r="B1848" s="16">
        <v>41912</v>
      </c>
      <c r="C1848" s="16" t="str">
        <f t="shared" si="84"/>
        <v>Sept</v>
      </c>
      <c r="D1848" s="16" t="str">
        <f t="shared" si="85"/>
        <v>FY 2015</v>
      </c>
      <c r="E1848" s="16" t="str">
        <f t="shared" si="86"/>
        <v>Q2</v>
      </c>
      <c r="F1848" t="s">
        <v>147</v>
      </c>
      <c r="G1848" t="s">
        <v>148</v>
      </c>
      <c r="H1848">
        <v>6630</v>
      </c>
      <c r="I1848" t="s">
        <v>111</v>
      </c>
      <c r="J1848" t="s">
        <v>112</v>
      </c>
      <c r="L1848">
        <v>130</v>
      </c>
      <c r="M1848" t="s">
        <v>149</v>
      </c>
    </row>
    <row r="1849" spans="1:13" x14ac:dyDescent="0.3">
      <c r="A1849" t="s">
        <v>108</v>
      </c>
      <c r="B1849" s="16">
        <v>41912</v>
      </c>
      <c r="C1849" s="16" t="str">
        <f t="shared" si="84"/>
        <v>Sept</v>
      </c>
      <c r="D1849" s="16" t="str">
        <f t="shared" si="85"/>
        <v>FY 2015</v>
      </c>
      <c r="E1849" s="16" t="str">
        <f t="shared" si="86"/>
        <v>Q2</v>
      </c>
      <c r="F1849" t="s">
        <v>150</v>
      </c>
      <c r="G1849" t="s">
        <v>151</v>
      </c>
      <c r="H1849">
        <v>58656</v>
      </c>
      <c r="I1849" t="s">
        <v>111</v>
      </c>
      <c r="J1849" t="s">
        <v>112</v>
      </c>
      <c r="L1849">
        <v>140</v>
      </c>
      <c r="M1849" t="s">
        <v>152</v>
      </c>
    </row>
    <row r="1850" spans="1:13" x14ac:dyDescent="0.3">
      <c r="A1850" t="s">
        <v>108</v>
      </c>
      <c r="B1850" s="16">
        <v>41882</v>
      </c>
      <c r="C1850" s="16" t="str">
        <f t="shared" si="84"/>
        <v>Aug</v>
      </c>
      <c r="D1850" s="16" t="str">
        <f t="shared" si="85"/>
        <v>FY 2015</v>
      </c>
      <c r="E1850" s="16" t="str">
        <f t="shared" si="86"/>
        <v>Q2</v>
      </c>
      <c r="F1850" t="s">
        <v>109</v>
      </c>
      <c r="G1850" t="s">
        <v>110</v>
      </c>
      <c r="H1850">
        <v>15513</v>
      </c>
      <c r="I1850" t="s">
        <v>111</v>
      </c>
      <c r="J1850" t="s">
        <v>112</v>
      </c>
      <c r="L1850">
        <v>10</v>
      </c>
      <c r="M1850" t="s">
        <v>113</v>
      </c>
    </row>
    <row r="1851" spans="1:13" x14ac:dyDescent="0.3">
      <c r="A1851" t="s">
        <v>108</v>
      </c>
      <c r="B1851" s="16">
        <v>41882</v>
      </c>
      <c r="C1851" s="16" t="str">
        <f t="shared" si="84"/>
        <v>Aug</v>
      </c>
      <c r="D1851" s="16" t="str">
        <f t="shared" si="85"/>
        <v>FY 2015</v>
      </c>
      <c r="E1851" s="16" t="str">
        <f t="shared" si="86"/>
        <v>Q2</v>
      </c>
      <c r="F1851" t="s">
        <v>114</v>
      </c>
      <c r="G1851" t="s">
        <v>115</v>
      </c>
      <c r="H1851">
        <v>10555</v>
      </c>
      <c r="I1851" t="s">
        <v>111</v>
      </c>
      <c r="J1851" t="s">
        <v>112</v>
      </c>
      <c r="L1851">
        <v>20</v>
      </c>
      <c r="M1851" t="s">
        <v>116</v>
      </c>
    </row>
    <row r="1852" spans="1:13" x14ac:dyDescent="0.3">
      <c r="A1852" t="s">
        <v>108</v>
      </c>
      <c r="B1852" s="16">
        <v>41882</v>
      </c>
      <c r="C1852" s="16" t="str">
        <f t="shared" si="84"/>
        <v>Aug</v>
      </c>
      <c r="D1852" s="16" t="str">
        <f t="shared" si="85"/>
        <v>FY 2015</v>
      </c>
      <c r="E1852" s="16" t="str">
        <f t="shared" si="86"/>
        <v>Q2</v>
      </c>
      <c r="F1852" t="s">
        <v>117</v>
      </c>
      <c r="G1852" t="s">
        <v>118</v>
      </c>
      <c r="H1852">
        <v>244</v>
      </c>
      <c r="I1852" t="s">
        <v>111</v>
      </c>
      <c r="J1852" t="s">
        <v>112</v>
      </c>
      <c r="L1852">
        <v>30</v>
      </c>
      <c r="M1852" t="s">
        <v>119</v>
      </c>
    </row>
    <row r="1853" spans="1:13" x14ac:dyDescent="0.3">
      <c r="A1853" t="s">
        <v>108</v>
      </c>
      <c r="B1853" s="16">
        <v>41882</v>
      </c>
      <c r="C1853" s="16" t="str">
        <f t="shared" si="84"/>
        <v>Aug</v>
      </c>
      <c r="D1853" s="16" t="str">
        <f t="shared" si="85"/>
        <v>FY 2015</v>
      </c>
      <c r="E1853" s="16" t="str">
        <f t="shared" si="86"/>
        <v>Q2</v>
      </c>
      <c r="F1853" t="s">
        <v>120</v>
      </c>
      <c r="G1853" t="s">
        <v>121</v>
      </c>
      <c r="H1853">
        <v>38</v>
      </c>
      <c r="I1853" t="s">
        <v>111</v>
      </c>
      <c r="J1853" t="s">
        <v>112</v>
      </c>
      <c r="L1853">
        <v>40</v>
      </c>
      <c r="M1853" t="s">
        <v>122</v>
      </c>
    </row>
    <row r="1854" spans="1:13" x14ac:dyDescent="0.3">
      <c r="A1854" t="s">
        <v>108</v>
      </c>
      <c r="B1854" s="16">
        <v>41882</v>
      </c>
      <c r="C1854" s="16" t="str">
        <f t="shared" si="84"/>
        <v>Aug</v>
      </c>
      <c r="D1854" s="16" t="str">
        <f t="shared" si="85"/>
        <v>FY 2015</v>
      </c>
      <c r="E1854" s="16" t="str">
        <f t="shared" si="86"/>
        <v>Q2</v>
      </c>
      <c r="F1854" t="s">
        <v>123</v>
      </c>
      <c r="G1854" t="s">
        <v>124</v>
      </c>
      <c r="H1854">
        <v>1703</v>
      </c>
      <c r="I1854" t="s">
        <v>111</v>
      </c>
      <c r="J1854" t="s">
        <v>112</v>
      </c>
      <c r="L1854">
        <v>50</v>
      </c>
      <c r="M1854" t="s">
        <v>125</v>
      </c>
    </row>
    <row r="1855" spans="1:13" x14ac:dyDescent="0.3">
      <c r="A1855" t="s">
        <v>108</v>
      </c>
      <c r="B1855" s="16">
        <v>41882</v>
      </c>
      <c r="C1855" s="16" t="str">
        <f t="shared" si="84"/>
        <v>Aug</v>
      </c>
      <c r="D1855" s="16" t="str">
        <f t="shared" si="85"/>
        <v>FY 2015</v>
      </c>
      <c r="E1855" s="16" t="str">
        <f t="shared" si="86"/>
        <v>Q2</v>
      </c>
      <c r="F1855" t="s">
        <v>126</v>
      </c>
      <c r="G1855" t="s">
        <v>127</v>
      </c>
      <c r="H1855">
        <v>2973</v>
      </c>
      <c r="I1855" t="s">
        <v>111</v>
      </c>
      <c r="J1855" t="s">
        <v>112</v>
      </c>
      <c r="L1855">
        <v>60</v>
      </c>
      <c r="M1855" t="s">
        <v>128</v>
      </c>
    </row>
    <row r="1856" spans="1:13" x14ac:dyDescent="0.3">
      <c r="A1856" t="s">
        <v>108</v>
      </c>
      <c r="B1856" s="16">
        <v>41882</v>
      </c>
      <c r="C1856" s="16" t="str">
        <f t="shared" si="84"/>
        <v>Aug</v>
      </c>
      <c r="D1856" s="16" t="str">
        <f t="shared" si="85"/>
        <v>FY 2015</v>
      </c>
      <c r="E1856" s="16" t="str">
        <f t="shared" si="86"/>
        <v>Q2</v>
      </c>
      <c r="F1856" t="s">
        <v>129</v>
      </c>
      <c r="G1856" t="s">
        <v>130</v>
      </c>
      <c r="H1856">
        <v>55893</v>
      </c>
      <c r="I1856" t="s">
        <v>111</v>
      </c>
      <c r="J1856" t="s">
        <v>112</v>
      </c>
      <c r="L1856">
        <v>70</v>
      </c>
      <c r="M1856" t="s">
        <v>131</v>
      </c>
    </row>
    <row r="1857" spans="1:13" x14ac:dyDescent="0.3">
      <c r="A1857" t="s">
        <v>108</v>
      </c>
      <c r="B1857" s="16">
        <v>41882</v>
      </c>
      <c r="C1857" s="16" t="str">
        <f t="shared" si="84"/>
        <v>Aug</v>
      </c>
      <c r="D1857" s="16" t="str">
        <f t="shared" si="85"/>
        <v>FY 2015</v>
      </c>
      <c r="E1857" s="16" t="str">
        <f t="shared" si="86"/>
        <v>Q2</v>
      </c>
      <c r="F1857" t="s">
        <v>132</v>
      </c>
      <c r="G1857" t="s">
        <v>133</v>
      </c>
      <c r="H1857">
        <v>16361</v>
      </c>
      <c r="I1857" t="s">
        <v>111</v>
      </c>
      <c r="J1857" t="s">
        <v>112</v>
      </c>
      <c r="L1857">
        <v>80</v>
      </c>
      <c r="M1857" t="s">
        <v>134</v>
      </c>
    </row>
    <row r="1858" spans="1:13" x14ac:dyDescent="0.3">
      <c r="A1858" t="s">
        <v>108</v>
      </c>
      <c r="B1858" s="16">
        <v>41882</v>
      </c>
      <c r="C1858" s="16" t="str">
        <f t="shared" si="84"/>
        <v>Aug</v>
      </c>
      <c r="D1858" s="16" t="str">
        <f t="shared" si="85"/>
        <v>FY 2015</v>
      </c>
      <c r="E1858" s="16" t="str">
        <f t="shared" si="86"/>
        <v>Q2</v>
      </c>
      <c r="F1858" t="s">
        <v>135</v>
      </c>
      <c r="G1858" t="s">
        <v>136</v>
      </c>
      <c r="H1858">
        <v>11171</v>
      </c>
      <c r="I1858" t="s">
        <v>111</v>
      </c>
      <c r="J1858" t="s">
        <v>112</v>
      </c>
      <c r="L1858">
        <v>90</v>
      </c>
      <c r="M1858" t="s">
        <v>137</v>
      </c>
    </row>
    <row r="1859" spans="1:13" x14ac:dyDescent="0.3">
      <c r="A1859" t="s">
        <v>108</v>
      </c>
      <c r="B1859" s="16">
        <v>41882</v>
      </c>
      <c r="C1859" s="16" t="str">
        <f t="shared" ref="C1859:C1922" si="87">TEXT(B1859,"mmm")</f>
        <v>Aug</v>
      </c>
      <c r="D1859" s="16" t="str">
        <f t="shared" ref="D1859:D1922" si="88">"FY "&amp; (YEAR(B1859) + IF(MONTH(B1859)&gt;3,1,0))</f>
        <v>FY 2015</v>
      </c>
      <c r="E1859" s="16" t="str">
        <f t="shared" ref="E1859:E1922" si="89">CHOOSE(INT((MOD(MONTH(B1859)-4,12))/3)+1, "Q1", "Q2", "Q3", "Q4")</f>
        <v>Q2</v>
      </c>
      <c r="F1859" t="s">
        <v>138</v>
      </c>
      <c r="G1859" t="s">
        <v>139</v>
      </c>
      <c r="H1859">
        <v>374</v>
      </c>
      <c r="I1859" t="s">
        <v>111</v>
      </c>
      <c r="J1859" t="s">
        <v>112</v>
      </c>
      <c r="L1859">
        <v>100</v>
      </c>
      <c r="M1859" t="s">
        <v>140</v>
      </c>
    </row>
    <row r="1860" spans="1:13" x14ac:dyDescent="0.3">
      <c r="A1860" t="s">
        <v>108</v>
      </c>
      <c r="B1860" s="16">
        <v>41882</v>
      </c>
      <c r="C1860" s="16" t="str">
        <f t="shared" si="87"/>
        <v>Aug</v>
      </c>
      <c r="D1860" s="16" t="str">
        <f t="shared" si="88"/>
        <v>FY 2015</v>
      </c>
      <c r="E1860" s="16" t="str">
        <f t="shared" si="89"/>
        <v>Q2</v>
      </c>
      <c r="F1860" t="s">
        <v>141</v>
      </c>
      <c r="G1860" t="s">
        <v>142</v>
      </c>
      <c r="H1860">
        <v>51</v>
      </c>
      <c r="I1860" t="s">
        <v>111</v>
      </c>
      <c r="J1860" t="s">
        <v>112</v>
      </c>
      <c r="L1860">
        <v>110</v>
      </c>
      <c r="M1860" t="s">
        <v>143</v>
      </c>
    </row>
    <row r="1861" spans="1:13" x14ac:dyDescent="0.3">
      <c r="A1861" t="s">
        <v>108</v>
      </c>
      <c r="B1861" s="16">
        <v>41882</v>
      </c>
      <c r="C1861" s="16" t="str">
        <f t="shared" si="87"/>
        <v>Aug</v>
      </c>
      <c r="D1861" s="16" t="str">
        <f t="shared" si="88"/>
        <v>FY 2015</v>
      </c>
      <c r="E1861" s="16" t="str">
        <f t="shared" si="89"/>
        <v>Q2</v>
      </c>
      <c r="F1861" t="s">
        <v>144</v>
      </c>
      <c r="G1861" t="s">
        <v>145</v>
      </c>
      <c r="H1861">
        <v>1561</v>
      </c>
      <c r="I1861" t="s">
        <v>111</v>
      </c>
      <c r="J1861" t="s">
        <v>112</v>
      </c>
      <c r="L1861">
        <v>120</v>
      </c>
      <c r="M1861" t="s">
        <v>146</v>
      </c>
    </row>
    <row r="1862" spans="1:13" x14ac:dyDescent="0.3">
      <c r="A1862" t="s">
        <v>108</v>
      </c>
      <c r="B1862" s="16">
        <v>41882</v>
      </c>
      <c r="C1862" s="16" t="str">
        <f t="shared" si="87"/>
        <v>Aug</v>
      </c>
      <c r="D1862" s="16" t="str">
        <f t="shared" si="88"/>
        <v>FY 2015</v>
      </c>
      <c r="E1862" s="16" t="str">
        <f t="shared" si="89"/>
        <v>Q2</v>
      </c>
      <c r="F1862" t="s">
        <v>147</v>
      </c>
      <c r="G1862" t="s">
        <v>148</v>
      </c>
      <c r="H1862">
        <v>3204</v>
      </c>
      <c r="I1862" t="s">
        <v>111</v>
      </c>
      <c r="J1862" t="s">
        <v>112</v>
      </c>
      <c r="L1862">
        <v>130</v>
      </c>
      <c r="M1862" t="s">
        <v>149</v>
      </c>
    </row>
    <row r="1863" spans="1:13" x14ac:dyDescent="0.3">
      <c r="A1863" t="s">
        <v>108</v>
      </c>
      <c r="B1863" s="16">
        <v>41882</v>
      </c>
      <c r="C1863" s="16" t="str">
        <f t="shared" si="87"/>
        <v>Aug</v>
      </c>
      <c r="D1863" s="16" t="str">
        <f t="shared" si="88"/>
        <v>FY 2015</v>
      </c>
      <c r="E1863" s="16" t="str">
        <f t="shared" si="89"/>
        <v>Q2</v>
      </c>
      <c r="F1863" t="s">
        <v>150</v>
      </c>
      <c r="G1863" t="s">
        <v>151</v>
      </c>
      <c r="H1863">
        <v>55595</v>
      </c>
      <c r="I1863" t="s">
        <v>111</v>
      </c>
      <c r="J1863" t="s">
        <v>112</v>
      </c>
      <c r="L1863">
        <v>140</v>
      </c>
      <c r="M1863" t="s">
        <v>152</v>
      </c>
    </row>
    <row r="1864" spans="1:13" x14ac:dyDescent="0.3">
      <c r="A1864" t="s">
        <v>108</v>
      </c>
      <c r="B1864" s="16">
        <v>41851</v>
      </c>
      <c r="C1864" s="16" t="str">
        <f t="shared" si="87"/>
        <v>Jul</v>
      </c>
      <c r="D1864" s="16" t="str">
        <f t="shared" si="88"/>
        <v>FY 2015</v>
      </c>
      <c r="E1864" s="16" t="str">
        <f t="shared" si="89"/>
        <v>Q2</v>
      </c>
      <c r="F1864" t="s">
        <v>109</v>
      </c>
      <c r="G1864" t="s">
        <v>110</v>
      </c>
      <c r="H1864">
        <v>9927</v>
      </c>
      <c r="I1864" t="s">
        <v>111</v>
      </c>
      <c r="J1864" t="s">
        <v>112</v>
      </c>
      <c r="L1864">
        <v>10</v>
      </c>
      <c r="M1864" t="s">
        <v>113</v>
      </c>
    </row>
    <row r="1865" spans="1:13" x14ac:dyDescent="0.3">
      <c r="A1865" t="s">
        <v>108</v>
      </c>
      <c r="B1865" s="16">
        <v>41851</v>
      </c>
      <c r="C1865" s="16" t="str">
        <f t="shared" si="87"/>
        <v>Jul</v>
      </c>
      <c r="D1865" s="16" t="str">
        <f t="shared" si="88"/>
        <v>FY 2015</v>
      </c>
      <c r="E1865" s="16" t="str">
        <f t="shared" si="89"/>
        <v>Q2</v>
      </c>
      <c r="F1865" t="s">
        <v>114</v>
      </c>
      <c r="G1865" t="s">
        <v>115</v>
      </c>
      <c r="H1865">
        <v>5911</v>
      </c>
      <c r="I1865" t="s">
        <v>111</v>
      </c>
      <c r="J1865" t="s">
        <v>112</v>
      </c>
      <c r="L1865">
        <v>20</v>
      </c>
      <c r="M1865" t="s">
        <v>116</v>
      </c>
    </row>
    <row r="1866" spans="1:13" x14ac:dyDescent="0.3">
      <c r="A1866" t="s">
        <v>108</v>
      </c>
      <c r="B1866" s="16">
        <v>41851</v>
      </c>
      <c r="C1866" s="16" t="str">
        <f t="shared" si="87"/>
        <v>Jul</v>
      </c>
      <c r="D1866" s="16" t="str">
        <f t="shared" si="88"/>
        <v>FY 2015</v>
      </c>
      <c r="E1866" s="16" t="str">
        <f t="shared" si="89"/>
        <v>Q2</v>
      </c>
      <c r="F1866" t="s">
        <v>117</v>
      </c>
      <c r="G1866" t="s">
        <v>118</v>
      </c>
      <c r="H1866">
        <v>174</v>
      </c>
      <c r="I1866" t="s">
        <v>111</v>
      </c>
      <c r="J1866" t="s">
        <v>112</v>
      </c>
      <c r="L1866">
        <v>30</v>
      </c>
      <c r="M1866" t="s">
        <v>119</v>
      </c>
    </row>
    <row r="1867" spans="1:13" x14ac:dyDescent="0.3">
      <c r="A1867" t="s">
        <v>108</v>
      </c>
      <c r="B1867" s="16">
        <v>41851</v>
      </c>
      <c r="C1867" s="16" t="str">
        <f t="shared" si="87"/>
        <v>Jul</v>
      </c>
      <c r="D1867" s="16" t="str">
        <f t="shared" si="88"/>
        <v>FY 2015</v>
      </c>
      <c r="E1867" s="16" t="str">
        <f t="shared" si="89"/>
        <v>Q2</v>
      </c>
      <c r="F1867" t="s">
        <v>120</v>
      </c>
      <c r="G1867" t="s">
        <v>121</v>
      </c>
      <c r="H1867">
        <v>38</v>
      </c>
      <c r="I1867" t="s">
        <v>111</v>
      </c>
      <c r="J1867" t="s">
        <v>112</v>
      </c>
      <c r="L1867">
        <v>40</v>
      </c>
      <c r="M1867" t="s">
        <v>122</v>
      </c>
    </row>
    <row r="1868" spans="1:13" x14ac:dyDescent="0.3">
      <c r="A1868" t="s">
        <v>108</v>
      </c>
      <c r="B1868" s="16">
        <v>41851</v>
      </c>
      <c r="C1868" s="16" t="str">
        <f t="shared" si="87"/>
        <v>Jul</v>
      </c>
      <c r="D1868" s="16" t="str">
        <f t="shared" si="88"/>
        <v>FY 2015</v>
      </c>
      <c r="E1868" s="16" t="str">
        <f t="shared" si="89"/>
        <v>Q2</v>
      </c>
      <c r="F1868" t="s">
        <v>123</v>
      </c>
      <c r="G1868" t="s">
        <v>124</v>
      </c>
      <c r="H1868">
        <v>1037</v>
      </c>
      <c r="I1868" t="s">
        <v>111</v>
      </c>
      <c r="J1868" t="s">
        <v>112</v>
      </c>
      <c r="L1868">
        <v>50</v>
      </c>
      <c r="M1868" t="s">
        <v>125</v>
      </c>
    </row>
    <row r="1869" spans="1:13" x14ac:dyDescent="0.3">
      <c r="A1869" t="s">
        <v>108</v>
      </c>
      <c r="B1869" s="16">
        <v>41851</v>
      </c>
      <c r="C1869" s="16" t="str">
        <f t="shared" si="87"/>
        <v>Jul</v>
      </c>
      <c r="D1869" s="16" t="str">
        <f t="shared" si="88"/>
        <v>FY 2015</v>
      </c>
      <c r="E1869" s="16" t="str">
        <f t="shared" si="89"/>
        <v>Q2</v>
      </c>
      <c r="F1869" t="s">
        <v>126</v>
      </c>
      <c r="G1869" t="s">
        <v>127</v>
      </c>
      <c r="H1869">
        <v>2767</v>
      </c>
      <c r="I1869" t="s">
        <v>111</v>
      </c>
      <c r="J1869" t="s">
        <v>112</v>
      </c>
      <c r="L1869">
        <v>60</v>
      </c>
      <c r="M1869" t="s">
        <v>128</v>
      </c>
    </row>
    <row r="1870" spans="1:13" x14ac:dyDescent="0.3">
      <c r="A1870" t="s">
        <v>108</v>
      </c>
      <c r="B1870" s="16">
        <v>41851</v>
      </c>
      <c r="C1870" s="16" t="str">
        <f t="shared" si="87"/>
        <v>Jul</v>
      </c>
      <c r="D1870" s="16" t="str">
        <f t="shared" si="88"/>
        <v>FY 2015</v>
      </c>
      <c r="E1870" s="16" t="str">
        <f t="shared" si="89"/>
        <v>Q2</v>
      </c>
      <c r="F1870" t="s">
        <v>129</v>
      </c>
      <c r="G1870" t="s">
        <v>130</v>
      </c>
      <c r="H1870">
        <v>55456</v>
      </c>
      <c r="I1870" t="s">
        <v>111</v>
      </c>
      <c r="J1870" t="s">
        <v>112</v>
      </c>
      <c r="L1870">
        <v>70</v>
      </c>
      <c r="M1870" t="s">
        <v>131</v>
      </c>
    </row>
    <row r="1871" spans="1:13" x14ac:dyDescent="0.3">
      <c r="A1871" t="s">
        <v>108</v>
      </c>
      <c r="B1871" s="16">
        <v>41851</v>
      </c>
      <c r="C1871" s="16" t="str">
        <f t="shared" si="87"/>
        <v>Jul</v>
      </c>
      <c r="D1871" s="16" t="str">
        <f t="shared" si="88"/>
        <v>FY 2015</v>
      </c>
      <c r="E1871" s="16" t="str">
        <f t="shared" si="89"/>
        <v>Q2</v>
      </c>
      <c r="F1871" t="s">
        <v>132</v>
      </c>
      <c r="G1871" t="s">
        <v>133</v>
      </c>
      <c r="H1871">
        <v>10706</v>
      </c>
      <c r="I1871" t="s">
        <v>111</v>
      </c>
      <c r="J1871" t="s">
        <v>112</v>
      </c>
      <c r="L1871">
        <v>80</v>
      </c>
      <c r="M1871" t="s">
        <v>134</v>
      </c>
    </row>
    <row r="1872" spans="1:13" x14ac:dyDescent="0.3">
      <c r="A1872" t="s">
        <v>108</v>
      </c>
      <c r="B1872" s="16">
        <v>41851</v>
      </c>
      <c r="C1872" s="16" t="str">
        <f t="shared" si="87"/>
        <v>Jul</v>
      </c>
      <c r="D1872" s="16" t="str">
        <f t="shared" si="88"/>
        <v>FY 2015</v>
      </c>
      <c r="E1872" s="16" t="str">
        <f t="shared" si="89"/>
        <v>Q2</v>
      </c>
      <c r="F1872" t="s">
        <v>135</v>
      </c>
      <c r="G1872" t="s">
        <v>136</v>
      </c>
      <c r="H1872">
        <v>7056</v>
      </c>
      <c r="I1872" t="s">
        <v>111</v>
      </c>
      <c r="J1872" t="s">
        <v>112</v>
      </c>
      <c r="L1872">
        <v>90</v>
      </c>
      <c r="M1872" t="s">
        <v>137</v>
      </c>
    </row>
    <row r="1873" spans="1:13" x14ac:dyDescent="0.3">
      <c r="A1873" t="s">
        <v>108</v>
      </c>
      <c r="B1873" s="16">
        <v>41851</v>
      </c>
      <c r="C1873" s="16" t="str">
        <f t="shared" si="87"/>
        <v>Jul</v>
      </c>
      <c r="D1873" s="16" t="str">
        <f t="shared" si="88"/>
        <v>FY 2015</v>
      </c>
      <c r="E1873" s="16" t="str">
        <f t="shared" si="89"/>
        <v>Q2</v>
      </c>
      <c r="F1873" t="s">
        <v>138</v>
      </c>
      <c r="G1873" t="s">
        <v>139</v>
      </c>
      <c r="H1873">
        <v>216</v>
      </c>
      <c r="I1873" t="s">
        <v>111</v>
      </c>
      <c r="J1873" t="s">
        <v>112</v>
      </c>
      <c r="L1873">
        <v>100</v>
      </c>
      <c r="M1873" t="s">
        <v>140</v>
      </c>
    </row>
    <row r="1874" spans="1:13" x14ac:dyDescent="0.3">
      <c r="A1874" t="s">
        <v>108</v>
      </c>
      <c r="B1874" s="16">
        <v>41851</v>
      </c>
      <c r="C1874" s="16" t="str">
        <f t="shared" si="87"/>
        <v>Jul</v>
      </c>
      <c r="D1874" s="16" t="str">
        <f t="shared" si="88"/>
        <v>FY 2015</v>
      </c>
      <c r="E1874" s="16" t="str">
        <f t="shared" si="89"/>
        <v>Q2</v>
      </c>
      <c r="F1874" t="s">
        <v>141</v>
      </c>
      <c r="G1874" t="s">
        <v>142</v>
      </c>
      <c r="H1874">
        <v>45</v>
      </c>
      <c r="I1874" t="s">
        <v>111</v>
      </c>
      <c r="J1874" t="s">
        <v>112</v>
      </c>
      <c r="L1874">
        <v>110</v>
      </c>
      <c r="M1874" t="s">
        <v>143</v>
      </c>
    </row>
    <row r="1875" spans="1:13" x14ac:dyDescent="0.3">
      <c r="A1875" t="s">
        <v>108</v>
      </c>
      <c r="B1875" s="16">
        <v>41851</v>
      </c>
      <c r="C1875" s="16" t="str">
        <f t="shared" si="87"/>
        <v>Jul</v>
      </c>
      <c r="D1875" s="16" t="str">
        <f t="shared" si="88"/>
        <v>FY 2015</v>
      </c>
      <c r="E1875" s="16" t="str">
        <f t="shared" si="89"/>
        <v>Q2</v>
      </c>
      <c r="F1875" t="s">
        <v>144</v>
      </c>
      <c r="G1875" t="s">
        <v>145</v>
      </c>
      <c r="H1875">
        <v>1327</v>
      </c>
      <c r="I1875" t="s">
        <v>111</v>
      </c>
      <c r="J1875" t="s">
        <v>112</v>
      </c>
      <c r="L1875">
        <v>120</v>
      </c>
      <c r="M1875" t="s">
        <v>146</v>
      </c>
    </row>
    <row r="1876" spans="1:13" x14ac:dyDescent="0.3">
      <c r="A1876" t="s">
        <v>108</v>
      </c>
      <c r="B1876" s="16">
        <v>41851</v>
      </c>
      <c r="C1876" s="16" t="str">
        <f t="shared" si="87"/>
        <v>Jul</v>
      </c>
      <c r="D1876" s="16" t="str">
        <f t="shared" si="88"/>
        <v>FY 2015</v>
      </c>
      <c r="E1876" s="16" t="str">
        <f t="shared" si="89"/>
        <v>Q2</v>
      </c>
      <c r="F1876" t="s">
        <v>147</v>
      </c>
      <c r="G1876" t="s">
        <v>148</v>
      </c>
      <c r="H1876">
        <v>2062</v>
      </c>
      <c r="I1876" t="s">
        <v>111</v>
      </c>
      <c r="J1876" t="s">
        <v>112</v>
      </c>
      <c r="L1876">
        <v>130</v>
      </c>
      <c r="M1876" t="s">
        <v>149</v>
      </c>
    </row>
    <row r="1877" spans="1:13" x14ac:dyDescent="0.3">
      <c r="A1877" t="s">
        <v>108</v>
      </c>
      <c r="B1877" s="16">
        <v>41851</v>
      </c>
      <c r="C1877" s="16" t="str">
        <f t="shared" si="87"/>
        <v>Jul</v>
      </c>
      <c r="D1877" s="16" t="str">
        <f t="shared" si="88"/>
        <v>FY 2015</v>
      </c>
      <c r="E1877" s="16" t="str">
        <f t="shared" si="89"/>
        <v>Q2</v>
      </c>
      <c r="F1877" t="s">
        <v>150</v>
      </c>
      <c r="G1877" t="s">
        <v>151</v>
      </c>
      <c r="H1877">
        <v>53906</v>
      </c>
      <c r="I1877" t="s">
        <v>111</v>
      </c>
      <c r="J1877" t="s">
        <v>112</v>
      </c>
      <c r="L1877">
        <v>140</v>
      </c>
      <c r="M1877" t="s">
        <v>152</v>
      </c>
    </row>
    <row r="1878" spans="1:13" x14ac:dyDescent="0.3">
      <c r="A1878" t="s">
        <v>108</v>
      </c>
      <c r="B1878" s="16">
        <v>41820</v>
      </c>
      <c r="C1878" s="16" t="str">
        <f t="shared" si="87"/>
        <v>Jun</v>
      </c>
      <c r="D1878" s="16" t="str">
        <f t="shared" si="88"/>
        <v>FY 2015</v>
      </c>
      <c r="E1878" s="16" t="str">
        <f t="shared" si="89"/>
        <v>Q1</v>
      </c>
      <c r="F1878" t="s">
        <v>109</v>
      </c>
      <c r="G1878" t="s">
        <v>110</v>
      </c>
      <c r="H1878">
        <v>14302</v>
      </c>
      <c r="I1878" t="s">
        <v>111</v>
      </c>
      <c r="J1878" t="s">
        <v>112</v>
      </c>
      <c r="L1878">
        <v>10</v>
      </c>
      <c r="M1878" t="s">
        <v>113</v>
      </c>
    </row>
    <row r="1879" spans="1:13" x14ac:dyDescent="0.3">
      <c r="A1879" t="s">
        <v>108</v>
      </c>
      <c r="B1879" s="16">
        <v>41820</v>
      </c>
      <c r="C1879" s="16" t="str">
        <f t="shared" si="87"/>
        <v>Jun</v>
      </c>
      <c r="D1879" s="16" t="str">
        <f t="shared" si="88"/>
        <v>FY 2015</v>
      </c>
      <c r="E1879" s="16" t="str">
        <f t="shared" si="89"/>
        <v>Q1</v>
      </c>
      <c r="F1879" t="s">
        <v>114</v>
      </c>
      <c r="G1879" t="s">
        <v>115</v>
      </c>
      <c r="H1879">
        <v>10313</v>
      </c>
      <c r="I1879" t="s">
        <v>111</v>
      </c>
      <c r="J1879" t="s">
        <v>112</v>
      </c>
      <c r="L1879">
        <v>20</v>
      </c>
      <c r="M1879" t="s">
        <v>116</v>
      </c>
    </row>
    <row r="1880" spans="1:13" x14ac:dyDescent="0.3">
      <c r="A1880" t="s">
        <v>108</v>
      </c>
      <c r="B1880" s="16">
        <v>41820</v>
      </c>
      <c r="C1880" s="16" t="str">
        <f t="shared" si="87"/>
        <v>Jun</v>
      </c>
      <c r="D1880" s="16" t="str">
        <f t="shared" si="88"/>
        <v>FY 2015</v>
      </c>
      <c r="E1880" s="16" t="str">
        <f t="shared" si="89"/>
        <v>Q1</v>
      </c>
      <c r="F1880" t="s">
        <v>117</v>
      </c>
      <c r="G1880" t="s">
        <v>118</v>
      </c>
      <c r="H1880">
        <v>431</v>
      </c>
      <c r="I1880" t="s">
        <v>111</v>
      </c>
      <c r="J1880" t="s">
        <v>112</v>
      </c>
      <c r="L1880">
        <v>30</v>
      </c>
      <c r="M1880" t="s">
        <v>119</v>
      </c>
    </row>
    <row r="1881" spans="1:13" x14ac:dyDescent="0.3">
      <c r="A1881" t="s">
        <v>108</v>
      </c>
      <c r="B1881" s="16">
        <v>41820</v>
      </c>
      <c r="C1881" s="16" t="str">
        <f t="shared" si="87"/>
        <v>Jun</v>
      </c>
      <c r="D1881" s="16" t="str">
        <f t="shared" si="88"/>
        <v>FY 2015</v>
      </c>
      <c r="E1881" s="16" t="str">
        <f t="shared" si="89"/>
        <v>Q1</v>
      </c>
      <c r="F1881" t="s">
        <v>120</v>
      </c>
      <c r="G1881" t="s">
        <v>121</v>
      </c>
      <c r="H1881">
        <v>48</v>
      </c>
      <c r="I1881" t="s">
        <v>111</v>
      </c>
      <c r="J1881" t="s">
        <v>112</v>
      </c>
      <c r="L1881">
        <v>40</v>
      </c>
      <c r="M1881" t="s">
        <v>122</v>
      </c>
    </row>
    <row r="1882" spans="1:13" x14ac:dyDescent="0.3">
      <c r="A1882" t="s">
        <v>108</v>
      </c>
      <c r="B1882" s="16">
        <v>41820</v>
      </c>
      <c r="C1882" s="16" t="str">
        <f t="shared" si="87"/>
        <v>Jun</v>
      </c>
      <c r="D1882" s="16" t="str">
        <f t="shared" si="88"/>
        <v>FY 2015</v>
      </c>
      <c r="E1882" s="16" t="str">
        <f t="shared" si="89"/>
        <v>Q1</v>
      </c>
      <c r="F1882" t="s">
        <v>123</v>
      </c>
      <c r="G1882" t="s">
        <v>124</v>
      </c>
      <c r="H1882">
        <v>1768</v>
      </c>
      <c r="I1882" t="s">
        <v>111</v>
      </c>
      <c r="J1882" t="s">
        <v>112</v>
      </c>
      <c r="L1882">
        <v>50</v>
      </c>
      <c r="M1882" t="s">
        <v>125</v>
      </c>
    </row>
    <row r="1883" spans="1:13" x14ac:dyDescent="0.3">
      <c r="A1883" t="s">
        <v>108</v>
      </c>
      <c r="B1883" s="16">
        <v>41820</v>
      </c>
      <c r="C1883" s="16" t="str">
        <f t="shared" si="87"/>
        <v>Jun</v>
      </c>
      <c r="D1883" s="16" t="str">
        <f t="shared" si="88"/>
        <v>FY 2015</v>
      </c>
      <c r="E1883" s="16" t="str">
        <f t="shared" si="89"/>
        <v>Q1</v>
      </c>
      <c r="F1883" t="s">
        <v>126</v>
      </c>
      <c r="G1883" t="s">
        <v>127</v>
      </c>
      <c r="H1883">
        <v>1742</v>
      </c>
      <c r="I1883" t="s">
        <v>111</v>
      </c>
      <c r="J1883" t="s">
        <v>112</v>
      </c>
      <c r="L1883">
        <v>60</v>
      </c>
      <c r="M1883" t="s">
        <v>128</v>
      </c>
    </row>
    <row r="1884" spans="1:13" x14ac:dyDescent="0.3">
      <c r="A1884" t="s">
        <v>108</v>
      </c>
      <c r="B1884" s="16">
        <v>41820</v>
      </c>
      <c r="C1884" s="16" t="str">
        <f t="shared" si="87"/>
        <v>Jun</v>
      </c>
      <c r="D1884" s="16" t="str">
        <f t="shared" si="88"/>
        <v>FY 2015</v>
      </c>
      <c r="E1884" s="16" t="str">
        <f t="shared" si="89"/>
        <v>Q1</v>
      </c>
      <c r="F1884" t="s">
        <v>129</v>
      </c>
      <c r="G1884" t="s">
        <v>130</v>
      </c>
      <c r="H1884">
        <v>61369</v>
      </c>
      <c r="I1884" t="s">
        <v>111</v>
      </c>
      <c r="J1884" t="s">
        <v>112</v>
      </c>
      <c r="L1884">
        <v>70</v>
      </c>
      <c r="M1884" t="s">
        <v>131</v>
      </c>
    </row>
    <row r="1885" spans="1:13" x14ac:dyDescent="0.3">
      <c r="A1885" t="s">
        <v>108</v>
      </c>
      <c r="B1885" s="16">
        <v>41820</v>
      </c>
      <c r="C1885" s="16" t="str">
        <f t="shared" si="87"/>
        <v>Jun</v>
      </c>
      <c r="D1885" s="16" t="str">
        <f t="shared" si="88"/>
        <v>FY 2015</v>
      </c>
      <c r="E1885" s="16" t="str">
        <f t="shared" si="89"/>
        <v>Q1</v>
      </c>
      <c r="F1885" t="s">
        <v>132</v>
      </c>
      <c r="G1885" t="s">
        <v>133</v>
      </c>
      <c r="H1885">
        <v>13419</v>
      </c>
      <c r="I1885" t="s">
        <v>111</v>
      </c>
      <c r="J1885" t="s">
        <v>112</v>
      </c>
      <c r="L1885">
        <v>80</v>
      </c>
      <c r="M1885" t="s">
        <v>134</v>
      </c>
    </row>
    <row r="1886" spans="1:13" x14ac:dyDescent="0.3">
      <c r="A1886" t="s">
        <v>108</v>
      </c>
      <c r="B1886" s="16">
        <v>41820</v>
      </c>
      <c r="C1886" s="16" t="str">
        <f t="shared" si="87"/>
        <v>Jun</v>
      </c>
      <c r="D1886" s="16" t="str">
        <f t="shared" si="88"/>
        <v>FY 2015</v>
      </c>
      <c r="E1886" s="16" t="str">
        <f t="shared" si="89"/>
        <v>Q1</v>
      </c>
      <c r="F1886" t="s">
        <v>135</v>
      </c>
      <c r="G1886" t="s">
        <v>136</v>
      </c>
      <c r="H1886">
        <v>9637</v>
      </c>
      <c r="I1886" t="s">
        <v>111</v>
      </c>
      <c r="J1886" t="s">
        <v>112</v>
      </c>
      <c r="L1886">
        <v>90</v>
      </c>
      <c r="M1886" t="s">
        <v>137</v>
      </c>
    </row>
    <row r="1887" spans="1:13" x14ac:dyDescent="0.3">
      <c r="A1887" t="s">
        <v>108</v>
      </c>
      <c r="B1887" s="16">
        <v>41820</v>
      </c>
      <c r="C1887" s="16" t="str">
        <f t="shared" si="87"/>
        <v>Jun</v>
      </c>
      <c r="D1887" s="16" t="str">
        <f t="shared" si="88"/>
        <v>FY 2015</v>
      </c>
      <c r="E1887" s="16" t="str">
        <f t="shared" si="89"/>
        <v>Q1</v>
      </c>
      <c r="F1887" t="s">
        <v>138</v>
      </c>
      <c r="G1887" t="s">
        <v>139</v>
      </c>
      <c r="H1887">
        <v>358</v>
      </c>
      <c r="I1887" t="s">
        <v>111</v>
      </c>
      <c r="J1887" t="s">
        <v>112</v>
      </c>
      <c r="L1887">
        <v>100</v>
      </c>
      <c r="M1887" t="s">
        <v>140</v>
      </c>
    </row>
    <row r="1888" spans="1:13" x14ac:dyDescent="0.3">
      <c r="A1888" t="s">
        <v>108</v>
      </c>
      <c r="B1888" s="16">
        <v>41820</v>
      </c>
      <c r="C1888" s="16" t="str">
        <f t="shared" si="87"/>
        <v>Jun</v>
      </c>
      <c r="D1888" s="16" t="str">
        <f t="shared" si="88"/>
        <v>FY 2015</v>
      </c>
      <c r="E1888" s="16" t="str">
        <f t="shared" si="89"/>
        <v>Q1</v>
      </c>
      <c r="F1888" t="s">
        <v>141</v>
      </c>
      <c r="G1888" t="s">
        <v>142</v>
      </c>
      <c r="H1888">
        <v>57</v>
      </c>
      <c r="I1888" t="s">
        <v>111</v>
      </c>
      <c r="J1888" t="s">
        <v>112</v>
      </c>
      <c r="L1888">
        <v>110</v>
      </c>
      <c r="M1888" t="s">
        <v>143</v>
      </c>
    </row>
    <row r="1889" spans="1:13" x14ac:dyDescent="0.3">
      <c r="A1889" t="s">
        <v>108</v>
      </c>
      <c r="B1889" s="16">
        <v>41820</v>
      </c>
      <c r="C1889" s="16" t="str">
        <f t="shared" si="87"/>
        <v>Jun</v>
      </c>
      <c r="D1889" s="16" t="str">
        <f t="shared" si="88"/>
        <v>FY 2015</v>
      </c>
      <c r="E1889" s="16" t="str">
        <f t="shared" si="89"/>
        <v>Q1</v>
      </c>
      <c r="F1889" t="s">
        <v>144</v>
      </c>
      <c r="G1889" t="s">
        <v>145</v>
      </c>
      <c r="H1889">
        <v>1592</v>
      </c>
      <c r="I1889" t="s">
        <v>111</v>
      </c>
      <c r="J1889" t="s">
        <v>112</v>
      </c>
      <c r="L1889">
        <v>120</v>
      </c>
      <c r="M1889" t="s">
        <v>146</v>
      </c>
    </row>
    <row r="1890" spans="1:13" x14ac:dyDescent="0.3">
      <c r="A1890" t="s">
        <v>108</v>
      </c>
      <c r="B1890" s="16">
        <v>41820</v>
      </c>
      <c r="C1890" s="16" t="str">
        <f t="shared" si="87"/>
        <v>Jun</v>
      </c>
      <c r="D1890" s="16" t="str">
        <f t="shared" si="88"/>
        <v>FY 2015</v>
      </c>
      <c r="E1890" s="16" t="str">
        <f t="shared" si="89"/>
        <v>Q1</v>
      </c>
      <c r="F1890" t="s">
        <v>147</v>
      </c>
      <c r="G1890" t="s">
        <v>148</v>
      </c>
      <c r="H1890">
        <v>1775</v>
      </c>
      <c r="I1890" t="s">
        <v>111</v>
      </c>
      <c r="J1890" t="s">
        <v>112</v>
      </c>
      <c r="L1890">
        <v>130</v>
      </c>
      <c r="M1890" t="s">
        <v>149</v>
      </c>
    </row>
    <row r="1891" spans="1:13" x14ac:dyDescent="0.3">
      <c r="A1891" t="s">
        <v>108</v>
      </c>
      <c r="B1891" s="16">
        <v>41820</v>
      </c>
      <c r="C1891" s="16" t="str">
        <f t="shared" si="87"/>
        <v>Jun</v>
      </c>
      <c r="D1891" s="16" t="str">
        <f t="shared" si="88"/>
        <v>FY 2015</v>
      </c>
      <c r="E1891" s="16" t="str">
        <f t="shared" si="89"/>
        <v>Q1</v>
      </c>
      <c r="F1891" t="s">
        <v>150</v>
      </c>
      <c r="G1891" t="s">
        <v>151</v>
      </c>
      <c r="H1891">
        <v>60954</v>
      </c>
      <c r="I1891" t="s">
        <v>111</v>
      </c>
      <c r="J1891" t="s">
        <v>112</v>
      </c>
      <c r="L1891">
        <v>140</v>
      </c>
      <c r="M1891" t="s">
        <v>152</v>
      </c>
    </row>
    <row r="1892" spans="1:13" x14ac:dyDescent="0.3">
      <c r="A1892" t="s">
        <v>108</v>
      </c>
      <c r="B1892" s="16">
        <v>41790</v>
      </c>
      <c r="C1892" s="16" t="str">
        <f t="shared" si="87"/>
        <v>May</v>
      </c>
      <c r="D1892" s="16" t="str">
        <f t="shared" si="88"/>
        <v>FY 2015</v>
      </c>
      <c r="E1892" s="16" t="str">
        <f t="shared" si="89"/>
        <v>Q1</v>
      </c>
      <c r="F1892" t="s">
        <v>109</v>
      </c>
      <c r="G1892" t="s">
        <v>110</v>
      </c>
      <c r="H1892">
        <v>15790</v>
      </c>
      <c r="I1892" t="s">
        <v>111</v>
      </c>
      <c r="J1892" t="s">
        <v>112</v>
      </c>
      <c r="L1892">
        <v>10</v>
      </c>
      <c r="M1892" t="s">
        <v>113</v>
      </c>
    </row>
    <row r="1893" spans="1:13" x14ac:dyDescent="0.3">
      <c r="A1893" t="s">
        <v>108</v>
      </c>
      <c r="B1893" s="16">
        <v>41790</v>
      </c>
      <c r="C1893" s="16" t="str">
        <f t="shared" si="87"/>
        <v>May</v>
      </c>
      <c r="D1893" s="16" t="str">
        <f t="shared" si="88"/>
        <v>FY 2015</v>
      </c>
      <c r="E1893" s="16" t="str">
        <f t="shared" si="89"/>
        <v>Q1</v>
      </c>
      <c r="F1893" t="s">
        <v>114</v>
      </c>
      <c r="G1893" t="s">
        <v>115</v>
      </c>
      <c r="H1893">
        <v>10557</v>
      </c>
      <c r="I1893" t="s">
        <v>111</v>
      </c>
      <c r="J1893" t="s">
        <v>112</v>
      </c>
      <c r="L1893">
        <v>20</v>
      </c>
      <c r="M1893" t="s">
        <v>116</v>
      </c>
    </row>
    <row r="1894" spans="1:13" x14ac:dyDescent="0.3">
      <c r="A1894" t="s">
        <v>108</v>
      </c>
      <c r="B1894" s="16">
        <v>41790</v>
      </c>
      <c r="C1894" s="16" t="str">
        <f t="shared" si="87"/>
        <v>May</v>
      </c>
      <c r="D1894" s="16" t="str">
        <f t="shared" si="88"/>
        <v>FY 2015</v>
      </c>
      <c r="E1894" s="16" t="str">
        <f t="shared" si="89"/>
        <v>Q1</v>
      </c>
      <c r="F1894" t="s">
        <v>117</v>
      </c>
      <c r="G1894" t="s">
        <v>118</v>
      </c>
      <c r="H1894">
        <v>257</v>
      </c>
      <c r="I1894" t="s">
        <v>111</v>
      </c>
      <c r="J1894" t="s">
        <v>112</v>
      </c>
      <c r="L1894">
        <v>30</v>
      </c>
      <c r="M1894" t="s">
        <v>119</v>
      </c>
    </row>
    <row r="1895" spans="1:13" x14ac:dyDescent="0.3">
      <c r="A1895" t="s">
        <v>108</v>
      </c>
      <c r="B1895" s="16">
        <v>41790</v>
      </c>
      <c r="C1895" s="16" t="str">
        <f t="shared" si="87"/>
        <v>May</v>
      </c>
      <c r="D1895" s="16" t="str">
        <f t="shared" si="88"/>
        <v>FY 2015</v>
      </c>
      <c r="E1895" s="16" t="str">
        <f t="shared" si="89"/>
        <v>Q1</v>
      </c>
      <c r="F1895" t="s">
        <v>120</v>
      </c>
      <c r="G1895" t="s">
        <v>121</v>
      </c>
      <c r="H1895">
        <v>48</v>
      </c>
      <c r="I1895" t="s">
        <v>111</v>
      </c>
      <c r="J1895" t="s">
        <v>112</v>
      </c>
      <c r="L1895">
        <v>40</v>
      </c>
      <c r="M1895" t="s">
        <v>122</v>
      </c>
    </row>
    <row r="1896" spans="1:13" x14ac:dyDescent="0.3">
      <c r="A1896" t="s">
        <v>108</v>
      </c>
      <c r="B1896" s="16">
        <v>41790</v>
      </c>
      <c r="C1896" s="16" t="str">
        <f t="shared" si="87"/>
        <v>May</v>
      </c>
      <c r="D1896" s="16" t="str">
        <f t="shared" si="88"/>
        <v>FY 2015</v>
      </c>
      <c r="E1896" s="16" t="str">
        <f t="shared" si="89"/>
        <v>Q1</v>
      </c>
      <c r="F1896" t="s">
        <v>123</v>
      </c>
      <c r="G1896" t="s">
        <v>124</v>
      </c>
      <c r="H1896">
        <v>1780</v>
      </c>
      <c r="I1896" t="s">
        <v>111</v>
      </c>
      <c r="J1896" t="s">
        <v>112</v>
      </c>
      <c r="L1896">
        <v>50</v>
      </c>
      <c r="M1896" t="s">
        <v>125</v>
      </c>
    </row>
    <row r="1897" spans="1:13" x14ac:dyDescent="0.3">
      <c r="A1897" t="s">
        <v>108</v>
      </c>
      <c r="B1897" s="16">
        <v>41790</v>
      </c>
      <c r="C1897" s="16" t="str">
        <f t="shared" si="87"/>
        <v>May</v>
      </c>
      <c r="D1897" s="16" t="str">
        <f t="shared" si="88"/>
        <v>FY 2015</v>
      </c>
      <c r="E1897" s="16" t="str">
        <f t="shared" si="89"/>
        <v>Q1</v>
      </c>
      <c r="F1897" t="s">
        <v>126</v>
      </c>
      <c r="G1897" t="s">
        <v>127</v>
      </c>
      <c r="H1897">
        <v>3148</v>
      </c>
      <c r="I1897" t="s">
        <v>111</v>
      </c>
      <c r="J1897" t="s">
        <v>112</v>
      </c>
      <c r="L1897">
        <v>60</v>
      </c>
      <c r="M1897" t="s">
        <v>128</v>
      </c>
    </row>
    <row r="1898" spans="1:13" x14ac:dyDescent="0.3">
      <c r="A1898" t="s">
        <v>108</v>
      </c>
      <c r="B1898" s="16">
        <v>41790</v>
      </c>
      <c r="C1898" s="16" t="str">
        <f t="shared" si="87"/>
        <v>May</v>
      </c>
      <c r="D1898" s="16" t="str">
        <f t="shared" si="88"/>
        <v>FY 2015</v>
      </c>
      <c r="E1898" s="16" t="str">
        <f t="shared" si="89"/>
        <v>Q1</v>
      </c>
      <c r="F1898" t="s">
        <v>129</v>
      </c>
      <c r="G1898" t="s">
        <v>130</v>
      </c>
      <c r="H1898">
        <v>63431</v>
      </c>
      <c r="I1898" t="s">
        <v>111</v>
      </c>
      <c r="J1898" t="s">
        <v>112</v>
      </c>
      <c r="L1898">
        <v>70</v>
      </c>
      <c r="M1898" t="s">
        <v>131</v>
      </c>
    </row>
    <row r="1899" spans="1:13" x14ac:dyDescent="0.3">
      <c r="A1899" t="s">
        <v>108</v>
      </c>
      <c r="B1899" s="16">
        <v>41790</v>
      </c>
      <c r="C1899" s="16" t="str">
        <f t="shared" si="87"/>
        <v>May</v>
      </c>
      <c r="D1899" s="16" t="str">
        <f t="shared" si="88"/>
        <v>FY 2015</v>
      </c>
      <c r="E1899" s="16" t="str">
        <f t="shared" si="89"/>
        <v>Q1</v>
      </c>
      <c r="F1899" t="s">
        <v>132</v>
      </c>
      <c r="G1899" t="s">
        <v>133</v>
      </c>
      <c r="H1899">
        <v>16358</v>
      </c>
      <c r="I1899" t="s">
        <v>111</v>
      </c>
      <c r="J1899" t="s">
        <v>112</v>
      </c>
      <c r="L1899">
        <v>80</v>
      </c>
      <c r="M1899" t="s">
        <v>134</v>
      </c>
    </row>
    <row r="1900" spans="1:13" x14ac:dyDescent="0.3">
      <c r="A1900" t="s">
        <v>108</v>
      </c>
      <c r="B1900" s="16">
        <v>41790</v>
      </c>
      <c r="C1900" s="16" t="str">
        <f t="shared" si="87"/>
        <v>May</v>
      </c>
      <c r="D1900" s="16" t="str">
        <f t="shared" si="88"/>
        <v>FY 2015</v>
      </c>
      <c r="E1900" s="16" t="str">
        <f t="shared" si="89"/>
        <v>Q1</v>
      </c>
      <c r="F1900" t="s">
        <v>135</v>
      </c>
      <c r="G1900" t="s">
        <v>136</v>
      </c>
      <c r="H1900">
        <v>10561</v>
      </c>
      <c r="I1900" t="s">
        <v>111</v>
      </c>
      <c r="J1900" t="s">
        <v>112</v>
      </c>
      <c r="L1900">
        <v>90</v>
      </c>
      <c r="M1900" t="s">
        <v>137</v>
      </c>
    </row>
    <row r="1901" spans="1:13" x14ac:dyDescent="0.3">
      <c r="A1901" t="s">
        <v>108</v>
      </c>
      <c r="B1901" s="16">
        <v>41790</v>
      </c>
      <c r="C1901" s="16" t="str">
        <f t="shared" si="87"/>
        <v>May</v>
      </c>
      <c r="D1901" s="16" t="str">
        <f t="shared" si="88"/>
        <v>FY 2015</v>
      </c>
      <c r="E1901" s="16" t="str">
        <f t="shared" si="89"/>
        <v>Q1</v>
      </c>
      <c r="F1901" t="s">
        <v>138</v>
      </c>
      <c r="G1901" t="s">
        <v>139</v>
      </c>
      <c r="H1901">
        <v>253</v>
      </c>
      <c r="I1901" t="s">
        <v>111</v>
      </c>
      <c r="J1901" t="s">
        <v>112</v>
      </c>
      <c r="L1901">
        <v>100</v>
      </c>
      <c r="M1901" t="s">
        <v>140</v>
      </c>
    </row>
    <row r="1902" spans="1:13" x14ac:dyDescent="0.3">
      <c r="A1902" t="s">
        <v>108</v>
      </c>
      <c r="B1902" s="16">
        <v>41790</v>
      </c>
      <c r="C1902" s="16" t="str">
        <f t="shared" si="87"/>
        <v>May</v>
      </c>
      <c r="D1902" s="16" t="str">
        <f t="shared" si="88"/>
        <v>FY 2015</v>
      </c>
      <c r="E1902" s="16" t="str">
        <f t="shared" si="89"/>
        <v>Q1</v>
      </c>
      <c r="F1902" t="s">
        <v>141</v>
      </c>
      <c r="G1902" t="s">
        <v>142</v>
      </c>
      <c r="H1902">
        <v>30</v>
      </c>
      <c r="I1902" t="s">
        <v>111</v>
      </c>
      <c r="J1902" t="s">
        <v>112</v>
      </c>
      <c r="L1902">
        <v>110</v>
      </c>
      <c r="M1902" t="s">
        <v>143</v>
      </c>
    </row>
    <row r="1903" spans="1:13" x14ac:dyDescent="0.3">
      <c r="A1903" t="s">
        <v>108</v>
      </c>
      <c r="B1903" s="16">
        <v>41790</v>
      </c>
      <c r="C1903" s="16" t="str">
        <f t="shared" si="87"/>
        <v>May</v>
      </c>
      <c r="D1903" s="16" t="str">
        <f t="shared" si="88"/>
        <v>FY 2015</v>
      </c>
      <c r="E1903" s="16" t="str">
        <f t="shared" si="89"/>
        <v>Q1</v>
      </c>
      <c r="F1903" t="s">
        <v>144</v>
      </c>
      <c r="G1903" t="s">
        <v>145</v>
      </c>
      <c r="H1903">
        <v>1489</v>
      </c>
      <c r="I1903" t="s">
        <v>111</v>
      </c>
      <c r="J1903" t="s">
        <v>112</v>
      </c>
      <c r="L1903">
        <v>120</v>
      </c>
      <c r="M1903" t="s">
        <v>146</v>
      </c>
    </row>
    <row r="1904" spans="1:13" x14ac:dyDescent="0.3">
      <c r="A1904" t="s">
        <v>108</v>
      </c>
      <c r="B1904" s="16">
        <v>41790</v>
      </c>
      <c r="C1904" s="16" t="str">
        <f t="shared" si="87"/>
        <v>May</v>
      </c>
      <c r="D1904" s="16" t="str">
        <f t="shared" si="88"/>
        <v>FY 2015</v>
      </c>
      <c r="E1904" s="16" t="str">
        <f t="shared" si="89"/>
        <v>Q1</v>
      </c>
      <c r="F1904" t="s">
        <v>147</v>
      </c>
      <c r="G1904" t="s">
        <v>148</v>
      </c>
      <c r="H1904">
        <v>4025</v>
      </c>
      <c r="I1904" t="s">
        <v>111</v>
      </c>
      <c r="J1904" t="s">
        <v>112</v>
      </c>
      <c r="L1904">
        <v>130</v>
      </c>
      <c r="M1904" t="s">
        <v>149</v>
      </c>
    </row>
    <row r="1905" spans="1:13" x14ac:dyDescent="0.3">
      <c r="A1905" t="s">
        <v>108</v>
      </c>
      <c r="B1905" s="16">
        <v>41790</v>
      </c>
      <c r="C1905" s="16" t="str">
        <f t="shared" si="87"/>
        <v>May</v>
      </c>
      <c r="D1905" s="16" t="str">
        <f t="shared" si="88"/>
        <v>FY 2015</v>
      </c>
      <c r="E1905" s="16" t="str">
        <f t="shared" si="89"/>
        <v>Q1</v>
      </c>
      <c r="F1905" t="s">
        <v>150</v>
      </c>
      <c r="G1905" t="s">
        <v>151</v>
      </c>
      <c r="H1905">
        <v>62739</v>
      </c>
      <c r="I1905" t="s">
        <v>111</v>
      </c>
      <c r="J1905" t="s">
        <v>112</v>
      </c>
      <c r="L1905">
        <v>140</v>
      </c>
      <c r="M1905" t="s">
        <v>152</v>
      </c>
    </row>
    <row r="1906" spans="1:13" x14ac:dyDescent="0.3">
      <c r="A1906" t="s">
        <v>108</v>
      </c>
      <c r="B1906" s="16">
        <v>41759</v>
      </c>
      <c r="C1906" s="16" t="str">
        <f t="shared" si="87"/>
        <v>Apr</v>
      </c>
      <c r="D1906" s="16" t="str">
        <f t="shared" si="88"/>
        <v>FY 2015</v>
      </c>
      <c r="E1906" s="16" t="str">
        <f t="shared" si="89"/>
        <v>Q1</v>
      </c>
      <c r="F1906" t="s">
        <v>109</v>
      </c>
      <c r="G1906" t="s">
        <v>110</v>
      </c>
      <c r="H1906">
        <v>17038</v>
      </c>
      <c r="I1906" t="s">
        <v>111</v>
      </c>
      <c r="J1906" t="s">
        <v>112</v>
      </c>
      <c r="L1906">
        <v>10</v>
      </c>
      <c r="M1906" t="s">
        <v>113</v>
      </c>
    </row>
    <row r="1907" spans="1:13" x14ac:dyDescent="0.3">
      <c r="A1907" t="s">
        <v>108</v>
      </c>
      <c r="B1907" s="16">
        <v>41759</v>
      </c>
      <c r="C1907" s="16" t="str">
        <f t="shared" si="87"/>
        <v>Apr</v>
      </c>
      <c r="D1907" s="16" t="str">
        <f t="shared" si="88"/>
        <v>FY 2015</v>
      </c>
      <c r="E1907" s="16" t="str">
        <f t="shared" si="89"/>
        <v>Q1</v>
      </c>
      <c r="F1907" t="s">
        <v>114</v>
      </c>
      <c r="G1907" t="s">
        <v>115</v>
      </c>
      <c r="H1907">
        <v>10837</v>
      </c>
      <c r="I1907" t="s">
        <v>111</v>
      </c>
      <c r="J1907" t="s">
        <v>112</v>
      </c>
      <c r="L1907">
        <v>20</v>
      </c>
      <c r="M1907" t="s">
        <v>116</v>
      </c>
    </row>
    <row r="1908" spans="1:13" x14ac:dyDescent="0.3">
      <c r="A1908" t="s">
        <v>108</v>
      </c>
      <c r="B1908" s="16">
        <v>41759</v>
      </c>
      <c r="C1908" s="16" t="str">
        <f t="shared" si="87"/>
        <v>Apr</v>
      </c>
      <c r="D1908" s="16" t="str">
        <f t="shared" si="88"/>
        <v>FY 2015</v>
      </c>
      <c r="E1908" s="16" t="str">
        <f t="shared" si="89"/>
        <v>Q1</v>
      </c>
      <c r="F1908" t="s">
        <v>117</v>
      </c>
      <c r="G1908" t="s">
        <v>118</v>
      </c>
      <c r="H1908">
        <v>224</v>
      </c>
      <c r="I1908" t="s">
        <v>111</v>
      </c>
      <c r="J1908" t="s">
        <v>112</v>
      </c>
      <c r="L1908">
        <v>30</v>
      </c>
      <c r="M1908" t="s">
        <v>119</v>
      </c>
    </row>
    <row r="1909" spans="1:13" x14ac:dyDescent="0.3">
      <c r="A1909" t="s">
        <v>108</v>
      </c>
      <c r="B1909" s="16">
        <v>41759</v>
      </c>
      <c r="C1909" s="16" t="str">
        <f t="shared" si="87"/>
        <v>Apr</v>
      </c>
      <c r="D1909" s="16" t="str">
        <f t="shared" si="88"/>
        <v>FY 2015</v>
      </c>
      <c r="E1909" s="16" t="str">
        <f t="shared" si="89"/>
        <v>Q1</v>
      </c>
      <c r="F1909" t="s">
        <v>120</v>
      </c>
      <c r="G1909" t="s">
        <v>121</v>
      </c>
      <c r="H1909">
        <v>48</v>
      </c>
      <c r="I1909" t="s">
        <v>111</v>
      </c>
      <c r="J1909" t="s">
        <v>112</v>
      </c>
      <c r="L1909">
        <v>40</v>
      </c>
      <c r="M1909" t="s">
        <v>122</v>
      </c>
    </row>
    <row r="1910" spans="1:13" x14ac:dyDescent="0.3">
      <c r="A1910" t="s">
        <v>108</v>
      </c>
      <c r="B1910" s="16">
        <v>41759</v>
      </c>
      <c r="C1910" s="16" t="str">
        <f t="shared" si="87"/>
        <v>Apr</v>
      </c>
      <c r="D1910" s="16" t="str">
        <f t="shared" si="88"/>
        <v>FY 2015</v>
      </c>
      <c r="E1910" s="16" t="str">
        <f t="shared" si="89"/>
        <v>Q1</v>
      </c>
      <c r="F1910" t="s">
        <v>123</v>
      </c>
      <c r="G1910" t="s">
        <v>124</v>
      </c>
      <c r="H1910">
        <v>1413</v>
      </c>
      <c r="I1910" t="s">
        <v>111</v>
      </c>
      <c r="J1910" t="s">
        <v>112</v>
      </c>
      <c r="L1910">
        <v>50</v>
      </c>
      <c r="M1910" t="s">
        <v>125</v>
      </c>
    </row>
    <row r="1911" spans="1:13" x14ac:dyDescent="0.3">
      <c r="A1911" t="s">
        <v>108</v>
      </c>
      <c r="B1911" s="16">
        <v>41759</v>
      </c>
      <c r="C1911" s="16" t="str">
        <f t="shared" si="87"/>
        <v>Apr</v>
      </c>
      <c r="D1911" s="16" t="str">
        <f t="shared" si="88"/>
        <v>FY 2015</v>
      </c>
      <c r="E1911" s="16" t="str">
        <f t="shared" si="89"/>
        <v>Q1</v>
      </c>
      <c r="F1911" t="s">
        <v>126</v>
      </c>
      <c r="G1911" t="s">
        <v>127</v>
      </c>
      <c r="H1911">
        <v>4516</v>
      </c>
      <c r="I1911" t="s">
        <v>111</v>
      </c>
      <c r="J1911" t="s">
        <v>112</v>
      </c>
      <c r="L1911">
        <v>60</v>
      </c>
      <c r="M1911" t="s">
        <v>128</v>
      </c>
    </row>
    <row r="1912" spans="1:13" x14ac:dyDescent="0.3">
      <c r="A1912" t="s">
        <v>108</v>
      </c>
      <c r="B1912" s="16">
        <v>41759</v>
      </c>
      <c r="C1912" s="16" t="str">
        <f t="shared" si="87"/>
        <v>Apr</v>
      </c>
      <c r="D1912" s="16" t="str">
        <f t="shared" si="88"/>
        <v>FY 2015</v>
      </c>
      <c r="E1912" s="16" t="str">
        <f t="shared" si="89"/>
        <v>Q1</v>
      </c>
      <c r="F1912" t="s">
        <v>129</v>
      </c>
      <c r="G1912" t="s">
        <v>130</v>
      </c>
      <c r="H1912">
        <v>60160</v>
      </c>
      <c r="I1912" t="s">
        <v>111</v>
      </c>
      <c r="J1912" t="s">
        <v>112</v>
      </c>
      <c r="L1912">
        <v>70</v>
      </c>
      <c r="M1912" t="s">
        <v>131</v>
      </c>
    </row>
    <row r="1913" spans="1:13" x14ac:dyDescent="0.3">
      <c r="A1913" t="s">
        <v>108</v>
      </c>
      <c r="B1913" s="16">
        <v>41759</v>
      </c>
      <c r="C1913" s="16" t="str">
        <f t="shared" si="87"/>
        <v>Apr</v>
      </c>
      <c r="D1913" s="16" t="str">
        <f t="shared" si="88"/>
        <v>FY 2015</v>
      </c>
      <c r="E1913" s="16" t="str">
        <f t="shared" si="89"/>
        <v>Q1</v>
      </c>
      <c r="F1913" t="s">
        <v>132</v>
      </c>
      <c r="G1913" t="s">
        <v>133</v>
      </c>
      <c r="H1913">
        <v>16443</v>
      </c>
      <c r="I1913" t="s">
        <v>111</v>
      </c>
      <c r="J1913" t="s">
        <v>112</v>
      </c>
      <c r="L1913">
        <v>80</v>
      </c>
      <c r="M1913" t="s">
        <v>134</v>
      </c>
    </row>
    <row r="1914" spans="1:13" x14ac:dyDescent="0.3">
      <c r="A1914" t="s">
        <v>108</v>
      </c>
      <c r="B1914" s="16">
        <v>41759</v>
      </c>
      <c r="C1914" s="16" t="str">
        <f t="shared" si="87"/>
        <v>Apr</v>
      </c>
      <c r="D1914" s="16" t="str">
        <f t="shared" si="88"/>
        <v>FY 2015</v>
      </c>
      <c r="E1914" s="16" t="str">
        <f t="shared" si="89"/>
        <v>Q1</v>
      </c>
      <c r="F1914" t="s">
        <v>135</v>
      </c>
      <c r="G1914" t="s">
        <v>136</v>
      </c>
      <c r="H1914">
        <v>10726</v>
      </c>
      <c r="I1914" t="s">
        <v>111</v>
      </c>
      <c r="J1914" t="s">
        <v>112</v>
      </c>
      <c r="L1914">
        <v>90</v>
      </c>
      <c r="M1914" t="s">
        <v>137</v>
      </c>
    </row>
    <row r="1915" spans="1:13" x14ac:dyDescent="0.3">
      <c r="A1915" t="s">
        <v>108</v>
      </c>
      <c r="B1915" s="16">
        <v>41759</v>
      </c>
      <c r="C1915" s="16" t="str">
        <f t="shared" si="87"/>
        <v>Apr</v>
      </c>
      <c r="D1915" s="16" t="str">
        <f t="shared" si="88"/>
        <v>FY 2015</v>
      </c>
      <c r="E1915" s="16" t="str">
        <f t="shared" si="89"/>
        <v>Q1</v>
      </c>
      <c r="F1915" t="s">
        <v>138</v>
      </c>
      <c r="G1915" t="s">
        <v>139</v>
      </c>
      <c r="H1915">
        <v>256</v>
      </c>
      <c r="I1915" t="s">
        <v>111</v>
      </c>
      <c r="J1915" t="s">
        <v>112</v>
      </c>
      <c r="L1915">
        <v>100</v>
      </c>
      <c r="M1915" t="s">
        <v>140</v>
      </c>
    </row>
    <row r="1916" spans="1:13" x14ac:dyDescent="0.3">
      <c r="A1916" t="s">
        <v>108</v>
      </c>
      <c r="B1916" s="16">
        <v>41759</v>
      </c>
      <c r="C1916" s="16" t="str">
        <f t="shared" si="87"/>
        <v>Apr</v>
      </c>
      <c r="D1916" s="16" t="str">
        <f t="shared" si="88"/>
        <v>FY 2015</v>
      </c>
      <c r="E1916" s="16" t="str">
        <f t="shared" si="89"/>
        <v>Q1</v>
      </c>
      <c r="F1916" t="s">
        <v>141</v>
      </c>
      <c r="G1916" t="s">
        <v>142</v>
      </c>
      <c r="H1916">
        <v>26</v>
      </c>
      <c r="I1916" t="s">
        <v>111</v>
      </c>
      <c r="J1916" t="s">
        <v>112</v>
      </c>
      <c r="L1916">
        <v>110</v>
      </c>
      <c r="M1916" t="s">
        <v>143</v>
      </c>
    </row>
    <row r="1917" spans="1:13" x14ac:dyDescent="0.3">
      <c r="A1917" t="s">
        <v>108</v>
      </c>
      <c r="B1917" s="16">
        <v>41759</v>
      </c>
      <c r="C1917" s="16" t="str">
        <f t="shared" si="87"/>
        <v>Apr</v>
      </c>
      <c r="D1917" s="16" t="str">
        <f t="shared" si="88"/>
        <v>FY 2015</v>
      </c>
      <c r="E1917" s="16" t="str">
        <f t="shared" si="89"/>
        <v>Q1</v>
      </c>
      <c r="F1917" t="s">
        <v>144</v>
      </c>
      <c r="G1917" t="s">
        <v>145</v>
      </c>
      <c r="H1917">
        <v>1428</v>
      </c>
      <c r="I1917" t="s">
        <v>111</v>
      </c>
      <c r="J1917" t="s">
        <v>112</v>
      </c>
      <c r="L1917">
        <v>120</v>
      </c>
      <c r="M1917" t="s">
        <v>146</v>
      </c>
    </row>
    <row r="1918" spans="1:13" x14ac:dyDescent="0.3">
      <c r="A1918" t="s">
        <v>108</v>
      </c>
      <c r="B1918" s="16">
        <v>41759</v>
      </c>
      <c r="C1918" s="16" t="str">
        <f t="shared" si="87"/>
        <v>Apr</v>
      </c>
      <c r="D1918" s="16" t="str">
        <f t="shared" si="88"/>
        <v>FY 2015</v>
      </c>
      <c r="E1918" s="16" t="str">
        <f t="shared" si="89"/>
        <v>Q1</v>
      </c>
      <c r="F1918" t="s">
        <v>147</v>
      </c>
      <c r="G1918" t="s">
        <v>148</v>
      </c>
      <c r="H1918">
        <v>4007</v>
      </c>
      <c r="I1918" t="s">
        <v>111</v>
      </c>
      <c r="J1918" t="s">
        <v>112</v>
      </c>
      <c r="L1918">
        <v>130</v>
      </c>
      <c r="M1918" t="s">
        <v>149</v>
      </c>
    </row>
    <row r="1919" spans="1:13" x14ac:dyDescent="0.3">
      <c r="A1919" t="s">
        <v>108</v>
      </c>
      <c r="B1919" s="16">
        <v>41759</v>
      </c>
      <c r="C1919" s="16" t="str">
        <f t="shared" si="87"/>
        <v>Apr</v>
      </c>
      <c r="D1919" s="16" t="str">
        <f t="shared" si="88"/>
        <v>FY 2015</v>
      </c>
      <c r="E1919" s="16" t="str">
        <f t="shared" si="89"/>
        <v>Q1</v>
      </c>
      <c r="F1919" t="s">
        <v>150</v>
      </c>
      <c r="G1919" t="s">
        <v>151</v>
      </c>
      <c r="H1919">
        <v>61234</v>
      </c>
      <c r="I1919" t="s">
        <v>111</v>
      </c>
      <c r="J1919" t="s">
        <v>112</v>
      </c>
      <c r="L1919">
        <v>140</v>
      </c>
      <c r="M1919" t="s">
        <v>152</v>
      </c>
    </row>
    <row r="1920" spans="1:13" x14ac:dyDescent="0.3">
      <c r="A1920" t="s">
        <v>108</v>
      </c>
      <c r="B1920" s="16">
        <v>41729</v>
      </c>
      <c r="C1920" s="16" t="str">
        <f t="shared" si="87"/>
        <v>Mar</v>
      </c>
      <c r="D1920" s="16" t="str">
        <f t="shared" si="88"/>
        <v>FY 2014</v>
      </c>
      <c r="E1920" s="16" t="str">
        <f t="shared" si="89"/>
        <v>Q4</v>
      </c>
      <c r="F1920" t="s">
        <v>109</v>
      </c>
      <c r="G1920" t="s">
        <v>110</v>
      </c>
      <c r="H1920">
        <v>15573</v>
      </c>
      <c r="I1920" t="s">
        <v>111</v>
      </c>
      <c r="J1920" t="s">
        <v>112</v>
      </c>
      <c r="L1920">
        <v>10</v>
      </c>
      <c r="M1920" t="s">
        <v>113</v>
      </c>
    </row>
    <row r="1921" spans="1:13" x14ac:dyDescent="0.3">
      <c r="A1921" t="s">
        <v>108</v>
      </c>
      <c r="B1921" s="16">
        <v>41729</v>
      </c>
      <c r="C1921" s="16" t="str">
        <f t="shared" si="87"/>
        <v>Mar</v>
      </c>
      <c r="D1921" s="16" t="str">
        <f t="shared" si="88"/>
        <v>FY 2014</v>
      </c>
      <c r="E1921" s="16" t="str">
        <f t="shared" si="89"/>
        <v>Q4</v>
      </c>
      <c r="F1921" t="s">
        <v>114</v>
      </c>
      <c r="G1921" t="s">
        <v>115</v>
      </c>
      <c r="H1921">
        <v>10323</v>
      </c>
      <c r="I1921" t="s">
        <v>111</v>
      </c>
      <c r="J1921" t="s">
        <v>112</v>
      </c>
      <c r="L1921">
        <v>20</v>
      </c>
      <c r="M1921" t="s">
        <v>116</v>
      </c>
    </row>
    <row r="1922" spans="1:13" x14ac:dyDescent="0.3">
      <c r="A1922" t="s">
        <v>108</v>
      </c>
      <c r="B1922" s="16">
        <v>41729</v>
      </c>
      <c r="C1922" s="16" t="str">
        <f t="shared" si="87"/>
        <v>Mar</v>
      </c>
      <c r="D1922" s="16" t="str">
        <f t="shared" si="88"/>
        <v>FY 2014</v>
      </c>
      <c r="E1922" s="16" t="str">
        <f t="shared" si="89"/>
        <v>Q4</v>
      </c>
      <c r="F1922" t="s">
        <v>117</v>
      </c>
      <c r="G1922" t="s">
        <v>118</v>
      </c>
      <c r="H1922">
        <v>253</v>
      </c>
      <c r="I1922" t="s">
        <v>111</v>
      </c>
      <c r="J1922" t="s">
        <v>112</v>
      </c>
      <c r="L1922">
        <v>30</v>
      </c>
      <c r="M1922" t="s">
        <v>119</v>
      </c>
    </row>
    <row r="1923" spans="1:13" x14ac:dyDescent="0.3">
      <c r="A1923" t="s">
        <v>108</v>
      </c>
      <c r="B1923" s="16">
        <v>41729</v>
      </c>
      <c r="C1923" s="16" t="str">
        <f t="shared" ref="C1923:C1986" si="90">TEXT(B1923,"mmm")</f>
        <v>Mar</v>
      </c>
      <c r="D1923" s="16" t="str">
        <f t="shared" ref="D1923:D1986" si="91">"FY "&amp; (YEAR(B1923) + IF(MONTH(B1923)&gt;3,1,0))</f>
        <v>FY 2014</v>
      </c>
      <c r="E1923" s="16" t="str">
        <f t="shared" ref="E1923:E1986" si="92">CHOOSE(INT((MOD(MONTH(B1923)-4,12))/3)+1, "Q1", "Q2", "Q3", "Q4")</f>
        <v>Q4</v>
      </c>
      <c r="F1923" t="s">
        <v>120</v>
      </c>
      <c r="G1923" t="s">
        <v>121</v>
      </c>
      <c r="H1923">
        <v>45</v>
      </c>
      <c r="I1923" t="s">
        <v>111</v>
      </c>
      <c r="J1923" t="s">
        <v>112</v>
      </c>
      <c r="L1923">
        <v>40</v>
      </c>
      <c r="M1923" t="s">
        <v>122</v>
      </c>
    </row>
    <row r="1924" spans="1:13" x14ac:dyDescent="0.3">
      <c r="A1924" t="s">
        <v>108</v>
      </c>
      <c r="B1924" s="16">
        <v>41729</v>
      </c>
      <c r="C1924" s="16" t="str">
        <f t="shared" si="90"/>
        <v>Mar</v>
      </c>
      <c r="D1924" s="16" t="str">
        <f t="shared" si="91"/>
        <v>FY 2014</v>
      </c>
      <c r="E1924" s="16" t="str">
        <f t="shared" si="92"/>
        <v>Q4</v>
      </c>
      <c r="F1924" t="s">
        <v>123</v>
      </c>
      <c r="G1924" t="s">
        <v>124</v>
      </c>
      <c r="H1924">
        <v>1946</v>
      </c>
      <c r="I1924" t="s">
        <v>111</v>
      </c>
      <c r="J1924" t="s">
        <v>112</v>
      </c>
      <c r="L1924">
        <v>50</v>
      </c>
      <c r="M1924" t="s">
        <v>125</v>
      </c>
    </row>
    <row r="1925" spans="1:13" x14ac:dyDescent="0.3">
      <c r="A1925" t="s">
        <v>108</v>
      </c>
      <c r="B1925" s="16">
        <v>41729</v>
      </c>
      <c r="C1925" s="16" t="str">
        <f t="shared" si="90"/>
        <v>Mar</v>
      </c>
      <c r="D1925" s="16" t="str">
        <f t="shared" si="91"/>
        <v>FY 2014</v>
      </c>
      <c r="E1925" s="16" t="str">
        <f t="shared" si="92"/>
        <v>Q4</v>
      </c>
      <c r="F1925" t="s">
        <v>126</v>
      </c>
      <c r="G1925" t="s">
        <v>127</v>
      </c>
      <c r="H1925">
        <v>3006</v>
      </c>
      <c r="I1925" t="s">
        <v>111</v>
      </c>
      <c r="J1925" t="s">
        <v>112</v>
      </c>
      <c r="L1925">
        <v>60</v>
      </c>
      <c r="M1925" t="s">
        <v>128</v>
      </c>
    </row>
    <row r="1926" spans="1:13" x14ac:dyDescent="0.3">
      <c r="A1926" t="s">
        <v>108</v>
      </c>
      <c r="B1926" s="16">
        <v>41729</v>
      </c>
      <c r="C1926" s="16" t="str">
        <f t="shared" si="90"/>
        <v>Mar</v>
      </c>
      <c r="D1926" s="16" t="str">
        <f t="shared" si="91"/>
        <v>FY 2014</v>
      </c>
      <c r="E1926" s="16" t="str">
        <f t="shared" si="92"/>
        <v>Q4</v>
      </c>
      <c r="F1926" t="s">
        <v>129</v>
      </c>
      <c r="G1926" t="s">
        <v>130</v>
      </c>
      <c r="H1926">
        <v>66565</v>
      </c>
      <c r="I1926" t="s">
        <v>111</v>
      </c>
      <c r="J1926" t="s">
        <v>112</v>
      </c>
      <c r="L1926">
        <v>70</v>
      </c>
      <c r="M1926" t="s">
        <v>131</v>
      </c>
    </row>
    <row r="1927" spans="1:13" x14ac:dyDescent="0.3">
      <c r="A1927" t="s">
        <v>108</v>
      </c>
      <c r="B1927" s="16">
        <v>41729</v>
      </c>
      <c r="C1927" s="16" t="str">
        <f t="shared" si="90"/>
        <v>Mar</v>
      </c>
      <c r="D1927" s="16" t="str">
        <f t="shared" si="91"/>
        <v>FY 2014</v>
      </c>
      <c r="E1927" s="16" t="str">
        <f t="shared" si="92"/>
        <v>Q4</v>
      </c>
      <c r="F1927" t="s">
        <v>132</v>
      </c>
      <c r="G1927" t="s">
        <v>133</v>
      </c>
      <c r="H1927">
        <v>17273</v>
      </c>
      <c r="I1927" t="s">
        <v>111</v>
      </c>
      <c r="J1927" t="s">
        <v>112</v>
      </c>
      <c r="L1927">
        <v>80</v>
      </c>
      <c r="M1927" t="s">
        <v>134</v>
      </c>
    </row>
    <row r="1928" spans="1:13" x14ac:dyDescent="0.3">
      <c r="A1928" t="s">
        <v>108</v>
      </c>
      <c r="B1928" s="16">
        <v>41729</v>
      </c>
      <c r="C1928" s="16" t="str">
        <f t="shared" si="90"/>
        <v>Mar</v>
      </c>
      <c r="D1928" s="16" t="str">
        <f t="shared" si="91"/>
        <v>FY 2014</v>
      </c>
      <c r="E1928" s="16" t="str">
        <f t="shared" si="92"/>
        <v>Q4</v>
      </c>
      <c r="F1928" t="s">
        <v>135</v>
      </c>
      <c r="G1928" t="s">
        <v>136</v>
      </c>
      <c r="H1928">
        <v>11794</v>
      </c>
      <c r="I1928" t="s">
        <v>111</v>
      </c>
      <c r="J1928" t="s">
        <v>112</v>
      </c>
      <c r="L1928">
        <v>90</v>
      </c>
      <c r="M1928" t="s">
        <v>137</v>
      </c>
    </row>
    <row r="1929" spans="1:13" x14ac:dyDescent="0.3">
      <c r="A1929" t="s">
        <v>108</v>
      </c>
      <c r="B1929" s="16">
        <v>41729</v>
      </c>
      <c r="C1929" s="16" t="str">
        <f t="shared" si="90"/>
        <v>Mar</v>
      </c>
      <c r="D1929" s="16" t="str">
        <f t="shared" si="91"/>
        <v>FY 2014</v>
      </c>
      <c r="E1929" s="16" t="str">
        <f t="shared" si="92"/>
        <v>Q4</v>
      </c>
      <c r="F1929" t="s">
        <v>138</v>
      </c>
      <c r="G1929" t="s">
        <v>139</v>
      </c>
      <c r="H1929">
        <v>303</v>
      </c>
      <c r="I1929" t="s">
        <v>111</v>
      </c>
      <c r="J1929" t="s">
        <v>112</v>
      </c>
      <c r="L1929">
        <v>100</v>
      </c>
      <c r="M1929" t="s">
        <v>140</v>
      </c>
    </row>
    <row r="1930" spans="1:13" x14ac:dyDescent="0.3">
      <c r="A1930" t="s">
        <v>108</v>
      </c>
      <c r="B1930" s="16">
        <v>41729</v>
      </c>
      <c r="C1930" s="16" t="str">
        <f t="shared" si="90"/>
        <v>Mar</v>
      </c>
      <c r="D1930" s="16" t="str">
        <f t="shared" si="91"/>
        <v>FY 2014</v>
      </c>
      <c r="E1930" s="16" t="str">
        <f t="shared" si="92"/>
        <v>Q4</v>
      </c>
      <c r="F1930" t="s">
        <v>141</v>
      </c>
      <c r="G1930" t="s">
        <v>142</v>
      </c>
      <c r="H1930">
        <v>35</v>
      </c>
      <c r="I1930" t="s">
        <v>111</v>
      </c>
      <c r="J1930" t="s">
        <v>112</v>
      </c>
      <c r="L1930">
        <v>110</v>
      </c>
      <c r="M1930" t="s">
        <v>143</v>
      </c>
    </row>
    <row r="1931" spans="1:13" x14ac:dyDescent="0.3">
      <c r="A1931" t="s">
        <v>108</v>
      </c>
      <c r="B1931" s="16">
        <v>41729</v>
      </c>
      <c r="C1931" s="16" t="str">
        <f t="shared" si="90"/>
        <v>Mar</v>
      </c>
      <c r="D1931" s="16" t="str">
        <f t="shared" si="91"/>
        <v>FY 2014</v>
      </c>
      <c r="E1931" s="16" t="str">
        <f t="shared" si="92"/>
        <v>Q4</v>
      </c>
      <c r="F1931" t="s">
        <v>144</v>
      </c>
      <c r="G1931" t="s">
        <v>145</v>
      </c>
      <c r="H1931">
        <v>1740</v>
      </c>
      <c r="I1931" t="s">
        <v>111</v>
      </c>
      <c r="J1931" t="s">
        <v>112</v>
      </c>
      <c r="L1931">
        <v>120</v>
      </c>
      <c r="M1931" t="s">
        <v>146</v>
      </c>
    </row>
    <row r="1932" spans="1:13" x14ac:dyDescent="0.3">
      <c r="A1932" t="s">
        <v>108</v>
      </c>
      <c r="B1932" s="16">
        <v>41729</v>
      </c>
      <c r="C1932" s="16" t="str">
        <f t="shared" si="90"/>
        <v>Mar</v>
      </c>
      <c r="D1932" s="16" t="str">
        <f t="shared" si="91"/>
        <v>FY 2014</v>
      </c>
      <c r="E1932" s="16" t="str">
        <f t="shared" si="92"/>
        <v>Q4</v>
      </c>
      <c r="F1932" t="s">
        <v>147</v>
      </c>
      <c r="G1932" t="s">
        <v>148</v>
      </c>
      <c r="H1932">
        <v>3401</v>
      </c>
      <c r="I1932" t="s">
        <v>111</v>
      </c>
      <c r="J1932" t="s">
        <v>112</v>
      </c>
      <c r="L1932">
        <v>130</v>
      </c>
      <c r="M1932" t="s">
        <v>149</v>
      </c>
    </row>
    <row r="1933" spans="1:13" x14ac:dyDescent="0.3">
      <c r="A1933" t="s">
        <v>108</v>
      </c>
      <c r="B1933" s="16">
        <v>41729</v>
      </c>
      <c r="C1933" s="16" t="str">
        <f t="shared" si="90"/>
        <v>Mar</v>
      </c>
      <c r="D1933" s="16" t="str">
        <f t="shared" si="91"/>
        <v>FY 2014</v>
      </c>
      <c r="E1933" s="16" t="str">
        <f t="shared" si="92"/>
        <v>Q4</v>
      </c>
      <c r="F1933" t="s">
        <v>150</v>
      </c>
      <c r="G1933" t="s">
        <v>151</v>
      </c>
      <c r="H1933">
        <v>64878</v>
      </c>
      <c r="I1933" t="s">
        <v>111</v>
      </c>
      <c r="J1933" t="s">
        <v>112</v>
      </c>
      <c r="L1933">
        <v>140</v>
      </c>
      <c r="M1933" t="s">
        <v>152</v>
      </c>
    </row>
    <row r="1934" spans="1:13" x14ac:dyDescent="0.3">
      <c r="A1934" t="s">
        <v>108</v>
      </c>
      <c r="B1934" s="16">
        <v>41698</v>
      </c>
      <c r="C1934" s="16" t="str">
        <f t="shared" si="90"/>
        <v>Feb</v>
      </c>
      <c r="D1934" s="16" t="str">
        <f t="shared" si="91"/>
        <v>FY 2014</v>
      </c>
      <c r="E1934" s="16" t="str">
        <f t="shared" si="92"/>
        <v>Q4</v>
      </c>
      <c r="F1934" t="s">
        <v>109</v>
      </c>
      <c r="G1934" t="s">
        <v>110</v>
      </c>
      <c r="H1934">
        <v>14704</v>
      </c>
      <c r="I1934" t="s">
        <v>111</v>
      </c>
      <c r="J1934" t="s">
        <v>112</v>
      </c>
      <c r="L1934">
        <v>10</v>
      </c>
      <c r="M1934" t="s">
        <v>113</v>
      </c>
    </row>
    <row r="1935" spans="1:13" x14ac:dyDescent="0.3">
      <c r="A1935" t="s">
        <v>108</v>
      </c>
      <c r="B1935" s="16">
        <v>41698</v>
      </c>
      <c r="C1935" s="16" t="str">
        <f t="shared" si="90"/>
        <v>Feb</v>
      </c>
      <c r="D1935" s="16" t="str">
        <f t="shared" si="91"/>
        <v>FY 2014</v>
      </c>
      <c r="E1935" s="16" t="str">
        <f t="shared" si="92"/>
        <v>Q4</v>
      </c>
      <c r="F1935" t="s">
        <v>114</v>
      </c>
      <c r="G1935" t="s">
        <v>115</v>
      </c>
      <c r="H1935">
        <v>11238</v>
      </c>
      <c r="I1935" t="s">
        <v>111</v>
      </c>
      <c r="J1935" t="s">
        <v>112</v>
      </c>
      <c r="L1935">
        <v>20</v>
      </c>
      <c r="M1935" t="s">
        <v>116</v>
      </c>
    </row>
    <row r="1936" spans="1:13" x14ac:dyDescent="0.3">
      <c r="A1936" t="s">
        <v>108</v>
      </c>
      <c r="B1936" s="16">
        <v>41698</v>
      </c>
      <c r="C1936" s="16" t="str">
        <f t="shared" si="90"/>
        <v>Feb</v>
      </c>
      <c r="D1936" s="16" t="str">
        <f t="shared" si="91"/>
        <v>FY 2014</v>
      </c>
      <c r="E1936" s="16" t="str">
        <f t="shared" si="92"/>
        <v>Q4</v>
      </c>
      <c r="F1936" t="s">
        <v>117</v>
      </c>
      <c r="G1936" t="s">
        <v>118</v>
      </c>
      <c r="H1936">
        <v>249</v>
      </c>
      <c r="I1936" t="s">
        <v>111</v>
      </c>
      <c r="J1936" t="s">
        <v>112</v>
      </c>
      <c r="L1936">
        <v>30</v>
      </c>
      <c r="M1936" t="s">
        <v>119</v>
      </c>
    </row>
    <row r="1937" spans="1:13" x14ac:dyDescent="0.3">
      <c r="A1937" t="s">
        <v>108</v>
      </c>
      <c r="B1937" s="16">
        <v>41698</v>
      </c>
      <c r="C1937" s="16" t="str">
        <f t="shared" si="90"/>
        <v>Feb</v>
      </c>
      <c r="D1937" s="16" t="str">
        <f t="shared" si="91"/>
        <v>FY 2014</v>
      </c>
      <c r="E1937" s="16" t="str">
        <f t="shared" si="92"/>
        <v>Q4</v>
      </c>
      <c r="F1937" t="s">
        <v>120</v>
      </c>
      <c r="G1937" t="s">
        <v>121</v>
      </c>
      <c r="H1937">
        <v>58</v>
      </c>
      <c r="I1937" t="s">
        <v>111</v>
      </c>
      <c r="J1937" t="s">
        <v>112</v>
      </c>
      <c r="L1937">
        <v>40</v>
      </c>
      <c r="M1937" t="s">
        <v>122</v>
      </c>
    </row>
    <row r="1938" spans="1:13" x14ac:dyDescent="0.3">
      <c r="A1938" t="s">
        <v>108</v>
      </c>
      <c r="B1938" s="16">
        <v>41698</v>
      </c>
      <c r="C1938" s="16" t="str">
        <f t="shared" si="90"/>
        <v>Feb</v>
      </c>
      <c r="D1938" s="16" t="str">
        <f t="shared" si="91"/>
        <v>FY 2014</v>
      </c>
      <c r="E1938" s="16" t="str">
        <f t="shared" si="92"/>
        <v>Q4</v>
      </c>
      <c r="F1938" t="s">
        <v>123</v>
      </c>
      <c r="G1938" t="s">
        <v>124</v>
      </c>
      <c r="H1938">
        <v>1551</v>
      </c>
      <c r="I1938" t="s">
        <v>111</v>
      </c>
      <c r="J1938" t="s">
        <v>112</v>
      </c>
      <c r="L1938">
        <v>50</v>
      </c>
      <c r="M1938" t="s">
        <v>125</v>
      </c>
    </row>
    <row r="1939" spans="1:13" x14ac:dyDescent="0.3">
      <c r="A1939" t="s">
        <v>108</v>
      </c>
      <c r="B1939" s="16">
        <v>41698</v>
      </c>
      <c r="C1939" s="16" t="str">
        <f t="shared" si="90"/>
        <v>Feb</v>
      </c>
      <c r="D1939" s="16" t="str">
        <f t="shared" si="91"/>
        <v>FY 2014</v>
      </c>
      <c r="E1939" s="16" t="str">
        <f t="shared" si="92"/>
        <v>Q4</v>
      </c>
      <c r="F1939" t="s">
        <v>126</v>
      </c>
      <c r="G1939" t="s">
        <v>127</v>
      </c>
      <c r="H1939">
        <v>1608</v>
      </c>
      <c r="I1939" t="s">
        <v>111</v>
      </c>
      <c r="J1939" t="s">
        <v>112</v>
      </c>
      <c r="L1939">
        <v>60</v>
      </c>
      <c r="M1939" t="s">
        <v>128</v>
      </c>
    </row>
    <row r="1940" spans="1:13" x14ac:dyDescent="0.3">
      <c r="A1940" t="s">
        <v>108</v>
      </c>
      <c r="B1940" s="16">
        <v>41698</v>
      </c>
      <c r="C1940" s="16" t="str">
        <f t="shared" si="90"/>
        <v>Feb</v>
      </c>
      <c r="D1940" s="16" t="str">
        <f t="shared" si="91"/>
        <v>FY 2014</v>
      </c>
      <c r="E1940" s="16" t="str">
        <f t="shared" si="92"/>
        <v>Q4</v>
      </c>
      <c r="F1940" t="s">
        <v>129</v>
      </c>
      <c r="G1940" t="s">
        <v>130</v>
      </c>
      <c r="H1940">
        <v>62212</v>
      </c>
      <c r="I1940" t="s">
        <v>111</v>
      </c>
      <c r="J1940" t="s">
        <v>112</v>
      </c>
      <c r="L1940">
        <v>70</v>
      </c>
      <c r="M1940" t="s">
        <v>131</v>
      </c>
    </row>
    <row r="1941" spans="1:13" x14ac:dyDescent="0.3">
      <c r="A1941" t="s">
        <v>108</v>
      </c>
      <c r="B1941" s="16">
        <v>41698</v>
      </c>
      <c r="C1941" s="16" t="str">
        <f t="shared" si="90"/>
        <v>Feb</v>
      </c>
      <c r="D1941" s="16" t="str">
        <f t="shared" si="91"/>
        <v>FY 2014</v>
      </c>
      <c r="E1941" s="16" t="str">
        <f t="shared" si="92"/>
        <v>Q4</v>
      </c>
      <c r="F1941" t="s">
        <v>132</v>
      </c>
      <c r="G1941" t="s">
        <v>133</v>
      </c>
      <c r="H1941">
        <v>13465</v>
      </c>
      <c r="I1941" t="s">
        <v>111</v>
      </c>
      <c r="J1941" t="s">
        <v>112</v>
      </c>
      <c r="L1941">
        <v>80</v>
      </c>
      <c r="M1941" t="s">
        <v>134</v>
      </c>
    </row>
    <row r="1942" spans="1:13" x14ac:dyDescent="0.3">
      <c r="A1942" t="s">
        <v>108</v>
      </c>
      <c r="B1942" s="16">
        <v>41698</v>
      </c>
      <c r="C1942" s="16" t="str">
        <f t="shared" si="90"/>
        <v>Feb</v>
      </c>
      <c r="D1942" s="16" t="str">
        <f t="shared" si="91"/>
        <v>FY 2014</v>
      </c>
      <c r="E1942" s="16" t="str">
        <f t="shared" si="92"/>
        <v>Q4</v>
      </c>
      <c r="F1942" t="s">
        <v>135</v>
      </c>
      <c r="G1942" t="s">
        <v>136</v>
      </c>
      <c r="H1942">
        <v>10318</v>
      </c>
      <c r="I1942" t="s">
        <v>111</v>
      </c>
      <c r="J1942" t="s">
        <v>112</v>
      </c>
      <c r="L1942">
        <v>90</v>
      </c>
      <c r="M1942" t="s">
        <v>137</v>
      </c>
    </row>
    <row r="1943" spans="1:13" x14ac:dyDescent="0.3">
      <c r="A1943" t="s">
        <v>108</v>
      </c>
      <c r="B1943" s="16">
        <v>41698</v>
      </c>
      <c r="C1943" s="16" t="str">
        <f t="shared" si="90"/>
        <v>Feb</v>
      </c>
      <c r="D1943" s="16" t="str">
        <f t="shared" si="91"/>
        <v>FY 2014</v>
      </c>
      <c r="E1943" s="16" t="str">
        <f t="shared" si="92"/>
        <v>Q4</v>
      </c>
      <c r="F1943" t="s">
        <v>138</v>
      </c>
      <c r="G1943" t="s">
        <v>139</v>
      </c>
      <c r="H1943">
        <v>237</v>
      </c>
      <c r="I1943" t="s">
        <v>111</v>
      </c>
      <c r="J1943" t="s">
        <v>112</v>
      </c>
      <c r="L1943">
        <v>100</v>
      </c>
      <c r="M1943" t="s">
        <v>140</v>
      </c>
    </row>
    <row r="1944" spans="1:13" x14ac:dyDescent="0.3">
      <c r="A1944" t="s">
        <v>108</v>
      </c>
      <c r="B1944" s="16">
        <v>41698</v>
      </c>
      <c r="C1944" s="16" t="str">
        <f t="shared" si="90"/>
        <v>Feb</v>
      </c>
      <c r="D1944" s="16" t="str">
        <f t="shared" si="91"/>
        <v>FY 2014</v>
      </c>
      <c r="E1944" s="16" t="str">
        <f t="shared" si="92"/>
        <v>Q4</v>
      </c>
      <c r="F1944" t="s">
        <v>141</v>
      </c>
      <c r="G1944" t="s">
        <v>142</v>
      </c>
      <c r="H1944">
        <v>60</v>
      </c>
      <c r="I1944" t="s">
        <v>111</v>
      </c>
      <c r="J1944" t="s">
        <v>112</v>
      </c>
      <c r="L1944">
        <v>110</v>
      </c>
      <c r="M1944" t="s">
        <v>143</v>
      </c>
    </row>
    <row r="1945" spans="1:13" x14ac:dyDescent="0.3">
      <c r="A1945" t="s">
        <v>108</v>
      </c>
      <c r="B1945" s="16">
        <v>41698</v>
      </c>
      <c r="C1945" s="16" t="str">
        <f t="shared" si="90"/>
        <v>Feb</v>
      </c>
      <c r="D1945" s="16" t="str">
        <f t="shared" si="91"/>
        <v>FY 2014</v>
      </c>
      <c r="E1945" s="16" t="str">
        <f t="shared" si="92"/>
        <v>Q4</v>
      </c>
      <c r="F1945" t="s">
        <v>144</v>
      </c>
      <c r="G1945" t="s">
        <v>145</v>
      </c>
      <c r="H1945">
        <v>1575</v>
      </c>
      <c r="I1945" t="s">
        <v>111</v>
      </c>
      <c r="J1945" t="s">
        <v>112</v>
      </c>
      <c r="L1945">
        <v>120</v>
      </c>
      <c r="M1945" t="s">
        <v>146</v>
      </c>
    </row>
    <row r="1946" spans="1:13" x14ac:dyDescent="0.3">
      <c r="A1946" t="s">
        <v>108</v>
      </c>
      <c r="B1946" s="16">
        <v>41698</v>
      </c>
      <c r="C1946" s="16" t="str">
        <f t="shared" si="90"/>
        <v>Feb</v>
      </c>
      <c r="D1946" s="16" t="str">
        <f t="shared" si="91"/>
        <v>FY 2014</v>
      </c>
      <c r="E1946" s="16" t="str">
        <f t="shared" si="92"/>
        <v>Q4</v>
      </c>
      <c r="F1946" t="s">
        <v>147</v>
      </c>
      <c r="G1946" t="s">
        <v>148</v>
      </c>
      <c r="H1946">
        <v>1275</v>
      </c>
      <c r="I1946" t="s">
        <v>111</v>
      </c>
      <c r="J1946" t="s">
        <v>112</v>
      </c>
      <c r="L1946">
        <v>130</v>
      </c>
      <c r="M1946" t="s">
        <v>149</v>
      </c>
    </row>
    <row r="1947" spans="1:13" x14ac:dyDescent="0.3">
      <c r="A1947" t="s">
        <v>108</v>
      </c>
      <c r="B1947" s="16">
        <v>41698</v>
      </c>
      <c r="C1947" s="16" t="str">
        <f t="shared" si="90"/>
        <v>Feb</v>
      </c>
      <c r="D1947" s="16" t="str">
        <f t="shared" si="91"/>
        <v>FY 2014</v>
      </c>
      <c r="E1947" s="16" t="str">
        <f t="shared" si="92"/>
        <v>Q4</v>
      </c>
      <c r="F1947" t="s">
        <v>150</v>
      </c>
      <c r="G1947" t="s">
        <v>151</v>
      </c>
      <c r="H1947">
        <v>65262</v>
      </c>
      <c r="I1947" t="s">
        <v>111</v>
      </c>
      <c r="J1947" t="s">
        <v>112</v>
      </c>
      <c r="L1947">
        <v>140</v>
      </c>
      <c r="M1947" t="s">
        <v>152</v>
      </c>
    </row>
    <row r="1948" spans="1:13" x14ac:dyDescent="0.3">
      <c r="A1948" t="s">
        <v>108</v>
      </c>
      <c r="B1948" s="16">
        <v>41670</v>
      </c>
      <c r="C1948" s="16" t="str">
        <f t="shared" si="90"/>
        <v>Jan</v>
      </c>
      <c r="D1948" s="16" t="str">
        <f t="shared" si="91"/>
        <v>FY 2014</v>
      </c>
      <c r="E1948" s="16" t="str">
        <f t="shared" si="92"/>
        <v>Q4</v>
      </c>
      <c r="F1948" t="s">
        <v>109</v>
      </c>
      <c r="G1948" t="s">
        <v>110</v>
      </c>
      <c r="H1948">
        <v>14692</v>
      </c>
      <c r="I1948" t="s">
        <v>111</v>
      </c>
      <c r="J1948" t="s">
        <v>112</v>
      </c>
      <c r="L1948">
        <v>10</v>
      </c>
      <c r="M1948" t="s">
        <v>113</v>
      </c>
    </row>
    <row r="1949" spans="1:13" x14ac:dyDescent="0.3">
      <c r="A1949" t="s">
        <v>108</v>
      </c>
      <c r="B1949" s="16">
        <v>41670</v>
      </c>
      <c r="C1949" s="16" t="str">
        <f t="shared" si="90"/>
        <v>Jan</v>
      </c>
      <c r="D1949" s="16" t="str">
        <f t="shared" si="91"/>
        <v>FY 2014</v>
      </c>
      <c r="E1949" s="16" t="str">
        <f t="shared" si="92"/>
        <v>Q4</v>
      </c>
      <c r="F1949" t="s">
        <v>114</v>
      </c>
      <c r="G1949" t="s">
        <v>115</v>
      </c>
      <c r="H1949">
        <v>11955</v>
      </c>
      <c r="I1949" t="s">
        <v>111</v>
      </c>
      <c r="J1949" t="s">
        <v>112</v>
      </c>
      <c r="L1949">
        <v>20</v>
      </c>
      <c r="M1949" t="s">
        <v>116</v>
      </c>
    </row>
    <row r="1950" spans="1:13" x14ac:dyDescent="0.3">
      <c r="A1950" t="s">
        <v>108</v>
      </c>
      <c r="B1950" s="16">
        <v>41670</v>
      </c>
      <c r="C1950" s="16" t="str">
        <f t="shared" si="90"/>
        <v>Jan</v>
      </c>
      <c r="D1950" s="16" t="str">
        <f t="shared" si="91"/>
        <v>FY 2014</v>
      </c>
      <c r="E1950" s="16" t="str">
        <f t="shared" si="92"/>
        <v>Q4</v>
      </c>
      <c r="F1950" t="s">
        <v>117</v>
      </c>
      <c r="G1950" t="s">
        <v>118</v>
      </c>
      <c r="H1950">
        <v>221</v>
      </c>
      <c r="I1950" t="s">
        <v>111</v>
      </c>
      <c r="J1950" t="s">
        <v>112</v>
      </c>
      <c r="L1950">
        <v>30</v>
      </c>
      <c r="M1950" t="s">
        <v>119</v>
      </c>
    </row>
    <row r="1951" spans="1:13" x14ac:dyDescent="0.3">
      <c r="A1951" t="s">
        <v>108</v>
      </c>
      <c r="B1951" s="16">
        <v>41670</v>
      </c>
      <c r="C1951" s="16" t="str">
        <f t="shared" si="90"/>
        <v>Jan</v>
      </c>
      <c r="D1951" s="16" t="str">
        <f t="shared" si="91"/>
        <v>FY 2014</v>
      </c>
      <c r="E1951" s="16" t="str">
        <f t="shared" si="92"/>
        <v>Q4</v>
      </c>
      <c r="F1951" t="s">
        <v>120</v>
      </c>
      <c r="G1951" t="s">
        <v>121</v>
      </c>
      <c r="H1951">
        <v>54</v>
      </c>
      <c r="I1951" t="s">
        <v>111</v>
      </c>
      <c r="J1951" t="s">
        <v>112</v>
      </c>
      <c r="L1951">
        <v>40</v>
      </c>
      <c r="M1951" t="s">
        <v>122</v>
      </c>
    </row>
    <row r="1952" spans="1:13" x14ac:dyDescent="0.3">
      <c r="A1952" t="s">
        <v>108</v>
      </c>
      <c r="B1952" s="16">
        <v>41670</v>
      </c>
      <c r="C1952" s="16" t="str">
        <f t="shared" si="90"/>
        <v>Jan</v>
      </c>
      <c r="D1952" s="16" t="str">
        <f t="shared" si="91"/>
        <v>FY 2014</v>
      </c>
      <c r="E1952" s="16" t="str">
        <f t="shared" si="92"/>
        <v>Q4</v>
      </c>
      <c r="F1952" t="s">
        <v>123</v>
      </c>
      <c r="G1952" t="s">
        <v>124</v>
      </c>
      <c r="H1952">
        <v>1955</v>
      </c>
      <c r="I1952" t="s">
        <v>111</v>
      </c>
      <c r="J1952" t="s">
        <v>112</v>
      </c>
      <c r="L1952">
        <v>50</v>
      </c>
      <c r="M1952" t="s">
        <v>125</v>
      </c>
    </row>
    <row r="1953" spans="1:13" x14ac:dyDescent="0.3">
      <c r="A1953" t="s">
        <v>108</v>
      </c>
      <c r="B1953" s="16">
        <v>41670</v>
      </c>
      <c r="C1953" s="16" t="str">
        <f t="shared" si="90"/>
        <v>Jan</v>
      </c>
      <c r="D1953" s="16" t="str">
        <f t="shared" si="91"/>
        <v>FY 2014</v>
      </c>
      <c r="E1953" s="16" t="str">
        <f t="shared" si="92"/>
        <v>Q4</v>
      </c>
      <c r="F1953" t="s">
        <v>126</v>
      </c>
      <c r="G1953" t="s">
        <v>127</v>
      </c>
      <c r="H1953">
        <v>507</v>
      </c>
      <c r="I1953" t="s">
        <v>111</v>
      </c>
      <c r="J1953" t="s">
        <v>112</v>
      </c>
      <c r="L1953">
        <v>60</v>
      </c>
      <c r="M1953" t="s">
        <v>128</v>
      </c>
    </row>
    <row r="1954" spans="1:13" x14ac:dyDescent="0.3">
      <c r="A1954" t="s">
        <v>108</v>
      </c>
      <c r="B1954" s="16">
        <v>41670</v>
      </c>
      <c r="C1954" s="16" t="str">
        <f t="shared" si="90"/>
        <v>Jan</v>
      </c>
      <c r="D1954" s="16" t="str">
        <f t="shared" si="91"/>
        <v>FY 2014</v>
      </c>
      <c r="E1954" s="16" t="str">
        <f t="shared" si="92"/>
        <v>Q4</v>
      </c>
      <c r="F1954" t="s">
        <v>129</v>
      </c>
      <c r="G1954" t="s">
        <v>130</v>
      </c>
      <c r="H1954">
        <v>70504</v>
      </c>
      <c r="I1954" t="s">
        <v>111</v>
      </c>
      <c r="J1954" t="s">
        <v>112</v>
      </c>
      <c r="L1954">
        <v>70</v>
      </c>
      <c r="M1954" t="s">
        <v>131</v>
      </c>
    </row>
    <row r="1955" spans="1:13" x14ac:dyDescent="0.3">
      <c r="A1955" t="s">
        <v>108</v>
      </c>
      <c r="B1955" s="16">
        <v>41670</v>
      </c>
      <c r="C1955" s="16" t="str">
        <f t="shared" si="90"/>
        <v>Jan</v>
      </c>
      <c r="D1955" s="16" t="str">
        <f t="shared" si="91"/>
        <v>FY 2014</v>
      </c>
      <c r="E1955" s="16" t="str">
        <f t="shared" si="92"/>
        <v>Q4</v>
      </c>
      <c r="F1955" t="s">
        <v>132</v>
      </c>
      <c r="G1955" t="s">
        <v>133</v>
      </c>
      <c r="H1955">
        <v>14268</v>
      </c>
      <c r="I1955" t="s">
        <v>111</v>
      </c>
      <c r="J1955" t="s">
        <v>112</v>
      </c>
      <c r="L1955">
        <v>80</v>
      </c>
      <c r="M1955" t="s">
        <v>134</v>
      </c>
    </row>
    <row r="1956" spans="1:13" x14ac:dyDescent="0.3">
      <c r="A1956" t="s">
        <v>108</v>
      </c>
      <c r="B1956" s="16">
        <v>41670</v>
      </c>
      <c r="C1956" s="16" t="str">
        <f t="shared" si="90"/>
        <v>Jan</v>
      </c>
      <c r="D1956" s="16" t="str">
        <f t="shared" si="91"/>
        <v>FY 2014</v>
      </c>
      <c r="E1956" s="16" t="str">
        <f t="shared" si="92"/>
        <v>Q4</v>
      </c>
      <c r="F1956" t="s">
        <v>135</v>
      </c>
      <c r="G1956" t="s">
        <v>136</v>
      </c>
      <c r="H1956">
        <v>10808</v>
      </c>
      <c r="I1956" t="s">
        <v>111</v>
      </c>
      <c r="J1956" t="s">
        <v>112</v>
      </c>
      <c r="L1956">
        <v>90</v>
      </c>
      <c r="M1956" t="s">
        <v>137</v>
      </c>
    </row>
    <row r="1957" spans="1:13" x14ac:dyDescent="0.3">
      <c r="A1957" t="s">
        <v>108</v>
      </c>
      <c r="B1957" s="16">
        <v>41670</v>
      </c>
      <c r="C1957" s="16" t="str">
        <f t="shared" si="90"/>
        <v>Jan</v>
      </c>
      <c r="D1957" s="16" t="str">
        <f t="shared" si="91"/>
        <v>FY 2014</v>
      </c>
      <c r="E1957" s="16" t="str">
        <f t="shared" si="92"/>
        <v>Q4</v>
      </c>
      <c r="F1957" t="s">
        <v>138</v>
      </c>
      <c r="G1957" t="s">
        <v>139</v>
      </c>
      <c r="H1957">
        <v>203</v>
      </c>
      <c r="I1957" t="s">
        <v>111</v>
      </c>
      <c r="J1957" t="s">
        <v>112</v>
      </c>
      <c r="L1957">
        <v>100</v>
      </c>
      <c r="M1957" t="s">
        <v>140</v>
      </c>
    </row>
    <row r="1958" spans="1:13" x14ac:dyDescent="0.3">
      <c r="A1958" t="s">
        <v>108</v>
      </c>
      <c r="B1958" s="16">
        <v>41670</v>
      </c>
      <c r="C1958" s="16" t="str">
        <f t="shared" si="90"/>
        <v>Jan</v>
      </c>
      <c r="D1958" s="16" t="str">
        <f t="shared" si="91"/>
        <v>FY 2014</v>
      </c>
      <c r="E1958" s="16" t="str">
        <f t="shared" si="92"/>
        <v>Q4</v>
      </c>
      <c r="F1958" t="s">
        <v>141</v>
      </c>
      <c r="G1958" t="s">
        <v>142</v>
      </c>
      <c r="H1958">
        <v>54</v>
      </c>
      <c r="I1958" t="s">
        <v>111</v>
      </c>
      <c r="J1958" t="s">
        <v>112</v>
      </c>
      <c r="L1958">
        <v>110</v>
      </c>
      <c r="M1958" t="s">
        <v>143</v>
      </c>
    </row>
    <row r="1959" spans="1:13" x14ac:dyDescent="0.3">
      <c r="A1959" t="s">
        <v>108</v>
      </c>
      <c r="B1959" s="16">
        <v>41670</v>
      </c>
      <c r="C1959" s="16" t="str">
        <f t="shared" si="90"/>
        <v>Jan</v>
      </c>
      <c r="D1959" s="16" t="str">
        <f t="shared" si="91"/>
        <v>FY 2014</v>
      </c>
      <c r="E1959" s="16" t="str">
        <f t="shared" si="92"/>
        <v>Q4</v>
      </c>
      <c r="F1959" t="s">
        <v>144</v>
      </c>
      <c r="G1959" t="s">
        <v>145</v>
      </c>
      <c r="H1959">
        <v>1552</v>
      </c>
      <c r="I1959" t="s">
        <v>111</v>
      </c>
      <c r="J1959" t="s">
        <v>112</v>
      </c>
      <c r="L1959">
        <v>120</v>
      </c>
      <c r="M1959" t="s">
        <v>146</v>
      </c>
    </row>
    <row r="1960" spans="1:13" x14ac:dyDescent="0.3">
      <c r="A1960" t="s">
        <v>108</v>
      </c>
      <c r="B1960" s="16">
        <v>41670</v>
      </c>
      <c r="C1960" s="16" t="str">
        <f t="shared" si="90"/>
        <v>Jan</v>
      </c>
      <c r="D1960" s="16" t="str">
        <f t="shared" si="91"/>
        <v>FY 2014</v>
      </c>
      <c r="E1960" s="16" t="str">
        <f t="shared" si="92"/>
        <v>Q4</v>
      </c>
      <c r="F1960" t="s">
        <v>147</v>
      </c>
      <c r="G1960" t="s">
        <v>148</v>
      </c>
      <c r="H1960">
        <v>1651</v>
      </c>
      <c r="I1960" t="s">
        <v>111</v>
      </c>
      <c r="J1960" t="s">
        <v>112</v>
      </c>
      <c r="L1960">
        <v>130</v>
      </c>
      <c r="M1960" t="s">
        <v>149</v>
      </c>
    </row>
    <row r="1961" spans="1:13" x14ac:dyDescent="0.3">
      <c r="A1961" t="s">
        <v>108</v>
      </c>
      <c r="B1961" s="16">
        <v>41670</v>
      </c>
      <c r="C1961" s="16" t="str">
        <f t="shared" si="90"/>
        <v>Jan</v>
      </c>
      <c r="D1961" s="16" t="str">
        <f t="shared" si="91"/>
        <v>FY 2014</v>
      </c>
      <c r="E1961" s="16" t="str">
        <f t="shared" si="92"/>
        <v>Q4</v>
      </c>
      <c r="F1961" t="s">
        <v>150</v>
      </c>
      <c r="G1961" t="s">
        <v>151</v>
      </c>
      <c r="H1961">
        <v>68922</v>
      </c>
      <c r="I1961" t="s">
        <v>111</v>
      </c>
      <c r="J1961" t="s">
        <v>112</v>
      </c>
      <c r="L1961">
        <v>140</v>
      </c>
      <c r="M1961" t="s">
        <v>152</v>
      </c>
    </row>
    <row r="1962" spans="1:13" x14ac:dyDescent="0.3">
      <c r="A1962" t="s">
        <v>108</v>
      </c>
      <c r="B1962" s="16">
        <v>41639</v>
      </c>
      <c r="C1962" s="16" t="str">
        <f t="shared" si="90"/>
        <v>Dec</v>
      </c>
      <c r="D1962" s="16" t="str">
        <f t="shared" si="91"/>
        <v>FY 2014</v>
      </c>
      <c r="E1962" s="16" t="str">
        <f t="shared" si="92"/>
        <v>Q3</v>
      </c>
      <c r="F1962" t="s">
        <v>109</v>
      </c>
      <c r="G1962" t="s">
        <v>110</v>
      </c>
      <c r="H1962">
        <v>15497</v>
      </c>
      <c r="I1962" t="s">
        <v>111</v>
      </c>
      <c r="J1962" t="s">
        <v>112</v>
      </c>
      <c r="L1962">
        <v>10</v>
      </c>
      <c r="M1962" t="s">
        <v>113</v>
      </c>
    </row>
    <row r="1963" spans="1:13" x14ac:dyDescent="0.3">
      <c r="A1963" t="s">
        <v>108</v>
      </c>
      <c r="B1963" s="16">
        <v>41639</v>
      </c>
      <c r="C1963" s="16" t="str">
        <f t="shared" si="90"/>
        <v>Dec</v>
      </c>
      <c r="D1963" s="16" t="str">
        <f t="shared" si="91"/>
        <v>FY 2014</v>
      </c>
      <c r="E1963" s="16" t="str">
        <f t="shared" si="92"/>
        <v>Q3</v>
      </c>
      <c r="F1963" t="s">
        <v>114</v>
      </c>
      <c r="G1963" t="s">
        <v>115</v>
      </c>
      <c r="H1963">
        <v>7213</v>
      </c>
      <c r="I1963" t="s">
        <v>111</v>
      </c>
      <c r="J1963" t="s">
        <v>112</v>
      </c>
      <c r="L1963">
        <v>20</v>
      </c>
      <c r="M1963" t="s">
        <v>116</v>
      </c>
    </row>
    <row r="1964" spans="1:13" x14ac:dyDescent="0.3">
      <c r="A1964" t="s">
        <v>108</v>
      </c>
      <c r="B1964" s="16">
        <v>41639</v>
      </c>
      <c r="C1964" s="16" t="str">
        <f t="shared" si="90"/>
        <v>Dec</v>
      </c>
      <c r="D1964" s="16" t="str">
        <f t="shared" si="91"/>
        <v>FY 2014</v>
      </c>
      <c r="E1964" s="16" t="str">
        <f t="shared" si="92"/>
        <v>Q3</v>
      </c>
      <c r="F1964" t="s">
        <v>117</v>
      </c>
      <c r="G1964" t="s">
        <v>118</v>
      </c>
      <c r="H1964">
        <v>286</v>
      </c>
      <c r="I1964" t="s">
        <v>111</v>
      </c>
      <c r="J1964" t="s">
        <v>112</v>
      </c>
      <c r="L1964">
        <v>30</v>
      </c>
      <c r="M1964" t="s">
        <v>119</v>
      </c>
    </row>
    <row r="1965" spans="1:13" x14ac:dyDescent="0.3">
      <c r="A1965" t="s">
        <v>108</v>
      </c>
      <c r="B1965" s="16">
        <v>41639</v>
      </c>
      <c r="C1965" s="16" t="str">
        <f t="shared" si="90"/>
        <v>Dec</v>
      </c>
      <c r="D1965" s="16" t="str">
        <f t="shared" si="91"/>
        <v>FY 2014</v>
      </c>
      <c r="E1965" s="16" t="str">
        <f t="shared" si="92"/>
        <v>Q3</v>
      </c>
      <c r="F1965" t="s">
        <v>120</v>
      </c>
      <c r="G1965" t="s">
        <v>121</v>
      </c>
      <c r="H1965">
        <v>44</v>
      </c>
      <c r="I1965" t="s">
        <v>111</v>
      </c>
      <c r="J1965" t="s">
        <v>112</v>
      </c>
      <c r="L1965">
        <v>40</v>
      </c>
      <c r="M1965" t="s">
        <v>122</v>
      </c>
    </row>
    <row r="1966" spans="1:13" x14ac:dyDescent="0.3">
      <c r="A1966" t="s">
        <v>108</v>
      </c>
      <c r="B1966" s="16">
        <v>41639</v>
      </c>
      <c r="C1966" s="16" t="str">
        <f t="shared" si="90"/>
        <v>Dec</v>
      </c>
      <c r="D1966" s="16" t="str">
        <f t="shared" si="91"/>
        <v>FY 2014</v>
      </c>
      <c r="E1966" s="16" t="str">
        <f t="shared" si="92"/>
        <v>Q3</v>
      </c>
      <c r="F1966" t="s">
        <v>123</v>
      </c>
      <c r="G1966" t="s">
        <v>124</v>
      </c>
      <c r="H1966">
        <v>1655</v>
      </c>
      <c r="I1966" t="s">
        <v>111</v>
      </c>
      <c r="J1966" t="s">
        <v>112</v>
      </c>
      <c r="L1966">
        <v>50</v>
      </c>
      <c r="M1966" t="s">
        <v>125</v>
      </c>
    </row>
    <row r="1967" spans="1:13" x14ac:dyDescent="0.3">
      <c r="A1967" t="s">
        <v>108</v>
      </c>
      <c r="B1967" s="16">
        <v>41639</v>
      </c>
      <c r="C1967" s="16" t="str">
        <f t="shared" si="90"/>
        <v>Dec</v>
      </c>
      <c r="D1967" s="16" t="str">
        <f t="shared" si="91"/>
        <v>FY 2014</v>
      </c>
      <c r="E1967" s="16" t="str">
        <f t="shared" si="92"/>
        <v>Q3</v>
      </c>
      <c r="F1967" t="s">
        <v>126</v>
      </c>
      <c r="G1967" t="s">
        <v>127</v>
      </c>
      <c r="H1967">
        <v>6299</v>
      </c>
      <c r="I1967" t="s">
        <v>111</v>
      </c>
      <c r="J1967" t="s">
        <v>112</v>
      </c>
      <c r="L1967">
        <v>60</v>
      </c>
      <c r="M1967" t="s">
        <v>128</v>
      </c>
    </row>
    <row r="1968" spans="1:13" x14ac:dyDescent="0.3">
      <c r="A1968" t="s">
        <v>108</v>
      </c>
      <c r="B1968" s="16">
        <v>41639</v>
      </c>
      <c r="C1968" s="16" t="str">
        <f t="shared" si="90"/>
        <v>Dec</v>
      </c>
      <c r="D1968" s="16" t="str">
        <f t="shared" si="91"/>
        <v>FY 2014</v>
      </c>
      <c r="E1968" s="16" t="str">
        <f t="shared" si="92"/>
        <v>Q3</v>
      </c>
      <c r="F1968" t="s">
        <v>129</v>
      </c>
      <c r="G1968" t="s">
        <v>130</v>
      </c>
      <c r="H1968">
        <v>61307</v>
      </c>
      <c r="I1968" t="s">
        <v>111</v>
      </c>
      <c r="J1968" t="s">
        <v>112</v>
      </c>
      <c r="L1968">
        <v>70</v>
      </c>
      <c r="M1968" t="s">
        <v>131</v>
      </c>
    </row>
    <row r="1969" spans="1:13" x14ac:dyDescent="0.3">
      <c r="A1969" t="s">
        <v>108</v>
      </c>
      <c r="B1969" s="16">
        <v>41639</v>
      </c>
      <c r="C1969" s="16" t="str">
        <f t="shared" si="90"/>
        <v>Dec</v>
      </c>
      <c r="D1969" s="16" t="str">
        <f t="shared" si="91"/>
        <v>FY 2014</v>
      </c>
      <c r="E1969" s="16" t="str">
        <f t="shared" si="92"/>
        <v>Q3</v>
      </c>
      <c r="F1969" t="s">
        <v>132</v>
      </c>
      <c r="G1969" t="s">
        <v>133</v>
      </c>
      <c r="H1969">
        <v>14261</v>
      </c>
      <c r="I1969" t="s">
        <v>111</v>
      </c>
      <c r="J1969" t="s">
        <v>112</v>
      </c>
      <c r="L1969">
        <v>80</v>
      </c>
      <c r="M1969" t="s">
        <v>134</v>
      </c>
    </row>
    <row r="1970" spans="1:13" x14ac:dyDescent="0.3">
      <c r="A1970" t="s">
        <v>108</v>
      </c>
      <c r="B1970" s="16">
        <v>41639</v>
      </c>
      <c r="C1970" s="16" t="str">
        <f t="shared" si="90"/>
        <v>Dec</v>
      </c>
      <c r="D1970" s="16" t="str">
        <f t="shared" si="91"/>
        <v>FY 2014</v>
      </c>
      <c r="E1970" s="16" t="str">
        <f t="shared" si="92"/>
        <v>Q3</v>
      </c>
      <c r="F1970" t="s">
        <v>135</v>
      </c>
      <c r="G1970" t="s">
        <v>136</v>
      </c>
      <c r="H1970">
        <v>7982</v>
      </c>
      <c r="I1970" t="s">
        <v>111</v>
      </c>
      <c r="J1970" t="s">
        <v>112</v>
      </c>
      <c r="L1970">
        <v>90</v>
      </c>
      <c r="M1970" t="s">
        <v>137</v>
      </c>
    </row>
    <row r="1971" spans="1:13" x14ac:dyDescent="0.3">
      <c r="A1971" t="s">
        <v>108</v>
      </c>
      <c r="B1971" s="16">
        <v>41639</v>
      </c>
      <c r="C1971" s="16" t="str">
        <f t="shared" si="90"/>
        <v>Dec</v>
      </c>
      <c r="D1971" s="16" t="str">
        <f t="shared" si="91"/>
        <v>FY 2014</v>
      </c>
      <c r="E1971" s="16" t="str">
        <f t="shared" si="92"/>
        <v>Q3</v>
      </c>
      <c r="F1971" t="s">
        <v>138</v>
      </c>
      <c r="G1971" t="s">
        <v>139</v>
      </c>
      <c r="H1971">
        <v>217</v>
      </c>
      <c r="I1971" t="s">
        <v>111</v>
      </c>
      <c r="J1971" t="s">
        <v>112</v>
      </c>
      <c r="L1971">
        <v>100</v>
      </c>
      <c r="M1971" t="s">
        <v>140</v>
      </c>
    </row>
    <row r="1972" spans="1:13" x14ac:dyDescent="0.3">
      <c r="A1972" t="s">
        <v>108</v>
      </c>
      <c r="B1972" s="16">
        <v>41639</v>
      </c>
      <c r="C1972" s="16" t="str">
        <f t="shared" si="90"/>
        <v>Dec</v>
      </c>
      <c r="D1972" s="16" t="str">
        <f t="shared" si="91"/>
        <v>FY 2014</v>
      </c>
      <c r="E1972" s="16" t="str">
        <f t="shared" si="92"/>
        <v>Q3</v>
      </c>
      <c r="F1972" t="s">
        <v>141</v>
      </c>
      <c r="G1972" t="s">
        <v>142</v>
      </c>
      <c r="H1972">
        <v>30</v>
      </c>
      <c r="I1972" t="s">
        <v>111</v>
      </c>
      <c r="J1972" t="s">
        <v>112</v>
      </c>
      <c r="L1972">
        <v>110</v>
      </c>
      <c r="M1972" t="s">
        <v>143</v>
      </c>
    </row>
    <row r="1973" spans="1:13" x14ac:dyDescent="0.3">
      <c r="A1973" t="s">
        <v>108</v>
      </c>
      <c r="B1973" s="16">
        <v>41639</v>
      </c>
      <c r="C1973" s="16" t="str">
        <f t="shared" si="90"/>
        <v>Dec</v>
      </c>
      <c r="D1973" s="16" t="str">
        <f t="shared" si="91"/>
        <v>FY 2014</v>
      </c>
      <c r="E1973" s="16" t="str">
        <f t="shared" si="92"/>
        <v>Q3</v>
      </c>
      <c r="F1973" t="s">
        <v>144</v>
      </c>
      <c r="G1973" t="s">
        <v>145</v>
      </c>
      <c r="H1973">
        <v>1182</v>
      </c>
      <c r="I1973" t="s">
        <v>111</v>
      </c>
      <c r="J1973" t="s">
        <v>112</v>
      </c>
      <c r="L1973">
        <v>120</v>
      </c>
      <c r="M1973" t="s">
        <v>146</v>
      </c>
    </row>
    <row r="1974" spans="1:13" x14ac:dyDescent="0.3">
      <c r="A1974" t="s">
        <v>108</v>
      </c>
      <c r="B1974" s="16">
        <v>41639</v>
      </c>
      <c r="C1974" s="16" t="str">
        <f t="shared" si="90"/>
        <v>Dec</v>
      </c>
      <c r="D1974" s="16" t="str">
        <f t="shared" si="91"/>
        <v>FY 2014</v>
      </c>
      <c r="E1974" s="16" t="str">
        <f t="shared" si="92"/>
        <v>Q3</v>
      </c>
      <c r="F1974" t="s">
        <v>147</v>
      </c>
      <c r="G1974" t="s">
        <v>148</v>
      </c>
      <c r="H1974">
        <v>4850</v>
      </c>
      <c r="I1974" t="s">
        <v>111</v>
      </c>
      <c r="J1974" t="s">
        <v>112</v>
      </c>
      <c r="L1974">
        <v>130</v>
      </c>
      <c r="M1974" t="s">
        <v>149</v>
      </c>
    </row>
    <row r="1975" spans="1:13" x14ac:dyDescent="0.3">
      <c r="A1975" t="s">
        <v>108</v>
      </c>
      <c r="B1975" s="16">
        <v>41639</v>
      </c>
      <c r="C1975" s="16" t="str">
        <f t="shared" si="90"/>
        <v>Dec</v>
      </c>
      <c r="D1975" s="16" t="str">
        <f t="shared" si="91"/>
        <v>FY 2014</v>
      </c>
      <c r="E1975" s="16" t="str">
        <f t="shared" si="92"/>
        <v>Q3</v>
      </c>
      <c r="F1975" t="s">
        <v>150</v>
      </c>
      <c r="G1975" t="s">
        <v>151</v>
      </c>
      <c r="H1975">
        <v>61985</v>
      </c>
      <c r="I1975" t="s">
        <v>111</v>
      </c>
      <c r="J1975" t="s">
        <v>112</v>
      </c>
      <c r="L1975">
        <v>140</v>
      </c>
      <c r="M1975" t="s">
        <v>152</v>
      </c>
    </row>
    <row r="1976" spans="1:13" x14ac:dyDescent="0.3">
      <c r="A1976" t="s">
        <v>108</v>
      </c>
      <c r="B1976" s="16">
        <v>41608</v>
      </c>
      <c r="C1976" s="16" t="str">
        <f t="shared" si="90"/>
        <v>Nov</v>
      </c>
      <c r="D1976" s="16" t="str">
        <f t="shared" si="91"/>
        <v>FY 2014</v>
      </c>
      <c r="E1976" s="16" t="str">
        <f t="shared" si="92"/>
        <v>Q3</v>
      </c>
      <c r="F1976" t="s">
        <v>109</v>
      </c>
      <c r="G1976" t="s">
        <v>110</v>
      </c>
      <c r="H1976">
        <v>14164</v>
      </c>
      <c r="I1976" t="s">
        <v>111</v>
      </c>
      <c r="J1976" t="s">
        <v>112</v>
      </c>
      <c r="L1976">
        <v>10</v>
      </c>
      <c r="M1976" t="s">
        <v>113</v>
      </c>
    </row>
    <row r="1977" spans="1:13" x14ac:dyDescent="0.3">
      <c r="A1977" t="s">
        <v>108</v>
      </c>
      <c r="B1977" s="16">
        <v>41608</v>
      </c>
      <c r="C1977" s="16" t="str">
        <f t="shared" si="90"/>
        <v>Nov</v>
      </c>
      <c r="D1977" s="16" t="str">
        <f t="shared" si="91"/>
        <v>FY 2014</v>
      </c>
      <c r="E1977" s="16" t="str">
        <f t="shared" si="92"/>
        <v>Q3</v>
      </c>
      <c r="F1977" t="s">
        <v>114</v>
      </c>
      <c r="G1977" t="s">
        <v>115</v>
      </c>
      <c r="H1977">
        <v>8437</v>
      </c>
      <c r="I1977" t="s">
        <v>111</v>
      </c>
      <c r="J1977" t="s">
        <v>112</v>
      </c>
      <c r="L1977">
        <v>20</v>
      </c>
      <c r="M1977" t="s">
        <v>116</v>
      </c>
    </row>
    <row r="1978" spans="1:13" x14ac:dyDescent="0.3">
      <c r="A1978" t="s">
        <v>108</v>
      </c>
      <c r="B1978" s="16">
        <v>41608</v>
      </c>
      <c r="C1978" s="16" t="str">
        <f t="shared" si="90"/>
        <v>Nov</v>
      </c>
      <c r="D1978" s="16" t="str">
        <f t="shared" si="91"/>
        <v>FY 2014</v>
      </c>
      <c r="E1978" s="16" t="str">
        <f t="shared" si="92"/>
        <v>Q3</v>
      </c>
      <c r="F1978" t="s">
        <v>117</v>
      </c>
      <c r="G1978" t="s">
        <v>118</v>
      </c>
      <c r="H1978">
        <v>169</v>
      </c>
      <c r="I1978" t="s">
        <v>111</v>
      </c>
      <c r="J1978" t="s">
        <v>112</v>
      </c>
      <c r="L1978">
        <v>30</v>
      </c>
      <c r="M1978" t="s">
        <v>119</v>
      </c>
    </row>
    <row r="1979" spans="1:13" x14ac:dyDescent="0.3">
      <c r="A1979" t="s">
        <v>108</v>
      </c>
      <c r="B1979" s="16">
        <v>41608</v>
      </c>
      <c r="C1979" s="16" t="str">
        <f t="shared" si="90"/>
        <v>Nov</v>
      </c>
      <c r="D1979" s="16" t="str">
        <f t="shared" si="91"/>
        <v>FY 2014</v>
      </c>
      <c r="E1979" s="16" t="str">
        <f t="shared" si="92"/>
        <v>Q3</v>
      </c>
      <c r="F1979" t="s">
        <v>120</v>
      </c>
      <c r="G1979" t="s">
        <v>121</v>
      </c>
      <c r="H1979">
        <v>41</v>
      </c>
      <c r="I1979" t="s">
        <v>111</v>
      </c>
      <c r="J1979" t="s">
        <v>112</v>
      </c>
      <c r="L1979">
        <v>40</v>
      </c>
      <c r="M1979" t="s">
        <v>122</v>
      </c>
    </row>
    <row r="1980" spans="1:13" x14ac:dyDescent="0.3">
      <c r="A1980" t="s">
        <v>108</v>
      </c>
      <c r="B1980" s="16">
        <v>41608</v>
      </c>
      <c r="C1980" s="16" t="str">
        <f t="shared" si="90"/>
        <v>Nov</v>
      </c>
      <c r="D1980" s="16" t="str">
        <f t="shared" si="91"/>
        <v>FY 2014</v>
      </c>
      <c r="E1980" s="16" t="str">
        <f t="shared" si="92"/>
        <v>Q3</v>
      </c>
      <c r="F1980" t="s">
        <v>123</v>
      </c>
      <c r="G1980" t="s">
        <v>124</v>
      </c>
      <c r="H1980">
        <v>1151</v>
      </c>
      <c r="I1980" t="s">
        <v>111</v>
      </c>
      <c r="J1980" t="s">
        <v>112</v>
      </c>
      <c r="L1980">
        <v>50</v>
      </c>
      <c r="M1980" t="s">
        <v>125</v>
      </c>
    </row>
    <row r="1981" spans="1:13" x14ac:dyDescent="0.3">
      <c r="A1981" t="s">
        <v>108</v>
      </c>
      <c r="B1981" s="16">
        <v>41608</v>
      </c>
      <c r="C1981" s="16" t="str">
        <f t="shared" si="90"/>
        <v>Nov</v>
      </c>
      <c r="D1981" s="16" t="str">
        <f t="shared" si="91"/>
        <v>FY 2014</v>
      </c>
      <c r="E1981" s="16" t="str">
        <f t="shared" si="92"/>
        <v>Q3</v>
      </c>
      <c r="F1981" t="s">
        <v>126</v>
      </c>
      <c r="G1981" t="s">
        <v>127</v>
      </c>
      <c r="H1981">
        <v>4366</v>
      </c>
      <c r="I1981" t="s">
        <v>111</v>
      </c>
      <c r="J1981" t="s">
        <v>112</v>
      </c>
      <c r="L1981">
        <v>60</v>
      </c>
      <c r="M1981" t="s">
        <v>128</v>
      </c>
    </row>
    <row r="1982" spans="1:13" x14ac:dyDescent="0.3">
      <c r="A1982" t="s">
        <v>108</v>
      </c>
      <c r="B1982" s="16">
        <v>41608</v>
      </c>
      <c r="C1982" s="16" t="str">
        <f t="shared" si="90"/>
        <v>Nov</v>
      </c>
      <c r="D1982" s="16" t="str">
        <f t="shared" si="91"/>
        <v>FY 2014</v>
      </c>
      <c r="E1982" s="16" t="str">
        <f t="shared" si="92"/>
        <v>Q3</v>
      </c>
      <c r="F1982" t="s">
        <v>129</v>
      </c>
      <c r="G1982" t="s">
        <v>130</v>
      </c>
      <c r="H1982">
        <v>63123</v>
      </c>
      <c r="I1982" t="s">
        <v>111</v>
      </c>
      <c r="J1982" t="s">
        <v>112</v>
      </c>
      <c r="L1982">
        <v>70</v>
      </c>
      <c r="M1982" t="s">
        <v>131</v>
      </c>
    </row>
    <row r="1983" spans="1:13" x14ac:dyDescent="0.3">
      <c r="A1983" t="s">
        <v>108</v>
      </c>
      <c r="B1983" s="16">
        <v>41608</v>
      </c>
      <c r="C1983" s="16" t="str">
        <f t="shared" si="90"/>
        <v>Nov</v>
      </c>
      <c r="D1983" s="16" t="str">
        <f t="shared" si="91"/>
        <v>FY 2014</v>
      </c>
      <c r="E1983" s="16" t="str">
        <f t="shared" si="92"/>
        <v>Q3</v>
      </c>
      <c r="F1983" t="s">
        <v>132</v>
      </c>
      <c r="G1983" t="s">
        <v>133</v>
      </c>
      <c r="H1983">
        <v>13594</v>
      </c>
      <c r="I1983" t="s">
        <v>111</v>
      </c>
      <c r="J1983" t="s">
        <v>112</v>
      </c>
      <c r="L1983">
        <v>80</v>
      </c>
      <c r="M1983" t="s">
        <v>134</v>
      </c>
    </row>
    <row r="1984" spans="1:13" x14ac:dyDescent="0.3">
      <c r="A1984" t="s">
        <v>108</v>
      </c>
      <c r="B1984" s="16">
        <v>41608</v>
      </c>
      <c r="C1984" s="16" t="str">
        <f t="shared" si="90"/>
        <v>Nov</v>
      </c>
      <c r="D1984" s="16" t="str">
        <f t="shared" si="91"/>
        <v>FY 2014</v>
      </c>
      <c r="E1984" s="16" t="str">
        <f t="shared" si="92"/>
        <v>Q3</v>
      </c>
      <c r="F1984" t="s">
        <v>135</v>
      </c>
      <c r="G1984" t="s">
        <v>136</v>
      </c>
      <c r="H1984">
        <v>8072</v>
      </c>
      <c r="I1984" t="s">
        <v>111</v>
      </c>
      <c r="J1984" t="s">
        <v>112</v>
      </c>
      <c r="L1984">
        <v>90</v>
      </c>
      <c r="M1984" t="s">
        <v>137</v>
      </c>
    </row>
    <row r="1985" spans="1:13" x14ac:dyDescent="0.3">
      <c r="A1985" t="s">
        <v>108</v>
      </c>
      <c r="B1985" s="16">
        <v>41608</v>
      </c>
      <c r="C1985" s="16" t="str">
        <f t="shared" si="90"/>
        <v>Nov</v>
      </c>
      <c r="D1985" s="16" t="str">
        <f t="shared" si="91"/>
        <v>FY 2014</v>
      </c>
      <c r="E1985" s="16" t="str">
        <f t="shared" si="92"/>
        <v>Q3</v>
      </c>
      <c r="F1985" t="s">
        <v>138</v>
      </c>
      <c r="G1985" t="s">
        <v>139</v>
      </c>
      <c r="H1985">
        <v>206</v>
      </c>
      <c r="I1985" t="s">
        <v>111</v>
      </c>
      <c r="J1985" t="s">
        <v>112</v>
      </c>
      <c r="L1985">
        <v>100</v>
      </c>
      <c r="M1985" t="s">
        <v>140</v>
      </c>
    </row>
    <row r="1986" spans="1:13" x14ac:dyDescent="0.3">
      <c r="A1986" t="s">
        <v>108</v>
      </c>
      <c r="B1986" s="16">
        <v>41608</v>
      </c>
      <c r="C1986" s="16" t="str">
        <f t="shared" si="90"/>
        <v>Nov</v>
      </c>
      <c r="D1986" s="16" t="str">
        <f t="shared" si="91"/>
        <v>FY 2014</v>
      </c>
      <c r="E1986" s="16" t="str">
        <f t="shared" si="92"/>
        <v>Q3</v>
      </c>
      <c r="F1986" t="s">
        <v>141</v>
      </c>
      <c r="G1986" t="s">
        <v>142</v>
      </c>
      <c r="H1986">
        <v>22</v>
      </c>
      <c r="I1986" t="s">
        <v>111</v>
      </c>
      <c r="J1986" t="s">
        <v>112</v>
      </c>
      <c r="L1986">
        <v>110</v>
      </c>
      <c r="M1986" t="s">
        <v>143</v>
      </c>
    </row>
    <row r="1987" spans="1:13" x14ac:dyDescent="0.3">
      <c r="A1987" t="s">
        <v>108</v>
      </c>
      <c r="B1987" s="16">
        <v>41608</v>
      </c>
      <c r="C1987" s="16" t="str">
        <f t="shared" ref="C1987:C2050" si="93">TEXT(B1987,"mmm")</f>
        <v>Nov</v>
      </c>
      <c r="D1987" s="16" t="str">
        <f t="shared" ref="D1987:D2050" si="94">"FY "&amp; (YEAR(B1987) + IF(MONTH(B1987)&gt;3,1,0))</f>
        <v>FY 2014</v>
      </c>
      <c r="E1987" s="16" t="str">
        <f t="shared" ref="E1987:E2050" si="95">CHOOSE(INT((MOD(MONTH(B1987)-4,12))/3)+1, "Q1", "Q2", "Q3", "Q4")</f>
        <v>Q3</v>
      </c>
      <c r="F1987" t="s">
        <v>144</v>
      </c>
      <c r="G1987" t="s">
        <v>145</v>
      </c>
      <c r="H1987">
        <v>1478</v>
      </c>
      <c r="I1987" t="s">
        <v>111</v>
      </c>
      <c r="J1987" t="s">
        <v>112</v>
      </c>
      <c r="L1987">
        <v>120</v>
      </c>
      <c r="M1987" t="s">
        <v>146</v>
      </c>
    </row>
    <row r="1988" spans="1:13" x14ac:dyDescent="0.3">
      <c r="A1988" t="s">
        <v>108</v>
      </c>
      <c r="B1988" s="16">
        <v>41608</v>
      </c>
      <c r="C1988" s="16" t="str">
        <f t="shared" si="93"/>
        <v>Nov</v>
      </c>
      <c r="D1988" s="16" t="str">
        <f t="shared" si="94"/>
        <v>FY 2014</v>
      </c>
      <c r="E1988" s="16" t="str">
        <f t="shared" si="95"/>
        <v>Q3</v>
      </c>
      <c r="F1988" t="s">
        <v>147</v>
      </c>
      <c r="G1988" t="s">
        <v>148</v>
      </c>
      <c r="H1988">
        <v>3816</v>
      </c>
      <c r="I1988" t="s">
        <v>111</v>
      </c>
      <c r="J1988" t="s">
        <v>112</v>
      </c>
      <c r="L1988">
        <v>130</v>
      </c>
      <c r="M1988" t="s">
        <v>149</v>
      </c>
    </row>
    <row r="1989" spans="1:13" x14ac:dyDescent="0.3">
      <c r="A1989" t="s">
        <v>108</v>
      </c>
      <c r="B1989" s="16">
        <v>41608</v>
      </c>
      <c r="C1989" s="16" t="str">
        <f t="shared" si="93"/>
        <v>Nov</v>
      </c>
      <c r="D1989" s="16" t="str">
        <f t="shared" si="94"/>
        <v>FY 2014</v>
      </c>
      <c r="E1989" s="16" t="str">
        <f t="shared" si="95"/>
        <v>Q3</v>
      </c>
      <c r="F1989" t="s">
        <v>150</v>
      </c>
      <c r="G1989" t="s">
        <v>151</v>
      </c>
      <c r="H1989">
        <v>65001</v>
      </c>
      <c r="I1989" t="s">
        <v>111</v>
      </c>
      <c r="J1989" t="s">
        <v>112</v>
      </c>
      <c r="L1989">
        <v>140</v>
      </c>
      <c r="M1989" t="s">
        <v>152</v>
      </c>
    </row>
    <row r="1990" spans="1:13" x14ac:dyDescent="0.3">
      <c r="A1990" t="s">
        <v>108</v>
      </c>
      <c r="B1990" s="16">
        <v>41578</v>
      </c>
      <c r="C1990" s="16" t="str">
        <f t="shared" si="93"/>
        <v>Oct</v>
      </c>
      <c r="D1990" s="16" t="str">
        <f t="shared" si="94"/>
        <v>FY 2014</v>
      </c>
      <c r="E1990" s="16" t="str">
        <f t="shared" si="95"/>
        <v>Q3</v>
      </c>
      <c r="F1990" t="s">
        <v>109</v>
      </c>
      <c r="G1990" t="s">
        <v>110</v>
      </c>
      <c r="H1990">
        <v>13469</v>
      </c>
      <c r="I1990" t="s">
        <v>111</v>
      </c>
      <c r="J1990" t="s">
        <v>112</v>
      </c>
      <c r="L1990">
        <v>10</v>
      </c>
      <c r="M1990" t="s">
        <v>113</v>
      </c>
    </row>
    <row r="1991" spans="1:13" x14ac:dyDescent="0.3">
      <c r="A1991" t="s">
        <v>108</v>
      </c>
      <c r="B1991" s="16">
        <v>41578</v>
      </c>
      <c r="C1991" s="16" t="str">
        <f t="shared" si="93"/>
        <v>Oct</v>
      </c>
      <c r="D1991" s="16" t="str">
        <f t="shared" si="94"/>
        <v>FY 2014</v>
      </c>
      <c r="E1991" s="16" t="str">
        <f t="shared" si="95"/>
        <v>Q3</v>
      </c>
      <c r="F1991" t="s">
        <v>114</v>
      </c>
      <c r="G1991" t="s">
        <v>115</v>
      </c>
      <c r="H1991">
        <v>8690</v>
      </c>
      <c r="I1991" t="s">
        <v>111</v>
      </c>
      <c r="J1991" t="s">
        <v>112</v>
      </c>
      <c r="L1991">
        <v>20</v>
      </c>
      <c r="M1991" t="s">
        <v>116</v>
      </c>
    </row>
    <row r="1992" spans="1:13" x14ac:dyDescent="0.3">
      <c r="A1992" t="s">
        <v>108</v>
      </c>
      <c r="B1992" s="16">
        <v>41578</v>
      </c>
      <c r="C1992" s="16" t="str">
        <f t="shared" si="93"/>
        <v>Oct</v>
      </c>
      <c r="D1992" s="16" t="str">
        <f t="shared" si="94"/>
        <v>FY 2014</v>
      </c>
      <c r="E1992" s="16" t="str">
        <f t="shared" si="95"/>
        <v>Q3</v>
      </c>
      <c r="F1992" t="s">
        <v>117</v>
      </c>
      <c r="G1992" t="s">
        <v>118</v>
      </c>
      <c r="H1992">
        <v>156</v>
      </c>
      <c r="I1992" t="s">
        <v>111</v>
      </c>
      <c r="J1992" t="s">
        <v>112</v>
      </c>
      <c r="L1992">
        <v>30</v>
      </c>
      <c r="M1992" t="s">
        <v>119</v>
      </c>
    </row>
    <row r="1993" spans="1:13" x14ac:dyDescent="0.3">
      <c r="A1993" t="s">
        <v>108</v>
      </c>
      <c r="B1993" s="16">
        <v>41578</v>
      </c>
      <c r="C1993" s="16" t="str">
        <f t="shared" si="93"/>
        <v>Oct</v>
      </c>
      <c r="D1993" s="16" t="str">
        <f t="shared" si="94"/>
        <v>FY 2014</v>
      </c>
      <c r="E1993" s="16" t="str">
        <f t="shared" si="95"/>
        <v>Q3</v>
      </c>
      <c r="F1993" t="s">
        <v>120</v>
      </c>
      <c r="G1993" t="s">
        <v>121</v>
      </c>
      <c r="H1993">
        <v>25</v>
      </c>
      <c r="I1993" t="s">
        <v>111</v>
      </c>
      <c r="J1993" t="s">
        <v>112</v>
      </c>
      <c r="L1993">
        <v>40</v>
      </c>
      <c r="M1993" t="s">
        <v>122</v>
      </c>
    </row>
    <row r="1994" spans="1:13" x14ac:dyDescent="0.3">
      <c r="A1994" t="s">
        <v>108</v>
      </c>
      <c r="B1994" s="16">
        <v>41578</v>
      </c>
      <c r="C1994" s="16" t="str">
        <f t="shared" si="93"/>
        <v>Oct</v>
      </c>
      <c r="D1994" s="16" t="str">
        <f t="shared" si="94"/>
        <v>FY 2014</v>
      </c>
      <c r="E1994" s="16" t="str">
        <f t="shared" si="95"/>
        <v>Q3</v>
      </c>
      <c r="F1994" t="s">
        <v>123</v>
      </c>
      <c r="G1994" t="s">
        <v>124</v>
      </c>
      <c r="H1994">
        <v>1265</v>
      </c>
      <c r="I1994" t="s">
        <v>111</v>
      </c>
      <c r="J1994" t="s">
        <v>112</v>
      </c>
      <c r="L1994">
        <v>50</v>
      </c>
      <c r="M1994" t="s">
        <v>125</v>
      </c>
    </row>
    <row r="1995" spans="1:13" x14ac:dyDescent="0.3">
      <c r="A1995" t="s">
        <v>108</v>
      </c>
      <c r="B1995" s="16">
        <v>41578</v>
      </c>
      <c r="C1995" s="16" t="str">
        <f t="shared" si="93"/>
        <v>Oct</v>
      </c>
      <c r="D1995" s="16" t="str">
        <f t="shared" si="94"/>
        <v>FY 2014</v>
      </c>
      <c r="E1995" s="16" t="str">
        <f t="shared" si="95"/>
        <v>Q3</v>
      </c>
      <c r="F1995" t="s">
        <v>126</v>
      </c>
      <c r="G1995" t="s">
        <v>127</v>
      </c>
      <c r="H1995">
        <v>3333</v>
      </c>
      <c r="I1995" t="s">
        <v>111</v>
      </c>
      <c r="J1995" t="s">
        <v>112</v>
      </c>
      <c r="L1995">
        <v>60</v>
      </c>
      <c r="M1995" t="s">
        <v>128</v>
      </c>
    </row>
    <row r="1996" spans="1:13" x14ac:dyDescent="0.3">
      <c r="A1996" t="s">
        <v>108</v>
      </c>
      <c r="B1996" s="16">
        <v>41578</v>
      </c>
      <c r="C1996" s="16" t="str">
        <f t="shared" si="93"/>
        <v>Oct</v>
      </c>
      <c r="D1996" s="16" t="str">
        <f t="shared" si="94"/>
        <v>FY 2014</v>
      </c>
      <c r="E1996" s="16" t="str">
        <f t="shared" si="95"/>
        <v>Q3</v>
      </c>
      <c r="F1996" t="s">
        <v>129</v>
      </c>
      <c r="G1996" t="s">
        <v>130</v>
      </c>
      <c r="H1996">
        <v>67329</v>
      </c>
      <c r="I1996" t="s">
        <v>111</v>
      </c>
      <c r="J1996" t="s">
        <v>112</v>
      </c>
      <c r="L1996">
        <v>70</v>
      </c>
      <c r="M1996" t="s">
        <v>131</v>
      </c>
    </row>
    <row r="1997" spans="1:13" x14ac:dyDescent="0.3">
      <c r="A1997" t="s">
        <v>108</v>
      </c>
      <c r="B1997" s="16">
        <v>41578</v>
      </c>
      <c r="C1997" s="16" t="str">
        <f t="shared" si="93"/>
        <v>Oct</v>
      </c>
      <c r="D1997" s="16" t="str">
        <f t="shared" si="94"/>
        <v>FY 2014</v>
      </c>
      <c r="E1997" s="16" t="str">
        <f t="shared" si="95"/>
        <v>Q3</v>
      </c>
      <c r="F1997" t="s">
        <v>132</v>
      </c>
      <c r="G1997" t="s">
        <v>133</v>
      </c>
      <c r="H1997">
        <v>14862</v>
      </c>
      <c r="I1997" t="s">
        <v>111</v>
      </c>
      <c r="J1997" t="s">
        <v>112</v>
      </c>
      <c r="L1997">
        <v>80</v>
      </c>
      <c r="M1997" t="s">
        <v>134</v>
      </c>
    </row>
    <row r="1998" spans="1:13" x14ac:dyDescent="0.3">
      <c r="A1998" t="s">
        <v>108</v>
      </c>
      <c r="B1998" s="16">
        <v>41578</v>
      </c>
      <c r="C1998" s="16" t="str">
        <f t="shared" si="93"/>
        <v>Oct</v>
      </c>
      <c r="D1998" s="16" t="str">
        <f t="shared" si="94"/>
        <v>FY 2014</v>
      </c>
      <c r="E1998" s="16" t="str">
        <f t="shared" si="95"/>
        <v>Q3</v>
      </c>
      <c r="F1998" t="s">
        <v>135</v>
      </c>
      <c r="G1998" t="s">
        <v>136</v>
      </c>
      <c r="H1998">
        <v>9162</v>
      </c>
      <c r="I1998" t="s">
        <v>111</v>
      </c>
      <c r="J1998" t="s">
        <v>112</v>
      </c>
      <c r="L1998">
        <v>90</v>
      </c>
      <c r="M1998" t="s">
        <v>137</v>
      </c>
    </row>
    <row r="1999" spans="1:13" x14ac:dyDescent="0.3">
      <c r="A1999" t="s">
        <v>108</v>
      </c>
      <c r="B1999" s="16">
        <v>41578</v>
      </c>
      <c r="C1999" s="16" t="str">
        <f t="shared" si="93"/>
        <v>Oct</v>
      </c>
      <c r="D1999" s="16" t="str">
        <f t="shared" si="94"/>
        <v>FY 2014</v>
      </c>
      <c r="E1999" s="16" t="str">
        <f t="shared" si="95"/>
        <v>Q3</v>
      </c>
      <c r="F1999" t="s">
        <v>138</v>
      </c>
      <c r="G1999" t="s">
        <v>139</v>
      </c>
      <c r="H1999">
        <v>189</v>
      </c>
      <c r="I1999" t="s">
        <v>111</v>
      </c>
      <c r="J1999" t="s">
        <v>112</v>
      </c>
      <c r="L1999">
        <v>100</v>
      </c>
      <c r="M1999" t="s">
        <v>140</v>
      </c>
    </row>
    <row r="2000" spans="1:13" x14ac:dyDescent="0.3">
      <c r="A2000" t="s">
        <v>108</v>
      </c>
      <c r="B2000" s="16">
        <v>41578</v>
      </c>
      <c r="C2000" s="16" t="str">
        <f t="shared" si="93"/>
        <v>Oct</v>
      </c>
      <c r="D2000" s="16" t="str">
        <f t="shared" si="94"/>
        <v>FY 2014</v>
      </c>
      <c r="E2000" s="16" t="str">
        <f t="shared" si="95"/>
        <v>Q3</v>
      </c>
      <c r="F2000" t="s">
        <v>141</v>
      </c>
      <c r="G2000" t="s">
        <v>142</v>
      </c>
      <c r="H2000">
        <v>70</v>
      </c>
      <c r="I2000" t="s">
        <v>111</v>
      </c>
      <c r="J2000" t="s">
        <v>112</v>
      </c>
      <c r="L2000">
        <v>110</v>
      </c>
      <c r="M2000" t="s">
        <v>143</v>
      </c>
    </row>
    <row r="2001" spans="1:13" x14ac:dyDescent="0.3">
      <c r="A2001" t="s">
        <v>108</v>
      </c>
      <c r="B2001" s="16">
        <v>41578</v>
      </c>
      <c r="C2001" s="16" t="str">
        <f t="shared" si="93"/>
        <v>Oct</v>
      </c>
      <c r="D2001" s="16" t="str">
        <f t="shared" si="94"/>
        <v>FY 2014</v>
      </c>
      <c r="E2001" s="16" t="str">
        <f t="shared" si="95"/>
        <v>Q3</v>
      </c>
      <c r="F2001" t="s">
        <v>144</v>
      </c>
      <c r="G2001" t="s">
        <v>145</v>
      </c>
      <c r="H2001">
        <v>2139</v>
      </c>
      <c r="I2001" t="s">
        <v>111</v>
      </c>
      <c r="J2001" t="s">
        <v>112</v>
      </c>
      <c r="L2001">
        <v>120</v>
      </c>
      <c r="M2001" t="s">
        <v>146</v>
      </c>
    </row>
    <row r="2002" spans="1:13" x14ac:dyDescent="0.3">
      <c r="A2002" t="s">
        <v>108</v>
      </c>
      <c r="B2002" s="16">
        <v>41578</v>
      </c>
      <c r="C2002" s="16" t="str">
        <f t="shared" si="93"/>
        <v>Oct</v>
      </c>
      <c r="D2002" s="16" t="str">
        <f t="shared" si="94"/>
        <v>FY 2014</v>
      </c>
      <c r="E2002" s="16" t="str">
        <f t="shared" si="95"/>
        <v>Q3</v>
      </c>
      <c r="F2002" t="s">
        <v>147</v>
      </c>
      <c r="G2002" t="s">
        <v>148</v>
      </c>
      <c r="H2002">
        <v>3302</v>
      </c>
      <c r="I2002" t="s">
        <v>111</v>
      </c>
      <c r="J2002" t="s">
        <v>112</v>
      </c>
      <c r="L2002">
        <v>130</v>
      </c>
      <c r="M2002" t="s">
        <v>149</v>
      </c>
    </row>
    <row r="2003" spans="1:13" x14ac:dyDescent="0.3">
      <c r="A2003" t="s">
        <v>108</v>
      </c>
      <c r="B2003" s="16">
        <v>41578</v>
      </c>
      <c r="C2003" s="16" t="str">
        <f t="shared" si="93"/>
        <v>Oct</v>
      </c>
      <c r="D2003" s="16" t="str">
        <f t="shared" si="94"/>
        <v>FY 2014</v>
      </c>
      <c r="E2003" s="16" t="str">
        <f t="shared" si="95"/>
        <v>Q3</v>
      </c>
      <c r="F2003" t="s">
        <v>150</v>
      </c>
      <c r="G2003" t="s">
        <v>151</v>
      </c>
      <c r="H2003">
        <v>65034</v>
      </c>
      <c r="I2003" t="s">
        <v>111</v>
      </c>
      <c r="J2003" t="s">
        <v>112</v>
      </c>
      <c r="L2003">
        <v>140</v>
      </c>
      <c r="M2003" t="s">
        <v>152</v>
      </c>
    </row>
    <row r="2004" spans="1:13" x14ac:dyDescent="0.3">
      <c r="A2004" t="s">
        <v>108</v>
      </c>
      <c r="B2004" s="16">
        <v>41547</v>
      </c>
      <c r="C2004" s="16" t="str">
        <f t="shared" si="93"/>
        <v>Sept</v>
      </c>
      <c r="D2004" s="16" t="str">
        <f t="shared" si="94"/>
        <v>FY 2014</v>
      </c>
      <c r="E2004" s="16" t="str">
        <f t="shared" si="95"/>
        <v>Q2</v>
      </c>
      <c r="F2004" t="s">
        <v>109</v>
      </c>
      <c r="G2004" t="s">
        <v>110</v>
      </c>
      <c r="H2004">
        <v>13210</v>
      </c>
      <c r="I2004" t="s">
        <v>111</v>
      </c>
      <c r="J2004" t="s">
        <v>112</v>
      </c>
      <c r="L2004">
        <v>10</v>
      </c>
      <c r="M2004" t="s">
        <v>113</v>
      </c>
    </row>
    <row r="2005" spans="1:13" x14ac:dyDescent="0.3">
      <c r="A2005" t="s">
        <v>108</v>
      </c>
      <c r="B2005" s="16">
        <v>41547</v>
      </c>
      <c r="C2005" s="16" t="str">
        <f t="shared" si="93"/>
        <v>Sept</v>
      </c>
      <c r="D2005" s="16" t="str">
        <f t="shared" si="94"/>
        <v>FY 2014</v>
      </c>
      <c r="E2005" s="16" t="str">
        <f t="shared" si="95"/>
        <v>Q2</v>
      </c>
      <c r="F2005" t="s">
        <v>114</v>
      </c>
      <c r="G2005" t="s">
        <v>115</v>
      </c>
      <c r="H2005">
        <v>9659</v>
      </c>
      <c r="I2005" t="s">
        <v>111</v>
      </c>
      <c r="J2005" t="s">
        <v>112</v>
      </c>
      <c r="L2005">
        <v>20</v>
      </c>
      <c r="M2005" t="s">
        <v>116</v>
      </c>
    </row>
    <row r="2006" spans="1:13" x14ac:dyDescent="0.3">
      <c r="A2006" t="s">
        <v>108</v>
      </c>
      <c r="B2006" s="16">
        <v>41547</v>
      </c>
      <c r="C2006" s="16" t="str">
        <f t="shared" si="93"/>
        <v>Sept</v>
      </c>
      <c r="D2006" s="16" t="str">
        <f t="shared" si="94"/>
        <v>FY 2014</v>
      </c>
      <c r="E2006" s="16" t="str">
        <f t="shared" si="95"/>
        <v>Q2</v>
      </c>
      <c r="F2006" t="s">
        <v>117</v>
      </c>
      <c r="G2006" t="s">
        <v>118</v>
      </c>
      <c r="H2006">
        <v>159</v>
      </c>
      <c r="I2006" t="s">
        <v>111</v>
      </c>
      <c r="J2006" t="s">
        <v>112</v>
      </c>
      <c r="L2006">
        <v>30</v>
      </c>
      <c r="M2006" t="s">
        <v>119</v>
      </c>
    </row>
    <row r="2007" spans="1:13" x14ac:dyDescent="0.3">
      <c r="A2007" t="s">
        <v>108</v>
      </c>
      <c r="B2007" s="16">
        <v>41547</v>
      </c>
      <c r="C2007" s="16" t="str">
        <f t="shared" si="93"/>
        <v>Sept</v>
      </c>
      <c r="D2007" s="16" t="str">
        <f t="shared" si="94"/>
        <v>FY 2014</v>
      </c>
      <c r="E2007" s="16" t="str">
        <f t="shared" si="95"/>
        <v>Q2</v>
      </c>
      <c r="F2007" t="s">
        <v>120</v>
      </c>
      <c r="G2007" t="s">
        <v>121</v>
      </c>
      <c r="H2007">
        <v>77</v>
      </c>
      <c r="I2007" t="s">
        <v>111</v>
      </c>
      <c r="J2007" t="s">
        <v>112</v>
      </c>
      <c r="L2007">
        <v>40</v>
      </c>
      <c r="M2007" t="s">
        <v>122</v>
      </c>
    </row>
    <row r="2008" spans="1:13" x14ac:dyDescent="0.3">
      <c r="A2008" t="s">
        <v>108</v>
      </c>
      <c r="B2008" s="16">
        <v>41547</v>
      </c>
      <c r="C2008" s="16" t="str">
        <f t="shared" si="93"/>
        <v>Sept</v>
      </c>
      <c r="D2008" s="16" t="str">
        <f t="shared" si="94"/>
        <v>FY 2014</v>
      </c>
      <c r="E2008" s="16" t="str">
        <f t="shared" si="95"/>
        <v>Q2</v>
      </c>
      <c r="F2008" t="s">
        <v>123</v>
      </c>
      <c r="G2008" t="s">
        <v>124</v>
      </c>
      <c r="H2008">
        <v>1507</v>
      </c>
      <c r="I2008" t="s">
        <v>111</v>
      </c>
      <c r="J2008" t="s">
        <v>112</v>
      </c>
      <c r="L2008">
        <v>50</v>
      </c>
      <c r="M2008" t="s">
        <v>125</v>
      </c>
    </row>
    <row r="2009" spans="1:13" x14ac:dyDescent="0.3">
      <c r="A2009" t="s">
        <v>108</v>
      </c>
      <c r="B2009" s="16">
        <v>41547</v>
      </c>
      <c r="C2009" s="16" t="str">
        <f t="shared" si="93"/>
        <v>Sept</v>
      </c>
      <c r="D2009" s="16" t="str">
        <f t="shared" si="94"/>
        <v>FY 2014</v>
      </c>
      <c r="E2009" s="16" t="str">
        <f t="shared" si="95"/>
        <v>Q2</v>
      </c>
      <c r="F2009" t="s">
        <v>126</v>
      </c>
      <c r="G2009" t="s">
        <v>127</v>
      </c>
      <c r="H2009">
        <v>1808</v>
      </c>
      <c r="I2009" t="s">
        <v>111</v>
      </c>
      <c r="J2009" t="s">
        <v>112</v>
      </c>
      <c r="L2009">
        <v>60</v>
      </c>
      <c r="M2009" t="s">
        <v>128</v>
      </c>
    </row>
    <row r="2010" spans="1:13" x14ac:dyDescent="0.3">
      <c r="A2010" t="s">
        <v>108</v>
      </c>
      <c r="B2010" s="16">
        <v>41547</v>
      </c>
      <c r="C2010" s="16" t="str">
        <f t="shared" si="93"/>
        <v>Sept</v>
      </c>
      <c r="D2010" s="16" t="str">
        <f t="shared" si="94"/>
        <v>FY 2014</v>
      </c>
      <c r="E2010" s="16" t="str">
        <f t="shared" si="95"/>
        <v>Q2</v>
      </c>
      <c r="F2010" t="s">
        <v>129</v>
      </c>
      <c r="G2010" t="s">
        <v>130</v>
      </c>
      <c r="H2010">
        <v>64913</v>
      </c>
      <c r="I2010" t="s">
        <v>111</v>
      </c>
      <c r="J2010" t="s">
        <v>112</v>
      </c>
      <c r="L2010">
        <v>70</v>
      </c>
      <c r="M2010" t="s">
        <v>131</v>
      </c>
    </row>
    <row r="2011" spans="1:13" x14ac:dyDescent="0.3">
      <c r="A2011" t="s">
        <v>108</v>
      </c>
      <c r="B2011" s="16">
        <v>41547</v>
      </c>
      <c r="C2011" s="16" t="str">
        <f t="shared" si="93"/>
        <v>Sept</v>
      </c>
      <c r="D2011" s="16" t="str">
        <f t="shared" si="94"/>
        <v>FY 2014</v>
      </c>
      <c r="E2011" s="16" t="str">
        <f t="shared" si="95"/>
        <v>Q2</v>
      </c>
      <c r="F2011" t="s">
        <v>132</v>
      </c>
      <c r="G2011" t="s">
        <v>133</v>
      </c>
      <c r="H2011">
        <v>13359</v>
      </c>
      <c r="I2011" t="s">
        <v>111</v>
      </c>
      <c r="J2011" t="s">
        <v>112</v>
      </c>
      <c r="L2011">
        <v>80</v>
      </c>
      <c r="M2011" t="s">
        <v>134</v>
      </c>
    </row>
    <row r="2012" spans="1:13" x14ac:dyDescent="0.3">
      <c r="A2012" t="s">
        <v>108</v>
      </c>
      <c r="B2012" s="16">
        <v>41547</v>
      </c>
      <c r="C2012" s="16" t="str">
        <f t="shared" si="93"/>
        <v>Sept</v>
      </c>
      <c r="D2012" s="16" t="str">
        <f t="shared" si="94"/>
        <v>FY 2014</v>
      </c>
      <c r="E2012" s="16" t="str">
        <f t="shared" si="95"/>
        <v>Q2</v>
      </c>
      <c r="F2012" t="s">
        <v>135</v>
      </c>
      <c r="G2012" t="s">
        <v>136</v>
      </c>
      <c r="H2012">
        <v>8959</v>
      </c>
      <c r="I2012" t="s">
        <v>111</v>
      </c>
      <c r="J2012" t="s">
        <v>112</v>
      </c>
      <c r="L2012">
        <v>90</v>
      </c>
      <c r="M2012" t="s">
        <v>137</v>
      </c>
    </row>
    <row r="2013" spans="1:13" x14ac:dyDescent="0.3">
      <c r="A2013" t="s">
        <v>108</v>
      </c>
      <c r="B2013" s="16">
        <v>41547</v>
      </c>
      <c r="C2013" s="16" t="str">
        <f t="shared" si="93"/>
        <v>Sept</v>
      </c>
      <c r="D2013" s="16" t="str">
        <f t="shared" si="94"/>
        <v>FY 2014</v>
      </c>
      <c r="E2013" s="16" t="str">
        <f t="shared" si="95"/>
        <v>Q2</v>
      </c>
      <c r="F2013" t="s">
        <v>138</v>
      </c>
      <c r="G2013" t="s">
        <v>139</v>
      </c>
      <c r="H2013">
        <v>168</v>
      </c>
      <c r="I2013" t="s">
        <v>111</v>
      </c>
      <c r="J2013" t="s">
        <v>112</v>
      </c>
      <c r="L2013">
        <v>100</v>
      </c>
      <c r="M2013" t="s">
        <v>140</v>
      </c>
    </row>
    <row r="2014" spans="1:13" x14ac:dyDescent="0.3">
      <c r="A2014" t="s">
        <v>108</v>
      </c>
      <c r="B2014" s="16">
        <v>41547</v>
      </c>
      <c r="C2014" s="16" t="str">
        <f t="shared" si="93"/>
        <v>Sept</v>
      </c>
      <c r="D2014" s="16" t="str">
        <f t="shared" si="94"/>
        <v>FY 2014</v>
      </c>
      <c r="E2014" s="16" t="str">
        <f t="shared" si="95"/>
        <v>Q2</v>
      </c>
      <c r="F2014" t="s">
        <v>141</v>
      </c>
      <c r="G2014" t="s">
        <v>142</v>
      </c>
      <c r="H2014">
        <v>75</v>
      </c>
      <c r="I2014" t="s">
        <v>111</v>
      </c>
      <c r="J2014" t="s">
        <v>112</v>
      </c>
      <c r="L2014">
        <v>110</v>
      </c>
      <c r="M2014" t="s">
        <v>143</v>
      </c>
    </row>
    <row r="2015" spans="1:13" x14ac:dyDescent="0.3">
      <c r="A2015" t="s">
        <v>108</v>
      </c>
      <c r="B2015" s="16">
        <v>41547</v>
      </c>
      <c r="C2015" s="16" t="str">
        <f t="shared" si="93"/>
        <v>Sept</v>
      </c>
      <c r="D2015" s="16" t="str">
        <f t="shared" si="94"/>
        <v>FY 2014</v>
      </c>
      <c r="E2015" s="16" t="str">
        <f t="shared" si="95"/>
        <v>Q2</v>
      </c>
      <c r="F2015" t="s">
        <v>144</v>
      </c>
      <c r="G2015" t="s">
        <v>145</v>
      </c>
      <c r="H2015">
        <v>1565</v>
      </c>
      <c r="I2015" t="s">
        <v>111</v>
      </c>
      <c r="J2015" t="s">
        <v>112</v>
      </c>
      <c r="L2015">
        <v>120</v>
      </c>
      <c r="M2015" t="s">
        <v>146</v>
      </c>
    </row>
    <row r="2016" spans="1:13" x14ac:dyDescent="0.3">
      <c r="A2016" t="s">
        <v>108</v>
      </c>
      <c r="B2016" s="16">
        <v>41547</v>
      </c>
      <c r="C2016" s="16" t="str">
        <f t="shared" si="93"/>
        <v>Sept</v>
      </c>
      <c r="D2016" s="16" t="str">
        <f t="shared" si="94"/>
        <v>FY 2014</v>
      </c>
      <c r="E2016" s="16" t="str">
        <f t="shared" si="95"/>
        <v>Q2</v>
      </c>
      <c r="F2016" t="s">
        <v>147</v>
      </c>
      <c r="G2016" t="s">
        <v>148</v>
      </c>
      <c r="H2016">
        <v>2592</v>
      </c>
      <c r="I2016" t="s">
        <v>111</v>
      </c>
      <c r="J2016" t="s">
        <v>112</v>
      </c>
      <c r="L2016">
        <v>130</v>
      </c>
      <c r="M2016" t="s">
        <v>149</v>
      </c>
    </row>
    <row r="2017" spans="1:13" x14ac:dyDescent="0.3">
      <c r="A2017" t="s">
        <v>108</v>
      </c>
      <c r="B2017" s="16">
        <v>41547</v>
      </c>
      <c r="C2017" s="16" t="str">
        <f t="shared" si="93"/>
        <v>Sept</v>
      </c>
      <c r="D2017" s="16" t="str">
        <f t="shared" si="94"/>
        <v>FY 2014</v>
      </c>
      <c r="E2017" s="16" t="str">
        <f t="shared" si="95"/>
        <v>Q2</v>
      </c>
      <c r="F2017" t="s">
        <v>150</v>
      </c>
      <c r="G2017" t="s">
        <v>151</v>
      </c>
      <c r="H2017">
        <v>67586</v>
      </c>
      <c r="I2017" t="s">
        <v>111</v>
      </c>
      <c r="J2017" t="s">
        <v>112</v>
      </c>
      <c r="L2017">
        <v>140</v>
      </c>
      <c r="M2017" t="s">
        <v>152</v>
      </c>
    </row>
    <row r="2018" spans="1:13" x14ac:dyDescent="0.3">
      <c r="A2018" t="s">
        <v>108</v>
      </c>
      <c r="B2018" s="16">
        <v>41517</v>
      </c>
      <c r="C2018" s="16" t="str">
        <f t="shared" si="93"/>
        <v>Aug</v>
      </c>
      <c r="D2018" s="16" t="str">
        <f t="shared" si="94"/>
        <v>FY 2014</v>
      </c>
      <c r="E2018" s="16" t="str">
        <f t="shared" si="95"/>
        <v>Q2</v>
      </c>
      <c r="F2018" t="s">
        <v>109</v>
      </c>
      <c r="G2018" t="s">
        <v>110</v>
      </c>
      <c r="H2018">
        <v>13231</v>
      </c>
      <c r="I2018" t="s">
        <v>111</v>
      </c>
      <c r="J2018" t="s">
        <v>112</v>
      </c>
      <c r="L2018">
        <v>10</v>
      </c>
      <c r="M2018" t="s">
        <v>113</v>
      </c>
    </row>
    <row r="2019" spans="1:13" x14ac:dyDescent="0.3">
      <c r="A2019" t="s">
        <v>108</v>
      </c>
      <c r="B2019" s="16">
        <v>41517</v>
      </c>
      <c r="C2019" s="16" t="str">
        <f t="shared" si="93"/>
        <v>Aug</v>
      </c>
      <c r="D2019" s="16" t="str">
        <f t="shared" si="94"/>
        <v>FY 2014</v>
      </c>
      <c r="E2019" s="16" t="str">
        <f t="shared" si="95"/>
        <v>Q2</v>
      </c>
      <c r="F2019" t="s">
        <v>114</v>
      </c>
      <c r="G2019" t="s">
        <v>115</v>
      </c>
      <c r="H2019">
        <v>9592</v>
      </c>
      <c r="I2019" t="s">
        <v>111</v>
      </c>
      <c r="J2019" t="s">
        <v>112</v>
      </c>
      <c r="L2019">
        <v>20</v>
      </c>
      <c r="M2019" t="s">
        <v>116</v>
      </c>
    </row>
    <row r="2020" spans="1:13" x14ac:dyDescent="0.3">
      <c r="A2020" t="s">
        <v>108</v>
      </c>
      <c r="B2020" s="16">
        <v>41517</v>
      </c>
      <c r="C2020" s="16" t="str">
        <f t="shared" si="93"/>
        <v>Aug</v>
      </c>
      <c r="D2020" s="16" t="str">
        <f t="shared" si="94"/>
        <v>FY 2014</v>
      </c>
      <c r="E2020" s="16" t="str">
        <f t="shared" si="95"/>
        <v>Q2</v>
      </c>
      <c r="F2020" t="s">
        <v>117</v>
      </c>
      <c r="G2020" t="s">
        <v>118</v>
      </c>
      <c r="H2020">
        <v>140</v>
      </c>
      <c r="I2020" t="s">
        <v>111</v>
      </c>
      <c r="J2020" t="s">
        <v>112</v>
      </c>
      <c r="L2020">
        <v>30</v>
      </c>
      <c r="M2020" t="s">
        <v>119</v>
      </c>
    </row>
    <row r="2021" spans="1:13" x14ac:dyDescent="0.3">
      <c r="A2021" t="s">
        <v>108</v>
      </c>
      <c r="B2021" s="16">
        <v>41517</v>
      </c>
      <c r="C2021" s="16" t="str">
        <f t="shared" si="93"/>
        <v>Aug</v>
      </c>
      <c r="D2021" s="16" t="str">
        <f t="shared" si="94"/>
        <v>FY 2014</v>
      </c>
      <c r="E2021" s="16" t="str">
        <f t="shared" si="95"/>
        <v>Q2</v>
      </c>
      <c r="F2021" t="s">
        <v>120</v>
      </c>
      <c r="G2021" t="s">
        <v>121</v>
      </c>
      <c r="H2021">
        <v>46</v>
      </c>
      <c r="I2021" t="s">
        <v>111</v>
      </c>
      <c r="J2021" t="s">
        <v>112</v>
      </c>
      <c r="L2021">
        <v>40</v>
      </c>
      <c r="M2021" t="s">
        <v>122</v>
      </c>
    </row>
    <row r="2022" spans="1:13" x14ac:dyDescent="0.3">
      <c r="A2022" t="s">
        <v>108</v>
      </c>
      <c r="B2022" s="16">
        <v>41517</v>
      </c>
      <c r="C2022" s="16" t="str">
        <f t="shared" si="93"/>
        <v>Aug</v>
      </c>
      <c r="D2022" s="16" t="str">
        <f t="shared" si="94"/>
        <v>FY 2014</v>
      </c>
      <c r="E2022" s="16" t="str">
        <f t="shared" si="95"/>
        <v>Q2</v>
      </c>
      <c r="F2022" t="s">
        <v>123</v>
      </c>
      <c r="G2022" t="s">
        <v>124</v>
      </c>
      <c r="H2022">
        <v>1504</v>
      </c>
      <c r="I2022" t="s">
        <v>111</v>
      </c>
      <c r="J2022" t="s">
        <v>112</v>
      </c>
      <c r="L2022">
        <v>50</v>
      </c>
      <c r="M2022" t="s">
        <v>125</v>
      </c>
    </row>
    <row r="2023" spans="1:13" x14ac:dyDescent="0.3">
      <c r="A2023" t="s">
        <v>108</v>
      </c>
      <c r="B2023" s="16">
        <v>41517</v>
      </c>
      <c r="C2023" s="16" t="str">
        <f t="shared" si="93"/>
        <v>Aug</v>
      </c>
      <c r="D2023" s="16" t="str">
        <f t="shared" si="94"/>
        <v>FY 2014</v>
      </c>
      <c r="E2023" s="16" t="str">
        <f t="shared" si="95"/>
        <v>Q2</v>
      </c>
      <c r="F2023" t="s">
        <v>126</v>
      </c>
      <c r="G2023" t="s">
        <v>127</v>
      </c>
      <c r="H2023">
        <v>1949</v>
      </c>
      <c r="I2023" t="s">
        <v>111</v>
      </c>
      <c r="J2023" t="s">
        <v>112</v>
      </c>
      <c r="L2023">
        <v>60</v>
      </c>
      <c r="M2023" t="s">
        <v>128</v>
      </c>
    </row>
    <row r="2024" spans="1:13" x14ac:dyDescent="0.3">
      <c r="A2024" t="s">
        <v>108</v>
      </c>
      <c r="B2024" s="16">
        <v>41517</v>
      </c>
      <c r="C2024" s="16" t="str">
        <f t="shared" si="93"/>
        <v>Aug</v>
      </c>
      <c r="D2024" s="16" t="str">
        <f t="shared" si="94"/>
        <v>FY 2014</v>
      </c>
      <c r="E2024" s="16" t="str">
        <f t="shared" si="95"/>
        <v>Q2</v>
      </c>
      <c r="F2024" t="s">
        <v>129</v>
      </c>
      <c r="G2024" t="s">
        <v>130</v>
      </c>
      <c r="H2024">
        <v>63068</v>
      </c>
      <c r="I2024" t="s">
        <v>111</v>
      </c>
      <c r="J2024" t="s">
        <v>112</v>
      </c>
      <c r="L2024">
        <v>70</v>
      </c>
      <c r="M2024" t="s">
        <v>131</v>
      </c>
    </row>
    <row r="2025" spans="1:13" x14ac:dyDescent="0.3">
      <c r="A2025" t="s">
        <v>108</v>
      </c>
      <c r="B2025" s="16">
        <v>41517</v>
      </c>
      <c r="C2025" s="16" t="str">
        <f t="shared" si="93"/>
        <v>Aug</v>
      </c>
      <c r="D2025" s="16" t="str">
        <f t="shared" si="94"/>
        <v>FY 2014</v>
      </c>
      <c r="E2025" s="16" t="str">
        <f t="shared" si="95"/>
        <v>Q2</v>
      </c>
      <c r="F2025" t="s">
        <v>132</v>
      </c>
      <c r="G2025" t="s">
        <v>133</v>
      </c>
      <c r="H2025">
        <v>12946</v>
      </c>
      <c r="I2025" t="s">
        <v>111</v>
      </c>
      <c r="J2025" t="s">
        <v>112</v>
      </c>
      <c r="L2025">
        <v>80</v>
      </c>
      <c r="M2025" t="s">
        <v>134</v>
      </c>
    </row>
    <row r="2026" spans="1:13" x14ac:dyDescent="0.3">
      <c r="A2026" t="s">
        <v>108</v>
      </c>
      <c r="B2026" s="16">
        <v>41517</v>
      </c>
      <c r="C2026" s="16" t="str">
        <f t="shared" si="93"/>
        <v>Aug</v>
      </c>
      <c r="D2026" s="16" t="str">
        <f t="shared" si="94"/>
        <v>FY 2014</v>
      </c>
      <c r="E2026" s="16" t="str">
        <f t="shared" si="95"/>
        <v>Q2</v>
      </c>
      <c r="F2026" t="s">
        <v>135</v>
      </c>
      <c r="G2026" t="s">
        <v>136</v>
      </c>
      <c r="H2026">
        <v>9273</v>
      </c>
      <c r="I2026" t="s">
        <v>111</v>
      </c>
      <c r="J2026" t="s">
        <v>112</v>
      </c>
      <c r="L2026">
        <v>90</v>
      </c>
      <c r="M2026" t="s">
        <v>137</v>
      </c>
    </row>
    <row r="2027" spans="1:13" x14ac:dyDescent="0.3">
      <c r="A2027" t="s">
        <v>108</v>
      </c>
      <c r="B2027" s="16">
        <v>41517</v>
      </c>
      <c r="C2027" s="16" t="str">
        <f t="shared" si="93"/>
        <v>Aug</v>
      </c>
      <c r="D2027" s="16" t="str">
        <f t="shared" si="94"/>
        <v>FY 2014</v>
      </c>
      <c r="E2027" s="16" t="str">
        <f t="shared" si="95"/>
        <v>Q2</v>
      </c>
      <c r="F2027" t="s">
        <v>138</v>
      </c>
      <c r="G2027" t="s">
        <v>139</v>
      </c>
      <c r="H2027">
        <v>118</v>
      </c>
      <c r="I2027" t="s">
        <v>111</v>
      </c>
      <c r="J2027" t="s">
        <v>112</v>
      </c>
      <c r="L2027">
        <v>100</v>
      </c>
      <c r="M2027" t="s">
        <v>140</v>
      </c>
    </row>
    <row r="2028" spans="1:13" x14ac:dyDescent="0.3">
      <c r="A2028" t="s">
        <v>108</v>
      </c>
      <c r="B2028" s="16">
        <v>41517</v>
      </c>
      <c r="C2028" s="16" t="str">
        <f t="shared" si="93"/>
        <v>Aug</v>
      </c>
      <c r="D2028" s="16" t="str">
        <f t="shared" si="94"/>
        <v>FY 2014</v>
      </c>
      <c r="E2028" s="16" t="str">
        <f t="shared" si="95"/>
        <v>Q2</v>
      </c>
      <c r="F2028" t="s">
        <v>141</v>
      </c>
      <c r="G2028" t="s">
        <v>142</v>
      </c>
      <c r="H2028">
        <v>65</v>
      </c>
      <c r="I2028" t="s">
        <v>111</v>
      </c>
      <c r="J2028" t="s">
        <v>112</v>
      </c>
      <c r="L2028">
        <v>110</v>
      </c>
      <c r="M2028" t="s">
        <v>143</v>
      </c>
    </row>
    <row r="2029" spans="1:13" x14ac:dyDescent="0.3">
      <c r="A2029" t="s">
        <v>108</v>
      </c>
      <c r="B2029" s="16">
        <v>41517</v>
      </c>
      <c r="C2029" s="16" t="str">
        <f t="shared" si="93"/>
        <v>Aug</v>
      </c>
      <c r="D2029" s="16" t="str">
        <f t="shared" si="94"/>
        <v>FY 2014</v>
      </c>
      <c r="E2029" s="16" t="str">
        <f t="shared" si="95"/>
        <v>Q2</v>
      </c>
      <c r="F2029" t="s">
        <v>144</v>
      </c>
      <c r="G2029" t="s">
        <v>145</v>
      </c>
      <c r="H2029">
        <v>1590</v>
      </c>
      <c r="I2029" t="s">
        <v>111</v>
      </c>
      <c r="J2029" t="s">
        <v>112</v>
      </c>
      <c r="L2029">
        <v>120</v>
      </c>
      <c r="M2029" t="s">
        <v>146</v>
      </c>
    </row>
    <row r="2030" spans="1:13" x14ac:dyDescent="0.3">
      <c r="A2030" t="s">
        <v>108</v>
      </c>
      <c r="B2030" s="16">
        <v>41517</v>
      </c>
      <c r="C2030" s="16" t="str">
        <f t="shared" si="93"/>
        <v>Aug</v>
      </c>
      <c r="D2030" s="16" t="str">
        <f t="shared" si="94"/>
        <v>FY 2014</v>
      </c>
      <c r="E2030" s="16" t="str">
        <f t="shared" si="95"/>
        <v>Q2</v>
      </c>
      <c r="F2030" t="s">
        <v>147</v>
      </c>
      <c r="G2030" t="s">
        <v>148</v>
      </c>
      <c r="H2030">
        <v>1900</v>
      </c>
      <c r="I2030" t="s">
        <v>111</v>
      </c>
      <c r="J2030" t="s">
        <v>112</v>
      </c>
      <c r="L2030">
        <v>130</v>
      </c>
      <c r="M2030" t="s">
        <v>149</v>
      </c>
    </row>
    <row r="2031" spans="1:13" x14ac:dyDescent="0.3">
      <c r="A2031" t="s">
        <v>108</v>
      </c>
      <c r="B2031" s="16">
        <v>41517</v>
      </c>
      <c r="C2031" s="16" t="str">
        <f t="shared" si="93"/>
        <v>Aug</v>
      </c>
      <c r="D2031" s="16" t="str">
        <f t="shared" si="94"/>
        <v>FY 2014</v>
      </c>
      <c r="E2031" s="16" t="str">
        <f t="shared" si="95"/>
        <v>Q2</v>
      </c>
      <c r="F2031" t="s">
        <v>150</v>
      </c>
      <c r="G2031" t="s">
        <v>151</v>
      </c>
      <c r="H2031">
        <v>62665</v>
      </c>
      <c r="I2031" t="s">
        <v>111</v>
      </c>
      <c r="J2031" t="s">
        <v>112</v>
      </c>
      <c r="L2031">
        <v>140</v>
      </c>
      <c r="M2031" t="s">
        <v>152</v>
      </c>
    </row>
    <row r="2032" spans="1:13" x14ac:dyDescent="0.3">
      <c r="A2032" t="s">
        <v>108</v>
      </c>
      <c r="B2032" s="16">
        <v>41486</v>
      </c>
      <c r="C2032" s="16" t="str">
        <f t="shared" si="93"/>
        <v>Jul</v>
      </c>
      <c r="D2032" s="16" t="str">
        <f t="shared" si="94"/>
        <v>FY 2014</v>
      </c>
      <c r="E2032" s="16" t="str">
        <f t="shared" si="95"/>
        <v>Q2</v>
      </c>
      <c r="F2032" t="s">
        <v>109</v>
      </c>
      <c r="G2032" t="s">
        <v>110</v>
      </c>
      <c r="H2032">
        <v>12042</v>
      </c>
      <c r="I2032" t="s">
        <v>111</v>
      </c>
      <c r="J2032" t="s">
        <v>112</v>
      </c>
      <c r="L2032">
        <v>10</v>
      </c>
      <c r="M2032" t="s">
        <v>113</v>
      </c>
    </row>
    <row r="2033" spans="1:13" x14ac:dyDescent="0.3">
      <c r="A2033" t="s">
        <v>108</v>
      </c>
      <c r="B2033" s="16">
        <v>41486</v>
      </c>
      <c r="C2033" s="16" t="str">
        <f t="shared" si="93"/>
        <v>Jul</v>
      </c>
      <c r="D2033" s="16" t="str">
        <f t="shared" si="94"/>
        <v>FY 2014</v>
      </c>
      <c r="E2033" s="16" t="str">
        <f t="shared" si="95"/>
        <v>Q2</v>
      </c>
      <c r="F2033" t="s">
        <v>114</v>
      </c>
      <c r="G2033" t="s">
        <v>115</v>
      </c>
      <c r="H2033">
        <v>9288</v>
      </c>
      <c r="I2033" t="s">
        <v>111</v>
      </c>
      <c r="J2033" t="s">
        <v>112</v>
      </c>
      <c r="L2033">
        <v>20</v>
      </c>
      <c r="M2033" t="s">
        <v>116</v>
      </c>
    </row>
    <row r="2034" spans="1:13" x14ac:dyDescent="0.3">
      <c r="A2034" t="s">
        <v>108</v>
      </c>
      <c r="B2034" s="16">
        <v>41486</v>
      </c>
      <c r="C2034" s="16" t="str">
        <f t="shared" si="93"/>
        <v>Jul</v>
      </c>
      <c r="D2034" s="16" t="str">
        <f t="shared" si="94"/>
        <v>FY 2014</v>
      </c>
      <c r="E2034" s="16" t="str">
        <f t="shared" si="95"/>
        <v>Q2</v>
      </c>
      <c r="F2034" t="s">
        <v>117</v>
      </c>
      <c r="G2034" t="s">
        <v>118</v>
      </c>
      <c r="H2034">
        <v>118</v>
      </c>
      <c r="I2034" t="s">
        <v>111</v>
      </c>
      <c r="J2034" t="s">
        <v>112</v>
      </c>
      <c r="L2034">
        <v>30</v>
      </c>
      <c r="M2034" t="s">
        <v>119</v>
      </c>
    </row>
    <row r="2035" spans="1:13" x14ac:dyDescent="0.3">
      <c r="A2035" t="s">
        <v>108</v>
      </c>
      <c r="B2035" s="16">
        <v>41486</v>
      </c>
      <c r="C2035" s="16" t="str">
        <f t="shared" si="93"/>
        <v>Jul</v>
      </c>
      <c r="D2035" s="16" t="str">
        <f t="shared" si="94"/>
        <v>FY 2014</v>
      </c>
      <c r="E2035" s="16" t="str">
        <f t="shared" si="95"/>
        <v>Q2</v>
      </c>
      <c r="F2035" t="s">
        <v>120</v>
      </c>
      <c r="G2035" t="s">
        <v>121</v>
      </c>
      <c r="H2035">
        <v>43</v>
      </c>
      <c r="I2035" t="s">
        <v>111</v>
      </c>
      <c r="J2035" t="s">
        <v>112</v>
      </c>
      <c r="L2035">
        <v>40</v>
      </c>
      <c r="M2035" t="s">
        <v>122</v>
      </c>
    </row>
    <row r="2036" spans="1:13" x14ac:dyDescent="0.3">
      <c r="A2036" t="s">
        <v>108</v>
      </c>
      <c r="B2036" s="16">
        <v>41486</v>
      </c>
      <c r="C2036" s="16" t="str">
        <f t="shared" si="93"/>
        <v>Jul</v>
      </c>
      <c r="D2036" s="16" t="str">
        <f t="shared" si="94"/>
        <v>FY 2014</v>
      </c>
      <c r="E2036" s="16" t="str">
        <f t="shared" si="95"/>
        <v>Q2</v>
      </c>
      <c r="F2036" t="s">
        <v>123</v>
      </c>
      <c r="G2036" t="s">
        <v>124</v>
      </c>
      <c r="H2036">
        <v>1291</v>
      </c>
      <c r="I2036" t="s">
        <v>111</v>
      </c>
      <c r="J2036" t="s">
        <v>112</v>
      </c>
      <c r="L2036">
        <v>50</v>
      </c>
      <c r="M2036" t="s">
        <v>125</v>
      </c>
    </row>
    <row r="2037" spans="1:13" x14ac:dyDescent="0.3">
      <c r="A2037" t="s">
        <v>108</v>
      </c>
      <c r="B2037" s="16">
        <v>41486</v>
      </c>
      <c r="C2037" s="16" t="str">
        <f t="shared" si="93"/>
        <v>Jul</v>
      </c>
      <c r="D2037" s="16" t="str">
        <f t="shared" si="94"/>
        <v>FY 2014</v>
      </c>
      <c r="E2037" s="16" t="str">
        <f t="shared" si="95"/>
        <v>Q2</v>
      </c>
      <c r="F2037" t="s">
        <v>126</v>
      </c>
      <c r="G2037" t="s">
        <v>127</v>
      </c>
      <c r="H2037">
        <v>1302</v>
      </c>
      <c r="I2037" t="s">
        <v>111</v>
      </c>
      <c r="J2037" t="s">
        <v>112</v>
      </c>
      <c r="L2037">
        <v>60</v>
      </c>
      <c r="M2037" t="s">
        <v>128</v>
      </c>
    </row>
    <row r="2038" spans="1:13" x14ac:dyDescent="0.3">
      <c r="A2038" t="s">
        <v>108</v>
      </c>
      <c r="B2038" s="16">
        <v>41486</v>
      </c>
      <c r="C2038" s="16" t="str">
        <f t="shared" si="93"/>
        <v>Jul</v>
      </c>
      <c r="D2038" s="16" t="str">
        <f t="shared" si="94"/>
        <v>FY 2014</v>
      </c>
      <c r="E2038" s="16" t="str">
        <f t="shared" si="95"/>
        <v>Q2</v>
      </c>
      <c r="F2038" t="s">
        <v>129</v>
      </c>
      <c r="G2038" t="s">
        <v>130</v>
      </c>
      <c r="H2038">
        <v>68065</v>
      </c>
      <c r="I2038" t="s">
        <v>111</v>
      </c>
      <c r="J2038" t="s">
        <v>112</v>
      </c>
      <c r="L2038">
        <v>70</v>
      </c>
      <c r="M2038" t="s">
        <v>131</v>
      </c>
    </row>
    <row r="2039" spans="1:13" x14ac:dyDescent="0.3">
      <c r="A2039" t="s">
        <v>108</v>
      </c>
      <c r="B2039" s="16">
        <v>41486</v>
      </c>
      <c r="C2039" s="16" t="str">
        <f t="shared" si="93"/>
        <v>Jul</v>
      </c>
      <c r="D2039" s="16" t="str">
        <f t="shared" si="94"/>
        <v>FY 2014</v>
      </c>
      <c r="E2039" s="16" t="str">
        <f t="shared" si="95"/>
        <v>Q2</v>
      </c>
      <c r="F2039" t="s">
        <v>132</v>
      </c>
      <c r="G2039" t="s">
        <v>133</v>
      </c>
      <c r="H2039">
        <v>12804</v>
      </c>
      <c r="I2039" t="s">
        <v>111</v>
      </c>
      <c r="J2039" t="s">
        <v>112</v>
      </c>
      <c r="L2039">
        <v>80</v>
      </c>
      <c r="M2039" t="s">
        <v>134</v>
      </c>
    </row>
    <row r="2040" spans="1:13" x14ac:dyDescent="0.3">
      <c r="A2040" t="s">
        <v>108</v>
      </c>
      <c r="B2040" s="16">
        <v>41486</v>
      </c>
      <c r="C2040" s="16" t="str">
        <f t="shared" si="93"/>
        <v>Jul</v>
      </c>
      <c r="D2040" s="16" t="str">
        <f t="shared" si="94"/>
        <v>FY 2014</v>
      </c>
      <c r="E2040" s="16" t="str">
        <f t="shared" si="95"/>
        <v>Q2</v>
      </c>
      <c r="F2040" t="s">
        <v>135</v>
      </c>
      <c r="G2040" t="s">
        <v>136</v>
      </c>
      <c r="H2040">
        <v>9313</v>
      </c>
      <c r="I2040" t="s">
        <v>111</v>
      </c>
      <c r="J2040" t="s">
        <v>112</v>
      </c>
      <c r="L2040">
        <v>90</v>
      </c>
      <c r="M2040" t="s">
        <v>137</v>
      </c>
    </row>
    <row r="2041" spans="1:13" x14ac:dyDescent="0.3">
      <c r="A2041" t="s">
        <v>108</v>
      </c>
      <c r="B2041" s="16">
        <v>41486</v>
      </c>
      <c r="C2041" s="16" t="str">
        <f t="shared" si="93"/>
        <v>Jul</v>
      </c>
      <c r="D2041" s="16" t="str">
        <f t="shared" si="94"/>
        <v>FY 2014</v>
      </c>
      <c r="E2041" s="16" t="str">
        <f t="shared" si="95"/>
        <v>Q2</v>
      </c>
      <c r="F2041" t="s">
        <v>138</v>
      </c>
      <c r="G2041" t="s">
        <v>139</v>
      </c>
      <c r="H2041">
        <v>166</v>
      </c>
      <c r="I2041" t="s">
        <v>111</v>
      </c>
      <c r="J2041" t="s">
        <v>112</v>
      </c>
      <c r="L2041">
        <v>100</v>
      </c>
      <c r="M2041" t="s">
        <v>140</v>
      </c>
    </row>
    <row r="2042" spans="1:13" x14ac:dyDescent="0.3">
      <c r="A2042" t="s">
        <v>108</v>
      </c>
      <c r="B2042" s="16">
        <v>41486</v>
      </c>
      <c r="C2042" s="16" t="str">
        <f t="shared" si="93"/>
        <v>Jul</v>
      </c>
      <c r="D2042" s="16" t="str">
        <f t="shared" si="94"/>
        <v>FY 2014</v>
      </c>
      <c r="E2042" s="16" t="str">
        <f t="shared" si="95"/>
        <v>Q2</v>
      </c>
      <c r="F2042" t="s">
        <v>141</v>
      </c>
      <c r="G2042" t="s">
        <v>142</v>
      </c>
      <c r="H2042">
        <v>34</v>
      </c>
      <c r="I2042" t="s">
        <v>111</v>
      </c>
      <c r="J2042" t="s">
        <v>112</v>
      </c>
      <c r="L2042">
        <v>110</v>
      </c>
      <c r="M2042" t="s">
        <v>143</v>
      </c>
    </row>
    <row r="2043" spans="1:13" x14ac:dyDescent="0.3">
      <c r="A2043" t="s">
        <v>108</v>
      </c>
      <c r="B2043" s="16">
        <v>41486</v>
      </c>
      <c r="C2043" s="16" t="str">
        <f t="shared" si="93"/>
        <v>Jul</v>
      </c>
      <c r="D2043" s="16" t="str">
        <f t="shared" si="94"/>
        <v>FY 2014</v>
      </c>
      <c r="E2043" s="16" t="str">
        <f t="shared" si="95"/>
        <v>Q2</v>
      </c>
      <c r="F2043" t="s">
        <v>144</v>
      </c>
      <c r="G2043" t="s">
        <v>145</v>
      </c>
      <c r="H2043">
        <v>1364</v>
      </c>
      <c r="I2043" t="s">
        <v>111</v>
      </c>
      <c r="J2043" t="s">
        <v>112</v>
      </c>
      <c r="L2043">
        <v>120</v>
      </c>
      <c r="M2043" t="s">
        <v>146</v>
      </c>
    </row>
    <row r="2044" spans="1:13" x14ac:dyDescent="0.3">
      <c r="A2044" t="s">
        <v>108</v>
      </c>
      <c r="B2044" s="16">
        <v>41486</v>
      </c>
      <c r="C2044" s="16" t="str">
        <f t="shared" si="93"/>
        <v>Jul</v>
      </c>
      <c r="D2044" s="16" t="str">
        <f t="shared" si="94"/>
        <v>FY 2014</v>
      </c>
      <c r="E2044" s="16" t="str">
        <f t="shared" si="95"/>
        <v>Q2</v>
      </c>
      <c r="F2044" t="s">
        <v>147</v>
      </c>
      <c r="G2044" t="s">
        <v>148</v>
      </c>
      <c r="H2044">
        <v>1927</v>
      </c>
      <c r="I2044" t="s">
        <v>111</v>
      </c>
      <c r="J2044" t="s">
        <v>112</v>
      </c>
      <c r="L2044">
        <v>130</v>
      </c>
      <c r="M2044" t="s">
        <v>149</v>
      </c>
    </row>
    <row r="2045" spans="1:13" x14ac:dyDescent="0.3">
      <c r="A2045" t="s">
        <v>108</v>
      </c>
      <c r="B2045" s="16">
        <v>41486</v>
      </c>
      <c r="C2045" s="16" t="str">
        <f t="shared" si="93"/>
        <v>Jul</v>
      </c>
      <c r="D2045" s="16" t="str">
        <f t="shared" si="94"/>
        <v>FY 2014</v>
      </c>
      <c r="E2045" s="16" t="str">
        <f t="shared" si="95"/>
        <v>Q2</v>
      </c>
      <c r="F2045" t="s">
        <v>150</v>
      </c>
      <c r="G2045" t="s">
        <v>151</v>
      </c>
      <c r="H2045">
        <v>65247</v>
      </c>
      <c r="I2045" t="s">
        <v>111</v>
      </c>
      <c r="J2045" t="s">
        <v>112</v>
      </c>
      <c r="L2045">
        <v>140</v>
      </c>
      <c r="M2045" t="s">
        <v>152</v>
      </c>
    </row>
    <row r="2046" spans="1:13" x14ac:dyDescent="0.3">
      <c r="A2046" t="s">
        <v>108</v>
      </c>
      <c r="B2046" s="16">
        <v>41455</v>
      </c>
      <c r="C2046" s="16" t="str">
        <f t="shared" si="93"/>
        <v>Jun</v>
      </c>
      <c r="D2046" s="16" t="str">
        <f t="shared" si="94"/>
        <v>FY 2014</v>
      </c>
      <c r="E2046" s="16" t="str">
        <f t="shared" si="95"/>
        <v>Q1</v>
      </c>
      <c r="F2046" t="s">
        <v>109</v>
      </c>
      <c r="G2046" t="s">
        <v>110</v>
      </c>
      <c r="H2046">
        <v>20231</v>
      </c>
      <c r="I2046" t="s">
        <v>111</v>
      </c>
      <c r="J2046" t="s">
        <v>112</v>
      </c>
      <c r="L2046">
        <v>10</v>
      </c>
      <c r="M2046" t="s">
        <v>113</v>
      </c>
    </row>
    <row r="2047" spans="1:13" x14ac:dyDescent="0.3">
      <c r="A2047" t="s">
        <v>108</v>
      </c>
      <c r="B2047" s="16">
        <v>41455</v>
      </c>
      <c r="C2047" s="16" t="str">
        <f t="shared" si="93"/>
        <v>Jun</v>
      </c>
      <c r="D2047" s="16" t="str">
        <f t="shared" si="94"/>
        <v>FY 2014</v>
      </c>
      <c r="E2047" s="16" t="str">
        <f t="shared" si="95"/>
        <v>Q1</v>
      </c>
      <c r="F2047" t="s">
        <v>114</v>
      </c>
      <c r="G2047" t="s">
        <v>115</v>
      </c>
      <c r="H2047">
        <v>11577</v>
      </c>
      <c r="I2047" t="s">
        <v>111</v>
      </c>
      <c r="J2047" t="s">
        <v>112</v>
      </c>
      <c r="L2047">
        <v>20</v>
      </c>
      <c r="M2047" t="s">
        <v>116</v>
      </c>
    </row>
    <row r="2048" spans="1:13" x14ac:dyDescent="0.3">
      <c r="A2048" t="s">
        <v>108</v>
      </c>
      <c r="B2048" s="16">
        <v>41455</v>
      </c>
      <c r="C2048" s="16" t="str">
        <f t="shared" si="93"/>
        <v>Jun</v>
      </c>
      <c r="D2048" s="16" t="str">
        <f t="shared" si="94"/>
        <v>FY 2014</v>
      </c>
      <c r="E2048" s="16" t="str">
        <f t="shared" si="95"/>
        <v>Q1</v>
      </c>
      <c r="F2048" t="s">
        <v>117</v>
      </c>
      <c r="G2048" t="s">
        <v>118</v>
      </c>
      <c r="H2048">
        <v>301</v>
      </c>
      <c r="I2048" t="s">
        <v>111</v>
      </c>
      <c r="J2048" t="s">
        <v>112</v>
      </c>
      <c r="L2048">
        <v>30</v>
      </c>
      <c r="M2048" t="s">
        <v>119</v>
      </c>
    </row>
    <row r="2049" spans="1:13" x14ac:dyDescent="0.3">
      <c r="A2049" t="s">
        <v>108</v>
      </c>
      <c r="B2049" s="16">
        <v>41455</v>
      </c>
      <c r="C2049" s="16" t="str">
        <f t="shared" si="93"/>
        <v>Jun</v>
      </c>
      <c r="D2049" s="16" t="str">
        <f t="shared" si="94"/>
        <v>FY 2014</v>
      </c>
      <c r="E2049" s="16" t="str">
        <f t="shared" si="95"/>
        <v>Q1</v>
      </c>
      <c r="F2049" t="s">
        <v>120</v>
      </c>
      <c r="G2049" t="s">
        <v>121</v>
      </c>
      <c r="H2049">
        <v>19</v>
      </c>
      <c r="I2049" t="s">
        <v>111</v>
      </c>
      <c r="J2049" t="s">
        <v>112</v>
      </c>
      <c r="L2049">
        <v>40</v>
      </c>
      <c r="M2049" t="s">
        <v>122</v>
      </c>
    </row>
    <row r="2050" spans="1:13" x14ac:dyDescent="0.3">
      <c r="A2050" t="s">
        <v>108</v>
      </c>
      <c r="B2050" s="16">
        <v>41455</v>
      </c>
      <c r="C2050" s="16" t="str">
        <f t="shared" si="93"/>
        <v>Jun</v>
      </c>
      <c r="D2050" s="16" t="str">
        <f t="shared" si="94"/>
        <v>FY 2014</v>
      </c>
      <c r="E2050" s="16" t="str">
        <f t="shared" si="95"/>
        <v>Q1</v>
      </c>
      <c r="F2050" t="s">
        <v>123</v>
      </c>
      <c r="G2050" t="s">
        <v>124</v>
      </c>
      <c r="H2050">
        <v>2097</v>
      </c>
      <c r="I2050" t="s">
        <v>111</v>
      </c>
      <c r="J2050" t="s">
        <v>112</v>
      </c>
      <c r="L2050">
        <v>50</v>
      </c>
      <c r="M2050" t="s">
        <v>125</v>
      </c>
    </row>
    <row r="2051" spans="1:13" x14ac:dyDescent="0.3">
      <c r="A2051" t="s">
        <v>108</v>
      </c>
      <c r="B2051" s="16">
        <v>41455</v>
      </c>
      <c r="C2051" s="16" t="str">
        <f t="shared" ref="C2051:C2114" si="96">TEXT(B2051,"mmm")</f>
        <v>Jun</v>
      </c>
      <c r="D2051" s="16" t="str">
        <f t="shared" ref="D2051:D2114" si="97">"FY "&amp; (YEAR(B2051) + IF(MONTH(B2051)&gt;3,1,0))</f>
        <v>FY 2014</v>
      </c>
      <c r="E2051" s="16" t="str">
        <f t="shared" ref="E2051:E2114" si="98">CHOOSE(INT((MOD(MONTH(B2051)-4,12))/3)+1, "Q1", "Q2", "Q3", "Q4")</f>
        <v>Q1</v>
      </c>
      <c r="F2051" t="s">
        <v>126</v>
      </c>
      <c r="G2051" t="s">
        <v>127</v>
      </c>
      <c r="H2051">
        <v>6237</v>
      </c>
      <c r="I2051" t="s">
        <v>111</v>
      </c>
      <c r="J2051" t="s">
        <v>112</v>
      </c>
      <c r="L2051">
        <v>60</v>
      </c>
      <c r="M2051" t="s">
        <v>128</v>
      </c>
    </row>
    <row r="2052" spans="1:13" x14ac:dyDescent="0.3">
      <c r="A2052" t="s">
        <v>108</v>
      </c>
      <c r="B2052" s="16">
        <v>41455</v>
      </c>
      <c r="C2052" s="16" t="str">
        <f t="shared" si="96"/>
        <v>Jun</v>
      </c>
      <c r="D2052" s="16" t="str">
        <f t="shared" si="97"/>
        <v>FY 2014</v>
      </c>
      <c r="E2052" s="16" t="str">
        <f t="shared" si="98"/>
        <v>Q1</v>
      </c>
      <c r="F2052" t="s">
        <v>129</v>
      </c>
      <c r="G2052" t="s">
        <v>130</v>
      </c>
      <c r="H2052">
        <v>67190</v>
      </c>
      <c r="I2052" t="s">
        <v>111</v>
      </c>
      <c r="J2052" t="s">
        <v>112</v>
      </c>
      <c r="L2052">
        <v>70</v>
      </c>
      <c r="M2052" t="s">
        <v>131</v>
      </c>
    </row>
    <row r="2053" spans="1:13" x14ac:dyDescent="0.3">
      <c r="A2053" t="s">
        <v>108</v>
      </c>
      <c r="B2053" s="16">
        <v>41455</v>
      </c>
      <c r="C2053" s="16" t="str">
        <f t="shared" si="96"/>
        <v>Jun</v>
      </c>
      <c r="D2053" s="16" t="str">
        <f t="shared" si="97"/>
        <v>FY 2014</v>
      </c>
      <c r="E2053" s="16" t="str">
        <f t="shared" si="98"/>
        <v>Q1</v>
      </c>
      <c r="F2053" t="s">
        <v>132</v>
      </c>
      <c r="G2053" t="s">
        <v>133</v>
      </c>
      <c r="H2053">
        <v>20038</v>
      </c>
      <c r="I2053" t="s">
        <v>111</v>
      </c>
      <c r="J2053" t="s">
        <v>112</v>
      </c>
      <c r="L2053">
        <v>80</v>
      </c>
      <c r="M2053" t="s">
        <v>134</v>
      </c>
    </row>
    <row r="2054" spans="1:13" x14ac:dyDescent="0.3">
      <c r="A2054" t="s">
        <v>108</v>
      </c>
      <c r="B2054" s="16">
        <v>41455</v>
      </c>
      <c r="C2054" s="16" t="str">
        <f t="shared" si="96"/>
        <v>Jun</v>
      </c>
      <c r="D2054" s="16" t="str">
        <f t="shared" si="97"/>
        <v>FY 2014</v>
      </c>
      <c r="E2054" s="16" t="str">
        <f t="shared" si="98"/>
        <v>Q1</v>
      </c>
      <c r="F2054" t="s">
        <v>135</v>
      </c>
      <c r="G2054" t="s">
        <v>136</v>
      </c>
      <c r="H2054">
        <v>12573</v>
      </c>
      <c r="I2054" t="s">
        <v>111</v>
      </c>
      <c r="J2054" t="s">
        <v>112</v>
      </c>
      <c r="L2054">
        <v>90</v>
      </c>
      <c r="M2054" t="s">
        <v>137</v>
      </c>
    </row>
    <row r="2055" spans="1:13" x14ac:dyDescent="0.3">
      <c r="A2055" t="s">
        <v>108</v>
      </c>
      <c r="B2055" s="16">
        <v>41455</v>
      </c>
      <c r="C2055" s="16" t="str">
        <f t="shared" si="96"/>
        <v>Jun</v>
      </c>
      <c r="D2055" s="16" t="str">
        <f t="shared" si="97"/>
        <v>FY 2014</v>
      </c>
      <c r="E2055" s="16" t="str">
        <f t="shared" si="98"/>
        <v>Q1</v>
      </c>
      <c r="F2055" t="s">
        <v>138</v>
      </c>
      <c r="G2055" t="s">
        <v>139</v>
      </c>
      <c r="H2055">
        <v>260</v>
      </c>
      <c r="I2055" t="s">
        <v>111</v>
      </c>
      <c r="J2055" t="s">
        <v>112</v>
      </c>
      <c r="L2055">
        <v>100</v>
      </c>
      <c r="M2055" t="s">
        <v>140</v>
      </c>
    </row>
    <row r="2056" spans="1:13" x14ac:dyDescent="0.3">
      <c r="A2056" t="s">
        <v>108</v>
      </c>
      <c r="B2056" s="16">
        <v>41455</v>
      </c>
      <c r="C2056" s="16" t="str">
        <f t="shared" si="96"/>
        <v>Jun</v>
      </c>
      <c r="D2056" s="16" t="str">
        <f t="shared" si="97"/>
        <v>FY 2014</v>
      </c>
      <c r="E2056" s="16" t="str">
        <f t="shared" si="98"/>
        <v>Q1</v>
      </c>
      <c r="F2056" t="s">
        <v>141</v>
      </c>
      <c r="G2056" t="s">
        <v>142</v>
      </c>
      <c r="H2056">
        <v>12</v>
      </c>
      <c r="I2056" t="s">
        <v>111</v>
      </c>
      <c r="J2056" t="s">
        <v>112</v>
      </c>
      <c r="L2056">
        <v>110</v>
      </c>
      <c r="M2056" t="s">
        <v>143</v>
      </c>
    </row>
    <row r="2057" spans="1:13" x14ac:dyDescent="0.3">
      <c r="A2057" t="s">
        <v>108</v>
      </c>
      <c r="B2057" s="16">
        <v>41455</v>
      </c>
      <c r="C2057" s="16" t="str">
        <f t="shared" si="96"/>
        <v>Jun</v>
      </c>
      <c r="D2057" s="16" t="str">
        <f t="shared" si="97"/>
        <v>FY 2014</v>
      </c>
      <c r="E2057" s="16" t="str">
        <f t="shared" si="98"/>
        <v>Q1</v>
      </c>
      <c r="F2057" t="s">
        <v>144</v>
      </c>
      <c r="G2057" t="s">
        <v>145</v>
      </c>
      <c r="H2057">
        <v>1857</v>
      </c>
      <c r="I2057" t="s">
        <v>111</v>
      </c>
      <c r="J2057" t="s">
        <v>112</v>
      </c>
      <c r="L2057">
        <v>120</v>
      </c>
      <c r="M2057" t="s">
        <v>146</v>
      </c>
    </row>
    <row r="2058" spans="1:13" x14ac:dyDescent="0.3">
      <c r="A2058" t="s">
        <v>108</v>
      </c>
      <c r="B2058" s="16">
        <v>41455</v>
      </c>
      <c r="C2058" s="16" t="str">
        <f t="shared" si="96"/>
        <v>Jun</v>
      </c>
      <c r="D2058" s="16" t="str">
        <f t="shared" si="97"/>
        <v>FY 2014</v>
      </c>
      <c r="E2058" s="16" t="str">
        <f t="shared" si="98"/>
        <v>Q1</v>
      </c>
      <c r="F2058" t="s">
        <v>147</v>
      </c>
      <c r="G2058" t="s">
        <v>148</v>
      </c>
      <c r="H2058">
        <v>5336</v>
      </c>
      <c r="I2058" t="s">
        <v>111</v>
      </c>
      <c r="J2058" t="s">
        <v>112</v>
      </c>
      <c r="L2058">
        <v>130</v>
      </c>
      <c r="M2058" t="s">
        <v>149</v>
      </c>
    </row>
    <row r="2059" spans="1:13" x14ac:dyDescent="0.3">
      <c r="A2059" t="s">
        <v>108</v>
      </c>
      <c r="B2059" s="16">
        <v>41455</v>
      </c>
      <c r="C2059" s="16" t="str">
        <f t="shared" si="96"/>
        <v>Jun</v>
      </c>
      <c r="D2059" s="16" t="str">
        <f t="shared" si="97"/>
        <v>FY 2014</v>
      </c>
      <c r="E2059" s="16" t="str">
        <f t="shared" si="98"/>
        <v>Q1</v>
      </c>
      <c r="F2059" t="s">
        <v>150</v>
      </c>
      <c r="G2059" t="s">
        <v>151</v>
      </c>
      <c r="H2059">
        <v>66488</v>
      </c>
      <c r="I2059" t="s">
        <v>111</v>
      </c>
      <c r="J2059" t="s">
        <v>112</v>
      </c>
      <c r="L2059">
        <v>140</v>
      </c>
      <c r="M2059" t="s">
        <v>152</v>
      </c>
    </row>
    <row r="2060" spans="1:13" x14ac:dyDescent="0.3">
      <c r="A2060" t="s">
        <v>108</v>
      </c>
      <c r="B2060" s="16">
        <v>41425</v>
      </c>
      <c r="C2060" s="16" t="str">
        <f t="shared" si="96"/>
        <v>May</v>
      </c>
      <c r="D2060" s="16" t="str">
        <f t="shared" si="97"/>
        <v>FY 2014</v>
      </c>
      <c r="E2060" s="16" t="str">
        <f t="shared" si="98"/>
        <v>Q1</v>
      </c>
      <c r="F2060" t="s">
        <v>109</v>
      </c>
      <c r="G2060" t="s">
        <v>110</v>
      </c>
      <c r="H2060">
        <v>17899</v>
      </c>
      <c r="I2060" t="s">
        <v>111</v>
      </c>
      <c r="J2060" t="s">
        <v>112</v>
      </c>
      <c r="L2060">
        <v>10</v>
      </c>
      <c r="M2060" t="s">
        <v>113</v>
      </c>
    </row>
    <row r="2061" spans="1:13" x14ac:dyDescent="0.3">
      <c r="A2061" t="s">
        <v>108</v>
      </c>
      <c r="B2061" s="16">
        <v>41425</v>
      </c>
      <c r="C2061" s="16" t="str">
        <f t="shared" si="96"/>
        <v>May</v>
      </c>
      <c r="D2061" s="16" t="str">
        <f t="shared" si="97"/>
        <v>FY 2014</v>
      </c>
      <c r="E2061" s="16" t="str">
        <f t="shared" si="98"/>
        <v>Q1</v>
      </c>
      <c r="F2061" t="s">
        <v>114</v>
      </c>
      <c r="G2061" t="s">
        <v>115</v>
      </c>
      <c r="H2061">
        <v>11786</v>
      </c>
      <c r="I2061" t="s">
        <v>111</v>
      </c>
      <c r="J2061" t="s">
        <v>112</v>
      </c>
      <c r="L2061">
        <v>20</v>
      </c>
      <c r="M2061" t="s">
        <v>116</v>
      </c>
    </row>
    <row r="2062" spans="1:13" x14ac:dyDescent="0.3">
      <c r="A2062" t="s">
        <v>108</v>
      </c>
      <c r="B2062" s="16">
        <v>41425</v>
      </c>
      <c r="C2062" s="16" t="str">
        <f t="shared" si="96"/>
        <v>May</v>
      </c>
      <c r="D2062" s="16" t="str">
        <f t="shared" si="97"/>
        <v>FY 2014</v>
      </c>
      <c r="E2062" s="16" t="str">
        <f t="shared" si="98"/>
        <v>Q1</v>
      </c>
      <c r="F2062" t="s">
        <v>117</v>
      </c>
      <c r="G2062" t="s">
        <v>118</v>
      </c>
      <c r="H2062">
        <v>146</v>
      </c>
      <c r="I2062" t="s">
        <v>111</v>
      </c>
      <c r="J2062" t="s">
        <v>112</v>
      </c>
      <c r="L2062">
        <v>30</v>
      </c>
      <c r="M2062" t="s">
        <v>119</v>
      </c>
    </row>
    <row r="2063" spans="1:13" x14ac:dyDescent="0.3">
      <c r="A2063" t="s">
        <v>108</v>
      </c>
      <c r="B2063" s="16">
        <v>41425</v>
      </c>
      <c r="C2063" s="16" t="str">
        <f t="shared" si="96"/>
        <v>May</v>
      </c>
      <c r="D2063" s="16" t="str">
        <f t="shared" si="97"/>
        <v>FY 2014</v>
      </c>
      <c r="E2063" s="16" t="str">
        <f t="shared" si="98"/>
        <v>Q1</v>
      </c>
      <c r="F2063" t="s">
        <v>120</v>
      </c>
      <c r="G2063" t="s">
        <v>121</v>
      </c>
      <c r="H2063">
        <v>50</v>
      </c>
      <c r="I2063" t="s">
        <v>111</v>
      </c>
      <c r="J2063" t="s">
        <v>112</v>
      </c>
      <c r="L2063">
        <v>40</v>
      </c>
      <c r="M2063" t="s">
        <v>122</v>
      </c>
    </row>
    <row r="2064" spans="1:13" x14ac:dyDescent="0.3">
      <c r="A2064" t="s">
        <v>108</v>
      </c>
      <c r="B2064" s="16">
        <v>41425</v>
      </c>
      <c r="C2064" s="16" t="str">
        <f t="shared" si="96"/>
        <v>May</v>
      </c>
      <c r="D2064" s="16" t="str">
        <f t="shared" si="97"/>
        <v>FY 2014</v>
      </c>
      <c r="E2064" s="16" t="str">
        <f t="shared" si="98"/>
        <v>Q1</v>
      </c>
      <c r="F2064" t="s">
        <v>123</v>
      </c>
      <c r="G2064" t="s">
        <v>124</v>
      </c>
      <c r="H2064">
        <v>1516</v>
      </c>
      <c r="I2064" t="s">
        <v>111</v>
      </c>
      <c r="J2064" t="s">
        <v>112</v>
      </c>
      <c r="L2064">
        <v>50</v>
      </c>
      <c r="M2064" t="s">
        <v>125</v>
      </c>
    </row>
    <row r="2065" spans="1:13" x14ac:dyDescent="0.3">
      <c r="A2065" t="s">
        <v>108</v>
      </c>
      <c r="B2065" s="16">
        <v>41425</v>
      </c>
      <c r="C2065" s="16" t="str">
        <f t="shared" si="96"/>
        <v>May</v>
      </c>
      <c r="D2065" s="16" t="str">
        <f t="shared" si="97"/>
        <v>FY 2014</v>
      </c>
      <c r="E2065" s="16" t="str">
        <f t="shared" si="98"/>
        <v>Q1</v>
      </c>
      <c r="F2065" t="s">
        <v>126</v>
      </c>
      <c r="G2065" t="s">
        <v>127</v>
      </c>
      <c r="H2065">
        <v>4401</v>
      </c>
      <c r="I2065" t="s">
        <v>111</v>
      </c>
      <c r="J2065" t="s">
        <v>112</v>
      </c>
      <c r="L2065">
        <v>60</v>
      </c>
      <c r="M2065" t="s">
        <v>128</v>
      </c>
    </row>
    <row r="2066" spans="1:13" x14ac:dyDescent="0.3">
      <c r="A2066" t="s">
        <v>108</v>
      </c>
      <c r="B2066" s="16">
        <v>41425</v>
      </c>
      <c r="C2066" s="16" t="str">
        <f t="shared" si="96"/>
        <v>May</v>
      </c>
      <c r="D2066" s="16" t="str">
        <f t="shared" si="97"/>
        <v>FY 2014</v>
      </c>
      <c r="E2066" s="16" t="str">
        <f t="shared" si="98"/>
        <v>Q1</v>
      </c>
      <c r="F2066" t="s">
        <v>129</v>
      </c>
      <c r="G2066" t="s">
        <v>130</v>
      </c>
      <c r="H2066">
        <v>67273</v>
      </c>
      <c r="I2066" t="s">
        <v>111</v>
      </c>
      <c r="J2066" t="s">
        <v>112</v>
      </c>
      <c r="L2066">
        <v>70</v>
      </c>
      <c r="M2066" t="s">
        <v>131</v>
      </c>
    </row>
    <row r="2067" spans="1:13" x14ac:dyDescent="0.3">
      <c r="A2067" t="s">
        <v>108</v>
      </c>
      <c r="B2067" s="16">
        <v>41425</v>
      </c>
      <c r="C2067" s="16" t="str">
        <f t="shared" si="96"/>
        <v>May</v>
      </c>
      <c r="D2067" s="16" t="str">
        <f t="shared" si="97"/>
        <v>FY 2014</v>
      </c>
      <c r="E2067" s="16" t="str">
        <f t="shared" si="98"/>
        <v>Q1</v>
      </c>
      <c r="F2067" t="s">
        <v>132</v>
      </c>
      <c r="G2067" t="s">
        <v>133</v>
      </c>
      <c r="H2067">
        <v>19355</v>
      </c>
      <c r="I2067" t="s">
        <v>111</v>
      </c>
      <c r="J2067" t="s">
        <v>112</v>
      </c>
      <c r="L2067">
        <v>80</v>
      </c>
      <c r="M2067" t="s">
        <v>134</v>
      </c>
    </row>
    <row r="2068" spans="1:13" x14ac:dyDescent="0.3">
      <c r="A2068" t="s">
        <v>108</v>
      </c>
      <c r="B2068" s="16">
        <v>41425</v>
      </c>
      <c r="C2068" s="16" t="str">
        <f t="shared" si="96"/>
        <v>May</v>
      </c>
      <c r="D2068" s="16" t="str">
        <f t="shared" si="97"/>
        <v>FY 2014</v>
      </c>
      <c r="E2068" s="16" t="str">
        <f t="shared" si="98"/>
        <v>Q1</v>
      </c>
      <c r="F2068" t="s">
        <v>135</v>
      </c>
      <c r="G2068" t="s">
        <v>136</v>
      </c>
      <c r="H2068">
        <v>12658</v>
      </c>
      <c r="I2068" t="s">
        <v>111</v>
      </c>
      <c r="J2068" t="s">
        <v>112</v>
      </c>
      <c r="L2068">
        <v>90</v>
      </c>
      <c r="M2068" t="s">
        <v>137</v>
      </c>
    </row>
    <row r="2069" spans="1:13" x14ac:dyDescent="0.3">
      <c r="A2069" t="s">
        <v>108</v>
      </c>
      <c r="B2069" s="16">
        <v>41425</v>
      </c>
      <c r="C2069" s="16" t="str">
        <f t="shared" si="96"/>
        <v>May</v>
      </c>
      <c r="D2069" s="16" t="str">
        <f t="shared" si="97"/>
        <v>FY 2014</v>
      </c>
      <c r="E2069" s="16" t="str">
        <f t="shared" si="98"/>
        <v>Q1</v>
      </c>
      <c r="F2069" t="s">
        <v>138</v>
      </c>
      <c r="G2069" t="s">
        <v>139</v>
      </c>
      <c r="H2069">
        <v>108</v>
      </c>
      <c r="I2069" t="s">
        <v>111</v>
      </c>
      <c r="J2069" t="s">
        <v>112</v>
      </c>
      <c r="L2069">
        <v>100</v>
      </c>
      <c r="M2069" t="s">
        <v>140</v>
      </c>
    </row>
    <row r="2070" spans="1:13" x14ac:dyDescent="0.3">
      <c r="A2070" t="s">
        <v>108</v>
      </c>
      <c r="B2070" s="16">
        <v>41425</v>
      </c>
      <c r="C2070" s="16" t="str">
        <f t="shared" si="96"/>
        <v>May</v>
      </c>
      <c r="D2070" s="16" t="str">
        <f t="shared" si="97"/>
        <v>FY 2014</v>
      </c>
      <c r="E2070" s="16" t="str">
        <f t="shared" si="98"/>
        <v>Q1</v>
      </c>
      <c r="F2070" t="s">
        <v>141</v>
      </c>
      <c r="G2070" t="s">
        <v>142</v>
      </c>
      <c r="H2070">
        <v>38</v>
      </c>
      <c r="I2070" t="s">
        <v>111</v>
      </c>
      <c r="J2070" t="s">
        <v>112</v>
      </c>
      <c r="L2070">
        <v>110</v>
      </c>
      <c r="M2070" t="s">
        <v>143</v>
      </c>
    </row>
    <row r="2071" spans="1:13" x14ac:dyDescent="0.3">
      <c r="A2071" t="s">
        <v>108</v>
      </c>
      <c r="B2071" s="16">
        <v>41425</v>
      </c>
      <c r="C2071" s="16" t="str">
        <f t="shared" si="96"/>
        <v>May</v>
      </c>
      <c r="D2071" s="16" t="str">
        <f t="shared" si="97"/>
        <v>FY 2014</v>
      </c>
      <c r="E2071" s="16" t="str">
        <f t="shared" si="98"/>
        <v>Q1</v>
      </c>
      <c r="F2071" t="s">
        <v>144</v>
      </c>
      <c r="G2071" t="s">
        <v>145</v>
      </c>
      <c r="H2071">
        <v>1585</v>
      </c>
      <c r="I2071" t="s">
        <v>111</v>
      </c>
      <c r="J2071" t="s">
        <v>112</v>
      </c>
      <c r="L2071">
        <v>120</v>
      </c>
      <c r="M2071" t="s">
        <v>146</v>
      </c>
    </row>
    <row r="2072" spans="1:13" x14ac:dyDescent="0.3">
      <c r="A2072" t="s">
        <v>108</v>
      </c>
      <c r="B2072" s="16">
        <v>41425</v>
      </c>
      <c r="C2072" s="16" t="str">
        <f t="shared" si="96"/>
        <v>May</v>
      </c>
      <c r="D2072" s="16" t="str">
        <f t="shared" si="97"/>
        <v>FY 2014</v>
      </c>
      <c r="E2072" s="16" t="str">
        <f t="shared" si="98"/>
        <v>Q1</v>
      </c>
      <c r="F2072" t="s">
        <v>147</v>
      </c>
      <c r="G2072" t="s">
        <v>148</v>
      </c>
      <c r="H2072">
        <v>4966</v>
      </c>
      <c r="I2072" t="s">
        <v>111</v>
      </c>
      <c r="J2072" t="s">
        <v>112</v>
      </c>
      <c r="L2072">
        <v>130</v>
      </c>
      <c r="M2072" t="s">
        <v>149</v>
      </c>
    </row>
    <row r="2073" spans="1:13" x14ac:dyDescent="0.3">
      <c r="A2073" t="s">
        <v>108</v>
      </c>
      <c r="B2073" s="16">
        <v>41425</v>
      </c>
      <c r="C2073" s="16" t="str">
        <f t="shared" si="96"/>
        <v>May</v>
      </c>
      <c r="D2073" s="16" t="str">
        <f t="shared" si="97"/>
        <v>FY 2014</v>
      </c>
      <c r="E2073" s="16" t="str">
        <f t="shared" si="98"/>
        <v>Q1</v>
      </c>
      <c r="F2073" t="s">
        <v>150</v>
      </c>
      <c r="G2073" t="s">
        <v>151</v>
      </c>
      <c r="H2073">
        <v>66753</v>
      </c>
      <c r="I2073" t="s">
        <v>111</v>
      </c>
      <c r="J2073" t="s">
        <v>112</v>
      </c>
      <c r="L2073">
        <v>140</v>
      </c>
      <c r="M2073" t="s">
        <v>152</v>
      </c>
    </row>
    <row r="2074" spans="1:13" x14ac:dyDescent="0.3">
      <c r="A2074" t="s">
        <v>108</v>
      </c>
      <c r="B2074" s="16">
        <v>41394</v>
      </c>
      <c r="C2074" s="16" t="str">
        <f t="shared" si="96"/>
        <v>Apr</v>
      </c>
      <c r="D2074" s="16" t="str">
        <f t="shared" si="97"/>
        <v>FY 2014</v>
      </c>
      <c r="E2074" s="16" t="str">
        <f t="shared" si="98"/>
        <v>Q1</v>
      </c>
      <c r="F2074" t="s">
        <v>109</v>
      </c>
      <c r="G2074" t="s">
        <v>110</v>
      </c>
      <c r="H2074">
        <v>16878</v>
      </c>
      <c r="I2074" t="s">
        <v>111</v>
      </c>
      <c r="J2074" t="s">
        <v>112</v>
      </c>
      <c r="L2074">
        <v>10</v>
      </c>
      <c r="M2074" t="s">
        <v>113</v>
      </c>
    </row>
    <row r="2075" spans="1:13" x14ac:dyDescent="0.3">
      <c r="A2075" t="s">
        <v>108</v>
      </c>
      <c r="B2075" s="16">
        <v>41394</v>
      </c>
      <c r="C2075" s="16" t="str">
        <f t="shared" si="96"/>
        <v>Apr</v>
      </c>
      <c r="D2075" s="16" t="str">
        <f t="shared" si="97"/>
        <v>FY 2014</v>
      </c>
      <c r="E2075" s="16" t="str">
        <f t="shared" si="98"/>
        <v>Q1</v>
      </c>
      <c r="F2075" t="s">
        <v>114</v>
      </c>
      <c r="G2075" t="s">
        <v>115</v>
      </c>
      <c r="H2075">
        <v>10384</v>
      </c>
      <c r="I2075" t="s">
        <v>111</v>
      </c>
      <c r="J2075" t="s">
        <v>112</v>
      </c>
      <c r="L2075">
        <v>20</v>
      </c>
      <c r="M2075" t="s">
        <v>116</v>
      </c>
    </row>
    <row r="2076" spans="1:13" x14ac:dyDescent="0.3">
      <c r="A2076" t="s">
        <v>108</v>
      </c>
      <c r="B2076" s="16">
        <v>41394</v>
      </c>
      <c r="C2076" s="16" t="str">
        <f t="shared" si="96"/>
        <v>Apr</v>
      </c>
      <c r="D2076" s="16" t="str">
        <f t="shared" si="97"/>
        <v>FY 2014</v>
      </c>
      <c r="E2076" s="16" t="str">
        <f t="shared" si="98"/>
        <v>Q1</v>
      </c>
      <c r="F2076" t="s">
        <v>117</v>
      </c>
      <c r="G2076" t="s">
        <v>118</v>
      </c>
      <c r="H2076">
        <v>145</v>
      </c>
      <c r="I2076" t="s">
        <v>111</v>
      </c>
      <c r="J2076" t="s">
        <v>112</v>
      </c>
      <c r="L2076">
        <v>30</v>
      </c>
      <c r="M2076" t="s">
        <v>119</v>
      </c>
    </row>
    <row r="2077" spans="1:13" x14ac:dyDescent="0.3">
      <c r="A2077" t="s">
        <v>108</v>
      </c>
      <c r="B2077" s="16">
        <v>41394</v>
      </c>
      <c r="C2077" s="16" t="str">
        <f t="shared" si="96"/>
        <v>Apr</v>
      </c>
      <c r="D2077" s="16" t="str">
        <f t="shared" si="97"/>
        <v>FY 2014</v>
      </c>
      <c r="E2077" s="16" t="str">
        <f t="shared" si="98"/>
        <v>Q1</v>
      </c>
      <c r="F2077" t="s">
        <v>120</v>
      </c>
      <c r="G2077" t="s">
        <v>121</v>
      </c>
      <c r="H2077">
        <v>46</v>
      </c>
      <c r="I2077" t="s">
        <v>111</v>
      </c>
      <c r="J2077" t="s">
        <v>112</v>
      </c>
      <c r="L2077">
        <v>40</v>
      </c>
      <c r="M2077" t="s">
        <v>122</v>
      </c>
    </row>
    <row r="2078" spans="1:13" x14ac:dyDescent="0.3">
      <c r="A2078" t="s">
        <v>108</v>
      </c>
      <c r="B2078" s="16">
        <v>41394</v>
      </c>
      <c r="C2078" s="16" t="str">
        <f t="shared" si="96"/>
        <v>Apr</v>
      </c>
      <c r="D2078" s="16" t="str">
        <f t="shared" si="97"/>
        <v>FY 2014</v>
      </c>
      <c r="E2078" s="16" t="str">
        <f t="shared" si="98"/>
        <v>Q1</v>
      </c>
      <c r="F2078" t="s">
        <v>123</v>
      </c>
      <c r="G2078" t="s">
        <v>124</v>
      </c>
      <c r="H2078">
        <v>1627</v>
      </c>
      <c r="I2078" t="s">
        <v>111</v>
      </c>
      <c r="J2078" t="s">
        <v>112</v>
      </c>
      <c r="L2078">
        <v>50</v>
      </c>
      <c r="M2078" t="s">
        <v>125</v>
      </c>
    </row>
    <row r="2079" spans="1:13" x14ac:dyDescent="0.3">
      <c r="A2079" t="s">
        <v>108</v>
      </c>
      <c r="B2079" s="16">
        <v>41394</v>
      </c>
      <c r="C2079" s="16" t="str">
        <f t="shared" si="96"/>
        <v>Apr</v>
      </c>
      <c r="D2079" s="16" t="str">
        <f t="shared" si="97"/>
        <v>FY 2014</v>
      </c>
      <c r="E2079" s="16" t="str">
        <f t="shared" si="98"/>
        <v>Q1</v>
      </c>
      <c r="F2079" t="s">
        <v>126</v>
      </c>
      <c r="G2079" t="s">
        <v>127</v>
      </c>
      <c r="H2079">
        <v>4676</v>
      </c>
      <c r="I2079" t="s">
        <v>111</v>
      </c>
      <c r="J2079" t="s">
        <v>112</v>
      </c>
      <c r="L2079">
        <v>60</v>
      </c>
      <c r="M2079" t="s">
        <v>128</v>
      </c>
    </row>
    <row r="2080" spans="1:13" x14ac:dyDescent="0.3">
      <c r="A2080" t="s">
        <v>108</v>
      </c>
      <c r="B2080" s="16">
        <v>41394</v>
      </c>
      <c r="C2080" s="16" t="str">
        <f t="shared" si="96"/>
        <v>Apr</v>
      </c>
      <c r="D2080" s="16" t="str">
        <f t="shared" si="97"/>
        <v>FY 2014</v>
      </c>
      <c r="E2080" s="16" t="str">
        <f t="shared" si="98"/>
        <v>Q1</v>
      </c>
      <c r="F2080" t="s">
        <v>129</v>
      </c>
      <c r="G2080" t="s">
        <v>130</v>
      </c>
      <c r="H2080">
        <v>65653</v>
      </c>
      <c r="I2080" t="s">
        <v>111</v>
      </c>
      <c r="J2080" t="s">
        <v>112</v>
      </c>
      <c r="L2080">
        <v>70</v>
      </c>
      <c r="M2080" t="s">
        <v>131</v>
      </c>
    </row>
    <row r="2081" spans="1:13" x14ac:dyDescent="0.3">
      <c r="A2081" t="s">
        <v>108</v>
      </c>
      <c r="B2081" s="16">
        <v>41394</v>
      </c>
      <c r="C2081" s="16" t="str">
        <f t="shared" si="96"/>
        <v>Apr</v>
      </c>
      <c r="D2081" s="16" t="str">
        <f t="shared" si="97"/>
        <v>FY 2014</v>
      </c>
      <c r="E2081" s="16" t="str">
        <f t="shared" si="98"/>
        <v>Q1</v>
      </c>
      <c r="F2081" t="s">
        <v>132</v>
      </c>
      <c r="G2081" t="s">
        <v>133</v>
      </c>
      <c r="H2081">
        <v>16787</v>
      </c>
      <c r="I2081" t="s">
        <v>111</v>
      </c>
      <c r="J2081" t="s">
        <v>112</v>
      </c>
      <c r="L2081">
        <v>80</v>
      </c>
      <c r="M2081" t="s">
        <v>134</v>
      </c>
    </row>
    <row r="2082" spans="1:13" x14ac:dyDescent="0.3">
      <c r="A2082" t="s">
        <v>108</v>
      </c>
      <c r="B2082" s="16">
        <v>41394</v>
      </c>
      <c r="C2082" s="16" t="str">
        <f t="shared" si="96"/>
        <v>Apr</v>
      </c>
      <c r="D2082" s="16" t="str">
        <f t="shared" si="97"/>
        <v>FY 2014</v>
      </c>
      <c r="E2082" s="16" t="str">
        <f t="shared" si="98"/>
        <v>Q1</v>
      </c>
      <c r="F2082" t="s">
        <v>135</v>
      </c>
      <c r="G2082" t="s">
        <v>136</v>
      </c>
      <c r="H2082">
        <v>10612</v>
      </c>
      <c r="I2082" t="s">
        <v>111</v>
      </c>
      <c r="J2082" t="s">
        <v>112</v>
      </c>
      <c r="L2082">
        <v>90</v>
      </c>
      <c r="M2082" t="s">
        <v>137</v>
      </c>
    </row>
    <row r="2083" spans="1:13" x14ac:dyDescent="0.3">
      <c r="A2083" t="s">
        <v>108</v>
      </c>
      <c r="B2083" s="16">
        <v>41394</v>
      </c>
      <c r="C2083" s="16" t="str">
        <f t="shared" si="96"/>
        <v>Apr</v>
      </c>
      <c r="D2083" s="16" t="str">
        <f t="shared" si="97"/>
        <v>FY 2014</v>
      </c>
      <c r="E2083" s="16" t="str">
        <f t="shared" si="98"/>
        <v>Q1</v>
      </c>
      <c r="F2083" t="s">
        <v>138</v>
      </c>
      <c r="G2083" t="s">
        <v>139</v>
      </c>
      <c r="H2083">
        <v>175</v>
      </c>
      <c r="I2083" t="s">
        <v>111</v>
      </c>
      <c r="J2083" t="s">
        <v>112</v>
      </c>
      <c r="L2083">
        <v>100</v>
      </c>
      <c r="M2083" t="s">
        <v>140</v>
      </c>
    </row>
    <row r="2084" spans="1:13" x14ac:dyDescent="0.3">
      <c r="A2084" t="s">
        <v>108</v>
      </c>
      <c r="B2084" s="16">
        <v>41394</v>
      </c>
      <c r="C2084" s="16" t="str">
        <f t="shared" si="96"/>
        <v>Apr</v>
      </c>
      <c r="D2084" s="16" t="str">
        <f t="shared" si="97"/>
        <v>FY 2014</v>
      </c>
      <c r="E2084" s="16" t="str">
        <f t="shared" si="98"/>
        <v>Q1</v>
      </c>
      <c r="F2084" t="s">
        <v>141</v>
      </c>
      <c r="G2084" t="s">
        <v>142</v>
      </c>
      <c r="H2084">
        <v>72</v>
      </c>
      <c r="I2084" t="s">
        <v>111</v>
      </c>
      <c r="J2084" t="s">
        <v>112</v>
      </c>
      <c r="L2084">
        <v>110</v>
      </c>
      <c r="M2084" t="s">
        <v>143</v>
      </c>
    </row>
    <row r="2085" spans="1:13" x14ac:dyDescent="0.3">
      <c r="A2085" t="s">
        <v>108</v>
      </c>
      <c r="B2085" s="16">
        <v>41394</v>
      </c>
      <c r="C2085" s="16" t="str">
        <f t="shared" si="96"/>
        <v>Apr</v>
      </c>
      <c r="D2085" s="16" t="str">
        <f t="shared" si="97"/>
        <v>FY 2014</v>
      </c>
      <c r="E2085" s="16" t="str">
        <f t="shared" si="98"/>
        <v>Q1</v>
      </c>
      <c r="F2085" t="s">
        <v>144</v>
      </c>
      <c r="G2085" t="s">
        <v>145</v>
      </c>
      <c r="H2085">
        <v>1492</v>
      </c>
      <c r="I2085" t="s">
        <v>111</v>
      </c>
      <c r="J2085" t="s">
        <v>112</v>
      </c>
      <c r="L2085">
        <v>120</v>
      </c>
      <c r="M2085" t="s">
        <v>146</v>
      </c>
    </row>
    <row r="2086" spans="1:13" x14ac:dyDescent="0.3">
      <c r="A2086" t="s">
        <v>108</v>
      </c>
      <c r="B2086" s="16">
        <v>41394</v>
      </c>
      <c r="C2086" s="16" t="str">
        <f t="shared" si="96"/>
        <v>Apr</v>
      </c>
      <c r="D2086" s="16" t="str">
        <f t="shared" si="97"/>
        <v>FY 2014</v>
      </c>
      <c r="E2086" s="16" t="str">
        <f t="shared" si="98"/>
        <v>Q1</v>
      </c>
      <c r="F2086" t="s">
        <v>147</v>
      </c>
      <c r="G2086" t="s">
        <v>148</v>
      </c>
      <c r="H2086">
        <v>4436</v>
      </c>
      <c r="I2086" t="s">
        <v>111</v>
      </c>
      <c r="J2086" t="s">
        <v>112</v>
      </c>
      <c r="L2086">
        <v>130</v>
      </c>
      <c r="M2086" t="s">
        <v>149</v>
      </c>
    </row>
    <row r="2087" spans="1:13" x14ac:dyDescent="0.3">
      <c r="A2087" t="s">
        <v>108</v>
      </c>
      <c r="B2087" s="16">
        <v>41394</v>
      </c>
      <c r="C2087" s="16" t="str">
        <f t="shared" si="96"/>
        <v>Apr</v>
      </c>
      <c r="D2087" s="16" t="str">
        <f t="shared" si="97"/>
        <v>FY 2014</v>
      </c>
      <c r="E2087" s="16" t="str">
        <f t="shared" si="98"/>
        <v>Q1</v>
      </c>
      <c r="F2087" t="s">
        <v>150</v>
      </c>
      <c r="G2087" t="s">
        <v>151</v>
      </c>
      <c r="H2087">
        <v>67876</v>
      </c>
      <c r="I2087" t="s">
        <v>111</v>
      </c>
      <c r="J2087" t="s">
        <v>112</v>
      </c>
      <c r="L2087">
        <v>140</v>
      </c>
      <c r="M2087" t="s">
        <v>152</v>
      </c>
    </row>
    <row r="2088" spans="1:13" x14ac:dyDescent="0.3">
      <c r="A2088" t="s">
        <v>108</v>
      </c>
      <c r="B2088" s="16">
        <v>41364</v>
      </c>
      <c r="C2088" s="16" t="str">
        <f t="shared" si="96"/>
        <v>Mar</v>
      </c>
      <c r="D2088" s="16" t="str">
        <f t="shared" si="97"/>
        <v>FY 2013</v>
      </c>
      <c r="E2088" s="16" t="str">
        <f t="shared" si="98"/>
        <v>Q4</v>
      </c>
      <c r="F2088" t="s">
        <v>109</v>
      </c>
      <c r="G2088" t="s">
        <v>110</v>
      </c>
      <c r="H2088">
        <v>17474</v>
      </c>
      <c r="I2088" t="s">
        <v>111</v>
      </c>
      <c r="J2088" t="s">
        <v>112</v>
      </c>
      <c r="L2088">
        <v>10</v>
      </c>
      <c r="M2088" t="s">
        <v>113</v>
      </c>
    </row>
    <row r="2089" spans="1:13" x14ac:dyDescent="0.3">
      <c r="A2089" t="s">
        <v>108</v>
      </c>
      <c r="B2089" s="16">
        <v>41364</v>
      </c>
      <c r="C2089" s="16" t="str">
        <f t="shared" si="96"/>
        <v>Mar</v>
      </c>
      <c r="D2089" s="16" t="str">
        <f t="shared" si="97"/>
        <v>FY 2013</v>
      </c>
      <c r="E2089" s="16" t="str">
        <f t="shared" si="98"/>
        <v>Q4</v>
      </c>
      <c r="F2089" t="s">
        <v>114</v>
      </c>
      <c r="G2089" t="s">
        <v>115</v>
      </c>
      <c r="H2089">
        <v>11581</v>
      </c>
      <c r="I2089" t="s">
        <v>111</v>
      </c>
      <c r="J2089" t="s">
        <v>112</v>
      </c>
      <c r="L2089">
        <v>20</v>
      </c>
      <c r="M2089" t="s">
        <v>116</v>
      </c>
    </row>
    <row r="2090" spans="1:13" x14ac:dyDescent="0.3">
      <c r="A2090" t="s">
        <v>108</v>
      </c>
      <c r="B2090" s="16">
        <v>41364</v>
      </c>
      <c r="C2090" s="16" t="str">
        <f t="shared" si="96"/>
        <v>Mar</v>
      </c>
      <c r="D2090" s="16" t="str">
        <f t="shared" si="97"/>
        <v>FY 2013</v>
      </c>
      <c r="E2090" s="16" t="str">
        <f t="shared" si="98"/>
        <v>Q4</v>
      </c>
      <c r="F2090" t="s">
        <v>117</v>
      </c>
      <c r="G2090" t="s">
        <v>118</v>
      </c>
      <c r="H2090">
        <v>203</v>
      </c>
      <c r="I2090" t="s">
        <v>111</v>
      </c>
      <c r="J2090" t="s">
        <v>112</v>
      </c>
      <c r="L2090">
        <v>30</v>
      </c>
      <c r="M2090" t="s">
        <v>119</v>
      </c>
    </row>
    <row r="2091" spans="1:13" x14ac:dyDescent="0.3">
      <c r="A2091" t="s">
        <v>108</v>
      </c>
      <c r="B2091" s="16">
        <v>41364</v>
      </c>
      <c r="C2091" s="16" t="str">
        <f t="shared" si="96"/>
        <v>Mar</v>
      </c>
      <c r="D2091" s="16" t="str">
        <f t="shared" si="97"/>
        <v>FY 2013</v>
      </c>
      <c r="E2091" s="16" t="str">
        <f t="shared" si="98"/>
        <v>Q4</v>
      </c>
      <c r="F2091" t="s">
        <v>120</v>
      </c>
      <c r="G2091" t="s">
        <v>121</v>
      </c>
      <c r="H2091">
        <v>46</v>
      </c>
      <c r="I2091" t="s">
        <v>111</v>
      </c>
      <c r="J2091" t="s">
        <v>112</v>
      </c>
      <c r="L2091">
        <v>40</v>
      </c>
      <c r="M2091" t="s">
        <v>122</v>
      </c>
    </row>
    <row r="2092" spans="1:13" x14ac:dyDescent="0.3">
      <c r="A2092" t="s">
        <v>108</v>
      </c>
      <c r="B2092" s="16">
        <v>41364</v>
      </c>
      <c r="C2092" s="16" t="str">
        <f t="shared" si="96"/>
        <v>Mar</v>
      </c>
      <c r="D2092" s="16" t="str">
        <f t="shared" si="97"/>
        <v>FY 2013</v>
      </c>
      <c r="E2092" s="16" t="str">
        <f t="shared" si="98"/>
        <v>Q4</v>
      </c>
      <c r="F2092" t="s">
        <v>123</v>
      </c>
      <c r="G2092" t="s">
        <v>124</v>
      </c>
      <c r="H2092">
        <v>1763</v>
      </c>
      <c r="I2092" t="s">
        <v>111</v>
      </c>
      <c r="J2092" t="s">
        <v>112</v>
      </c>
      <c r="L2092">
        <v>50</v>
      </c>
      <c r="M2092" t="s">
        <v>125</v>
      </c>
    </row>
    <row r="2093" spans="1:13" x14ac:dyDescent="0.3">
      <c r="A2093" t="s">
        <v>108</v>
      </c>
      <c r="B2093" s="16">
        <v>41364</v>
      </c>
      <c r="C2093" s="16" t="str">
        <f t="shared" si="96"/>
        <v>Mar</v>
      </c>
      <c r="D2093" s="16" t="str">
        <f t="shared" si="97"/>
        <v>FY 2013</v>
      </c>
      <c r="E2093" s="16" t="str">
        <f t="shared" si="98"/>
        <v>Q4</v>
      </c>
      <c r="F2093" t="s">
        <v>126</v>
      </c>
      <c r="G2093" t="s">
        <v>127</v>
      </c>
      <c r="H2093">
        <v>3881</v>
      </c>
      <c r="I2093" t="s">
        <v>111</v>
      </c>
      <c r="J2093" t="s">
        <v>112</v>
      </c>
      <c r="L2093">
        <v>60</v>
      </c>
      <c r="M2093" t="s">
        <v>128</v>
      </c>
    </row>
    <row r="2094" spans="1:13" x14ac:dyDescent="0.3">
      <c r="A2094" t="s">
        <v>108</v>
      </c>
      <c r="B2094" s="16">
        <v>41364</v>
      </c>
      <c r="C2094" s="16" t="str">
        <f t="shared" si="96"/>
        <v>Mar</v>
      </c>
      <c r="D2094" s="16" t="str">
        <f t="shared" si="97"/>
        <v>FY 2013</v>
      </c>
      <c r="E2094" s="16" t="str">
        <f t="shared" si="98"/>
        <v>Q4</v>
      </c>
      <c r="F2094" t="s">
        <v>129</v>
      </c>
      <c r="G2094" t="s">
        <v>130</v>
      </c>
      <c r="H2094">
        <v>73465</v>
      </c>
      <c r="I2094" t="s">
        <v>111</v>
      </c>
      <c r="J2094" t="s">
        <v>112</v>
      </c>
      <c r="L2094">
        <v>70</v>
      </c>
      <c r="M2094" t="s">
        <v>131</v>
      </c>
    </row>
    <row r="2095" spans="1:13" x14ac:dyDescent="0.3">
      <c r="A2095" t="s">
        <v>108</v>
      </c>
      <c r="B2095" s="16">
        <v>41364</v>
      </c>
      <c r="C2095" s="16" t="str">
        <f t="shared" si="96"/>
        <v>Mar</v>
      </c>
      <c r="D2095" s="16" t="str">
        <f t="shared" si="97"/>
        <v>FY 2013</v>
      </c>
      <c r="E2095" s="16" t="str">
        <f t="shared" si="98"/>
        <v>Q4</v>
      </c>
      <c r="F2095" t="s">
        <v>132</v>
      </c>
      <c r="G2095" t="s">
        <v>133</v>
      </c>
      <c r="H2095">
        <v>15951</v>
      </c>
      <c r="I2095" t="s">
        <v>111</v>
      </c>
      <c r="J2095" t="s">
        <v>112</v>
      </c>
      <c r="L2095">
        <v>80</v>
      </c>
      <c r="M2095" t="s">
        <v>134</v>
      </c>
    </row>
    <row r="2096" spans="1:13" x14ac:dyDescent="0.3">
      <c r="A2096" t="s">
        <v>108</v>
      </c>
      <c r="B2096" s="16">
        <v>41364</v>
      </c>
      <c r="C2096" s="16" t="str">
        <f t="shared" si="96"/>
        <v>Mar</v>
      </c>
      <c r="D2096" s="16" t="str">
        <f t="shared" si="97"/>
        <v>FY 2013</v>
      </c>
      <c r="E2096" s="16" t="str">
        <f t="shared" si="98"/>
        <v>Q4</v>
      </c>
      <c r="F2096" t="s">
        <v>135</v>
      </c>
      <c r="G2096" t="s">
        <v>136</v>
      </c>
      <c r="H2096">
        <v>11311</v>
      </c>
      <c r="I2096" t="s">
        <v>111</v>
      </c>
      <c r="J2096" t="s">
        <v>112</v>
      </c>
      <c r="L2096">
        <v>90</v>
      </c>
      <c r="M2096" t="s">
        <v>137</v>
      </c>
    </row>
    <row r="2097" spans="1:13" x14ac:dyDescent="0.3">
      <c r="A2097" t="s">
        <v>108</v>
      </c>
      <c r="B2097" s="16">
        <v>41364</v>
      </c>
      <c r="C2097" s="16" t="str">
        <f t="shared" si="96"/>
        <v>Mar</v>
      </c>
      <c r="D2097" s="16" t="str">
        <f t="shared" si="97"/>
        <v>FY 2013</v>
      </c>
      <c r="E2097" s="16" t="str">
        <f t="shared" si="98"/>
        <v>Q4</v>
      </c>
      <c r="F2097" t="s">
        <v>138</v>
      </c>
      <c r="G2097" t="s">
        <v>139</v>
      </c>
      <c r="H2097">
        <v>191</v>
      </c>
      <c r="I2097" t="s">
        <v>111</v>
      </c>
      <c r="J2097" t="s">
        <v>112</v>
      </c>
      <c r="L2097">
        <v>100</v>
      </c>
      <c r="M2097" t="s">
        <v>140</v>
      </c>
    </row>
    <row r="2098" spans="1:13" x14ac:dyDescent="0.3">
      <c r="A2098" t="s">
        <v>108</v>
      </c>
      <c r="B2098" s="16">
        <v>41364</v>
      </c>
      <c r="C2098" s="16" t="str">
        <f t="shared" si="96"/>
        <v>Mar</v>
      </c>
      <c r="D2098" s="16" t="str">
        <f t="shared" si="97"/>
        <v>FY 2013</v>
      </c>
      <c r="E2098" s="16" t="str">
        <f t="shared" si="98"/>
        <v>Q4</v>
      </c>
      <c r="F2098" t="s">
        <v>141</v>
      </c>
      <c r="G2098" t="s">
        <v>142</v>
      </c>
      <c r="H2098">
        <v>50</v>
      </c>
      <c r="I2098" t="s">
        <v>111</v>
      </c>
      <c r="J2098" t="s">
        <v>112</v>
      </c>
      <c r="L2098">
        <v>110</v>
      </c>
      <c r="M2098" t="s">
        <v>143</v>
      </c>
    </row>
    <row r="2099" spans="1:13" x14ac:dyDescent="0.3">
      <c r="A2099" t="s">
        <v>108</v>
      </c>
      <c r="B2099" s="16">
        <v>41364</v>
      </c>
      <c r="C2099" s="16" t="str">
        <f t="shared" si="96"/>
        <v>Mar</v>
      </c>
      <c r="D2099" s="16" t="str">
        <f t="shared" si="97"/>
        <v>FY 2013</v>
      </c>
      <c r="E2099" s="16" t="str">
        <f t="shared" si="98"/>
        <v>Q4</v>
      </c>
      <c r="F2099" t="s">
        <v>144</v>
      </c>
      <c r="G2099" t="s">
        <v>145</v>
      </c>
      <c r="H2099">
        <v>1465</v>
      </c>
      <c r="I2099" t="s">
        <v>111</v>
      </c>
      <c r="J2099" t="s">
        <v>112</v>
      </c>
      <c r="L2099">
        <v>120</v>
      </c>
      <c r="M2099" t="s">
        <v>146</v>
      </c>
    </row>
    <row r="2100" spans="1:13" x14ac:dyDescent="0.3">
      <c r="A2100" t="s">
        <v>108</v>
      </c>
      <c r="B2100" s="16">
        <v>41364</v>
      </c>
      <c r="C2100" s="16" t="str">
        <f t="shared" si="96"/>
        <v>Mar</v>
      </c>
      <c r="D2100" s="16" t="str">
        <f t="shared" si="97"/>
        <v>FY 2013</v>
      </c>
      <c r="E2100" s="16" t="str">
        <f t="shared" si="98"/>
        <v>Q4</v>
      </c>
      <c r="F2100" t="s">
        <v>147</v>
      </c>
      <c r="G2100" t="s">
        <v>148</v>
      </c>
      <c r="H2100">
        <v>2934</v>
      </c>
      <c r="I2100" t="s">
        <v>111</v>
      </c>
      <c r="J2100" t="s">
        <v>112</v>
      </c>
      <c r="L2100">
        <v>130</v>
      </c>
      <c r="M2100" t="s">
        <v>149</v>
      </c>
    </row>
    <row r="2101" spans="1:13" x14ac:dyDescent="0.3">
      <c r="A2101" t="s">
        <v>108</v>
      </c>
      <c r="B2101" s="16">
        <v>41364</v>
      </c>
      <c r="C2101" s="16" t="str">
        <f t="shared" si="96"/>
        <v>Mar</v>
      </c>
      <c r="D2101" s="16" t="str">
        <f t="shared" si="97"/>
        <v>FY 2013</v>
      </c>
      <c r="E2101" s="16" t="str">
        <f t="shared" si="98"/>
        <v>Q4</v>
      </c>
      <c r="F2101" t="s">
        <v>150</v>
      </c>
      <c r="G2101" t="s">
        <v>151</v>
      </c>
      <c r="H2101">
        <v>72862</v>
      </c>
      <c r="I2101" t="s">
        <v>111</v>
      </c>
      <c r="J2101" t="s">
        <v>112</v>
      </c>
      <c r="L2101">
        <v>140</v>
      </c>
      <c r="M2101" t="s">
        <v>152</v>
      </c>
    </row>
    <row r="2102" spans="1:13" x14ac:dyDescent="0.3">
      <c r="A2102" t="s">
        <v>108</v>
      </c>
      <c r="B2102" s="16">
        <v>41333</v>
      </c>
      <c r="C2102" s="16" t="str">
        <f t="shared" si="96"/>
        <v>Feb</v>
      </c>
      <c r="D2102" s="16" t="str">
        <f t="shared" si="97"/>
        <v>FY 2013</v>
      </c>
      <c r="E2102" s="16" t="str">
        <f t="shared" si="98"/>
        <v>Q4</v>
      </c>
      <c r="F2102" t="s">
        <v>109</v>
      </c>
      <c r="G2102" t="s">
        <v>110</v>
      </c>
      <c r="H2102">
        <v>15277</v>
      </c>
      <c r="I2102" t="s">
        <v>111</v>
      </c>
      <c r="J2102" t="s">
        <v>112</v>
      </c>
      <c r="L2102">
        <v>10</v>
      </c>
      <c r="M2102" t="s">
        <v>113</v>
      </c>
    </row>
    <row r="2103" spans="1:13" x14ac:dyDescent="0.3">
      <c r="A2103" t="s">
        <v>108</v>
      </c>
      <c r="B2103" s="16">
        <v>41333</v>
      </c>
      <c r="C2103" s="16" t="str">
        <f t="shared" si="96"/>
        <v>Feb</v>
      </c>
      <c r="D2103" s="16" t="str">
        <f t="shared" si="97"/>
        <v>FY 2013</v>
      </c>
      <c r="E2103" s="16" t="str">
        <f t="shared" si="98"/>
        <v>Q4</v>
      </c>
      <c r="F2103" t="s">
        <v>114</v>
      </c>
      <c r="G2103" t="s">
        <v>115</v>
      </c>
      <c r="H2103">
        <v>11344</v>
      </c>
      <c r="I2103" t="s">
        <v>111</v>
      </c>
      <c r="J2103" t="s">
        <v>112</v>
      </c>
      <c r="L2103">
        <v>20</v>
      </c>
      <c r="M2103" t="s">
        <v>116</v>
      </c>
    </row>
    <row r="2104" spans="1:13" x14ac:dyDescent="0.3">
      <c r="A2104" t="s">
        <v>108</v>
      </c>
      <c r="B2104" s="16">
        <v>41333</v>
      </c>
      <c r="C2104" s="16" t="str">
        <f t="shared" si="96"/>
        <v>Feb</v>
      </c>
      <c r="D2104" s="16" t="str">
        <f t="shared" si="97"/>
        <v>FY 2013</v>
      </c>
      <c r="E2104" s="16" t="str">
        <f t="shared" si="98"/>
        <v>Q4</v>
      </c>
      <c r="F2104" t="s">
        <v>117</v>
      </c>
      <c r="G2104" t="s">
        <v>118</v>
      </c>
      <c r="H2104">
        <v>234</v>
      </c>
      <c r="I2104" t="s">
        <v>111</v>
      </c>
      <c r="J2104" t="s">
        <v>112</v>
      </c>
      <c r="L2104">
        <v>30</v>
      </c>
      <c r="M2104" t="s">
        <v>119</v>
      </c>
    </row>
    <row r="2105" spans="1:13" x14ac:dyDescent="0.3">
      <c r="A2105" t="s">
        <v>108</v>
      </c>
      <c r="B2105" s="16">
        <v>41333</v>
      </c>
      <c r="C2105" s="16" t="str">
        <f t="shared" si="96"/>
        <v>Feb</v>
      </c>
      <c r="D2105" s="16" t="str">
        <f t="shared" si="97"/>
        <v>FY 2013</v>
      </c>
      <c r="E2105" s="16" t="str">
        <f t="shared" si="98"/>
        <v>Q4</v>
      </c>
      <c r="F2105" t="s">
        <v>120</v>
      </c>
      <c r="G2105" t="s">
        <v>121</v>
      </c>
      <c r="H2105">
        <v>51</v>
      </c>
      <c r="I2105" t="s">
        <v>111</v>
      </c>
      <c r="J2105" t="s">
        <v>112</v>
      </c>
      <c r="L2105">
        <v>40</v>
      </c>
      <c r="M2105" t="s">
        <v>122</v>
      </c>
    </row>
    <row r="2106" spans="1:13" x14ac:dyDescent="0.3">
      <c r="A2106" t="s">
        <v>108</v>
      </c>
      <c r="B2106" s="16">
        <v>41333</v>
      </c>
      <c r="C2106" s="16" t="str">
        <f t="shared" si="96"/>
        <v>Feb</v>
      </c>
      <c r="D2106" s="16" t="str">
        <f t="shared" si="97"/>
        <v>FY 2013</v>
      </c>
      <c r="E2106" s="16" t="str">
        <f t="shared" si="98"/>
        <v>Q4</v>
      </c>
      <c r="F2106" t="s">
        <v>123</v>
      </c>
      <c r="G2106" t="s">
        <v>124</v>
      </c>
      <c r="H2106">
        <v>1284</v>
      </c>
      <c r="I2106" t="s">
        <v>111</v>
      </c>
      <c r="J2106" t="s">
        <v>112</v>
      </c>
      <c r="L2106">
        <v>50</v>
      </c>
      <c r="M2106" t="s">
        <v>125</v>
      </c>
    </row>
    <row r="2107" spans="1:13" x14ac:dyDescent="0.3">
      <c r="A2107" t="s">
        <v>108</v>
      </c>
      <c r="B2107" s="16">
        <v>41333</v>
      </c>
      <c r="C2107" s="16" t="str">
        <f t="shared" si="96"/>
        <v>Feb</v>
      </c>
      <c r="D2107" s="16" t="str">
        <f t="shared" si="97"/>
        <v>FY 2013</v>
      </c>
      <c r="E2107" s="16" t="str">
        <f t="shared" si="98"/>
        <v>Q4</v>
      </c>
      <c r="F2107" t="s">
        <v>126</v>
      </c>
      <c r="G2107" t="s">
        <v>127</v>
      </c>
      <c r="H2107">
        <v>2364</v>
      </c>
      <c r="I2107" t="s">
        <v>111</v>
      </c>
      <c r="J2107" t="s">
        <v>112</v>
      </c>
      <c r="L2107">
        <v>60</v>
      </c>
      <c r="M2107" t="s">
        <v>128</v>
      </c>
    </row>
    <row r="2108" spans="1:13" x14ac:dyDescent="0.3">
      <c r="A2108" t="s">
        <v>108</v>
      </c>
      <c r="B2108" s="16">
        <v>41333</v>
      </c>
      <c r="C2108" s="16" t="str">
        <f t="shared" si="96"/>
        <v>Feb</v>
      </c>
      <c r="D2108" s="16" t="str">
        <f t="shared" si="97"/>
        <v>FY 2013</v>
      </c>
      <c r="E2108" s="16" t="str">
        <f t="shared" si="98"/>
        <v>Q4</v>
      </c>
      <c r="F2108" t="s">
        <v>129</v>
      </c>
      <c r="G2108" t="s">
        <v>130</v>
      </c>
      <c r="H2108">
        <v>64080</v>
      </c>
      <c r="I2108" t="s">
        <v>111</v>
      </c>
      <c r="J2108" t="s">
        <v>112</v>
      </c>
      <c r="L2108">
        <v>70</v>
      </c>
      <c r="M2108" t="s">
        <v>131</v>
      </c>
    </row>
    <row r="2109" spans="1:13" x14ac:dyDescent="0.3">
      <c r="A2109" t="s">
        <v>108</v>
      </c>
      <c r="B2109" s="16">
        <v>41333</v>
      </c>
      <c r="C2109" s="16" t="str">
        <f t="shared" si="96"/>
        <v>Feb</v>
      </c>
      <c r="D2109" s="16" t="str">
        <f t="shared" si="97"/>
        <v>FY 2013</v>
      </c>
      <c r="E2109" s="16" t="str">
        <f t="shared" si="98"/>
        <v>Q4</v>
      </c>
      <c r="F2109" t="s">
        <v>132</v>
      </c>
      <c r="G2109" t="s">
        <v>133</v>
      </c>
      <c r="H2109">
        <v>14050</v>
      </c>
      <c r="I2109" t="s">
        <v>111</v>
      </c>
      <c r="J2109" t="s">
        <v>112</v>
      </c>
      <c r="L2109">
        <v>80</v>
      </c>
      <c r="M2109" t="s">
        <v>134</v>
      </c>
    </row>
    <row r="2110" spans="1:13" x14ac:dyDescent="0.3">
      <c r="A2110" t="s">
        <v>108</v>
      </c>
      <c r="B2110" s="16">
        <v>41333</v>
      </c>
      <c r="C2110" s="16" t="str">
        <f t="shared" si="96"/>
        <v>Feb</v>
      </c>
      <c r="D2110" s="16" t="str">
        <f t="shared" si="97"/>
        <v>FY 2013</v>
      </c>
      <c r="E2110" s="16" t="str">
        <f t="shared" si="98"/>
        <v>Q4</v>
      </c>
      <c r="F2110" t="s">
        <v>135</v>
      </c>
      <c r="G2110" t="s">
        <v>136</v>
      </c>
      <c r="H2110">
        <v>9920</v>
      </c>
      <c r="I2110" t="s">
        <v>111</v>
      </c>
      <c r="J2110" t="s">
        <v>112</v>
      </c>
      <c r="L2110">
        <v>90</v>
      </c>
      <c r="M2110" t="s">
        <v>137</v>
      </c>
    </row>
    <row r="2111" spans="1:13" x14ac:dyDescent="0.3">
      <c r="A2111" t="s">
        <v>108</v>
      </c>
      <c r="B2111" s="16">
        <v>41333</v>
      </c>
      <c r="C2111" s="16" t="str">
        <f t="shared" si="96"/>
        <v>Feb</v>
      </c>
      <c r="D2111" s="16" t="str">
        <f t="shared" si="97"/>
        <v>FY 2013</v>
      </c>
      <c r="E2111" s="16" t="str">
        <f t="shared" si="98"/>
        <v>Q4</v>
      </c>
      <c r="F2111" t="s">
        <v>138</v>
      </c>
      <c r="G2111" t="s">
        <v>139</v>
      </c>
      <c r="H2111">
        <v>209</v>
      </c>
      <c r="I2111" t="s">
        <v>111</v>
      </c>
      <c r="J2111" t="s">
        <v>112</v>
      </c>
      <c r="L2111">
        <v>100</v>
      </c>
      <c r="M2111" t="s">
        <v>140</v>
      </c>
    </row>
    <row r="2112" spans="1:13" x14ac:dyDescent="0.3">
      <c r="A2112" t="s">
        <v>108</v>
      </c>
      <c r="B2112" s="16">
        <v>41333</v>
      </c>
      <c r="C2112" s="16" t="str">
        <f t="shared" si="96"/>
        <v>Feb</v>
      </c>
      <c r="D2112" s="16" t="str">
        <f t="shared" si="97"/>
        <v>FY 2013</v>
      </c>
      <c r="E2112" s="16" t="str">
        <f t="shared" si="98"/>
        <v>Q4</v>
      </c>
      <c r="F2112" t="s">
        <v>141</v>
      </c>
      <c r="G2112" t="s">
        <v>142</v>
      </c>
      <c r="H2112">
        <v>42</v>
      </c>
      <c r="I2112" t="s">
        <v>111</v>
      </c>
      <c r="J2112" t="s">
        <v>112</v>
      </c>
      <c r="L2112">
        <v>110</v>
      </c>
      <c r="M2112" t="s">
        <v>143</v>
      </c>
    </row>
    <row r="2113" spans="1:13" x14ac:dyDescent="0.3">
      <c r="A2113" t="s">
        <v>108</v>
      </c>
      <c r="B2113" s="16">
        <v>41333</v>
      </c>
      <c r="C2113" s="16" t="str">
        <f t="shared" si="96"/>
        <v>Feb</v>
      </c>
      <c r="D2113" s="16" t="str">
        <f t="shared" si="97"/>
        <v>FY 2013</v>
      </c>
      <c r="E2113" s="16" t="str">
        <f t="shared" si="98"/>
        <v>Q4</v>
      </c>
      <c r="F2113" t="s">
        <v>144</v>
      </c>
      <c r="G2113" t="s">
        <v>145</v>
      </c>
      <c r="H2113">
        <v>1215</v>
      </c>
      <c r="I2113" t="s">
        <v>111</v>
      </c>
      <c r="J2113" t="s">
        <v>112</v>
      </c>
      <c r="L2113">
        <v>120</v>
      </c>
      <c r="M2113" t="s">
        <v>146</v>
      </c>
    </row>
    <row r="2114" spans="1:13" x14ac:dyDescent="0.3">
      <c r="A2114" t="s">
        <v>108</v>
      </c>
      <c r="B2114" s="16">
        <v>41333</v>
      </c>
      <c r="C2114" s="16" t="str">
        <f t="shared" si="96"/>
        <v>Feb</v>
      </c>
      <c r="D2114" s="16" t="str">
        <f t="shared" si="97"/>
        <v>FY 2013</v>
      </c>
      <c r="E2114" s="16" t="str">
        <f t="shared" si="98"/>
        <v>Q4</v>
      </c>
      <c r="F2114" t="s">
        <v>147</v>
      </c>
      <c r="G2114" t="s">
        <v>148</v>
      </c>
      <c r="H2114">
        <v>2664</v>
      </c>
      <c r="I2114" t="s">
        <v>111</v>
      </c>
      <c r="J2114" t="s">
        <v>112</v>
      </c>
      <c r="L2114">
        <v>130</v>
      </c>
      <c r="M2114" t="s">
        <v>149</v>
      </c>
    </row>
    <row r="2115" spans="1:13" x14ac:dyDescent="0.3">
      <c r="A2115" t="s">
        <v>108</v>
      </c>
      <c r="B2115" s="16">
        <v>41333</v>
      </c>
      <c r="C2115" s="16" t="str">
        <f t="shared" ref="C2115:C2178" si="99">TEXT(B2115,"mmm")</f>
        <v>Feb</v>
      </c>
      <c r="D2115" s="16" t="str">
        <f t="shared" ref="D2115:D2178" si="100">"FY "&amp; (YEAR(B2115) + IF(MONTH(B2115)&gt;3,1,0))</f>
        <v>FY 2013</v>
      </c>
      <c r="E2115" s="16" t="str">
        <f t="shared" ref="E2115:E2178" si="101">CHOOSE(INT((MOD(MONTH(B2115)-4,12))/3)+1, "Q1", "Q2", "Q3", "Q4")</f>
        <v>Q4</v>
      </c>
      <c r="F2115" t="s">
        <v>150</v>
      </c>
      <c r="G2115" t="s">
        <v>151</v>
      </c>
      <c r="H2115">
        <v>64016</v>
      </c>
      <c r="I2115" t="s">
        <v>111</v>
      </c>
      <c r="J2115" t="s">
        <v>112</v>
      </c>
      <c r="L2115">
        <v>140</v>
      </c>
      <c r="M2115" t="s">
        <v>152</v>
      </c>
    </row>
    <row r="2116" spans="1:13" x14ac:dyDescent="0.3">
      <c r="A2116" t="s">
        <v>108</v>
      </c>
      <c r="B2116" s="16">
        <v>41305</v>
      </c>
      <c r="C2116" s="16" t="str">
        <f t="shared" si="99"/>
        <v>Jan</v>
      </c>
      <c r="D2116" s="16" t="str">
        <f t="shared" si="100"/>
        <v>FY 2013</v>
      </c>
      <c r="E2116" s="16" t="str">
        <f t="shared" si="101"/>
        <v>Q4</v>
      </c>
      <c r="F2116" t="s">
        <v>109</v>
      </c>
      <c r="G2116" t="s">
        <v>110</v>
      </c>
      <c r="H2116">
        <v>14634</v>
      </c>
      <c r="I2116" t="s">
        <v>111</v>
      </c>
      <c r="J2116" t="s">
        <v>112</v>
      </c>
      <c r="L2116">
        <v>10</v>
      </c>
      <c r="M2116" t="s">
        <v>113</v>
      </c>
    </row>
    <row r="2117" spans="1:13" x14ac:dyDescent="0.3">
      <c r="A2117" t="s">
        <v>108</v>
      </c>
      <c r="B2117" s="16">
        <v>41305</v>
      </c>
      <c r="C2117" s="16" t="str">
        <f t="shared" si="99"/>
        <v>Jan</v>
      </c>
      <c r="D2117" s="16" t="str">
        <f t="shared" si="100"/>
        <v>FY 2013</v>
      </c>
      <c r="E2117" s="16" t="str">
        <f t="shared" si="101"/>
        <v>Q4</v>
      </c>
      <c r="F2117" t="s">
        <v>114</v>
      </c>
      <c r="G2117" t="s">
        <v>115</v>
      </c>
      <c r="H2117">
        <v>11571</v>
      </c>
      <c r="I2117" t="s">
        <v>111</v>
      </c>
      <c r="J2117" t="s">
        <v>112</v>
      </c>
      <c r="L2117">
        <v>20</v>
      </c>
      <c r="M2117" t="s">
        <v>116</v>
      </c>
    </row>
    <row r="2118" spans="1:13" x14ac:dyDescent="0.3">
      <c r="A2118" t="s">
        <v>108</v>
      </c>
      <c r="B2118" s="16">
        <v>41305</v>
      </c>
      <c r="C2118" s="16" t="str">
        <f t="shared" si="99"/>
        <v>Jan</v>
      </c>
      <c r="D2118" s="16" t="str">
        <f t="shared" si="100"/>
        <v>FY 2013</v>
      </c>
      <c r="E2118" s="16" t="str">
        <f t="shared" si="101"/>
        <v>Q4</v>
      </c>
      <c r="F2118" t="s">
        <v>117</v>
      </c>
      <c r="G2118" t="s">
        <v>118</v>
      </c>
      <c r="H2118">
        <v>180</v>
      </c>
      <c r="I2118" t="s">
        <v>111</v>
      </c>
      <c r="J2118" t="s">
        <v>112</v>
      </c>
      <c r="L2118">
        <v>30</v>
      </c>
      <c r="M2118" t="s">
        <v>119</v>
      </c>
    </row>
    <row r="2119" spans="1:13" x14ac:dyDescent="0.3">
      <c r="A2119" t="s">
        <v>108</v>
      </c>
      <c r="B2119" s="16">
        <v>41305</v>
      </c>
      <c r="C2119" s="16" t="str">
        <f t="shared" si="99"/>
        <v>Jan</v>
      </c>
      <c r="D2119" s="16" t="str">
        <f t="shared" si="100"/>
        <v>FY 2013</v>
      </c>
      <c r="E2119" s="16" t="str">
        <f t="shared" si="101"/>
        <v>Q4</v>
      </c>
      <c r="F2119" t="s">
        <v>120</v>
      </c>
      <c r="G2119" t="s">
        <v>121</v>
      </c>
      <c r="H2119">
        <v>31</v>
      </c>
      <c r="I2119" t="s">
        <v>111</v>
      </c>
      <c r="J2119" t="s">
        <v>112</v>
      </c>
      <c r="L2119">
        <v>40</v>
      </c>
      <c r="M2119" t="s">
        <v>122</v>
      </c>
    </row>
    <row r="2120" spans="1:13" x14ac:dyDescent="0.3">
      <c r="A2120" t="s">
        <v>108</v>
      </c>
      <c r="B2120" s="16">
        <v>41305</v>
      </c>
      <c r="C2120" s="16" t="str">
        <f t="shared" si="99"/>
        <v>Jan</v>
      </c>
      <c r="D2120" s="16" t="str">
        <f t="shared" si="100"/>
        <v>FY 2013</v>
      </c>
      <c r="E2120" s="16" t="str">
        <f t="shared" si="101"/>
        <v>Q4</v>
      </c>
      <c r="F2120" t="s">
        <v>123</v>
      </c>
      <c r="G2120" t="s">
        <v>124</v>
      </c>
      <c r="H2120">
        <v>1240</v>
      </c>
      <c r="I2120" t="s">
        <v>111</v>
      </c>
      <c r="J2120" t="s">
        <v>112</v>
      </c>
      <c r="L2120">
        <v>50</v>
      </c>
      <c r="M2120" t="s">
        <v>125</v>
      </c>
    </row>
    <row r="2121" spans="1:13" x14ac:dyDescent="0.3">
      <c r="A2121" t="s">
        <v>108</v>
      </c>
      <c r="B2121" s="16">
        <v>41305</v>
      </c>
      <c r="C2121" s="16" t="str">
        <f t="shared" si="99"/>
        <v>Jan</v>
      </c>
      <c r="D2121" s="16" t="str">
        <f t="shared" si="100"/>
        <v>FY 2013</v>
      </c>
      <c r="E2121" s="16" t="str">
        <f t="shared" si="101"/>
        <v>Q4</v>
      </c>
      <c r="F2121" t="s">
        <v>126</v>
      </c>
      <c r="G2121" t="s">
        <v>127</v>
      </c>
      <c r="H2121">
        <v>1612</v>
      </c>
      <c r="I2121" t="s">
        <v>111</v>
      </c>
      <c r="J2121" t="s">
        <v>112</v>
      </c>
      <c r="L2121">
        <v>60</v>
      </c>
      <c r="M2121" t="s">
        <v>128</v>
      </c>
    </row>
    <row r="2122" spans="1:13" x14ac:dyDescent="0.3">
      <c r="A2122" t="s">
        <v>108</v>
      </c>
      <c r="B2122" s="16">
        <v>41305</v>
      </c>
      <c r="C2122" s="16" t="str">
        <f t="shared" si="99"/>
        <v>Jan</v>
      </c>
      <c r="D2122" s="16" t="str">
        <f t="shared" si="100"/>
        <v>FY 2013</v>
      </c>
      <c r="E2122" s="16" t="str">
        <f t="shared" si="101"/>
        <v>Q4</v>
      </c>
      <c r="F2122" t="s">
        <v>129</v>
      </c>
      <c r="G2122" t="s">
        <v>130</v>
      </c>
      <c r="H2122">
        <v>69357</v>
      </c>
      <c r="I2122" t="s">
        <v>111</v>
      </c>
      <c r="J2122" t="s">
        <v>112</v>
      </c>
      <c r="L2122">
        <v>70</v>
      </c>
      <c r="M2122" t="s">
        <v>131</v>
      </c>
    </row>
    <row r="2123" spans="1:13" x14ac:dyDescent="0.3">
      <c r="A2123" t="s">
        <v>108</v>
      </c>
      <c r="B2123" s="16">
        <v>41305</v>
      </c>
      <c r="C2123" s="16" t="str">
        <f t="shared" si="99"/>
        <v>Jan</v>
      </c>
      <c r="D2123" s="16" t="str">
        <f t="shared" si="100"/>
        <v>FY 2013</v>
      </c>
      <c r="E2123" s="16" t="str">
        <f t="shared" si="101"/>
        <v>Q4</v>
      </c>
      <c r="F2123" t="s">
        <v>132</v>
      </c>
      <c r="G2123" t="s">
        <v>133</v>
      </c>
      <c r="H2123">
        <v>16192</v>
      </c>
      <c r="I2123" t="s">
        <v>111</v>
      </c>
      <c r="J2123" t="s">
        <v>112</v>
      </c>
      <c r="L2123">
        <v>80</v>
      </c>
      <c r="M2123" t="s">
        <v>134</v>
      </c>
    </row>
    <row r="2124" spans="1:13" x14ac:dyDescent="0.3">
      <c r="A2124" t="s">
        <v>108</v>
      </c>
      <c r="B2124" s="16">
        <v>41305</v>
      </c>
      <c r="C2124" s="16" t="str">
        <f t="shared" si="99"/>
        <v>Jan</v>
      </c>
      <c r="D2124" s="16" t="str">
        <f t="shared" si="100"/>
        <v>FY 2013</v>
      </c>
      <c r="E2124" s="16" t="str">
        <f t="shared" si="101"/>
        <v>Q4</v>
      </c>
      <c r="F2124" t="s">
        <v>135</v>
      </c>
      <c r="G2124" t="s">
        <v>136</v>
      </c>
      <c r="H2124">
        <v>11409</v>
      </c>
      <c r="I2124" t="s">
        <v>111</v>
      </c>
      <c r="J2124" t="s">
        <v>112</v>
      </c>
      <c r="L2124">
        <v>90</v>
      </c>
      <c r="M2124" t="s">
        <v>137</v>
      </c>
    </row>
    <row r="2125" spans="1:13" x14ac:dyDescent="0.3">
      <c r="A2125" t="s">
        <v>108</v>
      </c>
      <c r="B2125" s="16">
        <v>41305</v>
      </c>
      <c r="C2125" s="16" t="str">
        <f t="shared" si="99"/>
        <v>Jan</v>
      </c>
      <c r="D2125" s="16" t="str">
        <f t="shared" si="100"/>
        <v>FY 2013</v>
      </c>
      <c r="E2125" s="16" t="str">
        <f t="shared" si="101"/>
        <v>Q4</v>
      </c>
      <c r="F2125" t="s">
        <v>138</v>
      </c>
      <c r="G2125" t="s">
        <v>139</v>
      </c>
      <c r="H2125">
        <v>130</v>
      </c>
      <c r="I2125" t="s">
        <v>111</v>
      </c>
      <c r="J2125" t="s">
        <v>112</v>
      </c>
      <c r="L2125">
        <v>100</v>
      </c>
      <c r="M2125" t="s">
        <v>140</v>
      </c>
    </row>
    <row r="2126" spans="1:13" x14ac:dyDescent="0.3">
      <c r="A2126" t="s">
        <v>108</v>
      </c>
      <c r="B2126" s="16">
        <v>41305</v>
      </c>
      <c r="C2126" s="16" t="str">
        <f t="shared" si="99"/>
        <v>Jan</v>
      </c>
      <c r="D2126" s="16" t="str">
        <f t="shared" si="100"/>
        <v>FY 2013</v>
      </c>
      <c r="E2126" s="16" t="str">
        <f t="shared" si="101"/>
        <v>Q4</v>
      </c>
      <c r="F2126" t="s">
        <v>141</v>
      </c>
      <c r="G2126" t="s">
        <v>142</v>
      </c>
      <c r="H2126">
        <v>18</v>
      </c>
      <c r="I2126" t="s">
        <v>111</v>
      </c>
      <c r="J2126" t="s">
        <v>112</v>
      </c>
      <c r="L2126">
        <v>110</v>
      </c>
      <c r="M2126" t="s">
        <v>143</v>
      </c>
    </row>
    <row r="2127" spans="1:13" x14ac:dyDescent="0.3">
      <c r="A2127" t="s">
        <v>108</v>
      </c>
      <c r="B2127" s="16">
        <v>41305</v>
      </c>
      <c r="C2127" s="16" t="str">
        <f t="shared" si="99"/>
        <v>Jan</v>
      </c>
      <c r="D2127" s="16" t="str">
        <f t="shared" si="100"/>
        <v>FY 2013</v>
      </c>
      <c r="E2127" s="16" t="str">
        <f t="shared" si="101"/>
        <v>Q4</v>
      </c>
      <c r="F2127" t="s">
        <v>144</v>
      </c>
      <c r="G2127" t="s">
        <v>145</v>
      </c>
      <c r="H2127">
        <v>1314</v>
      </c>
      <c r="I2127" t="s">
        <v>111</v>
      </c>
      <c r="J2127" t="s">
        <v>112</v>
      </c>
      <c r="L2127">
        <v>120</v>
      </c>
      <c r="M2127" t="s">
        <v>146</v>
      </c>
    </row>
    <row r="2128" spans="1:13" x14ac:dyDescent="0.3">
      <c r="A2128" t="s">
        <v>108</v>
      </c>
      <c r="B2128" s="16">
        <v>41305</v>
      </c>
      <c r="C2128" s="16" t="str">
        <f t="shared" si="99"/>
        <v>Jan</v>
      </c>
      <c r="D2128" s="16" t="str">
        <f t="shared" si="100"/>
        <v>FY 2013</v>
      </c>
      <c r="E2128" s="16" t="str">
        <f t="shared" si="101"/>
        <v>Q4</v>
      </c>
      <c r="F2128" t="s">
        <v>147</v>
      </c>
      <c r="G2128" t="s">
        <v>148</v>
      </c>
      <c r="H2128">
        <v>3321</v>
      </c>
      <c r="I2128" t="s">
        <v>111</v>
      </c>
      <c r="J2128" t="s">
        <v>112</v>
      </c>
      <c r="L2128">
        <v>130</v>
      </c>
      <c r="M2128" t="s">
        <v>149</v>
      </c>
    </row>
    <row r="2129" spans="1:13" x14ac:dyDescent="0.3">
      <c r="A2129" t="s">
        <v>108</v>
      </c>
      <c r="B2129" s="16">
        <v>41305</v>
      </c>
      <c r="C2129" s="16" t="str">
        <f t="shared" si="99"/>
        <v>Jan</v>
      </c>
      <c r="D2129" s="16" t="str">
        <f t="shared" si="100"/>
        <v>FY 2013</v>
      </c>
      <c r="E2129" s="16" t="str">
        <f t="shared" si="101"/>
        <v>Q4</v>
      </c>
      <c r="F2129" t="s">
        <v>150</v>
      </c>
      <c r="G2129" t="s">
        <v>151</v>
      </c>
      <c r="H2129">
        <v>69250</v>
      </c>
      <c r="I2129" t="s">
        <v>111</v>
      </c>
      <c r="J2129" t="s">
        <v>112</v>
      </c>
      <c r="L2129">
        <v>140</v>
      </c>
      <c r="M2129" t="s">
        <v>152</v>
      </c>
    </row>
    <row r="2130" spans="1:13" x14ac:dyDescent="0.3">
      <c r="A2130" t="s">
        <v>108</v>
      </c>
      <c r="B2130" s="16">
        <v>41274</v>
      </c>
      <c r="C2130" s="16" t="str">
        <f t="shared" si="99"/>
        <v>Dec</v>
      </c>
      <c r="D2130" s="16" t="str">
        <f t="shared" si="100"/>
        <v>FY 2013</v>
      </c>
      <c r="E2130" s="16" t="str">
        <f t="shared" si="101"/>
        <v>Q3</v>
      </c>
      <c r="F2130" t="s">
        <v>109</v>
      </c>
      <c r="G2130" t="s">
        <v>110</v>
      </c>
      <c r="H2130">
        <v>16152</v>
      </c>
      <c r="I2130" t="s">
        <v>111</v>
      </c>
      <c r="J2130" t="s">
        <v>112</v>
      </c>
      <c r="L2130">
        <v>10</v>
      </c>
      <c r="M2130" t="s">
        <v>113</v>
      </c>
    </row>
    <row r="2131" spans="1:13" x14ac:dyDescent="0.3">
      <c r="A2131" t="s">
        <v>108</v>
      </c>
      <c r="B2131" s="16">
        <v>41274</v>
      </c>
      <c r="C2131" s="16" t="str">
        <f t="shared" si="99"/>
        <v>Dec</v>
      </c>
      <c r="D2131" s="16" t="str">
        <f t="shared" si="100"/>
        <v>FY 2013</v>
      </c>
      <c r="E2131" s="16" t="str">
        <f t="shared" si="101"/>
        <v>Q3</v>
      </c>
      <c r="F2131" t="s">
        <v>114</v>
      </c>
      <c r="G2131" t="s">
        <v>115</v>
      </c>
      <c r="H2131">
        <v>7381</v>
      </c>
      <c r="I2131" t="s">
        <v>111</v>
      </c>
      <c r="J2131" t="s">
        <v>112</v>
      </c>
      <c r="L2131">
        <v>20</v>
      </c>
      <c r="M2131" t="s">
        <v>116</v>
      </c>
    </row>
    <row r="2132" spans="1:13" x14ac:dyDescent="0.3">
      <c r="A2132" t="s">
        <v>108</v>
      </c>
      <c r="B2132" s="16">
        <v>41274</v>
      </c>
      <c r="C2132" s="16" t="str">
        <f t="shared" si="99"/>
        <v>Dec</v>
      </c>
      <c r="D2132" s="16" t="str">
        <f t="shared" si="100"/>
        <v>FY 2013</v>
      </c>
      <c r="E2132" s="16" t="str">
        <f t="shared" si="101"/>
        <v>Q3</v>
      </c>
      <c r="F2132" t="s">
        <v>117</v>
      </c>
      <c r="G2132" t="s">
        <v>118</v>
      </c>
      <c r="H2132">
        <v>94</v>
      </c>
      <c r="I2132" t="s">
        <v>111</v>
      </c>
      <c r="J2132" t="s">
        <v>112</v>
      </c>
      <c r="L2132">
        <v>30</v>
      </c>
      <c r="M2132" t="s">
        <v>119</v>
      </c>
    </row>
    <row r="2133" spans="1:13" x14ac:dyDescent="0.3">
      <c r="A2133" t="s">
        <v>108</v>
      </c>
      <c r="B2133" s="16">
        <v>41274</v>
      </c>
      <c r="C2133" s="16" t="str">
        <f t="shared" si="99"/>
        <v>Dec</v>
      </c>
      <c r="D2133" s="16" t="str">
        <f t="shared" si="100"/>
        <v>FY 2013</v>
      </c>
      <c r="E2133" s="16" t="str">
        <f t="shared" si="101"/>
        <v>Q3</v>
      </c>
      <c r="F2133" t="s">
        <v>120</v>
      </c>
      <c r="G2133" t="s">
        <v>121</v>
      </c>
      <c r="H2133">
        <v>39</v>
      </c>
      <c r="I2133" t="s">
        <v>111</v>
      </c>
      <c r="J2133" t="s">
        <v>112</v>
      </c>
      <c r="L2133">
        <v>40</v>
      </c>
      <c r="M2133" t="s">
        <v>122</v>
      </c>
    </row>
    <row r="2134" spans="1:13" x14ac:dyDescent="0.3">
      <c r="A2134" t="s">
        <v>108</v>
      </c>
      <c r="B2134" s="16">
        <v>41274</v>
      </c>
      <c r="C2134" s="16" t="str">
        <f t="shared" si="99"/>
        <v>Dec</v>
      </c>
      <c r="D2134" s="16" t="str">
        <f t="shared" si="100"/>
        <v>FY 2013</v>
      </c>
      <c r="E2134" s="16" t="str">
        <f t="shared" si="101"/>
        <v>Q3</v>
      </c>
      <c r="F2134" t="s">
        <v>123</v>
      </c>
      <c r="G2134" t="s">
        <v>124</v>
      </c>
      <c r="H2134">
        <v>1067</v>
      </c>
      <c r="I2134" t="s">
        <v>111</v>
      </c>
      <c r="J2134" t="s">
        <v>112</v>
      </c>
      <c r="L2134">
        <v>50</v>
      </c>
      <c r="M2134" t="s">
        <v>125</v>
      </c>
    </row>
    <row r="2135" spans="1:13" x14ac:dyDescent="0.3">
      <c r="A2135" t="s">
        <v>108</v>
      </c>
      <c r="B2135" s="16">
        <v>41274</v>
      </c>
      <c r="C2135" s="16" t="str">
        <f t="shared" si="99"/>
        <v>Dec</v>
      </c>
      <c r="D2135" s="16" t="str">
        <f t="shared" si="100"/>
        <v>FY 2013</v>
      </c>
      <c r="E2135" s="16" t="str">
        <f t="shared" si="101"/>
        <v>Q3</v>
      </c>
      <c r="F2135" t="s">
        <v>126</v>
      </c>
      <c r="G2135" t="s">
        <v>127</v>
      </c>
      <c r="H2135">
        <v>7571</v>
      </c>
      <c r="I2135" t="s">
        <v>111</v>
      </c>
      <c r="J2135" t="s">
        <v>112</v>
      </c>
      <c r="L2135">
        <v>60</v>
      </c>
      <c r="M2135" t="s">
        <v>128</v>
      </c>
    </row>
    <row r="2136" spans="1:13" x14ac:dyDescent="0.3">
      <c r="A2136" t="s">
        <v>108</v>
      </c>
      <c r="B2136" s="16">
        <v>41274</v>
      </c>
      <c r="C2136" s="16" t="str">
        <f t="shared" si="99"/>
        <v>Dec</v>
      </c>
      <c r="D2136" s="16" t="str">
        <f t="shared" si="100"/>
        <v>FY 2013</v>
      </c>
      <c r="E2136" s="16" t="str">
        <f t="shared" si="101"/>
        <v>Q3</v>
      </c>
      <c r="F2136" t="s">
        <v>129</v>
      </c>
      <c r="G2136" t="s">
        <v>130</v>
      </c>
      <c r="H2136">
        <v>66819</v>
      </c>
      <c r="I2136" t="s">
        <v>111</v>
      </c>
      <c r="J2136" t="s">
        <v>112</v>
      </c>
      <c r="L2136">
        <v>70</v>
      </c>
      <c r="M2136" t="s">
        <v>131</v>
      </c>
    </row>
    <row r="2137" spans="1:13" x14ac:dyDescent="0.3">
      <c r="A2137" t="s">
        <v>108</v>
      </c>
      <c r="B2137" s="16">
        <v>41274</v>
      </c>
      <c r="C2137" s="16" t="str">
        <f t="shared" si="99"/>
        <v>Dec</v>
      </c>
      <c r="D2137" s="16" t="str">
        <f t="shared" si="100"/>
        <v>FY 2013</v>
      </c>
      <c r="E2137" s="16" t="str">
        <f t="shared" si="101"/>
        <v>Q3</v>
      </c>
      <c r="F2137" t="s">
        <v>132</v>
      </c>
      <c r="G2137" t="s">
        <v>133</v>
      </c>
      <c r="H2137">
        <v>13178</v>
      </c>
      <c r="I2137" t="s">
        <v>111</v>
      </c>
      <c r="J2137" t="s">
        <v>112</v>
      </c>
      <c r="L2137">
        <v>80</v>
      </c>
      <c r="M2137" t="s">
        <v>134</v>
      </c>
    </row>
    <row r="2138" spans="1:13" x14ac:dyDescent="0.3">
      <c r="A2138" t="s">
        <v>108</v>
      </c>
      <c r="B2138" s="16">
        <v>41274</v>
      </c>
      <c r="C2138" s="16" t="str">
        <f t="shared" si="99"/>
        <v>Dec</v>
      </c>
      <c r="D2138" s="16" t="str">
        <f t="shared" si="100"/>
        <v>FY 2013</v>
      </c>
      <c r="E2138" s="16" t="str">
        <f t="shared" si="101"/>
        <v>Q3</v>
      </c>
      <c r="F2138" t="s">
        <v>135</v>
      </c>
      <c r="G2138" t="s">
        <v>136</v>
      </c>
      <c r="H2138">
        <v>6702</v>
      </c>
      <c r="I2138" t="s">
        <v>111</v>
      </c>
      <c r="J2138" t="s">
        <v>112</v>
      </c>
      <c r="L2138">
        <v>90</v>
      </c>
      <c r="M2138" t="s">
        <v>137</v>
      </c>
    </row>
    <row r="2139" spans="1:13" x14ac:dyDescent="0.3">
      <c r="A2139" t="s">
        <v>108</v>
      </c>
      <c r="B2139" s="16">
        <v>41274</v>
      </c>
      <c r="C2139" s="16" t="str">
        <f t="shared" si="99"/>
        <v>Dec</v>
      </c>
      <c r="D2139" s="16" t="str">
        <f t="shared" si="100"/>
        <v>FY 2013</v>
      </c>
      <c r="E2139" s="16" t="str">
        <f t="shared" si="101"/>
        <v>Q3</v>
      </c>
      <c r="F2139" t="s">
        <v>138</v>
      </c>
      <c r="G2139" t="s">
        <v>139</v>
      </c>
      <c r="H2139">
        <v>118</v>
      </c>
      <c r="I2139" t="s">
        <v>111</v>
      </c>
      <c r="J2139" t="s">
        <v>112</v>
      </c>
      <c r="L2139">
        <v>100</v>
      </c>
      <c r="M2139" t="s">
        <v>140</v>
      </c>
    </row>
    <row r="2140" spans="1:13" x14ac:dyDescent="0.3">
      <c r="A2140" t="s">
        <v>108</v>
      </c>
      <c r="B2140" s="16">
        <v>41274</v>
      </c>
      <c r="C2140" s="16" t="str">
        <f t="shared" si="99"/>
        <v>Dec</v>
      </c>
      <c r="D2140" s="16" t="str">
        <f t="shared" si="100"/>
        <v>FY 2013</v>
      </c>
      <c r="E2140" s="16" t="str">
        <f t="shared" si="101"/>
        <v>Q3</v>
      </c>
      <c r="F2140" t="s">
        <v>141</v>
      </c>
      <c r="G2140" t="s">
        <v>142</v>
      </c>
      <c r="H2140">
        <v>33</v>
      </c>
      <c r="I2140" t="s">
        <v>111</v>
      </c>
      <c r="J2140" t="s">
        <v>112</v>
      </c>
      <c r="L2140">
        <v>110</v>
      </c>
      <c r="M2140" t="s">
        <v>143</v>
      </c>
    </row>
    <row r="2141" spans="1:13" x14ac:dyDescent="0.3">
      <c r="A2141" t="s">
        <v>108</v>
      </c>
      <c r="B2141" s="16">
        <v>41274</v>
      </c>
      <c r="C2141" s="16" t="str">
        <f t="shared" si="99"/>
        <v>Dec</v>
      </c>
      <c r="D2141" s="16" t="str">
        <f t="shared" si="100"/>
        <v>FY 2013</v>
      </c>
      <c r="E2141" s="16" t="str">
        <f t="shared" si="101"/>
        <v>Q3</v>
      </c>
      <c r="F2141" t="s">
        <v>144</v>
      </c>
      <c r="G2141" t="s">
        <v>145</v>
      </c>
      <c r="H2141">
        <v>670</v>
      </c>
      <c r="I2141" t="s">
        <v>111</v>
      </c>
      <c r="J2141" t="s">
        <v>112</v>
      </c>
      <c r="L2141">
        <v>120</v>
      </c>
      <c r="M2141" t="s">
        <v>146</v>
      </c>
    </row>
    <row r="2142" spans="1:13" x14ac:dyDescent="0.3">
      <c r="A2142" t="s">
        <v>108</v>
      </c>
      <c r="B2142" s="16">
        <v>41274</v>
      </c>
      <c r="C2142" s="16" t="str">
        <f t="shared" si="99"/>
        <v>Dec</v>
      </c>
      <c r="D2142" s="16" t="str">
        <f t="shared" si="100"/>
        <v>FY 2013</v>
      </c>
      <c r="E2142" s="16" t="str">
        <f t="shared" si="101"/>
        <v>Q3</v>
      </c>
      <c r="F2142" t="s">
        <v>147</v>
      </c>
      <c r="G2142" t="s">
        <v>148</v>
      </c>
      <c r="H2142">
        <v>5655</v>
      </c>
      <c r="I2142" t="s">
        <v>111</v>
      </c>
      <c r="J2142" t="s">
        <v>112</v>
      </c>
      <c r="L2142">
        <v>130</v>
      </c>
      <c r="M2142" t="s">
        <v>149</v>
      </c>
    </row>
    <row r="2143" spans="1:13" x14ac:dyDescent="0.3">
      <c r="A2143" t="s">
        <v>108</v>
      </c>
      <c r="B2143" s="16">
        <v>41274</v>
      </c>
      <c r="C2143" s="16" t="str">
        <f t="shared" si="99"/>
        <v>Dec</v>
      </c>
      <c r="D2143" s="16" t="str">
        <f t="shared" si="100"/>
        <v>FY 2013</v>
      </c>
      <c r="E2143" s="16" t="str">
        <f t="shared" si="101"/>
        <v>Q3</v>
      </c>
      <c r="F2143" t="s">
        <v>150</v>
      </c>
      <c r="G2143" t="s">
        <v>151</v>
      </c>
      <c r="H2143">
        <v>64950</v>
      </c>
      <c r="I2143" t="s">
        <v>111</v>
      </c>
      <c r="J2143" t="s">
        <v>112</v>
      </c>
      <c r="L2143">
        <v>140</v>
      </c>
      <c r="M2143" t="s">
        <v>152</v>
      </c>
    </row>
    <row r="2144" spans="1:13" x14ac:dyDescent="0.3">
      <c r="A2144" t="s">
        <v>108</v>
      </c>
      <c r="B2144" s="16">
        <v>41243</v>
      </c>
      <c r="C2144" s="16" t="str">
        <f t="shared" si="99"/>
        <v>Nov</v>
      </c>
      <c r="D2144" s="16" t="str">
        <f t="shared" si="100"/>
        <v>FY 2013</v>
      </c>
      <c r="E2144" s="16" t="str">
        <f t="shared" si="101"/>
        <v>Q3</v>
      </c>
      <c r="F2144" t="s">
        <v>109</v>
      </c>
      <c r="G2144" t="s">
        <v>110</v>
      </c>
      <c r="H2144">
        <v>15218</v>
      </c>
      <c r="I2144" t="s">
        <v>111</v>
      </c>
      <c r="J2144" t="s">
        <v>112</v>
      </c>
      <c r="L2144">
        <v>10</v>
      </c>
      <c r="M2144" t="s">
        <v>113</v>
      </c>
    </row>
    <row r="2145" spans="1:13" x14ac:dyDescent="0.3">
      <c r="A2145" t="s">
        <v>108</v>
      </c>
      <c r="B2145" s="16">
        <v>41243</v>
      </c>
      <c r="C2145" s="16" t="str">
        <f t="shared" si="99"/>
        <v>Nov</v>
      </c>
      <c r="D2145" s="16" t="str">
        <f t="shared" si="100"/>
        <v>FY 2013</v>
      </c>
      <c r="E2145" s="16" t="str">
        <f t="shared" si="101"/>
        <v>Q3</v>
      </c>
      <c r="F2145" t="s">
        <v>114</v>
      </c>
      <c r="G2145" t="s">
        <v>115</v>
      </c>
      <c r="H2145">
        <v>8216</v>
      </c>
      <c r="I2145" t="s">
        <v>111</v>
      </c>
      <c r="J2145" t="s">
        <v>112</v>
      </c>
      <c r="L2145">
        <v>20</v>
      </c>
      <c r="M2145" t="s">
        <v>116</v>
      </c>
    </row>
    <row r="2146" spans="1:13" x14ac:dyDescent="0.3">
      <c r="A2146" t="s">
        <v>108</v>
      </c>
      <c r="B2146" s="16">
        <v>41243</v>
      </c>
      <c r="C2146" s="16" t="str">
        <f t="shared" si="99"/>
        <v>Nov</v>
      </c>
      <c r="D2146" s="16" t="str">
        <f t="shared" si="100"/>
        <v>FY 2013</v>
      </c>
      <c r="E2146" s="16" t="str">
        <f t="shared" si="101"/>
        <v>Q3</v>
      </c>
      <c r="F2146" t="s">
        <v>117</v>
      </c>
      <c r="G2146" t="s">
        <v>118</v>
      </c>
      <c r="H2146">
        <v>123</v>
      </c>
      <c r="I2146" t="s">
        <v>111</v>
      </c>
      <c r="J2146" t="s">
        <v>112</v>
      </c>
      <c r="L2146">
        <v>30</v>
      </c>
      <c r="M2146" t="s">
        <v>119</v>
      </c>
    </row>
    <row r="2147" spans="1:13" x14ac:dyDescent="0.3">
      <c r="A2147" t="s">
        <v>108</v>
      </c>
      <c r="B2147" s="16">
        <v>41243</v>
      </c>
      <c r="C2147" s="16" t="str">
        <f t="shared" si="99"/>
        <v>Nov</v>
      </c>
      <c r="D2147" s="16" t="str">
        <f t="shared" si="100"/>
        <v>FY 2013</v>
      </c>
      <c r="E2147" s="16" t="str">
        <f t="shared" si="101"/>
        <v>Q3</v>
      </c>
      <c r="F2147" t="s">
        <v>120</v>
      </c>
      <c r="G2147" t="s">
        <v>121</v>
      </c>
      <c r="H2147">
        <v>73</v>
      </c>
      <c r="I2147" t="s">
        <v>111</v>
      </c>
      <c r="J2147" t="s">
        <v>112</v>
      </c>
      <c r="L2147">
        <v>40</v>
      </c>
      <c r="M2147" t="s">
        <v>122</v>
      </c>
    </row>
    <row r="2148" spans="1:13" x14ac:dyDescent="0.3">
      <c r="A2148" t="s">
        <v>108</v>
      </c>
      <c r="B2148" s="16">
        <v>41243</v>
      </c>
      <c r="C2148" s="16" t="str">
        <f t="shared" si="99"/>
        <v>Nov</v>
      </c>
      <c r="D2148" s="16" t="str">
        <f t="shared" si="100"/>
        <v>FY 2013</v>
      </c>
      <c r="E2148" s="16" t="str">
        <f t="shared" si="101"/>
        <v>Q3</v>
      </c>
      <c r="F2148" t="s">
        <v>123</v>
      </c>
      <c r="G2148" t="s">
        <v>124</v>
      </c>
      <c r="H2148">
        <v>938</v>
      </c>
      <c r="I2148" t="s">
        <v>111</v>
      </c>
      <c r="J2148" t="s">
        <v>112</v>
      </c>
      <c r="L2148">
        <v>50</v>
      </c>
      <c r="M2148" t="s">
        <v>125</v>
      </c>
    </row>
    <row r="2149" spans="1:13" x14ac:dyDescent="0.3">
      <c r="A2149" t="s">
        <v>108</v>
      </c>
      <c r="B2149" s="16">
        <v>41243</v>
      </c>
      <c r="C2149" s="16" t="str">
        <f t="shared" si="99"/>
        <v>Nov</v>
      </c>
      <c r="D2149" s="16" t="str">
        <f t="shared" si="100"/>
        <v>FY 2013</v>
      </c>
      <c r="E2149" s="16" t="str">
        <f t="shared" si="101"/>
        <v>Q3</v>
      </c>
      <c r="F2149" t="s">
        <v>126</v>
      </c>
      <c r="G2149" t="s">
        <v>127</v>
      </c>
      <c r="H2149">
        <v>5868</v>
      </c>
      <c r="I2149" t="s">
        <v>111</v>
      </c>
      <c r="J2149" t="s">
        <v>112</v>
      </c>
      <c r="L2149">
        <v>60</v>
      </c>
      <c r="M2149" t="s">
        <v>128</v>
      </c>
    </row>
    <row r="2150" spans="1:13" x14ac:dyDescent="0.3">
      <c r="A2150" t="s">
        <v>108</v>
      </c>
      <c r="B2150" s="16">
        <v>41243</v>
      </c>
      <c r="C2150" s="16" t="str">
        <f t="shared" si="99"/>
        <v>Nov</v>
      </c>
      <c r="D2150" s="16" t="str">
        <f t="shared" si="100"/>
        <v>FY 2013</v>
      </c>
      <c r="E2150" s="16" t="str">
        <f t="shared" si="101"/>
        <v>Q3</v>
      </c>
      <c r="F2150" t="s">
        <v>129</v>
      </c>
      <c r="G2150" t="s">
        <v>130</v>
      </c>
      <c r="H2150">
        <v>67744</v>
      </c>
      <c r="I2150" t="s">
        <v>111</v>
      </c>
      <c r="J2150" t="s">
        <v>112</v>
      </c>
      <c r="L2150">
        <v>70</v>
      </c>
      <c r="M2150" t="s">
        <v>131</v>
      </c>
    </row>
    <row r="2151" spans="1:13" x14ac:dyDescent="0.3">
      <c r="A2151" t="s">
        <v>108</v>
      </c>
      <c r="B2151" s="16">
        <v>41243</v>
      </c>
      <c r="C2151" s="16" t="str">
        <f t="shared" si="99"/>
        <v>Nov</v>
      </c>
      <c r="D2151" s="16" t="str">
        <f t="shared" si="100"/>
        <v>FY 2013</v>
      </c>
      <c r="E2151" s="16" t="str">
        <f t="shared" si="101"/>
        <v>Q3</v>
      </c>
      <c r="F2151" t="s">
        <v>132</v>
      </c>
      <c r="G2151" t="s">
        <v>133</v>
      </c>
      <c r="H2151">
        <v>13943</v>
      </c>
      <c r="I2151" t="s">
        <v>111</v>
      </c>
      <c r="J2151" t="s">
        <v>112</v>
      </c>
      <c r="L2151">
        <v>80</v>
      </c>
      <c r="M2151" t="s">
        <v>134</v>
      </c>
    </row>
    <row r="2152" spans="1:13" x14ac:dyDescent="0.3">
      <c r="A2152" t="s">
        <v>108</v>
      </c>
      <c r="B2152" s="16">
        <v>41243</v>
      </c>
      <c r="C2152" s="16" t="str">
        <f t="shared" si="99"/>
        <v>Nov</v>
      </c>
      <c r="D2152" s="16" t="str">
        <f t="shared" si="100"/>
        <v>FY 2013</v>
      </c>
      <c r="E2152" s="16" t="str">
        <f t="shared" si="101"/>
        <v>Q3</v>
      </c>
      <c r="F2152" t="s">
        <v>135</v>
      </c>
      <c r="G2152" t="s">
        <v>136</v>
      </c>
      <c r="H2152">
        <v>7951</v>
      </c>
      <c r="I2152" t="s">
        <v>111</v>
      </c>
      <c r="J2152" t="s">
        <v>112</v>
      </c>
      <c r="L2152">
        <v>90</v>
      </c>
      <c r="M2152" t="s">
        <v>137</v>
      </c>
    </row>
    <row r="2153" spans="1:13" x14ac:dyDescent="0.3">
      <c r="A2153" t="s">
        <v>108</v>
      </c>
      <c r="B2153" s="16">
        <v>41243</v>
      </c>
      <c r="C2153" s="16" t="str">
        <f t="shared" si="99"/>
        <v>Nov</v>
      </c>
      <c r="D2153" s="16" t="str">
        <f t="shared" si="100"/>
        <v>FY 2013</v>
      </c>
      <c r="E2153" s="16" t="str">
        <f t="shared" si="101"/>
        <v>Q3</v>
      </c>
      <c r="F2153" t="s">
        <v>138</v>
      </c>
      <c r="G2153" t="s">
        <v>139</v>
      </c>
      <c r="H2153">
        <v>108</v>
      </c>
      <c r="I2153" t="s">
        <v>111</v>
      </c>
      <c r="J2153" t="s">
        <v>112</v>
      </c>
      <c r="L2153">
        <v>100</v>
      </c>
      <c r="M2153" t="s">
        <v>140</v>
      </c>
    </row>
    <row r="2154" spans="1:13" x14ac:dyDescent="0.3">
      <c r="A2154" t="s">
        <v>108</v>
      </c>
      <c r="B2154" s="16">
        <v>41243</v>
      </c>
      <c r="C2154" s="16" t="str">
        <f t="shared" si="99"/>
        <v>Nov</v>
      </c>
      <c r="D2154" s="16" t="str">
        <f t="shared" si="100"/>
        <v>FY 2013</v>
      </c>
      <c r="E2154" s="16" t="str">
        <f t="shared" si="101"/>
        <v>Q3</v>
      </c>
      <c r="F2154" t="s">
        <v>141</v>
      </c>
      <c r="G2154" t="s">
        <v>142</v>
      </c>
      <c r="H2154">
        <v>35</v>
      </c>
      <c r="I2154" t="s">
        <v>111</v>
      </c>
      <c r="J2154" t="s">
        <v>112</v>
      </c>
      <c r="L2154">
        <v>110</v>
      </c>
      <c r="M2154" t="s">
        <v>143</v>
      </c>
    </row>
    <row r="2155" spans="1:13" x14ac:dyDescent="0.3">
      <c r="A2155" t="s">
        <v>108</v>
      </c>
      <c r="B2155" s="16">
        <v>41243</v>
      </c>
      <c r="C2155" s="16" t="str">
        <f t="shared" si="99"/>
        <v>Nov</v>
      </c>
      <c r="D2155" s="16" t="str">
        <f t="shared" si="100"/>
        <v>FY 2013</v>
      </c>
      <c r="E2155" s="16" t="str">
        <f t="shared" si="101"/>
        <v>Q3</v>
      </c>
      <c r="F2155" t="s">
        <v>144</v>
      </c>
      <c r="G2155" t="s">
        <v>145</v>
      </c>
      <c r="H2155">
        <v>1072</v>
      </c>
      <c r="I2155" t="s">
        <v>111</v>
      </c>
      <c r="J2155" t="s">
        <v>112</v>
      </c>
      <c r="L2155">
        <v>120</v>
      </c>
      <c r="M2155" t="s">
        <v>146</v>
      </c>
    </row>
    <row r="2156" spans="1:13" x14ac:dyDescent="0.3">
      <c r="A2156" t="s">
        <v>108</v>
      </c>
      <c r="B2156" s="16">
        <v>41243</v>
      </c>
      <c r="C2156" s="16" t="str">
        <f t="shared" si="99"/>
        <v>Nov</v>
      </c>
      <c r="D2156" s="16" t="str">
        <f t="shared" si="100"/>
        <v>FY 2013</v>
      </c>
      <c r="E2156" s="16" t="str">
        <f t="shared" si="101"/>
        <v>Q3</v>
      </c>
      <c r="F2156" t="s">
        <v>147</v>
      </c>
      <c r="G2156" t="s">
        <v>148</v>
      </c>
      <c r="H2156">
        <v>4777</v>
      </c>
      <c r="I2156" t="s">
        <v>111</v>
      </c>
      <c r="J2156" t="s">
        <v>112</v>
      </c>
      <c r="L2156">
        <v>130</v>
      </c>
      <c r="M2156" t="s">
        <v>149</v>
      </c>
    </row>
    <row r="2157" spans="1:13" x14ac:dyDescent="0.3">
      <c r="A2157" t="s">
        <v>108</v>
      </c>
      <c r="B2157" s="16">
        <v>41243</v>
      </c>
      <c r="C2157" s="16" t="str">
        <f t="shared" si="99"/>
        <v>Nov</v>
      </c>
      <c r="D2157" s="16" t="str">
        <f t="shared" si="100"/>
        <v>FY 2013</v>
      </c>
      <c r="E2157" s="16" t="str">
        <f t="shared" si="101"/>
        <v>Q3</v>
      </c>
      <c r="F2157" t="s">
        <v>150</v>
      </c>
      <c r="G2157" t="s">
        <v>151</v>
      </c>
      <c r="H2157">
        <v>69852</v>
      </c>
      <c r="I2157" t="s">
        <v>111</v>
      </c>
      <c r="J2157" t="s">
        <v>112</v>
      </c>
      <c r="L2157">
        <v>140</v>
      </c>
      <c r="M2157" t="s">
        <v>152</v>
      </c>
    </row>
    <row r="2158" spans="1:13" x14ac:dyDescent="0.3">
      <c r="A2158" t="s">
        <v>108</v>
      </c>
      <c r="B2158" s="16">
        <v>41213</v>
      </c>
      <c r="C2158" s="16" t="str">
        <f t="shared" si="99"/>
        <v>Oct</v>
      </c>
      <c r="D2158" s="16" t="str">
        <f t="shared" si="100"/>
        <v>FY 2013</v>
      </c>
      <c r="E2158" s="16" t="str">
        <f t="shared" si="101"/>
        <v>Q3</v>
      </c>
      <c r="F2158" t="s">
        <v>109</v>
      </c>
      <c r="G2158" t="s">
        <v>110</v>
      </c>
      <c r="H2158">
        <v>15307</v>
      </c>
      <c r="I2158" t="s">
        <v>111</v>
      </c>
      <c r="J2158" t="s">
        <v>112</v>
      </c>
      <c r="L2158">
        <v>10</v>
      </c>
      <c r="M2158" t="s">
        <v>113</v>
      </c>
    </row>
    <row r="2159" spans="1:13" x14ac:dyDescent="0.3">
      <c r="A2159" t="s">
        <v>108</v>
      </c>
      <c r="B2159" s="16">
        <v>41213</v>
      </c>
      <c r="C2159" s="16" t="str">
        <f t="shared" si="99"/>
        <v>Oct</v>
      </c>
      <c r="D2159" s="16" t="str">
        <f t="shared" si="100"/>
        <v>FY 2013</v>
      </c>
      <c r="E2159" s="16" t="str">
        <f t="shared" si="101"/>
        <v>Q3</v>
      </c>
      <c r="F2159" t="s">
        <v>114</v>
      </c>
      <c r="G2159" t="s">
        <v>115</v>
      </c>
      <c r="H2159">
        <v>8184</v>
      </c>
      <c r="I2159" t="s">
        <v>111</v>
      </c>
      <c r="J2159" t="s">
        <v>112</v>
      </c>
      <c r="L2159">
        <v>20</v>
      </c>
      <c r="M2159" t="s">
        <v>116</v>
      </c>
    </row>
    <row r="2160" spans="1:13" x14ac:dyDescent="0.3">
      <c r="A2160" t="s">
        <v>108</v>
      </c>
      <c r="B2160" s="16">
        <v>41213</v>
      </c>
      <c r="C2160" s="16" t="str">
        <f t="shared" si="99"/>
        <v>Oct</v>
      </c>
      <c r="D2160" s="16" t="str">
        <f t="shared" si="100"/>
        <v>FY 2013</v>
      </c>
      <c r="E2160" s="16" t="str">
        <f t="shared" si="101"/>
        <v>Q3</v>
      </c>
      <c r="F2160" t="s">
        <v>117</v>
      </c>
      <c r="G2160" t="s">
        <v>118</v>
      </c>
      <c r="H2160">
        <v>156</v>
      </c>
      <c r="I2160" t="s">
        <v>111</v>
      </c>
      <c r="J2160" t="s">
        <v>112</v>
      </c>
      <c r="L2160">
        <v>30</v>
      </c>
      <c r="M2160" t="s">
        <v>119</v>
      </c>
    </row>
    <row r="2161" spans="1:13" x14ac:dyDescent="0.3">
      <c r="A2161" t="s">
        <v>108</v>
      </c>
      <c r="B2161" s="16">
        <v>41213</v>
      </c>
      <c r="C2161" s="16" t="str">
        <f t="shared" si="99"/>
        <v>Oct</v>
      </c>
      <c r="D2161" s="16" t="str">
        <f t="shared" si="100"/>
        <v>FY 2013</v>
      </c>
      <c r="E2161" s="16" t="str">
        <f t="shared" si="101"/>
        <v>Q3</v>
      </c>
      <c r="F2161" t="s">
        <v>120</v>
      </c>
      <c r="G2161" t="s">
        <v>121</v>
      </c>
      <c r="H2161">
        <v>42</v>
      </c>
      <c r="I2161" t="s">
        <v>111</v>
      </c>
      <c r="J2161" t="s">
        <v>112</v>
      </c>
      <c r="L2161">
        <v>40</v>
      </c>
      <c r="M2161" t="s">
        <v>122</v>
      </c>
    </row>
    <row r="2162" spans="1:13" x14ac:dyDescent="0.3">
      <c r="A2162" t="s">
        <v>108</v>
      </c>
      <c r="B2162" s="16">
        <v>41213</v>
      </c>
      <c r="C2162" s="16" t="str">
        <f t="shared" si="99"/>
        <v>Oct</v>
      </c>
      <c r="D2162" s="16" t="str">
        <f t="shared" si="100"/>
        <v>FY 2013</v>
      </c>
      <c r="E2162" s="16" t="str">
        <f t="shared" si="101"/>
        <v>Q3</v>
      </c>
      <c r="F2162" t="s">
        <v>123</v>
      </c>
      <c r="G2162" t="s">
        <v>124</v>
      </c>
      <c r="H2162">
        <v>1213</v>
      </c>
      <c r="I2162" t="s">
        <v>111</v>
      </c>
      <c r="J2162" t="s">
        <v>112</v>
      </c>
      <c r="L2162">
        <v>50</v>
      </c>
      <c r="M2162" t="s">
        <v>125</v>
      </c>
    </row>
    <row r="2163" spans="1:13" x14ac:dyDescent="0.3">
      <c r="A2163" t="s">
        <v>108</v>
      </c>
      <c r="B2163" s="16">
        <v>41213</v>
      </c>
      <c r="C2163" s="16" t="str">
        <f t="shared" si="99"/>
        <v>Oct</v>
      </c>
      <c r="D2163" s="16" t="str">
        <f t="shared" si="100"/>
        <v>FY 2013</v>
      </c>
      <c r="E2163" s="16" t="str">
        <f t="shared" si="101"/>
        <v>Q3</v>
      </c>
      <c r="F2163" t="s">
        <v>126</v>
      </c>
      <c r="G2163" t="s">
        <v>127</v>
      </c>
      <c r="H2163">
        <v>5712</v>
      </c>
      <c r="I2163" t="s">
        <v>111</v>
      </c>
      <c r="J2163" t="s">
        <v>112</v>
      </c>
      <c r="L2163">
        <v>60</v>
      </c>
      <c r="M2163" t="s">
        <v>128</v>
      </c>
    </row>
    <row r="2164" spans="1:13" x14ac:dyDescent="0.3">
      <c r="A2164" t="s">
        <v>108</v>
      </c>
      <c r="B2164" s="16">
        <v>41213</v>
      </c>
      <c r="C2164" s="16" t="str">
        <f t="shared" si="99"/>
        <v>Oct</v>
      </c>
      <c r="D2164" s="16" t="str">
        <f t="shared" si="100"/>
        <v>FY 2013</v>
      </c>
      <c r="E2164" s="16" t="str">
        <f t="shared" si="101"/>
        <v>Q3</v>
      </c>
      <c r="F2164" t="s">
        <v>129</v>
      </c>
      <c r="G2164" t="s">
        <v>130</v>
      </c>
      <c r="H2164">
        <v>73154</v>
      </c>
      <c r="I2164" t="s">
        <v>111</v>
      </c>
      <c r="J2164" t="s">
        <v>112</v>
      </c>
      <c r="L2164">
        <v>70</v>
      </c>
      <c r="M2164" t="s">
        <v>131</v>
      </c>
    </row>
    <row r="2165" spans="1:13" x14ac:dyDescent="0.3">
      <c r="A2165" t="s">
        <v>108</v>
      </c>
      <c r="B2165" s="16">
        <v>41213</v>
      </c>
      <c r="C2165" s="16" t="str">
        <f t="shared" si="99"/>
        <v>Oct</v>
      </c>
      <c r="D2165" s="16" t="str">
        <f t="shared" si="100"/>
        <v>FY 2013</v>
      </c>
      <c r="E2165" s="16" t="str">
        <f t="shared" si="101"/>
        <v>Q3</v>
      </c>
      <c r="F2165" t="s">
        <v>132</v>
      </c>
      <c r="G2165" t="s">
        <v>133</v>
      </c>
      <c r="H2165">
        <v>14615</v>
      </c>
      <c r="I2165" t="s">
        <v>111</v>
      </c>
      <c r="J2165" t="s">
        <v>112</v>
      </c>
      <c r="L2165">
        <v>80</v>
      </c>
      <c r="M2165" t="s">
        <v>134</v>
      </c>
    </row>
    <row r="2166" spans="1:13" x14ac:dyDescent="0.3">
      <c r="A2166" t="s">
        <v>108</v>
      </c>
      <c r="B2166" s="16">
        <v>41213</v>
      </c>
      <c r="C2166" s="16" t="str">
        <f t="shared" si="99"/>
        <v>Oct</v>
      </c>
      <c r="D2166" s="16" t="str">
        <f t="shared" si="100"/>
        <v>FY 2013</v>
      </c>
      <c r="E2166" s="16" t="str">
        <f t="shared" si="101"/>
        <v>Q3</v>
      </c>
      <c r="F2166" t="s">
        <v>135</v>
      </c>
      <c r="G2166" t="s">
        <v>136</v>
      </c>
      <c r="H2166">
        <v>7943</v>
      </c>
      <c r="I2166" t="s">
        <v>111</v>
      </c>
      <c r="J2166" t="s">
        <v>112</v>
      </c>
      <c r="L2166">
        <v>90</v>
      </c>
      <c r="M2166" t="s">
        <v>137</v>
      </c>
    </row>
    <row r="2167" spans="1:13" x14ac:dyDescent="0.3">
      <c r="A2167" t="s">
        <v>108</v>
      </c>
      <c r="B2167" s="16">
        <v>41213</v>
      </c>
      <c r="C2167" s="16" t="str">
        <f t="shared" si="99"/>
        <v>Oct</v>
      </c>
      <c r="D2167" s="16" t="str">
        <f t="shared" si="100"/>
        <v>FY 2013</v>
      </c>
      <c r="E2167" s="16" t="str">
        <f t="shared" si="101"/>
        <v>Q3</v>
      </c>
      <c r="F2167" t="s">
        <v>138</v>
      </c>
      <c r="G2167" t="s">
        <v>139</v>
      </c>
      <c r="H2167">
        <v>181</v>
      </c>
      <c r="I2167" t="s">
        <v>111</v>
      </c>
      <c r="J2167" t="s">
        <v>112</v>
      </c>
      <c r="L2167">
        <v>100</v>
      </c>
      <c r="M2167" t="s">
        <v>140</v>
      </c>
    </row>
    <row r="2168" spans="1:13" x14ac:dyDescent="0.3">
      <c r="A2168" t="s">
        <v>108</v>
      </c>
      <c r="B2168" s="16">
        <v>41213</v>
      </c>
      <c r="C2168" s="16" t="str">
        <f t="shared" si="99"/>
        <v>Oct</v>
      </c>
      <c r="D2168" s="16" t="str">
        <f t="shared" si="100"/>
        <v>FY 2013</v>
      </c>
      <c r="E2168" s="16" t="str">
        <f t="shared" si="101"/>
        <v>Q3</v>
      </c>
      <c r="F2168" t="s">
        <v>141</v>
      </c>
      <c r="G2168" t="s">
        <v>142</v>
      </c>
      <c r="H2168">
        <v>66</v>
      </c>
      <c r="I2168" t="s">
        <v>111</v>
      </c>
      <c r="J2168" t="s">
        <v>112</v>
      </c>
      <c r="L2168">
        <v>110</v>
      </c>
      <c r="M2168" t="s">
        <v>143</v>
      </c>
    </row>
    <row r="2169" spans="1:13" x14ac:dyDescent="0.3">
      <c r="A2169" t="s">
        <v>108</v>
      </c>
      <c r="B2169" s="16">
        <v>41213</v>
      </c>
      <c r="C2169" s="16" t="str">
        <f t="shared" si="99"/>
        <v>Oct</v>
      </c>
      <c r="D2169" s="16" t="str">
        <f t="shared" si="100"/>
        <v>FY 2013</v>
      </c>
      <c r="E2169" s="16" t="str">
        <f t="shared" si="101"/>
        <v>Q3</v>
      </c>
      <c r="F2169" t="s">
        <v>144</v>
      </c>
      <c r="G2169" t="s">
        <v>145</v>
      </c>
      <c r="H2169">
        <v>1088</v>
      </c>
      <c r="I2169" t="s">
        <v>111</v>
      </c>
      <c r="J2169" t="s">
        <v>112</v>
      </c>
      <c r="L2169">
        <v>120</v>
      </c>
      <c r="M2169" t="s">
        <v>146</v>
      </c>
    </row>
    <row r="2170" spans="1:13" x14ac:dyDescent="0.3">
      <c r="A2170" t="s">
        <v>108</v>
      </c>
      <c r="B2170" s="16">
        <v>41213</v>
      </c>
      <c r="C2170" s="16" t="str">
        <f t="shared" si="99"/>
        <v>Oct</v>
      </c>
      <c r="D2170" s="16" t="str">
        <f t="shared" si="100"/>
        <v>FY 2013</v>
      </c>
      <c r="E2170" s="16" t="str">
        <f t="shared" si="101"/>
        <v>Q3</v>
      </c>
      <c r="F2170" t="s">
        <v>147</v>
      </c>
      <c r="G2170" t="s">
        <v>148</v>
      </c>
      <c r="H2170">
        <v>5337</v>
      </c>
      <c r="I2170" t="s">
        <v>111</v>
      </c>
      <c r="J2170" t="s">
        <v>112</v>
      </c>
      <c r="L2170">
        <v>130</v>
      </c>
      <c r="M2170" t="s">
        <v>149</v>
      </c>
    </row>
    <row r="2171" spans="1:13" x14ac:dyDescent="0.3">
      <c r="A2171" t="s">
        <v>108</v>
      </c>
      <c r="B2171" s="16">
        <v>41213</v>
      </c>
      <c r="C2171" s="16" t="str">
        <f t="shared" si="99"/>
        <v>Oct</v>
      </c>
      <c r="D2171" s="16" t="str">
        <f t="shared" si="100"/>
        <v>FY 2013</v>
      </c>
      <c r="E2171" s="16" t="str">
        <f t="shared" si="101"/>
        <v>Q3</v>
      </c>
      <c r="F2171" t="s">
        <v>150</v>
      </c>
      <c r="G2171" t="s">
        <v>151</v>
      </c>
      <c r="H2171">
        <v>74109</v>
      </c>
      <c r="I2171" t="s">
        <v>111</v>
      </c>
      <c r="J2171" t="s">
        <v>112</v>
      </c>
      <c r="L2171">
        <v>140</v>
      </c>
      <c r="M2171" t="s">
        <v>152</v>
      </c>
    </row>
    <row r="2172" spans="1:13" x14ac:dyDescent="0.3">
      <c r="A2172" t="s">
        <v>108</v>
      </c>
      <c r="B2172" s="16">
        <v>41182</v>
      </c>
      <c r="C2172" s="16" t="str">
        <f t="shared" si="99"/>
        <v>Sept</v>
      </c>
      <c r="D2172" s="16" t="str">
        <f t="shared" si="100"/>
        <v>FY 2013</v>
      </c>
      <c r="E2172" s="16" t="str">
        <f t="shared" si="101"/>
        <v>Q2</v>
      </c>
      <c r="F2172" t="s">
        <v>109</v>
      </c>
      <c r="G2172" t="s">
        <v>110</v>
      </c>
      <c r="H2172">
        <v>12436</v>
      </c>
      <c r="I2172" t="s">
        <v>111</v>
      </c>
      <c r="J2172" t="s">
        <v>112</v>
      </c>
      <c r="L2172">
        <v>10</v>
      </c>
      <c r="M2172" t="s">
        <v>113</v>
      </c>
    </row>
    <row r="2173" spans="1:13" x14ac:dyDescent="0.3">
      <c r="A2173" t="s">
        <v>108</v>
      </c>
      <c r="B2173" s="16">
        <v>41182</v>
      </c>
      <c r="C2173" s="16" t="str">
        <f t="shared" si="99"/>
        <v>Sept</v>
      </c>
      <c r="D2173" s="16" t="str">
        <f t="shared" si="100"/>
        <v>FY 2013</v>
      </c>
      <c r="E2173" s="16" t="str">
        <f t="shared" si="101"/>
        <v>Q2</v>
      </c>
      <c r="F2173" t="s">
        <v>114</v>
      </c>
      <c r="G2173" t="s">
        <v>115</v>
      </c>
      <c r="H2173">
        <v>8481</v>
      </c>
      <c r="I2173" t="s">
        <v>111</v>
      </c>
      <c r="J2173" t="s">
        <v>112</v>
      </c>
      <c r="L2173">
        <v>20</v>
      </c>
      <c r="M2173" t="s">
        <v>116</v>
      </c>
    </row>
    <row r="2174" spans="1:13" x14ac:dyDescent="0.3">
      <c r="A2174" t="s">
        <v>108</v>
      </c>
      <c r="B2174" s="16">
        <v>41182</v>
      </c>
      <c r="C2174" s="16" t="str">
        <f t="shared" si="99"/>
        <v>Sept</v>
      </c>
      <c r="D2174" s="16" t="str">
        <f t="shared" si="100"/>
        <v>FY 2013</v>
      </c>
      <c r="E2174" s="16" t="str">
        <f t="shared" si="101"/>
        <v>Q2</v>
      </c>
      <c r="F2174" t="s">
        <v>117</v>
      </c>
      <c r="G2174" t="s">
        <v>118</v>
      </c>
      <c r="H2174">
        <v>80</v>
      </c>
      <c r="I2174" t="s">
        <v>111</v>
      </c>
      <c r="J2174" t="s">
        <v>112</v>
      </c>
      <c r="L2174">
        <v>30</v>
      </c>
      <c r="M2174" t="s">
        <v>119</v>
      </c>
    </row>
    <row r="2175" spans="1:13" x14ac:dyDescent="0.3">
      <c r="A2175" t="s">
        <v>108</v>
      </c>
      <c r="B2175" s="16">
        <v>41182</v>
      </c>
      <c r="C2175" s="16" t="str">
        <f t="shared" si="99"/>
        <v>Sept</v>
      </c>
      <c r="D2175" s="16" t="str">
        <f t="shared" si="100"/>
        <v>FY 2013</v>
      </c>
      <c r="E2175" s="16" t="str">
        <f t="shared" si="101"/>
        <v>Q2</v>
      </c>
      <c r="F2175" t="s">
        <v>120</v>
      </c>
      <c r="G2175" t="s">
        <v>121</v>
      </c>
      <c r="H2175">
        <v>47</v>
      </c>
      <c r="I2175" t="s">
        <v>111</v>
      </c>
      <c r="J2175" t="s">
        <v>112</v>
      </c>
      <c r="L2175">
        <v>40</v>
      </c>
      <c r="M2175" t="s">
        <v>122</v>
      </c>
    </row>
    <row r="2176" spans="1:13" x14ac:dyDescent="0.3">
      <c r="A2176" t="s">
        <v>108</v>
      </c>
      <c r="B2176" s="16">
        <v>41182</v>
      </c>
      <c r="C2176" s="16" t="str">
        <f t="shared" si="99"/>
        <v>Sept</v>
      </c>
      <c r="D2176" s="16" t="str">
        <f t="shared" si="100"/>
        <v>FY 2013</v>
      </c>
      <c r="E2176" s="16" t="str">
        <f t="shared" si="101"/>
        <v>Q2</v>
      </c>
      <c r="F2176" t="s">
        <v>123</v>
      </c>
      <c r="G2176" t="s">
        <v>124</v>
      </c>
      <c r="H2176">
        <v>1240</v>
      </c>
      <c r="I2176" t="s">
        <v>111</v>
      </c>
      <c r="J2176" t="s">
        <v>112</v>
      </c>
      <c r="L2176">
        <v>50</v>
      </c>
      <c r="M2176" t="s">
        <v>125</v>
      </c>
    </row>
    <row r="2177" spans="1:13" x14ac:dyDescent="0.3">
      <c r="A2177" t="s">
        <v>108</v>
      </c>
      <c r="B2177" s="16">
        <v>41182</v>
      </c>
      <c r="C2177" s="16" t="str">
        <f t="shared" si="99"/>
        <v>Sept</v>
      </c>
      <c r="D2177" s="16" t="str">
        <f t="shared" si="100"/>
        <v>FY 2013</v>
      </c>
      <c r="E2177" s="16" t="str">
        <f t="shared" si="101"/>
        <v>Q2</v>
      </c>
      <c r="F2177" t="s">
        <v>126</v>
      </c>
      <c r="G2177" t="s">
        <v>127</v>
      </c>
      <c r="H2177">
        <v>2588</v>
      </c>
      <c r="I2177" t="s">
        <v>111</v>
      </c>
      <c r="J2177" t="s">
        <v>112</v>
      </c>
      <c r="L2177">
        <v>60</v>
      </c>
      <c r="M2177" t="s">
        <v>128</v>
      </c>
    </row>
    <row r="2178" spans="1:13" x14ac:dyDescent="0.3">
      <c r="A2178" t="s">
        <v>108</v>
      </c>
      <c r="B2178" s="16">
        <v>41182</v>
      </c>
      <c r="C2178" s="16" t="str">
        <f t="shared" si="99"/>
        <v>Sept</v>
      </c>
      <c r="D2178" s="16" t="str">
        <f t="shared" si="100"/>
        <v>FY 2013</v>
      </c>
      <c r="E2178" s="16" t="str">
        <f t="shared" si="101"/>
        <v>Q2</v>
      </c>
      <c r="F2178" t="s">
        <v>129</v>
      </c>
      <c r="G2178" t="s">
        <v>130</v>
      </c>
      <c r="H2178">
        <v>69304</v>
      </c>
      <c r="I2178" t="s">
        <v>111</v>
      </c>
      <c r="J2178" t="s">
        <v>112</v>
      </c>
      <c r="L2178">
        <v>70</v>
      </c>
      <c r="M2178" t="s">
        <v>131</v>
      </c>
    </row>
    <row r="2179" spans="1:13" x14ac:dyDescent="0.3">
      <c r="A2179" t="s">
        <v>108</v>
      </c>
      <c r="B2179" s="16">
        <v>41182</v>
      </c>
      <c r="C2179" s="16" t="str">
        <f t="shared" ref="C2179:C2242" si="102">TEXT(B2179,"mmm")</f>
        <v>Sept</v>
      </c>
      <c r="D2179" s="16" t="str">
        <f t="shared" ref="D2179:D2242" si="103">"FY "&amp; (YEAR(B2179) + IF(MONTH(B2179)&gt;3,1,0))</f>
        <v>FY 2013</v>
      </c>
      <c r="E2179" s="16" t="str">
        <f t="shared" ref="E2179:E2242" si="104">CHOOSE(INT((MOD(MONTH(B2179)-4,12))/3)+1, "Q1", "Q2", "Q3", "Q4")</f>
        <v>Q2</v>
      </c>
      <c r="F2179" t="s">
        <v>132</v>
      </c>
      <c r="G2179" t="s">
        <v>133</v>
      </c>
      <c r="H2179">
        <v>14142</v>
      </c>
      <c r="I2179" t="s">
        <v>111</v>
      </c>
      <c r="J2179" t="s">
        <v>112</v>
      </c>
      <c r="L2179">
        <v>80</v>
      </c>
      <c r="M2179" t="s">
        <v>134</v>
      </c>
    </row>
    <row r="2180" spans="1:13" x14ac:dyDescent="0.3">
      <c r="A2180" t="s">
        <v>108</v>
      </c>
      <c r="B2180" s="16">
        <v>41182</v>
      </c>
      <c r="C2180" s="16" t="str">
        <f t="shared" si="102"/>
        <v>Sept</v>
      </c>
      <c r="D2180" s="16" t="str">
        <f t="shared" si="103"/>
        <v>FY 2013</v>
      </c>
      <c r="E2180" s="16" t="str">
        <f t="shared" si="104"/>
        <v>Q2</v>
      </c>
      <c r="F2180" t="s">
        <v>135</v>
      </c>
      <c r="G2180" t="s">
        <v>136</v>
      </c>
      <c r="H2180">
        <v>9305</v>
      </c>
      <c r="I2180" t="s">
        <v>111</v>
      </c>
      <c r="J2180" t="s">
        <v>112</v>
      </c>
      <c r="L2180">
        <v>90</v>
      </c>
      <c r="M2180" t="s">
        <v>137</v>
      </c>
    </row>
    <row r="2181" spans="1:13" x14ac:dyDescent="0.3">
      <c r="A2181" t="s">
        <v>108</v>
      </c>
      <c r="B2181" s="16">
        <v>41182</v>
      </c>
      <c r="C2181" s="16" t="str">
        <f t="shared" si="102"/>
        <v>Sept</v>
      </c>
      <c r="D2181" s="16" t="str">
        <f t="shared" si="103"/>
        <v>FY 2013</v>
      </c>
      <c r="E2181" s="16" t="str">
        <f t="shared" si="104"/>
        <v>Q2</v>
      </c>
      <c r="F2181" t="s">
        <v>138</v>
      </c>
      <c r="G2181" t="s">
        <v>139</v>
      </c>
      <c r="H2181">
        <v>169</v>
      </c>
      <c r="I2181" t="s">
        <v>111</v>
      </c>
      <c r="J2181" t="s">
        <v>112</v>
      </c>
      <c r="L2181">
        <v>100</v>
      </c>
      <c r="M2181" t="s">
        <v>140</v>
      </c>
    </row>
    <row r="2182" spans="1:13" x14ac:dyDescent="0.3">
      <c r="A2182" t="s">
        <v>108</v>
      </c>
      <c r="B2182" s="16">
        <v>41182</v>
      </c>
      <c r="C2182" s="16" t="str">
        <f t="shared" si="102"/>
        <v>Sept</v>
      </c>
      <c r="D2182" s="16" t="str">
        <f t="shared" si="103"/>
        <v>FY 2013</v>
      </c>
      <c r="E2182" s="16" t="str">
        <f t="shared" si="104"/>
        <v>Q2</v>
      </c>
      <c r="F2182" t="s">
        <v>141</v>
      </c>
      <c r="G2182" t="s">
        <v>142</v>
      </c>
      <c r="H2182">
        <v>62</v>
      </c>
      <c r="I2182" t="s">
        <v>111</v>
      </c>
      <c r="J2182" t="s">
        <v>112</v>
      </c>
      <c r="L2182">
        <v>110</v>
      </c>
      <c r="M2182" t="s">
        <v>143</v>
      </c>
    </row>
    <row r="2183" spans="1:13" x14ac:dyDescent="0.3">
      <c r="A2183" t="s">
        <v>108</v>
      </c>
      <c r="B2183" s="16">
        <v>41182</v>
      </c>
      <c r="C2183" s="16" t="str">
        <f t="shared" si="102"/>
        <v>Sept</v>
      </c>
      <c r="D2183" s="16" t="str">
        <f t="shared" si="103"/>
        <v>FY 2013</v>
      </c>
      <c r="E2183" s="16" t="str">
        <f t="shared" si="104"/>
        <v>Q2</v>
      </c>
      <c r="F2183" t="s">
        <v>144</v>
      </c>
      <c r="G2183" t="s">
        <v>145</v>
      </c>
      <c r="H2183">
        <v>887</v>
      </c>
      <c r="I2183" t="s">
        <v>111</v>
      </c>
      <c r="J2183" t="s">
        <v>112</v>
      </c>
      <c r="L2183">
        <v>120</v>
      </c>
      <c r="M2183" t="s">
        <v>146</v>
      </c>
    </row>
    <row r="2184" spans="1:13" x14ac:dyDescent="0.3">
      <c r="A2184" t="s">
        <v>108</v>
      </c>
      <c r="B2184" s="16">
        <v>41182</v>
      </c>
      <c r="C2184" s="16" t="str">
        <f t="shared" si="102"/>
        <v>Sept</v>
      </c>
      <c r="D2184" s="16" t="str">
        <f t="shared" si="103"/>
        <v>FY 2013</v>
      </c>
      <c r="E2184" s="16" t="str">
        <f t="shared" si="104"/>
        <v>Q2</v>
      </c>
      <c r="F2184" t="s">
        <v>147</v>
      </c>
      <c r="G2184" t="s">
        <v>148</v>
      </c>
      <c r="H2184">
        <v>3719</v>
      </c>
      <c r="I2184" t="s">
        <v>111</v>
      </c>
      <c r="J2184" t="s">
        <v>112</v>
      </c>
      <c r="L2184">
        <v>130</v>
      </c>
      <c r="M2184" t="s">
        <v>149</v>
      </c>
    </row>
    <row r="2185" spans="1:13" x14ac:dyDescent="0.3">
      <c r="A2185" t="s">
        <v>108</v>
      </c>
      <c r="B2185" s="16">
        <v>41182</v>
      </c>
      <c r="C2185" s="16" t="str">
        <f t="shared" si="102"/>
        <v>Sept</v>
      </c>
      <c r="D2185" s="16" t="str">
        <f t="shared" si="103"/>
        <v>FY 2013</v>
      </c>
      <c r="E2185" s="16" t="str">
        <f t="shared" si="104"/>
        <v>Q2</v>
      </c>
      <c r="F2185" t="s">
        <v>150</v>
      </c>
      <c r="G2185" t="s">
        <v>151</v>
      </c>
      <c r="H2185">
        <v>69819</v>
      </c>
      <c r="I2185" t="s">
        <v>111</v>
      </c>
      <c r="J2185" t="s">
        <v>112</v>
      </c>
      <c r="L2185">
        <v>140</v>
      </c>
      <c r="M2185" t="s">
        <v>152</v>
      </c>
    </row>
    <row r="2186" spans="1:13" x14ac:dyDescent="0.3">
      <c r="A2186" t="s">
        <v>108</v>
      </c>
      <c r="B2186" s="16">
        <v>41152</v>
      </c>
      <c r="C2186" s="16" t="str">
        <f t="shared" si="102"/>
        <v>Aug</v>
      </c>
      <c r="D2186" s="16" t="str">
        <f t="shared" si="103"/>
        <v>FY 2013</v>
      </c>
      <c r="E2186" s="16" t="str">
        <f t="shared" si="104"/>
        <v>Q2</v>
      </c>
      <c r="F2186" t="s">
        <v>109</v>
      </c>
      <c r="G2186" t="s">
        <v>110</v>
      </c>
      <c r="H2186">
        <v>13393</v>
      </c>
      <c r="I2186" t="s">
        <v>111</v>
      </c>
      <c r="J2186" t="s">
        <v>112</v>
      </c>
      <c r="L2186">
        <v>10</v>
      </c>
      <c r="M2186" t="s">
        <v>113</v>
      </c>
    </row>
    <row r="2187" spans="1:13" x14ac:dyDescent="0.3">
      <c r="A2187" t="s">
        <v>108</v>
      </c>
      <c r="B2187" s="16">
        <v>41152</v>
      </c>
      <c r="C2187" s="16" t="str">
        <f t="shared" si="102"/>
        <v>Aug</v>
      </c>
      <c r="D2187" s="16" t="str">
        <f t="shared" si="103"/>
        <v>FY 2013</v>
      </c>
      <c r="E2187" s="16" t="str">
        <f t="shared" si="104"/>
        <v>Q2</v>
      </c>
      <c r="F2187" t="s">
        <v>114</v>
      </c>
      <c r="G2187" t="s">
        <v>115</v>
      </c>
      <c r="H2187">
        <v>9329</v>
      </c>
      <c r="I2187" t="s">
        <v>111</v>
      </c>
      <c r="J2187" t="s">
        <v>112</v>
      </c>
      <c r="L2187">
        <v>20</v>
      </c>
      <c r="M2187" t="s">
        <v>116</v>
      </c>
    </row>
    <row r="2188" spans="1:13" x14ac:dyDescent="0.3">
      <c r="A2188" t="s">
        <v>108</v>
      </c>
      <c r="B2188" s="16">
        <v>41152</v>
      </c>
      <c r="C2188" s="16" t="str">
        <f t="shared" si="102"/>
        <v>Aug</v>
      </c>
      <c r="D2188" s="16" t="str">
        <f t="shared" si="103"/>
        <v>FY 2013</v>
      </c>
      <c r="E2188" s="16" t="str">
        <f t="shared" si="104"/>
        <v>Q2</v>
      </c>
      <c r="F2188" t="s">
        <v>117</v>
      </c>
      <c r="G2188" t="s">
        <v>118</v>
      </c>
      <c r="H2188">
        <v>117</v>
      </c>
      <c r="I2188" t="s">
        <v>111</v>
      </c>
      <c r="J2188" t="s">
        <v>112</v>
      </c>
      <c r="L2188">
        <v>30</v>
      </c>
      <c r="M2188" t="s">
        <v>119</v>
      </c>
    </row>
    <row r="2189" spans="1:13" x14ac:dyDescent="0.3">
      <c r="A2189" t="s">
        <v>108</v>
      </c>
      <c r="B2189" s="16">
        <v>41152</v>
      </c>
      <c r="C2189" s="16" t="str">
        <f t="shared" si="102"/>
        <v>Aug</v>
      </c>
      <c r="D2189" s="16" t="str">
        <f t="shared" si="103"/>
        <v>FY 2013</v>
      </c>
      <c r="E2189" s="16" t="str">
        <f t="shared" si="104"/>
        <v>Q2</v>
      </c>
      <c r="F2189" t="s">
        <v>120</v>
      </c>
      <c r="G2189" t="s">
        <v>121</v>
      </c>
      <c r="H2189">
        <v>36</v>
      </c>
      <c r="I2189" t="s">
        <v>111</v>
      </c>
      <c r="J2189" t="s">
        <v>112</v>
      </c>
      <c r="L2189">
        <v>40</v>
      </c>
      <c r="M2189" t="s">
        <v>122</v>
      </c>
    </row>
    <row r="2190" spans="1:13" x14ac:dyDescent="0.3">
      <c r="A2190" t="s">
        <v>108</v>
      </c>
      <c r="B2190" s="16">
        <v>41152</v>
      </c>
      <c r="C2190" s="16" t="str">
        <f t="shared" si="102"/>
        <v>Aug</v>
      </c>
      <c r="D2190" s="16" t="str">
        <f t="shared" si="103"/>
        <v>FY 2013</v>
      </c>
      <c r="E2190" s="16" t="str">
        <f t="shared" si="104"/>
        <v>Q2</v>
      </c>
      <c r="F2190" t="s">
        <v>123</v>
      </c>
      <c r="G2190" t="s">
        <v>124</v>
      </c>
      <c r="H2190">
        <v>1056</v>
      </c>
      <c r="I2190" t="s">
        <v>111</v>
      </c>
      <c r="J2190" t="s">
        <v>112</v>
      </c>
      <c r="L2190">
        <v>50</v>
      </c>
      <c r="M2190" t="s">
        <v>125</v>
      </c>
    </row>
    <row r="2191" spans="1:13" x14ac:dyDescent="0.3">
      <c r="A2191" t="s">
        <v>108</v>
      </c>
      <c r="B2191" s="16">
        <v>41152</v>
      </c>
      <c r="C2191" s="16" t="str">
        <f t="shared" si="102"/>
        <v>Aug</v>
      </c>
      <c r="D2191" s="16" t="str">
        <f t="shared" si="103"/>
        <v>FY 2013</v>
      </c>
      <c r="E2191" s="16" t="str">
        <f t="shared" si="104"/>
        <v>Q2</v>
      </c>
      <c r="F2191" t="s">
        <v>126</v>
      </c>
      <c r="G2191" t="s">
        <v>127</v>
      </c>
      <c r="H2191">
        <v>2855</v>
      </c>
      <c r="I2191" t="s">
        <v>111</v>
      </c>
      <c r="J2191" t="s">
        <v>112</v>
      </c>
      <c r="L2191">
        <v>60</v>
      </c>
      <c r="M2191" t="s">
        <v>128</v>
      </c>
    </row>
    <row r="2192" spans="1:13" x14ac:dyDescent="0.3">
      <c r="A2192" t="s">
        <v>108</v>
      </c>
      <c r="B2192" s="16">
        <v>41152</v>
      </c>
      <c r="C2192" s="16" t="str">
        <f t="shared" si="102"/>
        <v>Aug</v>
      </c>
      <c r="D2192" s="16" t="str">
        <f t="shared" si="103"/>
        <v>FY 2013</v>
      </c>
      <c r="E2192" s="16" t="str">
        <f t="shared" si="104"/>
        <v>Q2</v>
      </c>
      <c r="F2192" t="s">
        <v>129</v>
      </c>
      <c r="G2192" t="s">
        <v>130</v>
      </c>
      <c r="H2192">
        <v>66974</v>
      </c>
      <c r="I2192" t="s">
        <v>111</v>
      </c>
      <c r="J2192" t="s">
        <v>112</v>
      </c>
      <c r="L2192">
        <v>70</v>
      </c>
      <c r="M2192" t="s">
        <v>131</v>
      </c>
    </row>
    <row r="2193" spans="1:13" x14ac:dyDescent="0.3">
      <c r="A2193" t="s">
        <v>108</v>
      </c>
      <c r="B2193" s="16">
        <v>41152</v>
      </c>
      <c r="C2193" s="16" t="str">
        <f t="shared" si="102"/>
        <v>Aug</v>
      </c>
      <c r="D2193" s="16" t="str">
        <f t="shared" si="103"/>
        <v>FY 2013</v>
      </c>
      <c r="E2193" s="16" t="str">
        <f t="shared" si="104"/>
        <v>Q2</v>
      </c>
      <c r="F2193" t="s">
        <v>132</v>
      </c>
      <c r="G2193" t="s">
        <v>133</v>
      </c>
      <c r="H2193">
        <v>13380</v>
      </c>
      <c r="I2193" t="s">
        <v>111</v>
      </c>
      <c r="J2193" t="s">
        <v>112</v>
      </c>
      <c r="L2193">
        <v>80</v>
      </c>
      <c r="M2193" t="s">
        <v>134</v>
      </c>
    </row>
    <row r="2194" spans="1:13" x14ac:dyDescent="0.3">
      <c r="A2194" t="s">
        <v>108</v>
      </c>
      <c r="B2194" s="16">
        <v>41152</v>
      </c>
      <c r="C2194" s="16" t="str">
        <f t="shared" si="102"/>
        <v>Aug</v>
      </c>
      <c r="D2194" s="16" t="str">
        <f t="shared" si="103"/>
        <v>FY 2013</v>
      </c>
      <c r="E2194" s="16" t="str">
        <f t="shared" si="104"/>
        <v>Q2</v>
      </c>
      <c r="F2194" t="s">
        <v>135</v>
      </c>
      <c r="G2194" t="s">
        <v>136</v>
      </c>
      <c r="H2194">
        <v>9016</v>
      </c>
      <c r="I2194" t="s">
        <v>111</v>
      </c>
      <c r="J2194" t="s">
        <v>112</v>
      </c>
      <c r="L2194">
        <v>90</v>
      </c>
      <c r="M2194" t="s">
        <v>137</v>
      </c>
    </row>
    <row r="2195" spans="1:13" x14ac:dyDescent="0.3">
      <c r="A2195" t="s">
        <v>108</v>
      </c>
      <c r="B2195" s="16">
        <v>41152</v>
      </c>
      <c r="C2195" s="16" t="str">
        <f t="shared" si="102"/>
        <v>Aug</v>
      </c>
      <c r="D2195" s="16" t="str">
        <f t="shared" si="103"/>
        <v>FY 2013</v>
      </c>
      <c r="E2195" s="16" t="str">
        <f t="shared" si="104"/>
        <v>Q2</v>
      </c>
      <c r="F2195" t="s">
        <v>138</v>
      </c>
      <c r="G2195" t="s">
        <v>139</v>
      </c>
      <c r="H2195">
        <v>155</v>
      </c>
      <c r="I2195" t="s">
        <v>111</v>
      </c>
      <c r="J2195" t="s">
        <v>112</v>
      </c>
      <c r="L2195">
        <v>100</v>
      </c>
      <c r="M2195" t="s">
        <v>140</v>
      </c>
    </row>
    <row r="2196" spans="1:13" x14ac:dyDescent="0.3">
      <c r="A2196" t="s">
        <v>108</v>
      </c>
      <c r="B2196" s="16">
        <v>41152</v>
      </c>
      <c r="C2196" s="16" t="str">
        <f t="shared" si="102"/>
        <v>Aug</v>
      </c>
      <c r="D2196" s="16" t="str">
        <f t="shared" si="103"/>
        <v>FY 2013</v>
      </c>
      <c r="E2196" s="16" t="str">
        <f t="shared" si="104"/>
        <v>Q2</v>
      </c>
      <c r="F2196" t="s">
        <v>141</v>
      </c>
      <c r="G2196" t="s">
        <v>142</v>
      </c>
      <c r="H2196">
        <v>58</v>
      </c>
      <c r="I2196" t="s">
        <v>111</v>
      </c>
      <c r="J2196" t="s">
        <v>112</v>
      </c>
      <c r="L2196">
        <v>110</v>
      </c>
      <c r="M2196" t="s">
        <v>143</v>
      </c>
    </row>
    <row r="2197" spans="1:13" x14ac:dyDescent="0.3">
      <c r="A2197" t="s">
        <v>108</v>
      </c>
      <c r="B2197" s="16">
        <v>41152</v>
      </c>
      <c r="C2197" s="16" t="str">
        <f t="shared" si="102"/>
        <v>Aug</v>
      </c>
      <c r="D2197" s="16" t="str">
        <f t="shared" si="103"/>
        <v>FY 2013</v>
      </c>
      <c r="E2197" s="16" t="str">
        <f t="shared" si="104"/>
        <v>Q2</v>
      </c>
      <c r="F2197" t="s">
        <v>144</v>
      </c>
      <c r="G2197" t="s">
        <v>145</v>
      </c>
      <c r="H2197">
        <v>1003</v>
      </c>
      <c r="I2197" t="s">
        <v>111</v>
      </c>
      <c r="J2197" t="s">
        <v>112</v>
      </c>
      <c r="L2197">
        <v>120</v>
      </c>
      <c r="M2197" t="s">
        <v>146</v>
      </c>
    </row>
    <row r="2198" spans="1:13" x14ac:dyDescent="0.3">
      <c r="A2198" t="s">
        <v>108</v>
      </c>
      <c r="B2198" s="16">
        <v>41152</v>
      </c>
      <c r="C2198" s="16" t="str">
        <f t="shared" si="102"/>
        <v>Aug</v>
      </c>
      <c r="D2198" s="16" t="str">
        <f t="shared" si="103"/>
        <v>FY 2013</v>
      </c>
      <c r="E2198" s="16" t="str">
        <f t="shared" si="104"/>
        <v>Q2</v>
      </c>
      <c r="F2198" t="s">
        <v>147</v>
      </c>
      <c r="G2198" t="s">
        <v>148</v>
      </c>
      <c r="H2198">
        <v>3148</v>
      </c>
      <c r="I2198" t="s">
        <v>111</v>
      </c>
      <c r="J2198" t="s">
        <v>112</v>
      </c>
      <c r="L2198">
        <v>130</v>
      </c>
      <c r="M2198" t="s">
        <v>149</v>
      </c>
    </row>
    <row r="2199" spans="1:13" x14ac:dyDescent="0.3">
      <c r="A2199" t="s">
        <v>108</v>
      </c>
      <c r="B2199" s="16">
        <v>41152</v>
      </c>
      <c r="C2199" s="16" t="str">
        <f t="shared" si="102"/>
        <v>Aug</v>
      </c>
      <c r="D2199" s="16" t="str">
        <f t="shared" si="103"/>
        <v>FY 2013</v>
      </c>
      <c r="E2199" s="16" t="str">
        <f t="shared" si="104"/>
        <v>Q2</v>
      </c>
      <c r="F2199" t="s">
        <v>150</v>
      </c>
      <c r="G2199" t="s">
        <v>151</v>
      </c>
      <c r="H2199">
        <v>65736</v>
      </c>
      <c r="I2199" t="s">
        <v>111</v>
      </c>
      <c r="J2199" t="s">
        <v>112</v>
      </c>
      <c r="L2199">
        <v>140</v>
      </c>
      <c r="M2199" t="s">
        <v>152</v>
      </c>
    </row>
    <row r="2200" spans="1:13" x14ac:dyDescent="0.3">
      <c r="A2200" t="s">
        <v>108</v>
      </c>
      <c r="B2200" s="16">
        <v>41121</v>
      </c>
      <c r="C2200" s="16" t="str">
        <f t="shared" si="102"/>
        <v>Jul</v>
      </c>
      <c r="D2200" s="16" t="str">
        <f t="shared" si="103"/>
        <v>FY 2013</v>
      </c>
      <c r="E2200" s="16" t="str">
        <f t="shared" si="104"/>
        <v>Q2</v>
      </c>
      <c r="F2200" t="s">
        <v>109</v>
      </c>
      <c r="G2200" t="s">
        <v>110</v>
      </c>
      <c r="H2200">
        <v>13462</v>
      </c>
      <c r="I2200" t="s">
        <v>111</v>
      </c>
      <c r="J2200" t="s">
        <v>112</v>
      </c>
      <c r="L2200">
        <v>10</v>
      </c>
      <c r="M2200" t="s">
        <v>113</v>
      </c>
    </row>
    <row r="2201" spans="1:13" x14ac:dyDescent="0.3">
      <c r="A2201" t="s">
        <v>108</v>
      </c>
      <c r="B2201" s="16">
        <v>41121</v>
      </c>
      <c r="C2201" s="16" t="str">
        <f t="shared" si="102"/>
        <v>Jul</v>
      </c>
      <c r="D2201" s="16" t="str">
        <f t="shared" si="103"/>
        <v>FY 2013</v>
      </c>
      <c r="E2201" s="16" t="str">
        <f t="shared" si="104"/>
        <v>Q2</v>
      </c>
      <c r="F2201" t="s">
        <v>114</v>
      </c>
      <c r="G2201" t="s">
        <v>115</v>
      </c>
      <c r="H2201">
        <v>8996</v>
      </c>
      <c r="I2201" t="s">
        <v>111</v>
      </c>
      <c r="J2201" t="s">
        <v>112</v>
      </c>
      <c r="L2201">
        <v>20</v>
      </c>
      <c r="M2201" t="s">
        <v>116</v>
      </c>
    </row>
    <row r="2202" spans="1:13" x14ac:dyDescent="0.3">
      <c r="A2202" t="s">
        <v>108</v>
      </c>
      <c r="B2202" s="16">
        <v>41121</v>
      </c>
      <c r="C2202" s="16" t="str">
        <f t="shared" si="102"/>
        <v>Jul</v>
      </c>
      <c r="D2202" s="16" t="str">
        <f t="shared" si="103"/>
        <v>FY 2013</v>
      </c>
      <c r="E2202" s="16" t="str">
        <f t="shared" si="104"/>
        <v>Q2</v>
      </c>
      <c r="F2202" t="s">
        <v>117</v>
      </c>
      <c r="G2202" t="s">
        <v>118</v>
      </c>
      <c r="H2202">
        <v>169</v>
      </c>
      <c r="I2202" t="s">
        <v>111</v>
      </c>
      <c r="J2202" t="s">
        <v>112</v>
      </c>
      <c r="L2202">
        <v>30</v>
      </c>
      <c r="M2202" t="s">
        <v>119</v>
      </c>
    </row>
    <row r="2203" spans="1:13" x14ac:dyDescent="0.3">
      <c r="A2203" t="s">
        <v>108</v>
      </c>
      <c r="B2203" s="16">
        <v>41121</v>
      </c>
      <c r="C2203" s="16" t="str">
        <f t="shared" si="102"/>
        <v>Jul</v>
      </c>
      <c r="D2203" s="16" t="str">
        <f t="shared" si="103"/>
        <v>FY 2013</v>
      </c>
      <c r="E2203" s="16" t="str">
        <f t="shared" si="104"/>
        <v>Q2</v>
      </c>
      <c r="F2203" t="s">
        <v>120</v>
      </c>
      <c r="G2203" t="s">
        <v>121</v>
      </c>
      <c r="H2203">
        <v>30</v>
      </c>
      <c r="I2203" t="s">
        <v>111</v>
      </c>
      <c r="J2203" t="s">
        <v>112</v>
      </c>
      <c r="L2203">
        <v>40</v>
      </c>
      <c r="M2203" t="s">
        <v>122</v>
      </c>
    </row>
    <row r="2204" spans="1:13" x14ac:dyDescent="0.3">
      <c r="A2204" t="s">
        <v>108</v>
      </c>
      <c r="B2204" s="16">
        <v>41121</v>
      </c>
      <c r="C2204" s="16" t="str">
        <f t="shared" si="102"/>
        <v>Jul</v>
      </c>
      <c r="D2204" s="16" t="str">
        <f t="shared" si="103"/>
        <v>FY 2013</v>
      </c>
      <c r="E2204" s="16" t="str">
        <f t="shared" si="104"/>
        <v>Q2</v>
      </c>
      <c r="F2204" t="s">
        <v>123</v>
      </c>
      <c r="G2204" t="s">
        <v>124</v>
      </c>
      <c r="H2204">
        <v>1439</v>
      </c>
      <c r="I2204" t="s">
        <v>111</v>
      </c>
      <c r="J2204" t="s">
        <v>112</v>
      </c>
      <c r="L2204">
        <v>50</v>
      </c>
      <c r="M2204" t="s">
        <v>125</v>
      </c>
    </row>
    <row r="2205" spans="1:13" x14ac:dyDescent="0.3">
      <c r="A2205" t="s">
        <v>108</v>
      </c>
      <c r="B2205" s="16">
        <v>41121</v>
      </c>
      <c r="C2205" s="16" t="str">
        <f t="shared" si="102"/>
        <v>Jul</v>
      </c>
      <c r="D2205" s="16" t="str">
        <f t="shared" si="103"/>
        <v>FY 2013</v>
      </c>
      <c r="E2205" s="16" t="str">
        <f t="shared" si="104"/>
        <v>Q2</v>
      </c>
      <c r="F2205" t="s">
        <v>126</v>
      </c>
      <c r="G2205" t="s">
        <v>127</v>
      </c>
      <c r="H2205">
        <v>2828</v>
      </c>
      <c r="I2205" t="s">
        <v>111</v>
      </c>
      <c r="J2205" t="s">
        <v>112</v>
      </c>
      <c r="L2205">
        <v>60</v>
      </c>
      <c r="M2205" t="s">
        <v>128</v>
      </c>
    </row>
    <row r="2206" spans="1:13" x14ac:dyDescent="0.3">
      <c r="A2206" t="s">
        <v>108</v>
      </c>
      <c r="B2206" s="16">
        <v>41121</v>
      </c>
      <c r="C2206" s="16" t="str">
        <f t="shared" si="102"/>
        <v>Jul</v>
      </c>
      <c r="D2206" s="16" t="str">
        <f t="shared" si="103"/>
        <v>FY 2013</v>
      </c>
      <c r="E2206" s="16" t="str">
        <f t="shared" si="104"/>
        <v>Q2</v>
      </c>
      <c r="F2206" t="s">
        <v>129</v>
      </c>
      <c r="G2206" t="s">
        <v>130</v>
      </c>
      <c r="H2206">
        <v>69204</v>
      </c>
      <c r="I2206" t="s">
        <v>111</v>
      </c>
      <c r="J2206" t="s">
        <v>112</v>
      </c>
      <c r="L2206">
        <v>70</v>
      </c>
      <c r="M2206" t="s">
        <v>131</v>
      </c>
    </row>
    <row r="2207" spans="1:13" x14ac:dyDescent="0.3">
      <c r="A2207" t="s">
        <v>108</v>
      </c>
      <c r="B2207" s="16">
        <v>41121</v>
      </c>
      <c r="C2207" s="16" t="str">
        <f t="shared" si="102"/>
        <v>Jul</v>
      </c>
      <c r="D2207" s="16" t="str">
        <f t="shared" si="103"/>
        <v>FY 2013</v>
      </c>
      <c r="E2207" s="16" t="str">
        <f t="shared" si="104"/>
        <v>Q2</v>
      </c>
      <c r="F2207" t="s">
        <v>132</v>
      </c>
      <c r="G2207" t="s">
        <v>133</v>
      </c>
      <c r="H2207">
        <v>17997</v>
      </c>
      <c r="I2207" t="s">
        <v>111</v>
      </c>
      <c r="J2207" t="s">
        <v>112</v>
      </c>
      <c r="L2207">
        <v>80</v>
      </c>
      <c r="M2207" t="s">
        <v>134</v>
      </c>
    </row>
    <row r="2208" spans="1:13" x14ac:dyDescent="0.3">
      <c r="A2208" t="s">
        <v>108</v>
      </c>
      <c r="B2208" s="16">
        <v>41121</v>
      </c>
      <c r="C2208" s="16" t="str">
        <f t="shared" si="102"/>
        <v>Jul</v>
      </c>
      <c r="D2208" s="16" t="str">
        <f t="shared" si="103"/>
        <v>FY 2013</v>
      </c>
      <c r="E2208" s="16" t="str">
        <f t="shared" si="104"/>
        <v>Q2</v>
      </c>
      <c r="F2208" t="s">
        <v>135</v>
      </c>
      <c r="G2208" t="s">
        <v>136</v>
      </c>
      <c r="H2208">
        <v>10932</v>
      </c>
      <c r="I2208" t="s">
        <v>111</v>
      </c>
      <c r="J2208" t="s">
        <v>112</v>
      </c>
      <c r="L2208">
        <v>90</v>
      </c>
      <c r="M2208" t="s">
        <v>137</v>
      </c>
    </row>
    <row r="2209" spans="1:13" x14ac:dyDescent="0.3">
      <c r="A2209" t="s">
        <v>108</v>
      </c>
      <c r="B2209" s="16">
        <v>41121</v>
      </c>
      <c r="C2209" s="16" t="str">
        <f t="shared" si="102"/>
        <v>Jul</v>
      </c>
      <c r="D2209" s="16" t="str">
        <f t="shared" si="103"/>
        <v>FY 2013</v>
      </c>
      <c r="E2209" s="16" t="str">
        <f t="shared" si="104"/>
        <v>Q2</v>
      </c>
      <c r="F2209" t="s">
        <v>138</v>
      </c>
      <c r="G2209" t="s">
        <v>139</v>
      </c>
      <c r="H2209">
        <v>119</v>
      </c>
      <c r="I2209" t="s">
        <v>111</v>
      </c>
      <c r="J2209" t="s">
        <v>112</v>
      </c>
      <c r="L2209">
        <v>100</v>
      </c>
      <c r="M2209" t="s">
        <v>140</v>
      </c>
    </row>
    <row r="2210" spans="1:13" x14ac:dyDescent="0.3">
      <c r="A2210" t="s">
        <v>108</v>
      </c>
      <c r="B2210" s="16">
        <v>41121</v>
      </c>
      <c r="C2210" s="16" t="str">
        <f t="shared" si="102"/>
        <v>Jul</v>
      </c>
      <c r="D2210" s="16" t="str">
        <f t="shared" si="103"/>
        <v>FY 2013</v>
      </c>
      <c r="E2210" s="16" t="str">
        <f t="shared" si="104"/>
        <v>Q2</v>
      </c>
      <c r="F2210" t="s">
        <v>141</v>
      </c>
      <c r="G2210" t="s">
        <v>142</v>
      </c>
      <c r="H2210">
        <v>36</v>
      </c>
      <c r="I2210" t="s">
        <v>111</v>
      </c>
      <c r="J2210" t="s">
        <v>112</v>
      </c>
      <c r="L2210">
        <v>110</v>
      </c>
      <c r="M2210" t="s">
        <v>143</v>
      </c>
    </row>
    <row r="2211" spans="1:13" x14ac:dyDescent="0.3">
      <c r="A2211" t="s">
        <v>108</v>
      </c>
      <c r="B2211" s="16">
        <v>41121</v>
      </c>
      <c r="C2211" s="16" t="str">
        <f t="shared" si="102"/>
        <v>Jul</v>
      </c>
      <c r="D2211" s="16" t="str">
        <f t="shared" si="103"/>
        <v>FY 2013</v>
      </c>
      <c r="E2211" s="16" t="str">
        <f t="shared" si="104"/>
        <v>Q2</v>
      </c>
      <c r="F2211" t="s">
        <v>144</v>
      </c>
      <c r="G2211" t="s">
        <v>145</v>
      </c>
      <c r="H2211">
        <v>2344</v>
      </c>
      <c r="I2211" t="s">
        <v>111</v>
      </c>
      <c r="J2211" t="s">
        <v>112</v>
      </c>
      <c r="L2211">
        <v>120</v>
      </c>
      <c r="M2211" t="s">
        <v>146</v>
      </c>
    </row>
    <row r="2212" spans="1:13" x14ac:dyDescent="0.3">
      <c r="A2212" t="s">
        <v>108</v>
      </c>
      <c r="B2212" s="16">
        <v>41121</v>
      </c>
      <c r="C2212" s="16" t="str">
        <f t="shared" si="102"/>
        <v>Jul</v>
      </c>
      <c r="D2212" s="16" t="str">
        <f t="shared" si="103"/>
        <v>FY 2013</v>
      </c>
      <c r="E2212" s="16" t="str">
        <f t="shared" si="104"/>
        <v>Q2</v>
      </c>
      <c r="F2212" t="s">
        <v>147</v>
      </c>
      <c r="G2212" t="s">
        <v>148</v>
      </c>
      <c r="H2212">
        <v>4566</v>
      </c>
      <c r="I2212" t="s">
        <v>111</v>
      </c>
      <c r="J2212" t="s">
        <v>112</v>
      </c>
      <c r="L2212">
        <v>130</v>
      </c>
      <c r="M2212" t="s">
        <v>149</v>
      </c>
    </row>
    <row r="2213" spans="1:13" x14ac:dyDescent="0.3">
      <c r="A2213" t="s">
        <v>108</v>
      </c>
      <c r="B2213" s="16">
        <v>41121</v>
      </c>
      <c r="C2213" s="16" t="str">
        <f t="shared" si="102"/>
        <v>Jul</v>
      </c>
      <c r="D2213" s="16" t="str">
        <f t="shared" si="103"/>
        <v>FY 2013</v>
      </c>
      <c r="E2213" s="16" t="str">
        <f t="shared" si="104"/>
        <v>Q2</v>
      </c>
      <c r="F2213" t="s">
        <v>150</v>
      </c>
      <c r="G2213" t="s">
        <v>151</v>
      </c>
      <c r="H2213">
        <v>67845</v>
      </c>
      <c r="I2213" t="s">
        <v>111</v>
      </c>
      <c r="J2213" t="s">
        <v>112</v>
      </c>
      <c r="L2213">
        <v>140</v>
      </c>
      <c r="M2213" t="s">
        <v>152</v>
      </c>
    </row>
    <row r="2214" spans="1:13" x14ac:dyDescent="0.3">
      <c r="A2214" t="s">
        <v>108</v>
      </c>
      <c r="B2214" s="16">
        <v>41090</v>
      </c>
      <c r="C2214" s="16" t="str">
        <f t="shared" si="102"/>
        <v>Jun</v>
      </c>
      <c r="D2214" s="16" t="str">
        <f t="shared" si="103"/>
        <v>FY 2013</v>
      </c>
      <c r="E2214" s="16" t="str">
        <f t="shared" si="104"/>
        <v>Q1</v>
      </c>
      <c r="F2214" t="s">
        <v>109</v>
      </c>
      <c r="G2214" t="s">
        <v>110</v>
      </c>
      <c r="H2214">
        <v>27892</v>
      </c>
      <c r="I2214" t="s">
        <v>111</v>
      </c>
      <c r="J2214" t="s">
        <v>112</v>
      </c>
      <c r="L2214">
        <v>10</v>
      </c>
      <c r="M2214" t="s">
        <v>113</v>
      </c>
    </row>
    <row r="2215" spans="1:13" x14ac:dyDescent="0.3">
      <c r="A2215" t="s">
        <v>108</v>
      </c>
      <c r="B2215" s="16">
        <v>41090</v>
      </c>
      <c r="C2215" s="16" t="str">
        <f t="shared" si="102"/>
        <v>Jun</v>
      </c>
      <c r="D2215" s="16" t="str">
        <f t="shared" si="103"/>
        <v>FY 2013</v>
      </c>
      <c r="E2215" s="16" t="str">
        <f t="shared" si="104"/>
        <v>Q1</v>
      </c>
      <c r="F2215" t="s">
        <v>114</v>
      </c>
      <c r="G2215" t="s">
        <v>115</v>
      </c>
      <c r="H2215">
        <v>16310</v>
      </c>
      <c r="I2215" t="s">
        <v>111</v>
      </c>
      <c r="J2215" t="s">
        <v>112</v>
      </c>
      <c r="L2215">
        <v>20</v>
      </c>
      <c r="M2215" t="s">
        <v>116</v>
      </c>
    </row>
    <row r="2216" spans="1:13" x14ac:dyDescent="0.3">
      <c r="A2216" t="s">
        <v>108</v>
      </c>
      <c r="B2216" s="16">
        <v>41090</v>
      </c>
      <c r="C2216" s="16" t="str">
        <f t="shared" si="102"/>
        <v>Jun</v>
      </c>
      <c r="D2216" s="16" t="str">
        <f t="shared" si="103"/>
        <v>FY 2013</v>
      </c>
      <c r="E2216" s="16" t="str">
        <f t="shared" si="104"/>
        <v>Q1</v>
      </c>
      <c r="F2216" t="s">
        <v>117</v>
      </c>
      <c r="G2216" t="s">
        <v>118</v>
      </c>
      <c r="H2216">
        <v>252</v>
      </c>
      <c r="I2216" t="s">
        <v>111</v>
      </c>
      <c r="J2216" t="s">
        <v>112</v>
      </c>
      <c r="L2216">
        <v>30</v>
      </c>
      <c r="M2216" t="s">
        <v>119</v>
      </c>
    </row>
    <row r="2217" spans="1:13" x14ac:dyDescent="0.3">
      <c r="A2217" t="s">
        <v>108</v>
      </c>
      <c r="B2217" s="16">
        <v>41090</v>
      </c>
      <c r="C2217" s="16" t="str">
        <f t="shared" si="102"/>
        <v>Jun</v>
      </c>
      <c r="D2217" s="16" t="str">
        <f t="shared" si="103"/>
        <v>FY 2013</v>
      </c>
      <c r="E2217" s="16" t="str">
        <f t="shared" si="104"/>
        <v>Q1</v>
      </c>
      <c r="F2217" t="s">
        <v>120</v>
      </c>
      <c r="G2217" t="s">
        <v>121</v>
      </c>
      <c r="H2217">
        <v>116</v>
      </c>
      <c r="I2217" t="s">
        <v>111</v>
      </c>
      <c r="J2217" t="s">
        <v>112</v>
      </c>
      <c r="L2217">
        <v>40</v>
      </c>
      <c r="M2217" t="s">
        <v>122</v>
      </c>
    </row>
    <row r="2218" spans="1:13" x14ac:dyDescent="0.3">
      <c r="A2218" t="s">
        <v>108</v>
      </c>
      <c r="B2218" s="16">
        <v>41090</v>
      </c>
      <c r="C2218" s="16" t="str">
        <f t="shared" si="102"/>
        <v>Jun</v>
      </c>
      <c r="D2218" s="16" t="str">
        <f t="shared" si="103"/>
        <v>FY 2013</v>
      </c>
      <c r="E2218" s="16" t="str">
        <f t="shared" si="104"/>
        <v>Q1</v>
      </c>
      <c r="F2218" t="s">
        <v>123</v>
      </c>
      <c r="G2218" t="s">
        <v>124</v>
      </c>
      <c r="H2218">
        <v>2846</v>
      </c>
      <c r="I2218" t="s">
        <v>111</v>
      </c>
      <c r="J2218" t="s">
        <v>112</v>
      </c>
      <c r="L2218">
        <v>50</v>
      </c>
      <c r="M2218" t="s">
        <v>125</v>
      </c>
    </row>
    <row r="2219" spans="1:13" x14ac:dyDescent="0.3">
      <c r="A2219" t="s">
        <v>108</v>
      </c>
      <c r="B2219" s="16">
        <v>41090</v>
      </c>
      <c r="C2219" s="16" t="str">
        <f t="shared" si="102"/>
        <v>Jun</v>
      </c>
      <c r="D2219" s="16" t="str">
        <f t="shared" si="103"/>
        <v>FY 2013</v>
      </c>
      <c r="E2219" s="16" t="str">
        <f t="shared" si="104"/>
        <v>Q1</v>
      </c>
      <c r="F2219" t="s">
        <v>126</v>
      </c>
      <c r="G2219" t="s">
        <v>127</v>
      </c>
      <c r="H2219">
        <v>8368</v>
      </c>
      <c r="I2219" t="s">
        <v>111</v>
      </c>
      <c r="J2219" t="s">
        <v>112</v>
      </c>
      <c r="L2219">
        <v>60</v>
      </c>
      <c r="M2219" t="s">
        <v>128</v>
      </c>
    </row>
    <row r="2220" spans="1:13" x14ac:dyDescent="0.3">
      <c r="A2220" t="s">
        <v>108</v>
      </c>
      <c r="B2220" s="16">
        <v>41090</v>
      </c>
      <c r="C2220" s="16" t="str">
        <f t="shared" si="102"/>
        <v>Jun</v>
      </c>
      <c r="D2220" s="16" t="str">
        <f t="shared" si="103"/>
        <v>FY 2013</v>
      </c>
      <c r="E2220" s="16" t="str">
        <f t="shared" si="104"/>
        <v>Q1</v>
      </c>
      <c r="F2220" t="s">
        <v>129</v>
      </c>
      <c r="G2220" t="s">
        <v>130</v>
      </c>
      <c r="H2220">
        <v>69448</v>
      </c>
      <c r="I2220" t="s">
        <v>111</v>
      </c>
      <c r="J2220" t="s">
        <v>112</v>
      </c>
      <c r="L2220">
        <v>70</v>
      </c>
      <c r="M2220" t="s">
        <v>131</v>
      </c>
    </row>
    <row r="2221" spans="1:13" x14ac:dyDescent="0.3">
      <c r="A2221" t="s">
        <v>108</v>
      </c>
      <c r="B2221" s="16">
        <v>41090</v>
      </c>
      <c r="C2221" s="16" t="str">
        <f t="shared" si="102"/>
        <v>Jun</v>
      </c>
      <c r="D2221" s="16" t="str">
        <f t="shared" si="103"/>
        <v>FY 2013</v>
      </c>
      <c r="E2221" s="16" t="str">
        <f t="shared" si="104"/>
        <v>Q1</v>
      </c>
      <c r="F2221" t="s">
        <v>132</v>
      </c>
      <c r="G2221" t="s">
        <v>133</v>
      </c>
      <c r="H2221">
        <v>25972</v>
      </c>
      <c r="I2221" t="s">
        <v>111</v>
      </c>
      <c r="J2221" t="s">
        <v>112</v>
      </c>
      <c r="L2221">
        <v>80</v>
      </c>
      <c r="M2221" t="s">
        <v>134</v>
      </c>
    </row>
    <row r="2222" spans="1:13" x14ac:dyDescent="0.3">
      <c r="A2222" t="s">
        <v>108</v>
      </c>
      <c r="B2222" s="16">
        <v>41090</v>
      </c>
      <c r="C2222" s="16" t="str">
        <f t="shared" si="102"/>
        <v>Jun</v>
      </c>
      <c r="D2222" s="16" t="str">
        <f t="shared" si="103"/>
        <v>FY 2013</v>
      </c>
      <c r="E2222" s="16" t="str">
        <f t="shared" si="104"/>
        <v>Q1</v>
      </c>
      <c r="F2222" t="s">
        <v>135</v>
      </c>
      <c r="G2222" t="s">
        <v>136</v>
      </c>
      <c r="H2222">
        <v>15816</v>
      </c>
      <c r="I2222" t="s">
        <v>111</v>
      </c>
      <c r="J2222" t="s">
        <v>112</v>
      </c>
      <c r="L2222">
        <v>90</v>
      </c>
      <c r="M2222" t="s">
        <v>137</v>
      </c>
    </row>
    <row r="2223" spans="1:13" x14ac:dyDescent="0.3">
      <c r="A2223" t="s">
        <v>108</v>
      </c>
      <c r="B2223" s="16">
        <v>41090</v>
      </c>
      <c r="C2223" s="16" t="str">
        <f t="shared" si="102"/>
        <v>Jun</v>
      </c>
      <c r="D2223" s="16" t="str">
        <f t="shared" si="103"/>
        <v>FY 2013</v>
      </c>
      <c r="E2223" s="16" t="str">
        <f t="shared" si="104"/>
        <v>Q1</v>
      </c>
      <c r="F2223" t="s">
        <v>138</v>
      </c>
      <c r="G2223" t="s">
        <v>139</v>
      </c>
      <c r="H2223">
        <v>245</v>
      </c>
      <c r="I2223" t="s">
        <v>111</v>
      </c>
      <c r="J2223" t="s">
        <v>112</v>
      </c>
      <c r="L2223">
        <v>100</v>
      </c>
      <c r="M2223" t="s">
        <v>140</v>
      </c>
    </row>
    <row r="2224" spans="1:13" x14ac:dyDescent="0.3">
      <c r="A2224" t="s">
        <v>108</v>
      </c>
      <c r="B2224" s="16">
        <v>41090</v>
      </c>
      <c r="C2224" s="16" t="str">
        <f t="shared" si="102"/>
        <v>Jun</v>
      </c>
      <c r="D2224" s="16" t="str">
        <f t="shared" si="103"/>
        <v>FY 2013</v>
      </c>
      <c r="E2224" s="16" t="str">
        <f t="shared" si="104"/>
        <v>Q1</v>
      </c>
      <c r="F2224" t="s">
        <v>141</v>
      </c>
      <c r="G2224" t="s">
        <v>142</v>
      </c>
      <c r="H2224">
        <v>66</v>
      </c>
      <c r="I2224" t="s">
        <v>111</v>
      </c>
      <c r="J2224" t="s">
        <v>112</v>
      </c>
      <c r="L2224">
        <v>110</v>
      </c>
      <c r="M2224" t="s">
        <v>143</v>
      </c>
    </row>
    <row r="2225" spans="1:13" x14ac:dyDescent="0.3">
      <c r="A2225" t="s">
        <v>108</v>
      </c>
      <c r="B2225" s="16">
        <v>41090</v>
      </c>
      <c r="C2225" s="16" t="str">
        <f t="shared" si="102"/>
        <v>Jun</v>
      </c>
      <c r="D2225" s="16" t="str">
        <f t="shared" si="103"/>
        <v>FY 2013</v>
      </c>
      <c r="E2225" s="16" t="str">
        <f t="shared" si="104"/>
        <v>Q1</v>
      </c>
      <c r="F2225" t="s">
        <v>144</v>
      </c>
      <c r="G2225" t="s">
        <v>145</v>
      </c>
      <c r="H2225">
        <v>1977</v>
      </c>
      <c r="I2225" t="s">
        <v>111</v>
      </c>
      <c r="J2225" t="s">
        <v>112</v>
      </c>
      <c r="L2225">
        <v>120</v>
      </c>
      <c r="M2225" t="s">
        <v>146</v>
      </c>
    </row>
    <row r="2226" spans="1:13" x14ac:dyDescent="0.3">
      <c r="A2226" t="s">
        <v>108</v>
      </c>
      <c r="B2226" s="16">
        <v>41090</v>
      </c>
      <c r="C2226" s="16" t="str">
        <f t="shared" si="102"/>
        <v>Jun</v>
      </c>
      <c r="D2226" s="16" t="str">
        <f t="shared" si="103"/>
        <v>FY 2013</v>
      </c>
      <c r="E2226" s="16" t="str">
        <f t="shared" si="104"/>
        <v>Q1</v>
      </c>
      <c r="F2226" t="s">
        <v>147</v>
      </c>
      <c r="G2226" t="s">
        <v>148</v>
      </c>
      <c r="H2226">
        <v>7868</v>
      </c>
      <c r="I2226" t="s">
        <v>111</v>
      </c>
      <c r="J2226" t="s">
        <v>112</v>
      </c>
      <c r="L2226">
        <v>130</v>
      </c>
      <c r="M2226" t="s">
        <v>149</v>
      </c>
    </row>
    <row r="2227" spans="1:13" x14ac:dyDescent="0.3">
      <c r="A2227" t="s">
        <v>108</v>
      </c>
      <c r="B2227" s="16">
        <v>41090</v>
      </c>
      <c r="C2227" s="16" t="str">
        <f t="shared" si="102"/>
        <v>Jun</v>
      </c>
      <c r="D2227" s="16" t="str">
        <f t="shared" si="103"/>
        <v>FY 2013</v>
      </c>
      <c r="E2227" s="16" t="str">
        <f t="shared" si="104"/>
        <v>Q1</v>
      </c>
      <c r="F2227" t="s">
        <v>150</v>
      </c>
      <c r="G2227" t="s">
        <v>151</v>
      </c>
      <c r="H2227">
        <v>68100</v>
      </c>
      <c r="I2227" t="s">
        <v>111</v>
      </c>
      <c r="J2227" t="s">
        <v>112</v>
      </c>
      <c r="L2227">
        <v>140</v>
      </c>
      <c r="M2227" t="s">
        <v>152</v>
      </c>
    </row>
    <row r="2228" spans="1:13" x14ac:dyDescent="0.3">
      <c r="A2228" t="s">
        <v>108</v>
      </c>
      <c r="B2228" s="16">
        <v>41060</v>
      </c>
      <c r="C2228" s="16" t="str">
        <f t="shared" si="102"/>
        <v>May</v>
      </c>
      <c r="D2228" s="16" t="str">
        <f t="shared" si="103"/>
        <v>FY 2013</v>
      </c>
      <c r="E2228" s="16" t="str">
        <f t="shared" si="104"/>
        <v>Q1</v>
      </c>
      <c r="F2228" t="s">
        <v>109</v>
      </c>
      <c r="G2228" t="s">
        <v>110</v>
      </c>
      <c r="H2228">
        <v>23780</v>
      </c>
      <c r="I2228" t="s">
        <v>111</v>
      </c>
      <c r="J2228" t="s">
        <v>112</v>
      </c>
      <c r="L2228">
        <v>10</v>
      </c>
      <c r="M2228" t="s">
        <v>113</v>
      </c>
    </row>
    <row r="2229" spans="1:13" x14ac:dyDescent="0.3">
      <c r="A2229" t="s">
        <v>108</v>
      </c>
      <c r="B2229" s="16">
        <v>41060</v>
      </c>
      <c r="C2229" s="16" t="str">
        <f t="shared" si="102"/>
        <v>May</v>
      </c>
      <c r="D2229" s="16" t="str">
        <f t="shared" si="103"/>
        <v>FY 2013</v>
      </c>
      <c r="E2229" s="16" t="str">
        <f t="shared" si="104"/>
        <v>Q1</v>
      </c>
      <c r="F2229" t="s">
        <v>114</v>
      </c>
      <c r="G2229" t="s">
        <v>115</v>
      </c>
      <c r="H2229">
        <v>14934</v>
      </c>
      <c r="I2229" t="s">
        <v>111</v>
      </c>
      <c r="J2229" t="s">
        <v>112</v>
      </c>
      <c r="L2229">
        <v>20</v>
      </c>
      <c r="M2229" t="s">
        <v>116</v>
      </c>
    </row>
    <row r="2230" spans="1:13" x14ac:dyDescent="0.3">
      <c r="A2230" t="s">
        <v>108</v>
      </c>
      <c r="B2230" s="16">
        <v>41060</v>
      </c>
      <c r="C2230" s="16" t="str">
        <f t="shared" si="102"/>
        <v>May</v>
      </c>
      <c r="D2230" s="16" t="str">
        <f t="shared" si="103"/>
        <v>FY 2013</v>
      </c>
      <c r="E2230" s="16" t="str">
        <f t="shared" si="104"/>
        <v>Q1</v>
      </c>
      <c r="F2230" t="s">
        <v>117</v>
      </c>
      <c r="G2230" t="s">
        <v>118</v>
      </c>
      <c r="H2230">
        <v>219</v>
      </c>
      <c r="I2230" t="s">
        <v>111</v>
      </c>
      <c r="J2230" t="s">
        <v>112</v>
      </c>
      <c r="L2230">
        <v>30</v>
      </c>
      <c r="M2230" t="s">
        <v>119</v>
      </c>
    </row>
    <row r="2231" spans="1:13" x14ac:dyDescent="0.3">
      <c r="A2231" t="s">
        <v>108</v>
      </c>
      <c r="B2231" s="16">
        <v>41060</v>
      </c>
      <c r="C2231" s="16" t="str">
        <f t="shared" si="102"/>
        <v>May</v>
      </c>
      <c r="D2231" s="16" t="str">
        <f t="shared" si="103"/>
        <v>FY 2013</v>
      </c>
      <c r="E2231" s="16" t="str">
        <f t="shared" si="104"/>
        <v>Q1</v>
      </c>
      <c r="F2231" t="s">
        <v>120</v>
      </c>
      <c r="G2231" t="s">
        <v>121</v>
      </c>
      <c r="H2231">
        <v>31</v>
      </c>
      <c r="I2231" t="s">
        <v>111</v>
      </c>
      <c r="J2231" t="s">
        <v>112</v>
      </c>
      <c r="L2231">
        <v>40</v>
      </c>
      <c r="M2231" t="s">
        <v>122</v>
      </c>
    </row>
    <row r="2232" spans="1:13" x14ac:dyDescent="0.3">
      <c r="A2232" t="s">
        <v>108</v>
      </c>
      <c r="B2232" s="16">
        <v>41060</v>
      </c>
      <c r="C2232" s="16" t="str">
        <f t="shared" si="102"/>
        <v>May</v>
      </c>
      <c r="D2232" s="16" t="str">
        <f t="shared" si="103"/>
        <v>FY 2013</v>
      </c>
      <c r="E2232" s="16" t="str">
        <f t="shared" si="104"/>
        <v>Q1</v>
      </c>
      <c r="F2232" t="s">
        <v>123</v>
      </c>
      <c r="G2232" t="s">
        <v>124</v>
      </c>
      <c r="H2232">
        <v>1683</v>
      </c>
      <c r="I2232" t="s">
        <v>111</v>
      </c>
      <c r="J2232" t="s">
        <v>112</v>
      </c>
      <c r="L2232">
        <v>50</v>
      </c>
      <c r="M2232" t="s">
        <v>125</v>
      </c>
    </row>
    <row r="2233" spans="1:13" x14ac:dyDescent="0.3">
      <c r="A2233" t="s">
        <v>108</v>
      </c>
      <c r="B2233" s="16">
        <v>41060</v>
      </c>
      <c r="C2233" s="16" t="str">
        <f t="shared" si="102"/>
        <v>May</v>
      </c>
      <c r="D2233" s="16" t="str">
        <f t="shared" si="103"/>
        <v>FY 2013</v>
      </c>
      <c r="E2233" s="16" t="str">
        <f t="shared" si="104"/>
        <v>Q1</v>
      </c>
      <c r="F2233" t="s">
        <v>126</v>
      </c>
      <c r="G2233" t="s">
        <v>127</v>
      </c>
      <c r="H2233">
        <v>6913</v>
      </c>
      <c r="I2233" t="s">
        <v>111</v>
      </c>
      <c r="J2233" t="s">
        <v>112</v>
      </c>
      <c r="L2233">
        <v>60</v>
      </c>
      <c r="M2233" t="s">
        <v>128</v>
      </c>
    </row>
    <row r="2234" spans="1:13" x14ac:dyDescent="0.3">
      <c r="A2234" t="s">
        <v>108</v>
      </c>
      <c r="B2234" s="16">
        <v>41060</v>
      </c>
      <c r="C2234" s="16" t="str">
        <f t="shared" si="102"/>
        <v>May</v>
      </c>
      <c r="D2234" s="16" t="str">
        <f t="shared" si="103"/>
        <v>FY 2013</v>
      </c>
      <c r="E2234" s="16" t="str">
        <f t="shared" si="104"/>
        <v>Q1</v>
      </c>
      <c r="F2234" t="s">
        <v>129</v>
      </c>
      <c r="G2234" t="s">
        <v>130</v>
      </c>
      <c r="H2234">
        <v>71681</v>
      </c>
      <c r="I2234" t="s">
        <v>111</v>
      </c>
      <c r="J2234" t="s">
        <v>112</v>
      </c>
      <c r="L2234">
        <v>70</v>
      </c>
      <c r="M2234" t="s">
        <v>131</v>
      </c>
    </row>
    <row r="2235" spans="1:13" x14ac:dyDescent="0.3">
      <c r="A2235" t="s">
        <v>108</v>
      </c>
      <c r="B2235" s="16">
        <v>41060</v>
      </c>
      <c r="C2235" s="16" t="str">
        <f t="shared" si="102"/>
        <v>May</v>
      </c>
      <c r="D2235" s="16" t="str">
        <f t="shared" si="103"/>
        <v>FY 2013</v>
      </c>
      <c r="E2235" s="16" t="str">
        <f t="shared" si="104"/>
        <v>Q1</v>
      </c>
      <c r="F2235" t="s">
        <v>132</v>
      </c>
      <c r="G2235" t="s">
        <v>133</v>
      </c>
      <c r="H2235">
        <v>23446</v>
      </c>
      <c r="I2235" t="s">
        <v>111</v>
      </c>
      <c r="J2235" t="s">
        <v>112</v>
      </c>
      <c r="L2235">
        <v>80</v>
      </c>
      <c r="M2235" t="s">
        <v>134</v>
      </c>
    </row>
    <row r="2236" spans="1:13" x14ac:dyDescent="0.3">
      <c r="A2236" t="s">
        <v>108</v>
      </c>
      <c r="B2236" s="16">
        <v>41060</v>
      </c>
      <c r="C2236" s="16" t="str">
        <f t="shared" si="102"/>
        <v>May</v>
      </c>
      <c r="D2236" s="16" t="str">
        <f t="shared" si="103"/>
        <v>FY 2013</v>
      </c>
      <c r="E2236" s="16" t="str">
        <f t="shared" si="104"/>
        <v>Q1</v>
      </c>
      <c r="F2236" t="s">
        <v>135</v>
      </c>
      <c r="G2236" t="s">
        <v>136</v>
      </c>
      <c r="H2236">
        <v>14107</v>
      </c>
      <c r="I2236" t="s">
        <v>111</v>
      </c>
      <c r="J2236" t="s">
        <v>112</v>
      </c>
      <c r="L2236">
        <v>90</v>
      </c>
      <c r="M2236" t="s">
        <v>137</v>
      </c>
    </row>
    <row r="2237" spans="1:13" x14ac:dyDescent="0.3">
      <c r="A2237" t="s">
        <v>108</v>
      </c>
      <c r="B2237" s="16">
        <v>41060</v>
      </c>
      <c r="C2237" s="16" t="str">
        <f t="shared" si="102"/>
        <v>May</v>
      </c>
      <c r="D2237" s="16" t="str">
        <f t="shared" si="103"/>
        <v>FY 2013</v>
      </c>
      <c r="E2237" s="16" t="str">
        <f t="shared" si="104"/>
        <v>Q1</v>
      </c>
      <c r="F2237" t="s">
        <v>138</v>
      </c>
      <c r="G2237" t="s">
        <v>139</v>
      </c>
      <c r="H2237">
        <v>219</v>
      </c>
      <c r="I2237" t="s">
        <v>111</v>
      </c>
      <c r="J2237" t="s">
        <v>112</v>
      </c>
      <c r="L2237">
        <v>100</v>
      </c>
      <c r="M2237" t="s">
        <v>140</v>
      </c>
    </row>
    <row r="2238" spans="1:13" x14ac:dyDescent="0.3">
      <c r="A2238" t="s">
        <v>108</v>
      </c>
      <c r="B2238" s="16">
        <v>41060</v>
      </c>
      <c r="C2238" s="16" t="str">
        <f t="shared" si="102"/>
        <v>May</v>
      </c>
      <c r="D2238" s="16" t="str">
        <f t="shared" si="103"/>
        <v>FY 2013</v>
      </c>
      <c r="E2238" s="16" t="str">
        <f t="shared" si="104"/>
        <v>Q1</v>
      </c>
      <c r="F2238" t="s">
        <v>141</v>
      </c>
      <c r="G2238" t="s">
        <v>142</v>
      </c>
      <c r="H2238">
        <v>40</v>
      </c>
      <c r="I2238" t="s">
        <v>111</v>
      </c>
      <c r="J2238" t="s">
        <v>112</v>
      </c>
      <c r="L2238">
        <v>110</v>
      </c>
      <c r="M2238" t="s">
        <v>143</v>
      </c>
    </row>
    <row r="2239" spans="1:13" x14ac:dyDescent="0.3">
      <c r="A2239" t="s">
        <v>108</v>
      </c>
      <c r="B2239" s="16">
        <v>41060</v>
      </c>
      <c r="C2239" s="16" t="str">
        <f t="shared" si="102"/>
        <v>May</v>
      </c>
      <c r="D2239" s="16" t="str">
        <f t="shared" si="103"/>
        <v>FY 2013</v>
      </c>
      <c r="E2239" s="16" t="str">
        <f t="shared" si="104"/>
        <v>Q1</v>
      </c>
      <c r="F2239" t="s">
        <v>144</v>
      </c>
      <c r="G2239" t="s">
        <v>145</v>
      </c>
      <c r="H2239">
        <v>1973</v>
      </c>
      <c r="I2239" t="s">
        <v>111</v>
      </c>
      <c r="J2239" t="s">
        <v>112</v>
      </c>
      <c r="L2239">
        <v>120</v>
      </c>
      <c r="M2239" t="s">
        <v>146</v>
      </c>
    </row>
    <row r="2240" spans="1:13" x14ac:dyDescent="0.3">
      <c r="A2240" t="s">
        <v>108</v>
      </c>
      <c r="B2240" s="16">
        <v>41060</v>
      </c>
      <c r="C2240" s="16" t="str">
        <f t="shared" si="102"/>
        <v>May</v>
      </c>
      <c r="D2240" s="16" t="str">
        <f t="shared" si="103"/>
        <v>FY 2013</v>
      </c>
      <c r="E2240" s="16" t="str">
        <f t="shared" si="104"/>
        <v>Q1</v>
      </c>
      <c r="F2240" t="s">
        <v>147</v>
      </c>
      <c r="G2240" t="s">
        <v>148</v>
      </c>
      <c r="H2240">
        <v>7107</v>
      </c>
      <c r="I2240" t="s">
        <v>111</v>
      </c>
      <c r="J2240" t="s">
        <v>112</v>
      </c>
      <c r="L2240">
        <v>130</v>
      </c>
      <c r="M2240" t="s">
        <v>149</v>
      </c>
    </row>
    <row r="2241" spans="1:13" x14ac:dyDescent="0.3">
      <c r="A2241" t="s">
        <v>108</v>
      </c>
      <c r="B2241" s="16">
        <v>41060</v>
      </c>
      <c r="C2241" s="16" t="str">
        <f t="shared" si="102"/>
        <v>May</v>
      </c>
      <c r="D2241" s="16" t="str">
        <f t="shared" si="103"/>
        <v>FY 2013</v>
      </c>
      <c r="E2241" s="16" t="str">
        <f t="shared" si="104"/>
        <v>Q1</v>
      </c>
      <c r="F2241" t="s">
        <v>150</v>
      </c>
      <c r="G2241" t="s">
        <v>151</v>
      </c>
      <c r="H2241">
        <v>71169</v>
      </c>
      <c r="I2241" t="s">
        <v>111</v>
      </c>
      <c r="J2241" t="s">
        <v>112</v>
      </c>
      <c r="L2241">
        <v>140</v>
      </c>
      <c r="M2241" t="s">
        <v>152</v>
      </c>
    </row>
    <row r="2242" spans="1:13" x14ac:dyDescent="0.3">
      <c r="A2242" t="s">
        <v>108</v>
      </c>
      <c r="B2242" s="16">
        <v>41029</v>
      </c>
      <c r="C2242" s="16" t="str">
        <f t="shared" si="102"/>
        <v>Apr</v>
      </c>
      <c r="D2242" s="16" t="str">
        <f t="shared" si="103"/>
        <v>FY 2013</v>
      </c>
      <c r="E2242" s="16" t="str">
        <f t="shared" si="104"/>
        <v>Q1</v>
      </c>
      <c r="F2242" t="s">
        <v>109</v>
      </c>
      <c r="G2242" t="s">
        <v>110</v>
      </c>
      <c r="H2242">
        <v>21338</v>
      </c>
      <c r="I2242" t="s">
        <v>111</v>
      </c>
      <c r="J2242" t="s">
        <v>112</v>
      </c>
      <c r="L2242">
        <v>10</v>
      </c>
      <c r="M2242" t="s">
        <v>113</v>
      </c>
    </row>
    <row r="2243" spans="1:13" x14ac:dyDescent="0.3">
      <c r="A2243" t="s">
        <v>108</v>
      </c>
      <c r="B2243" s="16">
        <v>41029</v>
      </c>
      <c r="C2243" s="16" t="str">
        <f t="shared" ref="C2243:C2306" si="105">TEXT(B2243,"mmm")</f>
        <v>Apr</v>
      </c>
      <c r="D2243" s="16" t="str">
        <f t="shared" ref="D2243:D2306" si="106">"FY "&amp; (YEAR(B2243) + IF(MONTH(B2243)&gt;3,1,0))</f>
        <v>FY 2013</v>
      </c>
      <c r="E2243" s="16" t="str">
        <f t="shared" ref="E2243:E2306" si="107">CHOOSE(INT((MOD(MONTH(B2243)-4,12))/3)+1, "Q1", "Q2", "Q3", "Q4")</f>
        <v>Q1</v>
      </c>
      <c r="F2243" t="s">
        <v>114</v>
      </c>
      <c r="G2243" t="s">
        <v>115</v>
      </c>
      <c r="H2243">
        <v>13360</v>
      </c>
      <c r="I2243" t="s">
        <v>111</v>
      </c>
      <c r="J2243" t="s">
        <v>112</v>
      </c>
      <c r="L2243">
        <v>20</v>
      </c>
      <c r="M2243" t="s">
        <v>116</v>
      </c>
    </row>
    <row r="2244" spans="1:13" x14ac:dyDescent="0.3">
      <c r="A2244" t="s">
        <v>108</v>
      </c>
      <c r="B2244" s="16">
        <v>41029</v>
      </c>
      <c r="C2244" s="16" t="str">
        <f t="shared" si="105"/>
        <v>Apr</v>
      </c>
      <c r="D2244" s="16" t="str">
        <f t="shared" si="106"/>
        <v>FY 2013</v>
      </c>
      <c r="E2244" s="16" t="str">
        <f t="shared" si="107"/>
        <v>Q1</v>
      </c>
      <c r="F2244" t="s">
        <v>117</v>
      </c>
      <c r="G2244" t="s">
        <v>118</v>
      </c>
      <c r="H2244">
        <v>209</v>
      </c>
      <c r="I2244" t="s">
        <v>111</v>
      </c>
      <c r="J2244" t="s">
        <v>112</v>
      </c>
      <c r="L2244">
        <v>30</v>
      </c>
      <c r="M2244" t="s">
        <v>119</v>
      </c>
    </row>
    <row r="2245" spans="1:13" x14ac:dyDescent="0.3">
      <c r="A2245" t="s">
        <v>108</v>
      </c>
      <c r="B2245" s="16">
        <v>41029</v>
      </c>
      <c r="C2245" s="16" t="str">
        <f t="shared" si="105"/>
        <v>Apr</v>
      </c>
      <c r="D2245" s="16" t="str">
        <f t="shared" si="106"/>
        <v>FY 2013</v>
      </c>
      <c r="E2245" s="16" t="str">
        <f t="shared" si="107"/>
        <v>Q1</v>
      </c>
      <c r="F2245" t="s">
        <v>120</v>
      </c>
      <c r="G2245" t="s">
        <v>121</v>
      </c>
      <c r="H2245">
        <v>35</v>
      </c>
      <c r="I2245" t="s">
        <v>111</v>
      </c>
      <c r="J2245" t="s">
        <v>112</v>
      </c>
      <c r="L2245">
        <v>40</v>
      </c>
      <c r="M2245" t="s">
        <v>122</v>
      </c>
    </row>
    <row r="2246" spans="1:13" x14ac:dyDescent="0.3">
      <c r="A2246" t="s">
        <v>108</v>
      </c>
      <c r="B2246" s="16">
        <v>41029</v>
      </c>
      <c r="C2246" s="16" t="str">
        <f t="shared" si="105"/>
        <v>Apr</v>
      </c>
      <c r="D2246" s="16" t="str">
        <f t="shared" si="106"/>
        <v>FY 2013</v>
      </c>
      <c r="E2246" s="16" t="str">
        <f t="shared" si="107"/>
        <v>Q1</v>
      </c>
      <c r="F2246" t="s">
        <v>123</v>
      </c>
      <c r="G2246" t="s">
        <v>124</v>
      </c>
      <c r="H2246">
        <v>1439</v>
      </c>
      <c r="I2246" t="s">
        <v>111</v>
      </c>
      <c r="J2246" t="s">
        <v>112</v>
      </c>
      <c r="L2246">
        <v>50</v>
      </c>
      <c r="M2246" t="s">
        <v>125</v>
      </c>
    </row>
    <row r="2247" spans="1:13" x14ac:dyDescent="0.3">
      <c r="A2247" t="s">
        <v>108</v>
      </c>
      <c r="B2247" s="16">
        <v>41029</v>
      </c>
      <c r="C2247" s="16" t="str">
        <f t="shared" si="105"/>
        <v>Apr</v>
      </c>
      <c r="D2247" s="16" t="str">
        <f t="shared" si="106"/>
        <v>FY 2013</v>
      </c>
      <c r="E2247" s="16" t="str">
        <f t="shared" si="107"/>
        <v>Q1</v>
      </c>
      <c r="F2247" t="s">
        <v>126</v>
      </c>
      <c r="G2247" t="s">
        <v>127</v>
      </c>
      <c r="H2247">
        <v>6295</v>
      </c>
      <c r="I2247" t="s">
        <v>111</v>
      </c>
      <c r="J2247" t="s">
        <v>112</v>
      </c>
      <c r="L2247">
        <v>60</v>
      </c>
      <c r="M2247" t="s">
        <v>128</v>
      </c>
    </row>
    <row r="2248" spans="1:13" x14ac:dyDescent="0.3">
      <c r="A2248" t="s">
        <v>108</v>
      </c>
      <c r="B2248" s="16">
        <v>41029</v>
      </c>
      <c r="C2248" s="16" t="str">
        <f t="shared" si="105"/>
        <v>Apr</v>
      </c>
      <c r="D2248" s="16" t="str">
        <f t="shared" si="106"/>
        <v>FY 2013</v>
      </c>
      <c r="E2248" s="16" t="str">
        <f t="shared" si="107"/>
        <v>Q1</v>
      </c>
      <c r="F2248" t="s">
        <v>129</v>
      </c>
      <c r="G2248" t="s">
        <v>130</v>
      </c>
      <c r="H2248">
        <v>66416</v>
      </c>
      <c r="I2248" t="s">
        <v>111</v>
      </c>
      <c r="J2248" t="s">
        <v>112</v>
      </c>
      <c r="L2248">
        <v>70</v>
      </c>
      <c r="M2248" t="s">
        <v>131</v>
      </c>
    </row>
    <row r="2249" spans="1:13" x14ac:dyDescent="0.3">
      <c r="A2249" t="s">
        <v>108</v>
      </c>
      <c r="B2249" s="16">
        <v>41029</v>
      </c>
      <c r="C2249" s="16" t="str">
        <f t="shared" si="105"/>
        <v>Apr</v>
      </c>
      <c r="D2249" s="16" t="str">
        <f t="shared" si="106"/>
        <v>FY 2013</v>
      </c>
      <c r="E2249" s="16" t="str">
        <f t="shared" si="107"/>
        <v>Q1</v>
      </c>
      <c r="F2249" t="s">
        <v>132</v>
      </c>
      <c r="G2249" t="s">
        <v>133</v>
      </c>
      <c r="H2249">
        <v>22929</v>
      </c>
      <c r="I2249" t="s">
        <v>111</v>
      </c>
      <c r="J2249" t="s">
        <v>112</v>
      </c>
      <c r="L2249">
        <v>80</v>
      </c>
      <c r="M2249" t="s">
        <v>134</v>
      </c>
    </row>
    <row r="2250" spans="1:13" x14ac:dyDescent="0.3">
      <c r="A2250" t="s">
        <v>108</v>
      </c>
      <c r="B2250" s="16">
        <v>41029</v>
      </c>
      <c r="C2250" s="16" t="str">
        <f t="shared" si="105"/>
        <v>Apr</v>
      </c>
      <c r="D2250" s="16" t="str">
        <f t="shared" si="106"/>
        <v>FY 2013</v>
      </c>
      <c r="E2250" s="16" t="str">
        <f t="shared" si="107"/>
        <v>Q1</v>
      </c>
      <c r="F2250" t="s">
        <v>135</v>
      </c>
      <c r="G2250" t="s">
        <v>136</v>
      </c>
      <c r="H2250">
        <v>14273</v>
      </c>
      <c r="I2250" t="s">
        <v>111</v>
      </c>
      <c r="J2250" t="s">
        <v>112</v>
      </c>
      <c r="L2250">
        <v>90</v>
      </c>
      <c r="M2250" t="s">
        <v>137</v>
      </c>
    </row>
    <row r="2251" spans="1:13" x14ac:dyDescent="0.3">
      <c r="A2251" t="s">
        <v>108</v>
      </c>
      <c r="B2251" s="16">
        <v>41029</v>
      </c>
      <c r="C2251" s="16" t="str">
        <f t="shared" si="105"/>
        <v>Apr</v>
      </c>
      <c r="D2251" s="16" t="str">
        <f t="shared" si="106"/>
        <v>FY 2013</v>
      </c>
      <c r="E2251" s="16" t="str">
        <f t="shared" si="107"/>
        <v>Q1</v>
      </c>
      <c r="F2251" t="s">
        <v>138</v>
      </c>
      <c r="G2251" t="s">
        <v>139</v>
      </c>
      <c r="H2251">
        <v>240</v>
      </c>
      <c r="I2251" t="s">
        <v>111</v>
      </c>
      <c r="J2251" t="s">
        <v>112</v>
      </c>
      <c r="L2251">
        <v>100</v>
      </c>
      <c r="M2251" t="s">
        <v>140</v>
      </c>
    </row>
    <row r="2252" spans="1:13" x14ac:dyDescent="0.3">
      <c r="A2252" t="s">
        <v>108</v>
      </c>
      <c r="B2252" s="16">
        <v>41029</v>
      </c>
      <c r="C2252" s="16" t="str">
        <f t="shared" si="105"/>
        <v>Apr</v>
      </c>
      <c r="D2252" s="16" t="str">
        <f t="shared" si="106"/>
        <v>FY 2013</v>
      </c>
      <c r="E2252" s="16" t="str">
        <f t="shared" si="107"/>
        <v>Q1</v>
      </c>
      <c r="F2252" t="s">
        <v>141</v>
      </c>
      <c r="G2252" t="s">
        <v>142</v>
      </c>
      <c r="H2252">
        <v>23</v>
      </c>
      <c r="I2252" t="s">
        <v>111</v>
      </c>
      <c r="J2252" t="s">
        <v>112</v>
      </c>
      <c r="L2252">
        <v>110</v>
      </c>
      <c r="M2252" t="s">
        <v>143</v>
      </c>
    </row>
    <row r="2253" spans="1:13" x14ac:dyDescent="0.3">
      <c r="A2253" t="s">
        <v>108</v>
      </c>
      <c r="B2253" s="16">
        <v>41029</v>
      </c>
      <c r="C2253" s="16" t="str">
        <f t="shared" si="105"/>
        <v>Apr</v>
      </c>
      <c r="D2253" s="16" t="str">
        <f t="shared" si="106"/>
        <v>FY 2013</v>
      </c>
      <c r="E2253" s="16" t="str">
        <f t="shared" si="107"/>
        <v>Q1</v>
      </c>
      <c r="F2253" t="s">
        <v>144</v>
      </c>
      <c r="G2253" t="s">
        <v>145</v>
      </c>
      <c r="H2253">
        <v>2088</v>
      </c>
      <c r="I2253" t="s">
        <v>111</v>
      </c>
      <c r="J2253" t="s">
        <v>112</v>
      </c>
      <c r="L2253">
        <v>120</v>
      </c>
      <c r="M2253" t="s">
        <v>146</v>
      </c>
    </row>
    <row r="2254" spans="1:13" x14ac:dyDescent="0.3">
      <c r="A2254" t="s">
        <v>108</v>
      </c>
      <c r="B2254" s="16">
        <v>41029</v>
      </c>
      <c r="C2254" s="16" t="str">
        <f t="shared" si="105"/>
        <v>Apr</v>
      </c>
      <c r="D2254" s="16" t="str">
        <f t="shared" si="106"/>
        <v>FY 2013</v>
      </c>
      <c r="E2254" s="16" t="str">
        <f t="shared" si="107"/>
        <v>Q1</v>
      </c>
      <c r="F2254" t="s">
        <v>147</v>
      </c>
      <c r="G2254" t="s">
        <v>148</v>
      </c>
      <c r="H2254">
        <v>6305</v>
      </c>
      <c r="I2254" t="s">
        <v>111</v>
      </c>
      <c r="J2254" t="s">
        <v>112</v>
      </c>
      <c r="L2254">
        <v>130</v>
      </c>
      <c r="M2254" t="s">
        <v>149</v>
      </c>
    </row>
    <row r="2255" spans="1:13" x14ac:dyDescent="0.3">
      <c r="A2255" t="s">
        <v>108</v>
      </c>
      <c r="B2255" s="16">
        <v>41029</v>
      </c>
      <c r="C2255" s="16" t="str">
        <f t="shared" si="105"/>
        <v>Apr</v>
      </c>
      <c r="D2255" s="16" t="str">
        <f t="shared" si="106"/>
        <v>FY 2013</v>
      </c>
      <c r="E2255" s="16" t="str">
        <f t="shared" si="107"/>
        <v>Q1</v>
      </c>
      <c r="F2255" t="s">
        <v>150</v>
      </c>
      <c r="G2255" t="s">
        <v>151</v>
      </c>
      <c r="H2255">
        <v>68566</v>
      </c>
      <c r="I2255" t="s">
        <v>111</v>
      </c>
      <c r="J2255" t="s">
        <v>112</v>
      </c>
      <c r="L2255">
        <v>140</v>
      </c>
      <c r="M2255" t="s">
        <v>152</v>
      </c>
    </row>
    <row r="2256" spans="1:13" x14ac:dyDescent="0.3">
      <c r="A2256" t="s">
        <v>108</v>
      </c>
      <c r="B2256" s="16">
        <v>40999</v>
      </c>
      <c r="C2256" s="16" t="str">
        <f t="shared" si="105"/>
        <v>Mar</v>
      </c>
      <c r="D2256" s="16" t="str">
        <f t="shared" si="106"/>
        <v>FY 2012</v>
      </c>
      <c r="E2256" s="16" t="str">
        <f t="shared" si="107"/>
        <v>Q4</v>
      </c>
      <c r="F2256" t="s">
        <v>109</v>
      </c>
      <c r="G2256" t="s">
        <v>110</v>
      </c>
      <c r="H2256">
        <v>23286</v>
      </c>
      <c r="I2256" t="s">
        <v>111</v>
      </c>
      <c r="J2256" t="s">
        <v>112</v>
      </c>
      <c r="L2256">
        <v>10</v>
      </c>
      <c r="M2256" t="s">
        <v>113</v>
      </c>
    </row>
    <row r="2257" spans="1:13" x14ac:dyDescent="0.3">
      <c r="A2257" t="s">
        <v>108</v>
      </c>
      <c r="B2257" s="16">
        <v>40999</v>
      </c>
      <c r="C2257" s="16" t="str">
        <f t="shared" si="105"/>
        <v>Mar</v>
      </c>
      <c r="D2257" s="16" t="str">
        <f t="shared" si="106"/>
        <v>FY 2012</v>
      </c>
      <c r="E2257" s="16" t="str">
        <f t="shared" si="107"/>
        <v>Q4</v>
      </c>
      <c r="F2257" t="s">
        <v>114</v>
      </c>
      <c r="G2257" t="s">
        <v>115</v>
      </c>
      <c r="H2257">
        <v>14469</v>
      </c>
      <c r="I2257" t="s">
        <v>111</v>
      </c>
      <c r="J2257" t="s">
        <v>112</v>
      </c>
      <c r="L2257">
        <v>20</v>
      </c>
      <c r="M2257" t="s">
        <v>116</v>
      </c>
    </row>
    <row r="2258" spans="1:13" x14ac:dyDescent="0.3">
      <c r="A2258" t="s">
        <v>108</v>
      </c>
      <c r="B2258" s="16">
        <v>40999</v>
      </c>
      <c r="C2258" s="16" t="str">
        <f t="shared" si="105"/>
        <v>Mar</v>
      </c>
      <c r="D2258" s="16" t="str">
        <f t="shared" si="106"/>
        <v>FY 2012</v>
      </c>
      <c r="E2258" s="16" t="str">
        <f t="shared" si="107"/>
        <v>Q4</v>
      </c>
      <c r="F2258" t="s">
        <v>117</v>
      </c>
      <c r="G2258" t="s">
        <v>118</v>
      </c>
      <c r="H2258">
        <v>254</v>
      </c>
      <c r="I2258" t="s">
        <v>111</v>
      </c>
      <c r="J2258" t="s">
        <v>112</v>
      </c>
      <c r="L2258">
        <v>30</v>
      </c>
      <c r="M2258" t="s">
        <v>119</v>
      </c>
    </row>
    <row r="2259" spans="1:13" x14ac:dyDescent="0.3">
      <c r="A2259" t="s">
        <v>108</v>
      </c>
      <c r="B2259" s="16">
        <v>40999</v>
      </c>
      <c r="C2259" s="16" t="str">
        <f t="shared" si="105"/>
        <v>Mar</v>
      </c>
      <c r="D2259" s="16" t="str">
        <f t="shared" si="106"/>
        <v>FY 2012</v>
      </c>
      <c r="E2259" s="16" t="str">
        <f t="shared" si="107"/>
        <v>Q4</v>
      </c>
      <c r="F2259" t="s">
        <v>120</v>
      </c>
      <c r="G2259" t="s">
        <v>121</v>
      </c>
      <c r="H2259">
        <v>125</v>
      </c>
      <c r="I2259" t="s">
        <v>111</v>
      </c>
      <c r="J2259" t="s">
        <v>112</v>
      </c>
      <c r="L2259">
        <v>40</v>
      </c>
      <c r="M2259" t="s">
        <v>122</v>
      </c>
    </row>
    <row r="2260" spans="1:13" x14ac:dyDescent="0.3">
      <c r="A2260" t="s">
        <v>108</v>
      </c>
      <c r="B2260" s="16">
        <v>40999</v>
      </c>
      <c r="C2260" s="16" t="str">
        <f t="shared" si="105"/>
        <v>Mar</v>
      </c>
      <c r="D2260" s="16" t="str">
        <f t="shared" si="106"/>
        <v>FY 2012</v>
      </c>
      <c r="E2260" s="16" t="str">
        <f t="shared" si="107"/>
        <v>Q4</v>
      </c>
      <c r="F2260" t="s">
        <v>123</v>
      </c>
      <c r="G2260" t="s">
        <v>124</v>
      </c>
      <c r="H2260">
        <v>2209</v>
      </c>
      <c r="I2260" t="s">
        <v>111</v>
      </c>
      <c r="J2260" t="s">
        <v>112</v>
      </c>
      <c r="L2260">
        <v>50</v>
      </c>
      <c r="M2260" t="s">
        <v>125</v>
      </c>
    </row>
    <row r="2261" spans="1:13" x14ac:dyDescent="0.3">
      <c r="A2261" t="s">
        <v>108</v>
      </c>
      <c r="B2261" s="16">
        <v>40999</v>
      </c>
      <c r="C2261" s="16" t="str">
        <f t="shared" si="105"/>
        <v>Mar</v>
      </c>
      <c r="D2261" s="16" t="str">
        <f t="shared" si="106"/>
        <v>FY 2012</v>
      </c>
      <c r="E2261" s="16" t="str">
        <f t="shared" si="107"/>
        <v>Q4</v>
      </c>
      <c r="F2261" t="s">
        <v>126</v>
      </c>
      <c r="G2261" t="s">
        <v>127</v>
      </c>
      <c r="H2261">
        <v>6229</v>
      </c>
      <c r="I2261" t="s">
        <v>111</v>
      </c>
      <c r="J2261" t="s">
        <v>112</v>
      </c>
      <c r="L2261">
        <v>60</v>
      </c>
      <c r="M2261" t="s">
        <v>128</v>
      </c>
    </row>
    <row r="2262" spans="1:13" x14ac:dyDescent="0.3">
      <c r="A2262" t="s">
        <v>108</v>
      </c>
      <c r="B2262" s="16">
        <v>40999</v>
      </c>
      <c r="C2262" s="16" t="str">
        <f t="shared" si="105"/>
        <v>Mar</v>
      </c>
      <c r="D2262" s="16" t="str">
        <f t="shared" si="106"/>
        <v>FY 2012</v>
      </c>
      <c r="E2262" s="16" t="str">
        <f t="shared" si="107"/>
        <v>Q4</v>
      </c>
      <c r="F2262" t="s">
        <v>129</v>
      </c>
      <c r="G2262" t="s">
        <v>130</v>
      </c>
      <c r="H2262">
        <v>70671</v>
      </c>
      <c r="I2262" t="s">
        <v>111</v>
      </c>
      <c r="J2262" t="s">
        <v>112</v>
      </c>
      <c r="L2262">
        <v>70</v>
      </c>
      <c r="M2262" t="s">
        <v>131</v>
      </c>
    </row>
    <row r="2263" spans="1:13" x14ac:dyDescent="0.3">
      <c r="A2263" t="s">
        <v>108</v>
      </c>
      <c r="B2263" s="16">
        <v>40999</v>
      </c>
      <c r="C2263" s="16" t="str">
        <f t="shared" si="105"/>
        <v>Mar</v>
      </c>
      <c r="D2263" s="16" t="str">
        <f t="shared" si="106"/>
        <v>FY 2012</v>
      </c>
      <c r="E2263" s="16" t="str">
        <f t="shared" si="107"/>
        <v>Q4</v>
      </c>
      <c r="F2263" t="s">
        <v>132</v>
      </c>
      <c r="G2263" t="s">
        <v>133</v>
      </c>
      <c r="H2263">
        <v>22764</v>
      </c>
      <c r="I2263" t="s">
        <v>111</v>
      </c>
      <c r="J2263" t="s">
        <v>112</v>
      </c>
      <c r="L2263">
        <v>80</v>
      </c>
      <c r="M2263" t="s">
        <v>134</v>
      </c>
    </row>
    <row r="2264" spans="1:13" x14ac:dyDescent="0.3">
      <c r="A2264" t="s">
        <v>108</v>
      </c>
      <c r="B2264" s="16">
        <v>40999</v>
      </c>
      <c r="C2264" s="16" t="str">
        <f t="shared" si="105"/>
        <v>Mar</v>
      </c>
      <c r="D2264" s="16" t="str">
        <f t="shared" si="106"/>
        <v>FY 2012</v>
      </c>
      <c r="E2264" s="16" t="str">
        <f t="shared" si="107"/>
        <v>Q4</v>
      </c>
      <c r="F2264" t="s">
        <v>135</v>
      </c>
      <c r="G2264" t="s">
        <v>136</v>
      </c>
      <c r="H2264">
        <v>14138</v>
      </c>
      <c r="I2264" t="s">
        <v>111</v>
      </c>
      <c r="J2264" t="s">
        <v>112</v>
      </c>
      <c r="L2264">
        <v>90</v>
      </c>
      <c r="M2264" t="s">
        <v>137</v>
      </c>
    </row>
    <row r="2265" spans="1:13" x14ac:dyDescent="0.3">
      <c r="A2265" t="s">
        <v>108</v>
      </c>
      <c r="B2265" s="16">
        <v>40999</v>
      </c>
      <c r="C2265" s="16" t="str">
        <f t="shared" si="105"/>
        <v>Mar</v>
      </c>
      <c r="D2265" s="16" t="str">
        <f t="shared" si="106"/>
        <v>FY 2012</v>
      </c>
      <c r="E2265" s="16" t="str">
        <f t="shared" si="107"/>
        <v>Q4</v>
      </c>
      <c r="F2265" t="s">
        <v>138</v>
      </c>
      <c r="G2265" t="s">
        <v>139</v>
      </c>
      <c r="H2265">
        <v>236</v>
      </c>
      <c r="I2265" t="s">
        <v>111</v>
      </c>
      <c r="J2265" t="s">
        <v>112</v>
      </c>
      <c r="L2265">
        <v>100</v>
      </c>
      <c r="M2265" t="s">
        <v>140</v>
      </c>
    </row>
    <row r="2266" spans="1:13" x14ac:dyDescent="0.3">
      <c r="A2266" t="s">
        <v>108</v>
      </c>
      <c r="B2266" s="16">
        <v>40999</v>
      </c>
      <c r="C2266" s="16" t="str">
        <f t="shared" si="105"/>
        <v>Mar</v>
      </c>
      <c r="D2266" s="16" t="str">
        <f t="shared" si="106"/>
        <v>FY 2012</v>
      </c>
      <c r="E2266" s="16" t="str">
        <f t="shared" si="107"/>
        <v>Q4</v>
      </c>
      <c r="F2266" t="s">
        <v>141</v>
      </c>
      <c r="G2266" t="s">
        <v>142</v>
      </c>
      <c r="H2266">
        <v>54</v>
      </c>
      <c r="I2266" t="s">
        <v>111</v>
      </c>
      <c r="J2266" t="s">
        <v>112</v>
      </c>
      <c r="L2266">
        <v>110</v>
      </c>
      <c r="M2266" t="s">
        <v>143</v>
      </c>
    </row>
    <row r="2267" spans="1:13" x14ac:dyDescent="0.3">
      <c r="A2267" t="s">
        <v>108</v>
      </c>
      <c r="B2267" s="16">
        <v>40999</v>
      </c>
      <c r="C2267" s="16" t="str">
        <f t="shared" si="105"/>
        <v>Mar</v>
      </c>
      <c r="D2267" s="16" t="str">
        <f t="shared" si="106"/>
        <v>FY 2012</v>
      </c>
      <c r="E2267" s="16" t="str">
        <f t="shared" si="107"/>
        <v>Q4</v>
      </c>
      <c r="F2267" t="s">
        <v>144</v>
      </c>
      <c r="G2267" t="s">
        <v>145</v>
      </c>
      <c r="H2267">
        <v>2103</v>
      </c>
      <c r="I2267" t="s">
        <v>111</v>
      </c>
      <c r="J2267" t="s">
        <v>112</v>
      </c>
      <c r="L2267">
        <v>120</v>
      </c>
      <c r="M2267" t="s">
        <v>146</v>
      </c>
    </row>
    <row r="2268" spans="1:13" x14ac:dyDescent="0.3">
      <c r="A2268" t="s">
        <v>108</v>
      </c>
      <c r="B2268" s="16">
        <v>40999</v>
      </c>
      <c r="C2268" s="16" t="str">
        <f t="shared" si="105"/>
        <v>Mar</v>
      </c>
      <c r="D2268" s="16" t="str">
        <f t="shared" si="106"/>
        <v>FY 2012</v>
      </c>
      <c r="E2268" s="16" t="str">
        <f t="shared" si="107"/>
        <v>Q4</v>
      </c>
      <c r="F2268" t="s">
        <v>147</v>
      </c>
      <c r="G2268" t="s">
        <v>148</v>
      </c>
      <c r="H2268">
        <v>6233</v>
      </c>
      <c r="I2268" t="s">
        <v>111</v>
      </c>
      <c r="J2268" t="s">
        <v>112</v>
      </c>
      <c r="L2268">
        <v>130</v>
      </c>
      <c r="M2268" t="s">
        <v>149</v>
      </c>
    </row>
    <row r="2269" spans="1:13" x14ac:dyDescent="0.3">
      <c r="A2269" t="s">
        <v>108</v>
      </c>
      <c r="B2269" s="16">
        <v>40999</v>
      </c>
      <c r="C2269" s="16" t="str">
        <f t="shared" si="105"/>
        <v>Mar</v>
      </c>
      <c r="D2269" s="16" t="str">
        <f t="shared" si="106"/>
        <v>FY 2012</v>
      </c>
      <c r="E2269" s="16" t="str">
        <f t="shared" si="107"/>
        <v>Q4</v>
      </c>
      <c r="F2269" t="s">
        <v>150</v>
      </c>
      <c r="G2269" t="s">
        <v>151</v>
      </c>
      <c r="H2269">
        <v>71711</v>
      </c>
      <c r="I2269" t="s">
        <v>111</v>
      </c>
      <c r="J2269" t="s">
        <v>112</v>
      </c>
      <c r="L2269">
        <v>140</v>
      </c>
      <c r="M2269" t="s">
        <v>152</v>
      </c>
    </row>
    <row r="2270" spans="1:13" x14ac:dyDescent="0.3">
      <c r="A2270" t="s">
        <v>108</v>
      </c>
      <c r="B2270" s="16">
        <v>40968</v>
      </c>
      <c r="C2270" s="16" t="str">
        <f t="shared" si="105"/>
        <v>Feb</v>
      </c>
      <c r="D2270" s="16" t="str">
        <f t="shared" si="106"/>
        <v>FY 2012</v>
      </c>
      <c r="E2270" s="16" t="str">
        <f t="shared" si="107"/>
        <v>Q4</v>
      </c>
      <c r="F2270" t="s">
        <v>109</v>
      </c>
      <c r="G2270" t="s">
        <v>110</v>
      </c>
      <c r="H2270">
        <v>24172</v>
      </c>
      <c r="I2270" t="s">
        <v>111</v>
      </c>
      <c r="J2270" t="s">
        <v>112</v>
      </c>
      <c r="L2270">
        <v>10</v>
      </c>
      <c r="M2270" t="s">
        <v>113</v>
      </c>
    </row>
    <row r="2271" spans="1:13" x14ac:dyDescent="0.3">
      <c r="A2271" t="s">
        <v>108</v>
      </c>
      <c r="B2271" s="16">
        <v>40968</v>
      </c>
      <c r="C2271" s="16" t="str">
        <f t="shared" si="105"/>
        <v>Feb</v>
      </c>
      <c r="D2271" s="16" t="str">
        <f t="shared" si="106"/>
        <v>FY 2012</v>
      </c>
      <c r="E2271" s="16" t="str">
        <f t="shared" si="107"/>
        <v>Q4</v>
      </c>
      <c r="F2271" t="s">
        <v>114</v>
      </c>
      <c r="G2271" t="s">
        <v>115</v>
      </c>
      <c r="H2271">
        <v>13241</v>
      </c>
      <c r="I2271" t="s">
        <v>111</v>
      </c>
      <c r="J2271" t="s">
        <v>112</v>
      </c>
      <c r="L2271">
        <v>20</v>
      </c>
      <c r="M2271" t="s">
        <v>116</v>
      </c>
    </row>
    <row r="2272" spans="1:13" x14ac:dyDescent="0.3">
      <c r="A2272" t="s">
        <v>108</v>
      </c>
      <c r="B2272" s="16">
        <v>40968</v>
      </c>
      <c r="C2272" s="16" t="str">
        <f t="shared" si="105"/>
        <v>Feb</v>
      </c>
      <c r="D2272" s="16" t="str">
        <f t="shared" si="106"/>
        <v>FY 2012</v>
      </c>
      <c r="E2272" s="16" t="str">
        <f t="shared" si="107"/>
        <v>Q4</v>
      </c>
      <c r="F2272" t="s">
        <v>117</v>
      </c>
      <c r="G2272" t="s">
        <v>118</v>
      </c>
      <c r="H2272">
        <v>244</v>
      </c>
      <c r="I2272" t="s">
        <v>111</v>
      </c>
      <c r="J2272" t="s">
        <v>112</v>
      </c>
      <c r="L2272">
        <v>30</v>
      </c>
      <c r="M2272" t="s">
        <v>119</v>
      </c>
    </row>
    <row r="2273" spans="1:13" x14ac:dyDescent="0.3">
      <c r="A2273" t="s">
        <v>108</v>
      </c>
      <c r="B2273" s="16">
        <v>40968</v>
      </c>
      <c r="C2273" s="16" t="str">
        <f t="shared" si="105"/>
        <v>Feb</v>
      </c>
      <c r="D2273" s="16" t="str">
        <f t="shared" si="106"/>
        <v>FY 2012</v>
      </c>
      <c r="E2273" s="16" t="str">
        <f t="shared" si="107"/>
        <v>Q4</v>
      </c>
      <c r="F2273" t="s">
        <v>120</v>
      </c>
      <c r="G2273" t="s">
        <v>121</v>
      </c>
      <c r="H2273">
        <v>60</v>
      </c>
      <c r="I2273" t="s">
        <v>111</v>
      </c>
      <c r="J2273" t="s">
        <v>112</v>
      </c>
      <c r="L2273">
        <v>40</v>
      </c>
      <c r="M2273" t="s">
        <v>122</v>
      </c>
    </row>
    <row r="2274" spans="1:13" x14ac:dyDescent="0.3">
      <c r="A2274" t="s">
        <v>108</v>
      </c>
      <c r="B2274" s="16">
        <v>40968</v>
      </c>
      <c r="C2274" s="16" t="str">
        <f t="shared" si="105"/>
        <v>Feb</v>
      </c>
      <c r="D2274" s="16" t="str">
        <f t="shared" si="106"/>
        <v>FY 2012</v>
      </c>
      <c r="E2274" s="16" t="str">
        <f t="shared" si="107"/>
        <v>Q4</v>
      </c>
      <c r="F2274" t="s">
        <v>123</v>
      </c>
      <c r="G2274" t="s">
        <v>124</v>
      </c>
      <c r="H2274">
        <v>1721</v>
      </c>
      <c r="I2274" t="s">
        <v>111</v>
      </c>
      <c r="J2274" t="s">
        <v>112</v>
      </c>
      <c r="L2274">
        <v>50</v>
      </c>
      <c r="M2274" t="s">
        <v>125</v>
      </c>
    </row>
    <row r="2275" spans="1:13" x14ac:dyDescent="0.3">
      <c r="A2275" t="s">
        <v>108</v>
      </c>
      <c r="B2275" s="16">
        <v>40968</v>
      </c>
      <c r="C2275" s="16" t="str">
        <f t="shared" si="105"/>
        <v>Feb</v>
      </c>
      <c r="D2275" s="16" t="str">
        <f t="shared" si="106"/>
        <v>FY 2012</v>
      </c>
      <c r="E2275" s="16" t="str">
        <f t="shared" si="107"/>
        <v>Q4</v>
      </c>
      <c r="F2275" t="s">
        <v>126</v>
      </c>
      <c r="G2275" t="s">
        <v>127</v>
      </c>
      <c r="H2275">
        <v>8906</v>
      </c>
      <c r="I2275" t="s">
        <v>111</v>
      </c>
      <c r="J2275" t="s">
        <v>112</v>
      </c>
      <c r="L2275">
        <v>60</v>
      </c>
      <c r="M2275" t="s">
        <v>128</v>
      </c>
    </row>
    <row r="2276" spans="1:13" x14ac:dyDescent="0.3">
      <c r="A2276" t="s">
        <v>108</v>
      </c>
      <c r="B2276" s="16">
        <v>40968</v>
      </c>
      <c r="C2276" s="16" t="str">
        <f t="shared" si="105"/>
        <v>Feb</v>
      </c>
      <c r="D2276" s="16" t="str">
        <f t="shared" si="106"/>
        <v>FY 2012</v>
      </c>
      <c r="E2276" s="16" t="str">
        <f t="shared" si="107"/>
        <v>Q4</v>
      </c>
      <c r="F2276" t="s">
        <v>129</v>
      </c>
      <c r="G2276" t="s">
        <v>130</v>
      </c>
      <c r="H2276">
        <v>65011</v>
      </c>
      <c r="I2276" t="s">
        <v>111</v>
      </c>
      <c r="J2276" t="s">
        <v>112</v>
      </c>
      <c r="L2276">
        <v>70</v>
      </c>
      <c r="M2276" t="s">
        <v>131</v>
      </c>
    </row>
    <row r="2277" spans="1:13" x14ac:dyDescent="0.3">
      <c r="A2277" t="s">
        <v>108</v>
      </c>
      <c r="B2277" s="16">
        <v>40968</v>
      </c>
      <c r="C2277" s="16" t="str">
        <f t="shared" si="105"/>
        <v>Feb</v>
      </c>
      <c r="D2277" s="16" t="str">
        <f t="shared" si="106"/>
        <v>FY 2012</v>
      </c>
      <c r="E2277" s="16" t="str">
        <f t="shared" si="107"/>
        <v>Q4</v>
      </c>
      <c r="F2277" t="s">
        <v>132</v>
      </c>
      <c r="G2277" t="s">
        <v>133</v>
      </c>
      <c r="H2277">
        <v>21138</v>
      </c>
      <c r="I2277" t="s">
        <v>111</v>
      </c>
      <c r="J2277" t="s">
        <v>112</v>
      </c>
      <c r="L2277">
        <v>80</v>
      </c>
      <c r="M2277" t="s">
        <v>134</v>
      </c>
    </row>
    <row r="2278" spans="1:13" x14ac:dyDescent="0.3">
      <c r="A2278" t="s">
        <v>108</v>
      </c>
      <c r="B2278" s="16">
        <v>40968</v>
      </c>
      <c r="C2278" s="16" t="str">
        <f t="shared" si="105"/>
        <v>Feb</v>
      </c>
      <c r="D2278" s="16" t="str">
        <f t="shared" si="106"/>
        <v>FY 2012</v>
      </c>
      <c r="E2278" s="16" t="str">
        <f t="shared" si="107"/>
        <v>Q4</v>
      </c>
      <c r="F2278" t="s">
        <v>135</v>
      </c>
      <c r="G2278" t="s">
        <v>136</v>
      </c>
      <c r="H2278">
        <v>13256</v>
      </c>
      <c r="I2278" t="s">
        <v>111</v>
      </c>
      <c r="J2278" t="s">
        <v>112</v>
      </c>
      <c r="L2278">
        <v>90</v>
      </c>
      <c r="M2278" t="s">
        <v>137</v>
      </c>
    </row>
    <row r="2279" spans="1:13" x14ac:dyDescent="0.3">
      <c r="A2279" t="s">
        <v>108</v>
      </c>
      <c r="B2279" s="16">
        <v>40968</v>
      </c>
      <c r="C2279" s="16" t="str">
        <f t="shared" si="105"/>
        <v>Feb</v>
      </c>
      <c r="D2279" s="16" t="str">
        <f t="shared" si="106"/>
        <v>FY 2012</v>
      </c>
      <c r="E2279" s="16" t="str">
        <f t="shared" si="107"/>
        <v>Q4</v>
      </c>
      <c r="F2279" t="s">
        <v>138</v>
      </c>
      <c r="G2279" t="s">
        <v>139</v>
      </c>
      <c r="H2279">
        <v>214</v>
      </c>
      <c r="I2279" t="s">
        <v>111</v>
      </c>
      <c r="J2279" t="s">
        <v>112</v>
      </c>
      <c r="L2279">
        <v>100</v>
      </c>
      <c r="M2279" t="s">
        <v>140</v>
      </c>
    </row>
    <row r="2280" spans="1:13" x14ac:dyDescent="0.3">
      <c r="A2280" t="s">
        <v>108</v>
      </c>
      <c r="B2280" s="16">
        <v>40968</v>
      </c>
      <c r="C2280" s="16" t="str">
        <f t="shared" si="105"/>
        <v>Feb</v>
      </c>
      <c r="D2280" s="16" t="str">
        <f t="shared" si="106"/>
        <v>FY 2012</v>
      </c>
      <c r="E2280" s="16" t="str">
        <f t="shared" si="107"/>
        <v>Q4</v>
      </c>
      <c r="F2280" t="s">
        <v>141</v>
      </c>
      <c r="G2280" t="s">
        <v>142</v>
      </c>
      <c r="H2280">
        <v>113</v>
      </c>
      <c r="I2280" t="s">
        <v>111</v>
      </c>
      <c r="J2280" t="s">
        <v>112</v>
      </c>
      <c r="L2280">
        <v>110</v>
      </c>
      <c r="M2280" t="s">
        <v>143</v>
      </c>
    </row>
    <row r="2281" spans="1:13" x14ac:dyDescent="0.3">
      <c r="A2281" t="s">
        <v>108</v>
      </c>
      <c r="B2281" s="16">
        <v>40968</v>
      </c>
      <c r="C2281" s="16" t="str">
        <f t="shared" si="105"/>
        <v>Feb</v>
      </c>
      <c r="D2281" s="16" t="str">
        <f t="shared" si="106"/>
        <v>FY 2012</v>
      </c>
      <c r="E2281" s="16" t="str">
        <f t="shared" si="107"/>
        <v>Q4</v>
      </c>
      <c r="F2281" t="s">
        <v>144</v>
      </c>
      <c r="G2281" t="s">
        <v>145</v>
      </c>
      <c r="H2281">
        <v>1828</v>
      </c>
      <c r="I2281" t="s">
        <v>111</v>
      </c>
      <c r="J2281" t="s">
        <v>112</v>
      </c>
      <c r="L2281">
        <v>120</v>
      </c>
      <c r="M2281" t="s">
        <v>146</v>
      </c>
    </row>
    <row r="2282" spans="1:13" x14ac:dyDescent="0.3">
      <c r="A2282" t="s">
        <v>108</v>
      </c>
      <c r="B2282" s="16">
        <v>40968</v>
      </c>
      <c r="C2282" s="16" t="str">
        <f t="shared" si="105"/>
        <v>Feb</v>
      </c>
      <c r="D2282" s="16" t="str">
        <f t="shared" si="106"/>
        <v>FY 2012</v>
      </c>
      <c r="E2282" s="16" t="str">
        <f t="shared" si="107"/>
        <v>Q4</v>
      </c>
      <c r="F2282" t="s">
        <v>147</v>
      </c>
      <c r="G2282" t="s">
        <v>148</v>
      </c>
      <c r="H2282">
        <v>5727</v>
      </c>
      <c r="I2282" t="s">
        <v>111</v>
      </c>
      <c r="J2282" t="s">
        <v>112</v>
      </c>
      <c r="L2282">
        <v>130</v>
      </c>
      <c r="M2282" t="s">
        <v>149</v>
      </c>
    </row>
    <row r="2283" spans="1:13" x14ac:dyDescent="0.3">
      <c r="A2283" t="s">
        <v>108</v>
      </c>
      <c r="B2283" s="16">
        <v>40968</v>
      </c>
      <c r="C2283" s="16" t="str">
        <f t="shared" si="105"/>
        <v>Feb</v>
      </c>
      <c r="D2283" s="16" t="str">
        <f t="shared" si="106"/>
        <v>FY 2012</v>
      </c>
      <c r="E2283" s="16" t="str">
        <f t="shared" si="107"/>
        <v>Q4</v>
      </c>
      <c r="F2283" t="s">
        <v>150</v>
      </c>
      <c r="G2283" t="s">
        <v>151</v>
      </c>
      <c r="H2283">
        <v>64756</v>
      </c>
      <c r="I2283" t="s">
        <v>111</v>
      </c>
      <c r="J2283" t="s">
        <v>112</v>
      </c>
      <c r="L2283">
        <v>140</v>
      </c>
      <c r="M2283" t="s">
        <v>152</v>
      </c>
    </row>
    <row r="2284" spans="1:13" x14ac:dyDescent="0.3">
      <c r="A2284" t="s">
        <v>108</v>
      </c>
      <c r="B2284" s="16">
        <v>40939</v>
      </c>
      <c r="C2284" s="16" t="str">
        <f t="shared" si="105"/>
        <v>Jan</v>
      </c>
      <c r="D2284" s="16" t="str">
        <f t="shared" si="106"/>
        <v>FY 2012</v>
      </c>
      <c r="E2284" s="16" t="str">
        <f t="shared" si="107"/>
        <v>Q4</v>
      </c>
      <c r="F2284" t="s">
        <v>109</v>
      </c>
      <c r="G2284" t="s">
        <v>110</v>
      </c>
      <c r="H2284">
        <v>15722</v>
      </c>
      <c r="I2284" t="s">
        <v>111</v>
      </c>
      <c r="J2284" t="s">
        <v>112</v>
      </c>
      <c r="L2284">
        <v>10</v>
      </c>
      <c r="M2284" t="s">
        <v>113</v>
      </c>
    </row>
    <row r="2285" spans="1:13" x14ac:dyDescent="0.3">
      <c r="A2285" t="s">
        <v>108</v>
      </c>
      <c r="B2285" s="16">
        <v>40939</v>
      </c>
      <c r="C2285" s="16" t="str">
        <f t="shared" si="105"/>
        <v>Jan</v>
      </c>
      <c r="D2285" s="16" t="str">
        <f t="shared" si="106"/>
        <v>FY 2012</v>
      </c>
      <c r="E2285" s="16" t="str">
        <f t="shared" si="107"/>
        <v>Q4</v>
      </c>
      <c r="F2285" t="s">
        <v>114</v>
      </c>
      <c r="G2285" t="s">
        <v>115</v>
      </c>
      <c r="H2285">
        <v>13125</v>
      </c>
      <c r="I2285" t="s">
        <v>111</v>
      </c>
      <c r="J2285" t="s">
        <v>112</v>
      </c>
      <c r="L2285">
        <v>20</v>
      </c>
      <c r="M2285" t="s">
        <v>116</v>
      </c>
    </row>
    <row r="2286" spans="1:13" x14ac:dyDescent="0.3">
      <c r="A2286" t="s">
        <v>108</v>
      </c>
      <c r="B2286" s="16">
        <v>40939</v>
      </c>
      <c r="C2286" s="16" t="str">
        <f t="shared" si="105"/>
        <v>Jan</v>
      </c>
      <c r="D2286" s="16" t="str">
        <f t="shared" si="106"/>
        <v>FY 2012</v>
      </c>
      <c r="E2286" s="16" t="str">
        <f t="shared" si="107"/>
        <v>Q4</v>
      </c>
      <c r="F2286" t="s">
        <v>117</v>
      </c>
      <c r="G2286" t="s">
        <v>118</v>
      </c>
      <c r="H2286">
        <v>329</v>
      </c>
      <c r="I2286" t="s">
        <v>111</v>
      </c>
      <c r="J2286" t="s">
        <v>112</v>
      </c>
      <c r="L2286">
        <v>30</v>
      </c>
      <c r="M2286" t="s">
        <v>119</v>
      </c>
    </row>
    <row r="2287" spans="1:13" x14ac:dyDescent="0.3">
      <c r="A2287" t="s">
        <v>108</v>
      </c>
      <c r="B2287" s="16">
        <v>40939</v>
      </c>
      <c r="C2287" s="16" t="str">
        <f t="shared" si="105"/>
        <v>Jan</v>
      </c>
      <c r="D2287" s="16" t="str">
        <f t="shared" si="106"/>
        <v>FY 2012</v>
      </c>
      <c r="E2287" s="16" t="str">
        <f t="shared" si="107"/>
        <v>Q4</v>
      </c>
      <c r="F2287" t="s">
        <v>120</v>
      </c>
      <c r="G2287" t="s">
        <v>121</v>
      </c>
      <c r="H2287">
        <v>41</v>
      </c>
      <c r="I2287" t="s">
        <v>111</v>
      </c>
      <c r="J2287" t="s">
        <v>112</v>
      </c>
      <c r="L2287">
        <v>40</v>
      </c>
      <c r="M2287" t="s">
        <v>122</v>
      </c>
    </row>
    <row r="2288" spans="1:13" x14ac:dyDescent="0.3">
      <c r="A2288" t="s">
        <v>108</v>
      </c>
      <c r="B2288" s="16">
        <v>40939</v>
      </c>
      <c r="C2288" s="16" t="str">
        <f t="shared" si="105"/>
        <v>Jan</v>
      </c>
      <c r="D2288" s="16" t="str">
        <f t="shared" si="106"/>
        <v>FY 2012</v>
      </c>
      <c r="E2288" s="16" t="str">
        <f t="shared" si="107"/>
        <v>Q4</v>
      </c>
      <c r="F2288" t="s">
        <v>123</v>
      </c>
      <c r="G2288" t="s">
        <v>124</v>
      </c>
      <c r="H2288">
        <v>1858</v>
      </c>
      <c r="I2288" t="s">
        <v>111</v>
      </c>
      <c r="J2288" t="s">
        <v>112</v>
      </c>
      <c r="L2288">
        <v>50</v>
      </c>
      <c r="M2288" t="s">
        <v>125</v>
      </c>
    </row>
    <row r="2289" spans="1:13" x14ac:dyDescent="0.3">
      <c r="A2289" t="s">
        <v>108</v>
      </c>
      <c r="B2289" s="16">
        <v>40939</v>
      </c>
      <c r="C2289" s="16" t="str">
        <f t="shared" si="105"/>
        <v>Jan</v>
      </c>
      <c r="D2289" s="16" t="str">
        <f t="shared" si="106"/>
        <v>FY 2012</v>
      </c>
      <c r="E2289" s="16" t="str">
        <f t="shared" si="107"/>
        <v>Q4</v>
      </c>
      <c r="F2289" t="s">
        <v>126</v>
      </c>
      <c r="G2289" t="s">
        <v>127</v>
      </c>
      <c r="H2289">
        <v>369</v>
      </c>
      <c r="I2289" t="s">
        <v>111</v>
      </c>
      <c r="J2289" t="s">
        <v>112</v>
      </c>
      <c r="L2289">
        <v>60</v>
      </c>
      <c r="M2289" t="s">
        <v>128</v>
      </c>
    </row>
    <row r="2290" spans="1:13" x14ac:dyDescent="0.3">
      <c r="A2290" t="s">
        <v>108</v>
      </c>
      <c r="B2290" s="16">
        <v>40939</v>
      </c>
      <c r="C2290" s="16" t="str">
        <f t="shared" si="105"/>
        <v>Jan</v>
      </c>
      <c r="D2290" s="16" t="str">
        <f t="shared" si="106"/>
        <v>FY 2012</v>
      </c>
      <c r="E2290" s="16" t="str">
        <f t="shared" si="107"/>
        <v>Q4</v>
      </c>
      <c r="F2290" t="s">
        <v>129</v>
      </c>
      <c r="G2290" t="s">
        <v>130</v>
      </c>
      <c r="H2290">
        <v>67579</v>
      </c>
      <c r="I2290" t="s">
        <v>111</v>
      </c>
      <c r="J2290" t="s">
        <v>112</v>
      </c>
      <c r="L2290">
        <v>70</v>
      </c>
      <c r="M2290" t="s">
        <v>131</v>
      </c>
    </row>
    <row r="2291" spans="1:13" x14ac:dyDescent="0.3">
      <c r="A2291" t="s">
        <v>108</v>
      </c>
      <c r="B2291" s="16">
        <v>40939</v>
      </c>
      <c r="C2291" s="16" t="str">
        <f t="shared" si="105"/>
        <v>Jan</v>
      </c>
      <c r="D2291" s="16" t="str">
        <f t="shared" si="106"/>
        <v>FY 2012</v>
      </c>
      <c r="E2291" s="16" t="str">
        <f t="shared" si="107"/>
        <v>Q4</v>
      </c>
      <c r="F2291" t="s">
        <v>132</v>
      </c>
      <c r="G2291" t="s">
        <v>133</v>
      </c>
      <c r="H2291">
        <v>18066</v>
      </c>
      <c r="I2291" t="s">
        <v>111</v>
      </c>
      <c r="J2291" t="s">
        <v>112</v>
      </c>
      <c r="L2291">
        <v>80</v>
      </c>
      <c r="M2291" t="s">
        <v>134</v>
      </c>
    </row>
    <row r="2292" spans="1:13" x14ac:dyDescent="0.3">
      <c r="A2292" t="s">
        <v>108</v>
      </c>
      <c r="B2292" s="16">
        <v>40939</v>
      </c>
      <c r="C2292" s="16" t="str">
        <f t="shared" si="105"/>
        <v>Jan</v>
      </c>
      <c r="D2292" s="16" t="str">
        <f t="shared" si="106"/>
        <v>FY 2012</v>
      </c>
      <c r="E2292" s="16" t="str">
        <f t="shared" si="107"/>
        <v>Q4</v>
      </c>
      <c r="F2292" t="s">
        <v>135</v>
      </c>
      <c r="G2292" t="s">
        <v>136</v>
      </c>
      <c r="H2292">
        <v>13985</v>
      </c>
      <c r="I2292" t="s">
        <v>111</v>
      </c>
      <c r="J2292" t="s">
        <v>112</v>
      </c>
      <c r="L2292">
        <v>90</v>
      </c>
      <c r="M2292" t="s">
        <v>137</v>
      </c>
    </row>
    <row r="2293" spans="1:13" x14ac:dyDescent="0.3">
      <c r="A2293" t="s">
        <v>108</v>
      </c>
      <c r="B2293" s="16">
        <v>40939</v>
      </c>
      <c r="C2293" s="16" t="str">
        <f t="shared" si="105"/>
        <v>Jan</v>
      </c>
      <c r="D2293" s="16" t="str">
        <f t="shared" si="106"/>
        <v>FY 2012</v>
      </c>
      <c r="E2293" s="16" t="str">
        <f t="shared" si="107"/>
        <v>Q4</v>
      </c>
      <c r="F2293" t="s">
        <v>138</v>
      </c>
      <c r="G2293" t="s">
        <v>139</v>
      </c>
      <c r="H2293">
        <v>351</v>
      </c>
      <c r="I2293" t="s">
        <v>111</v>
      </c>
      <c r="J2293" t="s">
        <v>112</v>
      </c>
      <c r="L2293">
        <v>100</v>
      </c>
      <c r="M2293" t="s">
        <v>140</v>
      </c>
    </row>
    <row r="2294" spans="1:13" x14ac:dyDescent="0.3">
      <c r="A2294" t="s">
        <v>108</v>
      </c>
      <c r="B2294" s="16">
        <v>40939</v>
      </c>
      <c r="C2294" s="16" t="str">
        <f t="shared" si="105"/>
        <v>Jan</v>
      </c>
      <c r="D2294" s="16" t="str">
        <f t="shared" si="106"/>
        <v>FY 2012</v>
      </c>
      <c r="E2294" s="16" t="str">
        <f t="shared" si="107"/>
        <v>Q4</v>
      </c>
      <c r="F2294" t="s">
        <v>141</v>
      </c>
      <c r="G2294" t="s">
        <v>142</v>
      </c>
      <c r="H2294">
        <v>54</v>
      </c>
      <c r="I2294" t="s">
        <v>111</v>
      </c>
      <c r="J2294" t="s">
        <v>112</v>
      </c>
      <c r="L2294">
        <v>110</v>
      </c>
      <c r="M2294" t="s">
        <v>143</v>
      </c>
    </row>
    <row r="2295" spans="1:13" x14ac:dyDescent="0.3">
      <c r="A2295" t="s">
        <v>108</v>
      </c>
      <c r="B2295" s="16">
        <v>40939</v>
      </c>
      <c r="C2295" s="16" t="str">
        <f t="shared" si="105"/>
        <v>Jan</v>
      </c>
      <c r="D2295" s="16" t="str">
        <f t="shared" si="106"/>
        <v>FY 2012</v>
      </c>
      <c r="E2295" s="16" t="str">
        <f t="shared" si="107"/>
        <v>Q4</v>
      </c>
      <c r="F2295" t="s">
        <v>144</v>
      </c>
      <c r="G2295" t="s">
        <v>145</v>
      </c>
      <c r="H2295">
        <v>2219</v>
      </c>
      <c r="I2295" t="s">
        <v>111</v>
      </c>
      <c r="J2295" t="s">
        <v>112</v>
      </c>
      <c r="L2295">
        <v>120</v>
      </c>
      <c r="M2295" t="s">
        <v>146</v>
      </c>
    </row>
    <row r="2296" spans="1:13" x14ac:dyDescent="0.3">
      <c r="A2296" t="s">
        <v>108</v>
      </c>
      <c r="B2296" s="16">
        <v>40939</v>
      </c>
      <c r="C2296" s="16" t="str">
        <f t="shared" si="105"/>
        <v>Jan</v>
      </c>
      <c r="D2296" s="16" t="str">
        <f t="shared" si="106"/>
        <v>FY 2012</v>
      </c>
      <c r="E2296" s="16" t="str">
        <f t="shared" si="107"/>
        <v>Q4</v>
      </c>
      <c r="F2296" t="s">
        <v>147</v>
      </c>
      <c r="G2296" t="s">
        <v>148</v>
      </c>
      <c r="H2296">
        <v>1457</v>
      </c>
      <c r="I2296" t="s">
        <v>111</v>
      </c>
      <c r="J2296" t="s">
        <v>112</v>
      </c>
      <c r="L2296">
        <v>130</v>
      </c>
      <c r="M2296" t="s">
        <v>149</v>
      </c>
    </row>
    <row r="2297" spans="1:13" x14ac:dyDescent="0.3">
      <c r="A2297" t="s">
        <v>108</v>
      </c>
      <c r="B2297" s="16">
        <v>40939</v>
      </c>
      <c r="C2297" s="16" t="str">
        <f t="shared" si="105"/>
        <v>Jan</v>
      </c>
      <c r="D2297" s="16" t="str">
        <f t="shared" si="106"/>
        <v>FY 2012</v>
      </c>
      <c r="E2297" s="16" t="str">
        <f t="shared" si="107"/>
        <v>Q4</v>
      </c>
      <c r="F2297" t="s">
        <v>150</v>
      </c>
      <c r="G2297" t="s">
        <v>151</v>
      </c>
      <c r="H2297">
        <v>67632</v>
      </c>
      <c r="I2297" t="s">
        <v>111</v>
      </c>
      <c r="J2297" t="s">
        <v>112</v>
      </c>
      <c r="L2297">
        <v>140</v>
      </c>
      <c r="M2297" t="s">
        <v>152</v>
      </c>
    </row>
    <row r="2298" spans="1:13" x14ac:dyDescent="0.3">
      <c r="A2298" t="s">
        <v>108</v>
      </c>
      <c r="B2298" s="16">
        <v>40908</v>
      </c>
      <c r="C2298" s="16" t="str">
        <f t="shared" si="105"/>
        <v>Dec</v>
      </c>
      <c r="D2298" s="16" t="str">
        <f t="shared" si="106"/>
        <v>FY 2012</v>
      </c>
      <c r="E2298" s="16" t="str">
        <f t="shared" si="107"/>
        <v>Q3</v>
      </c>
      <c r="F2298" t="s">
        <v>109</v>
      </c>
      <c r="G2298" t="s">
        <v>110</v>
      </c>
      <c r="H2298">
        <v>12241</v>
      </c>
      <c r="I2298" t="s">
        <v>111</v>
      </c>
      <c r="J2298" t="s">
        <v>112</v>
      </c>
      <c r="L2298">
        <v>10</v>
      </c>
      <c r="M2298" t="s">
        <v>113</v>
      </c>
    </row>
    <row r="2299" spans="1:13" x14ac:dyDescent="0.3">
      <c r="A2299" t="s">
        <v>108</v>
      </c>
      <c r="B2299" s="16">
        <v>40908</v>
      </c>
      <c r="C2299" s="16" t="str">
        <f t="shared" si="105"/>
        <v>Dec</v>
      </c>
      <c r="D2299" s="16" t="str">
        <f t="shared" si="106"/>
        <v>FY 2012</v>
      </c>
      <c r="E2299" s="16" t="str">
        <f t="shared" si="107"/>
        <v>Q3</v>
      </c>
      <c r="F2299" t="s">
        <v>114</v>
      </c>
      <c r="G2299" t="s">
        <v>115</v>
      </c>
      <c r="H2299">
        <v>9533</v>
      </c>
      <c r="I2299" t="s">
        <v>111</v>
      </c>
      <c r="J2299" t="s">
        <v>112</v>
      </c>
      <c r="L2299">
        <v>20</v>
      </c>
      <c r="M2299" t="s">
        <v>116</v>
      </c>
    </row>
    <row r="2300" spans="1:13" x14ac:dyDescent="0.3">
      <c r="A2300" t="s">
        <v>108</v>
      </c>
      <c r="B2300" s="16">
        <v>40908</v>
      </c>
      <c r="C2300" s="16" t="str">
        <f t="shared" si="105"/>
        <v>Dec</v>
      </c>
      <c r="D2300" s="16" t="str">
        <f t="shared" si="106"/>
        <v>FY 2012</v>
      </c>
      <c r="E2300" s="16" t="str">
        <f t="shared" si="107"/>
        <v>Q3</v>
      </c>
      <c r="F2300" t="s">
        <v>117</v>
      </c>
      <c r="G2300" t="s">
        <v>118</v>
      </c>
      <c r="H2300">
        <v>216</v>
      </c>
      <c r="I2300" t="s">
        <v>111</v>
      </c>
      <c r="J2300" t="s">
        <v>112</v>
      </c>
      <c r="L2300">
        <v>30</v>
      </c>
      <c r="M2300" t="s">
        <v>119</v>
      </c>
    </row>
    <row r="2301" spans="1:13" x14ac:dyDescent="0.3">
      <c r="A2301" t="s">
        <v>108</v>
      </c>
      <c r="B2301" s="16">
        <v>40908</v>
      </c>
      <c r="C2301" s="16" t="str">
        <f t="shared" si="105"/>
        <v>Dec</v>
      </c>
      <c r="D2301" s="16" t="str">
        <f t="shared" si="106"/>
        <v>FY 2012</v>
      </c>
      <c r="E2301" s="16" t="str">
        <f t="shared" si="107"/>
        <v>Q3</v>
      </c>
      <c r="F2301" t="s">
        <v>120</v>
      </c>
      <c r="G2301" t="s">
        <v>121</v>
      </c>
      <c r="H2301">
        <v>37</v>
      </c>
      <c r="I2301" t="s">
        <v>111</v>
      </c>
      <c r="J2301" t="s">
        <v>112</v>
      </c>
      <c r="L2301">
        <v>40</v>
      </c>
      <c r="M2301" t="s">
        <v>122</v>
      </c>
    </row>
    <row r="2302" spans="1:13" x14ac:dyDescent="0.3">
      <c r="A2302" t="s">
        <v>108</v>
      </c>
      <c r="B2302" s="16">
        <v>40908</v>
      </c>
      <c r="C2302" s="16" t="str">
        <f t="shared" si="105"/>
        <v>Dec</v>
      </c>
      <c r="D2302" s="16" t="str">
        <f t="shared" si="106"/>
        <v>FY 2012</v>
      </c>
      <c r="E2302" s="16" t="str">
        <f t="shared" si="107"/>
        <v>Q3</v>
      </c>
      <c r="F2302" t="s">
        <v>123</v>
      </c>
      <c r="G2302" t="s">
        <v>124</v>
      </c>
      <c r="H2302">
        <v>1684</v>
      </c>
      <c r="I2302" t="s">
        <v>111</v>
      </c>
      <c r="J2302" t="s">
        <v>112</v>
      </c>
      <c r="L2302">
        <v>50</v>
      </c>
      <c r="M2302" t="s">
        <v>125</v>
      </c>
    </row>
    <row r="2303" spans="1:13" x14ac:dyDescent="0.3">
      <c r="A2303" t="s">
        <v>108</v>
      </c>
      <c r="B2303" s="16">
        <v>40908</v>
      </c>
      <c r="C2303" s="16" t="str">
        <f t="shared" si="105"/>
        <v>Dec</v>
      </c>
      <c r="D2303" s="16" t="str">
        <f t="shared" si="106"/>
        <v>FY 2012</v>
      </c>
      <c r="E2303" s="16" t="str">
        <f t="shared" si="107"/>
        <v>Q3</v>
      </c>
      <c r="F2303" t="s">
        <v>126</v>
      </c>
      <c r="G2303" t="s">
        <v>127</v>
      </c>
      <c r="H2303">
        <v>771</v>
      </c>
      <c r="I2303" t="s">
        <v>111</v>
      </c>
      <c r="J2303" t="s">
        <v>112</v>
      </c>
      <c r="L2303">
        <v>60</v>
      </c>
      <c r="M2303" t="s">
        <v>128</v>
      </c>
    </row>
    <row r="2304" spans="1:13" x14ac:dyDescent="0.3">
      <c r="A2304" t="s">
        <v>108</v>
      </c>
      <c r="B2304" s="16">
        <v>40908</v>
      </c>
      <c r="C2304" s="16" t="str">
        <f t="shared" si="105"/>
        <v>Dec</v>
      </c>
      <c r="D2304" s="16" t="str">
        <f t="shared" si="106"/>
        <v>FY 2012</v>
      </c>
      <c r="E2304" s="16" t="str">
        <f t="shared" si="107"/>
        <v>Q3</v>
      </c>
      <c r="F2304" t="s">
        <v>129</v>
      </c>
      <c r="G2304" t="s">
        <v>130</v>
      </c>
      <c r="H2304">
        <v>59635</v>
      </c>
      <c r="I2304" t="s">
        <v>111</v>
      </c>
      <c r="J2304" t="s">
        <v>112</v>
      </c>
      <c r="L2304">
        <v>70</v>
      </c>
      <c r="M2304" t="s">
        <v>131</v>
      </c>
    </row>
    <row r="2305" spans="1:13" x14ac:dyDescent="0.3">
      <c r="A2305" t="s">
        <v>108</v>
      </c>
      <c r="B2305" s="16">
        <v>40908</v>
      </c>
      <c r="C2305" s="16" t="str">
        <f t="shared" si="105"/>
        <v>Dec</v>
      </c>
      <c r="D2305" s="16" t="str">
        <f t="shared" si="106"/>
        <v>FY 2012</v>
      </c>
      <c r="E2305" s="16" t="str">
        <f t="shared" si="107"/>
        <v>Q3</v>
      </c>
      <c r="F2305" t="s">
        <v>132</v>
      </c>
      <c r="G2305" t="s">
        <v>133</v>
      </c>
      <c r="H2305">
        <v>12604</v>
      </c>
      <c r="I2305" t="s">
        <v>111</v>
      </c>
      <c r="J2305" t="s">
        <v>112</v>
      </c>
      <c r="L2305">
        <v>80</v>
      </c>
      <c r="M2305" t="s">
        <v>134</v>
      </c>
    </row>
    <row r="2306" spans="1:13" x14ac:dyDescent="0.3">
      <c r="A2306" t="s">
        <v>108</v>
      </c>
      <c r="B2306" s="16">
        <v>40908</v>
      </c>
      <c r="C2306" s="16" t="str">
        <f t="shared" si="105"/>
        <v>Dec</v>
      </c>
      <c r="D2306" s="16" t="str">
        <f t="shared" si="106"/>
        <v>FY 2012</v>
      </c>
      <c r="E2306" s="16" t="str">
        <f t="shared" si="107"/>
        <v>Q3</v>
      </c>
      <c r="F2306" t="s">
        <v>135</v>
      </c>
      <c r="G2306" t="s">
        <v>136</v>
      </c>
      <c r="H2306">
        <v>9374</v>
      </c>
      <c r="I2306" t="s">
        <v>111</v>
      </c>
      <c r="J2306" t="s">
        <v>112</v>
      </c>
      <c r="L2306">
        <v>90</v>
      </c>
      <c r="M2306" t="s">
        <v>137</v>
      </c>
    </row>
    <row r="2307" spans="1:13" x14ac:dyDescent="0.3">
      <c r="A2307" t="s">
        <v>108</v>
      </c>
      <c r="B2307" s="16">
        <v>40908</v>
      </c>
      <c r="C2307" s="16" t="str">
        <f t="shared" ref="C2307:C2370" si="108">TEXT(B2307,"mmm")</f>
        <v>Dec</v>
      </c>
      <c r="D2307" s="16" t="str">
        <f t="shared" ref="D2307:D2370" si="109">"FY "&amp; (YEAR(B2307) + IF(MONTH(B2307)&gt;3,1,0))</f>
        <v>FY 2012</v>
      </c>
      <c r="E2307" s="16" t="str">
        <f t="shared" ref="E2307:E2370" si="110">CHOOSE(INT((MOD(MONTH(B2307)-4,12))/3)+1, "Q1", "Q2", "Q3", "Q4")</f>
        <v>Q3</v>
      </c>
      <c r="F2307" t="s">
        <v>138</v>
      </c>
      <c r="G2307" t="s">
        <v>139</v>
      </c>
      <c r="H2307">
        <v>226</v>
      </c>
      <c r="I2307" t="s">
        <v>111</v>
      </c>
      <c r="J2307" t="s">
        <v>112</v>
      </c>
      <c r="L2307">
        <v>100</v>
      </c>
      <c r="M2307" t="s">
        <v>140</v>
      </c>
    </row>
    <row r="2308" spans="1:13" x14ac:dyDescent="0.3">
      <c r="A2308" t="s">
        <v>108</v>
      </c>
      <c r="B2308" s="16">
        <v>40908</v>
      </c>
      <c r="C2308" s="16" t="str">
        <f t="shared" si="108"/>
        <v>Dec</v>
      </c>
      <c r="D2308" s="16" t="str">
        <f t="shared" si="109"/>
        <v>FY 2012</v>
      </c>
      <c r="E2308" s="16" t="str">
        <f t="shared" si="110"/>
        <v>Q3</v>
      </c>
      <c r="F2308" t="s">
        <v>141</v>
      </c>
      <c r="G2308" t="s">
        <v>142</v>
      </c>
      <c r="H2308">
        <v>34</v>
      </c>
      <c r="I2308" t="s">
        <v>111</v>
      </c>
      <c r="J2308" t="s">
        <v>112</v>
      </c>
      <c r="L2308">
        <v>110</v>
      </c>
      <c r="M2308" t="s">
        <v>143</v>
      </c>
    </row>
    <row r="2309" spans="1:13" x14ac:dyDescent="0.3">
      <c r="A2309" t="s">
        <v>108</v>
      </c>
      <c r="B2309" s="16">
        <v>40908</v>
      </c>
      <c r="C2309" s="16" t="str">
        <f t="shared" si="108"/>
        <v>Dec</v>
      </c>
      <c r="D2309" s="16" t="str">
        <f t="shared" si="109"/>
        <v>FY 2012</v>
      </c>
      <c r="E2309" s="16" t="str">
        <f t="shared" si="110"/>
        <v>Q3</v>
      </c>
      <c r="F2309" t="s">
        <v>144</v>
      </c>
      <c r="G2309" t="s">
        <v>145</v>
      </c>
      <c r="H2309">
        <v>1280</v>
      </c>
      <c r="I2309" t="s">
        <v>111</v>
      </c>
      <c r="J2309" t="s">
        <v>112</v>
      </c>
      <c r="L2309">
        <v>120</v>
      </c>
      <c r="M2309" t="s">
        <v>146</v>
      </c>
    </row>
    <row r="2310" spans="1:13" x14ac:dyDescent="0.3">
      <c r="A2310" t="s">
        <v>108</v>
      </c>
      <c r="B2310" s="16">
        <v>40908</v>
      </c>
      <c r="C2310" s="16" t="str">
        <f t="shared" si="108"/>
        <v>Dec</v>
      </c>
      <c r="D2310" s="16" t="str">
        <f t="shared" si="109"/>
        <v>FY 2012</v>
      </c>
      <c r="E2310" s="16" t="str">
        <f t="shared" si="110"/>
        <v>Q3</v>
      </c>
      <c r="F2310" t="s">
        <v>147</v>
      </c>
      <c r="G2310" t="s">
        <v>148</v>
      </c>
      <c r="H2310">
        <v>1690</v>
      </c>
      <c r="I2310" t="s">
        <v>111</v>
      </c>
      <c r="J2310" t="s">
        <v>112</v>
      </c>
      <c r="L2310">
        <v>130</v>
      </c>
      <c r="M2310" t="s">
        <v>149</v>
      </c>
    </row>
    <row r="2311" spans="1:13" x14ac:dyDescent="0.3">
      <c r="A2311" t="s">
        <v>108</v>
      </c>
      <c r="B2311" s="16">
        <v>40908</v>
      </c>
      <c r="C2311" s="16" t="str">
        <f t="shared" si="108"/>
        <v>Dec</v>
      </c>
      <c r="D2311" s="16" t="str">
        <f t="shared" si="109"/>
        <v>FY 2012</v>
      </c>
      <c r="E2311" s="16" t="str">
        <f t="shared" si="110"/>
        <v>Q3</v>
      </c>
      <c r="F2311" t="s">
        <v>150</v>
      </c>
      <c r="G2311" t="s">
        <v>151</v>
      </c>
      <c r="H2311">
        <v>58560</v>
      </c>
      <c r="I2311" t="s">
        <v>111</v>
      </c>
      <c r="J2311" t="s">
        <v>112</v>
      </c>
      <c r="L2311">
        <v>140</v>
      </c>
      <c r="M2311" t="s">
        <v>152</v>
      </c>
    </row>
    <row r="2312" spans="1:13" x14ac:dyDescent="0.3">
      <c r="A2312" t="s">
        <v>108</v>
      </c>
      <c r="B2312" s="16">
        <v>40877</v>
      </c>
      <c r="C2312" s="16" t="str">
        <f t="shared" si="108"/>
        <v>Nov</v>
      </c>
      <c r="D2312" s="16" t="str">
        <f t="shared" si="109"/>
        <v>FY 2012</v>
      </c>
      <c r="E2312" s="16" t="str">
        <f t="shared" si="110"/>
        <v>Q3</v>
      </c>
      <c r="F2312" t="s">
        <v>109</v>
      </c>
      <c r="G2312" t="s">
        <v>110</v>
      </c>
      <c r="H2312">
        <v>15695</v>
      </c>
      <c r="I2312" t="s">
        <v>111</v>
      </c>
      <c r="J2312" t="s">
        <v>112</v>
      </c>
      <c r="L2312">
        <v>10</v>
      </c>
      <c r="M2312" t="s">
        <v>113</v>
      </c>
    </row>
    <row r="2313" spans="1:13" x14ac:dyDescent="0.3">
      <c r="A2313" t="s">
        <v>108</v>
      </c>
      <c r="B2313" s="16">
        <v>40877</v>
      </c>
      <c r="C2313" s="16" t="str">
        <f t="shared" si="108"/>
        <v>Nov</v>
      </c>
      <c r="D2313" s="16" t="str">
        <f t="shared" si="109"/>
        <v>FY 2012</v>
      </c>
      <c r="E2313" s="16" t="str">
        <f t="shared" si="110"/>
        <v>Q3</v>
      </c>
      <c r="F2313" t="s">
        <v>114</v>
      </c>
      <c r="G2313" t="s">
        <v>115</v>
      </c>
      <c r="H2313">
        <v>10598</v>
      </c>
      <c r="I2313" t="s">
        <v>111</v>
      </c>
      <c r="J2313" t="s">
        <v>112</v>
      </c>
      <c r="L2313">
        <v>20</v>
      </c>
      <c r="M2313" t="s">
        <v>116</v>
      </c>
    </row>
    <row r="2314" spans="1:13" x14ac:dyDescent="0.3">
      <c r="A2314" t="s">
        <v>108</v>
      </c>
      <c r="B2314" s="16">
        <v>40877</v>
      </c>
      <c r="C2314" s="16" t="str">
        <f t="shared" si="108"/>
        <v>Nov</v>
      </c>
      <c r="D2314" s="16" t="str">
        <f t="shared" si="109"/>
        <v>FY 2012</v>
      </c>
      <c r="E2314" s="16" t="str">
        <f t="shared" si="110"/>
        <v>Q3</v>
      </c>
      <c r="F2314" t="s">
        <v>117</v>
      </c>
      <c r="G2314" t="s">
        <v>118</v>
      </c>
      <c r="H2314">
        <v>109</v>
      </c>
      <c r="I2314" t="s">
        <v>111</v>
      </c>
      <c r="J2314" t="s">
        <v>112</v>
      </c>
      <c r="L2314">
        <v>30</v>
      </c>
      <c r="M2314" t="s">
        <v>119</v>
      </c>
    </row>
    <row r="2315" spans="1:13" x14ac:dyDescent="0.3">
      <c r="A2315" t="s">
        <v>108</v>
      </c>
      <c r="B2315" s="16">
        <v>40877</v>
      </c>
      <c r="C2315" s="16" t="str">
        <f t="shared" si="108"/>
        <v>Nov</v>
      </c>
      <c r="D2315" s="16" t="str">
        <f t="shared" si="109"/>
        <v>FY 2012</v>
      </c>
      <c r="E2315" s="16" t="str">
        <f t="shared" si="110"/>
        <v>Q3</v>
      </c>
      <c r="F2315" t="s">
        <v>120</v>
      </c>
      <c r="G2315" t="s">
        <v>121</v>
      </c>
      <c r="H2315">
        <v>35</v>
      </c>
      <c r="I2315" t="s">
        <v>111</v>
      </c>
      <c r="J2315" t="s">
        <v>112</v>
      </c>
      <c r="L2315">
        <v>40</v>
      </c>
      <c r="M2315" t="s">
        <v>122</v>
      </c>
    </row>
    <row r="2316" spans="1:13" x14ac:dyDescent="0.3">
      <c r="A2316" t="s">
        <v>108</v>
      </c>
      <c r="B2316" s="16">
        <v>40877</v>
      </c>
      <c r="C2316" s="16" t="str">
        <f t="shared" si="108"/>
        <v>Nov</v>
      </c>
      <c r="D2316" s="16" t="str">
        <f t="shared" si="109"/>
        <v>FY 2012</v>
      </c>
      <c r="E2316" s="16" t="str">
        <f t="shared" si="110"/>
        <v>Q3</v>
      </c>
      <c r="F2316" t="s">
        <v>123</v>
      </c>
      <c r="G2316" t="s">
        <v>124</v>
      </c>
      <c r="H2316">
        <v>1328</v>
      </c>
      <c r="I2316" t="s">
        <v>111</v>
      </c>
      <c r="J2316" t="s">
        <v>112</v>
      </c>
      <c r="L2316">
        <v>50</v>
      </c>
      <c r="M2316" t="s">
        <v>125</v>
      </c>
    </row>
    <row r="2317" spans="1:13" x14ac:dyDescent="0.3">
      <c r="A2317" t="s">
        <v>108</v>
      </c>
      <c r="B2317" s="16">
        <v>40877</v>
      </c>
      <c r="C2317" s="16" t="str">
        <f t="shared" si="108"/>
        <v>Nov</v>
      </c>
      <c r="D2317" s="16" t="str">
        <f t="shared" si="109"/>
        <v>FY 2012</v>
      </c>
      <c r="E2317" s="16" t="str">
        <f t="shared" si="110"/>
        <v>Q3</v>
      </c>
      <c r="F2317" t="s">
        <v>126</v>
      </c>
      <c r="G2317" t="s">
        <v>127</v>
      </c>
      <c r="H2317">
        <v>3625</v>
      </c>
      <c r="I2317" t="s">
        <v>111</v>
      </c>
      <c r="J2317" t="s">
        <v>112</v>
      </c>
      <c r="L2317">
        <v>60</v>
      </c>
      <c r="M2317" t="s">
        <v>128</v>
      </c>
    </row>
    <row r="2318" spans="1:13" x14ac:dyDescent="0.3">
      <c r="A2318" t="s">
        <v>108</v>
      </c>
      <c r="B2318" s="16">
        <v>40877</v>
      </c>
      <c r="C2318" s="16" t="str">
        <f t="shared" si="108"/>
        <v>Nov</v>
      </c>
      <c r="D2318" s="16" t="str">
        <f t="shared" si="109"/>
        <v>FY 2012</v>
      </c>
      <c r="E2318" s="16" t="str">
        <f t="shared" si="110"/>
        <v>Q3</v>
      </c>
      <c r="F2318" t="s">
        <v>129</v>
      </c>
      <c r="G2318" t="s">
        <v>130</v>
      </c>
      <c r="H2318">
        <v>68196</v>
      </c>
      <c r="I2318" t="s">
        <v>111</v>
      </c>
      <c r="J2318" t="s">
        <v>112</v>
      </c>
      <c r="L2318">
        <v>70</v>
      </c>
      <c r="M2318" t="s">
        <v>131</v>
      </c>
    </row>
    <row r="2319" spans="1:13" x14ac:dyDescent="0.3">
      <c r="A2319" t="s">
        <v>108</v>
      </c>
      <c r="B2319" s="16">
        <v>40877</v>
      </c>
      <c r="C2319" s="16" t="str">
        <f t="shared" si="108"/>
        <v>Nov</v>
      </c>
      <c r="D2319" s="16" t="str">
        <f t="shared" si="109"/>
        <v>FY 2012</v>
      </c>
      <c r="E2319" s="16" t="str">
        <f t="shared" si="110"/>
        <v>Q3</v>
      </c>
      <c r="F2319" t="s">
        <v>132</v>
      </c>
      <c r="G2319" t="s">
        <v>133</v>
      </c>
      <c r="H2319">
        <v>15486</v>
      </c>
      <c r="I2319" t="s">
        <v>111</v>
      </c>
      <c r="J2319" t="s">
        <v>112</v>
      </c>
      <c r="L2319">
        <v>80</v>
      </c>
      <c r="M2319" t="s">
        <v>134</v>
      </c>
    </row>
    <row r="2320" spans="1:13" x14ac:dyDescent="0.3">
      <c r="A2320" t="s">
        <v>108</v>
      </c>
      <c r="B2320" s="16">
        <v>40877</v>
      </c>
      <c r="C2320" s="16" t="str">
        <f t="shared" si="108"/>
        <v>Nov</v>
      </c>
      <c r="D2320" s="16" t="str">
        <f t="shared" si="109"/>
        <v>FY 2012</v>
      </c>
      <c r="E2320" s="16" t="str">
        <f t="shared" si="110"/>
        <v>Q3</v>
      </c>
      <c r="F2320" t="s">
        <v>135</v>
      </c>
      <c r="G2320" t="s">
        <v>136</v>
      </c>
      <c r="H2320">
        <v>9977</v>
      </c>
      <c r="I2320" t="s">
        <v>111</v>
      </c>
      <c r="J2320" t="s">
        <v>112</v>
      </c>
      <c r="L2320">
        <v>90</v>
      </c>
      <c r="M2320" t="s">
        <v>137</v>
      </c>
    </row>
    <row r="2321" spans="1:13" x14ac:dyDescent="0.3">
      <c r="A2321" t="s">
        <v>108</v>
      </c>
      <c r="B2321" s="16">
        <v>40877</v>
      </c>
      <c r="C2321" s="16" t="str">
        <f t="shared" si="108"/>
        <v>Nov</v>
      </c>
      <c r="D2321" s="16" t="str">
        <f t="shared" si="109"/>
        <v>FY 2012</v>
      </c>
      <c r="E2321" s="16" t="str">
        <f t="shared" si="110"/>
        <v>Q3</v>
      </c>
      <c r="F2321" t="s">
        <v>138</v>
      </c>
      <c r="G2321" t="s">
        <v>139</v>
      </c>
      <c r="H2321">
        <v>134</v>
      </c>
      <c r="I2321" t="s">
        <v>111</v>
      </c>
      <c r="J2321" t="s">
        <v>112</v>
      </c>
      <c r="L2321">
        <v>100</v>
      </c>
      <c r="M2321" t="s">
        <v>140</v>
      </c>
    </row>
    <row r="2322" spans="1:13" x14ac:dyDescent="0.3">
      <c r="A2322" t="s">
        <v>108</v>
      </c>
      <c r="B2322" s="16">
        <v>40877</v>
      </c>
      <c r="C2322" s="16" t="str">
        <f t="shared" si="108"/>
        <v>Nov</v>
      </c>
      <c r="D2322" s="16" t="str">
        <f t="shared" si="109"/>
        <v>FY 2012</v>
      </c>
      <c r="E2322" s="16" t="str">
        <f t="shared" si="110"/>
        <v>Q3</v>
      </c>
      <c r="F2322" t="s">
        <v>141</v>
      </c>
      <c r="G2322" t="s">
        <v>142</v>
      </c>
      <c r="H2322">
        <v>48</v>
      </c>
      <c r="I2322" t="s">
        <v>111</v>
      </c>
      <c r="J2322" t="s">
        <v>112</v>
      </c>
      <c r="L2322">
        <v>110</v>
      </c>
      <c r="M2322" t="s">
        <v>143</v>
      </c>
    </row>
    <row r="2323" spans="1:13" x14ac:dyDescent="0.3">
      <c r="A2323" t="s">
        <v>108</v>
      </c>
      <c r="B2323" s="16">
        <v>40877</v>
      </c>
      <c r="C2323" s="16" t="str">
        <f t="shared" si="108"/>
        <v>Nov</v>
      </c>
      <c r="D2323" s="16" t="str">
        <f t="shared" si="109"/>
        <v>FY 2012</v>
      </c>
      <c r="E2323" s="16" t="str">
        <f t="shared" si="110"/>
        <v>Q3</v>
      </c>
      <c r="F2323" t="s">
        <v>144</v>
      </c>
      <c r="G2323" t="s">
        <v>145</v>
      </c>
      <c r="H2323">
        <v>1312</v>
      </c>
      <c r="I2323" t="s">
        <v>111</v>
      </c>
      <c r="J2323" t="s">
        <v>112</v>
      </c>
      <c r="L2323">
        <v>120</v>
      </c>
      <c r="M2323" t="s">
        <v>146</v>
      </c>
    </row>
    <row r="2324" spans="1:13" x14ac:dyDescent="0.3">
      <c r="A2324" t="s">
        <v>108</v>
      </c>
      <c r="B2324" s="16">
        <v>40877</v>
      </c>
      <c r="C2324" s="16" t="str">
        <f t="shared" si="108"/>
        <v>Nov</v>
      </c>
      <c r="D2324" s="16" t="str">
        <f t="shared" si="109"/>
        <v>FY 2012</v>
      </c>
      <c r="E2324" s="16" t="str">
        <f t="shared" si="110"/>
        <v>Q3</v>
      </c>
      <c r="F2324" t="s">
        <v>147</v>
      </c>
      <c r="G2324" t="s">
        <v>148</v>
      </c>
      <c r="H2324">
        <v>4015</v>
      </c>
      <c r="I2324" t="s">
        <v>111</v>
      </c>
      <c r="J2324" t="s">
        <v>112</v>
      </c>
      <c r="L2324">
        <v>130</v>
      </c>
      <c r="M2324" t="s">
        <v>149</v>
      </c>
    </row>
    <row r="2325" spans="1:13" x14ac:dyDescent="0.3">
      <c r="A2325" t="s">
        <v>108</v>
      </c>
      <c r="B2325" s="16">
        <v>40877</v>
      </c>
      <c r="C2325" s="16" t="str">
        <f t="shared" si="108"/>
        <v>Nov</v>
      </c>
      <c r="D2325" s="16" t="str">
        <f t="shared" si="109"/>
        <v>FY 2012</v>
      </c>
      <c r="E2325" s="16" t="str">
        <f t="shared" si="110"/>
        <v>Q3</v>
      </c>
      <c r="F2325" t="s">
        <v>150</v>
      </c>
      <c r="G2325" t="s">
        <v>151</v>
      </c>
      <c r="H2325">
        <v>68472</v>
      </c>
      <c r="I2325" t="s">
        <v>111</v>
      </c>
      <c r="J2325" t="s">
        <v>112</v>
      </c>
      <c r="L2325">
        <v>140</v>
      </c>
      <c r="M2325" t="s">
        <v>152</v>
      </c>
    </row>
    <row r="2326" spans="1:13" x14ac:dyDescent="0.3">
      <c r="A2326" t="s">
        <v>108</v>
      </c>
      <c r="B2326" s="16">
        <v>40847</v>
      </c>
      <c r="C2326" s="16" t="str">
        <f t="shared" si="108"/>
        <v>Oct</v>
      </c>
      <c r="D2326" s="16" t="str">
        <f t="shared" si="109"/>
        <v>FY 2012</v>
      </c>
      <c r="E2326" s="16" t="str">
        <f t="shared" si="110"/>
        <v>Q3</v>
      </c>
      <c r="F2326" t="s">
        <v>109</v>
      </c>
      <c r="G2326" t="s">
        <v>110</v>
      </c>
      <c r="H2326">
        <v>19372</v>
      </c>
      <c r="I2326" t="s">
        <v>111</v>
      </c>
      <c r="J2326" t="s">
        <v>112</v>
      </c>
      <c r="L2326">
        <v>10</v>
      </c>
      <c r="M2326" t="s">
        <v>113</v>
      </c>
    </row>
    <row r="2327" spans="1:13" x14ac:dyDescent="0.3">
      <c r="A2327" t="s">
        <v>108</v>
      </c>
      <c r="B2327" s="16">
        <v>40847</v>
      </c>
      <c r="C2327" s="16" t="str">
        <f t="shared" si="108"/>
        <v>Oct</v>
      </c>
      <c r="D2327" s="16" t="str">
        <f t="shared" si="109"/>
        <v>FY 2012</v>
      </c>
      <c r="E2327" s="16" t="str">
        <f t="shared" si="110"/>
        <v>Q3</v>
      </c>
      <c r="F2327" t="s">
        <v>114</v>
      </c>
      <c r="G2327" t="s">
        <v>115</v>
      </c>
      <c r="H2327">
        <v>13690</v>
      </c>
      <c r="I2327" t="s">
        <v>111</v>
      </c>
      <c r="J2327" t="s">
        <v>112</v>
      </c>
      <c r="L2327">
        <v>20</v>
      </c>
      <c r="M2327" t="s">
        <v>116</v>
      </c>
    </row>
    <row r="2328" spans="1:13" x14ac:dyDescent="0.3">
      <c r="A2328" t="s">
        <v>108</v>
      </c>
      <c r="B2328" s="16">
        <v>40847</v>
      </c>
      <c r="C2328" s="16" t="str">
        <f t="shared" si="108"/>
        <v>Oct</v>
      </c>
      <c r="D2328" s="16" t="str">
        <f t="shared" si="109"/>
        <v>FY 2012</v>
      </c>
      <c r="E2328" s="16" t="str">
        <f t="shared" si="110"/>
        <v>Q3</v>
      </c>
      <c r="F2328" t="s">
        <v>117</v>
      </c>
      <c r="G2328" t="s">
        <v>118</v>
      </c>
      <c r="H2328">
        <v>152</v>
      </c>
      <c r="I2328" t="s">
        <v>111</v>
      </c>
      <c r="J2328" t="s">
        <v>112</v>
      </c>
      <c r="L2328">
        <v>30</v>
      </c>
      <c r="M2328" t="s">
        <v>119</v>
      </c>
    </row>
    <row r="2329" spans="1:13" x14ac:dyDescent="0.3">
      <c r="A2329" t="s">
        <v>108</v>
      </c>
      <c r="B2329" s="16">
        <v>40847</v>
      </c>
      <c r="C2329" s="16" t="str">
        <f t="shared" si="108"/>
        <v>Oct</v>
      </c>
      <c r="D2329" s="16" t="str">
        <f t="shared" si="109"/>
        <v>FY 2012</v>
      </c>
      <c r="E2329" s="16" t="str">
        <f t="shared" si="110"/>
        <v>Q3</v>
      </c>
      <c r="F2329" t="s">
        <v>120</v>
      </c>
      <c r="G2329" t="s">
        <v>121</v>
      </c>
      <c r="H2329">
        <v>59</v>
      </c>
      <c r="I2329" t="s">
        <v>111</v>
      </c>
      <c r="J2329" t="s">
        <v>112</v>
      </c>
      <c r="L2329">
        <v>40</v>
      </c>
      <c r="M2329" t="s">
        <v>122</v>
      </c>
    </row>
    <row r="2330" spans="1:13" x14ac:dyDescent="0.3">
      <c r="A2330" t="s">
        <v>108</v>
      </c>
      <c r="B2330" s="16">
        <v>40847</v>
      </c>
      <c r="C2330" s="16" t="str">
        <f t="shared" si="108"/>
        <v>Oct</v>
      </c>
      <c r="D2330" s="16" t="str">
        <f t="shared" si="109"/>
        <v>FY 2012</v>
      </c>
      <c r="E2330" s="16" t="str">
        <f t="shared" si="110"/>
        <v>Q3</v>
      </c>
      <c r="F2330" t="s">
        <v>123</v>
      </c>
      <c r="G2330" t="s">
        <v>124</v>
      </c>
      <c r="H2330">
        <v>1417</v>
      </c>
      <c r="I2330" t="s">
        <v>111</v>
      </c>
      <c r="J2330" t="s">
        <v>112</v>
      </c>
      <c r="L2330">
        <v>50</v>
      </c>
      <c r="M2330" t="s">
        <v>125</v>
      </c>
    </row>
    <row r="2331" spans="1:13" x14ac:dyDescent="0.3">
      <c r="A2331" t="s">
        <v>108</v>
      </c>
      <c r="B2331" s="16">
        <v>40847</v>
      </c>
      <c r="C2331" s="16" t="str">
        <f t="shared" si="108"/>
        <v>Oct</v>
      </c>
      <c r="D2331" s="16" t="str">
        <f t="shared" si="109"/>
        <v>FY 2012</v>
      </c>
      <c r="E2331" s="16" t="str">
        <f t="shared" si="110"/>
        <v>Q3</v>
      </c>
      <c r="F2331" t="s">
        <v>126</v>
      </c>
      <c r="G2331" t="s">
        <v>127</v>
      </c>
      <c r="H2331">
        <v>4054</v>
      </c>
      <c r="I2331" t="s">
        <v>111</v>
      </c>
      <c r="J2331" t="s">
        <v>112</v>
      </c>
      <c r="L2331">
        <v>60</v>
      </c>
      <c r="M2331" t="s">
        <v>128</v>
      </c>
    </row>
    <row r="2332" spans="1:13" x14ac:dyDescent="0.3">
      <c r="A2332" t="s">
        <v>108</v>
      </c>
      <c r="B2332" s="16">
        <v>40847</v>
      </c>
      <c r="C2332" s="16" t="str">
        <f t="shared" si="108"/>
        <v>Oct</v>
      </c>
      <c r="D2332" s="16" t="str">
        <f t="shared" si="109"/>
        <v>FY 2012</v>
      </c>
      <c r="E2332" s="16" t="str">
        <f t="shared" si="110"/>
        <v>Q3</v>
      </c>
      <c r="F2332" t="s">
        <v>129</v>
      </c>
      <c r="G2332" t="s">
        <v>130</v>
      </c>
      <c r="H2332">
        <v>70809</v>
      </c>
      <c r="I2332" t="s">
        <v>111</v>
      </c>
      <c r="J2332" t="s">
        <v>112</v>
      </c>
      <c r="L2332">
        <v>70</v>
      </c>
      <c r="M2332" t="s">
        <v>131</v>
      </c>
    </row>
    <row r="2333" spans="1:13" x14ac:dyDescent="0.3">
      <c r="A2333" t="s">
        <v>108</v>
      </c>
      <c r="B2333" s="16">
        <v>40847</v>
      </c>
      <c r="C2333" s="16" t="str">
        <f t="shared" si="108"/>
        <v>Oct</v>
      </c>
      <c r="D2333" s="16" t="str">
        <f t="shared" si="109"/>
        <v>FY 2012</v>
      </c>
      <c r="E2333" s="16" t="str">
        <f t="shared" si="110"/>
        <v>Q3</v>
      </c>
      <c r="F2333" t="s">
        <v>132</v>
      </c>
      <c r="G2333" t="s">
        <v>133</v>
      </c>
      <c r="H2333">
        <v>21485</v>
      </c>
      <c r="I2333" t="s">
        <v>111</v>
      </c>
      <c r="J2333" t="s">
        <v>112</v>
      </c>
      <c r="L2333">
        <v>80</v>
      </c>
      <c r="M2333" t="s">
        <v>134</v>
      </c>
    </row>
    <row r="2334" spans="1:13" x14ac:dyDescent="0.3">
      <c r="A2334" t="s">
        <v>108</v>
      </c>
      <c r="B2334" s="16">
        <v>40847</v>
      </c>
      <c r="C2334" s="16" t="str">
        <f t="shared" si="108"/>
        <v>Oct</v>
      </c>
      <c r="D2334" s="16" t="str">
        <f t="shared" si="109"/>
        <v>FY 2012</v>
      </c>
      <c r="E2334" s="16" t="str">
        <f t="shared" si="110"/>
        <v>Q3</v>
      </c>
      <c r="F2334" t="s">
        <v>135</v>
      </c>
      <c r="G2334" t="s">
        <v>136</v>
      </c>
      <c r="H2334">
        <v>16171</v>
      </c>
      <c r="I2334" t="s">
        <v>111</v>
      </c>
      <c r="J2334" t="s">
        <v>112</v>
      </c>
      <c r="L2334">
        <v>90</v>
      </c>
      <c r="M2334" t="s">
        <v>137</v>
      </c>
    </row>
    <row r="2335" spans="1:13" x14ac:dyDescent="0.3">
      <c r="A2335" t="s">
        <v>108</v>
      </c>
      <c r="B2335" s="16">
        <v>40847</v>
      </c>
      <c r="C2335" s="16" t="str">
        <f t="shared" si="108"/>
        <v>Oct</v>
      </c>
      <c r="D2335" s="16" t="str">
        <f t="shared" si="109"/>
        <v>FY 2012</v>
      </c>
      <c r="E2335" s="16" t="str">
        <f t="shared" si="110"/>
        <v>Q3</v>
      </c>
      <c r="F2335" t="s">
        <v>138</v>
      </c>
      <c r="G2335" t="s">
        <v>139</v>
      </c>
      <c r="H2335">
        <v>203</v>
      </c>
      <c r="I2335" t="s">
        <v>111</v>
      </c>
      <c r="J2335" t="s">
        <v>112</v>
      </c>
      <c r="L2335">
        <v>100</v>
      </c>
      <c r="M2335" t="s">
        <v>140</v>
      </c>
    </row>
    <row r="2336" spans="1:13" x14ac:dyDescent="0.3">
      <c r="A2336" t="s">
        <v>108</v>
      </c>
      <c r="B2336" s="16">
        <v>40847</v>
      </c>
      <c r="C2336" s="16" t="str">
        <f t="shared" si="108"/>
        <v>Oct</v>
      </c>
      <c r="D2336" s="16" t="str">
        <f t="shared" si="109"/>
        <v>FY 2012</v>
      </c>
      <c r="E2336" s="16" t="str">
        <f t="shared" si="110"/>
        <v>Q3</v>
      </c>
      <c r="F2336" t="s">
        <v>141</v>
      </c>
      <c r="G2336" t="s">
        <v>142</v>
      </c>
      <c r="H2336">
        <v>50</v>
      </c>
      <c r="I2336" t="s">
        <v>111</v>
      </c>
      <c r="J2336" t="s">
        <v>112</v>
      </c>
      <c r="L2336">
        <v>110</v>
      </c>
      <c r="M2336" t="s">
        <v>143</v>
      </c>
    </row>
    <row r="2337" spans="1:13" x14ac:dyDescent="0.3">
      <c r="A2337" t="s">
        <v>108</v>
      </c>
      <c r="B2337" s="16">
        <v>40847</v>
      </c>
      <c r="C2337" s="16" t="str">
        <f t="shared" si="108"/>
        <v>Oct</v>
      </c>
      <c r="D2337" s="16" t="str">
        <f t="shared" si="109"/>
        <v>FY 2012</v>
      </c>
      <c r="E2337" s="16" t="str">
        <f t="shared" si="110"/>
        <v>Q3</v>
      </c>
      <c r="F2337" t="s">
        <v>144</v>
      </c>
      <c r="G2337" t="s">
        <v>145</v>
      </c>
      <c r="H2337">
        <v>1796</v>
      </c>
      <c r="I2337" t="s">
        <v>111</v>
      </c>
      <c r="J2337" t="s">
        <v>112</v>
      </c>
      <c r="L2337">
        <v>120</v>
      </c>
      <c r="M2337" t="s">
        <v>146</v>
      </c>
    </row>
    <row r="2338" spans="1:13" x14ac:dyDescent="0.3">
      <c r="A2338" t="s">
        <v>108</v>
      </c>
      <c r="B2338" s="16">
        <v>40847</v>
      </c>
      <c r="C2338" s="16" t="str">
        <f t="shared" si="108"/>
        <v>Oct</v>
      </c>
      <c r="D2338" s="16" t="str">
        <f t="shared" si="109"/>
        <v>FY 2012</v>
      </c>
      <c r="E2338" s="16" t="str">
        <f t="shared" si="110"/>
        <v>Q3</v>
      </c>
      <c r="F2338" t="s">
        <v>147</v>
      </c>
      <c r="G2338" t="s">
        <v>148</v>
      </c>
      <c r="H2338">
        <v>3265</v>
      </c>
      <c r="I2338" t="s">
        <v>111</v>
      </c>
      <c r="J2338" t="s">
        <v>112</v>
      </c>
      <c r="L2338">
        <v>130</v>
      </c>
      <c r="M2338" t="s">
        <v>149</v>
      </c>
    </row>
    <row r="2339" spans="1:13" x14ac:dyDescent="0.3">
      <c r="A2339" t="s">
        <v>108</v>
      </c>
      <c r="B2339" s="16">
        <v>40847</v>
      </c>
      <c r="C2339" s="16" t="str">
        <f t="shared" si="108"/>
        <v>Oct</v>
      </c>
      <c r="D2339" s="16" t="str">
        <f t="shared" si="109"/>
        <v>FY 2012</v>
      </c>
      <c r="E2339" s="16" t="str">
        <f t="shared" si="110"/>
        <v>Q3</v>
      </c>
      <c r="F2339" t="s">
        <v>150</v>
      </c>
      <c r="G2339" t="s">
        <v>151</v>
      </c>
      <c r="H2339">
        <v>69669</v>
      </c>
      <c r="I2339" t="s">
        <v>111</v>
      </c>
      <c r="J2339" t="s">
        <v>112</v>
      </c>
      <c r="L2339">
        <v>140</v>
      </c>
      <c r="M2339" t="s">
        <v>152</v>
      </c>
    </row>
    <row r="2340" spans="1:13" x14ac:dyDescent="0.3">
      <c r="A2340" t="s">
        <v>108</v>
      </c>
      <c r="B2340" s="16">
        <v>40816</v>
      </c>
      <c r="C2340" s="16" t="str">
        <f t="shared" si="108"/>
        <v>Sept</v>
      </c>
      <c r="D2340" s="16" t="str">
        <f t="shared" si="109"/>
        <v>FY 2012</v>
      </c>
      <c r="E2340" s="16" t="str">
        <f t="shared" si="110"/>
        <v>Q2</v>
      </c>
      <c r="F2340" t="s">
        <v>109</v>
      </c>
      <c r="G2340" t="s">
        <v>110</v>
      </c>
      <c r="H2340">
        <v>16468</v>
      </c>
      <c r="I2340" t="s">
        <v>111</v>
      </c>
      <c r="J2340" t="s">
        <v>112</v>
      </c>
      <c r="L2340">
        <v>10</v>
      </c>
      <c r="M2340" t="s">
        <v>113</v>
      </c>
    </row>
    <row r="2341" spans="1:13" x14ac:dyDescent="0.3">
      <c r="A2341" t="s">
        <v>108</v>
      </c>
      <c r="B2341" s="16">
        <v>40816</v>
      </c>
      <c r="C2341" s="16" t="str">
        <f t="shared" si="108"/>
        <v>Sept</v>
      </c>
      <c r="D2341" s="16" t="str">
        <f t="shared" si="109"/>
        <v>FY 2012</v>
      </c>
      <c r="E2341" s="16" t="str">
        <f t="shared" si="110"/>
        <v>Q2</v>
      </c>
      <c r="F2341" t="s">
        <v>114</v>
      </c>
      <c r="G2341" t="s">
        <v>115</v>
      </c>
      <c r="H2341">
        <v>12512</v>
      </c>
      <c r="I2341" t="s">
        <v>111</v>
      </c>
      <c r="J2341" t="s">
        <v>112</v>
      </c>
      <c r="L2341">
        <v>20</v>
      </c>
      <c r="M2341" t="s">
        <v>116</v>
      </c>
    </row>
    <row r="2342" spans="1:13" x14ac:dyDescent="0.3">
      <c r="A2342" t="s">
        <v>108</v>
      </c>
      <c r="B2342" s="16">
        <v>40816</v>
      </c>
      <c r="C2342" s="16" t="str">
        <f t="shared" si="108"/>
        <v>Sept</v>
      </c>
      <c r="D2342" s="16" t="str">
        <f t="shared" si="109"/>
        <v>FY 2012</v>
      </c>
      <c r="E2342" s="16" t="str">
        <f t="shared" si="110"/>
        <v>Q2</v>
      </c>
      <c r="F2342" t="s">
        <v>117</v>
      </c>
      <c r="G2342" t="s">
        <v>118</v>
      </c>
      <c r="H2342">
        <v>205</v>
      </c>
      <c r="I2342" t="s">
        <v>111</v>
      </c>
      <c r="J2342" t="s">
        <v>112</v>
      </c>
      <c r="L2342">
        <v>30</v>
      </c>
      <c r="M2342" t="s">
        <v>119</v>
      </c>
    </row>
    <row r="2343" spans="1:13" x14ac:dyDescent="0.3">
      <c r="A2343" t="s">
        <v>108</v>
      </c>
      <c r="B2343" s="16">
        <v>40816</v>
      </c>
      <c r="C2343" s="16" t="str">
        <f t="shared" si="108"/>
        <v>Sept</v>
      </c>
      <c r="D2343" s="16" t="str">
        <f t="shared" si="109"/>
        <v>FY 2012</v>
      </c>
      <c r="E2343" s="16" t="str">
        <f t="shared" si="110"/>
        <v>Q2</v>
      </c>
      <c r="F2343" t="s">
        <v>120</v>
      </c>
      <c r="G2343" t="s">
        <v>121</v>
      </c>
      <c r="H2343">
        <v>27</v>
      </c>
      <c r="I2343" t="s">
        <v>111</v>
      </c>
      <c r="J2343" t="s">
        <v>112</v>
      </c>
      <c r="L2343">
        <v>40</v>
      </c>
      <c r="M2343" t="s">
        <v>122</v>
      </c>
    </row>
    <row r="2344" spans="1:13" x14ac:dyDescent="0.3">
      <c r="A2344" t="s">
        <v>108</v>
      </c>
      <c r="B2344" s="16">
        <v>40816</v>
      </c>
      <c r="C2344" s="16" t="str">
        <f t="shared" si="108"/>
        <v>Sept</v>
      </c>
      <c r="D2344" s="16" t="str">
        <f t="shared" si="109"/>
        <v>FY 2012</v>
      </c>
      <c r="E2344" s="16" t="str">
        <f t="shared" si="110"/>
        <v>Q2</v>
      </c>
      <c r="F2344" t="s">
        <v>123</v>
      </c>
      <c r="G2344" t="s">
        <v>124</v>
      </c>
      <c r="H2344">
        <v>1502</v>
      </c>
      <c r="I2344" t="s">
        <v>111</v>
      </c>
      <c r="J2344" t="s">
        <v>112</v>
      </c>
      <c r="L2344">
        <v>50</v>
      </c>
      <c r="M2344" t="s">
        <v>125</v>
      </c>
    </row>
    <row r="2345" spans="1:13" x14ac:dyDescent="0.3">
      <c r="A2345" t="s">
        <v>108</v>
      </c>
      <c r="B2345" s="16">
        <v>40816</v>
      </c>
      <c r="C2345" s="16" t="str">
        <f t="shared" si="108"/>
        <v>Sept</v>
      </c>
      <c r="D2345" s="16" t="str">
        <f t="shared" si="109"/>
        <v>FY 2012</v>
      </c>
      <c r="E2345" s="16" t="str">
        <f t="shared" si="110"/>
        <v>Q2</v>
      </c>
      <c r="F2345" t="s">
        <v>126</v>
      </c>
      <c r="G2345" t="s">
        <v>127</v>
      </c>
      <c r="H2345">
        <v>2222</v>
      </c>
      <c r="I2345" t="s">
        <v>111</v>
      </c>
      <c r="J2345" t="s">
        <v>112</v>
      </c>
      <c r="L2345">
        <v>60</v>
      </c>
      <c r="M2345" t="s">
        <v>128</v>
      </c>
    </row>
    <row r="2346" spans="1:13" x14ac:dyDescent="0.3">
      <c r="A2346" t="s">
        <v>108</v>
      </c>
      <c r="B2346" s="16">
        <v>40816</v>
      </c>
      <c r="C2346" s="16" t="str">
        <f t="shared" si="108"/>
        <v>Sept</v>
      </c>
      <c r="D2346" s="16" t="str">
        <f t="shared" si="109"/>
        <v>FY 2012</v>
      </c>
      <c r="E2346" s="16" t="str">
        <f t="shared" si="110"/>
        <v>Q2</v>
      </c>
      <c r="F2346" t="s">
        <v>129</v>
      </c>
      <c r="G2346" t="s">
        <v>130</v>
      </c>
      <c r="H2346">
        <v>73300</v>
      </c>
      <c r="I2346" t="s">
        <v>111</v>
      </c>
      <c r="J2346" t="s">
        <v>112</v>
      </c>
      <c r="L2346">
        <v>70</v>
      </c>
      <c r="M2346" t="s">
        <v>131</v>
      </c>
    </row>
    <row r="2347" spans="1:13" x14ac:dyDescent="0.3">
      <c r="A2347" t="s">
        <v>108</v>
      </c>
      <c r="B2347" s="16">
        <v>40816</v>
      </c>
      <c r="C2347" s="16" t="str">
        <f t="shared" si="108"/>
        <v>Sept</v>
      </c>
      <c r="D2347" s="16" t="str">
        <f t="shared" si="109"/>
        <v>FY 2012</v>
      </c>
      <c r="E2347" s="16" t="str">
        <f t="shared" si="110"/>
        <v>Q2</v>
      </c>
      <c r="F2347" t="s">
        <v>132</v>
      </c>
      <c r="G2347" t="s">
        <v>133</v>
      </c>
      <c r="H2347">
        <v>16080</v>
      </c>
      <c r="I2347" t="s">
        <v>111</v>
      </c>
      <c r="J2347" t="s">
        <v>112</v>
      </c>
      <c r="L2347">
        <v>80</v>
      </c>
      <c r="M2347" t="s">
        <v>134</v>
      </c>
    </row>
    <row r="2348" spans="1:13" x14ac:dyDescent="0.3">
      <c r="A2348" t="s">
        <v>108</v>
      </c>
      <c r="B2348" s="16">
        <v>40816</v>
      </c>
      <c r="C2348" s="16" t="str">
        <f t="shared" si="108"/>
        <v>Sept</v>
      </c>
      <c r="D2348" s="16" t="str">
        <f t="shared" si="109"/>
        <v>FY 2012</v>
      </c>
      <c r="E2348" s="16" t="str">
        <f t="shared" si="110"/>
        <v>Q2</v>
      </c>
      <c r="F2348" t="s">
        <v>135</v>
      </c>
      <c r="G2348" t="s">
        <v>136</v>
      </c>
      <c r="H2348">
        <v>12354</v>
      </c>
      <c r="I2348" t="s">
        <v>111</v>
      </c>
      <c r="J2348" t="s">
        <v>112</v>
      </c>
      <c r="L2348">
        <v>90</v>
      </c>
      <c r="M2348" t="s">
        <v>137</v>
      </c>
    </row>
    <row r="2349" spans="1:13" x14ac:dyDescent="0.3">
      <c r="A2349" t="s">
        <v>108</v>
      </c>
      <c r="B2349" s="16">
        <v>40816</v>
      </c>
      <c r="C2349" s="16" t="str">
        <f t="shared" si="108"/>
        <v>Sept</v>
      </c>
      <c r="D2349" s="16" t="str">
        <f t="shared" si="109"/>
        <v>FY 2012</v>
      </c>
      <c r="E2349" s="16" t="str">
        <f t="shared" si="110"/>
        <v>Q2</v>
      </c>
      <c r="F2349" t="s">
        <v>138</v>
      </c>
      <c r="G2349" t="s">
        <v>139</v>
      </c>
      <c r="H2349">
        <v>240</v>
      </c>
      <c r="I2349" t="s">
        <v>111</v>
      </c>
      <c r="J2349" t="s">
        <v>112</v>
      </c>
      <c r="L2349">
        <v>100</v>
      </c>
      <c r="M2349" t="s">
        <v>140</v>
      </c>
    </row>
    <row r="2350" spans="1:13" x14ac:dyDescent="0.3">
      <c r="A2350" t="s">
        <v>108</v>
      </c>
      <c r="B2350" s="16">
        <v>40816</v>
      </c>
      <c r="C2350" s="16" t="str">
        <f t="shared" si="108"/>
        <v>Sept</v>
      </c>
      <c r="D2350" s="16" t="str">
        <f t="shared" si="109"/>
        <v>FY 2012</v>
      </c>
      <c r="E2350" s="16" t="str">
        <f t="shared" si="110"/>
        <v>Q2</v>
      </c>
      <c r="F2350" t="s">
        <v>141</v>
      </c>
      <c r="G2350" t="s">
        <v>142</v>
      </c>
      <c r="H2350">
        <v>29</v>
      </c>
      <c r="I2350" t="s">
        <v>111</v>
      </c>
      <c r="J2350" t="s">
        <v>112</v>
      </c>
      <c r="L2350">
        <v>110</v>
      </c>
      <c r="M2350" t="s">
        <v>143</v>
      </c>
    </row>
    <row r="2351" spans="1:13" x14ac:dyDescent="0.3">
      <c r="A2351" t="s">
        <v>108</v>
      </c>
      <c r="B2351" s="16">
        <v>40816</v>
      </c>
      <c r="C2351" s="16" t="str">
        <f t="shared" si="108"/>
        <v>Sept</v>
      </c>
      <c r="D2351" s="16" t="str">
        <f t="shared" si="109"/>
        <v>FY 2012</v>
      </c>
      <c r="E2351" s="16" t="str">
        <f t="shared" si="110"/>
        <v>Q2</v>
      </c>
      <c r="F2351" t="s">
        <v>144</v>
      </c>
      <c r="G2351" t="s">
        <v>145</v>
      </c>
      <c r="H2351">
        <v>1711</v>
      </c>
      <c r="I2351" t="s">
        <v>111</v>
      </c>
      <c r="J2351" t="s">
        <v>112</v>
      </c>
      <c r="L2351">
        <v>120</v>
      </c>
      <c r="M2351" t="s">
        <v>146</v>
      </c>
    </row>
    <row r="2352" spans="1:13" x14ac:dyDescent="0.3">
      <c r="A2352" t="s">
        <v>108</v>
      </c>
      <c r="B2352" s="16">
        <v>40816</v>
      </c>
      <c r="C2352" s="16" t="str">
        <f t="shared" si="108"/>
        <v>Sept</v>
      </c>
      <c r="D2352" s="16" t="str">
        <f t="shared" si="109"/>
        <v>FY 2012</v>
      </c>
      <c r="E2352" s="16" t="str">
        <f t="shared" si="110"/>
        <v>Q2</v>
      </c>
      <c r="F2352" t="s">
        <v>147</v>
      </c>
      <c r="G2352" t="s">
        <v>148</v>
      </c>
      <c r="H2352">
        <v>1746</v>
      </c>
      <c r="I2352" t="s">
        <v>111</v>
      </c>
      <c r="J2352" t="s">
        <v>112</v>
      </c>
      <c r="L2352">
        <v>130</v>
      </c>
      <c r="M2352" t="s">
        <v>149</v>
      </c>
    </row>
    <row r="2353" spans="1:13" x14ac:dyDescent="0.3">
      <c r="A2353" t="s">
        <v>108</v>
      </c>
      <c r="B2353" s="16">
        <v>40816</v>
      </c>
      <c r="C2353" s="16" t="str">
        <f t="shared" si="108"/>
        <v>Sept</v>
      </c>
      <c r="D2353" s="16" t="str">
        <f t="shared" si="109"/>
        <v>FY 2012</v>
      </c>
      <c r="E2353" s="16" t="str">
        <f t="shared" si="110"/>
        <v>Q2</v>
      </c>
      <c r="F2353" t="s">
        <v>150</v>
      </c>
      <c r="G2353" t="s">
        <v>151</v>
      </c>
      <c r="H2353">
        <v>76342</v>
      </c>
      <c r="I2353" t="s">
        <v>111</v>
      </c>
      <c r="J2353" t="s">
        <v>112</v>
      </c>
      <c r="L2353">
        <v>140</v>
      </c>
      <c r="M2353" t="s">
        <v>152</v>
      </c>
    </row>
    <row r="2354" spans="1:13" x14ac:dyDescent="0.3">
      <c r="A2354" t="s">
        <v>108</v>
      </c>
      <c r="B2354" s="16">
        <v>40786</v>
      </c>
      <c r="C2354" s="16" t="str">
        <f t="shared" si="108"/>
        <v>Aug</v>
      </c>
      <c r="D2354" s="16" t="str">
        <f t="shared" si="109"/>
        <v>FY 2012</v>
      </c>
      <c r="E2354" s="16" t="str">
        <f t="shared" si="110"/>
        <v>Q2</v>
      </c>
      <c r="F2354" t="s">
        <v>109</v>
      </c>
      <c r="G2354" t="s">
        <v>110</v>
      </c>
      <c r="H2354">
        <v>13191</v>
      </c>
      <c r="I2354" t="s">
        <v>111</v>
      </c>
      <c r="J2354" t="s">
        <v>112</v>
      </c>
      <c r="L2354">
        <v>10</v>
      </c>
      <c r="M2354" t="s">
        <v>113</v>
      </c>
    </row>
    <row r="2355" spans="1:13" x14ac:dyDescent="0.3">
      <c r="A2355" t="s">
        <v>108</v>
      </c>
      <c r="B2355" s="16">
        <v>40786</v>
      </c>
      <c r="C2355" s="16" t="str">
        <f t="shared" si="108"/>
        <v>Aug</v>
      </c>
      <c r="D2355" s="16" t="str">
        <f t="shared" si="109"/>
        <v>FY 2012</v>
      </c>
      <c r="E2355" s="16" t="str">
        <f t="shared" si="110"/>
        <v>Q2</v>
      </c>
      <c r="F2355" t="s">
        <v>114</v>
      </c>
      <c r="G2355" t="s">
        <v>115</v>
      </c>
      <c r="H2355">
        <v>10697</v>
      </c>
      <c r="I2355" t="s">
        <v>111</v>
      </c>
      <c r="J2355" t="s">
        <v>112</v>
      </c>
      <c r="L2355">
        <v>20</v>
      </c>
      <c r="M2355" t="s">
        <v>116</v>
      </c>
    </row>
    <row r="2356" spans="1:13" x14ac:dyDescent="0.3">
      <c r="A2356" t="s">
        <v>108</v>
      </c>
      <c r="B2356" s="16">
        <v>40786</v>
      </c>
      <c r="C2356" s="16" t="str">
        <f t="shared" si="108"/>
        <v>Aug</v>
      </c>
      <c r="D2356" s="16" t="str">
        <f t="shared" si="109"/>
        <v>FY 2012</v>
      </c>
      <c r="E2356" s="16" t="str">
        <f t="shared" si="110"/>
        <v>Q2</v>
      </c>
      <c r="F2356" t="s">
        <v>117</v>
      </c>
      <c r="G2356" t="s">
        <v>118</v>
      </c>
      <c r="H2356">
        <v>94</v>
      </c>
      <c r="I2356" t="s">
        <v>111</v>
      </c>
      <c r="J2356" t="s">
        <v>112</v>
      </c>
      <c r="L2356">
        <v>30</v>
      </c>
      <c r="M2356" t="s">
        <v>119</v>
      </c>
    </row>
    <row r="2357" spans="1:13" x14ac:dyDescent="0.3">
      <c r="A2357" t="s">
        <v>108</v>
      </c>
      <c r="B2357" s="16">
        <v>40786</v>
      </c>
      <c r="C2357" s="16" t="str">
        <f t="shared" si="108"/>
        <v>Aug</v>
      </c>
      <c r="D2357" s="16" t="str">
        <f t="shared" si="109"/>
        <v>FY 2012</v>
      </c>
      <c r="E2357" s="16" t="str">
        <f t="shared" si="110"/>
        <v>Q2</v>
      </c>
      <c r="F2357" t="s">
        <v>120</v>
      </c>
      <c r="G2357" t="s">
        <v>121</v>
      </c>
      <c r="H2357">
        <v>23</v>
      </c>
      <c r="I2357" t="s">
        <v>111</v>
      </c>
      <c r="J2357" t="s">
        <v>112</v>
      </c>
      <c r="L2357">
        <v>40</v>
      </c>
      <c r="M2357" t="s">
        <v>122</v>
      </c>
    </row>
    <row r="2358" spans="1:13" x14ac:dyDescent="0.3">
      <c r="A2358" t="s">
        <v>108</v>
      </c>
      <c r="B2358" s="16">
        <v>40786</v>
      </c>
      <c r="C2358" s="16" t="str">
        <f t="shared" si="108"/>
        <v>Aug</v>
      </c>
      <c r="D2358" s="16" t="str">
        <f t="shared" si="109"/>
        <v>FY 2012</v>
      </c>
      <c r="E2358" s="16" t="str">
        <f t="shared" si="110"/>
        <v>Q2</v>
      </c>
      <c r="F2358" t="s">
        <v>123</v>
      </c>
      <c r="G2358" t="s">
        <v>124</v>
      </c>
      <c r="H2358">
        <v>1420</v>
      </c>
      <c r="I2358" t="s">
        <v>111</v>
      </c>
      <c r="J2358" t="s">
        <v>112</v>
      </c>
      <c r="L2358">
        <v>50</v>
      </c>
      <c r="M2358" t="s">
        <v>125</v>
      </c>
    </row>
    <row r="2359" spans="1:13" x14ac:dyDescent="0.3">
      <c r="A2359" t="s">
        <v>108</v>
      </c>
      <c r="B2359" s="16">
        <v>40786</v>
      </c>
      <c r="C2359" s="16" t="str">
        <f t="shared" si="108"/>
        <v>Aug</v>
      </c>
      <c r="D2359" s="16" t="str">
        <f t="shared" si="109"/>
        <v>FY 2012</v>
      </c>
      <c r="E2359" s="16" t="str">
        <f t="shared" si="110"/>
        <v>Q2</v>
      </c>
      <c r="F2359" t="s">
        <v>126</v>
      </c>
      <c r="G2359" t="s">
        <v>127</v>
      </c>
      <c r="H2359">
        <v>957</v>
      </c>
      <c r="I2359" t="s">
        <v>111</v>
      </c>
      <c r="J2359" t="s">
        <v>112</v>
      </c>
      <c r="L2359">
        <v>60</v>
      </c>
      <c r="M2359" t="s">
        <v>128</v>
      </c>
    </row>
    <row r="2360" spans="1:13" x14ac:dyDescent="0.3">
      <c r="A2360" t="s">
        <v>108</v>
      </c>
      <c r="B2360" s="16">
        <v>40786</v>
      </c>
      <c r="C2360" s="16" t="str">
        <f t="shared" si="108"/>
        <v>Aug</v>
      </c>
      <c r="D2360" s="16" t="str">
        <f t="shared" si="109"/>
        <v>FY 2012</v>
      </c>
      <c r="E2360" s="16" t="str">
        <f t="shared" si="110"/>
        <v>Q2</v>
      </c>
      <c r="F2360" t="s">
        <v>129</v>
      </c>
      <c r="G2360" t="s">
        <v>130</v>
      </c>
      <c r="H2360">
        <v>72399</v>
      </c>
      <c r="I2360" t="s">
        <v>111</v>
      </c>
      <c r="J2360" t="s">
        <v>112</v>
      </c>
      <c r="L2360">
        <v>70</v>
      </c>
      <c r="M2360" t="s">
        <v>131</v>
      </c>
    </row>
    <row r="2361" spans="1:13" x14ac:dyDescent="0.3">
      <c r="A2361" t="s">
        <v>108</v>
      </c>
      <c r="B2361" s="16">
        <v>40786</v>
      </c>
      <c r="C2361" s="16" t="str">
        <f t="shared" si="108"/>
        <v>Aug</v>
      </c>
      <c r="D2361" s="16" t="str">
        <f t="shared" si="109"/>
        <v>FY 2012</v>
      </c>
      <c r="E2361" s="16" t="str">
        <f t="shared" si="110"/>
        <v>Q2</v>
      </c>
      <c r="F2361" t="s">
        <v>132</v>
      </c>
      <c r="G2361" t="s">
        <v>133</v>
      </c>
      <c r="H2361">
        <v>12693</v>
      </c>
      <c r="I2361" t="s">
        <v>111</v>
      </c>
      <c r="J2361" t="s">
        <v>112</v>
      </c>
      <c r="L2361">
        <v>80</v>
      </c>
      <c r="M2361" t="s">
        <v>134</v>
      </c>
    </row>
    <row r="2362" spans="1:13" x14ac:dyDescent="0.3">
      <c r="A2362" t="s">
        <v>108</v>
      </c>
      <c r="B2362" s="16">
        <v>40786</v>
      </c>
      <c r="C2362" s="16" t="str">
        <f t="shared" si="108"/>
        <v>Aug</v>
      </c>
      <c r="D2362" s="16" t="str">
        <f t="shared" si="109"/>
        <v>FY 2012</v>
      </c>
      <c r="E2362" s="16" t="str">
        <f t="shared" si="110"/>
        <v>Q2</v>
      </c>
      <c r="F2362" t="s">
        <v>135</v>
      </c>
      <c r="G2362" t="s">
        <v>136</v>
      </c>
      <c r="H2362">
        <v>10113</v>
      </c>
      <c r="I2362" t="s">
        <v>111</v>
      </c>
      <c r="J2362" t="s">
        <v>112</v>
      </c>
      <c r="L2362">
        <v>90</v>
      </c>
      <c r="M2362" t="s">
        <v>137</v>
      </c>
    </row>
    <row r="2363" spans="1:13" x14ac:dyDescent="0.3">
      <c r="A2363" t="s">
        <v>108</v>
      </c>
      <c r="B2363" s="16">
        <v>40786</v>
      </c>
      <c r="C2363" s="16" t="str">
        <f t="shared" si="108"/>
        <v>Aug</v>
      </c>
      <c r="D2363" s="16" t="str">
        <f t="shared" si="109"/>
        <v>FY 2012</v>
      </c>
      <c r="E2363" s="16" t="str">
        <f t="shared" si="110"/>
        <v>Q2</v>
      </c>
      <c r="F2363" t="s">
        <v>138</v>
      </c>
      <c r="G2363" t="s">
        <v>139</v>
      </c>
      <c r="H2363">
        <v>111</v>
      </c>
      <c r="I2363" t="s">
        <v>111</v>
      </c>
      <c r="J2363" t="s">
        <v>112</v>
      </c>
      <c r="L2363">
        <v>100</v>
      </c>
      <c r="M2363" t="s">
        <v>140</v>
      </c>
    </row>
    <row r="2364" spans="1:13" x14ac:dyDescent="0.3">
      <c r="A2364" t="s">
        <v>108</v>
      </c>
      <c r="B2364" s="16">
        <v>40786</v>
      </c>
      <c r="C2364" s="16" t="str">
        <f t="shared" si="108"/>
        <v>Aug</v>
      </c>
      <c r="D2364" s="16" t="str">
        <f t="shared" si="109"/>
        <v>FY 2012</v>
      </c>
      <c r="E2364" s="16" t="str">
        <f t="shared" si="110"/>
        <v>Q2</v>
      </c>
      <c r="F2364" t="s">
        <v>141</v>
      </c>
      <c r="G2364" t="s">
        <v>142</v>
      </c>
      <c r="H2364">
        <v>25</v>
      </c>
      <c r="I2364" t="s">
        <v>111</v>
      </c>
      <c r="J2364" t="s">
        <v>112</v>
      </c>
      <c r="L2364">
        <v>110</v>
      </c>
      <c r="M2364" t="s">
        <v>143</v>
      </c>
    </row>
    <row r="2365" spans="1:13" x14ac:dyDescent="0.3">
      <c r="A2365" t="s">
        <v>108</v>
      </c>
      <c r="B2365" s="16">
        <v>40786</v>
      </c>
      <c r="C2365" s="16" t="str">
        <f t="shared" si="108"/>
        <v>Aug</v>
      </c>
      <c r="D2365" s="16" t="str">
        <f t="shared" si="109"/>
        <v>FY 2012</v>
      </c>
      <c r="E2365" s="16" t="str">
        <f t="shared" si="110"/>
        <v>Q2</v>
      </c>
      <c r="F2365" t="s">
        <v>144</v>
      </c>
      <c r="G2365" t="s">
        <v>145</v>
      </c>
      <c r="H2365">
        <v>1469</v>
      </c>
      <c r="I2365" t="s">
        <v>111</v>
      </c>
      <c r="J2365" t="s">
        <v>112</v>
      </c>
      <c r="L2365">
        <v>120</v>
      </c>
      <c r="M2365" t="s">
        <v>146</v>
      </c>
    </row>
    <row r="2366" spans="1:13" x14ac:dyDescent="0.3">
      <c r="A2366" t="s">
        <v>108</v>
      </c>
      <c r="B2366" s="16">
        <v>40786</v>
      </c>
      <c r="C2366" s="16" t="str">
        <f t="shared" si="108"/>
        <v>Aug</v>
      </c>
      <c r="D2366" s="16" t="str">
        <f t="shared" si="109"/>
        <v>FY 2012</v>
      </c>
      <c r="E2366" s="16" t="str">
        <f t="shared" si="110"/>
        <v>Q2</v>
      </c>
      <c r="F2366" t="s">
        <v>147</v>
      </c>
      <c r="G2366" t="s">
        <v>148</v>
      </c>
      <c r="H2366">
        <v>975</v>
      </c>
      <c r="I2366" t="s">
        <v>111</v>
      </c>
      <c r="J2366" t="s">
        <v>112</v>
      </c>
      <c r="L2366">
        <v>130</v>
      </c>
      <c r="M2366" t="s">
        <v>149</v>
      </c>
    </row>
    <row r="2367" spans="1:13" x14ac:dyDescent="0.3">
      <c r="A2367" t="s">
        <v>108</v>
      </c>
      <c r="B2367" s="16">
        <v>40786</v>
      </c>
      <c r="C2367" s="16" t="str">
        <f t="shared" si="108"/>
        <v>Aug</v>
      </c>
      <c r="D2367" s="16" t="str">
        <f t="shared" si="109"/>
        <v>FY 2012</v>
      </c>
      <c r="E2367" s="16" t="str">
        <f t="shared" si="110"/>
        <v>Q2</v>
      </c>
      <c r="F2367" t="s">
        <v>150</v>
      </c>
      <c r="G2367" t="s">
        <v>151</v>
      </c>
      <c r="H2367">
        <v>70726</v>
      </c>
      <c r="I2367" t="s">
        <v>111</v>
      </c>
      <c r="J2367" t="s">
        <v>112</v>
      </c>
      <c r="L2367">
        <v>140</v>
      </c>
      <c r="M2367" t="s">
        <v>152</v>
      </c>
    </row>
    <row r="2368" spans="1:13" x14ac:dyDescent="0.3">
      <c r="A2368" t="s">
        <v>108</v>
      </c>
      <c r="B2368" s="16">
        <v>40755</v>
      </c>
      <c r="C2368" s="16" t="str">
        <f t="shared" si="108"/>
        <v>Jul</v>
      </c>
      <c r="D2368" s="16" t="str">
        <f t="shared" si="109"/>
        <v>FY 2012</v>
      </c>
      <c r="E2368" s="16" t="str">
        <f t="shared" si="110"/>
        <v>Q2</v>
      </c>
      <c r="F2368" t="s">
        <v>109</v>
      </c>
      <c r="G2368" t="s">
        <v>110</v>
      </c>
      <c r="H2368">
        <v>18730</v>
      </c>
      <c r="I2368" t="s">
        <v>111</v>
      </c>
      <c r="J2368" t="s">
        <v>112</v>
      </c>
      <c r="L2368">
        <v>10</v>
      </c>
      <c r="M2368" t="s">
        <v>113</v>
      </c>
    </row>
    <row r="2369" spans="1:13" x14ac:dyDescent="0.3">
      <c r="A2369" t="s">
        <v>108</v>
      </c>
      <c r="B2369" s="16">
        <v>40755</v>
      </c>
      <c r="C2369" s="16" t="str">
        <f t="shared" si="108"/>
        <v>Jul</v>
      </c>
      <c r="D2369" s="16" t="str">
        <f t="shared" si="109"/>
        <v>FY 2012</v>
      </c>
      <c r="E2369" s="16" t="str">
        <f t="shared" si="110"/>
        <v>Q2</v>
      </c>
      <c r="F2369" t="s">
        <v>114</v>
      </c>
      <c r="G2369" t="s">
        <v>115</v>
      </c>
      <c r="H2369">
        <v>14856</v>
      </c>
      <c r="I2369" t="s">
        <v>111</v>
      </c>
      <c r="J2369" t="s">
        <v>112</v>
      </c>
      <c r="L2369">
        <v>20</v>
      </c>
      <c r="M2369" t="s">
        <v>116</v>
      </c>
    </row>
    <row r="2370" spans="1:13" x14ac:dyDescent="0.3">
      <c r="A2370" t="s">
        <v>108</v>
      </c>
      <c r="B2370" s="16">
        <v>40755</v>
      </c>
      <c r="C2370" s="16" t="str">
        <f t="shared" si="108"/>
        <v>Jul</v>
      </c>
      <c r="D2370" s="16" t="str">
        <f t="shared" si="109"/>
        <v>FY 2012</v>
      </c>
      <c r="E2370" s="16" t="str">
        <f t="shared" si="110"/>
        <v>Q2</v>
      </c>
      <c r="F2370" t="s">
        <v>117</v>
      </c>
      <c r="G2370" t="s">
        <v>118</v>
      </c>
      <c r="H2370">
        <v>111</v>
      </c>
      <c r="I2370" t="s">
        <v>111</v>
      </c>
      <c r="J2370" t="s">
        <v>112</v>
      </c>
      <c r="L2370">
        <v>30</v>
      </c>
      <c r="M2370" t="s">
        <v>119</v>
      </c>
    </row>
    <row r="2371" spans="1:13" x14ac:dyDescent="0.3">
      <c r="A2371" t="s">
        <v>108</v>
      </c>
      <c r="B2371" s="16">
        <v>40755</v>
      </c>
      <c r="C2371" s="16" t="str">
        <f t="shared" ref="C2371:C2434" si="111">TEXT(B2371,"mmm")</f>
        <v>Jul</v>
      </c>
      <c r="D2371" s="16" t="str">
        <f t="shared" ref="D2371:D2434" si="112">"FY "&amp; (YEAR(B2371) + IF(MONTH(B2371)&gt;3,1,0))</f>
        <v>FY 2012</v>
      </c>
      <c r="E2371" s="16" t="str">
        <f t="shared" ref="E2371:E2434" si="113">CHOOSE(INT((MOD(MONTH(B2371)-4,12))/3)+1, "Q1", "Q2", "Q3", "Q4")</f>
        <v>Q2</v>
      </c>
      <c r="F2371" t="s">
        <v>120</v>
      </c>
      <c r="G2371" t="s">
        <v>121</v>
      </c>
      <c r="H2371">
        <v>20</v>
      </c>
      <c r="I2371" t="s">
        <v>111</v>
      </c>
      <c r="J2371" t="s">
        <v>112</v>
      </c>
      <c r="L2371">
        <v>40</v>
      </c>
      <c r="M2371" t="s">
        <v>122</v>
      </c>
    </row>
    <row r="2372" spans="1:13" x14ac:dyDescent="0.3">
      <c r="A2372" t="s">
        <v>108</v>
      </c>
      <c r="B2372" s="16">
        <v>40755</v>
      </c>
      <c r="C2372" s="16" t="str">
        <f t="shared" si="111"/>
        <v>Jul</v>
      </c>
      <c r="D2372" s="16" t="str">
        <f t="shared" si="112"/>
        <v>FY 2012</v>
      </c>
      <c r="E2372" s="16" t="str">
        <f t="shared" si="113"/>
        <v>Q2</v>
      </c>
      <c r="F2372" t="s">
        <v>123</v>
      </c>
      <c r="G2372" t="s">
        <v>124</v>
      </c>
      <c r="H2372">
        <v>2707</v>
      </c>
      <c r="I2372" t="s">
        <v>111</v>
      </c>
      <c r="J2372" t="s">
        <v>112</v>
      </c>
      <c r="L2372">
        <v>50</v>
      </c>
      <c r="M2372" t="s">
        <v>125</v>
      </c>
    </row>
    <row r="2373" spans="1:13" x14ac:dyDescent="0.3">
      <c r="A2373" t="s">
        <v>108</v>
      </c>
      <c r="B2373" s="16">
        <v>40755</v>
      </c>
      <c r="C2373" s="16" t="str">
        <f t="shared" si="111"/>
        <v>Jul</v>
      </c>
      <c r="D2373" s="16" t="str">
        <f t="shared" si="112"/>
        <v>FY 2012</v>
      </c>
      <c r="E2373" s="16" t="str">
        <f t="shared" si="113"/>
        <v>Q2</v>
      </c>
      <c r="F2373" t="s">
        <v>126</v>
      </c>
      <c r="G2373" t="s">
        <v>127</v>
      </c>
      <c r="H2373">
        <v>1036</v>
      </c>
      <c r="I2373" t="s">
        <v>111</v>
      </c>
      <c r="J2373" t="s">
        <v>112</v>
      </c>
      <c r="L2373">
        <v>60</v>
      </c>
      <c r="M2373" t="s">
        <v>128</v>
      </c>
    </row>
    <row r="2374" spans="1:13" x14ac:dyDescent="0.3">
      <c r="A2374" t="s">
        <v>108</v>
      </c>
      <c r="B2374" s="16">
        <v>40755</v>
      </c>
      <c r="C2374" s="16" t="str">
        <f t="shared" si="111"/>
        <v>Jul</v>
      </c>
      <c r="D2374" s="16" t="str">
        <f t="shared" si="112"/>
        <v>FY 2012</v>
      </c>
      <c r="E2374" s="16" t="str">
        <f t="shared" si="113"/>
        <v>Q2</v>
      </c>
      <c r="F2374" t="s">
        <v>129</v>
      </c>
      <c r="G2374" t="s">
        <v>130</v>
      </c>
      <c r="H2374">
        <v>74748</v>
      </c>
      <c r="I2374" t="s">
        <v>111</v>
      </c>
      <c r="J2374" t="s">
        <v>112</v>
      </c>
      <c r="L2374">
        <v>70</v>
      </c>
      <c r="M2374" t="s">
        <v>131</v>
      </c>
    </row>
    <row r="2375" spans="1:13" x14ac:dyDescent="0.3">
      <c r="A2375" t="s">
        <v>108</v>
      </c>
      <c r="B2375" s="16">
        <v>40755</v>
      </c>
      <c r="C2375" s="16" t="str">
        <f t="shared" si="111"/>
        <v>Jul</v>
      </c>
      <c r="D2375" s="16" t="str">
        <f t="shared" si="112"/>
        <v>FY 2012</v>
      </c>
      <c r="E2375" s="16" t="str">
        <f t="shared" si="113"/>
        <v>Q2</v>
      </c>
      <c r="F2375" t="s">
        <v>132</v>
      </c>
      <c r="G2375" t="s">
        <v>133</v>
      </c>
      <c r="H2375">
        <v>14257</v>
      </c>
      <c r="I2375" t="s">
        <v>111</v>
      </c>
      <c r="J2375" t="s">
        <v>112</v>
      </c>
      <c r="L2375">
        <v>80</v>
      </c>
      <c r="M2375" t="s">
        <v>134</v>
      </c>
    </row>
    <row r="2376" spans="1:13" x14ac:dyDescent="0.3">
      <c r="A2376" t="s">
        <v>108</v>
      </c>
      <c r="B2376" s="16">
        <v>40755</v>
      </c>
      <c r="C2376" s="16" t="str">
        <f t="shared" si="111"/>
        <v>Jul</v>
      </c>
      <c r="D2376" s="16" t="str">
        <f t="shared" si="112"/>
        <v>FY 2012</v>
      </c>
      <c r="E2376" s="16" t="str">
        <f t="shared" si="113"/>
        <v>Q2</v>
      </c>
      <c r="F2376" t="s">
        <v>135</v>
      </c>
      <c r="G2376" t="s">
        <v>136</v>
      </c>
      <c r="H2376">
        <v>10691</v>
      </c>
      <c r="I2376" t="s">
        <v>111</v>
      </c>
      <c r="J2376" t="s">
        <v>112</v>
      </c>
      <c r="L2376">
        <v>90</v>
      </c>
      <c r="M2376" t="s">
        <v>137</v>
      </c>
    </row>
    <row r="2377" spans="1:13" x14ac:dyDescent="0.3">
      <c r="A2377" t="s">
        <v>108</v>
      </c>
      <c r="B2377" s="16">
        <v>40755</v>
      </c>
      <c r="C2377" s="16" t="str">
        <f t="shared" si="111"/>
        <v>Jul</v>
      </c>
      <c r="D2377" s="16" t="str">
        <f t="shared" si="112"/>
        <v>FY 2012</v>
      </c>
      <c r="E2377" s="16" t="str">
        <f t="shared" si="113"/>
        <v>Q2</v>
      </c>
      <c r="F2377" t="s">
        <v>138</v>
      </c>
      <c r="G2377" t="s">
        <v>139</v>
      </c>
      <c r="H2377">
        <v>178</v>
      </c>
      <c r="I2377" t="s">
        <v>111</v>
      </c>
      <c r="J2377" t="s">
        <v>112</v>
      </c>
      <c r="L2377">
        <v>100</v>
      </c>
      <c r="M2377" t="s">
        <v>140</v>
      </c>
    </row>
    <row r="2378" spans="1:13" x14ac:dyDescent="0.3">
      <c r="A2378" t="s">
        <v>108</v>
      </c>
      <c r="B2378" s="16">
        <v>40755</v>
      </c>
      <c r="C2378" s="16" t="str">
        <f t="shared" si="111"/>
        <v>Jul</v>
      </c>
      <c r="D2378" s="16" t="str">
        <f t="shared" si="112"/>
        <v>FY 2012</v>
      </c>
      <c r="E2378" s="16" t="str">
        <f t="shared" si="113"/>
        <v>Q2</v>
      </c>
      <c r="F2378" t="s">
        <v>141</v>
      </c>
      <c r="G2378" t="s">
        <v>142</v>
      </c>
      <c r="H2378">
        <v>32</v>
      </c>
      <c r="I2378" t="s">
        <v>111</v>
      </c>
      <c r="J2378" t="s">
        <v>112</v>
      </c>
      <c r="L2378">
        <v>110</v>
      </c>
      <c r="M2378" t="s">
        <v>143</v>
      </c>
    </row>
    <row r="2379" spans="1:13" x14ac:dyDescent="0.3">
      <c r="A2379" t="s">
        <v>108</v>
      </c>
      <c r="B2379" s="16">
        <v>40755</v>
      </c>
      <c r="C2379" s="16" t="str">
        <f t="shared" si="111"/>
        <v>Jul</v>
      </c>
      <c r="D2379" s="16" t="str">
        <f t="shared" si="112"/>
        <v>FY 2012</v>
      </c>
      <c r="E2379" s="16" t="str">
        <f t="shared" si="113"/>
        <v>Q2</v>
      </c>
      <c r="F2379" t="s">
        <v>144</v>
      </c>
      <c r="G2379" t="s">
        <v>145</v>
      </c>
      <c r="H2379">
        <v>1624</v>
      </c>
      <c r="I2379" t="s">
        <v>111</v>
      </c>
      <c r="J2379" t="s">
        <v>112</v>
      </c>
      <c r="L2379">
        <v>120</v>
      </c>
      <c r="M2379" t="s">
        <v>146</v>
      </c>
    </row>
    <row r="2380" spans="1:13" x14ac:dyDescent="0.3">
      <c r="A2380" t="s">
        <v>108</v>
      </c>
      <c r="B2380" s="16">
        <v>40755</v>
      </c>
      <c r="C2380" s="16" t="str">
        <f t="shared" si="111"/>
        <v>Jul</v>
      </c>
      <c r="D2380" s="16" t="str">
        <f t="shared" si="112"/>
        <v>FY 2012</v>
      </c>
      <c r="E2380" s="16" t="str">
        <f t="shared" si="113"/>
        <v>Q2</v>
      </c>
      <c r="F2380" t="s">
        <v>147</v>
      </c>
      <c r="G2380" t="s">
        <v>148</v>
      </c>
      <c r="H2380">
        <v>1732</v>
      </c>
      <c r="I2380" t="s">
        <v>111</v>
      </c>
      <c r="J2380" t="s">
        <v>112</v>
      </c>
      <c r="L2380">
        <v>130</v>
      </c>
      <c r="M2380" t="s">
        <v>149</v>
      </c>
    </row>
    <row r="2381" spans="1:13" x14ac:dyDescent="0.3">
      <c r="A2381" t="s">
        <v>108</v>
      </c>
      <c r="B2381" s="16">
        <v>40755</v>
      </c>
      <c r="C2381" s="16" t="str">
        <f t="shared" si="111"/>
        <v>Jul</v>
      </c>
      <c r="D2381" s="16" t="str">
        <f t="shared" si="112"/>
        <v>FY 2012</v>
      </c>
      <c r="E2381" s="16" t="str">
        <f t="shared" si="113"/>
        <v>Q2</v>
      </c>
      <c r="F2381" t="s">
        <v>150</v>
      </c>
      <c r="G2381" t="s">
        <v>151</v>
      </c>
      <c r="H2381">
        <v>72873</v>
      </c>
      <c r="I2381" t="s">
        <v>111</v>
      </c>
      <c r="J2381" t="s">
        <v>112</v>
      </c>
      <c r="L2381">
        <v>140</v>
      </c>
      <c r="M2381" t="s">
        <v>152</v>
      </c>
    </row>
    <row r="2382" spans="1:13" x14ac:dyDescent="0.3">
      <c r="A2382" t="s">
        <v>108</v>
      </c>
      <c r="B2382" s="16">
        <v>40724</v>
      </c>
      <c r="C2382" s="16" t="str">
        <f t="shared" si="111"/>
        <v>Jun</v>
      </c>
      <c r="D2382" s="16" t="str">
        <f t="shared" si="112"/>
        <v>FY 2012</v>
      </c>
      <c r="E2382" s="16" t="str">
        <f t="shared" si="113"/>
        <v>Q1</v>
      </c>
      <c r="F2382" t="s">
        <v>109</v>
      </c>
      <c r="G2382" t="s">
        <v>110</v>
      </c>
      <c r="H2382">
        <v>14742</v>
      </c>
      <c r="I2382" t="s">
        <v>111</v>
      </c>
      <c r="J2382" t="s">
        <v>112</v>
      </c>
      <c r="L2382">
        <v>10</v>
      </c>
      <c r="M2382" t="s">
        <v>113</v>
      </c>
    </row>
    <row r="2383" spans="1:13" x14ac:dyDescent="0.3">
      <c r="A2383" t="s">
        <v>108</v>
      </c>
      <c r="B2383" s="16">
        <v>40724</v>
      </c>
      <c r="C2383" s="16" t="str">
        <f t="shared" si="111"/>
        <v>Jun</v>
      </c>
      <c r="D2383" s="16" t="str">
        <f t="shared" si="112"/>
        <v>FY 2012</v>
      </c>
      <c r="E2383" s="16" t="str">
        <f t="shared" si="113"/>
        <v>Q1</v>
      </c>
      <c r="F2383" t="s">
        <v>114</v>
      </c>
      <c r="G2383" t="s">
        <v>115</v>
      </c>
      <c r="H2383">
        <v>6489</v>
      </c>
      <c r="I2383" t="s">
        <v>111</v>
      </c>
      <c r="J2383" t="s">
        <v>112</v>
      </c>
      <c r="L2383">
        <v>20</v>
      </c>
      <c r="M2383" t="s">
        <v>116</v>
      </c>
    </row>
    <row r="2384" spans="1:13" x14ac:dyDescent="0.3">
      <c r="A2384" t="s">
        <v>108</v>
      </c>
      <c r="B2384" s="16">
        <v>40724</v>
      </c>
      <c r="C2384" s="16" t="str">
        <f t="shared" si="111"/>
        <v>Jun</v>
      </c>
      <c r="D2384" s="16" t="str">
        <f t="shared" si="112"/>
        <v>FY 2012</v>
      </c>
      <c r="E2384" s="16" t="str">
        <f t="shared" si="113"/>
        <v>Q1</v>
      </c>
      <c r="F2384" t="s">
        <v>117</v>
      </c>
      <c r="G2384" t="s">
        <v>118</v>
      </c>
      <c r="H2384">
        <v>243</v>
      </c>
      <c r="I2384" t="s">
        <v>111</v>
      </c>
      <c r="J2384" t="s">
        <v>112</v>
      </c>
      <c r="L2384">
        <v>30</v>
      </c>
      <c r="M2384" t="s">
        <v>119</v>
      </c>
    </row>
    <row r="2385" spans="1:13" x14ac:dyDescent="0.3">
      <c r="A2385" t="s">
        <v>108</v>
      </c>
      <c r="B2385" s="16">
        <v>40724</v>
      </c>
      <c r="C2385" s="16" t="str">
        <f t="shared" si="111"/>
        <v>Jun</v>
      </c>
      <c r="D2385" s="16" t="str">
        <f t="shared" si="112"/>
        <v>FY 2012</v>
      </c>
      <c r="E2385" s="16" t="str">
        <f t="shared" si="113"/>
        <v>Q1</v>
      </c>
      <c r="F2385" t="s">
        <v>120</v>
      </c>
      <c r="G2385" t="s">
        <v>121</v>
      </c>
      <c r="H2385">
        <v>30</v>
      </c>
      <c r="I2385" t="s">
        <v>111</v>
      </c>
      <c r="J2385" t="s">
        <v>112</v>
      </c>
      <c r="L2385">
        <v>40</v>
      </c>
      <c r="M2385" t="s">
        <v>122</v>
      </c>
    </row>
    <row r="2386" spans="1:13" x14ac:dyDescent="0.3">
      <c r="A2386" t="s">
        <v>108</v>
      </c>
      <c r="B2386" s="16">
        <v>40724</v>
      </c>
      <c r="C2386" s="16" t="str">
        <f t="shared" si="111"/>
        <v>Jun</v>
      </c>
      <c r="D2386" s="16" t="str">
        <f t="shared" si="112"/>
        <v>FY 2012</v>
      </c>
      <c r="E2386" s="16" t="str">
        <f t="shared" si="113"/>
        <v>Q1</v>
      </c>
      <c r="F2386" t="s">
        <v>123</v>
      </c>
      <c r="G2386" t="s">
        <v>124</v>
      </c>
      <c r="H2386">
        <v>1028</v>
      </c>
      <c r="I2386" t="s">
        <v>111</v>
      </c>
      <c r="J2386" t="s">
        <v>112</v>
      </c>
      <c r="L2386">
        <v>50</v>
      </c>
      <c r="M2386" t="s">
        <v>125</v>
      </c>
    </row>
    <row r="2387" spans="1:13" x14ac:dyDescent="0.3">
      <c r="A2387" t="s">
        <v>108</v>
      </c>
      <c r="B2387" s="16">
        <v>40724</v>
      </c>
      <c r="C2387" s="16" t="str">
        <f t="shared" si="111"/>
        <v>Jun</v>
      </c>
      <c r="D2387" s="16" t="str">
        <f t="shared" si="112"/>
        <v>FY 2012</v>
      </c>
      <c r="E2387" s="16" t="str">
        <f t="shared" si="113"/>
        <v>Q1</v>
      </c>
      <c r="F2387" t="s">
        <v>126</v>
      </c>
      <c r="G2387" t="s">
        <v>127</v>
      </c>
      <c r="H2387">
        <v>6952</v>
      </c>
      <c r="I2387" t="s">
        <v>111</v>
      </c>
      <c r="J2387" t="s">
        <v>112</v>
      </c>
      <c r="L2387">
        <v>60</v>
      </c>
      <c r="M2387" t="s">
        <v>128</v>
      </c>
    </row>
    <row r="2388" spans="1:13" x14ac:dyDescent="0.3">
      <c r="A2388" t="s">
        <v>108</v>
      </c>
      <c r="B2388" s="16">
        <v>40724</v>
      </c>
      <c r="C2388" s="16" t="str">
        <f t="shared" si="111"/>
        <v>Jun</v>
      </c>
      <c r="D2388" s="16" t="str">
        <f t="shared" si="112"/>
        <v>FY 2012</v>
      </c>
      <c r="E2388" s="16" t="str">
        <f t="shared" si="113"/>
        <v>Q1</v>
      </c>
      <c r="F2388" t="s">
        <v>129</v>
      </c>
      <c r="G2388" t="s">
        <v>130</v>
      </c>
      <c r="H2388">
        <v>76767</v>
      </c>
      <c r="I2388" t="s">
        <v>111</v>
      </c>
      <c r="J2388" t="s">
        <v>112</v>
      </c>
      <c r="L2388">
        <v>70</v>
      </c>
      <c r="M2388" t="s">
        <v>131</v>
      </c>
    </row>
    <row r="2389" spans="1:13" x14ac:dyDescent="0.3">
      <c r="A2389" t="s">
        <v>108</v>
      </c>
      <c r="B2389" s="16">
        <v>40724</v>
      </c>
      <c r="C2389" s="16" t="str">
        <f t="shared" si="111"/>
        <v>Jun</v>
      </c>
      <c r="D2389" s="16" t="str">
        <f t="shared" si="112"/>
        <v>FY 2012</v>
      </c>
      <c r="E2389" s="16" t="str">
        <f t="shared" si="113"/>
        <v>Q1</v>
      </c>
      <c r="F2389" t="s">
        <v>132</v>
      </c>
      <c r="G2389" t="s">
        <v>133</v>
      </c>
      <c r="H2389">
        <v>19236</v>
      </c>
      <c r="I2389" t="s">
        <v>111</v>
      </c>
      <c r="J2389" t="s">
        <v>112</v>
      </c>
      <c r="L2389">
        <v>80</v>
      </c>
      <c r="M2389" t="s">
        <v>134</v>
      </c>
    </row>
    <row r="2390" spans="1:13" x14ac:dyDescent="0.3">
      <c r="A2390" t="s">
        <v>108</v>
      </c>
      <c r="B2390" s="16">
        <v>40724</v>
      </c>
      <c r="C2390" s="16" t="str">
        <f t="shared" si="111"/>
        <v>Jun</v>
      </c>
      <c r="D2390" s="16" t="str">
        <f t="shared" si="112"/>
        <v>FY 2012</v>
      </c>
      <c r="E2390" s="16" t="str">
        <f t="shared" si="113"/>
        <v>Q1</v>
      </c>
      <c r="F2390" t="s">
        <v>135</v>
      </c>
      <c r="G2390" t="s">
        <v>136</v>
      </c>
      <c r="H2390">
        <v>10691</v>
      </c>
      <c r="I2390" t="s">
        <v>111</v>
      </c>
      <c r="J2390" t="s">
        <v>112</v>
      </c>
      <c r="L2390">
        <v>90</v>
      </c>
      <c r="M2390" t="s">
        <v>137</v>
      </c>
    </row>
    <row r="2391" spans="1:13" x14ac:dyDescent="0.3">
      <c r="A2391" t="s">
        <v>108</v>
      </c>
      <c r="B2391" s="16">
        <v>40724</v>
      </c>
      <c r="C2391" s="16" t="str">
        <f t="shared" si="111"/>
        <v>Jun</v>
      </c>
      <c r="D2391" s="16" t="str">
        <f t="shared" si="112"/>
        <v>FY 2012</v>
      </c>
      <c r="E2391" s="16" t="str">
        <f t="shared" si="113"/>
        <v>Q1</v>
      </c>
      <c r="F2391" t="s">
        <v>138</v>
      </c>
      <c r="G2391" t="s">
        <v>139</v>
      </c>
      <c r="H2391">
        <v>193</v>
      </c>
      <c r="I2391" t="s">
        <v>111</v>
      </c>
      <c r="J2391" t="s">
        <v>112</v>
      </c>
      <c r="L2391">
        <v>100</v>
      </c>
      <c r="M2391" t="s">
        <v>140</v>
      </c>
    </row>
    <row r="2392" spans="1:13" x14ac:dyDescent="0.3">
      <c r="A2392" t="s">
        <v>108</v>
      </c>
      <c r="B2392" s="16">
        <v>40724</v>
      </c>
      <c r="C2392" s="16" t="str">
        <f t="shared" si="111"/>
        <v>Jun</v>
      </c>
      <c r="D2392" s="16" t="str">
        <f t="shared" si="112"/>
        <v>FY 2012</v>
      </c>
      <c r="E2392" s="16" t="str">
        <f t="shared" si="113"/>
        <v>Q1</v>
      </c>
      <c r="F2392" t="s">
        <v>141</v>
      </c>
      <c r="G2392" t="s">
        <v>142</v>
      </c>
      <c r="H2392">
        <v>45</v>
      </c>
      <c r="I2392" t="s">
        <v>111</v>
      </c>
      <c r="J2392" t="s">
        <v>112</v>
      </c>
      <c r="L2392">
        <v>110</v>
      </c>
      <c r="M2392" t="s">
        <v>143</v>
      </c>
    </row>
    <row r="2393" spans="1:13" x14ac:dyDescent="0.3">
      <c r="A2393" t="s">
        <v>108</v>
      </c>
      <c r="B2393" s="16">
        <v>40724</v>
      </c>
      <c r="C2393" s="16" t="str">
        <f t="shared" si="111"/>
        <v>Jun</v>
      </c>
      <c r="D2393" s="16" t="str">
        <f t="shared" si="112"/>
        <v>FY 2012</v>
      </c>
      <c r="E2393" s="16" t="str">
        <f t="shared" si="113"/>
        <v>Q1</v>
      </c>
      <c r="F2393" t="s">
        <v>144</v>
      </c>
      <c r="G2393" t="s">
        <v>145</v>
      </c>
      <c r="H2393">
        <v>1829</v>
      </c>
      <c r="I2393" t="s">
        <v>111</v>
      </c>
      <c r="J2393" t="s">
        <v>112</v>
      </c>
      <c r="L2393">
        <v>120</v>
      </c>
      <c r="M2393" t="s">
        <v>146</v>
      </c>
    </row>
    <row r="2394" spans="1:13" x14ac:dyDescent="0.3">
      <c r="A2394" t="s">
        <v>108</v>
      </c>
      <c r="B2394" s="16">
        <v>40724</v>
      </c>
      <c r="C2394" s="16" t="str">
        <f t="shared" si="111"/>
        <v>Jun</v>
      </c>
      <c r="D2394" s="16" t="str">
        <f t="shared" si="112"/>
        <v>FY 2012</v>
      </c>
      <c r="E2394" s="16" t="str">
        <f t="shared" si="113"/>
        <v>Q1</v>
      </c>
      <c r="F2394" t="s">
        <v>147</v>
      </c>
      <c r="G2394" t="s">
        <v>148</v>
      </c>
      <c r="H2394">
        <v>6478</v>
      </c>
      <c r="I2394" t="s">
        <v>111</v>
      </c>
      <c r="J2394" t="s">
        <v>112</v>
      </c>
      <c r="L2394">
        <v>130</v>
      </c>
      <c r="M2394" t="s">
        <v>149</v>
      </c>
    </row>
    <row r="2395" spans="1:13" x14ac:dyDescent="0.3">
      <c r="A2395" t="s">
        <v>108</v>
      </c>
      <c r="B2395" s="16">
        <v>40724</v>
      </c>
      <c r="C2395" s="16" t="str">
        <f t="shared" si="111"/>
        <v>Jun</v>
      </c>
      <c r="D2395" s="16" t="str">
        <f t="shared" si="112"/>
        <v>FY 2012</v>
      </c>
      <c r="E2395" s="16" t="str">
        <f t="shared" si="113"/>
        <v>Q1</v>
      </c>
      <c r="F2395" t="s">
        <v>150</v>
      </c>
      <c r="G2395" t="s">
        <v>151</v>
      </c>
      <c r="H2395">
        <v>78227</v>
      </c>
      <c r="I2395" t="s">
        <v>111</v>
      </c>
      <c r="J2395" t="s">
        <v>112</v>
      </c>
      <c r="L2395">
        <v>140</v>
      </c>
      <c r="M2395" t="s">
        <v>152</v>
      </c>
    </row>
    <row r="2396" spans="1:13" x14ac:dyDescent="0.3">
      <c r="A2396" t="s">
        <v>108</v>
      </c>
      <c r="B2396" s="16">
        <v>40694</v>
      </c>
      <c r="C2396" s="16" t="str">
        <f t="shared" si="111"/>
        <v>May</v>
      </c>
      <c r="D2396" s="16" t="str">
        <f t="shared" si="112"/>
        <v>FY 2012</v>
      </c>
      <c r="E2396" s="16" t="str">
        <f t="shared" si="113"/>
        <v>Q1</v>
      </c>
      <c r="F2396" t="s">
        <v>109</v>
      </c>
      <c r="G2396" t="s">
        <v>110</v>
      </c>
      <c r="H2396">
        <v>19974</v>
      </c>
      <c r="I2396" t="s">
        <v>111</v>
      </c>
      <c r="J2396" t="s">
        <v>112</v>
      </c>
      <c r="L2396">
        <v>10</v>
      </c>
      <c r="M2396" t="s">
        <v>113</v>
      </c>
    </row>
    <row r="2397" spans="1:13" x14ac:dyDescent="0.3">
      <c r="A2397" t="s">
        <v>108</v>
      </c>
      <c r="B2397" s="16">
        <v>40694</v>
      </c>
      <c r="C2397" s="16" t="str">
        <f t="shared" si="111"/>
        <v>May</v>
      </c>
      <c r="D2397" s="16" t="str">
        <f t="shared" si="112"/>
        <v>FY 2012</v>
      </c>
      <c r="E2397" s="16" t="str">
        <f t="shared" si="113"/>
        <v>Q1</v>
      </c>
      <c r="F2397" t="s">
        <v>114</v>
      </c>
      <c r="G2397" t="s">
        <v>115</v>
      </c>
      <c r="H2397">
        <v>11479</v>
      </c>
      <c r="I2397" t="s">
        <v>111</v>
      </c>
      <c r="J2397" t="s">
        <v>112</v>
      </c>
      <c r="L2397">
        <v>20</v>
      </c>
      <c r="M2397" t="s">
        <v>116</v>
      </c>
    </row>
    <row r="2398" spans="1:13" x14ac:dyDescent="0.3">
      <c r="A2398" t="s">
        <v>108</v>
      </c>
      <c r="B2398" s="16">
        <v>40694</v>
      </c>
      <c r="C2398" s="16" t="str">
        <f t="shared" si="111"/>
        <v>May</v>
      </c>
      <c r="D2398" s="16" t="str">
        <f t="shared" si="112"/>
        <v>FY 2012</v>
      </c>
      <c r="E2398" s="16" t="str">
        <f t="shared" si="113"/>
        <v>Q1</v>
      </c>
      <c r="F2398" t="s">
        <v>117</v>
      </c>
      <c r="G2398" t="s">
        <v>118</v>
      </c>
      <c r="H2398">
        <v>446</v>
      </c>
      <c r="I2398" t="s">
        <v>111</v>
      </c>
      <c r="J2398" t="s">
        <v>112</v>
      </c>
      <c r="L2398">
        <v>30</v>
      </c>
      <c r="M2398" t="s">
        <v>119</v>
      </c>
    </row>
    <row r="2399" spans="1:13" x14ac:dyDescent="0.3">
      <c r="A2399" t="s">
        <v>108</v>
      </c>
      <c r="B2399" s="16">
        <v>40694</v>
      </c>
      <c r="C2399" s="16" t="str">
        <f t="shared" si="111"/>
        <v>May</v>
      </c>
      <c r="D2399" s="16" t="str">
        <f t="shared" si="112"/>
        <v>FY 2012</v>
      </c>
      <c r="E2399" s="16" t="str">
        <f t="shared" si="113"/>
        <v>Q1</v>
      </c>
      <c r="F2399" t="s">
        <v>120</v>
      </c>
      <c r="G2399" t="s">
        <v>121</v>
      </c>
      <c r="H2399">
        <v>68</v>
      </c>
      <c r="I2399" t="s">
        <v>111</v>
      </c>
      <c r="J2399" t="s">
        <v>112</v>
      </c>
      <c r="L2399">
        <v>40</v>
      </c>
      <c r="M2399" t="s">
        <v>122</v>
      </c>
    </row>
    <row r="2400" spans="1:13" x14ac:dyDescent="0.3">
      <c r="A2400" t="s">
        <v>108</v>
      </c>
      <c r="B2400" s="16">
        <v>40694</v>
      </c>
      <c r="C2400" s="16" t="str">
        <f t="shared" si="111"/>
        <v>May</v>
      </c>
      <c r="D2400" s="16" t="str">
        <f t="shared" si="112"/>
        <v>FY 2012</v>
      </c>
      <c r="E2400" s="16" t="str">
        <f t="shared" si="113"/>
        <v>Q1</v>
      </c>
      <c r="F2400" t="s">
        <v>123</v>
      </c>
      <c r="G2400" t="s">
        <v>124</v>
      </c>
      <c r="H2400">
        <v>1733</v>
      </c>
      <c r="I2400" t="s">
        <v>111</v>
      </c>
      <c r="J2400" t="s">
        <v>112</v>
      </c>
      <c r="L2400">
        <v>50</v>
      </c>
      <c r="M2400" t="s">
        <v>125</v>
      </c>
    </row>
    <row r="2401" spans="1:13" x14ac:dyDescent="0.3">
      <c r="A2401" t="s">
        <v>108</v>
      </c>
      <c r="B2401" s="16">
        <v>40694</v>
      </c>
      <c r="C2401" s="16" t="str">
        <f t="shared" si="111"/>
        <v>May</v>
      </c>
      <c r="D2401" s="16" t="str">
        <f t="shared" si="112"/>
        <v>FY 2012</v>
      </c>
      <c r="E2401" s="16" t="str">
        <f t="shared" si="113"/>
        <v>Q1</v>
      </c>
      <c r="F2401" t="s">
        <v>126</v>
      </c>
      <c r="G2401" t="s">
        <v>127</v>
      </c>
      <c r="H2401">
        <v>6248</v>
      </c>
      <c r="I2401" t="s">
        <v>111</v>
      </c>
      <c r="J2401" t="s">
        <v>112</v>
      </c>
      <c r="L2401">
        <v>60</v>
      </c>
      <c r="M2401" t="s">
        <v>128</v>
      </c>
    </row>
    <row r="2402" spans="1:13" x14ac:dyDescent="0.3">
      <c r="A2402" t="s">
        <v>108</v>
      </c>
      <c r="B2402" s="16">
        <v>40694</v>
      </c>
      <c r="C2402" s="16" t="str">
        <f t="shared" si="111"/>
        <v>May</v>
      </c>
      <c r="D2402" s="16" t="str">
        <f t="shared" si="112"/>
        <v>FY 2012</v>
      </c>
      <c r="E2402" s="16" t="str">
        <f t="shared" si="113"/>
        <v>Q1</v>
      </c>
      <c r="F2402" t="s">
        <v>129</v>
      </c>
      <c r="G2402" t="s">
        <v>130</v>
      </c>
      <c r="H2402">
        <v>81201</v>
      </c>
      <c r="I2402" t="s">
        <v>111</v>
      </c>
      <c r="J2402" t="s">
        <v>112</v>
      </c>
      <c r="L2402">
        <v>70</v>
      </c>
      <c r="M2402" t="s">
        <v>131</v>
      </c>
    </row>
    <row r="2403" spans="1:13" x14ac:dyDescent="0.3">
      <c r="A2403" t="s">
        <v>108</v>
      </c>
      <c r="B2403" s="16">
        <v>40694</v>
      </c>
      <c r="C2403" s="16" t="str">
        <f t="shared" si="111"/>
        <v>May</v>
      </c>
      <c r="D2403" s="16" t="str">
        <f t="shared" si="112"/>
        <v>FY 2012</v>
      </c>
      <c r="E2403" s="16" t="str">
        <f t="shared" si="113"/>
        <v>Q1</v>
      </c>
      <c r="F2403" t="s">
        <v>132</v>
      </c>
      <c r="G2403" t="s">
        <v>133</v>
      </c>
      <c r="H2403">
        <v>20080</v>
      </c>
      <c r="I2403" t="s">
        <v>111</v>
      </c>
      <c r="J2403" t="s">
        <v>112</v>
      </c>
      <c r="L2403">
        <v>80</v>
      </c>
      <c r="M2403" t="s">
        <v>134</v>
      </c>
    </row>
    <row r="2404" spans="1:13" x14ac:dyDescent="0.3">
      <c r="A2404" t="s">
        <v>108</v>
      </c>
      <c r="B2404" s="16">
        <v>40694</v>
      </c>
      <c r="C2404" s="16" t="str">
        <f t="shared" si="111"/>
        <v>May</v>
      </c>
      <c r="D2404" s="16" t="str">
        <f t="shared" si="112"/>
        <v>FY 2012</v>
      </c>
      <c r="E2404" s="16" t="str">
        <f t="shared" si="113"/>
        <v>Q1</v>
      </c>
      <c r="F2404" t="s">
        <v>135</v>
      </c>
      <c r="G2404" t="s">
        <v>136</v>
      </c>
      <c r="H2404">
        <v>10984</v>
      </c>
      <c r="I2404" t="s">
        <v>111</v>
      </c>
      <c r="J2404" t="s">
        <v>112</v>
      </c>
      <c r="L2404">
        <v>90</v>
      </c>
      <c r="M2404" t="s">
        <v>137</v>
      </c>
    </row>
    <row r="2405" spans="1:13" x14ac:dyDescent="0.3">
      <c r="A2405" t="s">
        <v>108</v>
      </c>
      <c r="B2405" s="16">
        <v>40694</v>
      </c>
      <c r="C2405" s="16" t="str">
        <f t="shared" si="111"/>
        <v>May</v>
      </c>
      <c r="D2405" s="16" t="str">
        <f t="shared" si="112"/>
        <v>FY 2012</v>
      </c>
      <c r="E2405" s="16" t="str">
        <f t="shared" si="113"/>
        <v>Q1</v>
      </c>
      <c r="F2405" t="s">
        <v>138</v>
      </c>
      <c r="G2405" t="s">
        <v>139</v>
      </c>
      <c r="H2405">
        <v>397</v>
      </c>
      <c r="I2405" t="s">
        <v>111</v>
      </c>
      <c r="J2405" t="s">
        <v>112</v>
      </c>
      <c r="L2405">
        <v>100</v>
      </c>
      <c r="M2405" t="s">
        <v>140</v>
      </c>
    </row>
    <row r="2406" spans="1:13" x14ac:dyDescent="0.3">
      <c r="A2406" t="s">
        <v>108</v>
      </c>
      <c r="B2406" s="16">
        <v>40694</v>
      </c>
      <c r="C2406" s="16" t="str">
        <f t="shared" si="111"/>
        <v>May</v>
      </c>
      <c r="D2406" s="16" t="str">
        <f t="shared" si="112"/>
        <v>FY 2012</v>
      </c>
      <c r="E2406" s="16" t="str">
        <f t="shared" si="113"/>
        <v>Q1</v>
      </c>
      <c r="F2406" t="s">
        <v>141</v>
      </c>
      <c r="G2406" t="s">
        <v>142</v>
      </c>
      <c r="H2406">
        <v>53</v>
      </c>
      <c r="I2406" t="s">
        <v>111</v>
      </c>
      <c r="J2406" t="s">
        <v>112</v>
      </c>
      <c r="L2406">
        <v>110</v>
      </c>
      <c r="M2406" t="s">
        <v>143</v>
      </c>
    </row>
    <row r="2407" spans="1:13" x14ac:dyDescent="0.3">
      <c r="A2407" t="s">
        <v>108</v>
      </c>
      <c r="B2407" s="16">
        <v>40694</v>
      </c>
      <c r="C2407" s="16" t="str">
        <f t="shared" si="111"/>
        <v>May</v>
      </c>
      <c r="D2407" s="16" t="str">
        <f t="shared" si="112"/>
        <v>FY 2012</v>
      </c>
      <c r="E2407" s="16" t="str">
        <f t="shared" si="113"/>
        <v>Q1</v>
      </c>
      <c r="F2407" t="s">
        <v>144</v>
      </c>
      <c r="G2407" t="s">
        <v>145</v>
      </c>
      <c r="H2407">
        <v>1713</v>
      </c>
      <c r="I2407" t="s">
        <v>111</v>
      </c>
      <c r="J2407" t="s">
        <v>112</v>
      </c>
      <c r="L2407">
        <v>120</v>
      </c>
      <c r="M2407" t="s">
        <v>146</v>
      </c>
    </row>
    <row r="2408" spans="1:13" x14ac:dyDescent="0.3">
      <c r="A2408" t="s">
        <v>108</v>
      </c>
      <c r="B2408" s="16">
        <v>40694</v>
      </c>
      <c r="C2408" s="16" t="str">
        <f t="shared" si="111"/>
        <v>May</v>
      </c>
      <c r="D2408" s="16" t="str">
        <f t="shared" si="112"/>
        <v>FY 2012</v>
      </c>
      <c r="E2408" s="16" t="str">
        <f t="shared" si="113"/>
        <v>Q1</v>
      </c>
      <c r="F2408" t="s">
        <v>147</v>
      </c>
      <c r="G2408" t="s">
        <v>148</v>
      </c>
      <c r="H2408">
        <v>6933</v>
      </c>
      <c r="I2408" t="s">
        <v>111</v>
      </c>
      <c r="J2408" t="s">
        <v>112</v>
      </c>
      <c r="L2408">
        <v>130</v>
      </c>
      <c r="M2408" t="s">
        <v>149</v>
      </c>
    </row>
    <row r="2409" spans="1:13" x14ac:dyDescent="0.3">
      <c r="A2409" t="s">
        <v>108</v>
      </c>
      <c r="B2409" s="16">
        <v>40694</v>
      </c>
      <c r="C2409" s="16" t="str">
        <f t="shared" si="111"/>
        <v>May</v>
      </c>
      <c r="D2409" s="16" t="str">
        <f t="shared" si="112"/>
        <v>FY 2012</v>
      </c>
      <c r="E2409" s="16" t="str">
        <f t="shared" si="113"/>
        <v>Q1</v>
      </c>
      <c r="F2409" t="s">
        <v>150</v>
      </c>
      <c r="G2409" t="s">
        <v>151</v>
      </c>
      <c r="H2409">
        <v>81585</v>
      </c>
      <c r="I2409" t="s">
        <v>111</v>
      </c>
      <c r="J2409" t="s">
        <v>112</v>
      </c>
      <c r="L2409">
        <v>140</v>
      </c>
      <c r="M2409" t="s">
        <v>152</v>
      </c>
    </row>
    <row r="2410" spans="1:13" x14ac:dyDescent="0.3">
      <c r="A2410" t="s">
        <v>108</v>
      </c>
      <c r="B2410" s="16">
        <v>40663</v>
      </c>
      <c r="C2410" s="16" t="str">
        <f t="shared" si="111"/>
        <v>Apr</v>
      </c>
      <c r="D2410" s="16" t="str">
        <f t="shared" si="112"/>
        <v>FY 2012</v>
      </c>
      <c r="E2410" s="16" t="str">
        <f t="shared" si="113"/>
        <v>Q1</v>
      </c>
      <c r="F2410" t="s">
        <v>109</v>
      </c>
      <c r="G2410" t="s">
        <v>110</v>
      </c>
      <c r="H2410">
        <v>19621</v>
      </c>
      <c r="I2410" t="s">
        <v>111</v>
      </c>
      <c r="J2410" t="s">
        <v>112</v>
      </c>
      <c r="L2410">
        <v>10</v>
      </c>
      <c r="M2410" t="s">
        <v>113</v>
      </c>
    </row>
    <row r="2411" spans="1:13" x14ac:dyDescent="0.3">
      <c r="A2411" t="s">
        <v>108</v>
      </c>
      <c r="B2411" s="16">
        <v>40663</v>
      </c>
      <c r="C2411" s="16" t="str">
        <f t="shared" si="111"/>
        <v>Apr</v>
      </c>
      <c r="D2411" s="16" t="str">
        <f t="shared" si="112"/>
        <v>FY 2012</v>
      </c>
      <c r="E2411" s="16" t="str">
        <f t="shared" si="113"/>
        <v>Q1</v>
      </c>
      <c r="F2411" t="s">
        <v>114</v>
      </c>
      <c r="G2411" t="s">
        <v>115</v>
      </c>
      <c r="H2411">
        <v>12172</v>
      </c>
      <c r="I2411" t="s">
        <v>111</v>
      </c>
      <c r="J2411" t="s">
        <v>112</v>
      </c>
      <c r="L2411">
        <v>20</v>
      </c>
      <c r="M2411" t="s">
        <v>116</v>
      </c>
    </row>
    <row r="2412" spans="1:13" x14ac:dyDescent="0.3">
      <c r="A2412" t="s">
        <v>108</v>
      </c>
      <c r="B2412" s="16">
        <v>40663</v>
      </c>
      <c r="C2412" s="16" t="str">
        <f t="shared" si="111"/>
        <v>Apr</v>
      </c>
      <c r="D2412" s="16" t="str">
        <f t="shared" si="112"/>
        <v>FY 2012</v>
      </c>
      <c r="E2412" s="16" t="str">
        <f t="shared" si="113"/>
        <v>Q1</v>
      </c>
      <c r="F2412" t="s">
        <v>117</v>
      </c>
      <c r="G2412" t="s">
        <v>118</v>
      </c>
      <c r="H2412">
        <v>219</v>
      </c>
      <c r="I2412" t="s">
        <v>111</v>
      </c>
      <c r="J2412" t="s">
        <v>112</v>
      </c>
      <c r="L2412">
        <v>30</v>
      </c>
      <c r="M2412" t="s">
        <v>119</v>
      </c>
    </row>
    <row r="2413" spans="1:13" x14ac:dyDescent="0.3">
      <c r="A2413" t="s">
        <v>108</v>
      </c>
      <c r="B2413" s="16">
        <v>40663</v>
      </c>
      <c r="C2413" s="16" t="str">
        <f t="shared" si="111"/>
        <v>Apr</v>
      </c>
      <c r="D2413" s="16" t="str">
        <f t="shared" si="112"/>
        <v>FY 2012</v>
      </c>
      <c r="E2413" s="16" t="str">
        <f t="shared" si="113"/>
        <v>Q1</v>
      </c>
      <c r="F2413" t="s">
        <v>120</v>
      </c>
      <c r="G2413" t="s">
        <v>121</v>
      </c>
      <c r="H2413">
        <v>34</v>
      </c>
      <c r="I2413" t="s">
        <v>111</v>
      </c>
      <c r="J2413" t="s">
        <v>112</v>
      </c>
      <c r="L2413">
        <v>40</v>
      </c>
      <c r="M2413" t="s">
        <v>122</v>
      </c>
    </row>
    <row r="2414" spans="1:13" x14ac:dyDescent="0.3">
      <c r="A2414" t="s">
        <v>108</v>
      </c>
      <c r="B2414" s="16">
        <v>40663</v>
      </c>
      <c r="C2414" s="16" t="str">
        <f t="shared" si="111"/>
        <v>Apr</v>
      </c>
      <c r="D2414" s="16" t="str">
        <f t="shared" si="112"/>
        <v>FY 2012</v>
      </c>
      <c r="E2414" s="16" t="str">
        <f t="shared" si="113"/>
        <v>Q1</v>
      </c>
      <c r="F2414" t="s">
        <v>123</v>
      </c>
      <c r="G2414" t="s">
        <v>124</v>
      </c>
      <c r="H2414">
        <v>1744</v>
      </c>
      <c r="I2414" t="s">
        <v>111</v>
      </c>
      <c r="J2414" t="s">
        <v>112</v>
      </c>
      <c r="L2414">
        <v>50</v>
      </c>
      <c r="M2414" t="s">
        <v>125</v>
      </c>
    </row>
    <row r="2415" spans="1:13" x14ac:dyDescent="0.3">
      <c r="A2415" t="s">
        <v>108</v>
      </c>
      <c r="B2415" s="16">
        <v>40663</v>
      </c>
      <c r="C2415" s="16" t="str">
        <f t="shared" si="111"/>
        <v>Apr</v>
      </c>
      <c r="D2415" s="16" t="str">
        <f t="shared" si="112"/>
        <v>FY 2012</v>
      </c>
      <c r="E2415" s="16" t="str">
        <f t="shared" si="113"/>
        <v>Q1</v>
      </c>
      <c r="F2415" t="s">
        <v>126</v>
      </c>
      <c r="G2415" t="s">
        <v>127</v>
      </c>
      <c r="H2415">
        <v>5452</v>
      </c>
      <c r="I2415" t="s">
        <v>111</v>
      </c>
      <c r="J2415" t="s">
        <v>112</v>
      </c>
      <c r="L2415">
        <v>60</v>
      </c>
      <c r="M2415" t="s">
        <v>128</v>
      </c>
    </row>
    <row r="2416" spans="1:13" x14ac:dyDescent="0.3">
      <c r="A2416" t="s">
        <v>108</v>
      </c>
      <c r="B2416" s="16">
        <v>40663</v>
      </c>
      <c r="C2416" s="16" t="str">
        <f t="shared" si="111"/>
        <v>Apr</v>
      </c>
      <c r="D2416" s="16" t="str">
        <f t="shared" si="112"/>
        <v>FY 2012</v>
      </c>
      <c r="E2416" s="16" t="str">
        <f t="shared" si="113"/>
        <v>Q1</v>
      </c>
      <c r="F2416" t="s">
        <v>129</v>
      </c>
      <c r="G2416" t="s">
        <v>130</v>
      </c>
      <c r="H2416">
        <v>76151</v>
      </c>
      <c r="I2416" t="s">
        <v>111</v>
      </c>
      <c r="J2416" t="s">
        <v>112</v>
      </c>
      <c r="L2416">
        <v>70</v>
      </c>
      <c r="M2416" t="s">
        <v>131</v>
      </c>
    </row>
    <row r="2417" spans="1:13" x14ac:dyDescent="0.3">
      <c r="A2417" t="s">
        <v>108</v>
      </c>
      <c r="B2417" s="16">
        <v>40663</v>
      </c>
      <c r="C2417" s="16" t="str">
        <f t="shared" si="111"/>
        <v>Apr</v>
      </c>
      <c r="D2417" s="16" t="str">
        <f t="shared" si="112"/>
        <v>FY 2012</v>
      </c>
      <c r="E2417" s="16" t="str">
        <f t="shared" si="113"/>
        <v>Q1</v>
      </c>
      <c r="F2417" t="s">
        <v>132</v>
      </c>
      <c r="G2417" t="s">
        <v>133</v>
      </c>
      <c r="H2417">
        <v>19099</v>
      </c>
      <c r="I2417" t="s">
        <v>111</v>
      </c>
      <c r="J2417" t="s">
        <v>112</v>
      </c>
      <c r="L2417">
        <v>80</v>
      </c>
      <c r="M2417" t="s">
        <v>134</v>
      </c>
    </row>
    <row r="2418" spans="1:13" x14ac:dyDescent="0.3">
      <c r="A2418" t="s">
        <v>108</v>
      </c>
      <c r="B2418" s="16">
        <v>40663</v>
      </c>
      <c r="C2418" s="16" t="str">
        <f t="shared" si="111"/>
        <v>Apr</v>
      </c>
      <c r="D2418" s="16" t="str">
        <f t="shared" si="112"/>
        <v>FY 2012</v>
      </c>
      <c r="E2418" s="16" t="str">
        <f t="shared" si="113"/>
        <v>Q1</v>
      </c>
      <c r="F2418" t="s">
        <v>135</v>
      </c>
      <c r="G2418" t="s">
        <v>136</v>
      </c>
      <c r="H2418">
        <v>11427</v>
      </c>
      <c r="I2418" t="s">
        <v>111</v>
      </c>
      <c r="J2418" t="s">
        <v>112</v>
      </c>
      <c r="L2418">
        <v>90</v>
      </c>
      <c r="M2418" t="s">
        <v>137</v>
      </c>
    </row>
    <row r="2419" spans="1:13" x14ac:dyDescent="0.3">
      <c r="A2419" t="s">
        <v>108</v>
      </c>
      <c r="B2419" s="16">
        <v>40663</v>
      </c>
      <c r="C2419" s="16" t="str">
        <f t="shared" si="111"/>
        <v>Apr</v>
      </c>
      <c r="D2419" s="16" t="str">
        <f t="shared" si="112"/>
        <v>FY 2012</v>
      </c>
      <c r="E2419" s="16" t="str">
        <f t="shared" si="113"/>
        <v>Q1</v>
      </c>
      <c r="F2419" t="s">
        <v>138</v>
      </c>
      <c r="G2419" t="s">
        <v>139</v>
      </c>
      <c r="H2419">
        <v>280</v>
      </c>
      <c r="I2419" t="s">
        <v>111</v>
      </c>
      <c r="J2419" t="s">
        <v>112</v>
      </c>
      <c r="L2419">
        <v>100</v>
      </c>
      <c r="M2419" t="s">
        <v>140</v>
      </c>
    </row>
    <row r="2420" spans="1:13" x14ac:dyDescent="0.3">
      <c r="A2420" t="s">
        <v>108</v>
      </c>
      <c r="B2420" s="16">
        <v>40663</v>
      </c>
      <c r="C2420" s="16" t="str">
        <f t="shared" si="111"/>
        <v>Apr</v>
      </c>
      <c r="D2420" s="16" t="str">
        <f t="shared" si="112"/>
        <v>FY 2012</v>
      </c>
      <c r="E2420" s="16" t="str">
        <f t="shared" si="113"/>
        <v>Q1</v>
      </c>
      <c r="F2420" t="s">
        <v>141</v>
      </c>
      <c r="G2420" t="s">
        <v>142</v>
      </c>
      <c r="H2420">
        <v>35</v>
      </c>
      <c r="I2420" t="s">
        <v>111</v>
      </c>
      <c r="J2420" t="s">
        <v>112</v>
      </c>
      <c r="L2420">
        <v>110</v>
      </c>
      <c r="M2420" t="s">
        <v>143</v>
      </c>
    </row>
    <row r="2421" spans="1:13" x14ac:dyDescent="0.3">
      <c r="A2421" t="s">
        <v>108</v>
      </c>
      <c r="B2421" s="16">
        <v>40663</v>
      </c>
      <c r="C2421" s="16" t="str">
        <f t="shared" si="111"/>
        <v>Apr</v>
      </c>
      <c r="D2421" s="16" t="str">
        <f t="shared" si="112"/>
        <v>FY 2012</v>
      </c>
      <c r="E2421" s="16" t="str">
        <f t="shared" si="113"/>
        <v>Q1</v>
      </c>
      <c r="F2421" t="s">
        <v>144</v>
      </c>
      <c r="G2421" t="s">
        <v>145</v>
      </c>
      <c r="H2421">
        <v>1662</v>
      </c>
      <c r="I2421" t="s">
        <v>111</v>
      </c>
      <c r="J2421" t="s">
        <v>112</v>
      </c>
      <c r="L2421">
        <v>120</v>
      </c>
      <c r="M2421" t="s">
        <v>146</v>
      </c>
    </row>
    <row r="2422" spans="1:13" x14ac:dyDescent="0.3">
      <c r="A2422" t="s">
        <v>108</v>
      </c>
      <c r="B2422" s="16">
        <v>40663</v>
      </c>
      <c r="C2422" s="16" t="str">
        <f t="shared" si="111"/>
        <v>Apr</v>
      </c>
      <c r="D2422" s="16" t="str">
        <f t="shared" si="112"/>
        <v>FY 2012</v>
      </c>
      <c r="E2422" s="16" t="str">
        <f t="shared" si="113"/>
        <v>Q1</v>
      </c>
      <c r="F2422" t="s">
        <v>147</v>
      </c>
      <c r="G2422" t="s">
        <v>148</v>
      </c>
      <c r="H2422">
        <v>5695</v>
      </c>
      <c r="I2422" t="s">
        <v>111</v>
      </c>
      <c r="J2422" t="s">
        <v>112</v>
      </c>
      <c r="L2422">
        <v>130</v>
      </c>
      <c r="M2422" t="s">
        <v>149</v>
      </c>
    </row>
    <row r="2423" spans="1:13" x14ac:dyDescent="0.3">
      <c r="A2423" t="s">
        <v>108</v>
      </c>
      <c r="B2423" s="16">
        <v>40663</v>
      </c>
      <c r="C2423" s="16" t="str">
        <f t="shared" si="111"/>
        <v>Apr</v>
      </c>
      <c r="D2423" s="16" t="str">
        <f t="shared" si="112"/>
        <v>FY 2012</v>
      </c>
      <c r="E2423" s="16" t="str">
        <f t="shared" si="113"/>
        <v>Q1</v>
      </c>
      <c r="F2423" t="s">
        <v>150</v>
      </c>
      <c r="G2423" t="s">
        <v>151</v>
      </c>
      <c r="H2423">
        <v>76585</v>
      </c>
      <c r="I2423" t="s">
        <v>111</v>
      </c>
      <c r="J2423" t="s">
        <v>112</v>
      </c>
      <c r="L2423">
        <v>140</v>
      </c>
      <c r="M2423" t="s">
        <v>152</v>
      </c>
    </row>
    <row r="2424" spans="1:13" x14ac:dyDescent="0.3">
      <c r="A2424" t="s">
        <v>108</v>
      </c>
      <c r="B2424" s="16">
        <v>40633</v>
      </c>
      <c r="C2424" s="16" t="str">
        <f t="shared" si="111"/>
        <v>Mar</v>
      </c>
      <c r="D2424" s="16" t="str">
        <f t="shared" si="112"/>
        <v>FY 2011</v>
      </c>
      <c r="E2424" s="16" t="str">
        <f t="shared" si="113"/>
        <v>Q4</v>
      </c>
      <c r="F2424" t="s">
        <v>109</v>
      </c>
      <c r="G2424" t="s">
        <v>110</v>
      </c>
      <c r="H2424">
        <v>21035</v>
      </c>
      <c r="I2424" t="s">
        <v>111</v>
      </c>
      <c r="J2424" t="s">
        <v>112</v>
      </c>
      <c r="L2424">
        <v>10</v>
      </c>
      <c r="M2424" t="s">
        <v>113</v>
      </c>
    </row>
    <row r="2425" spans="1:13" x14ac:dyDescent="0.3">
      <c r="A2425" t="s">
        <v>108</v>
      </c>
      <c r="B2425" s="16">
        <v>40633</v>
      </c>
      <c r="C2425" s="16" t="str">
        <f t="shared" si="111"/>
        <v>Mar</v>
      </c>
      <c r="D2425" s="16" t="str">
        <f t="shared" si="112"/>
        <v>FY 2011</v>
      </c>
      <c r="E2425" s="16" t="str">
        <f t="shared" si="113"/>
        <v>Q4</v>
      </c>
      <c r="F2425" t="s">
        <v>114</v>
      </c>
      <c r="G2425" t="s">
        <v>115</v>
      </c>
      <c r="H2425">
        <v>13579</v>
      </c>
      <c r="I2425" t="s">
        <v>111</v>
      </c>
      <c r="J2425" t="s">
        <v>112</v>
      </c>
      <c r="L2425">
        <v>20</v>
      </c>
      <c r="M2425" t="s">
        <v>116</v>
      </c>
    </row>
    <row r="2426" spans="1:13" x14ac:dyDescent="0.3">
      <c r="A2426" t="s">
        <v>108</v>
      </c>
      <c r="B2426" s="16">
        <v>40633</v>
      </c>
      <c r="C2426" s="16" t="str">
        <f t="shared" si="111"/>
        <v>Mar</v>
      </c>
      <c r="D2426" s="16" t="str">
        <f t="shared" si="112"/>
        <v>FY 2011</v>
      </c>
      <c r="E2426" s="16" t="str">
        <f t="shared" si="113"/>
        <v>Q4</v>
      </c>
      <c r="F2426" t="s">
        <v>117</v>
      </c>
      <c r="G2426" t="s">
        <v>118</v>
      </c>
      <c r="H2426">
        <v>250</v>
      </c>
      <c r="I2426" t="s">
        <v>111</v>
      </c>
      <c r="J2426" t="s">
        <v>112</v>
      </c>
      <c r="L2426">
        <v>30</v>
      </c>
      <c r="M2426" t="s">
        <v>119</v>
      </c>
    </row>
    <row r="2427" spans="1:13" x14ac:dyDescent="0.3">
      <c r="A2427" t="s">
        <v>108</v>
      </c>
      <c r="B2427" s="16">
        <v>40633</v>
      </c>
      <c r="C2427" s="16" t="str">
        <f t="shared" si="111"/>
        <v>Mar</v>
      </c>
      <c r="D2427" s="16" t="str">
        <f t="shared" si="112"/>
        <v>FY 2011</v>
      </c>
      <c r="E2427" s="16" t="str">
        <f t="shared" si="113"/>
        <v>Q4</v>
      </c>
      <c r="F2427" t="s">
        <v>120</v>
      </c>
      <c r="G2427" t="s">
        <v>121</v>
      </c>
      <c r="H2427">
        <v>43</v>
      </c>
      <c r="I2427" t="s">
        <v>111</v>
      </c>
      <c r="J2427" t="s">
        <v>112</v>
      </c>
      <c r="L2427">
        <v>40</v>
      </c>
      <c r="M2427" t="s">
        <v>122</v>
      </c>
    </row>
    <row r="2428" spans="1:13" x14ac:dyDescent="0.3">
      <c r="A2428" t="s">
        <v>108</v>
      </c>
      <c r="B2428" s="16">
        <v>40633</v>
      </c>
      <c r="C2428" s="16" t="str">
        <f t="shared" si="111"/>
        <v>Mar</v>
      </c>
      <c r="D2428" s="16" t="str">
        <f t="shared" si="112"/>
        <v>FY 2011</v>
      </c>
      <c r="E2428" s="16" t="str">
        <f t="shared" si="113"/>
        <v>Q4</v>
      </c>
      <c r="F2428" t="s">
        <v>123</v>
      </c>
      <c r="G2428" t="s">
        <v>124</v>
      </c>
      <c r="H2428">
        <v>2131</v>
      </c>
      <c r="I2428" t="s">
        <v>111</v>
      </c>
      <c r="J2428" t="s">
        <v>112</v>
      </c>
      <c r="L2428">
        <v>50</v>
      </c>
      <c r="M2428" t="s">
        <v>125</v>
      </c>
    </row>
    <row r="2429" spans="1:13" x14ac:dyDescent="0.3">
      <c r="A2429" t="s">
        <v>108</v>
      </c>
      <c r="B2429" s="16">
        <v>40633</v>
      </c>
      <c r="C2429" s="16" t="str">
        <f t="shared" si="111"/>
        <v>Mar</v>
      </c>
      <c r="D2429" s="16" t="str">
        <f t="shared" si="112"/>
        <v>FY 2011</v>
      </c>
      <c r="E2429" s="16" t="str">
        <f t="shared" si="113"/>
        <v>Q4</v>
      </c>
      <c r="F2429" t="s">
        <v>126</v>
      </c>
      <c r="G2429" t="s">
        <v>127</v>
      </c>
      <c r="H2429">
        <v>5032</v>
      </c>
      <c r="I2429" t="s">
        <v>111</v>
      </c>
      <c r="J2429" t="s">
        <v>112</v>
      </c>
      <c r="L2429">
        <v>60</v>
      </c>
      <c r="M2429" t="s">
        <v>128</v>
      </c>
    </row>
    <row r="2430" spans="1:13" x14ac:dyDescent="0.3">
      <c r="A2430" t="s">
        <v>108</v>
      </c>
      <c r="B2430" s="16">
        <v>40633</v>
      </c>
      <c r="C2430" s="16" t="str">
        <f t="shared" si="111"/>
        <v>Mar</v>
      </c>
      <c r="D2430" s="16" t="str">
        <f t="shared" si="112"/>
        <v>FY 2011</v>
      </c>
      <c r="E2430" s="16" t="str">
        <f t="shared" si="113"/>
        <v>Q4</v>
      </c>
      <c r="F2430" t="s">
        <v>129</v>
      </c>
      <c r="G2430" t="s">
        <v>130</v>
      </c>
      <c r="H2430">
        <v>74827</v>
      </c>
      <c r="I2430" t="s">
        <v>111</v>
      </c>
      <c r="J2430" t="s">
        <v>112</v>
      </c>
      <c r="L2430">
        <v>70</v>
      </c>
      <c r="M2430" t="s">
        <v>131</v>
      </c>
    </row>
    <row r="2431" spans="1:13" x14ac:dyDescent="0.3">
      <c r="A2431" t="s">
        <v>108</v>
      </c>
      <c r="B2431" s="16">
        <v>40633</v>
      </c>
      <c r="C2431" s="16" t="str">
        <f t="shared" si="111"/>
        <v>Mar</v>
      </c>
      <c r="D2431" s="16" t="str">
        <f t="shared" si="112"/>
        <v>FY 2011</v>
      </c>
      <c r="E2431" s="16" t="str">
        <f t="shared" si="113"/>
        <v>Q4</v>
      </c>
      <c r="F2431" t="s">
        <v>132</v>
      </c>
      <c r="G2431" t="s">
        <v>133</v>
      </c>
      <c r="H2431">
        <v>23472</v>
      </c>
      <c r="I2431" t="s">
        <v>111</v>
      </c>
      <c r="J2431" t="s">
        <v>112</v>
      </c>
      <c r="L2431">
        <v>80</v>
      </c>
      <c r="M2431" t="s">
        <v>134</v>
      </c>
    </row>
    <row r="2432" spans="1:13" x14ac:dyDescent="0.3">
      <c r="A2432" t="s">
        <v>108</v>
      </c>
      <c r="B2432" s="16">
        <v>40633</v>
      </c>
      <c r="C2432" s="16" t="str">
        <f t="shared" si="111"/>
        <v>Mar</v>
      </c>
      <c r="D2432" s="16" t="str">
        <f t="shared" si="112"/>
        <v>FY 2011</v>
      </c>
      <c r="E2432" s="16" t="str">
        <f t="shared" si="113"/>
        <v>Q4</v>
      </c>
      <c r="F2432" t="s">
        <v>135</v>
      </c>
      <c r="G2432" t="s">
        <v>136</v>
      </c>
      <c r="H2432">
        <v>14946</v>
      </c>
      <c r="I2432" t="s">
        <v>111</v>
      </c>
      <c r="J2432" t="s">
        <v>112</v>
      </c>
      <c r="L2432">
        <v>90</v>
      </c>
      <c r="M2432" t="s">
        <v>137</v>
      </c>
    </row>
    <row r="2433" spans="1:13" x14ac:dyDescent="0.3">
      <c r="A2433" t="s">
        <v>108</v>
      </c>
      <c r="B2433" s="16">
        <v>40633</v>
      </c>
      <c r="C2433" s="16" t="str">
        <f t="shared" si="111"/>
        <v>Mar</v>
      </c>
      <c r="D2433" s="16" t="str">
        <f t="shared" si="112"/>
        <v>FY 2011</v>
      </c>
      <c r="E2433" s="16" t="str">
        <f t="shared" si="113"/>
        <v>Q4</v>
      </c>
      <c r="F2433" t="s">
        <v>138</v>
      </c>
      <c r="G2433" t="s">
        <v>139</v>
      </c>
      <c r="H2433">
        <v>224</v>
      </c>
      <c r="I2433" t="s">
        <v>111</v>
      </c>
      <c r="J2433" t="s">
        <v>112</v>
      </c>
      <c r="L2433">
        <v>100</v>
      </c>
      <c r="M2433" t="s">
        <v>140</v>
      </c>
    </row>
    <row r="2434" spans="1:13" x14ac:dyDescent="0.3">
      <c r="A2434" t="s">
        <v>108</v>
      </c>
      <c r="B2434" s="16">
        <v>40633</v>
      </c>
      <c r="C2434" s="16" t="str">
        <f t="shared" si="111"/>
        <v>Mar</v>
      </c>
      <c r="D2434" s="16" t="str">
        <f t="shared" si="112"/>
        <v>FY 2011</v>
      </c>
      <c r="E2434" s="16" t="str">
        <f t="shared" si="113"/>
        <v>Q4</v>
      </c>
      <c r="F2434" t="s">
        <v>141</v>
      </c>
      <c r="G2434" t="s">
        <v>142</v>
      </c>
      <c r="H2434">
        <v>49</v>
      </c>
      <c r="I2434" t="s">
        <v>111</v>
      </c>
      <c r="J2434" t="s">
        <v>112</v>
      </c>
      <c r="L2434">
        <v>110</v>
      </c>
      <c r="M2434" t="s">
        <v>143</v>
      </c>
    </row>
    <row r="2435" spans="1:13" x14ac:dyDescent="0.3">
      <c r="A2435" t="s">
        <v>108</v>
      </c>
      <c r="B2435" s="16">
        <v>40633</v>
      </c>
      <c r="C2435" s="16" t="str">
        <f t="shared" ref="C2435:C2498" si="114">TEXT(B2435,"mmm")</f>
        <v>Mar</v>
      </c>
      <c r="D2435" s="16" t="str">
        <f t="shared" ref="D2435:D2498" si="115">"FY "&amp; (YEAR(B2435) + IF(MONTH(B2435)&gt;3,1,0))</f>
        <v>FY 2011</v>
      </c>
      <c r="E2435" s="16" t="str">
        <f t="shared" ref="E2435:E2498" si="116">CHOOSE(INT((MOD(MONTH(B2435)-4,12))/3)+1, "Q1", "Q2", "Q3", "Q4")</f>
        <v>Q4</v>
      </c>
      <c r="F2435" t="s">
        <v>144</v>
      </c>
      <c r="G2435" t="s">
        <v>145</v>
      </c>
      <c r="H2435">
        <v>2241</v>
      </c>
      <c r="I2435" t="s">
        <v>111</v>
      </c>
      <c r="J2435" t="s">
        <v>112</v>
      </c>
      <c r="L2435">
        <v>120</v>
      </c>
      <c r="M2435" t="s">
        <v>146</v>
      </c>
    </row>
    <row r="2436" spans="1:13" x14ac:dyDescent="0.3">
      <c r="A2436" t="s">
        <v>108</v>
      </c>
      <c r="B2436" s="16">
        <v>40633</v>
      </c>
      <c r="C2436" s="16" t="str">
        <f t="shared" si="114"/>
        <v>Mar</v>
      </c>
      <c r="D2436" s="16" t="str">
        <f t="shared" si="115"/>
        <v>FY 2011</v>
      </c>
      <c r="E2436" s="16" t="str">
        <f t="shared" si="116"/>
        <v>Q4</v>
      </c>
      <c r="F2436" t="s">
        <v>147</v>
      </c>
      <c r="G2436" t="s">
        <v>148</v>
      </c>
      <c r="H2436">
        <v>6012</v>
      </c>
      <c r="I2436" t="s">
        <v>111</v>
      </c>
      <c r="J2436" t="s">
        <v>112</v>
      </c>
      <c r="L2436">
        <v>130</v>
      </c>
      <c r="M2436" t="s">
        <v>149</v>
      </c>
    </row>
    <row r="2437" spans="1:13" x14ac:dyDescent="0.3">
      <c r="A2437" t="s">
        <v>108</v>
      </c>
      <c r="B2437" s="16">
        <v>40633</v>
      </c>
      <c r="C2437" s="16" t="str">
        <f t="shared" si="114"/>
        <v>Mar</v>
      </c>
      <c r="D2437" s="16" t="str">
        <f t="shared" si="115"/>
        <v>FY 2011</v>
      </c>
      <c r="E2437" s="16" t="str">
        <f t="shared" si="116"/>
        <v>Q4</v>
      </c>
      <c r="F2437" t="s">
        <v>150</v>
      </c>
      <c r="G2437" t="s">
        <v>151</v>
      </c>
      <c r="H2437">
        <v>75303</v>
      </c>
      <c r="I2437" t="s">
        <v>111</v>
      </c>
      <c r="J2437" t="s">
        <v>112</v>
      </c>
      <c r="L2437">
        <v>140</v>
      </c>
      <c r="M2437" t="s">
        <v>152</v>
      </c>
    </row>
    <row r="2438" spans="1:13" x14ac:dyDescent="0.3">
      <c r="A2438" t="s">
        <v>108</v>
      </c>
      <c r="B2438" s="16">
        <v>40602</v>
      </c>
      <c r="C2438" s="16" t="str">
        <f t="shared" si="114"/>
        <v>Feb</v>
      </c>
      <c r="D2438" s="16" t="str">
        <f t="shared" si="115"/>
        <v>FY 2011</v>
      </c>
      <c r="E2438" s="16" t="str">
        <f t="shared" si="116"/>
        <v>Q4</v>
      </c>
      <c r="F2438" t="s">
        <v>109</v>
      </c>
      <c r="G2438" t="s">
        <v>110</v>
      </c>
      <c r="H2438">
        <v>20702</v>
      </c>
      <c r="I2438" t="s">
        <v>111</v>
      </c>
      <c r="J2438" t="s">
        <v>112</v>
      </c>
      <c r="L2438">
        <v>10</v>
      </c>
      <c r="M2438" t="s">
        <v>113</v>
      </c>
    </row>
    <row r="2439" spans="1:13" x14ac:dyDescent="0.3">
      <c r="A2439" t="s">
        <v>108</v>
      </c>
      <c r="B2439" s="16">
        <v>40602</v>
      </c>
      <c r="C2439" s="16" t="str">
        <f t="shared" si="114"/>
        <v>Feb</v>
      </c>
      <c r="D2439" s="16" t="str">
        <f t="shared" si="115"/>
        <v>FY 2011</v>
      </c>
      <c r="E2439" s="16" t="str">
        <f t="shared" si="116"/>
        <v>Q4</v>
      </c>
      <c r="F2439" t="s">
        <v>114</v>
      </c>
      <c r="G2439" t="s">
        <v>115</v>
      </c>
      <c r="H2439">
        <v>11645</v>
      </c>
      <c r="I2439" t="s">
        <v>111</v>
      </c>
      <c r="J2439" t="s">
        <v>112</v>
      </c>
      <c r="L2439">
        <v>20</v>
      </c>
      <c r="M2439" t="s">
        <v>116</v>
      </c>
    </row>
    <row r="2440" spans="1:13" x14ac:dyDescent="0.3">
      <c r="A2440" t="s">
        <v>108</v>
      </c>
      <c r="B2440" s="16">
        <v>40602</v>
      </c>
      <c r="C2440" s="16" t="str">
        <f t="shared" si="114"/>
        <v>Feb</v>
      </c>
      <c r="D2440" s="16" t="str">
        <f t="shared" si="115"/>
        <v>FY 2011</v>
      </c>
      <c r="E2440" s="16" t="str">
        <f t="shared" si="116"/>
        <v>Q4</v>
      </c>
      <c r="F2440" t="s">
        <v>117</v>
      </c>
      <c r="G2440" t="s">
        <v>118</v>
      </c>
      <c r="H2440">
        <v>182</v>
      </c>
      <c r="I2440" t="s">
        <v>111</v>
      </c>
      <c r="J2440" t="s">
        <v>112</v>
      </c>
      <c r="L2440">
        <v>30</v>
      </c>
      <c r="M2440" t="s">
        <v>119</v>
      </c>
    </row>
    <row r="2441" spans="1:13" x14ac:dyDescent="0.3">
      <c r="A2441" t="s">
        <v>108</v>
      </c>
      <c r="B2441" s="16">
        <v>40602</v>
      </c>
      <c r="C2441" s="16" t="str">
        <f t="shared" si="114"/>
        <v>Feb</v>
      </c>
      <c r="D2441" s="16" t="str">
        <f t="shared" si="115"/>
        <v>FY 2011</v>
      </c>
      <c r="E2441" s="16" t="str">
        <f t="shared" si="116"/>
        <v>Q4</v>
      </c>
      <c r="F2441" t="s">
        <v>120</v>
      </c>
      <c r="G2441" t="s">
        <v>121</v>
      </c>
      <c r="H2441">
        <v>42</v>
      </c>
      <c r="I2441" t="s">
        <v>111</v>
      </c>
      <c r="J2441" t="s">
        <v>112</v>
      </c>
      <c r="L2441">
        <v>40</v>
      </c>
      <c r="M2441" t="s">
        <v>122</v>
      </c>
    </row>
    <row r="2442" spans="1:13" x14ac:dyDescent="0.3">
      <c r="A2442" t="s">
        <v>108</v>
      </c>
      <c r="B2442" s="16">
        <v>40602</v>
      </c>
      <c r="C2442" s="16" t="str">
        <f t="shared" si="114"/>
        <v>Feb</v>
      </c>
      <c r="D2442" s="16" t="str">
        <f t="shared" si="115"/>
        <v>FY 2011</v>
      </c>
      <c r="E2442" s="16" t="str">
        <f t="shared" si="116"/>
        <v>Q4</v>
      </c>
      <c r="F2442" t="s">
        <v>123</v>
      </c>
      <c r="G2442" t="s">
        <v>124</v>
      </c>
      <c r="H2442">
        <v>1730</v>
      </c>
      <c r="I2442" t="s">
        <v>111</v>
      </c>
      <c r="J2442" t="s">
        <v>112</v>
      </c>
      <c r="L2442">
        <v>50</v>
      </c>
      <c r="M2442" t="s">
        <v>125</v>
      </c>
    </row>
    <row r="2443" spans="1:13" x14ac:dyDescent="0.3">
      <c r="A2443" t="s">
        <v>108</v>
      </c>
      <c r="B2443" s="16">
        <v>40602</v>
      </c>
      <c r="C2443" s="16" t="str">
        <f t="shared" si="114"/>
        <v>Feb</v>
      </c>
      <c r="D2443" s="16" t="str">
        <f t="shared" si="115"/>
        <v>FY 2011</v>
      </c>
      <c r="E2443" s="16" t="str">
        <f t="shared" si="116"/>
        <v>Q4</v>
      </c>
      <c r="F2443" t="s">
        <v>126</v>
      </c>
      <c r="G2443" t="s">
        <v>127</v>
      </c>
      <c r="H2443">
        <v>7103</v>
      </c>
      <c r="I2443" t="s">
        <v>111</v>
      </c>
      <c r="J2443" t="s">
        <v>112</v>
      </c>
      <c r="L2443">
        <v>60</v>
      </c>
      <c r="M2443" t="s">
        <v>128</v>
      </c>
    </row>
    <row r="2444" spans="1:13" x14ac:dyDescent="0.3">
      <c r="A2444" t="s">
        <v>108</v>
      </c>
      <c r="B2444" s="16">
        <v>40602</v>
      </c>
      <c r="C2444" s="16" t="str">
        <f t="shared" si="114"/>
        <v>Feb</v>
      </c>
      <c r="D2444" s="16" t="str">
        <f t="shared" si="115"/>
        <v>FY 2011</v>
      </c>
      <c r="E2444" s="16" t="str">
        <f t="shared" si="116"/>
        <v>Q4</v>
      </c>
      <c r="F2444" t="s">
        <v>129</v>
      </c>
      <c r="G2444" t="s">
        <v>130</v>
      </c>
      <c r="H2444">
        <v>66914</v>
      </c>
      <c r="I2444" t="s">
        <v>111</v>
      </c>
      <c r="J2444" t="s">
        <v>112</v>
      </c>
      <c r="L2444">
        <v>70</v>
      </c>
      <c r="M2444" t="s">
        <v>131</v>
      </c>
    </row>
    <row r="2445" spans="1:13" x14ac:dyDescent="0.3">
      <c r="A2445" t="s">
        <v>108</v>
      </c>
      <c r="B2445" s="16">
        <v>40602</v>
      </c>
      <c r="C2445" s="16" t="str">
        <f t="shared" si="114"/>
        <v>Feb</v>
      </c>
      <c r="D2445" s="16" t="str">
        <f t="shared" si="115"/>
        <v>FY 2011</v>
      </c>
      <c r="E2445" s="16" t="str">
        <f t="shared" si="116"/>
        <v>Q4</v>
      </c>
      <c r="F2445" t="s">
        <v>132</v>
      </c>
      <c r="G2445" t="s">
        <v>133</v>
      </c>
      <c r="H2445">
        <v>19559</v>
      </c>
      <c r="I2445" t="s">
        <v>111</v>
      </c>
      <c r="J2445" t="s">
        <v>112</v>
      </c>
      <c r="L2445">
        <v>80</v>
      </c>
      <c r="M2445" t="s">
        <v>134</v>
      </c>
    </row>
    <row r="2446" spans="1:13" x14ac:dyDescent="0.3">
      <c r="A2446" t="s">
        <v>108</v>
      </c>
      <c r="B2446" s="16">
        <v>40602</v>
      </c>
      <c r="C2446" s="16" t="str">
        <f t="shared" si="114"/>
        <v>Feb</v>
      </c>
      <c r="D2446" s="16" t="str">
        <f t="shared" si="115"/>
        <v>FY 2011</v>
      </c>
      <c r="E2446" s="16" t="str">
        <f t="shared" si="116"/>
        <v>Q4</v>
      </c>
      <c r="F2446" t="s">
        <v>135</v>
      </c>
      <c r="G2446" t="s">
        <v>136</v>
      </c>
      <c r="H2446">
        <v>10947</v>
      </c>
      <c r="I2446" t="s">
        <v>111</v>
      </c>
      <c r="J2446" t="s">
        <v>112</v>
      </c>
      <c r="L2446">
        <v>90</v>
      </c>
      <c r="M2446" t="s">
        <v>137</v>
      </c>
    </row>
    <row r="2447" spans="1:13" x14ac:dyDescent="0.3">
      <c r="A2447" t="s">
        <v>108</v>
      </c>
      <c r="B2447" s="16">
        <v>40602</v>
      </c>
      <c r="C2447" s="16" t="str">
        <f t="shared" si="114"/>
        <v>Feb</v>
      </c>
      <c r="D2447" s="16" t="str">
        <f t="shared" si="115"/>
        <v>FY 2011</v>
      </c>
      <c r="E2447" s="16" t="str">
        <f t="shared" si="116"/>
        <v>Q4</v>
      </c>
      <c r="F2447" t="s">
        <v>138</v>
      </c>
      <c r="G2447" t="s">
        <v>139</v>
      </c>
      <c r="H2447">
        <v>187</v>
      </c>
      <c r="I2447" t="s">
        <v>111</v>
      </c>
      <c r="J2447" t="s">
        <v>112</v>
      </c>
      <c r="L2447">
        <v>100</v>
      </c>
      <c r="M2447" t="s">
        <v>140</v>
      </c>
    </row>
    <row r="2448" spans="1:13" x14ac:dyDescent="0.3">
      <c r="A2448" t="s">
        <v>108</v>
      </c>
      <c r="B2448" s="16">
        <v>40602</v>
      </c>
      <c r="C2448" s="16" t="str">
        <f t="shared" si="114"/>
        <v>Feb</v>
      </c>
      <c r="D2448" s="16" t="str">
        <f t="shared" si="115"/>
        <v>FY 2011</v>
      </c>
      <c r="E2448" s="16" t="str">
        <f t="shared" si="116"/>
        <v>Q4</v>
      </c>
      <c r="F2448" t="s">
        <v>141</v>
      </c>
      <c r="G2448" t="s">
        <v>142</v>
      </c>
      <c r="H2448">
        <v>30</v>
      </c>
      <c r="I2448" t="s">
        <v>111</v>
      </c>
      <c r="J2448" t="s">
        <v>112</v>
      </c>
      <c r="L2448">
        <v>110</v>
      </c>
      <c r="M2448" t="s">
        <v>143</v>
      </c>
    </row>
    <row r="2449" spans="1:13" x14ac:dyDescent="0.3">
      <c r="A2449" t="s">
        <v>108</v>
      </c>
      <c r="B2449" s="16">
        <v>40602</v>
      </c>
      <c r="C2449" s="16" t="str">
        <f t="shared" si="114"/>
        <v>Feb</v>
      </c>
      <c r="D2449" s="16" t="str">
        <f t="shared" si="115"/>
        <v>FY 2011</v>
      </c>
      <c r="E2449" s="16" t="str">
        <f t="shared" si="116"/>
        <v>Q4</v>
      </c>
      <c r="F2449" t="s">
        <v>144</v>
      </c>
      <c r="G2449" t="s">
        <v>145</v>
      </c>
      <c r="H2449">
        <v>1274</v>
      </c>
      <c r="I2449" t="s">
        <v>111</v>
      </c>
      <c r="J2449" t="s">
        <v>112</v>
      </c>
      <c r="L2449">
        <v>120</v>
      </c>
      <c r="M2449" t="s">
        <v>146</v>
      </c>
    </row>
    <row r="2450" spans="1:13" x14ac:dyDescent="0.3">
      <c r="A2450" t="s">
        <v>108</v>
      </c>
      <c r="B2450" s="16">
        <v>40602</v>
      </c>
      <c r="C2450" s="16" t="str">
        <f t="shared" si="114"/>
        <v>Feb</v>
      </c>
      <c r="D2450" s="16" t="str">
        <f t="shared" si="115"/>
        <v>FY 2011</v>
      </c>
      <c r="E2450" s="16" t="str">
        <f t="shared" si="116"/>
        <v>Q4</v>
      </c>
      <c r="F2450" t="s">
        <v>147</v>
      </c>
      <c r="G2450" t="s">
        <v>148</v>
      </c>
      <c r="H2450">
        <v>7121</v>
      </c>
      <c r="I2450" t="s">
        <v>111</v>
      </c>
      <c r="J2450" t="s">
        <v>112</v>
      </c>
      <c r="L2450">
        <v>130</v>
      </c>
      <c r="M2450" t="s">
        <v>149</v>
      </c>
    </row>
    <row r="2451" spans="1:13" x14ac:dyDescent="0.3">
      <c r="A2451" t="s">
        <v>108</v>
      </c>
      <c r="B2451" s="16">
        <v>40602</v>
      </c>
      <c r="C2451" s="16" t="str">
        <f t="shared" si="114"/>
        <v>Feb</v>
      </c>
      <c r="D2451" s="16" t="str">
        <f t="shared" si="115"/>
        <v>FY 2011</v>
      </c>
      <c r="E2451" s="16" t="str">
        <f t="shared" si="116"/>
        <v>Q4</v>
      </c>
      <c r="F2451" t="s">
        <v>150</v>
      </c>
      <c r="G2451" t="s">
        <v>151</v>
      </c>
      <c r="H2451">
        <v>67098</v>
      </c>
      <c r="I2451" t="s">
        <v>111</v>
      </c>
      <c r="J2451" t="s">
        <v>112</v>
      </c>
      <c r="L2451">
        <v>140</v>
      </c>
      <c r="M2451" t="s">
        <v>152</v>
      </c>
    </row>
    <row r="2452" spans="1:13" x14ac:dyDescent="0.3">
      <c r="A2452" t="s">
        <v>108</v>
      </c>
      <c r="B2452" s="16">
        <v>40574</v>
      </c>
      <c r="C2452" s="16" t="str">
        <f t="shared" si="114"/>
        <v>Jan</v>
      </c>
      <c r="D2452" s="16" t="str">
        <f t="shared" si="115"/>
        <v>FY 2011</v>
      </c>
      <c r="E2452" s="16" t="str">
        <f t="shared" si="116"/>
        <v>Q4</v>
      </c>
      <c r="F2452" t="s">
        <v>109</v>
      </c>
      <c r="G2452" t="s">
        <v>110</v>
      </c>
      <c r="H2452">
        <v>20614</v>
      </c>
      <c r="I2452" t="s">
        <v>111</v>
      </c>
      <c r="J2452" t="s">
        <v>112</v>
      </c>
      <c r="L2452">
        <v>10</v>
      </c>
      <c r="M2452" t="s">
        <v>113</v>
      </c>
    </row>
    <row r="2453" spans="1:13" x14ac:dyDescent="0.3">
      <c r="A2453" t="s">
        <v>108</v>
      </c>
      <c r="B2453" s="16">
        <v>40574</v>
      </c>
      <c r="C2453" s="16" t="str">
        <f t="shared" si="114"/>
        <v>Jan</v>
      </c>
      <c r="D2453" s="16" t="str">
        <f t="shared" si="115"/>
        <v>FY 2011</v>
      </c>
      <c r="E2453" s="16" t="str">
        <f t="shared" si="116"/>
        <v>Q4</v>
      </c>
      <c r="F2453" t="s">
        <v>114</v>
      </c>
      <c r="G2453" t="s">
        <v>115</v>
      </c>
      <c r="H2453">
        <v>12934</v>
      </c>
      <c r="I2453" t="s">
        <v>111</v>
      </c>
      <c r="J2453" t="s">
        <v>112</v>
      </c>
      <c r="L2453">
        <v>20</v>
      </c>
      <c r="M2453" t="s">
        <v>116</v>
      </c>
    </row>
    <row r="2454" spans="1:13" x14ac:dyDescent="0.3">
      <c r="A2454" t="s">
        <v>108</v>
      </c>
      <c r="B2454" s="16">
        <v>40574</v>
      </c>
      <c r="C2454" s="16" t="str">
        <f t="shared" si="114"/>
        <v>Jan</v>
      </c>
      <c r="D2454" s="16" t="str">
        <f t="shared" si="115"/>
        <v>FY 2011</v>
      </c>
      <c r="E2454" s="16" t="str">
        <f t="shared" si="116"/>
        <v>Q4</v>
      </c>
      <c r="F2454" t="s">
        <v>117</v>
      </c>
      <c r="G2454" t="s">
        <v>118</v>
      </c>
      <c r="H2454">
        <v>218</v>
      </c>
      <c r="I2454" t="s">
        <v>111</v>
      </c>
      <c r="J2454" t="s">
        <v>112</v>
      </c>
      <c r="L2454">
        <v>30</v>
      </c>
      <c r="M2454" t="s">
        <v>119</v>
      </c>
    </row>
    <row r="2455" spans="1:13" x14ac:dyDescent="0.3">
      <c r="A2455" t="s">
        <v>108</v>
      </c>
      <c r="B2455" s="16">
        <v>40574</v>
      </c>
      <c r="C2455" s="16" t="str">
        <f t="shared" si="114"/>
        <v>Jan</v>
      </c>
      <c r="D2455" s="16" t="str">
        <f t="shared" si="115"/>
        <v>FY 2011</v>
      </c>
      <c r="E2455" s="16" t="str">
        <f t="shared" si="116"/>
        <v>Q4</v>
      </c>
      <c r="F2455" t="s">
        <v>120</v>
      </c>
      <c r="G2455" t="s">
        <v>121</v>
      </c>
      <c r="H2455">
        <v>55</v>
      </c>
      <c r="I2455" t="s">
        <v>111</v>
      </c>
      <c r="J2455" t="s">
        <v>112</v>
      </c>
      <c r="L2455">
        <v>40</v>
      </c>
      <c r="M2455" t="s">
        <v>122</v>
      </c>
    </row>
    <row r="2456" spans="1:13" x14ac:dyDescent="0.3">
      <c r="A2456" t="s">
        <v>108</v>
      </c>
      <c r="B2456" s="16">
        <v>40574</v>
      </c>
      <c r="C2456" s="16" t="str">
        <f t="shared" si="114"/>
        <v>Jan</v>
      </c>
      <c r="D2456" s="16" t="str">
        <f t="shared" si="115"/>
        <v>FY 2011</v>
      </c>
      <c r="E2456" s="16" t="str">
        <f t="shared" si="116"/>
        <v>Q4</v>
      </c>
      <c r="F2456" t="s">
        <v>123</v>
      </c>
      <c r="G2456" t="s">
        <v>124</v>
      </c>
      <c r="H2456">
        <v>1734</v>
      </c>
      <c r="I2456" t="s">
        <v>111</v>
      </c>
      <c r="J2456" t="s">
        <v>112</v>
      </c>
      <c r="L2456">
        <v>50</v>
      </c>
      <c r="M2456" t="s">
        <v>125</v>
      </c>
    </row>
    <row r="2457" spans="1:13" x14ac:dyDescent="0.3">
      <c r="A2457" t="s">
        <v>108</v>
      </c>
      <c r="B2457" s="16">
        <v>40574</v>
      </c>
      <c r="C2457" s="16" t="str">
        <f t="shared" si="114"/>
        <v>Jan</v>
      </c>
      <c r="D2457" s="16" t="str">
        <f t="shared" si="115"/>
        <v>FY 2011</v>
      </c>
      <c r="E2457" s="16" t="str">
        <f t="shared" si="116"/>
        <v>Q4</v>
      </c>
      <c r="F2457" t="s">
        <v>126</v>
      </c>
      <c r="G2457" t="s">
        <v>127</v>
      </c>
      <c r="H2457">
        <v>5673</v>
      </c>
      <c r="I2457" t="s">
        <v>111</v>
      </c>
      <c r="J2457" t="s">
        <v>112</v>
      </c>
      <c r="L2457">
        <v>60</v>
      </c>
      <c r="M2457" t="s">
        <v>128</v>
      </c>
    </row>
    <row r="2458" spans="1:13" x14ac:dyDescent="0.3">
      <c r="A2458" t="s">
        <v>108</v>
      </c>
      <c r="B2458" s="16">
        <v>40574</v>
      </c>
      <c r="C2458" s="16" t="str">
        <f t="shared" si="114"/>
        <v>Jan</v>
      </c>
      <c r="D2458" s="16" t="str">
        <f t="shared" si="115"/>
        <v>FY 2011</v>
      </c>
      <c r="E2458" s="16" t="str">
        <f t="shared" si="116"/>
        <v>Q4</v>
      </c>
      <c r="F2458" t="s">
        <v>129</v>
      </c>
      <c r="G2458" t="s">
        <v>130</v>
      </c>
      <c r="H2458">
        <v>71380</v>
      </c>
      <c r="I2458" t="s">
        <v>111</v>
      </c>
      <c r="J2458" t="s">
        <v>112</v>
      </c>
      <c r="L2458">
        <v>70</v>
      </c>
      <c r="M2458" t="s">
        <v>131</v>
      </c>
    </row>
    <row r="2459" spans="1:13" x14ac:dyDescent="0.3">
      <c r="A2459" t="s">
        <v>108</v>
      </c>
      <c r="B2459" s="16">
        <v>40574</v>
      </c>
      <c r="C2459" s="16" t="str">
        <f t="shared" si="114"/>
        <v>Jan</v>
      </c>
      <c r="D2459" s="16" t="str">
        <f t="shared" si="115"/>
        <v>FY 2011</v>
      </c>
      <c r="E2459" s="16" t="str">
        <f t="shared" si="116"/>
        <v>Q4</v>
      </c>
      <c r="F2459" t="s">
        <v>132</v>
      </c>
      <c r="G2459" t="s">
        <v>133</v>
      </c>
      <c r="H2459">
        <v>19902</v>
      </c>
      <c r="I2459" t="s">
        <v>111</v>
      </c>
      <c r="J2459" t="s">
        <v>112</v>
      </c>
      <c r="L2459">
        <v>80</v>
      </c>
      <c r="M2459" t="s">
        <v>134</v>
      </c>
    </row>
    <row r="2460" spans="1:13" x14ac:dyDescent="0.3">
      <c r="A2460" t="s">
        <v>108</v>
      </c>
      <c r="B2460" s="16">
        <v>40574</v>
      </c>
      <c r="C2460" s="16" t="str">
        <f t="shared" si="114"/>
        <v>Jan</v>
      </c>
      <c r="D2460" s="16" t="str">
        <f t="shared" si="115"/>
        <v>FY 2011</v>
      </c>
      <c r="E2460" s="16" t="str">
        <f t="shared" si="116"/>
        <v>Q4</v>
      </c>
      <c r="F2460" t="s">
        <v>135</v>
      </c>
      <c r="G2460" t="s">
        <v>136</v>
      </c>
      <c r="H2460">
        <v>12025</v>
      </c>
      <c r="I2460" t="s">
        <v>111</v>
      </c>
      <c r="J2460" t="s">
        <v>112</v>
      </c>
      <c r="L2460">
        <v>90</v>
      </c>
      <c r="M2460" t="s">
        <v>137</v>
      </c>
    </row>
    <row r="2461" spans="1:13" x14ac:dyDescent="0.3">
      <c r="A2461" t="s">
        <v>108</v>
      </c>
      <c r="B2461" s="16">
        <v>40574</v>
      </c>
      <c r="C2461" s="16" t="str">
        <f t="shared" si="114"/>
        <v>Jan</v>
      </c>
      <c r="D2461" s="16" t="str">
        <f t="shared" si="115"/>
        <v>FY 2011</v>
      </c>
      <c r="E2461" s="16" t="str">
        <f t="shared" si="116"/>
        <v>Q4</v>
      </c>
      <c r="F2461" t="s">
        <v>138</v>
      </c>
      <c r="G2461" t="s">
        <v>139</v>
      </c>
      <c r="H2461">
        <v>188</v>
      </c>
      <c r="I2461" t="s">
        <v>111</v>
      </c>
      <c r="J2461" t="s">
        <v>112</v>
      </c>
      <c r="L2461">
        <v>100</v>
      </c>
      <c r="M2461" t="s">
        <v>140</v>
      </c>
    </row>
    <row r="2462" spans="1:13" x14ac:dyDescent="0.3">
      <c r="A2462" t="s">
        <v>108</v>
      </c>
      <c r="B2462" s="16">
        <v>40574</v>
      </c>
      <c r="C2462" s="16" t="str">
        <f t="shared" si="114"/>
        <v>Jan</v>
      </c>
      <c r="D2462" s="16" t="str">
        <f t="shared" si="115"/>
        <v>FY 2011</v>
      </c>
      <c r="E2462" s="16" t="str">
        <f t="shared" si="116"/>
        <v>Q4</v>
      </c>
      <c r="F2462" t="s">
        <v>141</v>
      </c>
      <c r="G2462" t="s">
        <v>142</v>
      </c>
      <c r="H2462">
        <v>36</v>
      </c>
      <c r="I2462" t="s">
        <v>111</v>
      </c>
      <c r="J2462" t="s">
        <v>112</v>
      </c>
      <c r="L2462">
        <v>110</v>
      </c>
      <c r="M2462" t="s">
        <v>143</v>
      </c>
    </row>
    <row r="2463" spans="1:13" x14ac:dyDescent="0.3">
      <c r="A2463" t="s">
        <v>108</v>
      </c>
      <c r="B2463" s="16">
        <v>40574</v>
      </c>
      <c r="C2463" s="16" t="str">
        <f t="shared" si="114"/>
        <v>Jan</v>
      </c>
      <c r="D2463" s="16" t="str">
        <f t="shared" si="115"/>
        <v>FY 2011</v>
      </c>
      <c r="E2463" s="16" t="str">
        <f t="shared" si="116"/>
        <v>Q4</v>
      </c>
      <c r="F2463" t="s">
        <v>144</v>
      </c>
      <c r="G2463" t="s">
        <v>145</v>
      </c>
      <c r="H2463">
        <v>1841</v>
      </c>
      <c r="I2463" t="s">
        <v>111</v>
      </c>
      <c r="J2463" t="s">
        <v>112</v>
      </c>
      <c r="L2463">
        <v>120</v>
      </c>
      <c r="M2463" t="s">
        <v>146</v>
      </c>
    </row>
    <row r="2464" spans="1:13" x14ac:dyDescent="0.3">
      <c r="A2464" t="s">
        <v>108</v>
      </c>
      <c r="B2464" s="16">
        <v>40574</v>
      </c>
      <c r="C2464" s="16" t="str">
        <f t="shared" si="114"/>
        <v>Jan</v>
      </c>
      <c r="D2464" s="16" t="str">
        <f t="shared" si="115"/>
        <v>FY 2011</v>
      </c>
      <c r="E2464" s="16" t="str">
        <f t="shared" si="116"/>
        <v>Q4</v>
      </c>
      <c r="F2464" t="s">
        <v>147</v>
      </c>
      <c r="G2464" t="s">
        <v>148</v>
      </c>
      <c r="H2464">
        <v>5812</v>
      </c>
      <c r="I2464" t="s">
        <v>111</v>
      </c>
      <c r="J2464" t="s">
        <v>112</v>
      </c>
      <c r="L2464">
        <v>130</v>
      </c>
      <c r="M2464" t="s">
        <v>149</v>
      </c>
    </row>
    <row r="2465" spans="1:13" x14ac:dyDescent="0.3">
      <c r="A2465" t="s">
        <v>108</v>
      </c>
      <c r="B2465" s="16">
        <v>40574</v>
      </c>
      <c r="C2465" s="16" t="str">
        <f t="shared" si="114"/>
        <v>Jan</v>
      </c>
      <c r="D2465" s="16" t="str">
        <f t="shared" si="115"/>
        <v>FY 2011</v>
      </c>
      <c r="E2465" s="16" t="str">
        <f t="shared" si="116"/>
        <v>Q4</v>
      </c>
      <c r="F2465" t="s">
        <v>150</v>
      </c>
      <c r="G2465" t="s">
        <v>151</v>
      </c>
      <c r="H2465">
        <v>70372</v>
      </c>
      <c r="I2465" t="s">
        <v>111</v>
      </c>
      <c r="J2465" t="s">
        <v>112</v>
      </c>
      <c r="L2465">
        <v>140</v>
      </c>
      <c r="M2465" t="s">
        <v>152</v>
      </c>
    </row>
    <row r="2466" spans="1:13" x14ac:dyDescent="0.3">
      <c r="A2466" t="s">
        <v>108</v>
      </c>
      <c r="B2466" s="16">
        <v>40543</v>
      </c>
      <c r="C2466" s="16" t="str">
        <f t="shared" si="114"/>
        <v>Dec</v>
      </c>
      <c r="D2466" s="16" t="str">
        <f t="shared" si="115"/>
        <v>FY 2011</v>
      </c>
      <c r="E2466" s="16" t="str">
        <f t="shared" si="116"/>
        <v>Q3</v>
      </c>
      <c r="F2466" t="s">
        <v>109</v>
      </c>
      <c r="G2466" t="s">
        <v>110</v>
      </c>
      <c r="H2466">
        <v>17257</v>
      </c>
      <c r="I2466" t="s">
        <v>111</v>
      </c>
      <c r="J2466" t="s">
        <v>112</v>
      </c>
      <c r="L2466">
        <v>10</v>
      </c>
      <c r="M2466" t="s">
        <v>113</v>
      </c>
    </row>
    <row r="2467" spans="1:13" x14ac:dyDescent="0.3">
      <c r="A2467" t="s">
        <v>108</v>
      </c>
      <c r="B2467" s="16">
        <v>40543</v>
      </c>
      <c r="C2467" s="16" t="str">
        <f t="shared" si="114"/>
        <v>Dec</v>
      </c>
      <c r="D2467" s="16" t="str">
        <f t="shared" si="115"/>
        <v>FY 2011</v>
      </c>
      <c r="E2467" s="16" t="str">
        <f t="shared" si="116"/>
        <v>Q3</v>
      </c>
      <c r="F2467" t="s">
        <v>114</v>
      </c>
      <c r="G2467" t="s">
        <v>115</v>
      </c>
      <c r="H2467">
        <v>7446</v>
      </c>
      <c r="I2467" t="s">
        <v>111</v>
      </c>
      <c r="J2467" t="s">
        <v>112</v>
      </c>
      <c r="L2467">
        <v>20</v>
      </c>
      <c r="M2467" t="s">
        <v>116</v>
      </c>
    </row>
    <row r="2468" spans="1:13" x14ac:dyDescent="0.3">
      <c r="A2468" t="s">
        <v>108</v>
      </c>
      <c r="B2468" s="16">
        <v>40543</v>
      </c>
      <c r="C2468" s="16" t="str">
        <f t="shared" si="114"/>
        <v>Dec</v>
      </c>
      <c r="D2468" s="16" t="str">
        <f t="shared" si="115"/>
        <v>FY 2011</v>
      </c>
      <c r="E2468" s="16" t="str">
        <f t="shared" si="116"/>
        <v>Q3</v>
      </c>
      <c r="F2468" t="s">
        <v>117</v>
      </c>
      <c r="G2468" t="s">
        <v>118</v>
      </c>
      <c r="H2468">
        <v>226</v>
      </c>
      <c r="I2468" t="s">
        <v>111</v>
      </c>
      <c r="J2468" t="s">
        <v>112</v>
      </c>
      <c r="L2468">
        <v>30</v>
      </c>
      <c r="M2468" t="s">
        <v>119</v>
      </c>
    </row>
    <row r="2469" spans="1:13" x14ac:dyDescent="0.3">
      <c r="A2469" t="s">
        <v>108</v>
      </c>
      <c r="B2469" s="16">
        <v>40543</v>
      </c>
      <c r="C2469" s="16" t="str">
        <f t="shared" si="114"/>
        <v>Dec</v>
      </c>
      <c r="D2469" s="16" t="str">
        <f t="shared" si="115"/>
        <v>FY 2011</v>
      </c>
      <c r="E2469" s="16" t="str">
        <f t="shared" si="116"/>
        <v>Q3</v>
      </c>
      <c r="F2469" t="s">
        <v>120</v>
      </c>
      <c r="G2469" t="s">
        <v>121</v>
      </c>
      <c r="H2469">
        <v>41</v>
      </c>
      <c r="I2469" t="s">
        <v>111</v>
      </c>
      <c r="J2469" t="s">
        <v>112</v>
      </c>
      <c r="L2469">
        <v>40</v>
      </c>
      <c r="M2469" t="s">
        <v>122</v>
      </c>
    </row>
    <row r="2470" spans="1:13" x14ac:dyDescent="0.3">
      <c r="A2470" t="s">
        <v>108</v>
      </c>
      <c r="B2470" s="16">
        <v>40543</v>
      </c>
      <c r="C2470" s="16" t="str">
        <f t="shared" si="114"/>
        <v>Dec</v>
      </c>
      <c r="D2470" s="16" t="str">
        <f t="shared" si="115"/>
        <v>FY 2011</v>
      </c>
      <c r="E2470" s="16" t="str">
        <f t="shared" si="116"/>
        <v>Q3</v>
      </c>
      <c r="F2470" t="s">
        <v>123</v>
      </c>
      <c r="G2470" t="s">
        <v>124</v>
      </c>
      <c r="H2470">
        <v>1497</v>
      </c>
      <c r="I2470" t="s">
        <v>111</v>
      </c>
      <c r="J2470" t="s">
        <v>112</v>
      </c>
      <c r="L2470">
        <v>50</v>
      </c>
      <c r="M2470" t="s">
        <v>125</v>
      </c>
    </row>
    <row r="2471" spans="1:13" x14ac:dyDescent="0.3">
      <c r="A2471" t="s">
        <v>108</v>
      </c>
      <c r="B2471" s="16">
        <v>40543</v>
      </c>
      <c r="C2471" s="16" t="str">
        <f t="shared" si="114"/>
        <v>Dec</v>
      </c>
      <c r="D2471" s="16" t="str">
        <f t="shared" si="115"/>
        <v>FY 2011</v>
      </c>
      <c r="E2471" s="16" t="str">
        <f t="shared" si="116"/>
        <v>Q3</v>
      </c>
      <c r="F2471" t="s">
        <v>126</v>
      </c>
      <c r="G2471" t="s">
        <v>127</v>
      </c>
      <c r="H2471">
        <v>8047</v>
      </c>
      <c r="I2471" t="s">
        <v>111</v>
      </c>
      <c r="J2471" t="s">
        <v>112</v>
      </c>
      <c r="L2471">
        <v>60</v>
      </c>
      <c r="M2471" t="s">
        <v>128</v>
      </c>
    </row>
    <row r="2472" spans="1:13" x14ac:dyDescent="0.3">
      <c r="A2472" t="s">
        <v>108</v>
      </c>
      <c r="B2472" s="16">
        <v>40543</v>
      </c>
      <c r="C2472" s="16" t="str">
        <f t="shared" si="114"/>
        <v>Dec</v>
      </c>
      <c r="D2472" s="16" t="str">
        <f t="shared" si="115"/>
        <v>FY 2011</v>
      </c>
      <c r="E2472" s="16" t="str">
        <f t="shared" si="116"/>
        <v>Q3</v>
      </c>
      <c r="F2472" t="s">
        <v>129</v>
      </c>
      <c r="G2472" t="s">
        <v>130</v>
      </c>
      <c r="H2472">
        <v>68117</v>
      </c>
      <c r="I2472" t="s">
        <v>111</v>
      </c>
      <c r="J2472" t="s">
        <v>112</v>
      </c>
      <c r="L2472">
        <v>70</v>
      </c>
      <c r="M2472" t="s">
        <v>131</v>
      </c>
    </row>
    <row r="2473" spans="1:13" x14ac:dyDescent="0.3">
      <c r="A2473" t="s">
        <v>108</v>
      </c>
      <c r="B2473" s="16">
        <v>40543</v>
      </c>
      <c r="C2473" s="16" t="str">
        <f t="shared" si="114"/>
        <v>Dec</v>
      </c>
      <c r="D2473" s="16" t="str">
        <f t="shared" si="115"/>
        <v>FY 2011</v>
      </c>
      <c r="E2473" s="16" t="str">
        <f t="shared" si="116"/>
        <v>Q3</v>
      </c>
      <c r="F2473" t="s">
        <v>132</v>
      </c>
      <c r="G2473" t="s">
        <v>133</v>
      </c>
      <c r="H2473">
        <v>18290</v>
      </c>
      <c r="I2473" t="s">
        <v>111</v>
      </c>
      <c r="J2473" t="s">
        <v>112</v>
      </c>
      <c r="L2473">
        <v>80</v>
      </c>
      <c r="M2473" t="s">
        <v>134</v>
      </c>
    </row>
    <row r="2474" spans="1:13" x14ac:dyDescent="0.3">
      <c r="A2474" t="s">
        <v>108</v>
      </c>
      <c r="B2474" s="16">
        <v>40543</v>
      </c>
      <c r="C2474" s="16" t="str">
        <f t="shared" si="114"/>
        <v>Dec</v>
      </c>
      <c r="D2474" s="16" t="str">
        <f t="shared" si="115"/>
        <v>FY 2011</v>
      </c>
      <c r="E2474" s="16" t="str">
        <f t="shared" si="116"/>
        <v>Q3</v>
      </c>
      <c r="F2474" t="s">
        <v>135</v>
      </c>
      <c r="G2474" t="s">
        <v>136</v>
      </c>
      <c r="H2474">
        <v>8571</v>
      </c>
      <c r="I2474" t="s">
        <v>111</v>
      </c>
      <c r="J2474" t="s">
        <v>112</v>
      </c>
      <c r="L2474">
        <v>90</v>
      </c>
      <c r="M2474" t="s">
        <v>137</v>
      </c>
    </row>
    <row r="2475" spans="1:13" x14ac:dyDescent="0.3">
      <c r="A2475" t="s">
        <v>108</v>
      </c>
      <c r="B2475" s="16">
        <v>40543</v>
      </c>
      <c r="C2475" s="16" t="str">
        <f t="shared" si="114"/>
        <v>Dec</v>
      </c>
      <c r="D2475" s="16" t="str">
        <f t="shared" si="115"/>
        <v>FY 2011</v>
      </c>
      <c r="E2475" s="16" t="str">
        <f t="shared" si="116"/>
        <v>Q3</v>
      </c>
      <c r="F2475" t="s">
        <v>138</v>
      </c>
      <c r="G2475" t="s">
        <v>139</v>
      </c>
      <c r="H2475">
        <v>207</v>
      </c>
      <c r="I2475" t="s">
        <v>111</v>
      </c>
      <c r="J2475" t="s">
        <v>112</v>
      </c>
      <c r="L2475">
        <v>100</v>
      </c>
      <c r="M2475" t="s">
        <v>140</v>
      </c>
    </row>
    <row r="2476" spans="1:13" x14ac:dyDescent="0.3">
      <c r="A2476" t="s">
        <v>108</v>
      </c>
      <c r="B2476" s="16">
        <v>40543</v>
      </c>
      <c r="C2476" s="16" t="str">
        <f t="shared" si="114"/>
        <v>Dec</v>
      </c>
      <c r="D2476" s="16" t="str">
        <f t="shared" si="115"/>
        <v>FY 2011</v>
      </c>
      <c r="E2476" s="16" t="str">
        <f t="shared" si="116"/>
        <v>Q3</v>
      </c>
      <c r="F2476" t="s">
        <v>141</v>
      </c>
      <c r="G2476" t="s">
        <v>142</v>
      </c>
      <c r="H2476">
        <v>36</v>
      </c>
      <c r="I2476" t="s">
        <v>111</v>
      </c>
      <c r="J2476" t="s">
        <v>112</v>
      </c>
      <c r="L2476">
        <v>110</v>
      </c>
      <c r="M2476" t="s">
        <v>143</v>
      </c>
    </row>
    <row r="2477" spans="1:13" x14ac:dyDescent="0.3">
      <c r="A2477" t="s">
        <v>108</v>
      </c>
      <c r="B2477" s="16">
        <v>40543</v>
      </c>
      <c r="C2477" s="16" t="str">
        <f t="shared" si="114"/>
        <v>Dec</v>
      </c>
      <c r="D2477" s="16" t="str">
        <f t="shared" si="115"/>
        <v>FY 2011</v>
      </c>
      <c r="E2477" s="16" t="str">
        <f t="shared" si="116"/>
        <v>Q3</v>
      </c>
      <c r="F2477" t="s">
        <v>144</v>
      </c>
      <c r="G2477" t="s">
        <v>145</v>
      </c>
      <c r="H2477">
        <v>1664</v>
      </c>
      <c r="I2477" t="s">
        <v>111</v>
      </c>
      <c r="J2477" t="s">
        <v>112</v>
      </c>
      <c r="L2477">
        <v>120</v>
      </c>
      <c r="M2477" t="s">
        <v>146</v>
      </c>
    </row>
    <row r="2478" spans="1:13" x14ac:dyDescent="0.3">
      <c r="A2478" t="s">
        <v>108</v>
      </c>
      <c r="B2478" s="16">
        <v>40543</v>
      </c>
      <c r="C2478" s="16" t="str">
        <f t="shared" si="114"/>
        <v>Dec</v>
      </c>
      <c r="D2478" s="16" t="str">
        <f t="shared" si="115"/>
        <v>FY 2011</v>
      </c>
      <c r="E2478" s="16" t="str">
        <f t="shared" si="116"/>
        <v>Q3</v>
      </c>
      <c r="F2478" t="s">
        <v>147</v>
      </c>
      <c r="G2478" t="s">
        <v>148</v>
      </c>
      <c r="H2478">
        <v>7812</v>
      </c>
      <c r="I2478" t="s">
        <v>111</v>
      </c>
      <c r="J2478" t="s">
        <v>112</v>
      </c>
      <c r="L2478">
        <v>130</v>
      </c>
      <c r="M2478" t="s">
        <v>149</v>
      </c>
    </row>
    <row r="2479" spans="1:13" x14ac:dyDescent="0.3">
      <c r="A2479" t="s">
        <v>108</v>
      </c>
      <c r="B2479" s="16">
        <v>40543</v>
      </c>
      <c r="C2479" s="16" t="str">
        <f t="shared" si="114"/>
        <v>Dec</v>
      </c>
      <c r="D2479" s="16" t="str">
        <f t="shared" si="115"/>
        <v>FY 2011</v>
      </c>
      <c r="E2479" s="16" t="str">
        <f t="shared" si="116"/>
        <v>Q3</v>
      </c>
      <c r="F2479" t="s">
        <v>150</v>
      </c>
      <c r="G2479" t="s">
        <v>151</v>
      </c>
      <c r="H2479">
        <v>68434</v>
      </c>
      <c r="I2479" t="s">
        <v>111</v>
      </c>
      <c r="J2479" t="s">
        <v>112</v>
      </c>
      <c r="L2479">
        <v>140</v>
      </c>
      <c r="M2479" t="s">
        <v>152</v>
      </c>
    </row>
    <row r="2480" spans="1:13" x14ac:dyDescent="0.3">
      <c r="A2480" t="s">
        <v>108</v>
      </c>
      <c r="B2480" s="16">
        <v>40512</v>
      </c>
      <c r="C2480" s="16" t="str">
        <f t="shared" si="114"/>
        <v>Nov</v>
      </c>
      <c r="D2480" s="16" t="str">
        <f t="shared" si="115"/>
        <v>FY 2011</v>
      </c>
      <c r="E2480" s="16" t="str">
        <f t="shared" si="116"/>
        <v>Q3</v>
      </c>
      <c r="F2480" t="s">
        <v>109</v>
      </c>
      <c r="G2480" t="s">
        <v>110</v>
      </c>
      <c r="H2480">
        <v>16705</v>
      </c>
      <c r="I2480" t="s">
        <v>111</v>
      </c>
      <c r="J2480" t="s">
        <v>112</v>
      </c>
      <c r="L2480">
        <v>10</v>
      </c>
      <c r="M2480" t="s">
        <v>113</v>
      </c>
    </row>
    <row r="2481" spans="1:13" x14ac:dyDescent="0.3">
      <c r="A2481" t="s">
        <v>108</v>
      </c>
      <c r="B2481" s="16">
        <v>40512</v>
      </c>
      <c r="C2481" s="16" t="str">
        <f t="shared" si="114"/>
        <v>Nov</v>
      </c>
      <c r="D2481" s="16" t="str">
        <f t="shared" si="115"/>
        <v>FY 2011</v>
      </c>
      <c r="E2481" s="16" t="str">
        <f t="shared" si="116"/>
        <v>Q3</v>
      </c>
      <c r="F2481" t="s">
        <v>114</v>
      </c>
      <c r="G2481" t="s">
        <v>115</v>
      </c>
      <c r="H2481">
        <v>10259</v>
      </c>
      <c r="I2481" t="s">
        <v>111</v>
      </c>
      <c r="J2481" t="s">
        <v>112</v>
      </c>
      <c r="L2481">
        <v>20</v>
      </c>
      <c r="M2481" t="s">
        <v>116</v>
      </c>
    </row>
    <row r="2482" spans="1:13" x14ac:dyDescent="0.3">
      <c r="A2482" t="s">
        <v>108</v>
      </c>
      <c r="B2482" s="16">
        <v>40512</v>
      </c>
      <c r="C2482" s="16" t="str">
        <f t="shared" si="114"/>
        <v>Nov</v>
      </c>
      <c r="D2482" s="16" t="str">
        <f t="shared" si="115"/>
        <v>FY 2011</v>
      </c>
      <c r="E2482" s="16" t="str">
        <f t="shared" si="116"/>
        <v>Q3</v>
      </c>
      <c r="F2482" t="s">
        <v>117</v>
      </c>
      <c r="G2482" t="s">
        <v>118</v>
      </c>
      <c r="H2482">
        <v>187</v>
      </c>
      <c r="I2482" t="s">
        <v>111</v>
      </c>
      <c r="J2482" t="s">
        <v>112</v>
      </c>
      <c r="L2482">
        <v>30</v>
      </c>
      <c r="M2482" t="s">
        <v>119</v>
      </c>
    </row>
    <row r="2483" spans="1:13" x14ac:dyDescent="0.3">
      <c r="A2483" t="s">
        <v>108</v>
      </c>
      <c r="B2483" s="16">
        <v>40512</v>
      </c>
      <c r="C2483" s="16" t="str">
        <f t="shared" si="114"/>
        <v>Nov</v>
      </c>
      <c r="D2483" s="16" t="str">
        <f t="shared" si="115"/>
        <v>FY 2011</v>
      </c>
      <c r="E2483" s="16" t="str">
        <f t="shared" si="116"/>
        <v>Q3</v>
      </c>
      <c r="F2483" t="s">
        <v>120</v>
      </c>
      <c r="G2483" t="s">
        <v>121</v>
      </c>
      <c r="H2483">
        <v>26</v>
      </c>
      <c r="I2483" t="s">
        <v>111</v>
      </c>
      <c r="J2483" t="s">
        <v>112</v>
      </c>
      <c r="L2483">
        <v>40</v>
      </c>
      <c r="M2483" t="s">
        <v>122</v>
      </c>
    </row>
    <row r="2484" spans="1:13" x14ac:dyDescent="0.3">
      <c r="A2484" t="s">
        <v>108</v>
      </c>
      <c r="B2484" s="16">
        <v>40512</v>
      </c>
      <c r="C2484" s="16" t="str">
        <f t="shared" si="114"/>
        <v>Nov</v>
      </c>
      <c r="D2484" s="16" t="str">
        <f t="shared" si="115"/>
        <v>FY 2011</v>
      </c>
      <c r="E2484" s="16" t="str">
        <f t="shared" si="116"/>
        <v>Q3</v>
      </c>
      <c r="F2484" t="s">
        <v>123</v>
      </c>
      <c r="G2484" t="s">
        <v>124</v>
      </c>
      <c r="H2484">
        <v>1506</v>
      </c>
      <c r="I2484" t="s">
        <v>111</v>
      </c>
      <c r="J2484" t="s">
        <v>112</v>
      </c>
      <c r="L2484">
        <v>50</v>
      </c>
      <c r="M2484" t="s">
        <v>125</v>
      </c>
    </row>
    <row r="2485" spans="1:13" x14ac:dyDescent="0.3">
      <c r="A2485" t="s">
        <v>108</v>
      </c>
      <c r="B2485" s="16">
        <v>40512</v>
      </c>
      <c r="C2485" s="16" t="str">
        <f t="shared" si="114"/>
        <v>Nov</v>
      </c>
      <c r="D2485" s="16" t="str">
        <f t="shared" si="115"/>
        <v>FY 2011</v>
      </c>
      <c r="E2485" s="16" t="str">
        <f t="shared" si="116"/>
        <v>Q3</v>
      </c>
      <c r="F2485" t="s">
        <v>126</v>
      </c>
      <c r="G2485" t="s">
        <v>127</v>
      </c>
      <c r="H2485">
        <v>4727</v>
      </c>
      <c r="I2485" t="s">
        <v>111</v>
      </c>
      <c r="J2485" t="s">
        <v>112</v>
      </c>
      <c r="L2485">
        <v>60</v>
      </c>
      <c r="M2485" t="s">
        <v>128</v>
      </c>
    </row>
    <row r="2486" spans="1:13" x14ac:dyDescent="0.3">
      <c r="A2486" t="s">
        <v>108</v>
      </c>
      <c r="B2486" s="16">
        <v>40512</v>
      </c>
      <c r="C2486" s="16" t="str">
        <f t="shared" si="114"/>
        <v>Nov</v>
      </c>
      <c r="D2486" s="16" t="str">
        <f t="shared" si="115"/>
        <v>FY 2011</v>
      </c>
      <c r="E2486" s="16" t="str">
        <f t="shared" si="116"/>
        <v>Q3</v>
      </c>
      <c r="F2486" t="s">
        <v>129</v>
      </c>
      <c r="G2486" t="s">
        <v>130</v>
      </c>
      <c r="H2486">
        <v>64393</v>
      </c>
      <c r="I2486" t="s">
        <v>111</v>
      </c>
      <c r="J2486" t="s">
        <v>112</v>
      </c>
      <c r="L2486">
        <v>70</v>
      </c>
      <c r="M2486" t="s">
        <v>131</v>
      </c>
    </row>
    <row r="2487" spans="1:13" x14ac:dyDescent="0.3">
      <c r="A2487" t="s">
        <v>108</v>
      </c>
      <c r="B2487" s="16">
        <v>40512</v>
      </c>
      <c r="C2487" s="16" t="str">
        <f t="shared" si="114"/>
        <v>Nov</v>
      </c>
      <c r="D2487" s="16" t="str">
        <f t="shared" si="115"/>
        <v>FY 2011</v>
      </c>
      <c r="E2487" s="16" t="str">
        <f t="shared" si="116"/>
        <v>Q3</v>
      </c>
      <c r="F2487" t="s">
        <v>132</v>
      </c>
      <c r="G2487" t="s">
        <v>133</v>
      </c>
      <c r="H2487">
        <v>16886</v>
      </c>
      <c r="I2487" t="s">
        <v>111</v>
      </c>
      <c r="J2487" t="s">
        <v>112</v>
      </c>
      <c r="L2487">
        <v>80</v>
      </c>
      <c r="M2487" t="s">
        <v>134</v>
      </c>
    </row>
    <row r="2488" spans="1:13" x14ac:dyDescent="0.3">
      <c r="A2488" t="s">
        <v>108</v>
      </c>
      <c r="B2488" s="16">
        <v>40512</v>
      </c>
      <c r="C2488" s="16" t="str">
        <f t="shared" si="114"/>
        <v>Nov</v>
      </c>
      <c r="D2488" s="16" t="str">
        <f t="shared" si="115"/>
        <v>FY 2011</v>
      </c>
      <c r="E2488" s="16" t="str">
        <f t="shared" si="116"/>
        <v>Q3</v>
      </c>
      <c r="F2488" t="s">
        <v>135</v>
      </c>
      <c r="G2488" t="s">
        <v>136</v>
      </c>
      <c r="H2488">
        <v>10500</v>
      </c>
      <c r="I2488" t="s">
        <v>111</v>
      </c>
      <c r="J2488" t="s">
        <v>112</v>
      </c>
      <c r="L2488">
        <v>90</v>
      </c>
      <c r="M2488" t="s">
        <v>137</v>
      </c>
    </row>
    <row r="2489" spans="1:13" x14ac:dyDescent="0.3">
      <c r="A2489" t="s">
        <v>108</v>
      </c>
      <c r="B2489" s="16">
        <v>40512</v>
      </c>
      <c r="C2489" s="16" t="str">
        <f t="shared" si="114"/>
        <v>Nov</v>
      </c>
      <c r="D2489" s="16" t="str">
        <f t="shared" si="115"/>
        <v>FY 2011</v>
      </c>
      <c r="E2489" s="16" t="str">
        <f t="shared" si="116"/>
        <v>Q3</v>
      </c>
      <c r="F2489" t="s">
        <v>138</v>
      </c>
      <c r="G2489" t="s">
        <v>139</v>
      </c>
      <c r="H2489">
        <v>143</v>
      </c>
      <c r="I2489" t="s">
        <v>111</v>
      </c>
      <c r="J2489" t="s">
        <v>112</v>
      </c>
      <c r="L2489">
        <v>100</v>
      </c>
      <c r="M2489" t="s">
        <v>140</v>
      </c>
    </row>
    <row r="2490" spans="1:13" x14ac:dyDescent="0.3">
      <c r="A2490" t="s">
        <v>108</v>
      </c>
      <c r="B2490" s="16">
        <v>40512</v>
      </c>
      <c r="C2490" s="16" t="str">
        <f t="shared" si="114"/>
        <v>Nov</v>
      </c>
      <c r="D2490" s="16" t="str">
        <f t="shared" si="115"/>
        <v>FY 2011</v>
      </c>
      <c r="E2490" s="16" t="str">
        <f t="shared" si="116"/>
        <v>Q3</v>
      </c>
      <c r="F2490" t="s">
        <v>141</v>
      </c>
      <c r="G2490" t="s">
        <v>142</v>
      </c>
      <c r="H2490">
        <v>49</v>
      </c>
      <c r="I2490" t="s">
        <v>111</v>
      </c>
      <c r="J2490" t="s">
        <v>112</v>
      </c>
      <c r="L2490">
        <v>110</v>
      </c>
      <c r="M2490" t="s">
        <v>143</v>
      </c>
    </row>
    <row r="2491" spans="1:13" x14ac:dyDescent="0.3">
      <c r="A2491" t="s">
        <v>108</v>
      </c>
      <c r="B2491" s="16">
        <v>40512</v>
      </c>
      <c r="C2491" s="16" t="str">
        <f t="shared" si="114"/>
        <v>Nov</v>
      </c>
      <c r="D2491" s="16" t="str">
        <f t="shared" si="115"/>
        <v>FY 2011</v>
      </c>
      <c r="E2491" s="16" t="str">
        <f t="shared" si="116"/>
        <v>Q3</v>
      </c>
      <c r="F2491" t="s">
        <v>144</v>
      </c>
      <c r="G2491" t="s">
        <v>145</v>
      </c>
      <c r="H2491">
        <v>1768</v>
      </c>
      <c r="I2491" t="s">
        <v>111</v>
      </c>
      <c r="J2491" t="s">
        <v>112</v>
      </c>
      <c r="L2491">
        <v>120</v>
      </c>
      <c r="M2491" t="s">
        <v>146</v>
      </c>
    </row>
    <row r="2492" spans="1:13" x14ac:dyDescent="0.3">
      <c r="A2492" t="s">
        <v>108</v>
      </c>
      <c r="B2492" s="16">
        <v>40512</v>
      </c>
      <c r="C2492" s="16" t="str">
        <f t="shared" si="114"/>
        <v>Nov</v>
      </c>
      <c r="D2492" s="16" t="str">
        <f t="shared" si="115"/>
        <v>FY 2011</v>
      </c>
      <c r="E2492" s="16" t="str">
        <f t="shared" si="116"/>
        <v>Q3</v>
      </c>
      <c r="F2492" t="s">
        <v>147</v>
      </c>
      <c r="G2492" t="s">
        <v>148</v>
      </c>
      <c r="H2492">
        <v>4426</v>
      </c>
      <c r="I2492" t="s">
        <v>111</v>
      </c>
      <c r="J2492" t="s">
        <v>112</v>
      </c>
      <c r="L2492">
        <v>130</v>
      </c>
      <c r="M2492" t="s">
        <v>149</v>
      </c>
    </row>
    <row r="2493" spans="1:13" x14ac:dyDescent="0.3">
      <c r="A2493" t="s">
        <v>108</v>
      </c>
      <c r="B2493" s="16">
        <v>40512</v>
      </c>
      <c r="C2493" s="16" t="str">
        <f t="shared" si="114"/>
        <v>Nov</v>
      </c>
      <c r="D2493" s="16" t="str">
        <f t="shared" si="115"/>
        <v>FY 2011</v>
      </c>
      <c r="E2493" s="16" t="str">
        <f t="shared" si="116"/>
        <v>Q3</v>
      </c>
      <c r="F2493" t="s">
        <v>150</v>
      </c>
      <c r="G2493" t="s">
        <v>151</v>
      </c>
      <c r="H2493">
        <v>64271</v>
      </c>
      <c r="I2493" t="s">
        <v>111</v>
      </c>
      <c r="J2493" t="s">
        <v>112</v>
      </c>
      <c r="L2493">
        <v>140</v>
      </c>
      <c r="M2493" t="s">
        <v>152</v>
      </c>
    </row>
    <row r="2494" spans="1:13" x14ac:dyDescent="0.3">
      <c r="A2494" t="s">
        <v>108</v>
      </c>
      <c r="B2494" s="16">
        <v>40482</v>
      </c>
      <c r="C2494" s="16" t="str">
        <f t="shared" si="114"/>
        <v>Oct</v>
      </c>
      <c r="D2494" s="16" t="str">
        <f t="shared" si="115"/>
        <v>FY 2011</v>
      </c>
      <c r="E2494" s="16" t="str">
        <f t="shared" si="116"/>
        <v>Q3</v>
      </c>
      <c r="F2494" t="s">
        <v>109</v>
      </c>
      <c r="G2494" t="s">
        <v>110</v>
      </c>
      <c r="H2494">
        <v>20031</v>
      </c>
      <c r="I2494" t="s">
        <v>111</v>
      </c>
      <c r="J2494" t="s">
        <v>112</v>
      </c>
      <c r="L2494">
        <v>10</v>
      </c>
      <c r="M2494" t="s">
        <v>113</v>
      </c>
    </row>
    <row r="2495" spans="1:13" x14ac:dyDescent="0.3">
      <c r="A2495" t="s">
        <v>108</v>
      </c>
      <c r="B2495" s="16">
        <v>40482</v>
      </c>
      <c r="C2495" s="16" t="str">
        <f t="shared" si="114"/>
        <v>Oct</v>
      </c>
      <c r="D2495" s="16" t="str">
        <f t="shared" si="115"/>
        <v>FY 2011</v>
      </c>
      <c r="E2495" s="16" t="str">
        <f t="shared" si="116"/>
        <v>Q3</v>
      </c>
      <c r="F2495" t="s">
        <v>114</v>
      </c>
      <c r="G2495" t="s">
        <v>115</v>
      </c>
      <c r="H2495">
        <v>11911</v>
      </c>
      <c r="I2495" t="s">
        <v>111</v>
      </c>
      <c r="J2495" t="s">
        <v>112</v>
      </c>
      <c r="L2495">
        <v>20</v>
      </c>
      <c r="M2495" t="s">
        <v>116</v>
      </c>
    </row>
    <row r="2496" spans="1:13" x14ac:dyDescent="0.3">
      <c r="A2496" t="s">
        <v>108</v>
      </c>
      <c r="B2496" s="16">
        <v>40482</v>
      </c>
      <c r="C2496" s="16" t="str">
        <f t="shared" si="114"/>
        <v>Oct</v>
      </c>
      <c r="D2496" s="16" t="str">
        <f t="shared" si="115"/>
        <v>FY 2011</v>
      </c>
      <c r="E2496" s="16" t="str">
        <f t="shared" si="116"/>
        <v>Q3</v>
      </c>
      <c r="F2496" t="s">
        <v>117</v>
      </c>
      <c r="G2496" t="s">
        <v>118</v>
      </c>
      <c r="H2496">
        <v>246</v>
      </c>
      <c r="I2496" t="s">
        <v>111</v>
      </c>
      <c r="J2496" t="s">
        <v>112</v>
      </c>
      <c r="L2496">
        <v>30</v>
      </c>
      <c r="M2496" t="s">
        <v>119</v>
      </c>
    </row>
    <row r="2497" spans="1:13" x14ac:dyDescent="0.3">
      <c r="A2497" t="s">
        <v>108</v>
      </c>
      <c r="B2497" s="16">
        <v>40482</v>
      </c>
      <c r="C2497" s="16" t="str">
        <f t="shared" si="114"/>
        <v>Oct</v>
      </c>
      <c r="D2497" s="16" t="str">
        <f t="shared" si="115"/>
        <v>FY 2011</v>
      </c>
      <c r="E2497" s="16" t="str">
        <f t="shared" si="116"/>
        <v>Q3</v>
      </c>
      <c r="F2497" t="s">
        <v>120</v>
      </c>
      <c r="G2497" t="s">
        <v>121</v>
      </c>
      <c r="H2497">
        <v>43</v>
      </c>
      <c r="I2497" t="s">
        <v>111</v>
      </c>
      <c r="J2497" t="s">
        <v>112</v>
      </c>
      <c r="L2497">
        <v>40</v>
      </c>
      <c r="M2497" t="s">
        <v>122</v>
      </c>
    </row>
    <row r="2498" spans="1:13" x14ac:dyDescent="0.3">
      <c r="A2498" t="s">
        <v>108</v>
      </c>
      <c r="B2498" s="16">
        <v>40482</v>
      </c>
      <c r="C2498" s="16" t="str">
        <f t="shared" si="114"/>
        <v>Oct</v>
      </c>
      <c r="D2498" s="16" t="str">
        <f t="shared" si="115"/>
        <v>FY 2011</v>
      </c>
      <c r="E2498" s="16" t="str">
        <f t="shared" si="116"/>
        <v>Q3</v>
      </c>
      <c r="F2498" t="s">
        <v>123</v>
      </c>
      <c r="G2498" t="s">
        <v>124</v>
      </c>
      <c r="H2498">
        <v>1793</v>
      </c>
      <c r="I2498" t="s">
        <v>111</v>
      </c>
      <c r="J2498" t="s">
        <v>112</v>
      </c>
      <c r="L2498">
        <v>50</v>
      </c>
      <c r="M2498" t="s">
        <v>125</v>
      </c>
    </row>
    <row r="2499" spans="1:13" x14ac:dyDescent="0.3">
      <c r="A2499" t="s">
        <v>108</v>
      </c>
      <c r="B2499" s="16">
        <v>40482</v>
      </c>
      <c r="C2499" s="16" t="str">
        <f t="shared" ref="C2499:C2562" si="117">TEXT(B2499,"mmm")</f>
        <v>Oct</v>
      </c>
      <c r="D2499" s="16" t="str">
        <f t="shared" ref="D2499:D2562" si="118">"FY "&amp; (YEAR(B2499) + IF(MONTH(B2499)&gt;3,1,0))</f>
        <v>FY 2011</v>
      </c>
      <c r="E2499" s="16" t="str">
        <f t="shared" ref="E2499:E2562" si="119">CHOOSE(INT((MOD(MONTH(B2499)-4,12))/3)+1, "Q1", "Q2", "Q3", "Q4")</f>
        <v>Q3</v>
      </c>
      <c r="F2499" t="s">
        <v>126</v>
      </c>
      <c r="G2499" t="s">
        <v>127</v>
      </c>
      <c r="H2499">
        <v>6038</v>
      </c>
      <c r="I2499" t="s">
        <v>111</v>
      </c>
      <c r="J2499" t="s">
        <v>112</v>
      </c>
      <c r="L2499">
        <v>60</v>
      </c>
      <c r="M2499" t="s">
        <v>128</v>
      </c>
    </row>
    <row r="2500" spans="1:13" x14ac:dyDescent="0.3">
      <c r="A2500" t="s">
        <v>108</v>
      </c>
      <c r="B2500" s="16">
        <v>40482</v>
      </c>
      <c r="C2500" s="16" t="str">
        <f t="shared" si="117"/>
        <v>Oct</v>
      </c>
      <c r="D2500" s="16" t="str">
        <f t="shared" si="118"/>
        <v>FY 2011</v>
      </c>
      <c r="E2500" s="16" t="str">
        <f t="shared" si="119"/>
        <v>Q3</v>
      </c>
      <c r="F2500" t="s">
        <v>129</v>
      </c>
      <c r="G2500" t="s">
        <v>130</v>
      </c>
      <c r="H2500">
        <v>67565</v>
      </c>
      <c r="I2500" t="s">
        <v>111</v>
      </c>
      <c r="J2500" t="s">
        <v>112</v>
      </c>
      <c r="L2500">
        <v>70</v>
      </c>
      <c r="M2500" t="s">
        <v>131</v>
      </c>
    </row>
    <row r="2501" spans="1:13" x14ac:dyDescent="0.3">
      <c r="A2501" t="s">
        <v>108</v>
      </c>
      <c r="B2501" s="16">
        <v>40482</v>
      </c>
      <c r="C2501" s="16" t="str">
        <f t="shared" si="117"/>
        <v>Oct</v>
      </c>
      <c r="D2501" s="16" t="str">
        <f t="shared" si="118"/>
        <v>FY 2011</v>
      </c>
      <c r="E2501" s="16" t="str">
        <f t="shared" si="119"/>
        <v>Q3</v>
      </c>
      <c r="F2501" t="s">
        <v>132</v>
      </c>
      <c r="G2501" t="s">
        <v>133</v>
      </c>
      <c r="H2501">
        <v>20097</v>
      </c>
      <c r="I2501" t="s">
        <v>111</v>
      </c>
      <c r="J2501" t="s">
        <v>112</v>
      </c>
      <c r="L2501">
        <v>80</v>
      </c>
      <c r="M2501" t="s">
        <v>134</v>
      </c>
    </row>
    <row r="2502" spans="1:13" x14ac:dyDescent="0.3">
      <c r="A2502" t="s">
        <v>108</v>
      </c>
      <c r="B2502" s="16">
        <v>40482</v>
      </c>
      <c r="C2502" s="16" t="str">
        <f t="shared" si="117"/>
        <v>Oct</v>
      </c>
      <c r="D2502" s="16" t="str">
        <f t="shared" si="118"/>
        <v>FY 2011</v>
      </c>
      <c r="E2502" s="16" t="str">
        <f t="shared" si="119"/>
        <v>Q3</v>
      </c>
      <c r="F2502" t="s">
        <v>135</v>
      </c>
      <c r="G2502" t="s">
        <v>136</v>
      </c>
      <c r="H2502">
        <v>12168</v>
      </c>
      <c r="I2502" t="s">
        <v>111</v>
      </c>
      <c r="J2502" t="s">
        <v>112</v>
      </c>
      <c r="L2502">
        <v>90</v>
      </c>
      <c r="M2502" t="s">
        <v>137</v>
      </c>
    </row>
    <row r="2503" spans="1:13" x14ac:dyDescent="0.3">
      <c r="A2503" t="s">
        <v>108</v>
      </c>
      <c r="B2503" s="16">
        <v>40482</v>
      </c>
      <c r="C2503" s="16" t="str">
        <f t="shared" si="117"/>
        <v>Oct</v>
      </c>
      <c r="D2503" s="16" t="str">
        <f t="shared" si="118"/>
        <v>FY 2011</v>
      </c>
      <c r="E2503" s="16" t="str">
        <f t="shared" si="119"/>
        <v>Q3</v>
      </c>
      <c r="F2503" t="s">
        <v>138</v>
      </c>
      <c r="G2503" t="s">
        <v>139</v>
      </c>
      <c r="H2503">
        <v>282</v>
      </c>
      <c r="I2503" t="s">
        <v>111</v>
      </c>
      <c r="J2503" t="s">
        <v>112</v>
      </c>
      <c r="L2503">
        <v>100</v>
      </c>
      <c r="M2503" t="s">
        <v>140</v>
      </c>
    </row>
    <row r="2504" spans="1:13" x14ac:dyDescent="0.3">
      <c r="A2504" t="s">
        <v>108</v>
      </c>
      <c r="B2504" s="16">
        <v>40482</v>
      </c>
      <c r="C2504" s="16" t="str">
        <f t="shared" si="117"/>
        <v>Oct</v>
      </c>
      <c r="D2504" s="16" t="str">
        <f t="shared" si="118"/>
        <v>FY 2011</v>
      </c>
      <c r="E2504" s="16" t="str">
        <f t="shared" si="119"/>
        <v>Q3</v>
      </c>
      <c r="F2504" t="s">
        <v>141</v>
      </c>
      <c r="G2504" t="s">
        <v>142</v>
      </c>
      <c r="H2504">
        <v>24</v>
      </c>
      <c r="I2504" t="s">
        <v>111</v>
      </c>
      <c r="J2504" t="s">
        <v>112</v>
      </c>
      <c r="L2504">
        <v>110</v>
      </c>
      <c r="M2504" t="s">
        <v>143</v>
      </c>
    </row>
    <row r="2505" spans="1:13" x14ac:dyDescent="0.3">
      <c r="A2505" t="s">
        <v>108</v>
      </c>
      <c r="B2505" s="16">
        <v>40482</v>
      </c>
      <c r="C2505" s="16" t="str">
        <f t="shared" si="117"/>
        <v>Oct</v>
      </c>
      <c r="D2505" s="16" t="str">
        <f t="shared" si="118"/>
        <v>FY 2011</v>
      </c>
      <c r="E2505" s="16" t="str">
        <f t="shared" si="119"/>
        <v>Q3</v>
      </c>
      <c r="F2505" t="s">
        <v>144</v>
      </c>
      <c r="G2505" t="s">
        <v>145</v>
      </c>
      <c r="H2505">
        <v>1573</v>
      </c>
      <c r="I2505" t="s">
        <v>111</v>
      </c>
      <c r="J2505" t="s">
        <v>112</v>
      </c>
      <c r="L2505">
        <v>120</v>
      </c>
      <c r="M2505" t="s">
        <v>146</v>
      </c>
    </row>
    <row r="2506" spans="1:13" x14ac:dyDescent="0.3">
      <c r="A2506" t="s">
        <v>108</v>
      </c>
      <c r="B2506" s="16">
        <v>40482</v>
      </c>
      <c r="C2506" s="16" t="str">
        <f t="shared" si="117"/>
        <v>Oct</v>
      </c>
      <c r="D2506" s="16" t="str">
        <f t="shared" si="118"/>
        <v>FY 2011</v>
      </c>
      <c r="E2506" s="16" t="str">
        <f t="shared" si="119"/>
        <v>Q3</v>
      </c>
      <c r="F2506" t="s">
        <v>147</v>
      </c>
      <c r="G2506" t="s">
        <v>148</v>
      </c>
      <c r="H2506">
        <v>6050</v>
      </c>
      <c r="I2506" t="s">
        <v>111</v>
      </c>
      <c r="J2506" t="s">
        <v>112</v>
      </c>
      <c r="L2506">
        <v>130</v>
      </c>
      <c r="M2506" t="s">
        <v>149</v>
      </c>
    </row>
    <row r="2507" spans="1:13" x14ac:dyDescent="0.3">
      <c r="A2507" t="s">
        <v>108</v>
      </c>
      <c r="B2507" s="16">
        <v>40482</v>
      </c>
      <c r="C2507" s="16" t="str">
        <f t="shared" si="117"/>
        <v>Oct</v>
      </c>
      <c r="D2507" s="16" t="str">
        <f t="shared" si="118"/>
        <v>FY 2011</v>
      </c>
      <c r="E2507" s="16" t="str">
        <f t="shared" si="119"/>
        <v>Q3</v>
      </c>
      <c r="F2507" t="s">
        <v>150</v>
      </c>
      <c r="G2507" t="s">
        <v>151</v>
      </c>
      <c r="H2507">
        <v>68372</v>
      </c>
      <c r="I2507" t="s">
        <v>111</v>
      </c>
      <c r="J2507" t="s">
        <v>112</v>
      </c>
      <c r="L2507">
        <v>140</v>
      </c>
      <c r="M2507" t="s">
        <v>152</v>
      </c>
    </row>
    <row r="2508" spans="1:13" x14ac:dyDescent="0.3">
      <c r="A2508" t="s">
        <v>108</v>
      </c>
      <c r="B2508" s="16">
        <v>40451</v>
      </c>
      <c r="C2508" s="16" t="str">
        <f t="shared" si="117"/>
        <v>Sept</v>
      </c>
      <c r="D2508" s="16" t="str">
        <f t="shared" si="118"/>
        <v>FY 2011</v>
      </c>
      <c r="E2508" s="16" t="str">
        <f t="shared" si="119"/>
        <v>Q2</v>
      </c>
      <c r="F2508" t="s">
        <v>109</v>
      </c>
      <c r="G2508" t="s">
        <v>110</v>
      </c>
      <c r="H2508">
        <v>16838</v>
      </c>
      <c r="I2508" t="s">
        <v>111</v>
      </c>
      <c r="J2508" t="s">
        <v>112</v>
      </c>
      <c r="L2508">
        <v>10</v>
      </c>
      <c r="M2508" t="s">
        <v>113</v>
      </c>
    </row>
    <row r="2509" spans="1:13" x14ac:dyDescent="0.3">
      <c r="A2509" t="s">
        <v>108</v>
      </c>
      <c r="B2509" s="16">
        <v>40451</v>
      </c>
      <c r="C2509" s="16" t="str">
        <f t="shared" si="117"/>
        <v>Sept</v>
      </c>
      <c r="D2509" s="16" t="str">
        <f t="shared" si="118"/>
        <v>FY 2011</v>
      </c>
      <c r="E2509" s="16" t="str">
        <f t="shared" si="119"/>
        <v>Q2</v>
      </c>
      <c r="F2509" t="s">
        <v>114</v>
      </c>
      <c r="G2509" t="s">
        <v>115</v>
      </c>
      <c r="H2509">
        <v>10405</v>
      </c>
      <c r="I2509" t="s">
        <v>111</v>
      </c>
      <c r="J2509" t="s">
        <v>112</v>
      </c>
      <c r="L2509">
        <v>20</v>
      </c>
      <c r="M2509" t="s">
        <v>116</v>
      </c>
    </row>
    <row r="2510" spans="1:13" x14ac:dyDescent="0.3">
      <c r="A2510" t="s">
        <v>108</v>
      </c>
      <c r="B2510" s="16">
        <v>40451</v>
      </c>
      <c r="C2510" s="16" t="str">
        <f t="shared" si="117"/>
        <v>Sept</v>
      </c>
      <c r="D2510" s="16" t="str">
        <f t="shared" si="118"/>
        <v>FY 2011</v>
      </c>
      <c r="E2510" s="16" t="str">
        <f t="shared" si="119"/>
        <v>Q2</v>
      </c>
      <c r="F2510" t="s">
        <v>117</v>
      </c>
      <c r="G2510" t="s">
        <v>118</v>
      </c>
      <c r="H2510">
        <v>295</v>
      </c>
      <c r="I2510" t="s">
        <v>111</v>
      </c>
      <c r="J2510" t="s">
        <v>112</v>
      </c>
      <c r="L2510">
        <v>30</v>
      </c>
      <c r="M2510" t="s">
        <v>119</v>
      </c>
    </row>
    <row r="2511" spans="1:13" x14ac:dyDescent="0.3">
      <c r="A2511" t="s">
        <v>108</v>
      </c>
      <c r="B2511" s="16">
        <v>40451</v>
      </c>
      <c r="C2511" s="16" t="str">
        <f t="shared" si="117"/>
        <v>Sept</v>
      </c>
      <c r="D2511" s="16" t="str">
        <f t="shared" si="118"/>
        <v>FY 2011</v>
      </c>
      <c r="E2511" s="16" t="str">
        <f t="shared" si="119"/>
        <v>Q2</v>
      </c>
      <c r="F2511" t="s">
        <v>120</v>
      </c>
      <c r="G2511" t="s">
        <v>121</v>
      </c>
      <c r="H2511">
        <v>48</v>
      </c>
      <c r="I2511" t="s">
        <v>111</v>
      </c>
      <c r="J2511" t="s">
        <v>112</v>
      </c>
      <c r="L2511">
        <v>40</v>
      </c>
      <c r="M2511" t="s">
        <v>122</v>
      </c>
    </row>
    <row r="2512" spans="1:13" x14ac:dyDescent="0.3">
      <c r="A2512" t="s">
        <v>108</v>
      </c>
      <c r="B2512" s="16">
        <v>40451</v>
      </c>
      <c r="C2512" s="16" t="str">
        <f t="shared" si="117"/>
        <v>Sept</v>
      </c>
      <c r="D2512" s="16" t="str">
        <f t="shared" si="118"/>
        <v>FY 2011</v>
      </c>
      <c r="E2512" s="16" t="str">
        <f t="shared" si="119"/>
        <v>Q2</v>
      </c>
      <c r="F2512" t="s">
        <v>123</v>
      </c>
      <c r="G2512" t="s">
        <v>124</v>
      </c>
      <c r="H2512">
        <v>1264</v>
      </c>
      <c r="I2512" t="s">
        <v>111</v>
      </c>
      <c r="J2512" t="s">
        <v>112</v>
      </c>
      <c r="L2512">
        <v>50</v>
      </c>
      <c r="M2512" t="s">
        <v>125</v>
      </c>
    </row>
    <row r="2513" spans="1:13" x14ac:dyDescent="0.3">
      <c r="A2513" t="s">
        <v>108</v>
      </c>
      <c r="B2513" s="16">
        <v>40451</v>
      </c>
      <c r="C2513" s="16" t="str">
        <f t="shared" si="117"/>
        <v>Sept</v>
      </c>
      <c r="D2513" s="16" t="str">
        <f t="shared" si="118"/>
        <v>FY 2011</v>
      </c>
      <c r="E2513" s="16" t="str">
        <f t="shared" si="119"/>
        <v>Q2</v>
      </c>
      <c r="F2513" t="s">
        <v>126</v>
      </c>
      <c r="G2513" t="s">
        <v>127</v>
      </c>
      <c r="H2513">
        <v>4826</v>
      </c>
      <c r="I2513" t="s">
        <v>111</v>
      </c>
      <c r="J2513" t="s">
        <v>112</v>
      </c>
      <c r="L2513">
        <v>60</v>
      </c>
      <c r="M2513" t="s">
        <v>128</v>
      </c>
    </row>
    <row r="2514" spans="1:13" x14ac:dyDescent="0.3">
      <c r="A2514" t="s">
        <v>108</v>
      </c>
      <c r="B2514" s="16">
        <v>40451</v>
      </c>
      <c r="C2514" s="16" t="str">
        <f t="shared" si="117"/>
        <v>Sept</v>
      </c>
      <c r="D2514" s="16" t="str">
        <f t="shared" si="118"/>
        <v>FY 2011</v>
      </c>
      <c r="E2514" s="16" t="str">
        <f t="shared" si="119"/>
        <v>Q2</v>
      </c>
      <c r="F2514" t="s">
        <v>129</v>
      </c>
      <c r="G2514" t="s">
        <v>130</v>
      </c>
      <c r="H2514">
        <v>61233</v>
      </c>
      <c r="I2514" t="s">
        <v>111</v>
      </c>
      <c r="J2514" t="s">
        <v>112</v>
      </c>
      <c r="L2514">
        <v>70</v>
      </c>
      <c r="M2514" t="s">
        <v>131</v>
      </c>
    </row>
    <row r="2515" spans="1:13" x14ac:dyDescent="0.3">
      <c r="A2515" t="s">
        <v>108</v>
      </c>
      <c r="B2515" s="16">
        <v>40451</v>
      </c>
      <c r="C2515" s="16" t="str">
        <f t="shared" si="117"/>
        <v>Sept</v>
      </c>
      <c r="D2515" s="16" t="str">
        <f t="shared" si="118"/>
        <v>FY 2011</v>
      </c>
      <c r="E2515" s="16" t="str">
        <f t="shared" si="119"/>
        <v>Q2</v>
      </c>
      <c r="F2515" t="s">
        <v>132</v>
      </c>
      <c r="G2515" t="s">
        <v>133</v>
      </c>
      <c r="H2515">
        <v>16398</v>
      </c>
      <c r="I2515" t="s">
        <v>111</v>
      </c>
      <c r="J2515" t="s">
        <v>112</v>
      </c>
      <c r="L2515">
        <v>80</v>
      </c>
      <c r="M2515" t="s">
        <v>134</v>
      </c>
    </row>
    <row r="2516" spans="1:13" x14ac:dyDescent="0.3">
      <c r="A2516" t="s">
        <v>108</v>
      </c>
      <c r="B2516" s="16">
        <v>40451</v>
      </c>
      <c r="C2516" s="16" t="str">
        <f t="shared" si="117"/>
        <v>Sept</v>
      </c>
      <c r="D2516" s="16" t="str">
        <f t="shared" si="118"/>
        <v>FY 2011</v>
      </c>
      <c r="E2516" s="16" t="str">
        <f t="shared" si="119"/>
        <v>Q2</v>
      </c>
      <c r="F2516" t="s">
        <v>135</v>
      </c>
      <c r="G2516" t="s">
        <v>136</v>
      </c>
      <c r="H2516">
        <v>10021</v>
      </c>
      <c r="I2516" t="s">
        <v>111</v>
      </c>
      <c r="J2516" t="s">
        <v>112</v>
      </c>
      <c r="L2516">
        <v>90</v>
      </c>
      <c r="M2516" t="s">
        <v>137</v>
      </c>
    </row>
    <row r="2517" spans="1:13" x14ac:dyDescent="0.3">
      <c r="A2517" t="s">
        <v>108</v>
      </c>
      <c r="B2517" s="16">
        <v>40451</v>
      </c>
      <c r="C2517" s="16" t="str">
        <f t="shared" si="117"/>
        <v>Sept</v>
      </c>
      <c r="D2517" s="16" t="str">
        <f t="shared" si="118"/>
        <v>FY 2011</v>
      </c>
      <c r="E2517" s="16" t="str">
        <f t="shared" si="119"/>
        <v>Q2</v>
      </c>
      <c r="F2517" t="s">
        <v>138</v>
      </c>
      <c r="G2517" t="s">
        <v>139</v>
      </c>
      <c r="H2517">
        <v>278</v>
      </c>
      <c r="I2517" t="s">
        <v>111</v>
      </c>
      <c r="J2517" t="s">
        <v>112</v>
      </c>
      <c r="L2517">
        <v>100</v>
      </c>
      <c r="M2517" t="s">
        <v>140</v>
      </c>
    </row>
    <row r="2518" spans="1:13" x14ac:dyDescent="0.3">
      <c r="A2518" t="s">
        <v>108</v>
      </c>
      <c r="B2518" s="16">
        <v>40451</v>
      </c>
      <c r="C2518" s="16" t="str">
        <f t="shared" si="117"/>
        <v>Sept</v>
      </c>
      <c r="D2518" s="16" t="str">
        <f t="shared" si="118"/>
        <v>FY 2011</v>
      </c>
      <c r="E2518" s="16" t="str">
        <f t="shared" si="119"/>
        <v>Q2</v>
      </c>
      <c r="F2518" t="s">
        <v>141</v>
      </c>
      <c r="G2518" t="s">
        <v>142</v>
      </c>
      <c r="H2518">
        <v>48</v>
      </c>
      <c r="I2518" t="s">
        <v>111</v>
      </c>
      <c r="J2518" t="s">
        <v>112</v>
      </c>
      <c r="L2518">
        <v>110</v>
      </c>
      <c r="M2518" t="s">
        <v>143</v>
      </c>
    </row>
    <row r="2519" spans="1:13" x14ac:dyDescent="0.3">
      <c r="A2519" t="s">
        <v>108</v>
      </c>
      <c r="B2519" s="16">
        <v>40451</v>
      </c>
      <c r="C2519" s="16" t="str">
        <f t="shared" si="117"/>
        <v>Sept</v>
      </c>
      <c r="D2519" s="16" t="str">
        <f t="shared" si="118"/>
        <v>FY 2011</v>
      </c>
      <c r="E2519" s="16" t="str">
        <f t="shared" si="119"/>
        <v>Q2</v>
      </c>
      <c r="F2519" t="s">
        <v>144</v>
      </c>
      <c r="G2519" t="s">
        <v>145</v>
      </c>
      <c r="H2519">
        <v>1502</v>
      </c>
      <c r="I2519" t="s">
        <v>111</v>
      </c>
      <c r="J2519" t="s">
        <v>112</v>
      </c>
      <c r="L2519">
        <v>120</v>
      </c>
      <c r="M2519" t="s">
        <v>146</v>
      </c>
    </row>
    <row r="2520" spans="1:13" x14ac:dyDescent="0.3">
      <c r="A2520" t="s">
        <v>108</v>
      </c>
      <c r="B2520" s="16">
        <v>40451</v>
      </c>
      <c r="C2520" s="16" t="str">
        <f t="shared" si="117"/>
        <v>Sept</v>
      </c>
      <c r="D2520" s="16" t="str">
        <f t="shared" si="118"/>
        <v>FY 2011</v>
      </c>
      <c r="E2520" s="16" t="str">
        <f t="shared" si="119"/>
        <v>Q2</v>
      </c>
      <c r="F2520" t="s">
        <v>147</v>
      </c>
      <c r="G2520" t="s">
        <v>148</v>
      </c>
      <c r="H2520">
        <v>4549</v>
      </c>
      <c r="I2520" t="s">
        <v>111</v>
      </c>
      <c r="J2520" t="s">
        <v>112</v>
      </c>
      <c r="L2520">
        <v>130</v>
      </c>
      <c r="M2520" t="s">
        <v>149</v>
      </c>
    </row>
    <row r="2521" spans="1:13" x14ac:dyDescent="0.3">
      <c r="A2521" t="s">
        <v>108</v>
      </c>
      <c r="B2521" s="16">
        <v>40451</v>
      </c>
      <c r="C2521" s="16" t="str">
        <f t="shared" si="117"/>
        <v>Sept</v>
      </c>
      <c r="D2521" s="16" t="str">
        <f t="shared" si="118"/>
        <v>FY 2011</v>
      </c>
      <c r="E2521" s="16" t="str">
        <f t="shared" si="119"/>
        <v>Q2</v>
      </c>
      <c r="F2521" t="s">
        <v>150</v>
      </c>
      <c r="G2521" t="s">
        <v>151</v>
      </c>
      <c r="H2521">
        <v>59735</v>
      </c>
      <c r="I2521" t="s">
        <v>111</v>
      </c>
      <c r="J2521" t="s">
        <v>112</v>
      </c>
      <c r="L2521">
        <v>140</v>
      </c>
      <c r="M2521" t="s">
        <v>152</v>
      </c>
    </row>
    <row r="2522" spans="1:13" x14ac:dyDescent="0.3">
      <c r="A2522" t="s">
        <v>108</v>
      </c>
      <c r="B2522" s="16">
        <v>40421</v>
      </c>
      <c r="C2522" s="16" t="str">
        <f t="shared" si="117"/>
        <v>Aug</v>
      </c>
      <c r="D2522" s="16" t="str">
        <f t="shared" si="118"/>
        <v>FY 2011</v>
      </c>
      <c r="E2522" s="16" t="str">
        <f t="shared" si="119"/>
        <v>Q2</v>
      </c>
      <c r="F2522" t="s">
        <v>109</v>
      </c>
      <c r="G2522" t="s">
        <v>110</v>
      </c>
      <c r="H2522">
        <v>14954</v>
      </c>
      <c r="I2522" t="s">
        <v>111</v>
      </c>
      <c r="J2522" t="s">
        <v>112</v>
      </c>
      <c r="L2522">
        <v>10</v>
      </c>
      <c r="M2522" t="s">
        <v>113</v>
      </c>
    </row>
    <row r="2523" spans="1:13" x14ac:dyDescent="0.3">
      <c r="A2523" t="s">
        <v>108</v>
      </c>
      <c r="B2523" s="16">
        <v>40421</v>
      </c>
      <c r="C2523" s="16" t="str">
        <f t="shared" si="117"/>
        <v>Aug</v>
      </c>
      <c r="D2523" s="16" t="str">
        <f t="shared" si="118"/>
        <v>FY 2011</v>
      </c>
      <c r="E2523" s="16" t="str">
        <f t="shared" si="119"/>
        <v>Q2</v>
      </c>
      <c r="F2523" t="s">
        <v>114</v>
      </c>
      <c r="G2523" t="s">
        <v>115</v>
      </c>
      <c r="H2523">
        <v>9829</v>
      </c>
      <c r="I2523" t="s">
        <v>111</v>
      </c>
      <c r="J2523" t="s">
        <v>112</v>
      </c>
      <c r="L2523">
        <v>20</v>
      </c>
      <c r="M2523" t="s">
        <v>116</v>
      </c>
    </row>
    <row r="2524" spans="1:13" x14ac:dyDescent="0.3">
      <c r="A2524" t="s">
        <v>108</v>
      </c>
      <c r="B2524" s="16">
        <v>40421</v>
      </c>
      <c r="C2524" s="16" t="str">
        <f t="shared" si="117"/>
        <v>Aug</v>
      </c>
      <c r="D2524" s="16" t="str">
        <f t="shared" si="118"/>
        <v>FY 2011</v>
      </c>
      <c r="E2524" s="16" t="str">
        <f t="shared" si="119"/>
        <v>Q2</v>
      </c>
      <c r="F2524" t="s">
        <v>117</v>
      </c>
      <c r="G2524" t="s">
        <v>118</v>
      </c>
      <c r="H2524">
        <v>196</v>
      </c>
      <c r="I2524" t="s">
        <v>111</v>
      </c>
      <c r="J2524" t="s">
        <v>112</v>
      </c>
      <c r="L2524">
        <v>30</v>
      </c>
      <c r="M2524" t="s">
        <v>119</v>
      </c>
    </row>
    <row r="2525" spans="1:13" x14ac:dyDescent="0.3">
      <c r="A2525" t="s">
        <v>108</v>
      </c>
      <c r="B2525" s="16">
        <v>40421</v>
      </c>
      <c r="C2525" s="16" t="str">
        <f t="shared" si="117"/>
        <v>Aug</v>
      </c>
      <c r="D2525" s="16" t="str">
        <f t="shared" si="118"/>
        <v>FY 2011</v>
      </c>
      <c r="E2525" s="16" t="str">
        <f t="shared" si="119"/>
        <v>Q2</v>
      </c>
      <c r="F2525" t="s">
        <v>120</v>
      </c>
      <c r="G2525" t="s">
        <v>121</v>
      </c>
      <c r="H2525">
        <v>45</v>
      </c>
      <c r="I2525" t="s">
        <v>111</v>
      </c>
      <c r="J2525" t="s">
        <v>112</v>
      </c>
      <c r="L2525">
        <v>40</v>
      </c>
      <c r="M2525" t="s">
        <v>122</v>
      </c>
    </row>
    <row r="2526" spans="1:13" x14ac:dyDescent="0.3">
      <c r="A2526" t="s">
        <v>108</v>
      </c>
      <c r="B2526" s="16">
        <v>40421</v>
      </c>
      <c r="C2526" s="16" t="str">
        <f t="shared" si="117"/>
        <v>Aug</v>
      </c>
      <c r="D2526" s="16" t="str">
        <f t="shared" si="118"/>
        <v>FY 2011</v>
      </c>
      <c r="E2526" s="16" t="str">
        <f t="shared" si="119"/>
        <v>Q2</v>
      </c>
      <c r="F2526" t="s">
        <v>123</v>
      </c>
      <c r="G2526" t="s">
        <v>124</v>
      </c>
      <c r="H2526">
        <v>1247</v>
      </c>
      <c r="I2526" t="s">
        <v>111</v>
      </c>
      <c r="J2526" t="s">
        <v>112</v>
      </c>
      <c r="L2526">
        <v>50</v>
      </c>
      <c r="M2526" t="s">
        <v>125</v>
      </c>
    </row>
    <row r="2527" spans="1:13" x14ac:dyDescent="0.3">
      <c r="A2527" t="s">
        <v>108</v>
      </c>
      <c r="B2527" s="16">
        <v>40421</v>
      </c>
      <c r="C2527" s="16" t="str">
        <f t="shared" si="117"/>
        <v>Aug</v>
      </c>
      <c r="D2527" s="16" t="str">
        <f t="shared" si="118"/>
        <v>FY 2011</v>
      </c>
      <c r="E2527" s="16" t="str">
        <f t="shared" si="119"/>
        <v>Q2</v>
      </c>
      <c r="F2527" t="s">
        <v>126</v>
      </c>
      <c r="G2527" t="s">
        <v>127</v>
      </c>
      <c r="H2527">
        <v>3637</v>
      </c>
      <c r="I2527" t="s">
        <v>111</v>
      </c>
      <c r="J2527" t="s">
        <v>112</v>
      </c>
      <c r="L2527">
        <v>60</v>
      </c>
      <c r="M2527" t="s">
        <v>128</v>
      </c>
    </row>
    <row r="2528" spans="1:13" x14ac:dyDescent="0.3">
      <c r="A2528" t="s">
        <v>108</v>
      </c>
      <c r="B2528" s="16">
        <v>40421</v>
      </c>
      <c r="C2528" s="16" t="str">
        <f t="shared" si="117"/>
        <v>Aug</v>
      </c>
      <c r="D2528" s="16" t="str">
        <f t="shared" si="118"/>
        <v>FY 2011</v>
      </c>
      <c r="E2528" s="16" t="str">
        <f t="shared" si="119"/>
        <v>Q2</v>
      </c>
      <c r="F2528" t="s">
        <v>129</v>
      </c>
      <c r="G2528" t="s">
        <v>130</v>
      </c>
      <c r="H2528">
        <v>61367</v>
      </c>
      <c r="I2528" t="s">
        <v>111</v>
      </c>
      <c r="J2528" t="s">
        <v>112</v>
      </c>
      <c r="L2528">
        <v>70</v>
      </c>
      <c r="M2528" t="s">
        <v>131</v>
      </c>
    </row>
    <row r="2529" spans="1:13" x14ac:dyDescent="0.3">
      <c r="A2529" t="s">
        <v>108</v>
      </c>
      <c r="B2529" s="16">
        <v>40421</v>
      </c>
      <c r="C2529" s="16" t="str">
        <f t="shared" si="117"/>
        <v>Aug</v>
      </c>
      <c r="D2529" s="16" t="str">
        <f t="shared" si="118"/>
        <v>FY 2011</v>
      </c>
      <c r="E2529" s="16" t="str">
        <f t="shared" si="119"/>
        <v>Q2</v>
      </c>
      <c r="F2529" t="s">
        <v>132</v>
      </c>
      <c r="G2529" t="s">
        <v>133</v>
      </c>
      <c r="H2529">
        <v>14688</v>
      </c>
      <c r="I2529" t="s">
        <v>111</v>
      </c>
      <c r="J2529" t="s">
        <v>112</v>
      </c>
      <c r="L2529">
        <v>80</v>
      </c>
      <c r="M2529" t="s">
        <v>134</v>
      </c>
    </row>
    <row r="2530" spans="1:13" x14ac:dyDescent="0.3">
      <c r="A2530" t="s">
        <v>108</v>
      </c>
      <c r="B2530" s="16">
        <v>40421</v>
      </c>
      <c r="C2530" s="16" t="str">
        <f t="shared" si="117"/>
        <v>Aug</v>
      </c>
      <c r="D2530" s="16" t="str">
        <f t="shared" si="118"/>
        <v>FY 2011</v>
      </c>
      <c r="E2530" s="16" t="str">
        <f t="shared" si="119"/>
        <v>Q2</v>
      </c>
      <c r="F2530" t="s">
        <v>135</v>
      </c>
      <c r="G2530" t="s">
        <v>136</v>
      </c>
      <c r="H2530">
        <v>8962</v>
      </c>
      <c r="I2530" t="s">
        <v>111</v>
      </c>
      <c r="J2530" t="s">
        <v>112</v>
      </c>
      <c r="L2530">
        <v>90</v>
      </c>
      <c r="M2530" t="s">
        <v>137</v>
      </c>
    </row>
    <row r="2531" spans="1:13" x14ac:dyDescent="0.3">
      <c r="A2531" t="s">
        <v>108</v>
      </c>
      <c r="B2531" s="16">
        <v>40421</v>
      </c>
      <c r="C2531" s="16" t="str">
        <f t="shared" si="117"/>
        <v>Aug</v>
      </c>
      <c r="D2531" s="16" t="str">
        <f t="shared" si="118"/>
        <v>FY 2011</v>
      </c>
      <c r="E2531" s="16" t="str">
        <f t="shared" si="119"/>
        <v>Q2</v>
      </c>
      <c r="F2531" t="s">
        <v>138</v>
      </c>
      <c r="G2531" t="s">
        <v>139</v>
      </c>
      <c r="H2531">
        <v>218</v>
      </c>
      <c r="I2531" t="s">
        <v>111</v>
      </c>
      <c r="J2531" t="s">
        <v>112</v>
      </c>
      <c r="L2531">
        <v>100</v>
      </c>
      <c r="M2531" t="s">
        <v>140</v>
      </c>
    </row>
    <row r="2532" spans="1:13" x14ac:dyDescent="0.3">
      <c r="A2532" t="s">
        <v>108</v>
      </c>
      <c r="B2532" s="16">
        <v>40421</v>
      </c>
      <c r="C2532" s="16" t="str">
        <f t="shared" si="117"/>
        <v>Aug</v>
      </c>
      <c r="D2532" s="16" t="str">
        <f t="shared" si="118"/>
        <v>FY 2011</v>
      </c>
      <c r="E2532" s="16" t="str">
        <f t="shared" si="119"/>
        <v>Q2</v>
      </c>
      <c r="F2532" t="s">
        <v>141</v>
      </c>
      <c r="G2532" t="s">
        <v>142</v>
      </c>
      <c r="H2532">
        <v>36</v>
      </c>
      <c r="I2532" t="s">
        <v>111</v>
      </c>
      <c r="J2532" t="s">
        <v>112</v>
      </c>
      <c r="L2532">
        <v>110</v>
      </c>
      <c r="M2532" t="s">
        <v>143</v>
      </c>
    </row>
    <row r="2533" spans="1:13" x14ac:dyDescent="0.3">
      <c r="A2533" t="s">
        <v>108</v>
      </c>
      <c r="B2533" s="16">
        <v>40421</v>
      </c>
      <c r="C2533" s="16" t="str">
        <f t="shared" si="117"/>
        <v>Aug</v>
      </c>
      <c r="D2533" s="16" t="str">
        <f t="shared" si="118"/>
        <v>FY 2011</v>
      </c>
      <c r="E2533" s="16" t="str">
        <f t="shared" si="119"/>
        <v>Q2</v>
      </c>
      <c r="F2533" t="s">
        <v>144</v>
      </c>
      <c r="G2533" t="s">
        <v>145</v>
      </c>
      <c r="H2533">
        <v>1278</v>
      </c>
      <c r="I2533" t="s">
        <v>111</v>
      </c>
      <c r="J2533" t="s">
        <v>112</v>
      </c>
      <c r="L2533">
        <v>120</v>
      </c>
      <c r="M2533" t="s">
        <v>146</v>
      </c>
    </row>
    <row r="2534" spans="1:13" x14ac:dyDescent="0.3">
      <c r="A2534" t="s">
        <v>108</v>
      </c>
      <c r="B2534" s="16">
        <v>40421</v>
      </c>
      <c r="C2534" s="16" t="str">
        <f t="shared" si="117"/>
        <v>Aug</v>
      </c>
      <c r="D2534" s="16" t="str">
        <f t="shared" si="118"/>
        <v>FY 2011</v>
      </c>
      <c r="E2534" s="16" t="str">
        <f t="shared" si="119"/>
        <v>Q2</v>
      </c>
      <c r="F2534" t="s">
        <v>147</v>
      </c>
      <c r="G2534" t="s">
        <v>148</v>
      </c>
      <c r="H2534">
        <v>4194</v>
      </c>
      <c r="I2534" t="s">
        <v>111</v>
      </c>
      <c r="J2534" t="s">
        <v>112</v>
      </c>
      <c r="L2534">
        <v>130</v>
      </c>
      <c r="M2534" t="s">
        <v>149</v>
      </c>
    </row>
    <row r="2535" spans="1:13" x14ac:dyDescent="0.3">
      <c r="A2535" t="s">
        <v>108</v>
      </c>
      <c r="B2535" s="16">
        <v>40421</v>
      </c>
      <c r="C2535" s="16" t="str">
        <f t="shared" si="117"/>
        <v>Aug</v>
      </c>
      <c r="D2535" s="16" t="str">
        <f t="shared" si="118"/>
        <v>FY 2011</v>
      </c>
      <c r="E2535" s="16" t="str">
        <f t="shared" si="119"/>
        <v>Q2</v>
      </c>
      <c r="F2535" t="s">
        <v>150</v>
      </c>
      <c r="G2535" t="s">
        <v>151</v>
      </c>
      <c r="H2535">
        <v>60032</v>
      </c>
      <c r="I2535" t="s">
        <v>111</v>
      </c>
      <c r="J2535" t="s">
        <v>112</v>
      </c>
      <c r="L2535">
        <v>140</v>
      </c>
      <c r="M2535" t="s">
        <v>152</v>
      </c>
    </row>
    <row r="2536" spans="1:13" x14ac:dyDescent="0.3">
      <c r="A2536" t="s">
        <v>108</v>
      </c>
      <c r="B2536" s="16">
        <v>40390</v>
      </c>
      <c r="C2536" s="16" t="str">
        <f t="shared" si="117"/>
        <v>Jul</v>
      </c>
      <c r="D2536" s="16" t="str">
        <f t="shared" si="118"/>
        <v>FY 2011</v>
      </c>
      <c r="E2536" s="16" t="str">
        <f t="shared" si="119"/>
        <v>Q2</v>
      </c>
      <c r="F2536" t="s">
        <v>109</v>
      </c>
      <c r="G2536" t="s">
        <v>110</v>
      </c>
      <c r="H2536">
        <v>16684</v>
      </c>
      <c r="I2536" t="s">
        <v>111</v>
      </c>
      <c r="J2536" t="s">
        <v>112</v>
      </c>
      <c r="L2536">
        <v>10</v>
      </c>
      <c r="M2536" t="s">
        <v>113</v>
      </c>
    </row>
    <row r="2537" spans="1:13" x14ac:dyDescent="0.3">
      <c r="A2537" t="s">
        <v>108</v>
      </c>
      <c r="B2537" s="16">
        <v>40390</v>
      </c>
      <c r="C2537" s="16" t="str">
        <f t="shared" si="117"/>
        <v>Jul</v>
      </c>
      <c r="D2537" s="16" t="str">
        <f t="shared" si="118"/>
        <v>FY 2011</v>
      </c>
      <c r="E2537" s="16" t="str">
        <f t="shared" si="119"/>
        <v>Q2</v>
      </c>
      <c r="F2537" t="s">
        <v>114</v>
      </c>
      <c r="G2537" t="s">
        <v>115</v>
      </c>
      <c r="H2537">
        <v>9796</v>
      </c>
      <c r="I2537" t="s">
        <v>111</v>
      </c>
      <c r="J2537" t="s">
        <v>112</v>
      </c>
      <c r="L2537">
        <v>20</v>
      </c>
      <c r="M2537" t="s">
        <v>116</v>
      </c>
    </row>
    <row r="2538" spans="1:13" x14ac:dyDescent="0.3">
      <c r="A2538" t="s">
        <v>108</v>
      </c>
      <c r="B2538" s="16">
        <v>40390</v>
      </c>
      <c r="C2538" s="16" t="str">
        <f t="shared" si="117"/>
        <v>Jul</v>
      </c>
      <c r="D2538" s="16" t="str">
        <f t="shared" si="118"/>
        <v>FY 2011</v>
      </c>
      <c r="E2538" s="16" t="str">
        <f t="shared" si="119"/>
        <v>Q2</v>
      </c>
      <c r="F2538" t="s">
        <v>117</v>
      </c>
      <c r="G2538" t="s">
        <v>118</v>
      </c>
      <c r="H2538">
        <v>234</v>
      </c>
      <c r="I2538" t="s">
        <v>111</v>
      </c>
      <c r="J2538" t="s">
        <v>112</v>
      </c>
      <c r="L2538">
        <v>30</v>
      </c>
      <c r="M2538" t="s">
        <v>119</v>
      </c>
    </row>
    <row r="2539" spans="1:13" x14ac:dyDescent="0.3">
      <c r="A2539" t="s">
        <v>108</v>
      </c>
      <c r="B2539" s="16">
        <v>40390</v>
      </c>
      <c r="C2539" s="16" t="str">
        <f t="shared" si="117"/>
        <v>Jul</v>
      </c>
      <c r="D2539" s="16" t="str">
        <f t="shared" si="118"/>
        <v>FY 2011</v>
      </c>
      <c r="E2539" s="16" t="str">
        <f t="shared" si="119"/>
        <v>Q2</v>
      </c>
      <c r="F2539" t="s">
        <v>120</v>
      </c>
      <c r="G2539" t="s">
        <v>121</v>
      </c>
      <c r="H2539">
        <v>40</v>
      </c>
      <c r="I2539" t="s">
        <v>111</v>
      </c>
      <c r="J2539" t="s">
        <v>112</v>
      </c>
      <c r="L2539">
        <v>40</v>
      </c>
      <c r="M2539" t="s">
        <v>122</v>
      </c>
    </row>
    <row r="2540" spans="1:13" x14ac:dyDescent="0.3">
      <c r="A2540" t="s">
        <v>108</v>
      </c>
      <c r="B2540" s="16">
        <v>40390</v>
      </c>
      <c r="C2540" s="16" t="str">
        <f t="shared" si="117"/>
        <v>Jul</v>
      </c>
      <c r="D2540" s="16" t="str">
        <f t="shared" si="118"/>
        <v>FY 2011</v>
      </c>
      <c r="E2540" s="16" t="str">
        <f t="shared" si="119"/>
        <v>Q2</v>
      </c>
      <c r="F2540" t="s">
        <v>123</v>
      </c>
      <c r="G2540" t="s">
        <v>124</v>
      </c>
      <c r="H2540">
        <v>1146</v>
      </c>
      <c r="I2540" t="s">
        <v>111</v>
      </c>
      <c r="J2540" t="s">
        <v>112</v>
      </c>
      <c r="L2540">
        <v>50</v>
      </c>
      <c r="M2540" t="s">
        <v>125</v>
      </c>
    </row>
    <row r="2541" spans="1:13" x14ac:dyDescent="0.3">
      <c r="A2541" t="s">
        <v>108</v>
      </c>
      <c r="B2541" s="16">
        <v>40390</v>
      </c>
      <c r="C2541" s="16" t="str">
        <f t="shared" si="117"/>
        <v>Jul</v>
      </c>
      <c r="D2541" s="16" t="str">
        <f t="shared" si="118"/>
        <v>FY 2011</v>
      </c>
      <c r="E2541" s="16" t="str">
        <f t="shared" si="119"/>
        <v>Q2</v>
      </c>
      <c r="F2541" t="s">
        <v>126</v>
      </c>
      <c r="G2541" t="s">
        <v>127</v>
      </c>
      <c r="H2541">
        <v>5468</v>
      </c>
      <c r="I2541" t="s">
        <v>111</v>
      </c>
      <c r="J2541" t="s">
        <v>112</v>
      </c>
      <c r="L2541">
        <v>60</v>
      </c>
      <c r="M2541" t="s">
        <v>128</v>
      </c>
    </row>
    <row r="2542" spans="1:13" x14ac:dyDescent="0.3">
      <c r="A2542" t="s">
        <v>108</v>
      </c>
      <c r="B2542" s="16">
        <v>40390</v>
      </c>
      <c r="C2542" s="16" t="str">
        <f t="shared" si="117"/>
        <v>Jul</v>
      </c>
      <c r="D2542" s="16" t="str">
        <f t="shared" si="118"/>
        <v>FY 2011</v>
      </c>
      <c r="E2542" s="16" t="str">
        <f t="shared" si="119"/>
        <v>Q2</v>
      </c>
      <c r="F2542" t="s">
        <v>129</v>
      </c>
      <c r="G2542" t="s">
        <v>130</v>
      </c>
      <c r="H2542">
        <v>65540</v>
      </c>
      <c r="I2542" t="s">
        <v>111</v>
      </c>
      <c r="J2542" t="s">
        <v>112</v>
      </c>
      <c r="L2542">
        <v>70</v>
      </c>
      <c r="M2542" t="s">
        <v>131</v>
      </c>
    </row>
    <row r="2543" spans="1:13" x14ac:dyDescent="0.3">
      <c r="A2543" t="s">
        <v>108</v>
      </c>
      <c r="B2543" s="16">
        <v>40390</v>
      </c>
      <c r="C2543" s="16" t="str">
        <f t="shared" si="117"/>
        <v>Jul</v>
      </c>
      <c r="D2543" s="16" t="str">
        <f t="shared" si="118"/>
        <v>FY 2011</v>
      </c>
      <c r="E2543" s="16" t="str">
        <f t="shared" si="119"/>
        <v>Q2</v>
      </c>
      <c r="F2543" t="s">
        <v>132</v>
      </c>
      <c r="G2543" t="s">
        <v>133</v>
      </c>
      <c r="H2543">
        <v>20451</v>
      </c>
      <c r="I2543" t="s">
        <v>111</v>
      </c>
      <c r="J2543" t="s">
        <v>112</v>
      </c>
      <c r="L2543">
        <v>80</v>
      </c>
      <c r="M2543" t="s">
        <v>134</v>
      </c>
    </row>
    <row r="2544" spans="1:13" x14ac:dyDescent="0.3">
      <c r="A2544" t="s">
        <v>108</v>
      </c>
      <c r="B2544" s="16">
        <v>40390</v>
      </c>
      <c r="C2544" s="16" t="str">
        <f t="shared" si="117"/>
        <v>Jul</v>
      </c>
      <c r="D2544" s="16" t="str">
        <f t="shared" si="118"/>
        <v>FY 2011</v>
      </c>
      <c r="E2544" s="16" t="str">
        <f t="shared" si="119"/>
        <v>Q2</v>
      </c>
      <c r="F2544" t="s">
        <v>135</v>
      </c>
      <c r="G2544" t="s">
        <v>136</v>
      </c>
      <c r="H2544">
        <v>12730</v>
      </c>
      <c r="I2544" t="s">
        <v>111</v>
      </c>
      <c r="J2544" t="s">
        <v>112</v>
      </c>
      <c r="L2544">
        <v>90</v>
      </c>
      <c r="M2544" t="s">
        <v>137</v>
      </c>
    </row>
    <row r="2545" spans="1:13" x14ac:dyDescent="0.3">
      <c r="A2545" t="s">
        <v>108</v>
      </c>
      <c r="B2545" s="16">
        <v>40390</v>
      </c>
      <c r="C2545" s="16" t="str">
        <f t="shared" si="117"/>
        <v>Jul</v>
      </c>
      <c r="D2545" s="16" t="str">
        <f t="shared" si="118"/>
        <v>FY 2011</v>
      </c>
      <c r="E2545" s="16" t="str">
        <f t="shared" si="119"/>
        <v>Q2</v>
      </c>
      <c r="F2545" t="s">
        <v>138</v>
      </c>
      <c r="G2545" t="s">
        <v>139</v>
      </c>
      <c r="H2545">
        <v>304</v>
      </c>
      <c r="I2545" t="s">
        <v>111</v>
      </c>
      <c r="J2545" t="s">
        <v>112</v>
      </c>
      <c r="L2545">
        <v>100</v>
      </c>
      <c r="M2545" t="s">
        <v>140</v>
      </c>
    </row>
    <row r="2546" spans="1:13" x14ac:dyDescent="0.3">
      <c r="A2546" t="s">
        <v>108</v>
      </c>
      <c r="B2546" s="16">
        <v>40390</v>
      </c>
      <c r="C2546" s="16" t="str">
        <f t="shared" si="117"/>
        <v>Jul</v>
      </c>
      <c r="D2546" s="16" t="str">
        <f t="shared" si="118"/>
        <v>FY 2011</v>
      </c>
      <c r="E2546" s="16" t="str">
        <f t="shared" si="119"/>
        <v>Q2</v>
      </c>
      <c r="F2546" t="s">
        <v>141</v>
      </c>
      <c r="G2546" t="s">
        <v>142</v>
      </c>
      <c r="H2546">
        <v>49</v>
      </c>
      <c r="I2546" t="s">
        <v>111</v>
      </c>
      <c r="J2546" t="s">
        <v>112</v>
      </c>
      <c r="L2546">
        <v>110</v>
      </c>
      <c r="M2546" t="s">
        <v>143</v>
      </c>
    </row>
    <row r="2547" spans="1:13" x14ac:dyDescent="0.3">
      <c r="A2547" t="s">
        <v>108</v>
      </c>
      <c r="B2547" s="16">
        <v>40390</v>
      </c>
      <c r="C2547" s="16" t="str">
        <f t="shared" si="117"/>
        <v>Jul</v>
      </c>
      <c r="D2547" s="16" t="str">
        <f t="shared" si="118"/>
        <v>FY 2011</v>
      </c>
      <c r="E2547" s="16" t="str">
        <f t="shared" si="119"/>
        <v>Q2</v>
      </c>
      <c r="F2547" t="s">
        <v>144</v>
      </c>
      <c r="G2547" t="s">
        <v>145</v>
      </c>
      <c r="H2547">
        <v>1680</v>
      </c>
      <c r="I2547" t="s">
        <v>111</v>
      </c>
      <c r="J2547" t="s">
        <v>112</v>
      </c>
      <c r="L2547">
        <v>120</v>
      </c>
      <c r="M2547" t="s">
        <v>146</v>
      </c>
    </row>
    <row r="2548" spans="1:13" x14ac:dyDescent="0.3">
      <c r="A2548" t="s">
        <v>108</v>
      </c>
      <c r="B2548" s="16">
        <v>40390</v>
      </c>
      <c r="C2548" s="16" t="str">
        <f t="shared" si="117"/>
        <v>Jul</v>
      </c>
      <c r="D2548" s="16" t="str">
        <f t="shared" si="118"/>
        <v>FY 2011</v>
      </c>
      <c r="E2548" s="16" t="str">
        <f t="shared" si="119"/>
        <v>Q2</v>
      </c>
      <c r="F2548" t="s">
        <v>147</v>
      </c>
      <c r="G2548" t="s">
        <v>148</v>
      </c>
      <c r="H2548">
        <v>5688</v>
      </c>
      <c r="I2548" t="s">
        <v>111</v>
      </c>
      <c r="J2548" t="s">
        <v>112</v>
      </c>
      <c r="L2548">
        <v>130</v>
      </c>
      <c r="M2548" t="s">
        <v>149</v>
      </c>
    </row>
    <row r="2549" spans="1:13" x14ac:dyDescent="0.3">
      <c r="A2549" t="s">
        <v>108</v>
      </c>
      <c r="B2549" s="16">
        <v>40390</v>
      </c>
      <c r="C2549" s="16" t="str">
        <f t="shared" si="117"/>
        <v>Jul</v>
      </c>
      <c r="D2549" s="16" t="str">
        <f t="shared" si="118"/>
        <v>FY 2011</v>
      </c>
      <c r="E2549" s="16" t="str">
        <f t="shared" si="119"/>
        <v>Q2</v>
      </c>
      <c r="F2549" t="s">
        <v>150</v>
      </c>
      <c r="G2549" t="s">
        <v>151</v>
      </c>
      <c r="H2549">
        <v>68651</v>
      </c>
      <c r="I2549" t="s">
        <v>111</v>
      </c>
      <c r="J2549" t="s">
        <v>112</v>
      </c>
      <c r="L2549">
        <v>140</v>
      </c>
      <c r="M2549" t="s">
        <v>152</v>
      </c>
    </row>
    <row r="2550" spans="1:13" x14ac:dyDescent="0.3">
      <c r="A2550" t="s">
        <v>108</v>
      </c>
      <c r="B2550" s="16">
        <v>40359</v>
      </c>
      <c r="C2550" s="16" t="str">
        <f t="shared" si="117"/>
        <v>Jun</v>
      </c>
      <c r="D2550" s="16" t="str">
        <f t="shared" si="118"/>
        <v>FY 2011</v>
      </c>
      <c r="E2550" s="16" t="str">
        <f t="shared" si="119"/>
        <v>Q1</v>
      </c>
      <c r="F2550" t="s">
        <v>109</v>
      </c>
      <c r="G2550" t="s">
        <v>110</v>
      </c>
      <c r="H2550">
        <v>24317</v>
      </c>
      <c r="I2550" t="s">
        <v>111</v>
      </c>
      <c r="J2550" t="s">
        <v>112</v>
      </c>
      <c r="L2550">
        <v>10</v>
      </c>
      <c r="M2550" t="s">
        <v>113</v>
      </c>
    </row>
    <row r="2551" spans="1:13" x14ac:dyDescent="0.3">
      <c r="A2551" t="s">
        <v>108</v>
      </c>
      <c r="B2551" s="16">
        <v>40359</v>
      </c>
      <c r="C2551" s="16" t="str">
        <f t="shared" si="117"/>
        <v>Jun</v>
      </c>
      <c r="D2551" s="16" t="str">
        <f t="shared" si="118"/>
        <v>FY 2011</v>
      </c>
      <c r="E2551" s="16" t="str">
        <f t="shared" si="119"/>
        <v>Q1</v>
      </c>
      <c r="F2551" t="s">
        <v>114</v>
      </c>
      <c r="G2551" t="s">
        <v>115</v>
      </c>
      <c r="H2551">
        <v>14320</v>
      </c>
      <c r="I2551" t="s">
        <v>111</v>
      </c>
      <c r="J2551" t="s">
        <v>112</v>
      </c>
      <c r="L2551">
        <v>20</v>
      </c>
      <c r="M2551" t="s">
        <v>116</v>
      </c>
    </row>
    <row r="2552" spans="1:13" x14ac:dyDescent="0.3">
      <c r="A2552" t="s">
        <v>108</v>
      </c>
      <c r="B2552" s="16">
        <v>40359</v>
      </c>
      <c r="C2552" s="16" t="str">
        <f t="shared" si="117"/>
        <v>Jun</v>
      </c>
      <c r="D2552" s="16" t="str">
        <f t="shared" si="118"/>
        <v>FY 2011</v>
      </c>
      <c r="E2552" s="16" t="str">
        <f t="shared" si="119"/>
        <v>Q1</v>
      </c>
      <c r="F2552" t="s">
        <v>117</v>
      </c>
      <c r="G2552" t="s">
        <v>118</v>
      </c>
      <c r="H2552">
        <v>448</v>
      </c>
      <c r="I2552" t="s">
        <v>111</v>
      </c>
      <c r="J2552" t="s">
        <v>112</v>
      </c>
      <c r="L2552">
        <v>30</v>
      </c>
      <c r="M2552" t="s">
        <v>119</v>
      </c>
    </row>
    <row r="2553" spans="1:13" x14ac:dyDescent="0.3">
      <c r="A2553" t="s">
        <v>108</v>
      </c>
      <c r="B2553" s="16">
        <v>40359</v>
      </c>
      <c r="C2553" s="16" t="str">
        <f t="shared" si="117"/>
        <v>Jun</v>
      </c>
      <c r="D2553" s="16" t="str">
        <f t="shared" si="118"/>
        <v>FY 2011</v>
      </c>
      <c r="E2553" s="16" t="str">
        <f t="shared" si="119"/>
        <v>Q1</v>
      </c>
      <c r="F2553" t="s">
        <v>120</v>
      </c>
      <c r="G2553" t="s">
        <v>121</v>
      </c>
      <c r="H2553">
        <v>71</v>
      </c>
      <c r="I2553" t="s">
        <v>111</v>
      </c>
      <c r="J2553" t="s">
        <v>112</v>
      </c>
      <c r="L2553">
        <v>40</v>
      </c>
      <c r="M2553" t="s">
        <v>122</v>
      </c>
    </row>
    <row r="2554" spans="1:13" x14ac:dyDescent="0.3">
      <c r="A2554" t="s">
        <v>108</v>
      </c>
      <c r="B2554" s="16">
        <v>40359</v>
      </c>
      <c r="C2554" s="16" t="str">
        <f t="shared" si="117"/>
        <v>Jun</v>
      </c>
      <c r="D2554" s="16" t="str">
        <f t="shared" si="118"/>
        <v>FY 2011</v>
      </c>
      <c r="E2554" s="16" t="str">
        <f t="shared" si="119"/>
        <v>Q1</v>
      </c>
      <c r="F2554" t="s">
        <v>123</v>
      </c>
      <c r="G2554" t="s">
        <v>124</v>
      </c>
      <c r="H2554">
        <v>2343</v>
      </c>
      <c r="I2554" t="s">
        <v>111</v>
      </c>
      <c r="J2554" t="s">
        <v>112</v>
      </c>
      <c r="L2554">
        <v>50</v>
      </c>
      <c r="M2554" t="s">
        <v>125</v>
      </c>
    </row>
    <row r="2555" spans="1:13" x14ac:dyDescent="0.3">
      <c r="A2555" t="s">
        <v>108</v>
      </c>
      <c r="B2555" s="16">
        <v>40359</v>
      </c>
      <c r="C2555" s="16" t="str">
        <f t="shared" si="117"/>
        <v>Jun</v>
      </c>
      <c r="D2555" s="16" t="str">
        <f t="shared" si="118"/>
        <v>FY 2011</v>
      </c>
      <c r="E2555" s="16" t="str">
        <f t="shared" si="119"/>
        <v>Q1</v>
      </c>
      <c r="F2555" t="s">
        <v>126</v>
      </c>
      <c r="G2555" t="s">
        <v>127</v>
      </c>
      <c r="H2555">
        <v>7135</v>
      </c>
      <c r="I2555" t="s">
        <v>111</v>
      </c>
      <c r="J2555" t="s">
        <v>112</v>
      </c>
      <c r="L2555">
        <v>60</v>
      </c>
      <c r="M2555" t="s">
        <v>128</v>
      </c>
    </row>
    <row r="2556" spans="1:13" x14ac:dyDescent="0.3">
      <c r="A2556" t="s">
        <v>108</v>
      </c>
      <c r="B2556" s="16">
        <v>40359</v>
      </c>
      <c r="C2556" s="16" t="str">
        <f t="shared" si="117"/>
        <v>Jun</v>
      </c>
      <c r="D2556" s="16" t="str">
        <f t="shared" si="118"/>
        <v>FY 2011</v>
      </c>
      <c r="E2556" s="16" t="str">
        <f t="shared" si="119"/>
        <v>Q1</v>
      </c>
      <c r="F2556" t="s">
        <v>129</v>
      </c>
      <c r="G2556" t="s">
        <v>130</v>
      </c>
      <c r="H2556">
        <v>66864</v>
      </c>
      <c r="I2556" t="s">
        <v>111</v>
      </c>
      <c r="J2556" t="s">
        <v>112</v>
      </c>
      <c r="L2556">
        <v>70</v>
      </c>
      <c r="M2556" t="s">
        <v>131</v>
      </c>
    </row>
    <row r="2557" spans="1:13" x14ac:dyDescent="0.3">
      <c r="A2557" t="s">
        <v>108</v>
      </c>
      <c r="B2557" s="16">
        <v>40359</v>
      </c>
      <c r="C2557" s="16" t="str">
        <f t="shared" si="117"/>
        <v>Jun</v>
      </c>
      <c r="D2557" s="16" t="str">
        <f t="shared" si="118"/>
        <v>FY 2011</v>
      </c>
      <c r="E2557" s="16" t="str">
        <f t="shared" si="119"/>
        <v>Q1</v>
      </c>
      <c r="F2557" t="s">
        <v>132</v>
      </c>
      <c r="G2557" t="s">
        <v>133</v>
      </c>
      <c r="H2557">
        <v>20865</v>
      </c>
      <c r="I2557" t="s">
        <v>111</v>
      </c>
      <c r="J2557" t="s">
        <v>112</v>
      </c>
      <c r="L2557">
        <v>80</v>
      </c>
      <c r="M2557" t="s">
        <v>134</v>
      </c>
    </row>
    <row r="2558" spans="1:13" x14ac:dyDescent="0.3">
      <c r="A2558" t="s">
        <v>108</v>
      </c>
      <c r="B2558" s="16">
        <v>40359</v>
      </c>
      <c r="C2558" s="16" t="str">
        <f t="shared" si="117"/>
        <v>Jun</v>
      </c>
      <c r="D2558" s="16" t="str">
        <f t="shared" si="118"/>
        <v>FY 2011</v>
      </c>
      <c r="E2558" s="16" t="str">
        <f t="shared" si="119"/>
        <v>Q1</v>
      </c>
      <c r="F2558" t="s">
        <v>135</v>
      </c>
      <c r="G2558" t="s">
        <v>136</v>
      </c>
      <c r="H2558">
        <v>12072</v>
      </c>
      <c r="I2558" t="s">
        <v>111</v>
      </c>
      <c r="J2558" t="s">
        <v>112</v>
      </c>
      <c r="L2558">
        <v>90</v>
      </c>
      <c r="M2558" t="s">
        <v>137</v>
      </c>
    </row>
    <row r="2559" spans="1:13" x14ac:dyDescent="0.3">
      <c r="A2559" t="s">
        <v>108</v>
      </c>
      <c r="B2559" s="16">
        <v>40359</v>
      </c>
      <c r="C2559" s="16" t="str">
        <f t="shared" si="117"/>
        <v>Jun</v>
      </c>
      <c r="D2559" s="16" t="str">
        <f t="shared" si="118"/>
        <v>FY 2011</v>
      </c>
      <c r="E2559" s="16" t="str">
        <f t="shared" si="119"/>
        <v>Q1</v>
      </c>
      <c r="F2559" t="s">
        <v>138</v>
      </c>
      <c r="G2559" t="s">
        <v>139</v>
      </c>
      <c r="H2559">
        <v>346</v>
      </c>
      <c r="I2559" t="s">
        <v>111</v>
      </c>
      <c r="J2559" t="s">
        <v>112</v>
      </c>
      <c r="L2559">
        <v>100</v>
      </c>
      <c r="M2559" t="s">
        <v>140</v>
      </c>
    </row>
    <row r="2560" spans="1:13" x14ac:dyDescent="0.3">
      <c r="A2560" t="s">
        <v>108</v>
      </c>
      <c r="B2560" s="16">
        <v>40359</v>
      </c>
      <c r="C2560" s="16" t="str">
        <f t="shared" si="117"/>
        <v>Jun</v>
      </c>
      <c r="D2560" s="16" t="str">
        <f t="shared" si="118"/>
        <v>FY 2011</v>
      </c>
      <c r="E2560" s="16" t="str">
        <f t="shared" si="119"/>
        <v>Q1</v>
      </c>
      <c r="F2560" t="s">
        <v>141</v>
      </c>
      <c r="G2560" t="s">
        <v>142</v>
      </c>
      <c r="H2560">
        <v>71</v>
      </c>
      <c r="I2560" t="s">
        <v>111</v>
      </c>
      <c r="J2560" t="s">
        <v>112</v>
      </c>
      <c r="L2560">
        <v>110</v>
      </c>
      <c r="M2560" t="s">
        <v>143</v>
      </c>
    </row>
    <row r="2561" spans="1:13" x14ac:dyDescent="0.3">
      <c r="A2561" t="s">
        <v>108</v>
      </c>
      <c r="B2561" s="16">
        <v>40359</v>
      </c>
      <c r="C2561" s="16" t="str">
        <f t="shared" si="117"/>
        <v>Jun</v>
      </c>
      <c r="D2561" s="16" t="str">
        <f t="shared" si="118"/>
        <v>FY 2011</v>
      </c>
      <c r="E2561" s="16" t="str">
        <f t="shared" si="119"/>
        <v>Q1</v>
      </c>
      <c r="F2561" t="s">
        <v>144</v>
      </c>
      <c r="G2561" t="s">
        <v>145</v>
      </c>
      <c r="H2561">
        <v>1682</v>
      </c>
      <c r="I2561" t="s">
        <v>111</v>
      </c>
      <c r="J2561" t="s">
        <v>112</v>
      </c>
      <c r="L2561">
        <v>120</v>
      </c>
      <c r="M2561" t="s">
        <v>146</v>
      </c>
    </row>
    <row r="2562" spans="1:13" x14ac:dyDescent="0.3">
      <c r="A2562" t="s">
        <v>108</v>
      </c>
      <c r="B2562" s="16">
        <v>40359</v>
      </c>
      <c r="C2562" s="16" t="str">
        <f t="shared" si="117"/>
        <v>Jun</v>
      </c>
      <c r="D2562" s="16" t="str">
        <f t="shared" si="118"/>
        <v>FY 2011</v>
      </c>
      <c r="E2562" s="16" t="str">
        <f t="shared" si="119"/>
        <v>Q1</v>
      </c>
      <c r="F2562" t="s">
        <v>147</v>
      </c>
      <c r="G2562" t="s">
        <v>148</v>
      </c>
      <c r="H2562">
        <v>6694</v>
      </c>
      <c r="I2562" t="s">
        <v>111</v>
      </c>
      <c r="J2562" t="s">
        <v>112</v>
      </c>
      <c r="L2562">
        <v>130</v>
      </c>
      <c r="M2562" t="s">
        <v>149</v>
      </c>
    </row>
    <row r="2563" spans="1:13" x14ac:dyDescent="0.3">
      <c r="A2563" t="s">
        <v>108</v>
      </c>
      <c r="B2563" s="16">
        <v>40359</v>
      </c>
      <c r="C2563" s="16" t="str">
        <f t="shared" ref="C2563:C2626" si="120">TEXT(B2563,"mmm")</f>
        <v>Jun</v>
      </c>
      <c r="D2563" s="16" t="str">
        <f t="shared" ref="D2563:D2626" si="121">"FY "&amp; (YEAR(B2563) + IF(MONTH(B2563)&gt;3,1,0))</f>
        <v>FY 2011</v>
      </c>
      <c r="E2563" s="16" t="str">
        <f t="shared" ref="E2563:E2626" si="122">CHOOSE(INT((MOD(MONTH(B2563)-4,12))/3)+1, "Q1", "Q2", "Q3", "Q4")</f>
        <v>Q1</v>
      </c>
      <c r="F2563" t="s">
        <v>150</v>
      </c>
      <c r="G2563" t="s">
        <v>151</v>
      </c>
      <c r="H2563">
        <v>65969</v>
      </c>
      <c r="I2563" t="s">
        <v>111</v>
      </c>
      <c r="J2563" t="s">
        <v>112</v>
      </c>
      <c r="L2563">
        <v>140</v>
      </c>
      <c r="M2563" t="s">
        <v>152</v>
      </c>
    </row>
    <row r="2564" spans="1:13" x14ac:dyDescent="0.3">
      <c r="A2564" t="s">
        <v>108</v>
      </c>
      <c r="B2564" s="16">
        <v>40329</v>
      </c>
      <c r="C2564" s="16" t="str">
        <f t="shared" si="120"/>
        <v>May</v>
      </c>
      <c r="D2564" s="16" t="str">
        <f t="shared" si="121"/>
        <v>FY 2011</v>
      </c>
      <c r="E2564" s="16" t="str">
        <f t="shared" si="122"/>
        <v>Q1</v>
      </c>
      <c r="F2564" t="s">
        <v>109</v>
      </c>
      <c r="G2564" t="s">
        <v>110</v>
      </c>
      <c r="H2564">
        <v>20274</v>
      </c>
      <c r="I2564" t="s">
        <v>111</v>
      </c>
      <c r="J2564" t="s">
        <v>112</v>
      </c>
      <c r="L2564">
        <v>10</v>
      </c>
      <c r="M2564" t="s">
        <v>113</v>
      </c>
    </row>
    <row r="2565" spans="1:13" x14ac:dyDescent="0.3">
      <c r="A2565" t="s">
        <v>108</v>
      </c>
      <c r="B2565" s="16">
        <v>40329</v>
      </c>
      <c r="C2565" s="16" t="str">
        <f t="shared" si="120"/>
        <v>May</v>
      </c>
      <c r="D2565" s="16" t="str">
        <f t="shared" si="121"/>
        <v>FY 2011</v>
      </c>
      <c r="E2565" s="16" t="str">
        <f t="shared" si="122"/>
        <v>Q1</v>
      </c>
      <c r="F2565" t="s">
        <v>114</v>
      </c>
      <c r="G2565" t="s">
        <v>115</v>
      </c>
      <c r="H2565">
        <v>11819</v>
      </c>
      <c r="I2565" t="s">
        <v>111</v>
      </c>
      <c r="J2565" t="s">
        <v>112</v>
      </c>
      <c r="L2565">
        <v>20</v>
      </c>
      <c r="M2565" t="s">
        <v>116</v>
      </c>
    </row>
    <row r="2566" spans="1:13" x14ac:dyDescent="0.3">
      <c r="A2566" t="s">
        <v>108</v>
      </c>
      <c r="B2566" s="16">
        <v>40329</v>
      </c>
      <c r="C2566" s="16" t="str">
        <f t="shared" si="120"/>
        <v>May</v>
      </c>
      <c r="D2566" s="16" t="str">
        <f t="shared" si="121"/>
        <v>FY 2011</v>
      </c>
      <c r="E2566" s="16" t="str">
        <f t="shared" si="122"/>
        <v>Q1</v>
      </c>
      <c r="F2566" t="s">
        <v>117</v>
      </c>
      <c r="G2566" t="s">
        <v>118</v>
      </c>
      <c r="H2566">
        <v>328</v>
      </c>
      <c r="I2566" t="s">
        <v>111</v>
      </c>
      <c r="J2566" t="s">
        <v>112</v>
      </c>
      <c r="L2566">
        <v>30</v>
      </c>
      <c r="M2566" t="s">
        <v>119</v>
      </c>
    </row>
    <row r="2567" spans="1:13" x14ac:dyDescent="0.3">
      <c r="A2567" t="s">
        <v>108</v>
      </c>
      <c r="B2567" s="16">
        <v>40329</v>
      </c>
      <c r="C2567" s="16" t="str">
        <f t="shared" si="120"/>
        <v>May</v>
      </c>
      <c r="D2567" s="16" t="str">
        <f t="shared" si="121"/>
        <v>FY 2011</v>
      </c>
      <c r="E2567" s="16" t="str">
        <f t="shared" si="122"/>
        <v>Q1</v>
      </c>
      <c r="F2567" t="s">
        <v>120</v>
      </c>
      <c r="G2567" t="s">
        <v>121</v>
      </c>
      <c r="H2567">
        <v>39</v>
      </c>
      <c r="I2567" t="s">
        <v>111</v>
      </c>
      <c r="J2567" t="s">
        <v>112</v>
      </c>
      <c r="L2567">
        <v>40</v>
      </c>
      <c r="M2567" t="s">
        <v>122</v>
      </c>
    </row>
    <row r="2568" spans="1:13" x14ac:dyDescent="0.3">
      <c r="A2568" t="s">
        <v>108</v>
      </c>
      <c r="B2568" s="16">
        <v>40329</v>
      </c>
      <c r="C2568" s="16" t="str">
        <f t="shared" si="120"/>
        <v>May</v>
      </c>
      <c r="D2568" s="16" t="str">
        <f t="shared" si="121"/>
        <v>FY 2011</v>
      </c>
      <c r="E2568" s="16" t="str">
        <f t="shared" si="122"/>
        <v>Q1</v>
      </c>
      <c r="F2568" t="s">
        <v>123</v>
      </c>
      <c r="G2568" t="s">
        <v>124</v>
      </c>
      <c r="H2568">
        <v>1460</v>
      </c>
      <c r="I2568" t="s">
        <v>111</v>
      </c>
      <c r="J2568" t="s">
        <v>112</v>
      </c>
      <c r="L2568">
        <v>50</v>
      </c>
      <c r="M2568" t="s">
        <v>125</v>
      </c>
    </row>
    <row r="2569" spans="1:13" x14ac:dyDescent="0.3">
      <c r="A2569" t="s">
        <v>108</v>
      </c>
      <c r="B2569" s="16">
        <v>40329</v>
      </c>
      <c r="C2569" s="16" t="str">
        <f t="shared" si="120"/>
        <v>May</v>
      </c>
      <c r="D2569" s="16" t="str">
        <f t="shared" si="121"/>
        <v>FY 2011</v>
      </c>
      <c r="E2569" s="16" t="str">
        <f t="shared" si="122"/>
        <v>Q1</v>
      </c>
      <c r="F2569" t="s">
        <v>126</v>
      </c>
      <c r="G2569" t="s">
        <v>127</v>
      </c>
      <c r="H2569">
        <v>6628</v>
      </c>
      <c r="I2569" t="s">
        <v>111</v>
      </c>
      <c r="J2569" t="s">
        <v>112</v>
      </c>
      <c r="L2569">
        <v>60</v>
      </c>
      <c r="M2569" t="s">
        <v>128</v>
      </c>
    </row>
    <row r="2570" spans="1:13" x14ac:dyDescent="0.3">
      <c r="A2570" t="s">
        <v>108</v>
      </c>
      <c r="B2570" s="16">
        <v>40329</v>
      </c>
      <c r="C2570" s="16" t="str">
        <f t="shared" si="120"/>
        <v>May</v>
      </c>
      <c r="D2570" s="16" t="str">
        <f t="shared" si="121"/>
        <v>FY 2011</v>
      </c>
      <c r="E2570" s="16" t="str">
        <f t="shared" si="122"/>
        <v>Q1</v>
      </c>
      <c r="F2570" t="s">
        <v>129</v>
      </c>
      <c r="G2570" t="s">
        <v>130</v>
      </c>
      <c r="H2570">
        <v>70253</v>
      </c>
      <c r="I2570" t="s">
        <v>111</v>
      </c>
      <c r="J2570" t="s">
        <v>112</v>
      </c>
      <c r="L2570">
        <v>70</v>
      </c>
      <c r="M2570" t="s">
        <v>131</v>
      </c>
    </row>
    <row r="2571" spans="1:13" x14ac:dyDescent="0.3">
      <c r="A2571" t="s">
        <v>108</v>
      </c>
      <c r="B2571" s="16">
        <v>40329</v>
      </c>
      <c r="C2571" s="16" t="str">
        <f t="shared" si="120"/>
        <v>May</v>
      </c>
      <c r="D2571" s="16" t="str">
        <f t="shared" si="121"/>
        <v>FY 2011</v>
      </c>
      <c r="E2571" s="16" t="str">
        <f t="shared" si="122"/>
        <v>Q1</v>
      </c>
      <c r="F2571" t="s">
        <v>132</v>
      </c>
      <c r="G2571" t="s">
        <v>133</v>
      </c>
      <c r="H2571">
        <v>19839</v>
      </c>
      <c r="I2571" t="s">
        <v>111</v>
      </c>
      <c r="J2571" t="s">
        <v>112</v>
      </c>
      <c r="L2571">
        <v>80</v>
      </c>
      <c r="M2571" t="s">
        <v>134</v>
      </c>
    </row>
    <row r="2572" spans="1:13" x14ac:dyDescent="0.3">
      <c r="A2572" t="s">
        <v>108</v>
      </c>
      <c r="B2572" s="16">
        <v>40329</v>
      </c>
      <c r="C2572" s="16" t="str">
        <f t="shared" si="120"/>
        <v>May</v>
      </c>
      <c r="D2572" s="16" t="str">
        <f t="shared" si="121"/>
        <v>FY 2011</v>
      </c>
      <c r="E2572" s="16" t="str">
        <f t="shared" si="122"/>
        <v>Q1</v>
      </c>
      <c r="F2572" t="s">
        <v>135</v>
      </c>
      <c r="G2572" t="s">
        <v>136</v>
      </c>
      <c r="H2572">
        <v>11740</v>
      </c>
      <c r="I2572" t="s">
        <v>111</v>
      </c>
      <c r="J2572" t="s">
        <v>112</v>
      </c>
      <c r="L2572">
        <v>90</v>
      </c>
      <c r="M2572" t="s">
        <v>137</v>
      </c>
    </row>
    <row r="2573" spans="1:13" x14ac:dyDescent="0.3">
      <c r="A2573" t="s">
        <v>108</v>
      </c>
      <c r="B2573" s="16">
        <v>40329</v>
      </c>
      <c r="C2573" s="16" t="str">
        <f t="shared" si="120"/>
        <v>May</v>
      </c>
      <c r="D2573" s="16" t="str">
        <f t="shared" si="121"/>
        <v>FY 2011</v>
      </c>
      <c r="E2573" s="16" t="str">
        <f t="shared" si="122"/>
        <v>Q1</v>
      </c>
      <c r="F2573" t="s">
        <v>138</v>
      </c>
      <c r="G2573" t="s">
        <v>139</v>
      </c>
      <c r="H2573">
        <v>300</v>
      </c>
      <c r="I2573" t="s">
        <v>111</v>
      </c>
      <c r="J2573" t="s">
        <v>112</v>
      </c>
      <c r="L2573">
        <v>100</v>
      </c>
      <c r="M2573" t="s">
        <v>140</v>
      </c>
    </row>
    <row r="2574" spans="1:13" x14ac:dyDescent="0.3">
      <c r="A2574" t="s">
        <v>108</v>
      </c>
      <c r="B2574" s="16">
        <v>40329</v>
      </c>
      <c r="C2574" s="16" t="str">
        <f t="shared" si="120"/>
        <v>May</v>
      </c>
      <c r="D2574" s="16" t="str">
        <f t="shared" si="121"/>
        <v>FY 2011</v>
      </c>
      <c r="E2574" s="16" t="str">
        <f t="shared" si="122"/>
        <v>Q1</v>
      </c>
      <c r="F2574" t="s">
        <v>141</v>
      </c>
      <c r="G2574" t="s">
        <v>142</v>
      </c>
      <c r="H2574">
        <v>31</v>
      </c>
      <c r="I2574" t="s">
        <v>111</v>
      </c>
      <c r="J2574" t="s">
        <v>112</v>
      </c>
      <c r="L2574">
        <v>110</v>
      </c>
      <c r="M2574" t="s">
        <v>143</v>
      </c>
    </row>
    <row r="2575" spans="1:13" x14ac:dyDescent="0.3">
      <c r="A2575" t="s">
        <v>108</v>
      </c>
      <c r="B2575" s="16">
        <v>40329</v>
      </c>
      <c r="C2575" s="16" t="str">
        <f t="shared" si="120"/>
        <v>May</v>
      </c>
      <c r="D2575" s="16" t="str">
        <f t="shared" si="121"/>
        <v>FY 2011</v>
      </c>
      <c r="E2575" s="16" t="str">
        <f t="shared" si="122"/>
        <v>Q1</v>
      </c>
      <c r="F2575" t="s">
        <v>144</v>
      </c>
      <c r="G2575" t="s">
        <v>145</v>
      </c>
      <c r="H2575">
        <v>1481</v>
      </c>
      <c r="I2575" t="s">
        <v>111</v>
      </c>
      <c r="J2575" t="s">
        <v>112</v>
      </c>
      <c r="L2575">
        <v>120</v>
      </c>
      <c r="M2575" t="s">
        <v>146</v>
      </c>
    </row>
    <row r="2576" spans="1:13" x14ac:dyDescent="0.3">
      <c r="A2576" t="s">
        <v>108</v>
      </c>
      <c r="B2576" s="16">
        <v>40329</v>
      </c>
      <c r="C2576" s="16" t="str">
        <f t="shared" si="120"/>
        <v>May</v>
      </c>
      <c r="D2576" s="16" t="str">
        <f t="shared" si="121"/>
        <v>FY 2011</v>
      </c>
      <c r="E2576" s="16" t="str">
        <f t="shared" si="122"/>
        <v>Q1</v>
      </c>
      <c r="F2576" t="s">
        <v>147</v>
      </c>
      <c r="G2576" t="s">
        <v>148</v>
      </c>
      <c r="H2576">
        <v>6287</v>
      </c>
      <c r="I2576" t="s">
        <v>111</v>
      </c>
      <c r="J2576" t="s">
        <v>112</v>
      </c>
      <c r="L2576">
        <v>130</v>
      </c>
      <c r="M2576" t="s">
        <v>149</v>
      </c>
    </row>
    <row r="2577" spans="1:13" x14ac:dyDescent="0.3">
      <c r="A2577" t="s">
        <v>108</v>
      </c>
      <c r="B2577" s="16">
        <v>40329</v>
      </c>
      <c r="C2577" s="16" t="str">
        <f t="shared" si="120"/>
        <v>May</v>
      </c>
      <c r="D2577" s="16" t="str">
        <f t="shared" si="121"/>
        <v>FY 2011</v>
      </c>
      <c r="E2577" s="16" t="str">
        <f t="shared" si="122"/>
        <v>Q1</v>
      </c>
      <c r="F2577" t="s">
        <v>150</v>
      </c>
      <c r="G2577" t="s">
        <v>151</v>
      </c>
      <c r="H2577">
        <v>71217</v>
      </c>
      <c r="I2577" t="s">
        <v>111</v>
      </c>
      <c r="J2577" t="s">
        <v>112</v>
      </c>
      <c r="L2577">
        <v>140</v>
      </c>
      <c r="M2577" t="s">
        <v>152</v>
      </c>
    </row>
    <row r="2578" spans="1:13" x14ac:dyDescent="0.3">
      <c r="A2578" t="s">
        <v>108</v>
      </c>
      <c r="B2578" s="16">
        <v>40298</v>
      </c>
      <c r="C2578" s="16" t="str">
        <f t="shared" si="120"/>
        <v>Apr</v>
      </c>
      <c r="D2578" s="16" t="str">
        <f t="shared" si="121"/>
        <v>FY 2011</v>
      </c>
      <c r="E2578" s="16" t="str">
        <f t="shared" si="122"/>
        <v>Q1</v>
      </c>
      <c r="F2578" t="s">
        <v>109</v>
      </c>
      <c r="G2578" t="s">
        <v>110</v>
      </c>
      <c r="H2578">
        <v>19481</v>
      </c>
      <c r="I2578" t="s">
        <v>111</v>
      </c>
      <c r="J2578" t="s">
        <v>112</v>
      </c>
      <c r="L2578">
        <v>10</v>
      </c>
      <c r="M2578" t="s">
        <v>113</v>
      </c>
    </row>
    <row r="2579" spans="1:13" x14ac:dyDescent="0.3">
      <c r="A2579" t="s">
        <v>108</v>
      </c>
      <c r="B2579" s="16">
        <v>40298</v>
      </c>
      <c r="C2579" s="16" t="str">
        <f t="shared" si="120"/>
        <v>Apr</v>
      </c>
      <c r="D2579" s="16" t="str">
        <f t="shared" si="121"/>
        <v>FY 2011</v>
      </c>
      <c r="E2579" s="16" t="str">
        <f t="shared" si="122"/>
        <v>Q1</v>
      </c>
      <c r="F2579" t="s">
        <v>114</v>
      </c>
      <c r="G2579" t="s">
        <v>115</v>
      </c>
      <c r="H2579">
        <v>11335</v>
      </c>
      <c r="I2579" t="s">
        <v>111</v>
      </c>
      <c r="J2579" t="s">
        <v>112</v>
      </c>
      <c r="L2579">
        <v>20</v>
      </c>
      <c r="M2579" t="s">
        <v>116</v>
      </c>
    </row>
    <row r="2580" spans="1:13" x14ac:dyDescent="0.3">
      <c r="A2580" t="s">
        <v>108</v>
      </c>
      <c r="B2580" s="16">
        <v>40298</v>
      </c>
      <c r="C2580" s="16" t="str">
        <f t="shared" si="120"/>
        <v>Apr</v>
      </c>
      <c r="D2580" s="16" t="str">
        <f t="shared" si="121"/>
        <v>FY 2011</v>
      </c>
      <c r="E2580" s="16" t="str">
        <f t="shared" si="122"/>
        <v>Q1</v>
      </c>
      <c r="F2580" t="s">
        <v>117</v>
      </c>
      <c r="G2580" t="s">
        <v>118</v>
      </c>
      <c r="H2580">
        <v>192</v>
      </c>
      <c r="I2580" t="s">
        <v>111</v>
      </c>
      <c r="J2580" t="s">
        <v>112</v>
      </c>
      <c r="L2580">
        <v>30</v>
      </c>
      <c r="M2580" t="s">
        <v>119</v>
      </c>
    </row>
    <row r="2581" spans="1:13" x14ac:dyDescent="0.3">
      <c r="A2581" t="s">
        <v>108</v>
      </c>
      <c r="B2581" s="16">
        <v>40298</v>
      </c>
      <c r="C2581" s="16" t="str">
        <f t="shared" si="120"/>
        <v>Apr</v>
      </c>
      <c r="D2581" s="16" t="str">
        <f t="shared" si="121"/>
        <v>FY 2011</v>
      </c>
      <c r="E2581" s="16" t="str">
        <f t="shared" si="122"/>
        <v>Q1</v>
      </c>
      <c r="F2581" t="s">
        <v>120</v>
      </c>
      <c r="G2581" t="s">
        <v>121</v>
      </c>
      <c r="H2581">
        <v>43</v>
      </c>
      <c r="I2581" t="s">
        <v>111</v>
      </c>
      <c r="J2581" t="s">
        <v>112</v>
      </c>
      <c r="L2581">
        <v>40</v>
      </c>
      <c r="M2581" t="s">
        <v>122</v>
      </c>
    </row>
    <row r="2582" spans="1:13" x14ac:dyDescent="0.3">
      <c r="A2582" t="s">
        <v>108</v>
      </c>
      <c r="B2582" s="16">
        <v>40298</v>
      </c>
      <c r="C2582" s="16" t="str">
        <f t="shared" si="120"/>
        <v>Apr</v>
      </c>
      <c r="D2582" s="16" t="str">
        <f t="shared" si="121"/>
        <v>FY 2011</v>
      </c>
      <c r="E2582" s="16" t="str">
        <f t="shared" si="122"/>
        <v>Q1</v>
      </c>
      <c r="F2582" t="s">
        <v>123</v>
      </c>
      <c r="G2582" t="s">
        <v>124</v>
      </c>
      <c r="H2582">
        <v>1634</v>
      </c>
      <c r="I2582" t="s">
        <v>111</v>
      </c>
      <c r="J2582" t="s">
        <v>112</v>
      </c>
      <c r="L2582">
        <v>50</v>
      </c>
      <c r="M2582" t="s">
        <v>125</v>
      </c>
    </row>
    <row r="2583" spans="1:13" x14ac:dyDescent="0.3">
      <c r="A2583" t="s">
        <v>108</v>
      </c>
      <c r="B2583" s="16">
        <v>40298</v>
      </c>
      <c r="C2583" s="16" t="str">
        <f t="shared" si="120"/>
        <v>Apr</v>
      </c>
      <c r="D2583" s="16" t="str">
        <f t="shared" si="121"/>
        <v>FY 2011</v>
      </c>
      <c r="E2583" s="16" t="str">
        <f t="shared" si="122"/>
        <v>Q1</v>
      </c>
      <c r="F2583" t="s">
        <v>126</v>
      </c>
      <c r="G2583" t="s">
        <v>127</v>
      </c>
      <c r="H2583">
        <v>6277</v>
      </c>
      <c r="I2583" t="s">
        <v>111</v>
      </c>
      <c r="J2583" t="s">
        <v>112</v>
      </c>
      <c r="L2583">
        <v>60</v>
      </c>
      <c r="M2583" t="s">
        <v>128</v>
      </c>
    </row>
    <row r="2584" spans="1:13" x14ac:dyDescent="0.3">
      <c r="A2584" t="s">
        <v>108</v>
      </c>
      <c r="B2584" s="16">
        <v>40298</v>
      </c>
      <c r="C2584" s="16" t="str">
        <f t="shared" si="120"/>
        <v>Apr</v>
      </c>
      <c r="D2584" s="16" t="str">
        <f t="shared" si="121"/>
        <v>FY 2011</v>
      </c>
      <c r="E2584" s="16" t="str">
        <f t="shared" si="122"/>
        <v>Q1</v>
      </c>
      <c r="F2584" t="s">
        <v>129</v>
      </c>
      <c r="G2584" t="s">
        <v>130</v>
      </c>
      <c r="H2584">
        <v>66708</v>
      </c>
      <c r="I2584" t="s">
        <v>111</v>
      </c>
      <c r="J2584" t="s">
        <v>112</v>
      </c>
      <c r="L2584">
        <v>70</v>
      </c>
      <c r="M2584" t="s">
        <v>131</v>
      </c>
    </row>
    <row r="2585" spans="1:13" x14ac:dyDescent="0.3">
      <c r="A2585" t="s">
        <v>108</v>
      </c>
      <c r="B2585" s="16">
        <v>40298</v>
      </c>
      <c r="C2585" s="16" t="str">
        <f t="shared" si="120"/>
        <v>Apr</v>
      </c>
      <c r="D2585" s="16" t="str">
        <f t="shared" si="121"/>
        <v>FY 2011</v>
      </c>
      <c r="E2585" s="16" t="str">
        <f t="shared" si="122"/>
        <v>Q1</v>
      </c>
      <c r="F2585" t="s">
        <v>132</v>
      </c>
      <c r="G2585" t="s">
        <v>133</v>
      </c>
      <c r="H2585">
        <v>18763</v>
      </c>
      <c r="I2585" t="s">
        <v>111</v>
      </c>
      <c r="J2585" t="s">
        <v>112</v>
      </c>
      <c r="L2585">
        <v>80</v>
      </c>
      <c r="M2585" t="s">
        <v>134</v>
      </c>
    </row>
    <row r="2586" spans="1:13" x14ac:dyDescent="0.3">
      <c r="A2586" t="s">
        <v>108</v>
      </c>
      <c r="B2586" s="16">
        <v>40298</v>
      </c>
      <c r="C2586" s="16" t="str">
        <f t="shared" si="120"/>
        <v>Apr</v>
      </c>
      <c r="D2586" s="16" t="str">
        <f t="shared" si="121"/>
        <v>FY 2011</v>
      </c>
      <c r="E2586" s="16" t="str">
        <f t="shared" si="122"/>
        <v>Q1</v>
      </c>
      <c r="F2586" t="s">
        <v>135</v>
      </c>
      <c r="G2586" t="s">
        <v>136</v>
      </c>
      <c r="H2586">
        <v>11222</v>
      </c>
      <c r="I2586" t="s">
        <v>111</v>
      </c>
      <c r="J2586" t="s">
        <v>112</v>
      </c>
      <c r="L2586">
        <v>90</v>
      </c>
      <c r="M2586" t="s">
        <v>137</v>
      </c>
    </row>
    <row r="2587" spans="1:13" x14ac:dyDescent="0.3">
      <c r="A2587" t="s">
        <v>108</v>
      </c>
      <c r="B2587" s="16">
        <v>40298</v>
      </c>
      <c r="C2587" s="16" t="str">
        <f t="shared" si="120"/>
        <v>Apr</v>
      </c>
      <c r="D2587" s="16" t="str">
        <f t="shared" si="121"/>
        <v>FY 2011</v>
      </c>
      <c r="E2587" s="16" t="str">
        <f t="shared" si="122"/>
        <v>Q1</v>
      </c>
      <c r="F2587" t="s">
        <v>138</v>
      </c>
      <c r="G2587" t="s">
        <v>139</v>
      </c>
      <c r="H2587">
        <v>258</v>
      </c>
      <c r="I2587" t="s">
        <v>111</v>
      </c>
      <c r="J2587" t="s">
        <v>112</v>
      </c>
      <c r="L2587">
        <v>100</v>
      </c>
      <c r="M2587" t="s">
        <v>140</v>
      </c>
    </row>
    <row r="2588" spans="1:13" x14ac:dyDescent="0.3">
      <c r="A2588" t="s">
        <v>108</v>
      </c>
      <c r="B2588" s="16">
        <v>40298</v>
      </c>
      <c r="C2588" s="16" t="str">
        <f t="shared" si="120"/>
        <v>Apr</v>
      </c>
      <c r="D2588" s="16" t="str">
        <f t="shared" si="121"/>
        <v>FY 2011</v>
      </c>
      <c r="E2588" s="16" t="str">
        <f t="shared" si="122"/>
        <v>Q1</v>
      </c>
      <c r="F2588" t="s">
        <v>141</v>
      </c>
      <c r="G2588" t="s">
        <v>142</v>
      </c>
      <c r="H2588">
        <v>52</v>
      </c>
      <c r="I2588" t="s">
        <v>111</v>
      </c>
      <c r="J2588" t="s">
        <v>112</v>
      </c>
      <c r="L2588">
        <v>110</v>
      </c>
      <c r="M2588" t="s">
        <v>143</v>
      </c>
    </row>
    <row r="2589" spans="1:13" x14ac:dyDescent="0.3">
      <c r="A2589" t="s">
        <v>108</v>
      </c>
      <c r="B2589" s="16">
        <v>40298</v>
      </c>
      <c r="C2589" s="16" t="str">
        <f t="shared" si="120"/>
        <v>Apr</v>
      </c>
      <c r="D2589" s="16" t="str">
        <f t="shared" si="121"/>
        <v>FY 2011</v>
      </c>
      <c r="E2589" s="16" t="str">
        <f t="shared" si="122"/>
        <v>Q1</v>
      </c>
      <c r="F2589" t="s">
        <v>144</v>
      </c>
      <c r="G2589" t="s">
        <v>145</v>
      </c>
      <c r="H2589">
        <v>1483</v>
      </c>
      <c r="I2589" t="s">
        <v>111</v>
      </c>
      <c r="J2589" t="s">
        <v>112</v>
      </c>
      <c r="L2589">
        <v>120</v>
      </c>
      <c r="M2589" t="s">
        <v>146</v>
      </c>
    </row>
    <row r="2590" spans="1:13" x14ac:dyDescent="0.3">
      <c r="A2590" t="s">
        <v>108</v>
      </c>
      <c r="B2590" s="16">
        <v>40298</v>
      </c>
      <c r="C2590" s="16" t="str">
        <f t="shared" si="120"/>
        <v>Apr</v>
      </c>
      <c r="D2590" s="16" t="str">
        <f t="shared" si="121"/>
        <v>FY 2011</v>
      </c>
      <c r="E2590" s="16" t="str">
        <f t="shared" si="122"/>
        <v>Q1</v>
      </c>
      <c r="F2590" t="s">
        <v>147</v>
      </c>
      <c r="G2590" t="s">
        <v>148</v>
      </c>
      <c r="H2590">
        <v>5748</v>
      </c>
      <c r="I2590" t="s">
        <v>111</v>
      </c>
      <c r="J2590" t="s">
        <v>112</v>
      </c>
      <c r="L2590">
        <v>130</v>
      </c>
      <c r="M2590" t="s">
        <v>149</v>
      </c>
    </row>
    <row r="2591" spans="1:13" x14ac:dyDescent="0.3">
      <c r="A2591" t="s">
        <v>108</v>
      </c>
      <c r="B2591" s="16">
        <v>40298</v>
      </c>
      <c r="C2591" s="16" t="str">
        <f t="shared" si="120"/>
        <v>Apr</v>
      </c>
      <c r="D2591" s="16" t="str">
        <f t="shared" si="121"/>
        <v>FY 2011</v>
      </c>
      <c r="E2591" s="16" t="str">
        <f t="shared" si="122"/>
        <v>Q1</v>
      </c>
      <c r="F2591" t="s">
        <v>150</v>
      </c>
      <c r="G2591" t="s">
        <v>151</v>
      </c>
      <c r="H2591">
        <v>64680</v>
      </c>
      <c r="I2591" t="s">
        <v>111</v>
      </c>
      <c r="J2591" t="s">
        <v>112</v>
      </c>
      <c r="L2591">
        <v>140</v>
      </c>
      <c r="M2591" t="s">
        <v>152</v>
      </c>
    </row>
    <row r="2592" spans="1:13" x14ac:dyDescent="0.3">
      <c r="A2592" t="s">
        <v>108</v>
      </c>
      <c r="B2592" s="16">
        <v>40268</v>
      </c>
      <c r="C2592" s="16" t="str">
        <f t="shared" si="120"/>
        <v>Mar</v>
      </c>
      <c r="D2592" s="16" t="str">
        <f t="shared" si="121"/>
        <v>FY 2010</v>
      </c>
      <c r="E2592" s="16" t="str">
        <f t="shared" si="122"/>
        <v>Q4</v>
      </c>
      <c r="F2592" t="s">
        <v>109</v>
      </c>
      <c r="G2592" t="s">
        <v>110</v>
      </c>
      <c r="H2592">
        <v>19108</v>
      </c>
      <c r="I2592" t="s">
        <v>111</v>
      </c>
      <c r="J2592" t="s">
        <v>112</v>
      </c>
      <c r="L2592">
        <v>10</v>
      </c>
      <c r="M2592" t="s">
        <v>113</v>
      </c>
    </row>
    <row r="2593" spans="1:13" x14ac:dyDescent="0.3">
      <c r="A2593" t="s">
        <v>108</v>
      </c>
      <c r="B2593" s="16">
        <v>40268</v>
      </c>
      <c r="C2593" s="16" t="str">
        <f t="shared" si="120"/>
        <v>Mar</v>
      </c>
      <c r="D2593" s="16" t="str">
        <f t="shared" si="121"/>
        <v>FY 2010</v>
      </c>
      <c r="E2593" s="16" t="str">
        <f t="shared" si="122"/>
        <v>Q4</v>
      </c>
      <c r="F2593" t="s">
        <v>114</v>
      </c>
      <c r="G2593" t="s">
        <v>115</v>
      </c>
      <c r="H2593">
        <v>11208</v>
      </c>
      <c r="I2593" t="s">
        <v>111</v>
      </c>
      <c r="J2593" t="s">
        <v>112</v>
      </c>
      <c r="L2593">
        <v>20</v>
      </c>
      <c r="M2593" t="s">
        <v>116</v>
      </c>
    </row>
    <row r="2594" spans="1:13" x14ac:dyDescent="0.3">
      <c r="A2594" t="s">
        <v>108</v>
      </c>
      <c r="B2594" s="16">
        <v>40268</v>
      </c>
      <c r="C2594" s="16" t="str">
        <f t="shared" si="120"/>
        <v>Mar</v>
      </c>
      <c r="D2594" s="16" t="str">
        <f t="shared" si="121"/>
        <v>FY 2010</v>
      </c>
      <c r="E2594" s="16" t="str">
        <f t="shared" si="122"/>
        <v>Q4</v>
      </c>
      <c r="F2594" t="s">
        <v>117</v>
      </c>
      <c r="G2594" t="s">
        <v>118</v>
      </c>
      <c r="H2594">
        <v>340</v>
      </c>
      <c r="I2594" t="s">
        <v>111</v>
      </c>
      <c r="J2594" t="s">
        <v>112</v>
      </c>
      <c r="L2594">
        <v>30</v>
      </c>
      <c r="M2594" t="s">
        <v>119</v>
      </c>
    </row>
    <row r="2595" spans="1:13" x14ac:dyDescent="0.3">
      <c r="A2595" t="s">
        <v>108</v>
      </c>
      <c r="B2595" s="16">
        <v>40268</v>
      </c>
      <c r="C2595" s="16" t="str">
        <f t="shared" si="120"/>
        <v>Mar</v>
      </c>
      <c r="D2595" s="16" t="str">
        <f t="shared" si="121"/>
        <v>FY 2010</v>
      </c>
      <c r="E2595" s="16" t="str">
        <f t="shared" si="122"/>
        <v>Q4</v>
      </c>
      <c r="F2595" t="s">
        <v>120</v>
      </c>
      <c r="G2595" t="s">
        <v>121</v>
      </c>
      <c r="H2595">
        <v>97</v>
      </c>
      <c r="I2595" t="s">
        <v>111</v>
      </c>
      <c r="J2595" t="s">
        <v>112</v>
      </c>
      <c r="L2595">
        <v>40</v>
      </c>
      <c r="M2595" t="s">
        <v>122</v>
      </c>
    </row>
    <row r="2596" spans="1:13" x14ac:dyDescent="0.3">
      <c r="A2596" t="s">
        <v>108</v>
      </c>
      <c r="B2596" s="16">
        <v>40268</v>
      </c>
      <c r="C2596" s="16" t="str">
        <f t="shared" si="120"/>
        <v>Mar</v>
      </c>
      <c r="D2596" s="16" t="str">
        <f t="shared" si="121"/>
        <v>FY 2010</v>
      </c>
      <c r="E2596" s="16" t="str">
        <f t="shared" si="122"/>
        <v>Q4</v>
      </c>
      <c r="F2596" t="s">
        <v>123</v>
      </c>
      <c r="G2596" t="s">
        <v>124</v>
      </c>
      <c r="H2596">
        <v>1514</v>
      </c>
      <c r="I2596" t="s">
        <v>111</v>
      </c>
      <c r="J2596" t="s">
        <v>112</v>
      </c>
      <c r="L2596">
        <v>50</v>
      </c>
      <c r="M2596" t="s">
        <v>125</v>
      </c>
    </row>
    <row r="2597" spans="1:13" x14ac:dyDescent="0.3">
      <c r="A2597" t="s">
        <v>108</v>
      </c>
      <c r="B2597" s="16">
        <v>40268</v>
      </c>
      <c r="C2597" s="16" t="str">
        <f t="shared" si="120"/>
        <v>Mar</v>
      </c>
      <c r="D2597" s="16" t="str">
        <f t="shared" si="121"/>
        <v>FY 2010</v>
      </c>
      <c r="E2597" s="16" t="str">
        <f t="shared" si="122"/>
        <v>Q4</v>
      </c>
      <c r="F2597" t="s">
        <v>126</v>
      </c>
      <c r="G2597" t="s">
        <v>127</v>
      </c>
      <c r="H2597">
        <v>5949</v>
      </c>
      <c r="I2597" t="s">
        <v>111</v>
      </c>
      <c r="J2597" t="s">
        <v>112</v>
      </c>
      <c r="L2597">
        <v>60</v>
      </c>
      <c r="M2597" t="s">
        <v>128</v>
      </c>
    </row>
    <row r="2598" spans="1:13" x14ac:dyDescent="0.3">
      <c r="A2598" t="s">
        <v>108</v>
      </c>
      <c r="B2598" s="16">
        <v>40268</v>
      </c>
      <c r="C2598" s="16" t="str">
        <f t="shared" si="120"/>
        <v>Mar</v>
      </c>
      <c r="D2598" s="16" t="str">
        <f t="shared" si="121"/>
        <v>FY 2010</v>
      </c>
      <c r="E2598" s="16" t="str">
        <f t="shared" si="122"/>
        <v>Q4</v>
      </c>
      <c r="F2598" t="s">
        <v>129</v>
      </c>
      <c r="G2598" t="s">
        <v>130</v>
      </c>
      <c r="H2598">
        <v>63444</v>
      </c>
      <c r="I2598" t="s">
        <v>111</v>
      </c>
      <c r="J2598" t="s">
        <v>112</v>
      </c>
      <c r="L2598">
        <v>70</v>
      </c>
      <c r="M2598" t="s">
        <v>131</v>
      </c>
    </row>
    <row r="2599" spans="1:13" x14ac:dyDescent="0.3">
      <c r="A2599" t="s">
        <v>108</v>
      </c>
      <c r="B2599" s="16">
        <v>40268</v>
      </c>
      <c r="C2599" s="16" t="str">
        <f t="shared" si="120"/>
        <v>Mar</v>
      </c>
      <c r="D2599" s="16" t="str">
        <f t="shared" si="121"/>
        <v>FY 2010</v>
      </c>
      <c r="E2599" s="16" t="str">
        <f t="shared" si="122"/>
        <v>Q4</v>
      </c>
      <c r="F2599" t="s">
        <v>132</v>
      </c>
      <c r="G2599" t="s">
        <v>133</v>
      </c>
      <c r="H2599">
        <v>20862</v>
      </c>
      <c r="I2599" t="s">
        <v>111</v>
      </c>
      <c r="J2599" t="s">
        <v>112</v>
      </c>
      <c r="L2599">
        <v>80</v>
      </c>
      <c r="M2599" t="s">
        <v>134</v>
      </c>
    </row>
    <row r="2600" spans="1:13" x14ac:dyDescent="0.3">
      <c r="A2600" t="s">
        <v>108</v>
      </c>
      <c r="B2600" s="16">
        <v>40268</v>
      </c>
      <c r="C2600" s="16" t="str">
        <f t="shared" si="120"/>
        <v>Mar</v>
      </c>
      <c r="D2600" s="16" t="str">
        <f t="shared" si="121"/>
        <v>FY 2010</v>
      </c>
      <c r="E2600" s="16" t="str">
        <f t="shared" si="122"/>
        <v>Q4</v>
      </c>
      <c r="F2600" t="s">
        <v>135</v>
      </c>
      <c r="G2600" t="s">
        <v>136</v>
      </c>
      <c r="H2600">
        <v>11742</v>
      </c>
      <c r="I2600" t="s">
        <v>111</v>
      </c>
      <c r="J2600" t="s">
        <v>112</v>
      </c>
      <c r="L2600">
        <v>90</v>
      </c>
      <c r="M2600" t="s">
        <v>137</v>
      </c>
    </row>
    <row r="2601" spans="1:13" x14ac:dyDescent="0.3">
      <c r="A2601" t="s">
        <v>108</v>
      </c>
      <c r="B2601" s="16">
        <v>40268</v>
      </c>
      <c r="C2601" s="16" t="str">
        <f t="shared" si="120"/>
        <v>Mar</v>
      </c>
      <c r="D2601" s="16" t="str">
        <f t="shared" si="121"/>
        <v>FY 2010</v>
      </c>
      <c r="E2601" s="16" t="str">
        <f t="shared" si="122"/>
        <v>Q4</v>
      </c>
      <c r="F2601" t="s">
        <v>138</v>
      </c>
      <c r="G2601" t="s">
        <v>139</v>
      </c>
      <c r="H2601">
        <v>392</v>
      </c>
      <c r="I2601" t="s">
        <v>111</v>
      </c>
      <c r="J2601" t="s">
        <v>112</v>
      </c>
      <c r="L2601">
        <v>100</v>
      </c>
      <c r="M2601" t="s">
        <v>140</v>
      </c>
    </row>
    <row r="2602" spans="1:13" x14ac:dyDescent="0.3">
      <c r="A2602" t="s">
        <v>108</v>
      </c>
      <c r="B2602" s="16">
        <v>40268</v>
      </c>
      <c r="C2602" s="16" t="str">
        <f t="shared" si="120"/>
        <v>Mar</v>
      </c>
      <c r="D2602" s="16" t="str">
        <f t="shared" si="121"/>
        <v>FY 2010</v>
      </c>
      <c r="E2602" s="16" t="str">
        <f t="shared" si="122"/>
        <v>Q4</v>
      </c>
      <c r="F2602" t="s">
        <v>141</v>
      </c>
      <c r="G2602" t="s">
        <v>142</v>
      </c>
      <c r="H2602">
        <v>68</v>
      </c>
      <c r="I2602" t="s">
        <v>111</v>
      </c>
      <c r="J2602" t="s">
        <v>112</v>
      </c>
      <c r="L2602">
        <v>110</v>
      </c>
      <c r="M2602" t="s">
        <v>143</v>
      </c>
    </row>
    <row r="2603" spans="1:13" x14ac:dyDescent="0.3">
      <c r="A2603" t="s">
        <v>108</v>
      </c>
      <c r="B2603" s="16">
        <v>40268</v>
      </c>
      <c r="C2603" s="16" t="str">
        <f t="shared" si="120"/>
        <v>Mar</v>
      </c>
      <c r="D2603" s="16" t="str">
        <f t="shared" si="121"/>
        <v>FY 2010</v>
      </c>
      <c r="E2603" s="16" t="str">
        <f t="shared" si="122"/>
        <v>Q4</v>
      </c>
      <c r="F2603" t="s">
        <v>144</v>
      </c>
      <c r="G2603" t="s">
        <v>145</v>
      </c>
      <c r="H2603">
        <v>1491</v>
      </c>
      <c r="I2603" t="s">
        <v>111</v>
      </c>
      <c r="J2603" t="s">
        <v>112</v>
      </c>
      <c r="L2603">
        <v>120</v>
      </c>
      <c r="M2603" t="s">
        <v>146</v>
      </c>
    </row>
    <row r="2604" spans="1:13" x14ac:dyDescent="0.3">
      <c r="A2604" t="s">
        <v>108</v>
      </c>
      <c r="B2604" s="16">
        <v>40268</v>
      </c>
      <c r="C2604" s="16" t="str">
        <f t="shared" si="120"/>
        <v>Mar</v>
      </c>
      <c r="D2604" s="16" t="str">
        <f t="shared" si="121"/>
        <v>FY 2010</v>
      </c>
      <c r="E2604" s="16" t="str">
        <f t="shared" si="122"/>
        <v>Q4</v>
      </c>
      <c r="F2604" t="s">
        <v>147</v>
      </c>
      <c r="G2604" t="s">
        <v>148</v>
      </c>
      <c r="H2604">
        <v>7169</v>
      </c>
      <c r="I2604" t="s">
        <v>111</v>
      </c>
      <c r="J2604" t="s">
        <v>112</v>
      </c>
      <c r="L2604">
        <v>130</v>
      </c>
      <c r="M2604" t="s">
        <v>149</v>
      </c>
    </row>
    <row r="2605" spans="1:13" x14ac:dyDescent="0.3">
      <c r="A2605" t="s">
        <v>108</v>
      </c>
      <c r="B2605" s="16">
        <v>40268</v>
      </c>
      <c r="C2605" s="16" t="str">
        <f t="shared" si="120"/>
        <v>Mar</v>
      </c>
      <c r="D2605" s="16" t="str">
        <f t="shared" si="121"/>
        <v>FY 2010</v>
      </c>
      <c r="E2605" s="16" t="str">
        <f t="shared" si="122"/>
        <v>Q4</v>
      </c>
      <c r="F2605" t="s">
        <v>150</v>
      </c>
      <c r="G2605" t="s">
        <v>151</v>
      </c>
      <c r="H2605">
        <v>63975</v>
      </c>
      <c r="I2605" t="s">
        <v>111</v>
      </c>
      <c r="J2605" t="s">
        <v>112</v>
      </c>
      <c r="L2605">
        <v>140</v>
      </c>
      <c r="M2605" t="s">
        <v>152</v>
      </c>
    </row>
    <row r="2606" spans="1:13" x14ac:dyDescent="0.3">
      <c r="A2606" t="s">
        <v>108</v>
      </c>
      <c r="B2606" s="16">
        <v>40237</v>
      </c>
      <c r="C2606" s="16" t="str">
        <f t="shared" si="120"/>
        <v>Feb</v>
      </c>
      <c r="D2606" s="16" t="str">
        <f t="shared" si="121"/>
        <v>FY 2010</v>
      </c>
      <c r="E2606" s="16" t="str">
        <f t="shared" si="122"/>
        <v>Q4</v>
      </c>
      <c r="F2606" t="s">
        <v>109</v>
      </c>
      <c r="G2606" t="s">
        <v>110</v>
      </c>
      <c r="H2606">
        <v>18173</v>
      </c>
      <c r="I2606" t="s">
        <v>111</v>
      </c>
      <c r="J2606" t="s">
        <v>112</v>
      </c>
      <c r="L2606">
        <v>10</v>
      </c>
      <c r="M2606" t="s">
        <v>113</v>
      </c>
    </row>
    <row r="2607" spans="1:13" x14ac:dyDescent="0.3">
      <c r="A2607" t="s">
        <v>108</v>
      </c>
      <c r="B2607" s="16">
        <v>40237</v>
      </c>
      <c r="C2607" s="16" t="str">
        <f t="shared" si="120"/>
        <v>Feb</v>
      </c>
      <c r="D2607" s="16" t="str">
        <f t="shared" si="121"/>
        <v>FY 2010</v>
      </c>
      <c r="E2607" s="16" t="str">
        <f t="shared" si="122"/>
        <v>Q4</v>
      </c>
      <c r="F2607" t="s">
        <v>114</v>
      </c>
      <c r="G2607" t="s">
        <v>115</v>
      </c>
      <c r="H2607">
        <v>10310</v>
      </c>
      <c r="I2607" t="s">
        <v>111</v>
      </c>
      <c r="J2607" t="s">
        <v>112</v>
      </c>
      <c r="L2607">
        <v>20</v>
      </c>
      <c r="M2607" t="s">
        <v>116</v>
      </c>
    </row>
    <row r="2608" spans="1:13" x14ac:dyDescent="0.3">
      <c r="A2608" t="s">
        <v>108</v>
      </c>
      <c r="B2608" s="16">
        <v>40237</v>
      </c>
      <c r="C2608" s="16" t="str">
        <f t="shared" si="120"/>
        <v>Feb</v>
      </c>
      <c r="D2608" s="16" t="str">
        <f t="shared" si="121"/>
        <v>FY 2010</v>
      </c>
      <c r="E2608" s="16" t="str">
        <f t="shared" si="122"/>
        <v>Q4</v>
      </c>
      <c r="F2608" t="s">
        <v>117</v>
      </c>
      <c r="G2608" t="s">
        <v>118</v>
      </c>
      <c r="H2608">
        <v>398</v>
      </c>
      <c r="I2608" t="s">
        <v>111</v>
      </c>
      <c r="J2608" t="s">
        <v>112</v>
      </c>
      <c r="L2608">
        <v>30</v>
      </c>
      <c r="M2608" t="s">
        <v>119</v>
      </c>
    </row>
    <row r="2609" spans="1:13" x14ac:dyDescent="0.3">
      <c r="A2609" t="s">
        <v>108</v>
      </c>
      <c r="B2609" s="16">
        <v>40237</v>
      </c>
      <c r="C2609" s="16" t="str">
        <f t="shared" si="120"/>
        <v>Feb</v>
      </c>
      <c r="D2609" s="16" t="str">
        <f t="shared" si="121"/>
        <v>FY 2010</v>
      </c>
      <c r="E2609" s="16" t="str">
        <f t="shared" si="122"/>
        <v>Q4</v>
      </c>
      <c r="F2609" t="s">
        <v>120</v>
      </c>
      <c r="G2609" t="s">
        <v>121</v>
      </c>
      <c r="H2609">
        <v>64</v>
      </c>
      <c r="I2609" t="s">
        <v>111</v>
      </c>
      <c r="J2609" t="s">
        <v>112</v>
      </c>
      <c r="L2609">
        <v>40</v>
      </c>
      <c r="M2609" t="s">
        <v>122</v>
      </c>
    </row>
    <row r="2610" spans="1:13" x14ac:dyDescent="0.3">
      <c r="A2610" t="s">
        <v>108</v>
      </c>
      <c r="B2610" s="16">
        <v>40237</v>
      </c>
      <c r="C2610" s="16" t="str">
        <f t="shared" si="120"/>
        <v>Feb</v>
      </c>
      <c r="D2610" s="16" t="str">
        <f t="shared" si="121"/>
        <v>FY 2010</v>
      </c>
      <c r="E2610" s="16" t="str">
        <f t="shared" si="122"/>
        <v>Q4</v>
      </c>
      <c r="F2610" t="s">
        <v>123</v>
      </c>
      <c r="G2610" t="s">
        <v>124</v>
      </c>
      <c r="H2610">
        <v>1489</v>
      </c>
      <c r="I2610" t="s">
        <v>111</v>
      </c>
      <c r="J2610" t="s">
        <v>112</v>
      </c>
      <c r="L2610">
        <v>50</v>
      </c>
      <c r="M2610" t="s">
        <v>125</v>
      </c>
    </row>
    <row r="2611" spans="1:13" x14ac:dyDescent="0.3">
      <c r="A2611" t="s">
        <v>108</v>
      </c>
      <c r="B2611" s="16">
        <v>40237</v>
      </c>
      <c r="C2611" s="16" t="str">
        <f t="shared" si="120"/>
        <v>Feb</v>
      </c>
      <c r="D2611" s="16" t="str">
        <f t="shared" si="121"/>
        <v>FY 2010</v>
      </c>
      <c r="E2611" s="16" t="str">
        <f t="shared" si="122"/>
        <v>Q4</v>
      </c>
      <c r="F2611" t="s">
        <v>126</v>
      </c>
      <c r="G2611" t="s">
        <v>127</v>
      </c>
      <c r="H2611">
        <v>5912</v>
      </c>
      <c r="I2611" t="s">
        <v>111</v>
      </c>
      <c r="J2611" t="s">
        <v>112</v>
      </c>
      <c r="L2611">
        <v>60</v>
      </c>
      <c r="M2611" t="s">
        <v>128</v>
      </c>
    </row>
    <row r="2612" spans="1:13" x14ac:dyDescent="0.3">
      <c r="A2612" t="s">
        <v>108</v>
      </c>
      <c r="B2612" s="16">
        <v>40237</v>
      </c>
      <c r="C2612" s="16" t="str">
        <f t="shared" si="120"/>
        <v>Feb</v>
      </c>
      <c r="D2612" s="16" t="str">
        <f t="shared" si="121"/>
        <v>FY 2010</v>
      </c>
      <c r="E2612" s="16" t="str">
        <f t="shared" si="122"/>
        <v>Q4</v>
      </c>
      <c r="F2612" t="s">
        <v>129</v>
      </c>
      <c r="G2612" t="s">
        <v>130</v>
      </c>
      <c r="H2612">
        <v>59106</v>
      </c>
      <c r="I2612" t="s">
        <v>111</v>
      </c>
      <c r="J2612" t="s">
        <v>112</v>
      </c>
      <c r="L2612">
        <v>70</v>
      </c>
      <c r="M2612" t="s">
        <v>131</v>
      </c>
    </row>
    <row r="2613" spans="1:13" x14ac:dyDescent="0.3">
      <c r="A2613" t="s">
        <v>108</v>
      </c>
      <c r="B2613" s="16">
        <v>40237</v>
      </c>
      <c r="C2613" s="16" t="str">
        <f t="shared" si="120"/>
        <v>Feb</v>
      </c>
      <c r="D2613" s="16" t="str">
        <f t="shared" si="121"/>
        <v>FY 2010</v>
      </c>
      <c r="E2613" s="16" t="str">
        <f t="shared" si="122"/>
        <v>Q4</v>
      </c>
      <c r="F2613" t="s">
        <v>132</v>
      </c>
      <c r="G2613" t="s">
        <v>133</v>
      </c>
      <c r="H2613">
        <v>17369</v>
      </c>
      <c r="I2613" t="s">
        <v>111</v>
      </c>
      <c r="J2613" t="s">
        <v>112</v>
      </c>
      <c r="L2613">
        <v>80</v>
      </c>
      <c r="M2613" t="s">
        <v>134</v>
      </c>
    </row>
    <row r="2614" spans="1:13" x14ac:dyDescent="0.3">
      <c r="A2614" t="s">
        <v>108</v>
      </c>
      <c r="B2614" s="16">
        <v>40237</v>
      </c>
      <c r="C2614" s="16" t="str">
        <f t="shared" si="120"/>
        <v>Feb</v>
      </c>
      <c r="D2614" s="16" t="str">
        <f t="shared" si="121"/>
        <v>FY 2010</v>
      </c>
      <c r="E2614" s="16" t="str">
        <f t="shared" si="122"/>
        <v>Q4</v>
      </c>
      <c r="F2614" t="s">
        <v>135</v>
      </c>
      <c r="G2614" t="s">
        <v>136</v>
      </c>
      <c r="H2614">
        <v>9857</v>
      </c>
      <c r="I2614" t="s">
        <v>111</v>
      </c>
      <c r="J2614" t="s">
        <v>112</v>
      </c>
      <c r="L2614">
        <v>90</v>
      </c>
      <c r="M2614" t="s">
        <v>137</v>
      </c>
    </row>
    <row r="2615" spans="1:13" x14ac:dyDescent="0.3">
      <c r="A2615" t="s">
        <v>108</v>
      </c>
      <c r="B2615" s="16">
        <v>40237</v>
      </c>
      <c r="C2615" s="16" t="str">
        <f t="shared" si="120"/>
        <v>Feb</v>
      </c>
      <c r="D2615" s="16" t="str">
        <f t="shared" si="121"/>
        <v>FY 2010</v>
      </c>
      <c r="E2615" s="16" t="str">
        <f t="shared" si="122"/>
        <v>Q4</v>
      </c>
      <c r="F2615" t="s">
        <v>138</v>
      </c>
      <c r="G2615" t="s">
        <v>139</v>
      </c>
      <c r="H2615">
        <v>284</v>
      </c>
      <c r="I2615" t="s">
        <v>111</v>
      </c>
      <c r="J2615" t="s">
        <v>112</v>
      </c>
      <c r="L2615">
        <v>100</v>
      </c>
      <c r="M2615" t="s">
        <v>140</v>
      </c>
    </row>
    <row r="2616" spans="1:13" x14ac:dyDescent="0.3">
      <c r="A2616" t="s">
        <v>108</v>
      </c>
      <c r="B2616" s="16">
        <v>40237</v>
      </c>
      <c r="C2616" s="16" t="str">
        <f t="shared" si="120"/>
        <v>Feb</v>
      </c>
      <c r="D2616" s="16" t="str">
        <f t="shared" si="121"/>
        <v>FY 2010</v>
      </c>
      <c r="E2616" s="16" t="str">
        <f t="shared" si="122"/>
        <v>Q4</v>
      </c>
      <c r="F2616" t="s">
        <v>141</v>
      </c>
      <c r="G2616" t="s">
        <v>142</v>
      </c>
      <c r="H2616">
        <v>30</v>
      </c>
      <c r="I2616" t="s">
        <v>111</v>
      </c>
      <c r="J2616" t="s">
        <v>112</v>
      </c>
      <c r="L2616">
        <v>110</v>
      </c>
      <c r="M2616" t="s">
        <v>143</v>
      </c>
    </row>
    <row r="2617" spans="1:13" x14ac:dyDescent="0.3">
      <c r="A2617" t="s">
        <v>108</v>
      </c>
      <c r="B2617" s="16">
        <v>40237</v>
      </c>
      <c r="C2617" s="16" t="str">
        <f t="shared" si="120"/>
        <v>Feb</v>
      </c>
      <c r="D2617" s="16" t="str">
        <f t="shared" si="121"/>
        <v>FY 2010</v>
      </c>
      <c r="E2617" s="16" t="str">
        <f t="shared" si="122"/>
        <v>Q4</v>
      </c>
      <c r="F2617" t="s">
        <v>144</v>
      </c>
      <c r="G2617" t="s">
        <v>145</v>
      </c>
      <c r="H2617">
        <v>1323</v>
      </c>
      <c r="I2617" t="s">
        <v>111</v>
      </c>
      <c r="J2617" t="s">
        <v>112</v>
      </c>
      <c r="L2617">
        <v>120</v>
      </c>
      <c r="M2617" t="s">
        <v>146</v>
      </c>
    </row>
    <row r="2618" spans="1:13" x14ac:dyDescent="0.3">
      <c r="A2618" t="s">
        <v>108</v>
      </c>
      <c r="B2618" s="16">
        <v>40237</v>
      </c>
      <c r="C2618" s="16" t="str">
        <f t="shared" si="120"/>
        <v>Feb</v>
      </c>
      <c r="D2618" s="16" t="str">
        <f t="shared" si="121"/>
        <v>FY 2010</v>
      </c>
      <c r="E2618" s="16" t="str">
        <f t="shared" si="122"/>
        <v>Q4</v>
      </c>
      <c r="F2618" t="s">
        <v>147</v>
      </c>
      <c r="G2618" t="s">
        <v>148</v>
      </c>
      <c r="H2618">
        <v>5875</v>
      </c>
      <c r="I2618" t="s">
        <v>111</v>
      </c>
      <c r="J2618" t="s">
        <v>112</v>
      </c>
      <c r="L2618">
        <v>130</v>
      </c>
      <c r="M2618" t="s">
        <v>149</v>
      </c>
    </row>
    <row r="2619" spans="1:13" x14ac:dyDescent="0.3">
      <c r="A2619" t="s">
        <v>108</v>
      </c>
      <c r="B2619" s="16">
        <v>40237</v>
      </c>
      <c r="C2619" s="16" t="str">
        <f t="shared" si="120"/>
        <v>Feb</v>
      </c>
      <c r="D2619" s="16" t="str">
        <f t="shared" si="121"/>
        <v>FY 2010</v>
      </c>
      <c r="E2619" s="16" t="str">
        <f t="shared" si="122"/>
        <v>Q4</v>
      </c>
      <c r="F2619" t="s">
        <v>150</v>
      </c>
      <c r="G2619" t="s">
        <v>151</v>
      </c>
      <c r="H2619">
        <v>57342</v>
      </c>
      <c r="I2619" t="s">
        <v>111</v>
      </c>
      <c r="J2619" t="s">
        <v>112</v>
      </c>
      <c r="L2619">
        <v>140</v>
      </c>
      <c r="M2619" t="s">
        <v>152</v>
      </c>
    </row>
    <row r="2620" spans="1:13" x14ac:dyDescent="0.3">
      <c r="A2620" t="s">
        <v>108</v>
      </c>
      <c r="B2620" s="16">
        <v>40209</v>
      </c>
      <c r="C2620" s="16" t="str">
        <f t="shared" si="120"/>
        <v>Jan</v>
      </c>
      <c r="D2620" s="16" t="str">
        <f t="shared" si="121"/>
        <v>FY 2010</v>
      </c>
      <c r="E2620" s="16" t="str">
        <f t="shared" si="122"/>
        <v>Q4</v>
      </c>
      <c r="F2620" t="s">
        <v>109</v>
      </c>
      <c r="G2620" t="s">
        <v>110</v>
      </c>
      <c r="H2620">
        <v>19178</v>
      </c>
      <c r="I2620" t="s">
        <v>111</v>
      </c>
      <c r="J2620" t="s">
        <v>112</v>
      </c>
      <c r="L2620">
        <v>10</v>
      </c>
      <c r="M2620" t="s">
        <v>113</v>
      </c>
    </row>
    <row r="2621" spans="1:13" x14ac:dyDescent="0.3">
      <c r="A2621" t="s">
        <v>108</v>
      </c>
      <c r="B2621" s="16">
        <v>40209</v>
      </c>
      <c r="C2621" s="16" t="str">
        <f t="shared" si="120"/>
        <v>Jan</v>
      </c>
      <c r="D2621" s="16" t="str">
        <f t="shared" si="121"/>
        <v>FY 2010</v>
      </c>
      <c r="E2621" s="16" t="str">
        <f t="shared" si="122"/>
        <v>Q4</v>
      </c>
      <c r="F2621" t="s">
        <v>114</v>
      </c>
      <c r="G2621" t="s">
        <v>115</v>
      </c>
      <c r="H2621">
        <v>11400</v>
      </c>
      <c r="I2621" t="s">
        <v>111</v>
      </c>
      <c r="J2621" t="s">
        <v>112</v>
      </c>
      <c r="L2621">
        <v>20</v>
      </c>
      <c r="M2621" t="s">
        <v>116</v>
      </c>
    </row>
    <row r="2622" spans="1:13" x14ac:dyDescent="0.3">
      <c r="A2622" t="s">
        <v>108</v>
      </c>
      <c r="B2622" s="16">
        <v>40209</v>
      </c>
      <c r="C2622" s="16" t="str">
        <f t="shared" si="120"/>
        <v>Jan</v>
      </c>
      <c r="D2622" s="16" t="str">
        <f t="shared" si="121"/>
        <v>FY 2010</v>
      </c>
      <c r="E2622" s="16" t="str">
        <f t="shared" si="122"/>
        <v>Q4</v>
      </c>
      <c r="F2622" t="s">
        <v>117</v>
      </c>
      <c r="G2622" t="s">
        <v>118</v>
      </c>
      <c r="H2622">
        <v>416</v>
      </c>
      <c r="I2622" t="s">
        <v>111</v>
      </c>
      <c r="J2622" t="s">
        <v>112</v>
      </c>
      <c r="L2622">
        <v>30</v>
      </c>
      <c r="M2622" t="s">
        <v>119</v>
      </c>
    </row>
    <row r="2623" spans="1:13" x14ac:dyDescent="0.3">
      <c r="A2623" t="s">
        <v>108</v>
      </c>
      <c r="B2623" s="16">
        <v>40209</v>
      </c>
      <c r="C2623" s="16" t="str">
        <f t="shared" si="120"/>
        <v>Jan</v>
      </c>
      <c r="D2623" s="16" t="str">
        <f t="shared" si="121"/>
        <v>FY 2010</v>
      </c>
      <c r="E2623" s="16" t="str">
        <f t="shared" si="122"/>
        <v>Q4</v>
      </c>
      <c r="F2623" t="s">
        <v>120</v>
      </c>
      <c r="G2623" t="s">
        <v>121</v>
      </c>
      <c r="H2623">
        <v>54</v>
      </c>
      <c r="I2623" t="s">
        <v>111</v>
      </c>
      <c r="J2623" t="s">
        <v>112</v>
      </c>
      <c r="L2623">
        <v>40</v>
      </c>
      <c r="M2623" t="s">
        <v>122</v>
      </c>
    </row>
    <row r="2624" spans="1:13" x14ac:dyDescent="0.3">
      <c r="A2624" t="s">
        <v>108</v>
      </c>
      <c r="B2624" s="16">
        <v>40209</v>
      </c>
      <c r="C2624" s="16" t="str">
        <f t="shared" si="120"/>
        <v>Jan</v>
      </c>
      <c r="D2624" s="16" t="str">
        <f t="shared" si="121"/>
        <v>FY 2010</v>
      </c>
      <c r="E2624" s="16" t="str">
        <f t="shared" si="122"/>
        <v>Q4</v>
      </c>
      <c r="F2624" t="s">
        <v>123</v>
      </c>
      <c r="G2624" t="s">
        <v>124</v>
      </c>
      <c r="H2624">
        <v>1306</v>
      </c>
      <c r="I2624" t="s">
        <v>111</v>
      </c>
      <c r="J2624" t="s">
        <v>112</v>
      </c>
      <c r="L2624">
        <v>50</v>
      </c>
      <c r="M2624" t="s">
        <v>125</v>
      </c>
    </row>
    <row r="2625" spans="1:13" x14ac:dyDescent="0.3">
      <c r="A2625" t="s">
        <v>108</v>
      </c>
      <c r="B2625" s="16">
        <v>40209</v>
      </c>
      <c r="C2625" s="16" t="str">
        <f t="shared" si="120"/>
        <v>Jan</v>
      </c>
      <c r="D2625" s="16" t="str">
        <f t="shared" si="121"/>
        <v>FY 2010</v>
      </c>
      <c r="E2625" s="16" t="str">
        <f t="shared" si="122"/>
        <v>Q4</v>
      </c>
      <c r="F2625" t="s">
        <v>126</v>
      </c>
      <c r="G2625" t="s">
        <v>127</v>
      </c>
      <c r="H2625">
        <v>6002</v>
      </c>
      <c r="I2625" t="s">
        <v>111</v>
      </c>
      <c r="J2625" t="s">
        <v>112</v>
      </c>
      <c r="L2625">
        <v>60</v>
      </c>
      <c r="M2625" t="s">
        <v>128</v>
      </c>
    </row>
    <row r="2626" spans="1:13" x14ac:dyDescent="0.3">
      <c r="A2626" t="s">
        <v>108</v>
      </c>
      <c r="B2626" s="16">
        <v>40209</v>
      </c>
      <c r="C2626" s="16" t="str">
        <f t="shared" si="120"/>
        <v>Jan</v>
      </c>
      <c r="D2626" s="16" t="str">
        <f t="shared" si="121"/>
        <v>FY 2010</v>
      </c>
      <c r="E2626" s="16" t="str">
        <f t="shared" si="122"/>
        <v>Q4</v>
      </c>
      <c r="F2626" t="s">
        <v>129</v>
      </c>
      <c r="G2626" t="s">
        <v>130</v>
      </c>
      <c r="H2626">
        <v>61851</v>
      </c>
      <c r="I2626" t="s">
        <v>111</v>
      </c>
      <c r="J2626" t="s">
        <v>112</v>
      </c>
      <c r="L2626">
        <v>70</v>
      </c>
      <c r="M2626" t="s">
        <v>131</v>
      </c>
    </row>
    <row r="2627" spans="1:13" x14ac:dyDescent="0.3">
      <c r="A2627" t="s">
        <v>108</v>
      </c>
      <c r="B2627" s="16">
        <v>40209</v>
      </c>
      <c r="C2627" s="16" t="str">
        <f t="shared" ref="C2627:C2690" si="123">TEXT(B2627,"mmm")</f>
        <v>Jan</v>
      </c>
      <c r="D2627" s="16" t="str">
        <f t="shared" ref="D2627:D2690" si="124">"FY "&amp; (YEAR(B2627) + IF(MONTH(B2627)&gt;3,1,0))</f>
        <v>FY 2010</v>
      </c>
      <c r="E2627" s="16" t="str">
        <f t="shared" ref="E2627:E2690" si="125">CHOOSE(INT((MOD(MONTH(B2627)-4,12))/3)+1, "Q1", "Q2", "Q3", "Q4")</f>
        <v>Q4</v>
      </c>
      <c r="F2627" t="s">
        <v>132</v>
      </c>
      <c r="G2627" t="s">
        <v>133</v>
      </c>
      <c r="H2627">
        <v>18761</v>
      </c>
      <c r="I2627" t="s">
        <v>111</v>
      </c>
      <c r="J2627" t="s">
        <v>112</v>
      </c>
      <c r="L2627">
        <v>80</v>
      </c>
      <c r="M2627" t="s">
        <v>134</v>
      </c>
    </row>
    <row r="2628" spans="1:13" x14ac:dyDescent="0.3">
      <c r="A2628" t="s">
        <v>108</v>
      </c>
      <c r="B2628" s="16">
        <v>40209</v>
      </c>
      <c r="C2628" s="16" t="str">
        <f t="shared" si="123"/>
        <v>Jan</v>
      </c>
      <c r="D2628" s="16" t="str">
        <f t="shared" si="124"/>
        <v>FY 2010</v>
      </c>
      <c r="E2628" s="16" t="str">
        <f t="shared" si="125"/>
        <v>Q4</v>
      </c>
      <c r="F2628" t="s">
        <v>135</v>
      </c>
      <c r="G2628" t="s">
        <v>136</v>
      </c>
      <c r="H2628">
        <v>11040</v>
      </c>
      <c r="I2628" t="s">
        <v>111</v>
      </c>
      <c r="J2628" t="s">
        <v>112</v>
      </c>
      <c r="L2628">
        <v>90</v>
      </c>
      <c r="M2628" t="s">
        <v>137</v>
      </c>
    </row>
    <row r="2629" spans="1:13" x14ac:dyDescent="0.3">
      <c r="A2629" t="s">
        <v>108</v>
      </c>
      <c r="B2629" s="16">
        <v>40209</v>
      </c>
      <c r="C2629" s="16" t="str">
        <f t="shared" si="123"/>
        <v>Jan</v>
      </c>
      <c r="D2629" s="16" t="str">
        <f t="shared" si="124"/>
        <v>FY 2010</v>
      </c>
      <c r="E2629" s="16" t="str">
        <f t="shared" si="125"/>
        <v>Q4</v>
      </c>
      <c r="F2629" t="s">
        <v>138</v>
      </c>
      <c r="G2629" t="s">
        <v>139</v>
      </c>
      <c r="H2629">
        <v>352</v>
      </c>
      <c r="I2629" t="s">
        <v>111</v>
      </c>
      <c r="J2629" t="s">
        <v>112</v>
      </c>
      <c r="L2629">
        <v>100</v>
      </c>
      <c r="M2629" t="s">
        <v>140</v>
      </c>
    </row>
    <row r="2630" spans="1:13" x14ac:dyDescent="0.3">
      <c r="A2630" t="s">
        <v>108</v>
      </c>
      <c r="B2630" s="16">
        <v>40209</v>
      </c>
      <c r="C2630" s="16" t="str">
        <f t="shared" si="123"/>
        <v>Jan</v>
      </c>
      <c r="D2630" s="16" t="str">
        <f t="shared" si="124"/>
        <v>FY 2010</v>
      </c>
      <c r="E2630" s="16" t="str">
        <f t="shared" si="125"/>
        <v>Q4</v>
      </c>
      <c r="F2630" t="s">
        <v>141</v>
      </c>
      <c r="G2630" t="s">
        <v>142</v>
      </c>
      <c r="H2630">
        <v>56</v>
      </c>
      <c r="I2630" t="s">
        <v>111</v>
      </c>
      <c r="J2630" t="s">
        <v>112</v>
      </c>
      <c r="L2630">
        <v>110</v>
      </c>
      <c r="M2630" t="s">
        <v>143</v>
      </c>
    </row>
    <row r="2631" spans="1:13" x14ac:dyDescent="0.3">
      <c r="A2631" t="s">
        <v>108</v>
      </c>
      <c r="B2631" s="16">
        <v>40209</v>
      </c>
      <c r="C2631" s="16" t="str">
        <f t="shared" si="123"/>
        <v>Jan</v>
      </c>
      <c r="D2631" s="16" t="str">
        <f t="shared" si="124"/>
        <v>FY 2010</v>
      </c>
      <c r="E2631" s="16" t="str">
        <f t="shared" si="125"/>
        <v>Q4</v>
      </c>
      <c r="F2631" t="s">
        <v>144</v>
      </c>
      <c r="G2631" t="s">
        <v>145</v>
      </c>
      <c r="H2631">
        <v>1506</v>
      </c>
      <c r="I2631" t="s">
        <v>111</v>
      </c>
      <c r="J2631" t="s">
        <v>112</v>
      </c>
      <c r="L2631">
        <v>120</v>
      </c>
      <c r="M2631" t="s">
        <v>146</v>
      </c>
    </row>
    <row r="2632" spans="1:13" x14ac:dyDescent="0.3">
      <c r="A2632" t="s">
        <v>108</v>
      </c>
      <c r="B2632" s="16">
        <v>40209</v>
      </c>
      <c r="C2632" s="16" t="str">
        <f t="shared" si="123"/>
        <v>Jan</v>
      </c>
      <c r="D2632" s="16" t="str">
        <f t="shared" si="124"/>
        <v>FY 2010</v>
      </c>
      <c r="E2632" s="16" t="str">
        <f t="shared" si="125"/>
        <v>Q4</v>
      </c>
      <c r="F2632" t="s">
        <v>147</v>
      </c>
      <c r="G2632" t="s">
        <v>148</v>
      </c>
      <c r="H2632">
        <v>5807</v>
      </c>
      <c r="I2632" t="s">
        <v>111</v>
      </c>
      <c r="J2632" t="s">
        <v>112</v>
      </c>
      <c r="L2632">
        <v>130</v>
      </c>
      <c r="M2632" t="s">
        <v>149</v>
      </c>
    </row>
    <row r="2633" spans="1:13" x14ac:dyDescent="0.3">
      <c r="A2633" t="s">
        <v>108</v>
      </c>
      <c r="B2633" s="16">
        <v>40209</v>
      </c>
      <c r="C2633" s="16" t="str">
        <f t="shared" si="123"/>
        <v>Jan</v>
      </c>
      <c r="D2633" s="16" t="str">
        <f t="shared" si="124"/>
        <v>FY 2010</v>
      </c>
      <c r="E2633" s="16" t="str">
        <f t="shared" si="125"/>
        <v>Q4</v>
      </c>
      <c r="F2633" t="s">
        <v>150</v>
      </c>
      <c r="G2633" t="s">
        <v>151</v>
      </c>
      <c r="H2633">
        <v>63392</v>
      </c>
      <c r="I2633" t="s">
        <v>111</v>
      </c>
      <c r="J2633" t="s">
        <v>112</v>
      </c>
      <c r="L2633">
        <v>140</v>
      </c>
      <c r="M2633" t="s">
        <v>152</v>
      </c>
    </row>
    <row r="2634" spans="1:13" x14ac:dyDescent="0.3">
      <c r="A2634" t="s">
        <v>108</v>
      </c>
      <c r="B2634" s="16">
        <v>40178</v>
      </c>
      <c r="C2634" s="16" t="str">
        <f t="shared" si="123"/>
        <v>Dec</v>
      </c>
      <c r="D2634" s="16" t="str">
        <f t="shared" si="124"/>
        <v>FY 2010</v>
      </c>
      <c r="E2634" s="16" t="str">
        <f t="shared" si="125"/>
        <v>Q3</v>
      </c>
      <c r="F2634" t="s">
        <v>109</v>
      </c>
      <c r="G2634" t="s">
        <v>110</v>
      </c>
      <c r="H2634">
        <v>15610</v>
      </c>
      <c r="I2634" t="s">
        <v>111</v>
      </c>
      <c r="J2634" t="s">
        <v>112</v>
      </c>
      <c r="L2634">
        <v>10</v>
      </c>
      <c r="M2634" t="s">
        <v>113</v>
      </c>
    </row>
    <row r="2635" spans="1:13" x14ac:dyDescent="0.3">
      <c r="A2635" t="s">
        <v>108</v>
      </c>
      <c r="B2635" s="16">
        <v>40178</v>
      </c>
      <c r="C2635" s="16" t="str">
        <f t="shared" si="123"/>
        <v>Dec</v>
      </c>
      <c r="D2635" s="16" t="str">
        <f t="shared" si="124"/>
        <v>FY 2010</v>
      </c>
      <c r="E2635" s="16" t="str">
        <f t="shared" si="125"/>
        <v>Q3</v>
      </c>
      <c r="F2635" t="s">
        <v>114</v>
      </c>
      <c r="G2635" t="s">
        <v>115</v>
      </c>
      <c r="H2635">
        <v>7068</v>
      </c>
      <c r="I2635" t="s">
        <v>111</v>
      </c>
      <c r="J2635" t="s">
        <v>112</v>
      </c>
      <c r="L2635">
        <v>20</v>
      </c>
      <c r="M2635" t="s">
        <v>116</v>
      </c>
    </row>
    <row r="2636" spans="1:13" x14ac:dyDescent="0.3">
      <c r="A2636" t="s">
        <v>108</v>
      </c>
      <c r="B2636" s="16">
        <v>40178</v>
      </c>
      <c r="C2636" s="16" t="str">
        <f t="shared" si="123"/>
        <v>Dec</v>
      </c>
      <c r="D2636" s="16" t="str">
        <f t="shared" si="124"/>
        <v>FY 2010</v>
      </c>
      <c r="E2636" s="16" t="str">
        <f t="shared" si="125"/>
        <v>Q3</v>
      </c>
      <c r="F2636" t="s">
        <v>117</v>
      </c>
      <c r="G2636" t="s">
        <v>118</v>
      </c>
      <c r="H2636">
        <v>318</v>
      </c>
      <c r="I2636" t="s">
        <v>111</v>
      </c>
      <c r="J2636" t="s">
        <v>112</v>
      </c>
      <c r="L2636">
        <v>30</v>
      </c>
      <c r="M2636" t="s">
        <v>119</v>
      </c>
    </row>
    <row r="2637" spans="1:13" x14ac:dyDescent="0.3">
      <c r="A2637" t="s">
        <v>108</v>
      </c>
      <c r="B2637" s="16">
        <v>40178</v>
      </c>
      <c r="C2637" s="16" t="str">
        <f t="shared" si="123"/>
        <v>Dec</v>
      </c>
      <c r="D2637" s="16" t="str">
        <f t="shared" si="124"/>
        <v>FY 2010</v>
      </c>
      <c r="E2637" s="16" t="str">
        <f t="shared" si="125"/>
        <v>Q3</v>
      </c>
      <c r="F2637" t="s">
        <v>120</v>
      </c>
      <c r="G2637" t="s">
        <v>121</v>
      </c>
      <c r="H2637">
        <v>21</v>
      </c>
      <c r="I2637" t="s">
        <v>111</v>
      </c>
      <c r="J2637" t="s">
        <v>112</v>
      </c>
      <c r="L2637">
        <v>40</v>
      </c>
      <c r="M2637" t="s">
        <v>122</v>
      </c>
    </row>
    <row r="2638" spans="1:13" x14ac:dyDescent="0.3">
      <c r="A2638" t="s">
        <v>108</v>
      </c>
      <c r="B2638" s="16">
        <v>40178</v>
      </c>
      <c r="C2638" s="16" t="str">
        <f t="shared" si="123"/>
        <v>Dec</v>
      </c>
      <c r="D2638" s="16" t="str">
        <f t="shared" si="124"/>
        <v>FY 2010</v>
      </c>
      <c r="E2638" s="16" t="str">
        <f t="shared" si="125"/>
        <v>Q3</v>
      </c>
      <c r="F2638" t="s">
        <v>123</v>
      </c>
      <c r="G2638" t="s">
        <v>124</v>
      </c>
      <c r="H2638">
        <v>1410</v>
      </c>
      <c r="I2638" t="s">
        <v>111</v>
      </c>
      <c r="J2638" t="s">
        <v>112</v>
      </c>
      <c r="L2638">
        <v>50</v>
      </c>
      <c r="M2638" t="s">
        <v>125</v>
      </c>
    </row>
    <row r="2639" spans="1:13" x14ac:dyDescent="0.3">
      <c r="A2639" t="s">
        <v>108</v>
      </c>
      <c r="B2639" s="16">
        <v>40178</v>
      </c>
      <c r="C2639" s="16" t="str">
        <f t="shared" si="123"/>
        <v>Dec</v>
      </c>
      <c r="D2639" s="16" t="str">
        <f t="shared" si="124"/>
        <v>FY 2010</v>
      </c>
      <c r="E2639" s="16" t="str">
        <f t="shared" si="125"/>
        <v>Q3</v>
      </c>
      <c r="F2639" t="s">
        <v>126</v>
      </c>
      <c r="G2639" t="s">
        <v>127</v>
      </c>
      <c r="H2639">
        <v>6793</v>
      </c>
      <c r="I2639" t="s">
        <v>111</v>
      </c>
      <c r="J2639" t="s">
        <v>112</v>
      </c>
      <c r="L2639">
        <v>60</v>
      </c>
      <c r="M2639" t="s">
        <v>128</v>
      </c>
    </row>
    <row r="2640" spans="1:13" x14ac:dyDescent="0.3">
      <c r="A2640" t="s">
        <v>108</v>
      </c>
      <c r="B2640" s="16">
        <v>40178</v>
      </c>
      <c r="C2640" s="16" t="str">
        <f t="shared" si="123"/>
        <v>Dec</v>
      </c>
      <c r="D2640" s="16" t="str">
        <f t="shared" si="124"/>
        <v>FY 2010</v>
      </c>
      <c r="E2640" s="16" t="str">
        <f t="shared" si="125"/>
        <v>Q3</v>
      </c>
      <c r="F2640" t="s">
        <v>129</v>
      </c>
      <c r="G2640" t="s">
        <v>130</v>
      </c>
      <c r="H2640">
        <v>59081</v>
      </c>
      <c r="I2640" t="s">
        <v>111</v>
      </c>
      <c r="J2640" t="s">
        <v>112</v>
      </c>
      <c r="L2640">
        <v>70</v>
      </c>
      <c r="M2640" t="s">
        <v>131</v>
      </c>
    </row>
    <row r="2641" spans="1:13" x14ac:dyDescent="0.3">
      <c r="A2641" t="s">
        <v>108</v>
      </c>
      <c r="B2641" s="16">
        <v>40178</v>
      </c>
      <c r="C2641" s="16" t="str">
        <f t="shared" si="123"/>
        <v>Dec</v>
      </c>
      <c r="D2641" s="16" t="str">
        <f t="shared" si="124"/>
        <v>FY 2010</v>
      </c>
      <c r="E2641" s="16" t="str">
        <f t="shared" si="125"/>
        <v>Q3</v>
      </c>
      <c r="F2641" t="s">
        <v>132</v>
      </c>
      <c r="G2641" t="s">
        <v>133</v>
      </c>
      <c r="H2641">
        <v>15215</v>
      </c>
      <c r="I2641" t="s">
        <v>111</v>
      </c>
      <c r="J2641" t="s">
        <v>112</v>
      </c>
      <c r="L2641">
        <v>80</v>
      </c>
      <c r="M2641" t="s">
        <v>134</v>
      </c>
    </row>
    <row r="2642" spans="1:13" x14ac:dyDescent="0.3">
      <c r="A2642" t="s">
        <v>108</v>
      </c>
      <c r="B2642" s="16">
        <v>40178</v>
      </c>
      <c r="C2642" s="16" t="str">
        <f t="shared" si="123"/>
        <v>Dec</v>
      </c>
      <c r="D2642" s="16" t="str">
        <f t="shared" si="124"/>
        <v>FY 2010</v>
      </c>
      <c r="E2642" s="16" t="str">
        <f t="shared" si="125"/>
        <v>Q3</v>
      </c>
      <c r="F2642" t="s">
        <v>135</v>
      </c>
      <c r="G2642" t="s">
        <v>136</v>
      </c>
      <c r="H2642">
        <v>7381</v>
      </c>
      <c r="I2642" t="s">
        <v>111</v>
      </c>
      <c r="J2642" t="s">
        <v>112</v>
      </c>
      <c r="L2642">
        <v>90</v>
      </c>
      <c r="M2642" t="s">
        <v>137</v>
      </c>
    </row>
    <row r="2643" spans="1:13" x14ac:dyDescent="0.3">
      <c r="A2643" t="s">
        <v>108</v>
      </c>
      <c r="B2643" s="16">
        <v>40178</v>
      </c>
      <c r="C2643" s="16" t="str">
        <f t="shared" si="123"/>
        <v>Dec</v>
      </c>
      <c r="D2643" s="16" t="str">
        <f t="shared" si="124"/>
        <v>FY 2010</v>
      </c>
      <c r="E2643" s="16" t="str">
        <f t="shared" si="125"/>
        <v>Q3</v>
      </c>
      <c r="F2643" t="s">
        <v>138</v>
      </c>
      <c r="G2643" t="s">
        <v>139</v>
      </c>
      <c r="H2643">
        <v>219</v>
      </c>
      <c r="I2643" t="s">
        <v>111</v>
      </c>
      <c r="J2643" t="s">
        <v>112</v>
      </c>
      <c r="L2643">
        <v>100</v>
      </c>
      <c r="M2643" t="s">
        <v>140</v>
      </c>
    </row>
    <row r="2644" spans="1:13" x14ac:dyDescent="0.3">
      <c r="A2644" t="s">
        <v>108</v>
      </c>
      <c r="B2644" s="16">
        <v>40178</v>
      </c>
      <c r="C2644" s="16" t="str">
        <f t="shared" si="123"/>
        <v>Dec</v>
      </c>
      <c r="D2644" s="16" t="str">
        <f t="shared" si="124"/>
        <v>FY 2010</v>
      </c>
      <c r="E2644" s="16" t="str">
        <f t="shared" si="125"/>
        <v>Q3</v>
      </c>
      <c r="F2644" t="s">
        <v>141</v>
      </c>
      <c r="G2644" t="s">
        <v>142</v>
      </c>
      <c r="H2644">
        <v>18</v>
      </c>
      <c r="I2644" t="s">
        <v>111</v>
      </c>
      <c r="J2644" t="s">
        <v>112</v>
      </c>
      <c r="L2644">
        <v>110</v>
      </c>
      <c r="M2644" t="s">
        <v>143</v>
      </c>
    </row>
    <row r="2645" spans="1:13" x14ac:dyDescent="0.3">
      <c r="A2645" t="s">
        <v>108</v>
      </c>
      <c r="B2645" s="16">
        <v>40178</v>
      </c>
      <c r="C2645" s="16" t="str">
        <f t="shared" si="123"/>
        <v>Dec</v>
      </c>
      <c r="D2645" s="16" t="str">
        <f t="shared" si="124"/>
        <v>FY 2010</v>
      </c>
      <c r="E2645" s="16" t="str">
        <f t="shared" si="125"/>
        <v>Q3</v>
      </c>
      <c r="F2645" t="s">
        <v>144</v>
      </c>
      <c r="G2645" t="s">
        <v>145</v>
      </c>
      <c r="H2645">
        <v>1213</v>
      </c>
      <c r="I2645" t="s">
        <v>111</v>
      </c>
      <c r="J2645" t="s">
        <v>112</v>
      </c>
      <c r="L2645">
        <v>120</v>
      </c>
      <c r="M2645" t="s">
        <v>146</v>
      </c>
    </row>
    <row r="2646" spans="1:13" x14ac:dyDescent="0.3">
      <c r="A2646" t="s">
        <v>108</v>
      </c>
      <c r="B2646" s="16">
        <v>40178</v>
      </c>
      <c r="C2646" s="16" t="str">
        <f t="shared" si="123"/>
        <v>Dec</v>
      </c>
      <c r="D2646" s="16" t="str">
        <f t="shared" si="124"/>
        <v>FY 2010</v>
      </c>
      <c r="E2646" s="16" t="str">
        <f t="shared" si="125"/>
        <v>Q3</v>
      </c>
      <c r="F2646" t="s">
        <v>147</v>
      </c>
      <c r="G2646" t="s">
        <v>148</v>
      </c>
      <c r="H2646">
        <v>6384</v>
      </c>
      <c r="I2646" t="s">
        <v>111</v>
      </c>
      <c r="J2646" t="s">
        <v>112</v>
      </c>
      <c r="L2646">
        <v>130</v>
      </c>
      <c r="M2646" t="s">
        <v>149</v>
      </c>
    </row>
    <row r="2647" spans="1:13" x14ac:dyDescent="0.3">
      <c r="A2647" t="s">
        <v>108</v>
      </c>
      <c r="B2647" s="16">
        <v>40178</v>
      </c>
      <c r="C2647" s="16" t="str">
        <f t="shared" si="123"/>
        <v>Dec</v>
      </c>
      <c r="D2647" s="16" t="str">
        <f t="shared" si="124"/>
        <v>FY 2010</v>
      </c>
      <c r="E2647" s="16" t="str">
        <f t="shared" si="125"/>
        <v>Q3</v>
      </c>
      <c r="F2647" t="s">
        <v>150</v>
      </c>
      <c r="G2647" t="s">
        <v>151</v>
      </c>
      <c r="H2647">
        <v>58055</v>
      </c>
      <c r="I2647" t="s">
        <v>111</v>
      </c>
      <c r="J2647" t="s">
        <v>112</v>
      </c>
      <c r="L2647">
        <v>140</v>
      </c>
      <c r="M2647" t="s">
        <v>152</v>
      </c>
    </row>
    <row r="2648" spans="1:13" x14ac:dyDescent="0.3">
      <c r="A2648" t="s">
        <v>108</v>
      </c>
      <c r="B2648" s="16">
        <v>40147</v>
      </c>
      <c r="C2648" s="16" t="str">
        <f t="shared" si="123"/>
        <v>Nov</v>
      </c>
      <c r="D2648" s="16" t="str">
        <f t="shared" si="124"/>
        <v>FY 2010</v>
      </c>
      <c r="E2648" s="16" t="str">
        <f t="shared" si="125"/>
        <v>Q3</v>
      </c>
      <c r="F2648" t="s">
        <v>109</v>
      </c>
      <c r="G2648" t="s">
        <v>110</v>
      </c>
      <c r="H2648">
        <v>18170</v>
      </c>
      <c r="I2648" t="s">
        <v>111</v>
      </c>
      <c r="J2648" t="s">
        <v>112</v>
      </c>
      <c r="L2648">
        <v>10</v>
      </c>
      <c r="M2648" t="s">
        <v>113</v>
      </c>
    </row>
    <row r="2649" spans="1:13" x14ac:dyDescent="0.3">
      <c r="A2649" t="s">
        <v>108</v>
      </c>
      <c r="B2649" s="16">
        <v>40147</v>
      </c>
      <c r="C2649" s="16" t="str">
        <f t="shared" si="123"/>
        <v>Nov</v>
      </c>
      <c r="D2649" s="16" t="str">
        <f t="shared" si="124"/>
        <v>FY 2010</v>
      </c>
      <c r="E2649" s="16" t="str">
        <f t="shared" si="125"/>
        <v>Q3</v>
      </c>
      <c r="F2649" t="s">
        <v>114</v>
      </c>
      <c r="G2649" t="s">
        <v>115</v>
      </c>
      <c r="H2649">
        <v>8575</v>
      </c>
      <c r="I2649" t="s">
        <v>111</v>
      </c>
      <c r="J2649" t="s">
        <v>112</v>
      </c>
      <c r="L2649">
        <v>20</v>
      </c>
      <c r="M2649" t="s">
        <v>116</v>
      </c>
    </row>
    <row r="2650" spans="1:13" x14ac:dyDescent="0.3">
      <c r="A2650" t="s">
        <v>108</v>
      </c>
      <c r="B2650" s="16">
        <v>40147</v>
      </c>
      <c r="C2650" s="16" t="str">
        <f t="shared" si="123"/>
        <v>Nov</v>
      </c>
      <c r="D2650" s="16" t="str">
        <f t="shared" si="124"/>
        <v>FY 2010</v>
      </c>
      <c r="E2650" s="16" t="str">
        <f t="shared" si="125"/>
        <v>Q3</v>
      </c>
      <c r="F2650" t="s">
        <v>117</v>
      </c>
      <c r="G2650" t="s">
        <v>118</v>
      </c>
      <c r="H2650">
        <v>204</v>
      </c>
      <c r="I2650" t="s">
        <v>111</v>
      </c>
      <c r="J2650" t="s">
        <v>112</v>
      </c>
      <c r="L2650">
        <v>30</v>
      </c>
      <c r="M2650" t="s">
        <v>119</v>
      </c>
    </row>
    <row r="2651" spans="1:13" x14ac:dyDescent="0.3">
      <c r="A2651" t="s">
        <v>108</v>
      </c>
      <c r="B2651" s="16">
        <v>40147</v>
      </c>
      <c r="C2651" s="16" t="str">
        <f t="shared" si="123"/>
        <v>Nov</v>
      </c>
      <c r="D2651" s="16" t="str">
        <f t="shared" si="124"/>
        <v>FY 2010</v>
      </c>
      <c r="E2651" s="16" t="str">
        <f t="shared" si="125"/>
        <v>Q3</v>
      </c>
      <c r="F2651" t="s">
        <v>120</v>
      </c>
      <c r="G2651" t="s">
        <v>121</v>
      </c>
      <c r="H2651">
        <v>55</v>
      </c>
      <c r="I2651" t="s">
        <v>111</v>
      </c>
      <c r="J2651" t="s">
        <v>112</v>
      </c>
      <c r="L2651">
        <v>40</v>
      </c>
      <c r="M2651" t="s">
        <v>122</v>
      </c>
    </row>
    <row r="2652" spans="1:13" x14ac:dyDescent="0.3">
      <c r="A2652" t="s">
        <v>108</v>
      </c>
      <c r="B2652" s="16">
        <v>40147</v>
      </c>
      <c r="C2652" s="16" t="str">
        <f t="shared" si="123"/>
        <v>Nov</v>
      </c>
      <c r="D2652" s="16" t="str">
        <f t="shared" si="124"/>
        <v>FY 2010</v>
      </c>
      <c r="E2652" s="16" t="str">
        <f t="shared" si="125"/>
        <v>Q3</v>
      </c>
      <c r="F2652" t="s">
        <v>123</v>
      </c>
      <c r="G2652" t="s">
        <v>124</v>
      </c>
      <c r="H2652">
        <v>1389</v>
      </c>
      <c r="I2652" t="s">
        <v>111</v>
      </c>
      <c r="J2652" t="s">
        <v>112</v>
      </c>
      <c r="L2652">
        <v>50</v>
      </c>
      <c r="M2652" t="s">
        <v>125</v>
      </c>
    </row>
    <row r="2653" spans="1:13" x14ac:dyDescent="0.3">
      <c r="A2653" t="s">
        <v>108</v>
      </c>
      <c r="B2653" s="16">
        <v>40147</v>
      </c>
      <c r="C2653" s="16" t="str">
        <f t="shared" si="123"/>
        <v>Nov</v>
      </c>
      <c r="D2653" s="16" t="str">
        <f t="shared" si="124"/>
        <v>FY 2010</v>
      </c>
      <c r="E2653" s="16" t="str">
        <f t="shared" si="125"/>
        <v>Q3</v>
      </c>
      <c r="F2653" t="s">
        <v>126</v>
      </c>
      <c r="G2653" t="s">
        <v>127</v>
      </c>
      <c r="H2653">
        <v>7947</v>
      </c>
      <c r="I2653" t="s">
        <v>111</v>
      </c>
      <c r="J2653" t="s">
        <v>112</v>
      </c>
      <c r="L2653">
        <v>60</v>
      </c>
      <c r="M2653" t="s">
        <v>128</v>
      </c>
    </row>
    <row r="2654" spans="1:13" x14ac:dyDescent="0.3">
      <c r="A2654" t="s">
        <v>108</v>
      </c>
      <c r="B2654" s="16">
        <v>40147</v>
      </c>
      <c r="C2654" s="16" t="str">
        <f t="shared" si="123"/>
        <v>Nov</v>
      </c>
      <c r="D2654" s="16" t="str">
        <f t="shared" si="124"/>
        <v>FY 2010</v>
      </c>
      <c r="E2654" s="16" t="str">
        <f t="shared" si="125"/>
        <v>Q3</v>
      </c>
      <c r="F2654" t="s">
        <v>129</v>
      </c>
      <c r="G2654" t="s">
        <v>130</v>
      </c>
      <c r="H2654">
        <v>58094</v>
      </c>
      <c r="I2654" t="s">
        <v>111</v>
      </c>
      <c r="J2654" t="s">
        <v>112</v>
      </c>
      <c r="L2654">
        <v>70</v>
      </c>
      <c r="M2654" t="s">
        <v>131</v>
      </c>
    </row>
    <row r="2655" spans="1:13" x14ac:dyDescent="0.3">
      <c r="A2655" t="s">
        <v>108</v>
      </c>
      <c r="B2655" s="16">
        <v>40147</v>
      </c>
      <c r="C2655" s="16" t="str">
        <f t="shared" si="123"/>
        <v>Nov</v>
      </c>
      <c r="D2655" s="16" t="str">
        <f t="shared" si="124"/>
        <v>FY 2010</v>
      </c>
      <c r="E2655" s="16" t="str">
        <f t="shared" si="125"/>
        <v>Q3</v>
      </c>
      <c r="F2655" t="s">
        <v>132</v>
      </c>
      <c r="G2655" t="s">
        <v>133</v>
      </c>
      <c r="H2655">
        <v>17609</v>
      </c>
      <c r="I2655" t="s">
        <v>111</v>
      </c>
      <c r="J2655" t="s">
        <v>112</v>
      </c>
      <c r="L2655">
        <v>80</v>
      </c>
      <c r="M2655" t="s">
        <v>134</v>
      </c>
    </row>
    <row r="2656" spans="1:13" x14ac:dyDescent="0.3">
      <c r="A2656" t="s">
        <v>108</v>
      </c>
      <c r="B2656" s="16">
        <v>40147</v>
      </c>
      <c r="C2656" s="16" t="str">
        <f t="shared" si="123"/>
        <v>Nov</v>
      </c>
      <c r="D2656" s="16" t="str">
        <f t="shared" si="124"/>
        <v>FY 2010</v>
      </c>
      <c r="E2656" s="16" t="str">
        <f t="shared" si="125"/>
        <v>Q3</v>
      </c>
      <c r="F2656" t="s">
        <v>135</v>
      </c>
      <c r="G2656" t="s">
        <v>136</v>
      </c>
      <c r="H2656">
        <v>9512</v>
      </c>
      <c r="I2656" t="s">
        <v>111</v>
      </c>
      <c r="J2656" t="s">
        <v>112</v>
      </c>
      <c r="L2656">
        <v>90</v>
      </c>
      <c r="M2656" t="s">
        <v>137</v>
      </c>
    </row>
    <row r="2657" spans="1:13" x14ac:dyDescent="0.3">
      <c r="A2657" t="s">
        <v>108</v>
      </c>
      <c r="B2657" s="16">
        <v>40147</v>
      </c>
      <c r="C2657" s="16" t="str">
        <f t="shared" si="123"/>
        <v>Nov</v>
      </c>
      <c r="D2657" s="16" t="str">
        <f t="shared" si="124"/>
        <v>FY 2010</v>
      </c>
      <c r="E2657" s="16" t="str">
        <f t="shared" si="125"/>
        <v>Q3</v>
      </c>
      <c r="F2657" t="s">
        <v>138</v>
      </c>
      <c r="G2657" t="s">
        <v>139</v>
      </c>
      <c r="H2657">
        <v>249</v>
      </c>
      <c r="I2657" t="s">
        <v>111</v>
      </c>
      <c r="J2657" t="s">
        <v>112</v>
      </c>
      <c r="L2657">
        <v>100</v>
      </c>
      <c r="M2657" t="s">
        <v>140</v>
      </c>
    </row>
    <row r="2658" spans="1:13" x14ac:dyDescent="0.3">
      <c r="A2658" t="s">
        <v>108</v>
      </c>
      <c r="B2658" s="16">
        <v>40147</v>
      </c>
      <c r="C2658" s="16" t="str">
        <f t="shared" si="123"/>
        <v>Nov</v>
      </c>
      <c r="D2658" s="16" t="str">
        <f t="shared" si="124"/>
        <v>FY 2010</v>
      </c>
      <c r="E2658" s="16" t="str">
        <f t="shared" si="125"/>
        <v>Q3</v>
      </c>
      <c r="F2658" t="s">
        <v>141</v>
      </c>
      <c r="G2658" t="s">
        <v>142</v>
      </c>
      <c r="H2658">
        <v>62</v>
      </c>
      <c r="I2658" t="s">
        <v>111</v>
      </c>
      <c r="J2658" t="s">
        <v>112</v>
      </c>
      <c r="L2658">
        <v>110</v>
      </c>
      <c r="M2658" t="s">
        <v>143</v>
      </c>
    </row>
    <row r="2659" spans="1:13" x14ac:dyDescent="0.3">
      <c r="A2659" t="s">
        <v>108</v>
      </c>
      <c r="B2659" s="16">
        <v>40147</v>
      </c>
      <c r="C2659" s="16" t="str">
        <f t="shared" si="123"/>
        <v>Nov</v>
      </c>
      <c r="D2659" s="16" t="str">
        <f t="shared" si="124"/>
        <v>FY 2010</v>
      </c>
      <c r="E2659" s="16" t="str">
        <f t="shared" si="125"/>
        <v>Q3</v>
      </c>
      <c r="F2659" t="s">
        <v>144</v>
      </c>
      <c r="G2659" t="s">
        <v>145</v>
      </c>
      <c r="H2659">
        <v>1496</v>
      </c>
      <c r="I2659" t="s">
        <v>111</v>
      </c>
      <c r="J2659" t="s">
        <v>112</v>
      </c>
      <c r="L2659">
        <v>120</v>
      </c>
      <c r="M2659" t="s">
        <v>146</v>
      </c>
    </row>
    <row r="2660" spans="1:13" x14ac:dyDescent="0.3">
      <c r="A2660" t="s">
        <v>108</v>
      </c>
      <c r="B2660" s="16">
        <v>40147</v>
      </c>
      <c r="C2660" s="16" t="str">
        <f t="shared" si="123"/>
        <v>Nov</v>
      </c>
      <c r="D2660" s="16" t="str">
        <f t="shared" si="124"/>
        <v>FY 2010</v>
      </c>
      <c r="E2660" s="16" t="str">
        <f t="shared" si="125"/>
        <v>Q3</v>
      </c>
      <c r="F2660" t="s">
        <v>147</v>
      </c>
      <c r="G2660" t="s">
        <v>148</v>
      </c>
      <c r="H2660">
        <v>6290</v>
      </c>
      <c r="I2660" t="s">
        <v>111</v>
      </c>
      <c r="J2660" t="s">
        <v>112</v>
      </c>
      <c r="L2660">
        <v>130</v>
      </c>
      <c r="M2660" t="s">
        <v>149</v>
      </c>
    </row>
    <row r="2661" spans="1:13" x14ac:dyDescent="0.3">
      <c r="A2661" t="s">
        <v>108</v>
      </c>
      <c r="B2661" s="16">
        <v>40147</v>
      </c>
      <c r="C2661" s="16" t="str">
        <f t="shared" si="123"/>
        <v>Nov</v>
      </c>
      <c r="D2661" s="16" t="str">
        <f t="shared" si="124"/>
        <v>FY 2010</v>
      </c>
      <c r="E2661" s="16" t="str">
        <f t="shared" si="125"/>
        <v>Q3</v>
      </c>
      <c r="F2661" t="s">
        <v>150</v>
      </c>
      <c r="G2661" t="s">
        <v>151</v>
      </c>
      <c r="H2661">
        <v>58357</v>
      </c>
      <c r="I2661" t="s">
        <v>111</v>
      </c>
      <c r="J2661" t="s">
        <v>112</v>
      </c>
      <c r="L2661">
        <v>140</v>
      </c>
      <c r="M2661" t="s">
        <v>152</v>
      </c>
    </row>
    <row r="2662" spans="1:13" x14ac:dyDescent="0.3">
      <c r="A2662" t="s">
        <v>108</v>
      </c>
      <c r="B2662" s="16">
        <v>40117</v>
      </c>
      <c r="C2662" s="16" t="str">
        <f t="shared" si="123"/>
        <v>Oct</v>
      </c>
      <c r="D2662" s="16" t="str">
        <f t="shared" si="124"/>
        <v>FY 2010</v>
      </c>
      <c r="E2662" s="16" t="str">
        <f t="shared" si="125"/>
        <v>Q3</v>
      </c>
      <c r="F2662" t="s">
        <v>109</v>
      </c>
      <c r="G2662" t="s">
        <v>110</v>
      </c>
      <c r="H2662">
        <v>18752</v>
      </c>
      <c r="I2662" t="s">
        <v>111</v>
      </c>
      <c r="J2662" t="s">
        <v>112</v>
      </c>
      <c r="L2662">
        <v>10</v>
      </c>
      <c r="M2662" t="s">
        <v>113</v>
      </c>
    </row>
    <row r="2663" spans="1:13" x14ac:dyDescent="0.3">
      <c r="A2663" t="s">
        <v>108</v>
      </c>
      <c r="B2663" s="16">
        <v>40117</v>
      </c>
      <c r="C2663" s="16" t="str">
        <f t="shared" si="123"/>
        <v>Oct</v>
      </c>
      <c r="D2663" s="16" t="str">
        <f t="shared" si="124"/>
        <v>FY 2010</v>
      </c>
      <c r="E2663" s="16" t="str">
        <f t="shared" si="125"/>
        <v>Q3</v>
      </c>
      <c r="F2663" t="s">
        <v>114</v>
      </c>
      <c r="G2663" t="s">
        <v>115</v>
      </c>
      <c r="H2663">
        <v>11110</v>
      </c>
      <c r="I2663" t="s">
        <v>111</v>
      </c>
      <c r="J2663" t="s">
        <v>112</v>
      </c>
      <c r="L2663">
        <v>20</v>
      </c>
      <c r="M2663" t="s">
        <v>116</v>
      </c>
    </row>
    <row r="2664" spans="1:13" x14ac:dyDescent="0.3">
      <c r="A2664" t="s">
        <v>108</v>
      </c>
      <c r="B2664" s="16">
        <v>40117</v>
      </c>
      <c r="C2664" s="16" t="str">
        <f t="shared" si="123"/>
        <v>Oct</v>
      </c>
      <c r="D2664" s="16" t="str">
        <f t="shared" si="124"/>
        <v>FY 2010</v>
      </c>
      <c r="E2664" s="16" t="str">
        <f t="shared" si="125"/>
        <v>Q3</v>
      </c>
      <c r="F2664" t="s">
        <v>117</v>
      </c>
      <c r="G2664" t="s">
        <v>118</v>
      </c>
      <c r="H2664">
        <v>232</v>
      </c>
      <c r="I2664" t="s">
        <v>111</v>
      </c>
      <c r="J2664" t="s">
        <v>112</v>
      </c>
      <c r="L2664">
        <v>30</v>
      </c>
      <c r="M2664" t="s">
        <v>119</v>
      </c>
    </row>
    <row r="2665" spans="1:13" x14ac:dyDescent="0.3">
      <c r="A2665" t="s">
        <v>108</v>
      </c>
      <c r="B2665" s="16">
        <v>40117</v>
      </c>
      <c r="C2665" s="16" t="str">
        <f t="shared" si="123"/>
        <v>Oct</v>
      </c>
      <c r="D2665" s="16" t="str">
        <f t="shared" si="124"/>
        <v>FY 2010</v>
      </c>
      <c r="E2665" s="16" t="str">
        <f t="shared" si="125"/>
        <v>Q3</v>
      </c>
      <c r="F2665" t="s">
        <v>120</v>
      </c>
      <c r="G2665" t="s">
        <v>121</v>
      </c>
      <c r="H2665">
        <v>54</v>
      </c>
      <c r="I2665" t="s">
        <v>111</v>
      </c>
      <c r="J2665" t="s">
        <v>112</v>
      </c>
      <c r="L2665">
        <v>40</v>
      </c>
      <c r="M2665" t="s">
        <v>122</v>
      </c>
    </row>
    <row r="2666" spans="1:13" x14ac:dyDescent="0.3">
      <c r="A2666" t="s">
        <v>108</v>
      </c>
      <c r="B2666" s="16">
        <v>40117</v>
      </c>
      <c r="C2666" s="16" t="str">
        <f t="shared" si="123"/>
        <v>Oct</v>
      </c>
      <c r="D2666" s="16" t="str">
        <f t="shared" si="124"/>
        <v>FY 2010</v>
      </c>
      <c r="E2666" s="16" t="str">
        <f t="shared" si="125"/>
        <v>Q3</v>
      </c>
      <c r="F2666" t="s">
        <v>123</v>
      </c>
      <c r="G2666" t="s">
        <v>124</v>
      </c>
      <c r="H2666">
        <v>1177</v>
      </c>
      <c r="I2666" t="s">
        <v>111</v>
      </c>
      <c r="J2666" t="s">
        <v>112</v>
      </c>
      <c r="L2666">
        <v>50</v>
      </c>
      <c r="M2666" t="s">
        <v>125</v>
      </c>
    </row>
    <row r="2667" spans="1:13" x14ac:dyDescent="0.3">
      <c r="A2667" t="s">
        <v>108</v>
      </c>
      <c r="B2667" s="16">
        <v>40117</v>
      </c>
      <c r="C2667" s="16" t="str">
        <f t="shared" si="123"/>
        <v>Oct</v>
      </c>
      <c r="D2667" s="16" t="str">
        <f t="shared" si="124"/>
        <v>FY 2010</v>
      </c>
      <c r="E2667" s="16" t="str">
        <f t="shared" si="125"/>
        <v>Q3</v>
      </c>
      <c r="F2667" t="s">
        <v>126</v>
      </c>
      <c r="G2667" t="s">
        <v>127</v>
      </c>
      <c r="H2667">
        <v>6179</v>
      </c>
      <c r="I2667" t="s">
        <v>111</v>
      </c>
      <c r="J2667" t="s">
        <v>112</v>
      </c>
      <c r="L2667">
        <v>60</v>
      </c>
      <c r="M2667" t="s">
        <v>128</v>
      </c>
    </row>
    <row r="2668" spans="1:13" x14ac:dyDescent="0.3">
      <c r="A2668" t="s">
        <v>108</v>
      </c>
      <c r="B2668" s="16">
        <v>40117</v>
      </c>
      <c r="C2668" s="16" t="str">
        <f t="shared" si="123"/>
        <v>Oct</v>
      </c>
      <c r="D2668" s="16" t="str">
        <f t="shared" si="124"/>
        <v>FY 2010</v>
      </c>
      <c r="E2668" s="16" t="str">
        <f t="shared" si="125"/>
        <v>Q3</v>
      </c>
      <c r="F2668" t="s">
        <v>129</v>
      </c>
      <c r="G2668" t="s">
        <v>130</v>
      </c>
      <c r="H2668">
        <v>68450</v>
      </c>
      <c r="I2668" t="s">
        <v>111</v>
      </c>
      <c r="J2668" t="s">
        <v>112</v>
      </c>
      <c r="L2668">
        <v>70</v>
      </c>
      <c r="M2668" t="s">
        <v>131</v>
      </c>
    </row>
    <row r="2669" spans="1:13" x14ac:dyDescent="0.3">
      <c r="A2669" t="s">
        <v>108</v>
      </c>
      <c r="B2669" s="16">
        <v>40117</v>
      </c>
      <c r="C2669" s="16" t="str">
        <f t="shared" si="123"/>
        <v>Oct</v>
      </c>
      <c r="D2669" s="16" t="str">
        <f t="shared" si="124"/>
        <v>FY 2010</v>
      </c>
      <c r="E2669" s="16" t="str">
        <f t="shared" si="125"/>
        <v>Q3</v>
      </c>
      <c r="F2669" t="s">
        <v>132</v>
      </c>
      <c r="G2669" t="s">
        <v>133</v>
      </c>
      <c r="H2669">
        <v>19497</v>
      </c>
      <c r="I2669" t="s">
        <v>111</v>
      </c>
      <c r="J2669" t="s">
        <v>112</v>
      </c>
      <c r="L2669">
        <v>80</v>
      </c>
      <c r="M2669" t="s">
        <v>134</v>
      </c>
    </row>
    <row r="2670" spans="1:13" x14ac:dyDescent="0.3">
      <c r="A2670" t="s">
        <v>108</v>
      </c>
      <c r="B2670" s="16">
        <v>40117</v>
      </c>
      <c r="C2670" s="16" t="str">
        <f t="shared" si="123"/>
        <v>Oct</v>
      </c>
      <c r="D2670" s="16" t="str">
        <f t="shared" si="124"/>
        <v>FY 2010</v>
      </c>
      <c r="E2670" s="16" t="str">
        <f t="shared" si="125"/>
        <v>Q3</v>
      </c>
      <c r="F2670" t="s">
        <v>135</v>
      </c>
      <c r="G2670" t="s">
        <v>136</v>
      </c>
      <c r="H2670">
        <v>11359</v>
      </c>
      <c r="I2670" t="s">
        <v>111</v>
      </c>
      <c r="J2670" t="s">
        <v>112</v>
      </c>
      <c r="L2670">
        <v>90</v>
      </c>
      <c r="M2670" t="s">
        <v>137</v>
      </c>
    </row>
    <row r="2671" spans="1:13" x14ac:dyDescent="0.3">
      <c r="A2671" t="s">
        <v>108</v>
      </c>
      <c r="B2671" s="16">
        <v>40117</v>
      </c>
      <c r="C2671" s="16" t="str">
        <f t="shared" si="123"/>
        <v>Oct</v>
      </c>
      <c r="D2671" s="16" t="str">
        <f t="shared" si="124"/>
        <v>FY 2010</v>
      </c>
      <c r="E2671" s="16" t="str">
        <f t="shared" si="125"/>
        <v>Q3</v>
      </c>
      <c r="F2671" t="s">
        <v>138</v>
      </c>
      <c r="G2671" t="s">
        <v>139</v>
      </c>
      <c r="H2671">
        <v>284</v>
      </c>
      <c r="I2671" t="s">
        <v>111</v>
      </c>
      <c r="J2671" t="s">
        <v>112</v>
      </c>
      <c r="L2671">
        <v>100</v>
      </c>
      <c r="M2671" t="s">
        <v>140</v>
      </c>
    </row>
    <row r="2672" spans="1:13" x14ac:dyDescent="0.3">
      <c r="A2672" t="s">
        <v>108</v>
      </c>
      <c r="B2672" s="16">
        <v>40117</v>
      </c>
      <c r="C2672" s="16" t="str">
        <f t="shared" si="123"/>
        <v>Oct</v>
      </c>
      <c r="D2672" s="16" t="str">
        <f t="shared" si="124"/>
        <v>FY 2010</v>
      </c>
      <c r="E2672" s="16" t="str">
        <f t="shared" si="125"/>
        <v>Q3</v>
      </c>
      <c r="F2672" t="s">
        <v>141</v>
      </c>
      <c r="G2672" t="s">
        <v>142</v>
      </c>
      <c r="H2672">
        <v>55</v>
      </c>
      <c r="I2672" t="s">
        <v>111</v>
      </c>
      <c r="J2672" t="s">
        <v>112</v>
      </c>
      <c r="L2672">
        <v>110</v>
      </c>
      <c r="M2672" t="s">
        <v>143</v>
      </c>
    </row>
    <row r="2673" spans="1:13" x14ac:dyDescent="0.3">
      <c r="A2673" t="s">
        <v>108</v>
      </c>
      <c r="B2673" s="16">
        <v>40117</v>
      </c>
      <c r="C2673" s="16" t="str">
        <f t="shared" si="123"/>
        <v>Oct</v>
      </c>
      <c r="D2673" s="16" t="str">
        <f t="shared" si="124"/>
        <v>FY 2010</v>
      </c>
      <c r="E2673" s="16" t="str">
        <f t="shared" si="125"/>
        <v>Q3</v>
      </c>
      <c r="F2673" t="s">
        <v>144</v>
      </c>
      <c r="G2673" t="s">
        <v>145</v>
      </c>
      <c r="H2673">
        <v>1617</v>
      </c>
      <c r="I2673" t="s">
        <v>111</v>
      </c>
      <c r="J2673" t="s">
        <v>112</v>
      </c>
      <c r="L2673">
        <v>120</v>
      </c>
      <c r="M2673" t="s">
        <v>146</v>
      </c>
    </row>
    <row r="2674" spans="1:13" x14ac:dyDescent="0.3">
      <c r="A2674" t="s">
        <v>108</v>
      </c>
      <c r="B2674" s="16">
        <v>40117</v>
      </c>
      <c r="C2674" s="16" t="str">
        <f t="shared" si="123"/>
        <v>Oct</v>
      </c>
      <c r="D2674" s="16" t="str">
        <f t="shared" si="124"/>
        <v>FY 2010</v>
      </c>
      <c r="E2674" s="16" t="str">
        <f t="shared" si="125"/>
        <v>Q3</v>
      </c>
      <c r="F2674" t="s">
        <v>147</v>
      </c>
      <c r="G2674" t="s">
        <v>148</v>
      </c>
      <c r="H2674">
        <v>6182</v>
      </c>
      <c r="I2674" t="s">
        <v>111</v>
      </c>
      <c r="J2674" t="s">
        <v>112</v>
      </c>
      <c r="L2674">
        <v>130</v>
      </c>
      <c r="M2674" t="s">
        <v>149</v>
      </c>
    </row>
    <row r="2675" spans="1:13" x14ac:dyDescent="0.3">
      <c r="A2675" t="s">
        <v>108</v>
      </c>
      <c r="B2675" s="16">
        <v>40117</v>
      </c>
      <c r="C2675" s="16" t="str">
        <f t="shared" si="123"/>
        <v>Oct</v>
      </c>
      <c r="D2675" s="16" t="str">
        <f t="shared" si="124"/>
        <v>FY 2010</v>
      </c>
      <c r="E2675" s="16" t="str">
        <f t="shared" si="125"/>
        <v>Q3</v>
      </c>
      <c r="F2675" t="s">
        <v>150</v>
      </c>
      <c r="G2675" t="s">
        <v>151</v>
      </c>
      <c r="H2675">
        <v>69195</v>
      </c>
      <c r="I2675" t="s">
        <v>111</v>
      </c>
      <c r="J2675" t="s">
        <v>112</v>
      </c>
      <c r="L2675">
        <v>140</v>
      </c>
      <c r="M2675" t="s">
        <v>152</v>
      </c>
    </row>
    <row r="2676" spans="1:13" x14ac:dyDescent="0.3">
      <c r="A2676" t="s">
        <v>108</v>
      </c>
      <c r="B2676" s="16">
        <v>40086</v>
      </c>
      <c r="C2676" s="16" t="str">
        <f t="shared" si="123"/>
        <v>Sept</v>
      </c>
      <c r="D2676" s="16" t="str">
        <f t="shared" si="124"/>
        <v>FY 2010</v>
      </c>
      <c r="E2676" s="16" t="str">
        <f t="shared" si="125"/>
        <v>Q2</v>
      </c>
      <c r="F2676" t="s">
        <v>109</v>
      </c>
      <c r="G2676" t="s">
        <v>110</v>
      </c>
      <c r="H2676">
        <v>14069</v>
      </c>
      <c r="I2676" t="s">
        <v>111</v>
      </c>
      <c r="J2676" t="s">
        <v>112</v>
      </c>
      <c r="L2676">
        <v>10</v>
      </c>
      <c r="M2676" t="s">
        <v>113</v>
      </c>
    </row>
    <row r="2677" spans="1:13" x14ac:dyDescent="0.3">
      <c r="A2677" t="s">
        <v>108</v>
      </c>
      <c r="B2677" s="16">
        <v>40086</v>
      </c>
      <c r="C2677" s="16" t="str">
        <f t="shared" si="123"/>
        <v>Sept</v>
      </c>
      <c r="D2677" s="16" t="str">
        <f t="shared" si="124"/>
        <v>FY 2010</v>
      </c>
      <c r="E2677" s="16" t="str">
        <f t="shared" si="125"/>
        <v>Q2</v>
      </c>
      <c r="F2677" t="s">
        <v>114</v>
      </c>
      <c r="G2677" t="s">
        <v>115</v>
      </c>
      <c r="H2677">
        <v>8862</v>
      </c>
      <c r="I2677" t="s">
        <v>111</v>
      </c>
      <c r="J2677" t="s">
        <v>112</v>
      </c>
      <c r="L2677">
        <v>20</v>
      </c>
      <c r="M2677" t="s">
        <v>116</v>
      </c>
    </row>
    <row r="2678" spans="1:13" x14ac:dyDescent="0.3">
      <c r="A2678" t="s">
        <v>108</v>
      </c>
      <c r="B2678" s="16">
        <v>40086</v>
      </c>
      <c r="C2678" s="16" t="str">
        <f t="shared" si="123"/>
        <v>Sept</v>
      </c>
      <c r="D2678" s="16" t="str">
        <f t="shared" si="124"/>
        <v>FY 2010</v>
      </c>
      <c r="E2678" s="16" t="str">
        <f t="shared" si="125"/>
        <v>Q2</v>
      </c>
      <c r="F2678" t="s">
        <v>117</v>
      </c>
      <c r="G2678" t="s">
        <v>118</v>
      </c>
      <c r="H2678">
        <v>228</v>
      </c>
      <c r="I2678" t="s">
        <v>111</v>
      </c>
      <c r="J2678" t="s">
        <v>112</v>
      </c>
      <c r="L2678">
        <v>30</v>
      </c>
      <c r="M2678" t="s">
        <v>119</v>
      </c>
    </row>
    <row r="2679" spans="1:13" x14ac:dyDescent="0.3">
      <c r="A2679" t="s">
        <v>108</v>
      </c>
      <c r="B2679" s="16">
        <v>40086</v>
      </c>
      <c r="C2679" s="16" t="str">
        <f t="shared" si="123"/>
        <v>Sept</v>
      </c>
      <c r="D2679" s="16" t="str">
        <f t="shared" si="124"/>
        <v>FY 2010</v>
      </c>
      <c r="E2679" s="16" t="str">
        <f t="shared" si="125"/>
        <v>Q2</v>
      </c>
      <c r="F2679" t="s">
        <v>120</v>
      </c>
      <c r="G2679" t="s">
        <v>121</v>
      </c>
      <c r="H2679">
        <v>46</v>
      </c>
      <c r="I2679" t="s">
        <v>111</v>
      </c>
      <c r="J2679" t="s">
        <v>112</v>
      </c>
      <c r="L2679">
        <v>40</v>
      </c>
      <c r="M2679" t="s">
        <v>122</v>
      </c>
    </row>
    <row r="2680" spans="1:13" x14ac:dyDescent="0.3">
      <c r="A2680" t="s">
        <v>108</v>
      </c>
      <c r="B2680" s="16">
        <v>40086</v>
      </c>
      <c r="C2680" s="16" t="str">
        <f t="shared" si="123"/>
        <v>Sept</v>
      </c>
      <c r="D2680" s="16" t="str">
        <f t="shared" si="124"/>
        <v>FY 2010</v>
      </c>
      <c r="E2680" s="16" t="str">
        <f t="shared" si="125"/>
        <v>Q2</v>
      </c>
      <c r="F2680" t="s">
        <v>123</v>
      </c>
      <c r="G2680" t="s">
        <v>124</v>
      </c>
      <c r="H2680">
        <v>1012</v>
      </c>
      <c r="I2680" t="s">
        <v>111</v>
      </c>
      <c r="J2680" t="s">
        <v>112</v>
      </c>
      <c r="L2680">
        <v>50</v>
      </c>
      <c r="M2680" t="s">
        <v>125</v>
      </c>
    </row>
    <row r="2681" spans="1:13" x14ac:dyDescent="0.3">
      <c r="A2681" t="s">
        <v>108</v>
      </c>
      <c r="B2681" s="16">
        <v>40086</v>
      </c>
      <c r="C2681" s="16" t="str">
        <f t="shared" si="123"/>
        <v>Sept</v>
      </c>
      <c r="D2681" s="16" t="str">
        <f t="shared" si="124"/>
        <v>FY 2010</v>
      </c>
      <c r="E2681" s="16" t="str">
        <f t="shared" si="125"/>
        <v>Q2</v>
      </c>
      <c r="F2681" t="s">
        <v>126</v>
      </c>
      <c r="G2681" t="s">
        <v>127</v>
      </c>
      <c r="H2681">
        <v>3921</v>
      </c>
      <c r="I2681" t="s">
        <v>111</v>
      </c>
      <c r="J2681" t="s">
        <v>112</v>
      </c>
      <c r="L2681">
        <v>60</v>
      </c>
      <c r="M2681" t="s">
        <v>128</v>
      </c>
    </row>
    <row r="2682" spans="1:13" x14ac:dyDescent="0.3">
      <c r="A2682" t="s">
        <v>108</v>
      </c>
      <c r="B2682" s="16">
        <v>40086</v>
      </c>
      <c r="C2682" s="16" t="str">
        <f t="shared" si="123"/>
        <v>Sept</v>
      </c>
      <c r="D2682" s="16" t="str">
        <f t="shared" si="124"/>
        <v>FY 2010</v>
      </c>
      <c r="E2682" s="16" t="str">
        <f t="shared" si="125"/>
        <v>Q2</v>
      </c>
      <c r="F2682" t="s">
        <v>129</v>
      </c>
      <c r="G2682" t="s">
        <v>130</v>
      </c>
      <c r="H2682">
        <v>55259</v>
      </c>
      <c r="I2682" t="s">
        <v>111</v>
      </c>
      <c r="J2682" t="s">
        <v>112</v>
      </c>
      <c r="L2682">
        <v>70</v>
      </c>
      <c r="M2682" t="s">
        <v>131</v>
      </c>
    </row>
    <row r="2683" spans="1:13" x14ac:dyDescent="0.3">
      <c r="A2683" t="s">
        <v>108</v>
      </c>
      <c r="B2683" s="16">
        <v>40086</v>
      </c>
      <c r="C2683" s="16" t="str">
        <f t="shared" si="123"/>
        <v>Sept</v>
      </c>
      <c r="D2683" s="16" t="str">
        <f t="shared" si="124"/>
        <v>FY 2010</v>
      </c>
      <c r="E2683" s="16" t="str">
        <f t="shared" si="125"/>
        <v>Q2</v>
      </c>
      <c r="F2683" t="s">
        <v>132</v>
      </c>
      <c r="G2683" t="s">
        <v>133</v>
      </c>
      <c r="H2683">
        <v>14530</v>
      </c>
      <c r="I2683" t="s">
        <v>111</v>
      </c>
      <c r="J2683" t="s">
        <v>112</v>
      </c>
      <c r="L2683">
        <v>80</v>
      </c>
      <c r="M2683" t="s">
        <v>134</v>
      </c>
    </row>
    <row r="2684" spans="1:13" x14ac:dyDescent="0.3">
      <c r="A2684" t="s">
        <v>108</v>
      </c>
      <c r="B2684" s="16">
        <v>40086</v>
      </c>
      <c r="C2684" s="16" t="str">
        <f t="shared" si="123"/>
        <v>Sept</v>
      </c>
      <c r="D2684" s="16" t="str">
        <f t="shared" si="124"/>
        <v>FY 2010</v>
      </c>
      <c r="E2684" s="16" t="str">
        <f t="shared" si="125"/>
        <v>Q2</v>
      </c>
      <c r="F2684" t="s">
        <v>135</v>
      </c>
      <c r="G2684" t="s">
        <v>136</v>
      </c>
      <c r="H2684">
        <v>8110</v>
      </c>
      <c r="I2684" t="s">
        <v>111</v>
      </c>
      <c r="J2684" t="s">
        <v>112</v>
      </c>
      <c r="L2684">
        <v>90</v>
      </c>
      <c r="M2684" t="s">
        <v>137</v>
      </c>
    </row>
    <row r="2685" spans="1:13" x14ac:dyDescent="0.3">
      <c r="A2685" t="s">
        <v>108</v>
      </c>
      <c r="B2685" s="16">
        <v>40086</v>
      </c>
      <c r="C2685" s="16" t="str">
        <f t="shared" si="123"/>
        <v>Sept</v>
      </c>
      <c r="D2685" s="16" t="str">
        <f t="shared" si="124"/>
        <v>FY 2010</v>
      </c>
      <c r="E2685" s="16" t="str">
        <f t="shared" si="125"/>
        <v>Q2</v>
      </c>
      <c r="F2685" t="s">
        <v>138</v>
      </c>
      <c r="G2685" t="s">
        <v>139</v>
      </c>
      <c r="H2685">
        <v>210</v>
      </c>
      <c r="I2685" t="s">
        <v>111</v>
      </c>
      <c r="J2685" t="s">
        <v>112</v>
      </c>
      <c r="L2685">
        <v>100</v>
      </c>
      <c r="M2685" t="s">
        <v>140</v>
      </c>
    </row>
    <row r="2686" spans="1:13" x14ac:dyDescent="0.3">
      <c r="A2686" t="s">
        <v>108</v>
      </c>
      <c r="B2686" s="16">
        <v>40086</v>
      </c>
      <c r="C2686" s="16" t="str">
        <f t="shared" si="123"/>
        <v>Sept</v>
      </c>
      <c r="D2686" s="16" t="str">
        <f t="shared" si="124"/>
        <v>FY 2010</v>
      </c>
      <c r="E2686" s="16" t="str">
        <f t="shared" si="125"/>
        <v>Q2</v>
      </c>
      <c r="F2686" t="s">
        <v>141</v>
      </c>
      <c r="G2686" t="s">
        <v>142</v>
      </c>
      <c r="H2686">
        <v>44</v>
      </c>
      <c r="I2686" t="s">
        <v>111</v>
      </c>
      <c r="J2686" t="s">
        <v>112</v>
      </c>
      <c r="L2686">
        <v>110</v>
      </c>
      <c r="M2686" t="s">
        <v>143</v>
      </c>
    </row>
    <row r="2687" spans="1:13" x14ac:dyDescent="0.3">
      <c r="A2687" t="s">
        <v>108</v>
      </c>
      <c r="B2687" s="16">
        <v>40086</v>
      </c>
      <c r="C2687" s="16" t="str">
        <f t="shared" si="123"/>
        <v>Sept</v>
      </c>
      <c r="D2687" s="16" t="str">
        <f t="shared" si="124"/>
        <v>FY 2010</v>
      </c>
      <c r="E2687" s="16" t="str">
        <f t="shared" si="125"/>
        <v>Q2</v>
      </c>
      <c r="F2687" t="s">
        <v>144</v>
      </c>
      <c r="G2687" t="s">
        <v>145</v>
      </c>
      <c r="H2687">
        <v>1114</v>
      </c>
      <c r="I2687" t="s">
        <v>111</v>
      </c>
      <c r="J2687" t="s">
        <v>112</v>
      </c>
      <c r="L2687">
        <v>120</v>
      </c>
      <c r="M2687" t="s">
        <v>146</v>
      </c>
    </row>
    <row r="2688" spans="1:13" x14ac:dyDescent="0.3">
      <c r="A2688" t="s">
        <v>108</v>
      </c>
      <c r="B2688" s="16">
        <v>40086</v>
      </c>
      <c r="C2688" s="16" t="str">
        <f t="shared" si="123"/>
        <v>Sept</v>
      </c>
      <c r="D2688" s="16" t="str">
        <f t="shared" si="124"/>
        <v>FY 2010</v>
      </c>
      <c r="E2688" s="16" t="str">
        <f t="shared" si="125"/>
        <v>Q2</v>
      </c>
      <c r="F2688" t="s">
        <v>147</v>
      </c>
      <c r="G2688" t="s">
        <v>148</v>
      </c>
      <c r="H2688">
        <v>5052</v>
      </c>
      <c r="I2688" t="s">
        <v>111</v>
      </c>
      <c r="J2688" t="s">
        <v>112</v>
      </c>
      <c r="L2688">
        <v>130</v>
      </c>
      <c r="M2688" t="s">
        <v>149</v>
      </c>
    </row>
    <row r="2689" spans="1:13" x14ac:dyDescent="0.3">
      <c r="A2689" t="s">
        <v>108</v>
      </c>
      <c r="B2689" s="16">
        <v>40086</v>
      </c>
      <c r="C2689" s="16" t="str">
        <f t="shared" si="123"/>
        <v>Sept</v>
      </c>
      <c r="D2689" s="16" t="str">
        <f t="shared" si="124"/>
        <v>FY 2010</v>
      </c>
      <c r="E2689" s="16" t="str">
        <f t="shared" si="125"/>
        <v>Q2</v>
      </c>
      <c r="F2689" t="s">
        <v>150</v>
      </c>
      <c r="G2689" t="s">
        <v>151</v>
      </c>
      <c r="H2689">
        <v>54014</v>
      </c>
      <c r="I2689" t="s">
        <v>111</v>
      </c>
      <c r="J2689" t="s">
        <v>112</v>
      </c>
      <c r="L2689">
        <v>140</v>
      </c>
      <c r="M2689" t="s">
        <v>152</v>
      </c>
    </row>
    <row r="2690" spans="1:13" x14ac:dyDescent="0.3">
      <c r="A2690" t="s">
        <v>108</v>
      </c>
      <c r="B2690" s="16">
        <v>40056</v>
      </c>
      <c r="C2690" s="16" t="str">
        <f t="shared" si="123"/>
        <v>Aug</v>
      </c>
      <c r="D2690" s="16" t="str">
        <f t="shared" si="124"/>
        <v>FY 2010</v>
      </c>
      <c r="E2690" s="16" t="str">
        <f t="shared" si="125"/>
        <v>Q2</v>
      </c>
      <c r="F2690" t="s">
        <v>109</v>
      </c>
      <c r="G2690" t="s">
        <v>110</v>
      </c>
      <c r="H2690">
        <v>16044</v>
      </c>
      <c r="I2690" t="s">
        <v>111</v>
      </c>
      <c r="J2690" t="s">
        <v>112</v>
      </c>
      <c r="L2690">
        <v>10</v>
      </c>
      <c r="M2690" t="s">
        <v>113</v>
      </c>
    </row>
    <row r="2691" spans="1:13" x14ac:dyDescent="0.3">
      <c r="A2691" t="s">
        <v>108</v>
      </c>
      <c r="B2691" s="16">
        <v>40056</v>
      </c>
      <c r="C2691" s="16" t="str">
        <f t="shared" ref="C2691:C2754" si="126">TEXT(B2691,"mmm")</f>
        <v>Aug</v>
      </c>
      <c r="D2691" s="16" t="str">
        <f t="shared" ref="D2691:D2754" si="127">"FY "&amp; (YEAR(B2691) + IF(MONTH(B2691)&gt;3,1,0))</f>
        <v>FY 2010</v>
      </c>
      <c r="E2691" s="16" t="str">
        <f t="shared" ref="E2691:E2754" si="128">CHOOSE(INT((MOD(MONTH(B2691)-4,12))/3)+1, "Q1", "Q2", "Q3", "Q4")</f>
        <v>Q2</v>
      </c>
      <c r="F2691" t="s">
        <v>114</v>
      </c>
      <c r="G2691" t="s">
        <v>115</v>
      </c>
      <c r="H2691">
        <v>9390</v>
      </c>
      <c r="I2691" t="s">
        <v>111</v>
      </c>
      <c r="J2691" t="s">
        <v>112</v>
      </c>
      <c r="L2691">
        <v>20</v>
      </c>
      <c r="M2691" t="s">
        <v>116</v>
      </c>
    </row>
    <row r="2692" spans="1:13" x14ac:dyDescent="0.3">
      <c r="A2692" t="s">
        <v>108</v>
      </c>
      <c r="B2692" s="16">
        <v>40056</v>
      </c>
      <c r="C2692" s="16" t="str">
        <f t="shared" si="126"/>
        <v>Aug</v>
      </c>
      <c r="D2692" s="16" t="str">
        <f t="shared" si="127"/>
        <v>FY 2010</v>
      </c>
      <c r="E2692" s="16" t="str">
        <f t="shared" si="128"/>
        <v>Q2</v>
      </c>
      <c r="F2692" t="s">
        <v>117</v>
      </c>
      <c r="G2692" t="s">
        <v>118</v>
      </c>
      <c r="H2692">
        <v>238</v>
      </c>
      <c r="I2692" t="s">
        <v>111</v>
      </c>
      <c r="J2692" t="s">
        <v>112</v>
      </c>
      <c r="L2692">
        <v>30</v>
      </c>
      <c r="M2692" t="s">
        <v>119</v>
      </c>
    </row>
    <row r="2693" spans="1:13" x14ac:dyDescent="0.3">
      <c r="A2693" t="s">
        <v>108</v>
      </c>
      <c r="B2693" s="16">
        <v>40056</v>
      </c>
      <c r="C2693" s="16" t="str">
        <f t="shared" si="126"/>
        <v>Aug</v>
      </c>
      <c r="D2693" s="16" t="str">
        <f t="shared" si="127"/>
        <v>FY 2010</v>
      </c>
      <c r="E2693" s="16" t="str">
        <f t="shared" si="128"/>
        <v>Q2</v>
      </c>
      <c r="F2693" t="s">
        <v>120</v>
      </c>
      <c r="G2693" t="s">
        <v>121</v>
      </c>
      <c r="H2693">
        <v>53</v>
      </c>
      <c r="I2693" t="s">
        <v>111</v>
      </c>
      <c r="J2693" t="s">
        <v>112</v>
      </c>
      <c r="L2693">
        <v>40</v>
      </c>
      <c r="M2693" t="s">
        <v>122</v>
      </c>
    </row>
    <row r="2694" spans="1:13" x14ac:dyDescent="0.3">
      <c r="A2694" t="s">
        <v>108</v>
      </c>
      <c r="B2694" s="16">
        <v>40056</v>
      </c>
      <c r="C2694" s="16" t="str">
        <f t="shared" si="126"/>
        <v>Aug</v>
      </c>
      <c r="D2694" s="16" t="str">
        <f t="shared" si="127"/>
        <v>FY 2010</v>
      </c>
      <c r="E2694" s="16" t="str">
        <f t="shared" si="128"/>
        <v>Q2</v>
      </c>
      <c r="F2694" t="s">
        <v>123</v>
      </c>
      <c r="G2694" t="s">
        <v>124</v>
      </c>
      <c r="H2694">
        <v>1627</v>
      </c>
      <c r="I2694" t="s">
        <v>111</v>
      </c>
      <c r="J2694" t="s">
        <v>112</v>
      </c>
      <c r="L2694">
        <v>50</v>
      </c>
      <c r="M2694" t="s">
        <v>125</v>
      </c>
    </row>
    <row r="2695" spans="1:13" x14ac:dyDescent="0.3">
      <c r="A2695" t="s">
        <v>108</v>
      </c>
      <c r="B2695" s="16">
        <v>40056</v>
      </c>
      <c r="C2695" s="16" t="str">
        <f t="shared" si="126"/>
        <v>Aug</v>
      </c>
      <c r="D2695" s="16" t="str">
        <f t="shared" si="127"/>
        <v>FY 2010</v>
      </c>
      <c r="E2695" s="16" t="str">
        <f t="shared" si="128"/>
        <v>Q2</v>
      </c>
      <c r="F2695" t="s">
        <v>126</v>
      </c>
      <c r="G2695" t="s">
        <v>127</v>
      </c>
      <c r="H2695">
        <v>4736</v>
      </c>
      <c r="I2695" t="s">
        <v>111</v>
      </c>
      <c r="J2695" t="s">
        <v>112</v>
      </c>
      <c r="L2695">
        <v>60</v>
      </c>
      <c r="M2695" t="s">
        <v>128</v>
      </c>
    </row>
    <row r="2696" spans="1:13" x14ac:dyDescent="0.3">
      <c r="A2696" t="s">
        <v>108</v>
      </c>
      <c r="B2696" s="16">
        <v>40056</v>
      </c>
      <c r="C2696" s="16" t="str">
        <f t="shared" si="126"/>
        <v>Aug</v>
      </c>
      <c r="D2696" s="16" t="str">
        <f t="shared" si="127"/>
        <v>FY 2010</v>
      </c>
      <c r="E2696" s="16" t="str">
        <f t="shared" si="128"/>
        <v>Q2</v>
      </c>
      <c r="F2696" t="s">
        <v>129</v>
      </c>
      <c r="G2696" t="s">
        <v>130</v>
      </c>
      <c r="H2696">
        <v>53459</v>
      </c>
      <c r="I2696" t="s">
        <v>111</v>
      </c>
      <c r="J2696" t="s">
        <v>112</v>
      </c>
      <c r="L2696">
        <v>70</v>
      </c>
      <c r="M2696" t="s">
        <v>131</v>
      </c>
    </row>
    <row r="2697" spans="1:13" x14ac:dyDescent="0.3">
      <c r="A2697" t="s">
        <v>108</v>
      </c>
      <c r="B2697" s="16">
        <v>40056</v>
      </c>
      <c r="C2697" s="16" t="str">
        <f t="shared" si="126"/>
        <v>Aug</v>
      </c>
      <c r="D2697" s="16" t="str">
        <f t="shared" si="127"/>
        <v>FY 2010</v>
      </c>
      <c r="E2697" s="16" t="str">
        <f t="shared" si="128"/>
        <v>Q2</v>
      </c>
      <c r="F2697" t="s">
        <v>132</v>
      </c>
      <c r="G2697" t="s">
        <v>133</v>
      </c>
      <c r="H2697">
        <v>15620</v>
      </c>
      <c r="I2697" t="s">
        <v>111</v>
      </c>
      <c r="J2697" t="s">
        <v>112</v>
      </c>
      <c r="L2697">
        <v>80</v>
      </c>
      <c r="M2697" t="s">
        <v>134</v>
      </c>
    </row>
    <row r="2698" spans="1:13" x14ac:dyDescent="0.3">
      <c r="A2698" t="s">
        <v>108</v>
      </c>
      <c r="B2698" s="16">
        <v>40056</v>
      </c>
      <c r="C2698" s="16" t="str">
        <f t="shared" si="126"/>
        <v>Aug</v>
      </c>
      <c r="D2698" s="16" t="str">
        <f t="shared" si="127"/>
        <v>FY 2010</v>
      </c>
      <c r="E2698" s="16" t="str">
        <f t="shared" si="128"/>
        <v>Q2</v>
      </c>
      <c r="F2698" t="s">
        <v>135</v>
      </c>
      <c r="G2698" t="s">
        <v>136</v>
      </c>
      <c r="H2698">
        <v>8879</v>
      </c>
      <c r="I2698" t="s">
        <v>111</v>
      </c>
      <c r="J2698" t="s">
        <v>112</v>
      </c>
      <c r="L2698">
        <v>90</v>
      </c>
      <c r="M2698" t="s">
        <v>137</v>
      </c>
    </row>
    <row r="2699" spans="1:13" x14ac:dyDescent="0.3">
      <c r="A2699" t="s">
        <v>108</v>
      </c>
      <c r="B2699" s="16">
        <v>40056</v>
      </c>
      <c r="C2699" s="16" t="str">
        <f t="shared" si="126"/>
        <v>Aug</v>
      </c>
      <c r="D2699" s="16" t="str">
        <f t="shared" si="127"/>
        <v>FY 2010</v>
      </c>
      <c r="E2699" s="16" t="str">
        <f t="shared" si="128"/>
        <v>Q2</v>
      </c>
      <c r="F2699" t="s">
        <v>138</v>
      </c>
      <c r="G2699" t="s">
        <v>139</v>
      </c>
      <c r="H2699">
        <v>265</v>
      </c>
      <c r="I2699" t="s">
        <v>111</v>
      </c>
      <c r="J2699" t="s">
        <v>112</v>
      </c>
      <c r="L2699">
        <v>100</v>
      </c>
      <c r="M2699" t="s">
        <v>140</v>
      </c>
    </row>
    <row r="2700" spans="1:13" x14ac:dyDescent="0.3">
      <c r="A2700" t="s">
        <v>108</v>
      </c>
      <c r="B2700" s="16">
        <v>40056</v>
      </c>
      <c r="C2700" s="16" t="str">
        <f t="shared" si="126"/>
        <v>Aug</v>
      </c>
      <c r="D2700" s="16" t="str">
        <f t="shared" si="127"/>
        <v>FY 2010</v>
      </c>
      <c r="E2700" s="16" t="str">
        <f t="shared" si="128"/>
        <v>Q2</v>
      </c>
      <c r="F2700" t="s">
        <v>141</v>
      </c>
      <c r="G2700" t="s">
        <v>142</v>
      </c>
      <c r="H2700">
        <v>57</v>
      </c>
      <c r="I2700" t="s">
        <v>111</v>
      </c>
      <c r="J2700" t="s">
        <v>112</v>
      </c>
      <c r="L2700">
        <v>110</v>
      </c>
      <c r="M2700" t="s">
        <v>143</v>
      </c>
    </row>
    <row r="2701" spans="1:13" x14ac:dyDescent="0.3">
      <c r="A2701" t="s">
        <v>108</v>
      </c>
      <c r="B2701" s="16">
        <v>40056</v>
      </c>
      <c r="C2701" s="16" t="str">
        <f t="shared" si="126"/>
        <v>Aug</v>
      </c>
      <c r="D2701" s="16" t="str">
        <f t="shared" si="127"/>
        <v>FY 2010</v>
      </c>
      <c r="E2701" s="16" t="str">
        <f t="shared" si="128"/>
        <v>Q2</v>
      </c>
      <c r="F2701" t="s">
        <v>144</v>
      </c>
      <c r="G2701" t="s">
        <v>145</v>
      </c>
      <c r="H2701">
        <v>1203</v>
      </c>
      <c r="I2701" t="s">
        <v>111</v>
      </c>
      <c r="J2701" t="s">
        <v>112</v>
      </c>
      <c r="L2701">
        <v>120</v>
      </c>
      <c r="M2701" t="s">
        <v>146</v>
      </c>
    </row>
    <row r="2702" spans="1:13" x14ac:dyDescent="0.3">
      <c r="A2702" t="s">
        <v>108</v>
      </c>
      <c r="B2702" s="16">
        <v>40056</v>
      </c>
      <c r="C2702" s="16" t="str">
        <f t="shared" si="126"/>
        <v>Aug</v>
      </c>
      <c r="D2702" s="16" t="str">
        <f t="shared" si="127"/>
        <v>FY 2010</v>
      </c>
      <c r="E2702" s="16" t="str">
        <f t="shared" si="128"/>
        <v>Q2</v>
      </c>
      <c r="F2702" t="s">
        <v>147</v>
      </c>
      <c r="G2702" t="s">
        <v>148</v>
      </c>
      <c r="H2702">
        <v>5216</v>
      </c>
      <c r="I2702" t="s">
        <v>111</v>
      </c>
      <c r="J2702" t="s">
        <v>112</v>
      </c>
      <c r="L2702">
        <v>130</v>
      </c>
      <c r="M2702" t="s">
        <v>149</v>
      </c>
    </row>
    <row r="2703" spans="1:13" x14ac:dyDescent="0.3">
      <c r="A2703" t="s">
        <v>108</v>
      </c>
      <c r="B2703" s="16">
        <v>40056</v>
      </c>
      <c r="C2703" s="16" t="str">
        <f t="shared" si="126"/>
        <v>Aug</v>
      </c>
      <c r="D2703" s="16" t="str">
        <f t="shared" si="127"/>
        <v>FY 2010</v>
      </c>
      <c r="E2703" s="16" t="str">
        <f t="shared" si="128"/>
        <v>Q2</v>
      </c>
      <c r="F2703" t="s">
        <v>150</v>
      </c>
      <c r="G2703" t="s">
        <v>151</v>
      </c>
      <c r="H2703">
        <v>54343</v>
      </c>
      <c r="I2703" t="s">
        <v>111</v>
      </c>
      <c r="J2703" t="s">
        <v>112</v>
      </c>
      <c r="L2703">
        <v>140</v>
      </c>
      <c r="M2703" t="s">
        <v>152</v>
      </c>
    </row>
    <row r="2704" spans="1:13" x14ac:dyDescent="0.3">
      <c r="A2704" t="s">
        <v>108</v>
      </c>
      <c r="B2704" s="16">
        <v>40025</v>
      </c>
      <c r="C2704" s="16" t="str">
        <f t="shared" si="126"/>
        <v>Jul</v>
      </c>
      <c r="D2704" s="16" t="str">
        <f t="shared" si="127"/>
        <v>FY 2010</v>
      </c>
      <c r="E2704" s="16" t="str">
        <f t="shared" si="128"/>
        <v>Q2</v>
      </c>
      <c r="F2704" t="s">
        <v>109</v>
      </c>
      <c r="G2704" t="s">
        <v>110</v>
      </c>
      <c r="H2704">
        <v>14267</v>
      </c>
      <c r="I2704" t="s">
        <v>111</v>
      </c>
      <c r="J2704" t="s">
        <v>112</v>
      </c>
      <c r="L2704">
        <v>10</v>
      </c>
      <c r="M2704" t="s">
        <v>113</v>
      </c>
    </row>
    <row r="2705" spans="1:13" x14ac:dyDescent="0.3">
      <c r="A2705" t="s">
        <v>108</v>
      </c>
      <c r="B2705" s="16">
        <v>40025</v>
      </c>
      <c r="C2705" s="16" t="str">
        <f t="shared" si="126"/>
        <v>Jul</v>
      </c>
      <c r="D2705" s="16" t="str">
        <f t="shared" si="127"/>
        <v>FY 2010</v>
      </c>
      <c r="E2705" s="16" t="str">
        <f t="shared" si="128"/>
        <v>Q2</v>
      </c>
      <c r="F2705" t="s">
        <v>114</v>
      </c>
      <c r="G2705" t="s">
        <v>115</v>
      </c>
      <c r="H2705">
        <v>8560</v>
      </c>
      <c r="I2705" t="s">
        <v>111</v>
      </c>
      <c r="J2705" t="s">
        <v>112</v>
      </c>
      <c r="L2705">
        <v>20</v>
      </c>
      <c r="M2705" t="s">
        <v>116</v>
      </c>
    </row>
    <row r="2706" spans="1:13" x14ac:dyDescent="0.3">
      <c r="A2706" t="s">
        <v>108</v>
      </c>
      <c r="B2706" s="16">
        <v>40025</v>
      </c>
      <c r="C2706" s="16" t="str">
        <f t="shared" si="126"/>
        <v>Jul</v>
      </c>
      <c r="D2706" s="16" t="str">
        <f t="shared" si="127"/>
        <v>FY 2010</v>
      </c>
      <c r="E2706" s="16" t="str">
        <f t="shared" si="128"/>
        <v>Q2</v>
      </c>
      <c r="F2706" t="s">
        <v>117</v>
      </c>
      <c r="G2706" t="s">
        <v>118</v>
      </c>
      <c r="H2706">
        <v>278</v>
      </c>
      <c r="I2706" t="s">
        <v>111</v>
      </c>
      <c r="J2706" t="s">
        <v>112</v>
      </c>
      <c r="L2706">
        <v>30</v>
      </c>
      <c r="M2706" t="s">
        <v>119</v>
      </c>
    </row>
    <row r="2707" spans="1:13" x14ac:dyDescent="0.3">
      <c r="A2707" t="s">
        <v>108</v>
      </c>
      <c r="B2707" s="16">
        <v>40025</v>
      </c>
      <c r="C2707" s="16" t="str">
        <f t="shared" si="126"/>
        <v>Jul</v>
      </c>
      <c r="D2707" s="16" t="str">
        <f t="shared" si="127"/>
        <v>FY 2010</v>
      </c>
      <c r="E2707" s="16" t="str">
        <f t="shared" si="128"/>
        <v>Q2</v>
      </c>
      <c r="F2707" t="s">
        <v>120</v>
      </c>
      <c r="G2707" t="s">
        <v>121</v>
      </c>
      <c r="H2707">
        <v>60</v>
      </c>
      <c r="I2707" t="s">
        <v>111</v>
      </c>
      <c r="J2707" t="s">
        <v>112</v>
      </c>
      <c r="L2707">
        <v>40</v>
      </c>
      <c r="M2707" t="s">
        <v>122</v>
      </c>
    </row>
    <row r="2708" spans="1:13" x14ac:dyDescent="0.3">
      <c r="A2708" t="s">
        <v>108</v>
      </c>
      <c r="B2708" s="16">
        <v>40025</v>
      </c>
      <c r="C2708" s="16" t="str">
        <f t="shared" si="126"/>
        <v>Jul</v>
      </c>
      <c r="D2708" s="16" t="str">
        <f t="shared" si="127"/>
        <v>FY 2010</v>
      </c>
      <c r="E2708" s="16" t="str">
        <f t="shared" si="128"/>
        <v>Q2</v>
      </c>
      <c r="F2708" t="s">
        <v>123</v>
      </c>
      <c r="G2708" t="s">
        <v>124</v>
      </c>
      <c r="H2708">
        <v>1336</v>
      </c>
      <c r="I2708" t="s">
        <v>111</v>
      </c>
      <c r="J2708" t="s">
        <v>112</v>
      </c>
      <c r="L2708">
        <v>50</v>
      </c>
      <c r="M2708" t="s">
        <v>125</v>
      </c>
    </row>
    <row r="2709" spans="1:13" x14ac:dyDescent="0.3">
      <c r="A2709" t="s">
        <v>108</v>
      </c>
      <c r="B2709" s="16">
        <v>40025</v>
      </c>
      <c r="C2709" s="16" t="str">
        <f t="shared" si="126"/>
        <v>Jul</v>
      </c>
      <c r="D2709" s="16" t="str">
        <f t="shared" si="127"/>
        <v>FY 2010</v>
      </c>
      <c r="E2709" s="16" t="str">
        <f t="shared" si="128"/>
        <v>Q2</v>
      </c>
      <c r="F2709" t="s">
        <v>126</v>
      </c>
      <c r="G2709" t="s">
        <v>127</v>
      </c>
      <c r="H2709">
        <v>4033</v>
      </c>
      <c r="I2709" t="s">
        <v>111</v>
      </c>
      <c r="J2709" t="s">
        <v>112</v>
      </c>
      <c r="L2709">
        <v>60</v>
      </c>
      <c r="M2709" t="s">
        <v>128</v>
      </c>
    </row>
    <row r="2710" spans="1:13" x14ac:dyDescent="0.3">
      <c r="A2710" t="s">
        <v>108</v>
      </c>
      <c r="B2710" s="16">
        <v>40025</v>
      </c>
      <c r="C2710" s="16" t="str">
        <f t="shared" si="126"/>
        <v>Jul</v>
      </c>
      <c r="D2710" s="16" t="str">
        <f t="shared" si="127"/>
        <v>FY 2010</v>
      </c>
      <c r="E2710" s="16" t="str">
        <f t="shared" si="128"/>
        <v>Q2</v>
      </c>
      <c r="F2710" t="s">
        <v>129</v>
      </c>
      <c r="G2710" t="s">
        <v>130</v>
      </c>
      <c r="H2710">
        <v>55199</v>
      </c>
      <c r="I2710" t="s">
        <v>111</v>
      </c>
      <c r="J2710" t="s">
        <v>112</v>
      </c>
      <c r="L2710">
        <v>70</v>
      </c>
      <c r="M2710" t="s">
        <v>131</v>
      </c>
    </row>
    <row r="2711" spans="1:13" x14ac:dyDescent="0.3">
      <c r="A2711" t="s">
        <v>108</v>
      </c>
      <c r="B2711" s="16">
        <v>40025</v>
      </c>
      <c r="C2711" s="16" t="str">
        <f t="shared" si="126"/>
        <v>Jul</v>
      </c>
      <c r="D2711" s="16" t="str">
        <f t="shared" si="127"/>
        <v>FY 2010</v>
      </c>
      <c r="E2711" s="16" t="str">
        <f t="shared" si="128"/>
        <v>Q2</v>
      </c>
      <c r="F2711" t="s">
        <v>132</v>
      </c>
      <c r="G2711" t="s">
        <v>133</v>
      </c>
      <c r="H2711">
        <v>15317</v>
      </c>
      <c r="I2711" t="s">
        <v>111</v>
      </c>
      <c r="J2711" t="s">
        <v>112</v>
      </c>
      <c r="L2711">
        <v>80</v>
      </c>
      <c r="M2711" t="s">
        <v>134</v>
      </c>
    </row>
    <row r="2712" spans="1:13" x14ac:dyDescent="0.3">
      <c r="A2712" t="s">
        <v>108</v>
      </c>
      <c r="B2712" s="16">
        <v>40025</v>
      </c>
      <c r="C2712" s="16" t="str">
        <f t="shared" si="126"/>
        <v>Jul</v>
      </c>
      <c r="D2712" s="16" t="str">
        <f t="shared" si="127"/>
        <v>FY 2010</v>
      </c>
      <c r="E2712" s="16" t="str">
        <f t="shared" si="128"/>
        <v>Q2</v>
      </c>
      <c r="F2712" t="s">
        <v>135</v>
      </c>
      <c r="G2712" t="s">
        <v>136</v>
      </c>
      <c r="H2712">
        <v>8733</v>
      </c>
      <c r="I2712" t="s">
        <v>111</v>
      </c>
      <c r="J2712" t="s">
        <v>112</v>
      </c>
      <c r="L2712">
        <v>90</v>
      </c>
      <c r="M2712" t="s">
        <v>137</v>
      </c>
    </row>
    <row r="2713" spans="1:13" x14ac:dyDescent="0.3">
      <c r="A2713" t="s">
        <v>108</v>
      </c>
      <c r="B2713" s="16">
        <v>40025</v>
      </c>
      <c r="C2713" s="16" t="str">
        <f t="shared" si="126"/>
        <v>Jul</v>
      </c>
      <c r="D2713" s="16" t="str">
        <f t="shared" si="127"/>
        <v>FY 2010</v>
      </c>
      <c r="E2713" s="16" t="str">
        <f t="shared" si="128"/>
        <v>Q2</v>
      </c>
      <c r="F2713" t="s">
        <v>138</v>
      </c>
      <c r="G2713" t="s">
        <v>139</v>
      </c>
      <c r="H2713">
        <v>266</v>
      </c>
      <c r="I2713" t="s">
        <v>111</v>
      </c>
      <c r="J2713" t="s">
        <v>112</v>
      </c>
      <c r="L2713">
        <v>100</v>
      </c>
      <c r="M2713" t="s">
        <v>140</v>
      </c>
    </row>
    <row r="2714" spans="1:13" x14ac:dyDescent="0.3">
      <c r="A2714" t="s">
        <v>108</v>
      </c>
      <c r="B2714" s="16">
        <v>40025</v>
      </c>
      <c r="C2714" s="16" t="str">
        <f t="shared" si="126"/>
        <v>Jul</v>
      </c>
      <c r="D2714" s="16" t="str">
        <f t="shared" si="127"/>
        <v>FY 2010</v>
      </c>
      <c r="E2714" s="16" t="str">
        <f t="shared" si="128"/>
        <v>Q2</v>
      </c>
      <c r="F2714" t="s">
        <v>141</v>
      </c>
      <c r="G2714" t="s">
        <v>142</v>
      </c>
      <c r="H2714">
        <v>84</v>
      </c>
      <c r="I2714" t="s">
        <v>111</v>
      </c>
      <c r="J2714" t="s">
        <v>112</v>
      </c>
      <c r="L2714">
        <v>110</v>
      </c>
      <c r="M2714" t="s">
        <v>143</v>
      </c>
    </row>
    <row r="2715" spans="1:13" x14ac:dyDescent="0.3">
      <c r="A2715" t="s">
        <v>108</v>
      </c>
      <c r="B2715" s="16">
        <v>40025</v>
      </c>
      <c r="C2715" s="16" t="str">
        <f t="shared" si="126"/>
        <v>Jul</v>
      </c>
      <c r="D2715" s="16" t="str">
        <f t="shared" si="127"/>
        <v>FY 2010</v>
      </c>
      <c r="E2715" s="16" t="str">
        <f t="shared" si="128"/>
        <v>Q2</v>
      </c>
      <c r="F2715" t="s">
        <v>144</v>
      </c>
      <c r="G2715" t="s">
        <v>145</v>
      </c>
      <c r="H2715">
        <v>1331</v>
      </c>
      <c r="I2715" t="s">
        <v>111</v>
      </c>
      <c r="J2715" t="s">
        <v>112</v>
      </c>
      <c r="L2715">
        <v>120</v>
      </c>
      <c r="M2715" t="s">
        <v>146</v>
      </c>
    </row>
    <row r="2716" spans="1:13" x14ac:dyDescent="0.3">
      <c r="A2716" t="s">
        <v>108</v>
      </c>
      <c r="B2716" s="16">
        <v>40025</v>
      </c>
      <c r="C2716" s="16" t="str">
        <f t="shared" si="126"/>
        <v>Jul</v>
      </c>
      <c r="D2716" s="16" t="str">
        <f t="shared" si="127"/>
        <v>FY 2010</v>
      </c>
      <c r="E2716" s="16" t="str">
        <f t="shared" si="128"/>
        <v>Q2</v>
      </c>
      <c r="F2716" t="s">
        <v>147</v>
      </c>
      <c r="G2716" t="s">
        <v>148</v>
      </c>
      <c r="H2716">
        <v>4903</v>
      </c>
      <c r="I2716" t="s">
        <v>111</v>
      </c>
      <c r="J2716" t="s">
        <v>112</v>
      </c>
      <c r="L2716">
        <v>130</v>
      </c>
      <c r="M2716" t="s">
        <v>149</v>
      </c>
    </row>
    <row r="2717" spans="1:13" x14ac:dyDescent="0.3">
      <c r="A2717" t="s">
        <v>108</v>
      </c>
      <c r="B2717" s="16">
        <v>40025</v>
      </c>
      <c r="C2717" s="16" t="str">
        <f t="shared" si="126"/>
        <v>Jul</v>
      </c>
      <c r="D2717" s="16" t="str">
        <f t="shared" si="127"/>
        <v>FY 2010</v>
      </c>
      <c r="E2717" s="16" t="str">
        <f t="shared" si="128"/>
        <v>Q2</v>
      </c>
      <c r="F2717" t="s">
        <v>150</v>
      </c>
      <c r="G2717" t="s">
        <v>151</v>
      </c>
      <c r="H2717">
        <v>56322</v>
      </c>
      <c r="I2717" t="s">
        <v>111</v>
      </c>
      <c r="J2717" t="s">
        <v>112</v>
      </c>
      <c r="L2717">
        <v>140</v>
      </c>
      <c r="M2717" t="s">
        <v>152</v>
      </c>
    </row>
    <row r="2718" spans="1:13" x14ac:dyDescent="0.3">
      <c r="A2718" t="s">
        <v>108</v>
      </c>
      <c r="B2718" s="16">
        <v>39994</v>
      </c>
      <c r="C2718" s="16" t="str">
        <f t="shared" si="126"/>
        <v>Jun</v>
      </c>
      <c r="D2718" s="16" t="str">
        <f t="shared" si="127"/>
        <v>FY 2010</v>
      </c>
      <c r="E2718" s="16" t="str">
        <f t="shared" si="128"/>
        <v>Q1</v>
      </c>
      <c r="F2718" t="s">
        <v>109</v>
      </c>
      <c r="G2718" t="s">
        <v>110</v>
      </c>
      <c r="H2718">
        <v>16393</v>
      </c>
      <c r="I2718" t="s">
        <v>111</v>
      </c>
      <c r="J2718" t="s">
        <v>112</v>
      </c>
      <c r="L2718">
        <v>10</v>
      </c>
      <c r="M2718" t="s">
        <v>113</v>
      </c>
    </row>
    <row r="2719" spans="1:13" x14ac:dyDescent="0.3">
      <c r="A2719" t="s">
        <v>108</v>
      </c>
      <c r="B2719" s="16">
        <v>39994</v>
      </c>
      <c r="C2719" s="16" t="str">
        <f t="shared" si="126"/>
        <v>Jun</v>
      </c>
      <c r="D2719" s="16" t="str">
        <f t="shared" si="127"/>
        <v>FY 2010</v>
      </c>
      <c r="E2719" s="16" t="str">
        <f t="shared" si="128"/>
        <v>Q1</v>
      </c>
      <c r="F2719" t="s">
        <v>114</v>
      </c>
      <c r="G2719" t="s">
        <v>115</v>
      </c>
      <c r="H2719">
        <v>7551</v>
      </c>
      <c r="I2719" t="s">
        <v>111</v>
      </c>
      <c r="J2719" t="s">
        <v>112</v>
      </c>
      <c r="L2719">
        <v>20</v>
      </c>
      <c r="M2719" t="s">
        <v>116</v>
      </c>
    </row>
    <row r="2720" spans="1:13" x14ac:dyDescent="0.3">
      <c r="A2720" t="s">
        <v>108</v>
      </c>
      <c r="B2720" s="16">
        <v>39994</v>
      </c>
      <c r="C2720" s="16" t="str">
        <f t="shared" si="126"/>
        <v>Jun</v>
      </c>
      <c r="D2720" s="16" t="str">
        <f t="shared" si="127"/>
        <v>FY 2010</v>
      </c>
      <c r="E2720" s="16" t="str">
        <f t="shared" si="128"/>
        <v>Q1</v>
      </c>
      <c r="F2720" t="s">
        <v>117</v>
      </c>
      <c r="G2720" t="s">
        <v>118</v>
      </c>
      <c r="H2720">
        <v>415</v>
      </c>
      <c r="I2720" t="s">
        <v>111</v>
      </c>
      <c r="J2720" t="s">
        <v>112</v>
      </c>
      <c r="L2720">
        <v>30</v>
      </c>
      <c r="M2720" t="s">
        <v>119</v>
      </c>
    </row>
    <row r="2721" spans="1:13" x14ac:dyDescent="0.3">
      <c r="A2721" t="s">
        <v>108</v>
      </c>
      <c r="B2721" s="16">
        <v>39994</v>
      </c>
      <c r="C2721" s="16" t="str">
        <f t="shared" si="126"/>
        <v>Jun</v>
      </c>
      <c r="D2721" s="16" t="str">
        <f t="shared" si="127"/>
        <v>FY 2010</v>
      </c>
      <c r="E2721" s="16" t="str">
        <f t="shared" si="128"/>
        <v>Q1</v>
      </c>
      <c r="F2721" t="s">
        <v>120</v>
      </c>
      <c r="G2721" t="s">
        <v>121</v>
      </c>
      <c r="H2721">
        <v>95</v>
      </c>
      <c r="I2721" t="s">
        <v>111</v>
      </c>
      <c r="J2721" t="s">
        <v>112</v>
      </c>
      <c r="L2721">
        <v>40</v>
      </c>
      <c r="M2721" t="s">
        <v>122</v>
      </c>
    </row>
    <row r="2722" spans="1:13" x14ac:dyDescent="0.3">
      <c r="A2722" t="s">
        <v>108</v>
      </c>
      <c r="B2722" s="16">
        <v>39994</v>
      </c>
      <c r="C2722" s="16" t="str">
        <f t="shared" si="126"/>
        <v>Jun</v>
      </c>
      <c r="D2722" s="16" t="str">
        <f t="shared" si="127"/>
        <v>FY 2010</v>
      </c>
      <c r="E2722" s="16" t="str">
        <f t="shared" si="128"/>
        <v>Q1</v>
      </c>
      <c r="F2722" t="s">
        <v>123</v>
      </c>
      <c r="G2722" t="s">
        <v>124</v>
      </c>
      <c r="H2722">
        <v>1548</v>
      </c>
      <c r="I2722" t="s">
        <v>111</v>
      </c>
      <c r="J2722" t="s">
        <v>112</v>
      </c>
      <c r="L2722">
        <v>50</v>
      </c>
      <c r="M2722" t="s">
        <v>125</v>
      </c>
    </row>
    <row r="2723" spans="1:13" x14ac:dyDescent="0.3">
      <c r="A2723" t="s">
        <v>108</v>
      </c>
      <c r="B2723" s="16">
        <v>39994</v>
      </c>
      <c r="C2723" s="16" t="str">
        <f t="shared" si="126"/>
        <v>Jun</v>
      </c>
      <c r="D2723" s="16" t="str">
        <f t="shared" si="127"/>
        <v>FY 2010</v>
      </c>
      <c r="E2723" s="16" t="str">
        <f t="shared" si="128"/>
        <v>Q1</v>
      </c>
      <c r="F2723" t="s">
        <v>126</v>
      </c>
      <c r="G2723" t="s">
        <v>127</v>
      </c>
      <c r="H2723">
        <v>6784</v>
      </c>
      <c r="I2723" t="s">
        <v>111</v>
      </c>
      <c r="J2723" t="s">
        <v>112</v>
      </c>
      <c r="L2723">
        <v>60</v>
      </c>
      <c r="M2723" t="s">
        <v>128</v>
      </c>
    </row>
    <row r="2724" spans="1:13" x14ac:dyDescent="0.3">
      <c r="A2724" t="s">
        <v>108</v>
      </c>
      <c r="B2724" s="16">
        <v>39994</v>
      </c>
      <c r="C2724" s="16" t="str">
        <f t="shared" si="126"/>
        <v>Jun</v>
      </c>
      <c r="D2724" s="16" t="str">
        <f t="shared" si="127"/>
        <v>FY 2010</v>
      </c>
      <c r="E2724" s="16" t="str">
        <f t="shared" si="128"/>
        <v>Q1</v>
      </c>
      <c r="F2724" t="s">
        <v>129</v>
      </c>
      <c r="G2724" t="s">
        <v>130</v>
      </c>
      <c r="H2724">
        <v>50120</v>
      </c>
      <c r="I2724" t="s">
        <v>111</v>
      </c>
      <c r="J2724" t="s">
        <v>112</v>
      </c>
      <c r="L2724">
        <v>70</v>
      </c>
      <c r="M2724" t="s">
        <v>131</v>
      </c>
    </row>
    <row r="2725" spans="1:13" x14ac:dyDescent="0.3">
      <c r="A2725" t="s">
        <v>108</v>
      </c>
      <c r="B2725" s="16">
        <v>39994</v>
      </c>
      <c r="C2725" s="16" t="str">
        <f t="shared" si="126"/>
        <v>Jun</v>
      </c>
      <c r="D2725" s="16" t="str">
        <f t="shared" si="127"/>
        <v>FY 2010</v>
      </c>
      <c r="E2725" s="16" t="str">
        <f t="shared" si="128"/>
        <v>Q1</v>
      </c>
      <c r="F2725" t="s">
        <v>132</v>
      </c>
      <c r="G2725" t="s">
        <v>133</v>
      </c>
      <c r="H2725">
        <v>15046</v>
      </c>
      <c r="I2725" t="s">
        <v>111</v>
      </c>
      <c r="J2725" t="s">
        <v>112</v>
      </c>
      <c r="L2725">
        <v>80</v>
      </c>
      <c r="M2725" t="s">
        <v>134</v>
      </c>
    </row>
    <row r="2726" spans="1:13" x14ac:dyDescent="0.3">
      <c r="A2726" t="s">
        <v>108</v>
      </c>
      <c r="B2726" s="16">
        <v>39994</v>
      </c>
      <c r="C2726" s="16" t="str">
        <f t="shared" si="126"/>
        <v>Jun</v>
      </c>
      <c r="D2726" s="16" t="str">
        <f t="shared" si="127"/>
        <v>FY 2010</v>
      </c>
      <c r="E2726" s="16" t="str">
        <f t="shared" si="128"/>
        <v>Q1</v>
      </c>
      <c r="F2726" t="s">
        <v>135</v>
      </c>
      <c r="G2726" t="s">
        <v>136</v>
      </c>
      <c r="H2726">
        <v>7237</v>
      </c>
      <c r="I2726" t="s">
        <v>111</v>
      </c>
      <c r="J2726" t="s">
        <v>112</v>
      </c>
      <c r="L2726">
        <v>90</v>
      </c>
      <c r="M2726" t="s">
        <v>137</v>
      </c>
    </row>
    <row r="2727" spans="1:13" x14ac:dyDescent="0.3">
      <c r="A2727" t="s">
        <v>108</v>
      </c>
      <c r="B2727" s="16">
        <v>39994</v>
      </c>
      <c r="C2727" s="16" t="str">
        <f t="shared" si="126"/>
        <v>Jun</v>
      </c>
      <c r="D2727" s="16" t="str">
        <f t="shared" si="127"/>
        <v>FY 2010</v>
      </c>
      <c r="E2727" s="16" t="str">
        <f t="shared" si="128"/>
        <v>Q1</v>
      </c>
      <c r="F2727" t="s">
        <v>138</v>
      </c>
      <c r="G2727" t="s">
        <v>139</v>
      </c>
      <c r="H2727">
        <v>369</v>
      </c>
      <c r="I2727" t="s">
        <v>111</v>
      </c>
      <c r="J2727" t="s">
        <v>112</v>
      </c>
      <c r="L2727">
        <v>100</v>
      </c>
      <c r="M2727" t="s">
        <v>140</v>
      </c>
    </row>
    <row r="2728" spans="1:13" x14ac:dyDescent="0.3">
      <c r="A2728" t="s">
        <v>108</v>
      </c>
      <c r="B2728" s="16">
        <v>39994</v>
      </c>
      <c r="C2728" s="16" t="str">
        <f t="shared" si="126"/>
        <v>Jun</v>
      </c>
      <c r="D2728" s="16" t="str">
        <f t="shared" si="127"/>
        <v>FY 2010</v>
      </c>
      <c r="E2728" s="16" t="str">
        <f t="shared" si="128"/>
        <v>Q1</v>
      </c>
      <c r="F2728" t="s">
        <v>141</v>
      </c>
      <c r="G2728" t="s">
        <v>142</v>
      </c>
      <c r="H2728">
        <v>84</v>
      </c>
      <c r="I2728" t="s">
        <v>111</v>
      </c>
      <c r="J2728" t="s">
        <v>112</v>
      </c>
      <c r="L2728">
        <v>110</v>
      </c>
      <c r="M2728" t="s">
        <v>143</v>
      </c>
    </row>
    <row r="2729" spans="1:13" x14ac:dyDescent="0.3">
      <c r="A2729" t="s">
        <v>108</v>
      </c>
      <c r="B2729" s="16">
        <v>39994</v>
      </c>
      <c r="C2729" s="16" t="str">
        <f t="shared" si="126"/>
        <v>Jun</v>
      </c>
      <c r="D2729" s="16" t="str">
        <f t="shared" si="127"/>
        <v>FY 2010</v>
      </c>
      <c r="E2729" s="16" t="str">
        <f t="shared" si="128"/>
        <v>Q1</v>
      </c>
      <c r="F2729" t="s">
        <v>144</v>
      </c>
      <c r="G2729" t="s">
        <v>145</v>
      </c>
      <c r="H2729">
        <v>916</v>
      </c>
      <c r="I2729" t="s">
        <v>111</v>
      </c>
      <c r="J2729" t="s">
        <v>112</v>
      </c>
      <c r="L2729">
        <v>120</v>
      </c>
      <c r="M2729" t="s">
        <v>146</v>
      </c>
    </row>
    <row r="2730" spans="1:13" x14ac:dyDescent="0.3">
      <c r="A2730" t="s">
        <v>108</v>
      </c>
      <c r="B2730" s="16">
        <v>39994</v>
      </c>
      <c r="C2730" s="16" t="str">
        <f t="shared" si="126"/>
        <v>Jun</v>
      </c>
      <c r="D2730" s="16" t="str">
        <f t="shared" si="127"/>
        <v>FY 2010</v>
      </c>
      <c r="E2730" s="16" t="str">
        <f t="shared" si="128"/>
        <v>Q1</v>
      </c>
      <c r="F2730" t="s">
        <v>147</v>
      </c>
      <c r="G2730" t="s">
        <v>148</v>
      </c>
      <c r="H2730">
        <v>6440</v>
      </c>
      <c r="I2730" t="s">
        <v>111</v>
      </c>
      <c r="J2730" t="s">
        <v>112</v>
      </c>
      <c r="L2730">
        <v>130</v>
      </c>
      <c r="M2730" t="s">
        <v>149</v>
      </c>
    </row>
    <row r="2731" spans="1:13" x14ac:dyDescent="0.3">
      <c r="A2731" t="s">
        <v>108</v>
      </c>
      <c r="B2731" s="16">
        <v>39994</v>
      </c>
      <c r="C2731" s="16" t="str">
        <f t="shared" si="126"/>
        <v>Jun</v>
      </c>
      <c r="D2731" s="16" t="str">
        <f t="shared" si="127"/>
        <v>FY 2010</v>
      </c>
      <c r="E2731" s="16" t="str">
        <f t="shared" si="128"/>
        <v>Q1</v>
      </c>
      <c r="F2731" t="s">
        <v>150</v>
      </c>
      <c r="G2731" t="s">
        <v>151</v>
      </c>
      <c r="H2731">
        <v>49913</v>
      </c>
      <c r="I2731" t="s">
        <v>111</v>
      </c>
      <c r="J2731" t="s">
        <v>112</v>
      </c>
      <c r="L2731">
        <v>140</v>
      </c>
      <c r="M2731" t="s">
        <v>152</v>
      </c>
    </row>
    <row r="2732" spans="1:13" x14ac:dyDescent="0.3">
      <c r="A2732" t="s">
        <v>108</v>
      </c>
      <c r="B2732" s="16">
        <v>39964</v>
      </c>
      <c r="C2732" s="16" t="str">
        <f t="shared" si="126"/>
        <v>May</v>
      </c>
      <c r="D2732" s="16" t="str">
        <f t="shared" si="127"/>
        <v>FY 2010</v>
      </c>
      <c r="E2732" s="16" t="str">
        <f t="shared" si="128"/>
        <v>Q1</v>
      </c>
      <c r="F2732" t="s">
        <v>109</v>
      </c>
      <c r="G2732" t="s">
        <v>110</v>
      </c>
      <c r="H2732">
        <v>14575</v>
      </c>
      <c r="I2732" t="s">
        <v>111</v>
      </c>
      <c r="J2732" t="s">
        <v>112</v>
      </c>
      <c r="L2732">
        <v>10</v>
      </c>
      <c r="M2732" t="s">
        <v>113</v>
      </c>
    </row>
    <row r="2733" spans="1:13" x14ac:dyDescent="0.3">
      <c r="A2733" t="s">
        <v>108</v>
      </c>
      <c r="B2733" s="16">
        <v>39964</v>
      </c>
      <c r="C2733" s="16" t="str">
        <f t="shared" si="126"/>
        <v>May</v>
      </c>
      <c r="D2733" s="16" t="str">
        <f t="shared" si="127"/>
        <v>FY 2010</v>
      </c>
      <c r="E2733" s="16" t="str">
        <f t="shared" si="128"/>
        <v>Q1</v>
      </c>
      <c r="F2733" t="s">
        <v>114</v>
      </c>
      <c r="G2733" t="s">
        <v>115</v>
      </c>
      <c r="H2733">
        <v>7144</v>
      </c>
      <c r="I2733" t="s">
        <v>111</v>
      </c>
      <c r="J2733" t="s">
        <v>112</v>
      </c>
      <c r="L2733">
        <v>20</v>
      </c>
      <c r="M2733" t="s">
        <v>116</v>
      </c>
    </row>
    <row r="2734" spans="1:13" x14ac:dyDescent="0.3">
      <c r="A2734" t="s">
        <v>108</v>
      </c>
      <c r="B2734" s="16">
        <v>39964</v>
      </c>
      <c r="C2734" s="16" t="str">
        <f t="shared" si="126"/>
        <v>May</v>
      </c>
      <c r="D2734" s="16" t="str">
        <f t="shared" si="127"/>
        <v>FY 2010</v>
      </c>
      <c r="E2734" s="16" t="str">
        <f t="shared" si="128"/>
        <v>Q1</v>
      </c>
      <c r="F2734" t="s">
        <v>117</v>
      </c>
      <c r="G2734" t="s">
        <v>118</v>
      </c>
      <c r="H2734">
        <v>304</v>
      </c>
      <c r="I2734" t="s">
        <v>111</v>
      </c>
      <c r="J2734" t="s">
        <v>112</v>
      </c>
      <c r="L2734">
        <v>30</v>
      </c>
      <c r="M2734" t="s">
        <v>119</v>
      </c>
    </row>
    <row r="2735" spans="1:13" x14ac:dyDescent="0.3">
      <c r="A2735" t="s">
        <v>108</v>
      </c>
      <c r="B2735" s="16">
        <v>39964</v>
      </c>
      <c r="C2735" s="16" t="str">
        <f t="shared" si="126"/>
        <v>May</v>
      </c>
      <c r="D2735" s="16" t="str">
        <f t="shared" si="127"/>
        <v>FY 2010</v>
      </c>
      <c r="E2735" s="16" t="str">
        <f t="shared" si="128"/>
        <v>Q1</v>
      </c>
      <c r="F2735" t="s">
        <v>120</v>
      </c>
      <c r="G2735" t="s">
        <v>121</v>
      </c>
      <c r="H2735">
        <v>68</v>
      </c>
      <c r="I2735" t="s">
        <v>111</v>
      </c>
      <c r="J2735" t="s">
        <v>112</v>
      </c>
      <c r="L2735">
        <v>40</v>
      </c>
      <c r="M2735" t="s">
        <v>122</v>
      </c>
    </row>
    <row r="2736" spans="1:13" x14ac:dyDescent="0.3">
      <c r="A2736" t="s">
        <v>108</v>
      </c>
      <c r="B2736" s="16">
        <v>39964</v>
      </c>
      <c r="C2736" s="16" t="str">
        <f t="shared" si="126"/>
        <v>May</v>
      </c>
      <c r="D2736" s="16" t="str">
        <f t="shared" si="127"/>
        <v>FY 2010</v>
      </c>
      <c r="E2736" s="16" t="str">
        <f t="shared" si="128"/>
        <v>Q1</v>
      </c>
      <c r="F2736" t="s">
        <v>123</v>
      </c>
      <c r="G2736" t="s">
        <v>124</v>
      </c>
      <c r="H2736">
        <v>1158</v>
      </c>
      <c r="I2736" t="s">
        <v>111</v>
      </c>
      <c r="J2736" t="s">
        <v>112</v>
      </c>
      <c r="L2736">
        <v>50</v>
      </c>
      <c r="M2736" t="s">
        <v>125</v>
      </c>
    </row>
    <row r="2737" spans="1:13" x14ac:dyDescent="0.3">
      <c r="A2737" t="s">
        <v>108</v>
      </c>
      <c r="B2737" s="16">
        <v>39964</v>
      </c>
      <c r="C2737" s="16" t="str">
        <f t="shared" si="126"/>
        <v>May</v>
      </c>
      <c r="D2737" s="16" t="str">
        <f t="shared" si="127"/>
        <v>FY 2010</v>
      </c>
      <c r="E2737" s="16" t="str">
        <f t="shared" si="128"/>
        <v>Q1</v>
      </c>
      <c r="F2737" t="s">
        <v>126</v>
      </c>
      <c r="G2737" t="s">
        <v>127</v>
      </c>
      <c r="H2737">
        <v>5901</v>
      </c>
      <c r="I2737" t="s">
        <v>111</v>
      </c>
      <c r="J2737" t="s">
        <v>112</v>
      </c>
      <c r="L2737">
        <v>60</v>
      </c>
      <c r="M2737" t="s">
        <v>128</v>
      </c>
    </row>
    <row r="2738" spans="1:13" x14ac:dyDescent="0.3">
      <c r="A2738" t="s">
        <v>108</v>
      </c>
      <c r="B2738" s="16">
        <v>39964</v>
      </c>
      <c r="C2738" s="16" t="str">
        <f t="shared" si="126"/>
        <v>May</v>
      </c>
      <c r="D2738" s="16" t="str">
        <f t="shared" si="127"/>
        <v>FY 2010</v>
      </c>
      <c r="E2738" s="16" t="str">
        <f t="shared" si="128"/>
        <v>Q1</v>
      </c>
      <c r="F2738" t="s">
        <v>129</v>
      </c>
      <c r="G2738" t="s">
        <v>130</v>
      </c>
      <c r="H2738">
        <v>49891</v>
      </c>
      <c r="I2738" t="s">
        <v>111</v>
      </c>
      <c r="J2738" t="s">
        <v>112</v>
      </c>
      <c r="L2738">
        <v>70</v>
      </c>
      <c r="M2738" t="s">
        <v>131</v>
      </c>
    </row>
    <row r="2739" spans="1:13" x14ac:dyDescent="0.3">
      <c r="A2739" t="s">
        <v>108</v>
      </c>
      <c r="B2739" s="16">
        <v>39964</v>
      </c>
      <c r="C2739" s="16" t="str">
        <f t="shared" si="126"/>
        <v>May</v>
      </c>
      <c r="D2739" s="16" t="str">
        <f t="shared" si="127"/>
        <v>FY 2010</v>
      </c>
      <c r="E2739" s="16" t="str">
        <f t="shared" si="128"/>
        <v>Q1</v>
      </c>
      <c r="F2739" t="s">
        <v>132</v>
      </c>
      <c r="G2739" t="s">
        <v>133</v>
      </c>
      <c r="H2739">
        <v>13433</v>
      </c>
      <c r="I2739" t="s">
        <v>111</v>
      </c>
      <c r="J2739" t="s">
        <v>112</v>
      </c>
      <c r="L2739">
        <v>80</v>
      </c>
      <c r="M2739" t="s">
        <v>134</v>
      </c>
    </row>
    <row r="2740" spans="1:13" x14ac:dyDescent="0.3">
      <c r="A2740" t="s">
        <v>108</v>
      </c>
      <c r="B2740" s="16">
        <v>39964</v>
      </c>
      <c r="C2740" s="16" t="str">
        <f t="shared" si="126"/>
        <v>May</v>
      </c>
      <c r="D2740" s="16" t="str">
        <f t="shared" si="127"/>
        <v>FY 2010</v>
      </c>
      <c r="E2740" s="16" t="str">
        <f t="shared" si="128"/>
        <v>Q1</v>
      </c>
      <c r="F2740" t="s">
        <v>135</v>
      </c>
      <c r="G2740" t="s">
        <v>136</v>
      </c>
      <c r="H2740">
        <v>6644</v>
      </c>
      <c r="I2740" t="s">
        <v>111</v>
      </c>
      <c r="J2740" t="s">
        <v>112</v>
      </c>
      <c r="L2740">
        <v>90</v>
      </c>
      <c r="M2740" t="s">
        <v>137</v>
      </c>
    </row>
    <row r="2741" spans="1:13" x14ac:dyDescent="0.3">
      <c r="A2741" t="s">
        <v>108</v>
      </c>
      <c r="B2741" s="16">
        <v>39964</v>
      </c>
      <c r="C2741" s="16" t="str">
        <f t="shared" si="126"/>
        <v>May</v>
      </c>
      <c r="D2741" s="16" t="str">
        <f t="shared" si="127"/>
        <v>FY 2010</v>
      </c>
      <c r="E2741" s="16" t="str">
        <f t="shared" si="128"/>
        <v>Q1</v>
      </c>
      <c r="F2741" t="s">
        <v>138</v>
      </c>
      <c r="G2741" t="s">
        <v>139</v>
      </c>
      <c r="H2741">
        <v>297</v>
      </c>
      <c r="I2741" t="s">
        <v>111</v>
      </c>
      <c r="J2741" t="s">
        <v>112</v>
      </c>
      <c r="L2741">
        <v>100</v>
      </c>
      <c r="M2741" t="s">
        <v>140</v>
      </c>
    </row>
    <row r="2742" spans="1:13" x14ac:dyDescent="0.3">
      <c r="A2742" t="s">
        <v>108</v>
      </c>
      <c r="B2742" s="16">
        <v>39964</v>
      </c>
      <c r="C2742" s="16" t="str">
        <f t="shared" si="126"/>
        <v>May</v>
      </c>
      <c r="D2742" s="16" t="str">
        <f t="shared" si="127"/>
        <v>FY 2010</v>
      </c>
      <c r="E2742" s="16" t="str">
        <f t="shared" si="128"/>
        <v>Q1</v>
      </c>
      <c r="F2742" t="s">
        <v>141</v>
      </c>
      <c r="G2742" t="s">
        <v>142</v>
      </c>
      <c r="H2742">
        <v>84</v>
      </c>
      <c r="I2742" t="s">
        <v>111</v>
      </c>
      <c r="J2742" t="s">
        <v>112</v>
      </c>
      <c r="L2742">
        <v>110</v>
      </c>
      <c r="M2742" t="s">
        <v>143</v>
      </c>
    </row>
    <row r="2743" spans="1:13" x14ac:dyDescent="0.3">
      <c r="A2743" t="s">
        <v>108</v>
      </c>
      <c r="B2743" s="16">
        <v>39964</v>
      </c>
      <c r="C2743" s="16" t="str">
        <f t="shared" si="126"/>
        <v>May</v>
      </c>
      <c r="D2743" s="16" t="str">
        <f t="shared" si="127"/>
        <v>FY 2010</v>
      </c>
      <c r="E2743" s="16" t="str">
        <f t="shared" si="128"/>
        <v>Q1</v>
      </c>
      <c r="F2743" t="s">
        <v>144</v>
      </c>
      <c r="G2743" t="s">
        <v>145</v>
      </c>
      <c r="H2743">
        <v>698</v>
      </c>
      <c r="I2743" t="s">
        <v>111</v>
      </c>
      <c r="J2743" t="s">
        <v>112</v>
      </c>
      <c r="L2743">
        <v>120</v>
      </c>
      <c r="M2743" t="s">
        <v>146</v>
      </c>
    </row>
    <row r="2744" spans="1:13" x14ac:dyDescent="0.3">
      <c r="A2744" t="s">
        <v>108</v>
      </c>
      <c r="B2744" s="16">
        <v>39964</v>
      </c>
      <c r="C2744" s="16" t="str">
        <f t="shared" si="126"/>
        <v>May</v>
      </c>
      <c r="D2744" s="16" t="str">
        <f t="shared" si="127"/>
        <v>FY 2010</v>
      </c>
      <c r="E2744" s="16" t="str">
        <f t="shared" si="128"/>
        <v>Q1</v>
      </c>
      <c r="F2744" t="s">
        <v>147</v>
      </c>
      <c r="G2744" t="s">
        <v>148</v>
      </c>
      <c r="H2744">
        <v>5710</v>
      </c>
      <c r="I2744" t="s">
        <v>111</v>
      </c>
      <c r="J2744" t="s">
        <v>112</v>
      </c>
      <c r="L2744">
        <v>130</v>
      </c>
      <c r="M2744" t="s">
        <v>149</v>
      </c>
    </row>
    <row r="2745" spans="1:13" x14ac:dyDescent="0.3">
      <c r="A2745" t="s">
        <v>108</v>
      </c>
      <c r="B2745" s="16">
        <v>39964</v>
      </c>
      <c r="C2745" s="16" t="str">
        <f t="shared" si="126"/>
        <v>May</v>
      </c>
      <c r="D2745" s="16" t="str">
        <f t="shared" si="127"/>
        <v>FY 2010</v>
      </c>
      <c r="E2745" s="16" t="str">
        <f t="shared" si="128"/>
        <v>Q1</v>
      </c>
      <c r="F2745" t="s">
        <v>150</v>
      </c>
      <c r="G2745" t="s">
        <v>151</v>
      </c>
      <c r="H2745">
        <v>50146</v>
      </c>
      <c r="I2745" t="s">
        <v>111</v>
      </c>
      <c r="J2745" t="s">
        <v>112</v>
      </c>
      <c r="L2745">
        <v>140</v>
      </c>
      <c r="M2745" t="s">
        <v>152</v>
      </c>
    </row>
    <row r="2746" spans="1:13" x14ac:dyDescent="0.3">
      <c r="A2746" t="s">
        <v>108</v>
      </c>
      <c r="B2746" s="16">
        <v>39933</v>
      </c>
      <c r="C2746" s="16" t="str">
        <f t="shared" si="126"/>
        <v>Apr</v>
      </c>
      <c r="D2746" s="16" t="str">
        <f t="shared" si="127"/>
        <v>FY 2010</v>
      </c>
      <c r="E2746" s="16" t="str">
        <f t="shared" si="128"/>
        <v>Q1</v>
      </c>
      <c r="F2746" t="s">
        <v>109</v>
      </c>
      <c r="G2746" t="s">
        <v>110</v>
      </c>
      <c r="H2746">
        <v>14840</v>
      </c>
      <c r="I2746" t="s">
        <v>111</v>
      </c>
      <c r="J2746" t="s">
        <v>112</v>
      </c>
      <c r="L2746">
        <v>10</v>
      </c>
      <c r="M2746" t="s">
        <v>113</v>
      </c>
    </row>
    <row r="2747" spans="1:13" x14ac:dyDescent="0.3">
      <c r="A2747" t="s">
        <v>108</v>
      </c>
      <c r="B2747" s="16">
        <v>39933</v>
      </c>
      <c r="C2747" s="16" t="str">
        <f t="shared" si="126"/>
        <v>Apr</v>
      </c>
      <c r="D2747" s="16" t="str">
        <f t="shared" si="127"/>
        <v>FY 2010</v>
      </c>
      <c r="E2747" s="16" t="str">
        <f t="shared" si="128"/>
        <v>Q1</v>
      </c>
      <c r="F2747" t="s">
        <v>114</v>
      </c>
      <c r="G2747" t="s">
        <v>115</v>
      </c>
      <c r="H2747">
        <v>6964</v>
      </c>
      <c r="I2747" t="s">
        <v>111</v>
      </c>
      <c r="J2747" t="s">
        <v>112</v>
      </c>
      <c r="L2747">
        <v>20</v>
      </c>
      <c r="M2747" t="s">
        <v>116</v>
      </c>
    </row>
    <row r="2748" spans="1:13" x14ac:dyDescent="0.3">
      <c r="A2748" t="s">
        <v>108</v>
      </c>
      <c r="B2748" s="16">
        <v>39933</v>
      </c>
      <c r="C2748" s="16" t="str">
        <f t="shared" si="126"/>
        <v>Apr</v>
      </c>
      <c r="D2748" s="16" t="str">
        <f t="shared" si="127"/>
        <v>FY 2010</v>
      </c>
      <c r="E2748" s="16" t="str">
        <f t="shared" si="128"/>
        <v>Q1</v>
      </c>
      <c r="F2748" t="s">
        <v>117</v>
      </c>
      <c r="G2748" t="s">
        <v>118</v>
      </c>
      <c r="H2748">
        <v>242</v>
      </c>
      <c r="I2748" t="s">
        <v>111</v>
      </c>
      <c r="J2748" t="s">
        <v>112</v>
      </c>
      <c r="L2748">
        <v>30</v>
      </c>
      <c r="M2748" t="s">
        <v>119</v>
      </c>
    </row>
    <row r="2749" spans="1:13" x14ac:dyDescent="0.3">
      <c r="A2749" t="s">
        <v>108</v>
      </c>
      <c r="B2749" s="16">
        <v>39933</v>
      </c>
      <c r="C2749" s="16" t="str">
        <f t="shared" si="126"/>
        <v>Apr</v>
      </c>
      <c r="D2749" s="16" t="str">
        <f t="shared" si="127"/>
        <v>FY 2010</v>
      </c>
      <c r="E2749" s="16" t="str">
        <f t="shared" si="128"/>
        <v>Q1</v>
      </c>
      <c r="F2749" t="s">
        <v>120</v>
      </c>
      <c r="G2749" t="s">
        <v>121</v>
      </c>
      <c r="H2749">
        <v>71</v>
      </c>
      <c r="I2749" t="s">
        <v>111</v>
      </c>
      <c r="J2749" t="s">
        <v>112</v>
      </c>
      <c r="L2749">
        <v>40</v>
      </c>
      <c r="M2749" t="s">
        <v>122</v>
      </c>
    </row>
    <row r="2750" spans="1:13" x14ac:dyDescent="0.3">
      <c r="A2750" t="s">
        <v>108</v>
      </c>
      <c r="B2750" s="16">
        <v>39933</v>
      </c>
      <c r="C2750" s="16" t="str">
        <f t="shared" si="126"/>
        <v>Apr</v>
      </c>
      <c r="D2750" s="16" t="str">
        <f t="shared" si="127"/>
        <v>FY 2010</v>
      </c>
      <c r="E2750" s="16" t="str">
        <f t="shared" si="128"/>
        <v>Q1</v>
      </c>
      <c r="F2750" t="s">
        <v>123</v>
      </c>
      <c r="G2750" t="s">
        <v>124</v>
      </c>
      <c r="H2750">
        <v>1032</v>
      </c>
      <c r="I2750" t="s">
        <v>111</v>
      </c>
      <c r="J2750" t="s">
        <v>112</v>
      </c>
      <c r="L2750">
        <v>50</v>
      </c>
      <c r="M2750" t="s">
        <v>125</v>
      </c>
    </row>
    <row r="2751" spans="1:13" x14ac:dyDescent="0.3">
      <c r="A2751" t="s">
        <v>108</v>
      </c>
      <c r="B2751" s="16">
        <v>39933</v>
      </c>
      <c r="C2751" s="16" t="str">
        <f t="shared" si="126"/>
        <v>Apr</v>
      </c>
      <c r="D2751" s="16" t="str">
        <f t="shared" si="127"/>
        <v>FY 2010</v>
      </c>
      <c r="E2751" s="16" t="str">
        <f t="shared" si="128"/>
        <v>Q1</v>
      </c>
      <c r="F2751" t="s">
        <v>126</v>
      </c>
      <c r="G2751" t="s">
        <v>127</v>
      </c>
      <c r="H2751">
        <v>6531</v>
      </c>
      <c r="I2751" t="s">
        <v>111</v>
      </c>
      <c r="J2751" t="s">
        <v>112</v>
      </c>
      <c r="L2751">
        <v>60</v>
      </c>
      <c r="M2751" t="s">
        <v>128</v>
      </c>
    </row>
    <row r="2752" spans="1:13" x14ac:dyDescent="0.3">
      <c r="A2752" t="s">
        <v>108</v>
      </c>
      <c r="B2752" s="16">
        <v>39933</v>
      </c>
      <c r="C2752" s="16" t="str">
        <f t="shared" si="126"/>
        <v>Apr</v>
      </c>
      <c r="D2752" s="16" t="str">
        <f t="shared" si="127"/>
        <v>FY 2010</v>
      </c>
      <c r="E2752" s="16" t="str">
        <f t="shared" si="128"/>
        <v>Q1</v>
      </c>
      <c r="F2752" t="s">
        <v>129</v>
      </c>
      <c r="G2752" t="s">
        <v>130</v>
      </c>
      <c r="H2752">
        <v>45740</v>
      </c>
      <c r="I2752" t="s">
        <v>111</v>
      </c>
      <c r="J2752" t="s">
        <v>112</v>
      </c>
      <c r="L2752">
        <v>70</v>
      </c>
      <c r="M2752" t="s">
        <v>131</v>
      </c>
    </row>
    <row r="2753" spans="1:13" x14ac:dyDescent="0.3">
      <c r="A2753" t="s">
        <v>108</v>
      </c>
      <c r="B2753" s="16">
        <v>39933</v>
      </c>
      <c r="C2753" s="16" t="str">
        <f t="shared" si="126"/>
        <v>Apr</v>
      </c>
      <c r="D2753" s="16" t="str">
        <f t="shared" si="127"/>
        <v>FY 2010</v>
      </c>
      <c r="E2753" s="16" t="str">
        <f t="shared" si="128"/>
        <v>Q1</v>
      </c>
      <c r="F2753" t="s">
        <v>132</v>
      </c>
      <c r="G2753" t="s">
        <v>133</v>
      </c>
      <c r="H2753">
        <v>14802</v>
      </c>
      <c r="I2753" t="s">
        <v>111</v>
      </c>
      <c r="J2753" t="s">
        <v>112</v>
      </c>
      <c r="L2753">
        <v>80</v>
      </c>
      <c r="M2753" t="s">
        <v>134</v>
      </c>
    </row>
    <row r="2754" spans="1:13" x14ac:dyDescent="0.3">
      <c r="A2754" t="s">
        <v>108</v>
      </c>
      <c r="B2754" s="16">
        <v>39933</v>
      </c>
      <c r="C2754" s="16" t="str">
        <f t="shared" si="126"/>
        <v>Apr</v>
      </c>
      <c r="D2754" s="16" t="str">
        <f t="shared" si="127"/>
        <v>FY 2010</v>
      </c>
      <c r="E2754" s="16" t="str">
        <f t="shared" si="128"/>
        <v>Q1</v>
      </c>
      <c r="F2754" t="s">
        <v>135</v>
      </c>
      <c r="G2754" t="s">
        <v>136</v>
      </c>
      <c r="H2754">
        <v>7154</v>
      </c>
      <c r="I2754" t="s">
        <v>111</v>
      </c>
      <c r="J2754" t="s">
        <v>112</v>
      </c>
      <c r="L2754">
        <v>90</v>
      </c>
      <c r="M2754" t="s">
        <v>137</v>
      </c>
    </row>
    <row r="2755" spans="1:13" x14ac:dyDescent="0.3">
      <c r="A2755" t="s">
        <v>108</v>
      </c>
      <c r="B2755" s="16">
        <v>39933</v>
      </c>
      <c r="C2755" s="16" t="str">
        <f t="shared" ref="C2755:C2818" si="129">TEXT(B2755,"mmm")</f>
        <v>Apr</v>
      </c>
      <c r="D2755" s="16" t="str">
        <f t="shared" ref="D2755:D2818" si="130">"FY "&amp; (YEAR(B2755) + IF(MONTH(B2755)&gt;3,1,0))</f>
        <v>FY 2010</v>
      </c>
      <c r="E2755" s="16" t="str">
        <f t="shared" ref="E2755:E2818" si="131">CHOOSE(INT((MOD(MONTH(B2755)-4,12))/3)+1, "Q1", "Q2", "Q3", "Q4")</f>
        <v>Q1</v>
      </c>
      <c r="F2755" t="s">
        <v>138</v>
      </c>
      <c r="G2755" t="s">
        <v>139</v>
      </c>
      <c r="H2755">
        <v>300</v>
      </c>
      <c r="I2755" t="s">
        <v>111</v>
      </c>
      <c r="J2755" t="s">
        <v>112</v>
      </c>
      <c r="L2755">
        <v>100</v>
      </c>
      <c r="M2755" t="s">
        <v>140</v>
      </c>
    </row>
    <row r="2756" spans="1:13" x14ac:dyDescent="0.3">
      <c r="A2756" t="s">
        <v>108</v>
      </c>
      <c r="B2756" s="16">
        <v>39933</v>
      </c>
      <c r="C2756" s="16" t="str">
        <f t="shared" si="129"/>
        <v>Apr</v>
      </c>
      <c r="D2756" s="16" t="str">
        <f t="shared" si="130"/>
        <v>FY 2010</v>
      </c>
      <c r="E2756" s="16" t="str">
        <f t="shared" si="131"/>
        <v>Q1</v>
      </c>
      <c r="F2756" t="s">
        <v>141</v>
      </c>
      <c r="G2756" t="s">
        <v>142</v>
      </c>
      <c r="H2756">
        <v>81</v>
      </c>
      <c r="I2756" t="s">
        <v>111</v>
      </c>
      <c r="J2756" t="s">
        <v>112</v>
      </c>
      <c r="L2756">
        <v>110</v>
      </c>
      <c r="M2756" t="s">
        <v>143</v>
      </c>
    </row>
    <row r="2757" spans="1:13" x14ac:dyDescent="0.3">
      <c r="A2757" t="s">
        <v>108</v>
      </c>
      <c r="B2757" s="16">
        <v>39933</v>
      </c>
      <c r="C2757" s="16" t="str">
        <f t="shared" si="129"/>
        <v>Apr</v>
      </c>
      <c r="D2757" s="16" t="str">
        <f t="shared" si="130"/>
        <v>FY 2010</v>
      </c>
      <c r="E2757" s="16" t="str">
        <f t="shared" si="131"/>
        <v>Q1</v>
      </c>
      <c r="F2757" t="s">
        <v>144</v>
      </c>
      <c r="G2757" t="s">
        <v>145</v>
      </c>
      <c r="H2757">
        <v>1110</v>
      </c>
      <c r="I2757" t="s">
        <v>111</v>
      </c>
      <c r="J2757" t="s">
        <v>112</v>
      </c>
      <c r="L2757">
        <v>120</v>
      </c>
      <c r="M2757" t="s">
        <v>146</v>
      </c>
    </row>
    <row r="2758" spans="1:13" x14ac:dyDescent="0.3">
      <c r="A2758" t="s">
        <v>108</v>
      </c>
      <c r="B2758" s="16">
        <v>39933</v>
      </c>
      <c r="C2758" s="16" t="str">
        <f t="shared" si="129"/>
        <v>Apr</v>
      </c>
      <c r="D2758" s="16" t="str">
        <f t="shared" si="130"/>
        <v>FY 2010</v>
      </c>
      <c r="E2758" s="16" t="str">
        <f t="shared" si="131"/>
        <v>Q1</v>
      </c>
      <c r="F2758" t="s">
        <v>147</v>
      </c>
      <c r="G2758" t="s">
        <v>148</v>
      </c>
      <c r="H2758">
        <v>6157</v>
      </c>
      <c r="I2758" t="s">
        <v>111</v>
      </c>
      <c r="J2758" t="s">
        <v>112</v>
      </c>
      <c r="L2758">
        <v>130</v>
      </c>
      <c r="M2758" t="s">
        <v>149</v>
      </c>
    </row>
    <row r="2759" spans="1:13" x14ac:dyDescent="0.3">
      <c r="A2759" t="s">
        <v>108</v>
      </c>
      <c r="B2759" s="16">
        <v>39933</v>
      </c>
      <c r="C2759" s="16" t="str">
        <f t="shared" si="129"/>
        <v>Apr</v>
      </c>
      <c r="D2759" s="16" t="str">
        <f t="shared" si="130"/>
        <v>FY 2010</v>
      </c>
      <c r="E2759" s="16" t="str">
        <f t="shared" si="131"/>
        <v>Q1</v>
      </c>
      <c r="F2759" t="s">
        <v>150</v>
      </c>
      <c r="G2759" t="s">
        <v>151</v>
      </c>
      <c r="H2759">
        <v>45414</v>
      </c>
      <c r="I2759" t="s">
        <v>111</v>
      </c>
      <c r="J2759" t="s">
        <v>112</v>
      </c>
      <c r="L2759">
        <v>140</v>
      </c>
      <c r="M2759" t="s">
        <v>152</v>
      </c>
    </row>
    <row r="2760" spans="1:13" x14ac:dyDescent="0.3">
      <c r="A2760" t="s">
        <v>108</v>
      </c>
      <c r="B2760" s="16">
        <v>39903</v>
      </c>
      <c r="C2760" s="16" t="str">
        <f t="shared" si="129"/>
        <v>Mar</v>
      </c>
      <c r="D2760" s="16" t="str">
        <f t="shared" si="130"/>
        <v>FY 2009</v>
      </c>
      <c r="E2760" s="16" t="str">
        <f t="shared" si="131"/>
        <v>Q4</v>
      </c>
      <c r="F2760" t="s">
        <v>109</v>
      </c>
      <c r="G2760" t="s">
        <v>110</v>
      </c>
      <c r="H2760">
        <v>13699</v>
      </c>
      <c r="I2760" t="s">
        <v>111</v>
      </c>
      <c r="J2760" t="s">
        <v>112</v>
      </c>
      <c r="L2760">
        <v>10</v>
      </c>
      <c r="M2760" t="s">
        <v>113</v>
      </c>
    </row>
    <row r="2761" spans="1:13" x14ac:dyDescent="0.3">
      <c r="A2761" t="s">
        <v>108</v>
      </c>
      <c r="B2761" s="16">
        <v>39903</v>
      </c>
      <c r="C2761" s="16" t="str">
        <f t="shared" si="129"/>
        <v>Mar</v>
      </c>
      <c r="D2761" s="16" t="str">
        <f t="shared" si="130"/>
        <v>FY 2009</v>
      </c>
      <c r="E2761" s="16" t="str">
        <f t="shared" si="131"/>
        <v>Q4</v>
      </c>
      <c r="F2761" t="s">
        <v>114</v>
      </c>
      <c r="G2761" t="s">
        <v>115</v>
      </c>
      <c r="H2761">
        <v>6525</v>
      </c>
      <c r="I2761" t="s">
        <v>111</v>
      </c>
      <c r="J2761" t="s">
        <v>112</v>
      </c>
      <c r="L2761">
        <v>20</v>
      </c>
      <c r="M2761" t="s">
        <v>116</v>
      </c>
    </row>
    <row r="2762" spans="1:13" x14ac:dyDescent="0.3">
      <c r="A2762" t="s">
        <v>108</v>
      </c>
      <c r="B2762" s="16">
        <v>39903</v>
      </c>
      <c r="C2762" s="16" t="str">
        <f t="shared" si="129"/>
        <v>Mar</v>
      </c>
      <c r="D2762" s="16" t="str">
        <f t="shared" si="130"/>
        <v>FY 2009</v>
      </c>
      <c r="E2762" s="16" t="str">
        <f t="shared" si="131"/>
        <v>Q4</v>
      </c>
      <c r="F2762" t="s">
        <v>117</v>
      </c>
      <c r="G2762" t="s">
        <v>118</v>
      </c>
      <c r="H2762">
        <v>247</v>
      </c>
      <c r="I2762" t="s">
        <v>111</v>
      </c>
      <c r="J2762" t="s">
        <v>112</v>
      </c>
      <c r="L2762">
        <v>30</v>
      </c>
      <c r="M2762" t="s">
        <v>119</v>
      </c>
    </row>
    <row r="2763" spans="1:13" x14ac:dyDescent="0.3">
      <c r="A2763" t="s">
        <v>108</v>
      </c>
      <c r="B2763" s="16">
        <v>39903</v>
      </c>
      <c r="C2763" s="16" t="str">
        <f t="shared" si="129"/>
        <v>Mar</v>
      </c>
      <c r="D2763" s="16" t="str">
        <f t="shared" si="130"/>
        <v>FY 2009</v>
      </c>
      <c r="E2763" s="16" t="str">
        <f t="shared" si="131"/>
        <v>Q4</v>
      </c>
      <c r="F2763" t="s">
        <v>120</v>
      </c>
      <c r="G2763" t="s">
        <v>121</v>
      </c>
      <c r="H2763">
        <v>68</v>
      </c>
      <c r="I2763" t="s">
        <v>111</v>
      </c>
      <c r="J2763" t="s">
        <v>112</v>
      </c>
      <c r="L2763">
        <v>40</v>
      </c>
      <c r="M2763" t="s">
        <v>122</v>
      </c>
    </row>
    <row r="2764" spans="1:13" x14ac:dyDescent="0.3">
      <c r="A2764" t="s">
        <v>108</v>
      </c>
      <c r="B2764" s="16">
        <v>39903</v>
      </c>
      <c r="C2764" s="16" t="str">
        <f t="shared" si="129"/>
        <v>Mar</v>
      </c>
      <c r="D2764" s="16" t="str">
        <f t="shared" si="130"/>
        <v>FY 2009</v>
      </c>
      <c r="E2764" s="16" t="str">
        <f t="shared" si="131"/>
        <v>Q4</v>
      </c>
      <c r="F2764" t="s">
        <v>123</v>
      </c>
      <c r="G2764" t="s">
        <v>124</v>
      </c>
      <c r="H2764">
        <v>565</v>
      </c>
      <c r="I2764" t="s">
        <v>111</v>
      </c>
      <c r="J2764" t="s">
        <v>112</v>
      </c>
      <c r="L2764">
        <v>50</v>
      </c>
      <c r="M2764" t="s">
        <v>125</v>
      </c>
    </row>
    <row r="2765" spans="1:13" x14ac:dyDescent="0.3">
      <c r="A2765" t="s">
        <v>108</v>
      </c>
      <c r="B2765" s="16">
        <v>39903</v>
      </c>
      <c r="C2765" s="16" t="str">
        <f t="shared" si="129"/>
        <v>Mar</v>
      </c>
      <c r="D2765" s="16" t="str">
        <f t="shared" si="130"/>
        <v>FY 2009</v>
      </c>
      <c r="E2765" s="16" t="str">
        <f t="shared" si="131"/>
        <v>Q4</v>
      </c>
      <c r="F2765" t="s">
        <v>126</v>
      </c>
      <c r="G2765" t="s">
        <v>127</v>
      </c>
      <c r="H2765">
        <v>6294</v>
      </c>
      <c r="I2765" t="s">
        <v>111</v>
      </c>
      <c r="J2765" t="s">
        <v>112</v>
      </c>
      <c r="L2765">
        <v>60</v>
      </c>
      <c r="M2765" t="s">
        <v>128</v>
      </c>
    </row>
    <row r="2766" spans="1:13" x14ac:dyDescent="0.3">
      <c r="A2766" t="s">
        <v>108</v>
      </c>
      <c r="B2766" s="16">
        <v>39903</v>
      </c>
      <c r="C2766" s="16" t="str">
        <f t="shared" si="129"/>
        <v>Mar</v>
      </c>
      <c r="D2766" s="16" t="str">
        <f t="shared" si="130"/>
        <v>FY 2009</v>
      </c>
      <c r="E2766" s="16" t="str">
        <f t="shared" si="131"/>
        <v>Q4</v>
      </c>
      <c r="F2766" t="s">
        <v>129</v>
      </c>
      <c r="G2766" t="s">
        <v>130</v>
      </c>
      <c r="H2766">
        <v>36275</v>
      </c>
      <c r="I2766" t="s">
        <v>111</v>
      </c>
      <c r="J2766" t="s">
        <v>112</v>
      </c>
      <c r="L2766">
        <v>70</v>
      </c>
      <c r="M2766" t="s">
        <v>131</v>
      </c>
    </row>
    <row r="2767" spans="1:13" x14ac:dyDescent="0.3">
      <c r="A2767" t="s">
        <v>108</v>
      </c>
      <c r="B2767" s="16">
        <v>39903</v>
      </c>
      <c r="C2767" s="16" t="str">
        <f t="shared" si="129"/>
        <v>Mar</v>
      </c>
      <c r="D2767" s="16" t="str">
        <f t="shared" si="130"/>
        <v>FY 2009</v>
      </c>
      <c r="E2767" s="16" t="str">
        <f t="shared" si="131"/>
        <v>Q4</v>
      </c>
      <c r="F2767" t="s">
        <v>132</v>
      </c>
      <c r="G2767" t="s">
        <v>133</v>
      </c>
      <c r="H2767">
        <v>13458</v>
      </c>
      <c r="I2767" t="s">
        <v>111</v>
      </c>
      <c r="J2767" t="s">
        <v>112</v>
      </c>
      <c r="L2767">
        <v>80</v>
      </c>
      <c r="M2767" t="s">
        <v>134</v>
      </c>
    </row>
    <row r="2768" spans="1:13" x14ac:dyDescent="0.3">
      <c r="A2768" t="s">
        <v>108</v>
      </c>
      <c r="B2768" s="16">
        <v>39903</v>
      </c>
      <c r="C2768" s="16" t="str">
        <f t="shared" si="129"/>
        <v>Mar</v>
      </c>
      <c r="D2768" s="16" t="str">
        <f t="shared" si="130"/>
        <v>FY 2009</v>
      </c>
      <c r="E2768" s="16" t="str">
        <f t="shared" si="131"/>
        <v>Q4</v>
      </c>
      <c r="F2768" t="s">
        <v>135</v>
      </c>
      <c r="G2768" t="s">
        <v>136</v>
      </c>
      <c r="H2768">
        <v>6788</v>
      </c>
      <c r="I2768" t="s">
        <v>111</v>
      </c>
      <c r="J2768" t="s">
        <v>112</v>
      </c>
      <c r="L2768">
        <v>90</v>
      </c>
      <c r="M2768" t="s">
        <v>137</v>
      </c>
    </row>
    <row r="2769" spans="1:13" x14ac:dyDescent="0.3">
      <c r="A2769" t="s">
        <v>108</v>
      </c>
      <c r="B2769" s="16">
        <v>39903</v>
      </c>
      <c r="C2769" s="16" t="str">
        <f t="shared" si="129"/>
        <v>Mar</v>
      </c>
      <c r="D2769" s="16" t="str">
        <f t="shared" si="130"/>
        <v>FY 2009</v>
      </c>
      <c r="E2769" s="16" t="str">
        <f t="shared" si="131"/>
        <v>Q4</v>
      </c>
      <c r="F2769" t="s">
        <v>138</v>
      </c>
      <c r="G2769" t="s">
        <v>139</v>
      </c>
      <c r="H2769">
        <v>301</v>
      </c>
      <c r="I2769" t="s">
        <v>111</v>
      </c>
      <c r="J2769" t="s">
        <v>112</v>
      </c>
      <c r="L2769">
        <v>100</v>
      </c>
      <c r="M2769" t="s">
        <v>140</v>
      </c>
    </row>
    <row r="2770" spans="1:13" x14ac:dyDescent="0.3">
      <c r="A2770" t="s">
        <v>108</v>
      </c>
      <c r="B2770" s="16">
        <v>39903</v>
      </c>
      <c r="C2770" s="16" t="str">
        <f t="shared" si="129"/>
        <v>Mar</v>
      </c>
      <c r="D2770" s="16" t="str">
        <f t="shared" si="130"/>
        <v>FY 2009</v>
      </c>
      <c r="E2770" s="16" t="str">
        <f t="shared" si="131"/>
        <v>Q4</v>
      </c>
      <c r="F2770" t="s">
        <v>141</v>
      </c>
      <c r="G2770" t="s">
        <v>142</v>
      </c>
      <c r="H2770">
        <v>41</v>
      </c>
      <c r="I2770" t="s">
        <v>111</v>
      </c>
      <c r="J2770" t="s">
        <v>112</v>
      </c>
      <c r="L2770">
        <v>110</v>
      </c>
      <c r="M2770" t="s">
        <v>143</v>
      </c>
    </row>
    <row r="2771" spans="1:13" x14ac:dyDescent="0.3">
      <c r="A2771" t="s">
        <v>108</v>
      </c>
      <c r="B2771" s="16">
        <v>39903</v>
      </c>
      <c r="C2771" s="16" t="str">
        <f t="shared" si="129"/>
        <v>Mar</v>
      </c>
      <c r="D2771" s="16" t="str">
        <f t="shared" si="130"/>
        <v>FY 2009</v>
      </c>
      <c r="E2771" s="16" t="str">
        <f t="shared" si="131"/>
        <v>Q4</v>
      </c>
      <c r="F2771" t="s">
        <v>144</v>
      </c>
      <c r="G2771" t="s">
        <v>145</v>
      </c>
      <c r="H2771">
        <v>735</v>
      </c>
      <c r="I2771" t="s">
        <v>111</v>
      </c>
      <c r="J2771" t="s">
        <v>112</v>
      </c>
      <c r="L2771">
        <v>120</v>
      </c>
      <c r="M2771" t="s">
        <v>146</v>
      </c>
    </row>
    <row r="2772" spans="1:13" x14ac:dyDescent="0.3">
      <c r="A2772" t="s">
        <v>108</v>
      </c>
      <c r="B2772" s="16">
        <v>39903</v>
      </c>
      <c r="C2772" s="16" t="str">
        <f t="shared" si="129"/>
        <v>Mar</v>
      </c>
      <c r="D2772" s="16" t="str">
        <f t="shared" si="130"/>
        <v>FY 2009</v>
      </c>
      <c r="E2772" s="16" t="str">
        <f t="shared" si="131"/>
        <v>Q4</v>
      </c>
      <c r="F2772" t="s">
        <v>147</v>
      </c>
      <c r="G2772" t="s">
        <v>148</v>
      </c>
      <c r="H2772">
        <v>5593</v>
      </c>
      <c r="I2772" t="s">
        <v>111</v>
      </c>
      <c r="J2772" t="s">
        <v>112</v>
      </c>
      <c r="L2772">
        <v>130</v>
      </c>
      <c r="M2772" t="s">
        <v>149</v>
      </c>
    </row>
    <row r="2773" spans="1:13" x14ac:dyDescent="0.3">
      <c r="A2773" t="s">
        <v>108</v>
      </c>
      <c r="B2773" s="16">
        <v>39903</v>
      </c>
      <c r="C2773" s="16" t="str">
        <f t="shared" si="129"/>
        <v>Mar</v>
      </c>
      <c r="D2773" s="16" t="str">
        <f t="shared" si="130"/>
        <v>FY 2009</v>
      </c>
      <c r="E2773" s="16" t="str">
        <f t="shared" si="131"/>
        <v>Q4</v>
      </c>
      <c r="F2773" t="s">
        <v>150</v>
      </c>
      <c r="G2773" t="s">
        <v>151</v>
      </c>
      <c r="H2773">
        <v>35745</v>
      </c>
      <c r="I2773" t="s">
        <v>111</v>
      </c>
      <c r="J2773" t="s">
        <v>112</v>
      </c>
      <c r="L2773">
        <v>140</v>
      </c>
      <c r="M2773" t="s">
        <v>152</v>
      </c>
    </row>
    <row r="2774" spans="1:13" x14ac:dyDescent="0.3">
      <c r="A2774" t="s">
        <v>108</v>
      </c>
      <c r="B2774" s="16">
        <v>39872</v>
      </c>
      <c r="C2774" s="16" t="str">
        <f t="shared" si="129"/>
        <v>Feb</v>
      </c>
      <c r="D2774" s="16" t="str">
        <f t="shared" si="130"/>
        <v>FY 2009</v>
      </c>
      <c r="E2774" s="16" t="str">
        <f t="shared" si="131"/>
        <v>Q4</v>
      </c>
      <c r="F2774" t="s">
        <v>109</v>
      </c>
      <c r="G2774" t="s">
        <v>110</v>
      </c>
      <c r="H2774">
        <v>10337</v>
      </c>
      <c r="I2774" t="s">
        <v>111</v>
      </c>
      <c r="J2774" t="s">
        <v>112</v>
      </c>
      <c r="L2774">
        <v>10</v>
      </c>
      <c r="M2774" t="s">
        <v>113</v>
      </c>
    </row>
    <row r="2775" spans="1:13" x14ac:dyDescent="0.3">
      <c r="A2775" t="s">
        <v>108</v>
      </c>
      <c r="B2775" s="16">
        <v>39872</v>
      </c>
      <c r="C2775" s="16" t="str">
        <f t="shared" si="129"/>
        <v>Feb</v>
      </c>
      <c r="D2775" s="16" t="str">
        <f t="shared" si="130"/>
        <v>FY 2009</v>
      </c>
      <c r="E2775" s="16" t="str">
        <f t="shared" si="131"/>
        <v>Q4</v>
      </c>
      <c r="F2775" t="s">
        <v>114</v>
      </c>
      <c r="G2775" t="s">
        <v>115</v>
      </c>
      <c r="H2775">
        <v>5774</v>
      </c>
      <c r="I2775" t="s">
        <v>111</v>
      </c>
      <c r="J2775" t="s">
        <v>112</v>
      </c>
      <c r="L2775">
        <v>20</v>
      </c>
      <c r="M2775" t="s">
        <v>116</v>
      </c>
    </row>
    <row r="2776" spans="1:13" x14ac:dyDescent="0.3">
      <c r="A2776" t="s">
        <v>108</v>
      </c>
      <c r="B2776" s="16">
        <v>39872</v>
      </c>
      <c r="C2776" s="16" t="str">
        <f t="shared" si="129"/>
        <v>Feb</v>
      </c>
      <c r="D2776" s="16" t="str">
        <f t="shared" si="130"/>
        <v>FY 2009</v>
      </c>
      <c r="E2776" s="16" t="str">
        <f t="shared" si="131"/>
        <v>Q4</v>
      </c>
      <c r="F2776" t="s">
        <v>117</v>
      </c>
      <c r="G2776" t="s">
        <v>118</v>
      </c>
      <c r="H2776">
        <v>265</v>
      </c>
      <c r="I2776" t="s">
        <v>111</v>
      </c>
      <c r="J2776" t="s">
        <v>112</v>
      </c>
      <c r="L2776">
        <v>30</v>
      </c>
      <c r="M2776" t="s">
        <v>119</v>
      </c>
    </row>
    <row r="2777" spans="1:13" x14ac:dyDescent="0.3">
      <c r="A2777" t="s">
        <v>108</v>
      </c>
      <c r="B2777" s="16">
        <v>39872</v>
      </c>
      <c r="C2777" s="16" t="str">
        <f t="shared" si="129"/>
        <v>Feb</v>
      </c>
      <c r="D2777" s="16" t="str">
        <f t="shared" si="130"/>
        <v>FY 2009</v>
      </c>
      <c r="E2777" s="16" t="str">
        <f t="shared" si="131"/>
        <v>Q4</v>
      </c>
      <c r="F2777" t="s">
        <v>120</v>
      </c>
      <c r="G2777" t="s">
        <v>121</v>
      </c>
      <c r="H2777">
        <v>35</v>
      </c>
      <c r="I2777" t="s">
        <v>111</v>
      </c>
      <c r="J2777" t="s">
        <v>112</v>
      </c>
      <c r="L2777">
        <v>40</v>
      </c>
      <c r="M2777" t="s">
        <v>122</v>
      </c>
    </row>
    <row r="2778" spans="1:13" x14ac:dyDescent="0.3">
      <c r="A2778" t="s">
        <v>108</v>
      </c>
      <c r="B2778" s="16">
        <v>39872</v>
      </c>
      <c r="C2778" s="16" t="str">
        <f t="shared" si="129"/>
        <v>Feb</v>
      </c>
      <c r="D2778" s="16" t="str">
        <f t="shared" si="130"/>
        <v>FY 2009</v>
      </c>
      <c r="E2778" s="16" t="str">
        <f t="shared" si="131"/>
        <v>Q4</v>
      </c>
      <c r="F2778" t="s">
        <v>123</v>
      </c>
      <c r="G2778" t="s">
        <v>124</v>
      </c>
      <c r="H2778">
        <v>419</v>
      </c>
      <c r="I2778" t="s">
        <v>111</v>
      </c>
      <c r="J2778" t="s">
        <v>112</v>
      </c>
      <c r="L2778">
        <v>50</v>
      </c>
      <c r="M2778" t="s">
        <v>125</v>
      </c>
    </row>
    <row r="2779" spans="1:13" x14ac:dyDescent="0.3">
      <c r="A2779" t="s">
        <v>108</v>
      </c>
      <c r="B2779" s="16">
        <v>39872</v>
      </c>
      <c r="C2779" s="16" t="str">
        <f t="shared" si="129"/>
        <v>Feb</v>
      </c>
      <c r="D2779" s="16" t="str">
        <f t="shared" si="130"/>
        <v>FY 2009</v>
      </c>
      <c r="E2779" s="16" t="str">
        <f t="shared" si="131"/>
        <v>Q4</v>
      </c>
      <c r="F2779" t="s">
        <v>126</v>
      </c>
      <c r="G2779" t="s">
        <v>127</v>
      </c>
      <c r="H2779">
        <v>3844</v>
      </c>
      <c r="I2779" t="s">
        <v>111</v>
      </c>
      <c r="J2779" t="s">
        <v>112</v>
      </c>
      <c r="L2779">
        <v>60</v>
      </c>
      <c r="M2779" t="s">
        <v>128</v>
      </c>
    </row>
    <row r="2780" spans="1:13" x14ac:dyDescent="0.3">
      <c r="A2780" t="s">
        <v>108</v>
      </c>
      <c r="B2780" s="16">
        <v>39872</v>
      </c>
      <c r="C2780" s="16" t="str">
        <f t="shared" si="129"/>
        <v>Feb</v>
      </c>
      <c r="D2780" s="16" t="str">
        <f t="shared" si="130"/>
        <v>FY 2009</v>
      </c>
      <c r="E2780" s="16" t="str">
        <f t="shared" si="131"/>
        <v>Q4</v>
      </c>
      <c r="F2780" t="s">
        <v>129</v>
      </c>
      <c r="G2780" t="s">
        <v>130</v>
      </c>
      <c r="H2780">
        <v>35129</v>
      </c>
      <c r="I2780" t="s">
        <v>111</v>
      </c>
      <c r="J2780" t="s">
        <v>112</v>
      </c>
      <c r="L2780">
        <v>70</v>
      </c>
      <c r="M2780" t="s">
        <v>131</v>
      </c>
    </row>
    <row r="2781" spans="1:13" x14ac:dyDescent="0.3">
      <c r="A2781" t="s">
        <v>108</v>
      </c>
      <c r="B2781" s="16">
        <v>39872</v>
      </c>
      <c r="C2781" s="16" t="str">
        <f t="shared" si="129"/>
        <v>Feb</v>
      </c>
      <c r="D2781" s="16" t="str">
        <f t="shared" si="130"/>
        <v>FY 2009</v>
      </c>
      <c r="E2781" s="16" t="str">
        <f t="shared" si="131"/>
        <v>Q4</v>
      </c>
      <c r="F2781" t="s">
        <v>132</v>
      </c>
      <c r="G2781" t="s">
        <v>133</v>
      </c>
      <c r="H2781">
        <v>11288</v>
      </c>
      <c r="I2781" t="s">
        <v>111</v>
      </c>
      <c r="J2781" t="s">
        <v>112</v>
      </c>
      <c r="L2781">
        <v>80</v>
      </c>
      <c r="M2781" t="s">
        <v>134</v>
      </c>
    </row>
    <row r="2782" spans="1:13" x14ac:dyDescent="0.3">
      <c r="A2782" t="s">
        <v>108</v>
      </c>
      <c r="B2782" s="16">
        <v>39872</v>
      </c>
      <c r="C2782" s="16" t="str">
        <f t="shared" si="129"/>
        <v>Feb</v>
      </c>
      <c r="D2782" s="16" t="str">
        <f t="shared" si="130"/>
        <v>FY 2009</v>
      </c>
      <c r="E2782" s="16" t="str">
        <f t="shared" si="131"/>
        <v>Q4</v>
      </c>
      <c r="F2782" t="s">
        <v>135</v>
      </c>
      <c r="G2782" t="s">
        <v>136</v>
      </c>
      <c r="H2782">
        <v>5733</v>
      </c>
      <c r="I2782" t="s">
        <v>111</v>
      </c>
      <c r="J2782" t="s">
        <v>112</v>
      </c>
      <c r="L2782">
        <v>90</v>
      </c>
      <c r="M2782" t="s">
        <v>137</v>
      </c>
    </row>
    <row r="2783" spans="1:13" x14ac:dyDescent="0.3">
      <c r="A2783" t="s">
        <v>108</v>
      </c>
      <c r="B2783" s="16">
        <v>39872</v>
      </c>
      <c r="C2783" s="16" t="str">
        <f t="shared" si="129"/>
        <v>Feb</v>
      </c>
      <c r="D2783" s="16" t="str">
        <f t="shared" si="130"/>
        <v>FY 2009</v>
      </c>
      <c r="E2783" s="16" t="str">
        <f t="shared" si="131"/>
        <v>Q4</v>
      </c>
      <c r="F2783" t="s">
        <v>138</v>
      </c>
      <c r="G2783" t="s">
        <v>139</v>
      </c>
      <c r="H2783">
        <v>169</v>
      </c>
      <c r="I2783" t="s">
        <v>111</v>
      </c>
      <c r="J2783" t="s">
        <v>112</v>
      </c>
      <c r="L2783">
        <v>100</v>
      </c>
      <c r="M2783" t="s">
        <v>140</v>
      </c>
    </row>
    <row r="2784" spans="1:13" x14ac:dyDescent="0.3">
      <c r="A2784" t="s">
        <v>108</v>
      </c>
      <c r="B2784" s="16">
        <v>39872</v>
      </c>
      <c r="C2784" s="16" t="str">
        <f t="shared" si="129"/>
        <v>Feb</v>
      </c>
      <c r="D2784" s="16" t="str">
        <f t="shared" si="130"/>
        <v>FY 2009</v>
      </c>
      <c r="E2784" s="16" t="str">
        <f t="shared" si="131"/>
        <v>Q4</v>
      </c>
      <c r="F2784" t="s">
        <v>141</v>
      </c>
      <c r="G2784" t="s">
        <v>142</v>
      </c>
      <c r="H2784">
        <v>49</v>
      </c>
      <c r="I2784" t="s">
        <v>111</v>
      </c>
      <c r="J2784" t="s">
        <v>112</v>
      </c>
      <c r="L2784">
        <v>110</v>
      </c>
      <c r="M2784" t="s">
        <v>143</v>
      </c>
    </row>
    <row r="2785" spans="1:13" x14ac:dyDescent="0.3">
      <c r="A2785" t="s">
        <v>108</v>
      </c>
      <c r="B2785" s="16">
        <v>39872</v>
      </c>
      <c r="C2785" s="16" t="str">
        <f t="shared" si="129"/>
        <v>Feb</v>
      </c>
      <c r="D2785" s="16" t="str">
        <f t="shared" si="130"/>
        <v>FY 2009</v>
      </c>
      <c r="E2785" s="16" t="str">
        <f t="shared" si="131"/>
        <v>Q4</v>
      </c>
      <c r="F2785" t="s">
        <v>144</v>
      </c>
      <c r="G2785" t="s">
        <v>145</v>
      </c>
      <c r="H2785">
        <v>814</v>
      </c>
      <c r="I2785" t="s">
        <v>111</v>
      </c>
      <c r="J2785" t="s">
        <v>112</v>
      </c>
      <c r="L2785">
        <v>120</v>
      </c>
      <c r="M2785" t="s">
        <v>146</v>
      </c>
    </row>
    <row r="2786" spans="1:13" x14ac:dyDescent="0.3">
      <c r="A2786" t="s">
        <v>108</v>
      </c>
      <c r="B2786" s="16">
        <v>39872</v>
      </c>
      <c r="C2786" s="16" t="str">
        <f t="shared" si="129"/>
        <v>Feb</v>
      </c>
      <c r="D2786" s="16" t="str">
        <f t="shared" si="130"/>
        <v>FY 2009</v>
      </c>
      <c r="E2786" s="16" t="str">
        <f t="shared" si="131"/>
        <v>Q4</v>
      </c>
      <c r="F2786" t="s">
        <v>147</v>
      </c>
      <c r="G2786" t="s">
        <v>148</v>
      </c>
      <c r="H2786">
        <v>4523</v>
      </c>
      <c r="I2786" t="s">
        <v>111</v>
      </c>
      <c r="J2786" t="s">
        <v>112</v>
      </c>
      <c r="L2786">
        <v>130</v>
      </c>
      <c r="M2786" t="s">
        <v>149</v>
      </c>
    </row>
    <row r="2787" spans="1:13" x14ac:dyDescent="0.3">
      <c r="A2787" t="s">
        <v>108</v>
      </c>
      <c r="B2787" s="16">
        <v>39872</v>
      </c>
      <c r="C2787" s="16" t="str">
        <f t="shared" si="129"/>
        <v>Feb</v>
      </c>
      <c r="D2787" s="16" t="str">
        <f t="shared" si="130"/>
        <v>FY 2009</v>
      </c>
      <c r="E2787" s="16" t="str">
        <f t="shared" si="131"/>
        <v>Q4</v>
      </c>
      <c r="F2787" t="s">
        <v>150</v>
      </c>
      <c r="G2787" t="s">
        <v>151</v>
      </c>
      <c r="H2787">
        <v>34955</v>
      </c>
      <c r="I2787" t="s">
        <v>111</v>
      </c>
      <c r="J2787" t="s">
        <v>112</v>
      </c>
      <c r="L2787">
        <v>140</v>
      </c>
      <c r="M2787" t="s">
        <v>152</v>
      </c>
    </row>
    <row r="2788" spans="1:13" x14ac:dyDescent="0.3">
      <c r="A2788" t="s">
        <v>108</v>
      </c>
      <c r="B2788" s="16">
        <v>39844</v>
      </c>
      <c r="C2788" s="16" t="str">
        <f t="shared" si="129"/>
        <v>Jan</v>
      </c>
      <c r="D2788" s="16" t="str">
        <f t="shared" si="130"/>
        <v>FY 2009</v>
      </c>
      <c r="E2788" s="16" t="str">
        <f t="shared" si="131"/>
        <v>Q4</v>
      </c>
      <c r="F2788" t="s">
        <v>109</v>
      </c>
      <c r="G2788" t="s">
        <v>110</v>
      </c>
      <c r="H2788">
        <v>12596</v>
      </c>
      <c r="I2788" t="s">
        <v>111</v>
      </c>
      <c r="J2788" t="s">
        <v>112</v>
      </c>
      <c r="L2788">
        <v>10</v>
      </c>
      <c r="M2788" t="s">
        <v>113</v>
      </c>
    </row>
    <row r="2789" spans="1:13" x14ac:dyDescent="0.3">
      <c r="A2789" t="s">
        <v>108</v>
      </c>
      <c r="B2789" s="16">
        <v>39844</v>
      </c>
      <c r="C2789" s="16" t="str">
        <f t="shared" si="129"/>
        <v>Jan</v>
      </c>
      <c r="D2789" s="16" t="str">
        <f t="shared" si="130"/>
        <v>FY 2009</v>
      </c>
      <c r="E2789" s="16" t="str">
        <f t="shared" si="131"/>
        <v>Q4</v>
      </c>
      <c r="F2789" t="s">
        <v>114</v>
      </c>
      <c r="G2789" t="s">
        <v>115</v>
      </c>
      <c r="H2789">
        <v>6914</v>
      </c>
      <c r="I2789" t="s">
        <v>111</v>
      </c>
      <c r="J2789" t="s">
        <v>112</v>
      </c>
      <c r="L2789">
        <v>20</v>
      </c>
      <c r="M2789" t="s">
        <v>116</v>
      </c>
    </row>
    <row r="2790" spans="1:13" x14ac:dyDescent="0.3">
      <c r="A2790" t="s">
        <v>108</v>
      </c>
      <c r="B2790" s="16">
        <v>39844</v>
      </c>
      <c r="C2790" s="16" t="str">
        <f t="shared" si="129"/>
        <v>Jan</v>
      </c>
      <c r="D2790" s="16" t="str">
        <f t="shared" si="130"/>
        <v>FY 2009</v>
      </c>
      <c r="E2790" s="16" t="str">
        <f t="shared" si="131"/>
        <v>Q4</v>
      </c>
      <c r="F2790" t="s">
        <v>117</v>
      </c>
      <c r="G2790" t="s">
        <v>118</v>
      </c>
      <c r="H2790">
        <v>271</v>
      </c>
      <c r="I2790" t="s">
        <v>111</v>
      </c>
      <c r="J2790" t="s">
        <v>112</v>
      </c>
      <c r="L2790">
        <v>30</v>
      </c>
      <c r="M2790" t="s">
        <v>119</v>
      </c>
    </row>
    <row r="2791" spans="1:13" x14ac:dyDescent="0.3">
      <c r="A2791" t="s">
        <v>108</v>
      </c>
      <c r="B2791" s="16">
        <v>39844</v>
      </c>
      <c r="C2791" s="16" t="str">
        <f t="shared" si="129"/>
        <v>Jan</v>
      </c>
      <c r="D2791" s="16" t="str">
        <f t="shared" si="130"/>
        <v>FY 2009</v>
      </c>
      <c r="E2791" s="16" t="str">
        <f t="shared" si="131"/>
        <v>Q4</v>
      </c>
      <c r="F2791" t="s">
        <v>120</v>
      </c>
      <c r="G2791" t="s">
        <v>121</v>
      </c>
      <c r="H2791">
        <v>55</v>
      </c>
      <c r="I2791" t="s">
        <v>111</v>
      </c>
      <c r="J2791" t="s">
        <v>112</v>
      </c>
      <c r="L2791">
        <v>40</v>
      </c>
      <c r="M2791" t="s">
        <v>122</v>
      </c>
    </row>
    <row r="2792" spans="1:13" x14ac:dyDescent="0.3">
      <c r="A2792" t="s">
        <v>108</v>
      </c>
      <c r="B2792" s="16">
        <v>39844</v>
      </c>
      <c r="C2792" s="16" t="str">
        <f t="shared" si="129"/>
        <v>Jan</v>
      </c>
      <c r="D2792" s="16" t="str">
        <f t="shared" si="130"/>
        <v>FY 2009</v>
      </c>
      <c r="E2792" s="16" t="str">
        <f t="shared" si="131"/>
        <v>Q4</v>
      </c>
      <c r="F2792" t="s">
        <v>123</v>
      </c>
      <c r="G2792" t="s">
        <v>124</v>
      </c>
      <c r="H2792">
        <v>659</v>
      </c>
      <c r="I2792" t="s">
        <v>111</v>
      </c>
      <c r="J2792" t="s">
        <v>112</v>
      </c>
      <c r="L2792">
        <v>50</v>
      </c>
      <c r="M2792" t="s">
        <v>125</v>
      </c>
    </row>
    <row r="2793" spans="1:13" x14ac:dyDescent="0.3">
      <c r="A2793" t="s">
        <v>108</v>
      </c>
      <c r="B2793" s="16">
        <v>39844</v>
      </c>
      <c r="C2793" s="16" t="str">
        <f t="shared" si="129"/>
        <v>Jan</v>
      </c>
      <c r="D2793" s="16" t="str">
        <f t="shared" si="130"/>
        <v>FY 2009</v>
      </c>
      <c r="E2793" s="16" t="str">
        <f t="shared" si="131"/>
        <v>Q4</v>
      </c>
      <c r="F2793" t="s">
        <v>126</v>
      </c>
      <c r="G2793" t="s">
        <v>127</v>
      </c>
      <c r="H2793">
        <v>4697</v>
      </c>
      <c r="I2793" t="s">
        <v>111</v>
      </c>
      <c r="J2793" t="s">
        <v>112</v>
      </c>
      <c r="L2793">
        <v>60</v>
      </c>
      <c r="M2793" t="s">
        <v>128</v>
      </c>
    </row>
    <row r="2794" spans="1:13" x14ac:dyDescent="0.3">
      <c r="A2794" t="s">
        <v>108</v>
      </c>
      <c r="B2794" s="16">
        <v>39844</v>
      </c>
      <c r="C2794" s="16" t="str">
        <f t="shared" si="129"/>
        <v>Jan</v>
      </c>
      <c r="D2794" s="16" t="str">
        <f t="shared" si="130"/>
        <v>FY 2009</v>
      </c>
      <c r="E2794" s="16" t="str">
        <f t="shared" si="131"/>
        <v>Q4</v>
      </c>
      <c r="F2794" t="s">
        <v>129</v>
      </c>
      <c r="G2794" t="s">
        <v>130</v>
      </c>
      <c r="H2794">
        <v>36562</v>
      </c>
      <c r="I2794" t="s">
        <v>111</v>
      </c>
      <c r="J2794" t="s">
        <v>112</v>
      </c>
      <c r="L2794">
        <v>70</v>
      </c>
      <c r="M2794" t="s">
        <v>131</v>
      </c>
    </row>
    <row r="2795" spans="1:13" x14ac:dyDescent="0.3">
      <c r="A2795" t="s">
        <v>108</v>
      </c>
      <c r="B2795" s="16">
        <v>39844</v>
      </c>
      <c r="C2795" s="16" t="str">
        <f t="shared" si="129"/>
        <v>Jan</v>
      </c>
      <c r="D2795" s="16" t="str">
        <f t="shared" si="130"/>
        <v>FY 2009</v>
      </c>
      <c r="E2795" s="16" t="str">
        <f t="shared" si="131"/>
        <v>Q4</v>
      </c>
      <c r="F2795" t="s">
        <v>132</v>
      </c>
      <c r="G2795" t="s">
        <v>133</v>
      </c>
      <c r="H2795">
        <v>10892</v>
      </c>
      <c r="I2795" t="s">
        <v>111</v>
      </c>
      <c r="J2795" t="s">
        <v>112</v>
      </c>
      <c r="L2795">
        <v>80</v>
      </c>
      <c r="M2795" t="s">
        <v>134</v>
      </c>
    </row>
    <row r="2796" spans="1:13" x14ac:dyDescent="0.3">
      <c r="A2796" t="s">
        <v>108</v>
      </c>
      <c r="B2796" s="16">
        <v>39844</v>
      </c>
      <c r="C2796" s="16" t="str">
        <f t="shared" si="129"/>
        <v>Jan</v>
      </c>
      <c r="D2796" s="16" t="str">
        <f t="shared" si="130"/>
        <v>FY 2009</v>
      </c>
      <c r="E2796" s="16" t="str">
        <f t="shared" si="131"/>
        <v>Q4</v>
      </c>
      <c r="F2796" t="s">
        <v>135</v>
      </c>
      <c r="G2796" t="s">
        <v>136</v>
      </c>
      <c r="H2796">
        <v>5022</v>
      </c>
      <c r="I2796" t="s">
        <v>111</v>
      </c>
      <c r="J2796" t="s">
        <v>112</v>
      </c>
      <c r="L2796">
        <v>90</v>
      </c>
      <c r="M2796" t="s">
        <v>137</v>
      </c>
    </row>
    <row r="2797" spans="1:13" x14ac:dyDescent="0.3">
      <c r="A2797" t="s">
        <v>108</v>
      </c>
      <c r="B2797" s="16">
        <v>39844</v>
      </c>
      <c r="C2797" s="16" t="str">
        <f t="shared" si="129"/>
        <v>Jan</v>
      </c>
      <c r="D2797" s="16" t="str">
        <f t="shared" si="130"/>
        <v>FY 2009</v>
      </c>
      <c r="E2797" s="16" t="str">
        <f t="shared" si="131"/>
        <v>Q4</v>
      </c>
      <c r="F2797" t="s">
        <v>138</v>
      </c>
      <c r="G2797" t="s">
        <v>139</v>
      </c>
      <c r="H2797">
        <v>140</v>
      </c>
      <c r="I2797" t="s">
        <v>111</v>
      </c>
      <c r="J2797" t="s">
        <v>112</v>
      </c>
      <c r="L2797">
        <v>100</v>
      </c>
      <c r="M2797" t="s">
        <v>140</v>
      </c>
    </row>
    <row r="2798" spans="1:13" x14ac:dyDescent="0.3">
      <c r="A2798" t="s">
        <v>108</v>
      </c>
      <c r="B2798" s="16">
        <v>39844</v>
      </c>
      <c r="C2798" s="16" t="str">
        <f t="shared" si="129"/>
        <v>Jan</v>
      </c>
      <c r="D2798" s="16" t="str">
        <f t="shared" si="130"/>
        <v>FY 2009</v>
      </c>
      <c r="E2798" s="16" t="str">
        <f t="shared" si="131"/>
        <v>Q4</v>
      </c>
      <c r="F2798" t="s">
        <v>141</v>
      </c>
      <c r="G2798" t="s">
        <v>142</v>
      </c>
      <c r="H2798">
        <v>24</v>
      </c>
      <c r="I2798" t="s">
        <v>111</v>
      </c>
      <c r="J2798" t="s">
        <v>112</v>
      </c>
      <c r="L2798">
        <v>110</v>
      </c>
      <c r="M2798" t="s">
        <v>143</v>
      </c>
    </row>
    <row r="2799" spans="1:13" x14ac:dyDescent="0.3">
      <c r="A2799" t="s">
        <v>108</v>
      </c>
      <c r="B2799" s="16">
        <v>39844</v>
      </c>
      <c r="C2799" s="16" t="str">
        <f t="shared" si="129"/>
        <v>Jan</v>
      </c>
      <c r="D2799" s="16" t="str">
        <f t="shared" si="130"/>
        <v>FY 2009</v>
      </c>
      <c r="E2799" s="16" t="str">
        <f t="shared" si="131"/>
        <v>Q4</v>
      </c>
      <c r="F2799" t="s">
        <v>144</v>
      </c>
      <c r="G2799" t="s">
        <v>145</v>
      </c>
      <c r="H2799">
        <v>875</v>
      </c>
      <c r="I2799" t="s">
        <v>111</v>
      </c>
      <c r="J2799" t="s">
        <v>112</v>
      </c>
      <c r="L2799">
        <v>120</v>
      </c>
      <c r="M2799" t="s">
        <v>146</v>
      </c>
    </row>
    <row r="2800" spans="1:13" x14ac:dyDescent="0.3">
      <c r="A2800" t="s">
        <v>108</v>
      </c>
      <c r="B2800" s="16">
        <v>39844</v>
      </c>
      <c r="C2800" s="16" t="str">
        <f t="shared" si="129"/>
        <v>Jan</v>
      </c>
      <c r="D2800" s="16" t="str">
        <f t="shared" si="130"/>
        <v>FY 2009</v>
      </c>
      <c r="E2800" s="16" t="str">
        <f t="shared" si="131"/>
        <v>Q4</v>
      </c>
      <c r="F2800" t="s">
        <v>147</v>
      </c>
      <c r="G2800" t="s">
        <v>148</v>
      </c>
      <c r="H2800">
        <v>4831</v>
      </c>
      <c r="I2800" t="s">
        <v>111</v>
      </c>
      <c r="J2800" t="s">
        <v>112</v>
      </c>
      <c r="L2800">
        <v>130</v>
      </c>
      <c r="M2800" t="s">
        <v>149</v>
      </c>
    </row>
    <row r="2801" spans="1:13" x14ac:dyDescent="0.3">
      <c r="A2801" t="s">
        <v>108</v>
      </c>
      <c r="B2801" s="16">
        <v>39844</v>
      </c>
      <c r="C2801" s="16" t="str">
        <f t="shared" si="129"/>
        <v>Jan</v>
      </c>
      <c r="D2801" s="16" t="str">
        <f t="shared" si="130"/>
        <v>FY 2009</v>
      </c>
      <c r="E2801" s="16" t="str">
        <f t="shared" si="131"/>
        <v>Q4</v>
      </c>
      <c r="F2801" t="s">
        <v>150</v>
      </c>
      <c r="G2801" t="s">
        <v>151</v>
      </c>
      <c r="H2801">
        <v>36474</v>
      </c>
      <c r="I2801" t="s">
        <v>111</v>
      </c>
      <c r="J2801" t="s">
        <v>112</v>
      </c>
      <c r="L2801">
        <v>140</v>
      </c>
      <c r="M2801" t="s">
        <v>152</v>
      </c>
    </row>
    <row r="2802" spans="1:13" x14ac:dyDescent="0.3">
      <c r="A2802" t="s">
        <v>108</v>
      </c>
      <c r="B2802" s="16">
        <v>39813</v>
      </c>
      <c r="C2802" s="16" t="str">
        <f t="shared" si="129"/>
        <v>Dec</v>
      </c>
      <c r="D2802" s="16" t="str">
        <f t="shared" si="130"/>
        <v>FY 2009</v>
      </c>
      <c r="E2802" s="16" t="str">
        <f t="shared" si="131"/>
        <v>Q3</v>
      </c>
      <c r="F2802" t="s">
        <v>109</v>
      </c>
      <c r="G2802" t="s">
        <v>110</v>
      </c>
      <c r="H2802">
        <v>10163</v>
      </c>
      <c r="I2802" t="s">
        <v>111</v>
      </c>
      <c r="J2802" t="s">
        <v>112</v>
      </c>
      <c r="L2802">
        <v>10</v>
      </c>
      <c r="M2802" t="s">
        <v>113</v>
      </c>
    </row>
    <row r="2803" spans="1:13" x14ac:dyDescent="0.3">
      <c r="A2803" t="s">
        <v>108</v>
      </c>
      <c r="B2803" s="16">
        <v>39813</v>
      </c>
      <c r="C2803" s="16" t="str">
        <f t="shared" si="129"/>
        <v>Dec</v>
      </c>
      <c r="D2803" s="16" t="str">
        <f t="shared" si="130"/>
        <v>FY 2009</v>
      </c>
      <c r="E2803" s="16" t="str">
        <f t="shared" si="131"/>
        <v>Q3</v>
      </c>
      <c r="F2803" t="s">
        <v>114</v>
      </c>
      <c r="G2803" t="s">
        <v>115</v>
      </c>
      <c r="H2803">
        <v>2689</v>
      </c>
      <c r="I2803" t="s">
        <v>111</v>
      </c>
      <c r="J2803" t="s">
        <v>112</v>
      </c>
      <c r="L2803">
        <v>20</v>
      </c>
      <c r="M2803" t="s">
        <v>116</v>
      </c>
    </row>
    <row r="2804" spans="1:13" x14ac:dyDescent="0.3">
      <c r="A2804" t="s">
        <v>108</v>
      </c>
      <c r="B2804" s="16">
        <v>39813</v>
      </c>
      <c r="C2804" s="16" t="str">
        <f t="shared" si="129"/>
        <v>Dec</v>
      </c>
      <c r="D2804" s="16" t="str">
        <f t="shared" si="130"/>
        <v>FY 2009</v>
      </c>
      <c r="E2804" s="16" t="str">
        <f t="shared" si="131"/>
        <v>Q3</v>
      </c>
      <c r="F2804" t="s">
        <v>117</v>
      </c>
      <c r="G2804" t="s">
        <v>118</v>
      </c>
      <c r="H2804">
        <v>210</v>
      </c>
      <c r="I2804" t="s">
        <v>111</v>
      </c>
      <c r="J2804" t="s">
        <v>112</v>
      </c>
      <c r="L2804">
        <v>30</v>
      </c>
      <c r="M2804" t="s">
        <v>119</v>
      </c>
    </row>
    <row r="2805" spans="1:13" x14ac:dyDescent="0.3">
      <c r="A2805" t="s">
        <v>108</v>
      </c>
      <c r="B2805" s="16">
        <v>39813</v>
      </c>
      <c r="C2805" s="16" t="str">
        <f t="shared" si="129"/>
        <v>Dec</v>
      </c>
      <c r="D2805" s="16" t="str">
        <f t="shared" si="130"/>
        <v>FY 2009</v>
      </c>
      <c r="E2805" s="16" t="str">
        <f t="shared" si="131"/>
        <v>Q3</v>
      </c>
      <c r="F2805" t="s">
        <v>120</v>
      </c>
      <c r="G2805" t="s">
        <v>121</v>
      </c>
      <c r="H2805">
        <v>23</v>
      </c>
      <c r="I2805" t="s">
        <v>111</v>
      </c>
      <c r="J2805" t="s">
        <v>112</v>
      </c>
      <c r="L2805">
        <v>40</v>
      </c>
      <c r="M2805" t="s">
        <v>122</v>
      </c>
    </row>
    <row r="2806" spans="1:13" x14ac:dyDescent="0.3">
      <c r="A2806" t="s">
        <v>108</v>
      </c>
      <c r="B2806" s="16">
        <v>39813</v>
      </c>
      <c r="C2806" s="16" t="str">
        <f t="shared" si="129"/>
        <v>Dec</v>
      </c>
      <c r="D2806" s="16" t="str">
        <f t="shared" si="130"/>
        <v>FY 2009</v>
      </c>
      <c r="E2806" s="16" t="str">
        <f t="shared" si="131"/>
        <v>Q3</v>
      </c>
      <c r="F2806" t="s">
        <v>123</v>
      </c>
      <c r="G2806" t="s">
        <v>124</v>
      </c>
      <c r="H2806">
        <v>1190</v>
      </c>
      <c r="I2806" t="s">
        <v>111</v>
      </c>
      <c r="J2806" t="s">
        <v>112</v>
      </c>
      <c r="L2806">
        <v>50</v>
      </c>
      <c r="M2806" t="s">
        <v>125</v>
      </c>
    </row>
    <row r="2807" spans="1:13" x14ac:dyDescent="0.3">
      <c r="A2807" t="s">
        <v>108</v>
      </c>
      <c r="B2807" s="16">
        <v>39813</v>
      </c>
      <c r="C2807" s="16" t="str">
        <f t="shared" si="129"/>
        <v>Dec</v>
      </c>
      <c r="D2807" s="16" t="str">
        <f t="shared" si="130"/>
        <v>FY 2009</v>
      </c>
      <c r="E2807" s="16" t="str">
        <f t="shared" si="131"/>
        <v>Q3</v>
      </c>
      <c r="F2807" t="s">
        <v>126</v>
      </c>
      <c r="G2807" t="s">
        <v>127</v>
      </c>
      <c r="H2807">
        <v>6051</v>
      </c>
      <c r="I2807" t="s">
        <v>111</v>
      </c>
      <c r="J2807" t="s">
        <v>112</v>
      </c>
      <c r="L2807">
        <v>60</v>
      </c>
      <c r="M2807" t="s">
        <v>128</v>
      </c>
    </row>
    <row r="2808" spans="1:13" x14ac:dyDescent="0.3">
      <c r="A2808" t="s">
        <v>108</v>
      </c>
      <c r="B2808" s="16">
        <v>39813</v>
      </c>
      <c r="C2808" s="16" t="str">
        <f t="shared" si="129"/>
        <v>Dec</v>
      </c>
      <c r="D2808" s="16" t="str">
        <f t="shared" si="130"/>
        <v>FY 2009</v>
      </c>
      <c r="E2808" s="16" t="str">
        <f t="shared" si="131"/>
        <v>Q3</v>
      </c>
      <c r="F2808" t="s">
        <v>129</v>
      </c>
      <c r="G2808" t="s">
        <v>130</v>
      </c>
      <c r="H2808">
        <v>32748</v>
      </c>
      <c r="I2808" t="s">
        <v>111</v>
      </c>
      <c r="J2808" t="s">
        <v>112</v>
      </c>
      <c r="L2808">
        <v>70</v>
      </c>
      <c r="M2808" t="s">
        <v>131</v>
      </c>
    </row>
    <row r="2809" spans="1:13" x14ac:dyDescent="0.3">
      <c r="A2809" t="s">
        <v>108</v>
      </c>
      <c r="B2809" s="16">
        <v>39813</v>
      </c>
      <c r="C2809" s="16" t="str">
        <f t="shared" si="129"/>
        <v>Dec</v>
      </c>
      <c r="D2809" s="16" t="str">
        <f t="shared" si="130"/>
        <v>FY 2009</v>
      </c>
      <c r="E2809" s="16" t="str">
        <f t="shared" si="131"/>
        <v>Q3</v>
      </c>
      <c r="F2809" t="s">
        <v>132</v>
      </c>
      <c r="G2809" t="s">
        <v>133</v>
      </c>
      <c r="H2809">
        <v>11678</v>
      </c>
      <c r="I2809" t="s">
        <v>111</v>
      </c>
      <c r="J2809" t="s">
        <v>112</v>
      </c>
      <c r="L2809">
        <v>80</v>
      </c>
      <c r="M2809" t="s">
        <v>134</v>
      </c>
    </row>
    <row r="2810" spans="1:13" x14ac:dyDescent="0.3">
      <c r="A2810" t="s">
        <v>108</v>
      </c>
      <c r="B2810" s="16">
        <v>39813</v>
      </c>
      <c r="C2810" s="16" t="str">
        <f t="shared" si="129"/>
        <v>Dec</v>
      </c>
      <c r="D2810" s="16" t="str">
        <f t="shared" si="130"/>
        <v>FY 2009</v>
      </c>
      <c r="E2810" s="16" t="str">
        <f t="shared" si="131"/>
        <v>Q3</v>
      </c>
      <c r="F2810" t="s">
        <v>135</v>
      </c>
      <c r="G2810" t="s">
        <v>136</v>
      </c>
      <c r="H2810">
        <v>4534</v>
      </c>
      <c r="I2810" t="s">
        <v>111</v>
      </c>
      <c r="J2810" t="s">
        <v>112</v>
      </c>
      <c r="L2810">
        <v>90</v>
      </c>
      <c r="M2810" t="s">
        <v>137</v>
      </c>
    </row>
    <row r="2811" spans="1:13" x14ac:dyDescent="0.3">
      <c r="A2811" t="s">
        <v>108</v>
      </c>
      <c r="B2811" s="16">
        <v>39813</v>
      </c>
      <c r="C2811" s="16" t="str">
        <f t="shared" si="129"/>
        <v>Dec</v>
      </c>
      <c r="D2811" s="16" t="str">
        <f t="shared" si="130"/>
        <v>FY 2009</v>
      </c>
      <c r="E2811" s="16" t="str">
        <f t="shared" si="131"/>
        <v>Q3</v>
      </c>
      <c r="F2811" t="s">
        <v>138</v>
      </c>
      <c r="G2811" t="s">
        <v>139</v>
      </c>
      <c r="H2811">
        <v>205</v>
      </c>
      <c r="I2811" t="s">
        <v>111</v>
      </c>
      <c r="J2811" t="s">
        <v>112</v>
      </c>
      <c r="L2811">
        <v>100</v>
      </c>
      <c r="M2811" t="s">
        <v>140</v>
      </c>
    </row>
    <row r="2812" spans="1:13" x14ac:dyDescent="0.3">
      <c r="A2812" t="s">
        <v>108</v>
      </c>
      <c r="B2812" s="16">
        <v>39813</v>
      </c>
      <c r="C2812" s="16" t="str">
        <f t="shared" si="129"/>
        <v>Dec</v>
      </c>
      <c r="D2812" s="16" t="str">
        <f t="shared" si="130"/>
        <v>FY 2009</v>
      </c>
      <c r="E2812" s="16" t="str">
        <f t="shared" si="131"/>
        <v>Q3</v>
      </c>
      <c r="F2812" t="s">
        <v>141</v>
      </c>
      <c r="G2812" t="s">
        <v>142</v>
      </c>
      <c r="H2812">
        <v>12</v>
      </c>
      <c r="I2812" t="s">
        <v>111</v>
      </c>
      <c r="J2812" t="s">
        <v>112</v>
      </c>
      <c r="L2812">
        <v>110</v>
      </c>
      <c r="M2812" t="s">
        <v>143</v>
      </c>
    </row>
    <row r="2813" spans="1:13" x14ac:dyDescent="0.3">
      <c r="A2813" t="s">
        <v>108</v>
      </c>
      <c r="B2813" s="16">
        <v>39813</v>
      </c>
      <c r="C2813" s="16" t="str">
        <f t="shared" si="129"/>
        <v>Dec</v>
      </c>
      <c r="D2813" s="16" t="str">
        <f t="shared" si="130"/>
        <v>FY 2009</v>
      </c>
      <c r="E2813" s="16" t="str">
        <f t="shared" si="131"/>
        <v>Q3</v>
      </c>
      <c r="F2813" t="s">
        <v>144</v>
      </c>
      <c r="G2813" t="s">
        <v>145</v>
      </c>
      <c r="H2813">
        <v>1437</v>
      </c>
      <c r="I2813" t="s">
        <v>111</v>
      </c>
      <c r="J2813" t="s">
        <v>112</v>
      </c>
      <c r="L2813">
        <v>120</v>
      </c>
      <c r="M2813" t="s">
        <v>146</v>
      </c>
    </row>
    <row r="2814" spans="1:13" x14ac:dyDescent="0.3">
      <c r="A2814" t="s">
        <v>108</v>
      </c>
      <c r="B2814" s="16">
        <v>39813</v>
      </c>
      <c r="C2814" s="16" t="str">
        <f t="shared" si="129"/>
        <v>Dec</v>
      </c>
      <c r="D2814" s="16" t="str">
        <f t="shared" si="130"/>
        <v>FY 2009</v>
      </c>
      <c r="E2814" s="16" t="str">
        <f t="shared" si="131"/>
        <v>Q3</v>
      </c>
      <c r="F2814" t="s">
        <v>147</v>
      </c>
      <c r="G2814" t="s">
        <v>148</v>
      </c>
      <c r="H2814">
        <v>5490</v>
      </c>
      <c r="I2814" t="s">
        <v>111</v>
      </c>
      <c r="J2814" t="s">
        <v>112</v>
      </c>
      <c r="L2814">
        <v>130</v>
      </c>
      <c r="M2814" t="s">
        <v>149</v>
      </c>
    </row>
    <row r="2815" spans="1:13" x14ac:dyDescent="0.3">
      <c r="A2815" t="s">
        <v>108</v>
      </c>
      <c r="B2815" s="16">
        <v>39813</v>
      </c>
      <c r="C2815" s="16" t="str">
        <f t="shared" si="129"/>
        <v>Dec</v>
      </c>
      <c r="D2815" s="16" t="str">
        <f t="shared" si="130"/>
        <v>FY 2009</v>
      </c>
      <c r="E2815" s="16" t="str">
        <f t="shared" si="131"/>
        <v>Q3</v>
      </c>
      <c r="F2815" t="s">
        <v>150</v>
      </c>
      <c r="G2815" t="s">
        <v>151</v>
      </c>
      <c r="H2815">
        <v>31993</v>
      </c>
      <c r="I2815" t="s">
        <v>111</v>
      </c>
      <c r="J2815" t="s">
        <v>112</v>
      </c>
      <c r="L2815">
        <v>140</v>
      </c>
      <c r="M2815" t="s">
        <v>152</v>
      </c>
    </row>
    <row r="2816" spans="1:13" x14ac:dyDescent="0.3">
      <c r="A2816" t="s">
        <v>108</v>
      </c>
      <c r="B2816" s="16">
        <v>39782</v>
      </c>
      <c r="C2816" s="16" t="str">
        <f t="shared" si="129"/>
        <v>Nov</v>
      </c>
      <c r="D2816" s="16" t="str">
        <f t="shared" si="130"/>
        <v>FY 2009</v>
      </c>
      <c r="E2816" s="16" t="str">
        <f t="shared" si="131"/>
        <v>Q3</v>
      </c>
      <c r="F2816" t="s">
        <v>109</v>
      </c>
      <c r="G2816" t="s">
        <v>110</v>
      </c>
      <c r="H2816">
        <v>13531</v>
      </c>
      <c r="I2816" t="s">
        <v>111</v>
      </c>
      <c r="J2816" t="s">
        <v>112</v>
      </c>
      <c r="L2816">
        <v>10</v>
      </c>
      <c r="M2816" t="s">
        <v>113</v>
      </c>
    </row>
    <row r="2817" spans="1:13" x14ac:dyDescent="0.3">
      <c r="A2817" t="s">
        <v>108</v>
      </c>
      <c r="B2817" s="16">
        <v>39782</v>
      </c>
      <c r="C2817" s="16" t="str">
        <f t="shared" si="129"/>
        <v>Nov</v>
      </c>
      <c r="D2817" s="16" t="str">
        <f t="shared" si="130"/>
        <v>FY 2009</v>
      </c>
      <c r="E2817" s="16" t="str">
        <f t="shared" si="131"/>
        <v>Q3</v>
      </c>
      <c r="F2817" t="s">
        <v>114</v>
      </c>
      <c r="G2817" t="s">
        <v>115</v>
      </c>
      <c r="H2817">
        <v>6450</v>
      </c>
      <c r="I2817" t="s">
        <v>111</v>
      </c>
      <c r="J2817" t="s">
        <v>112</v>
      </c>
      <c r="L2817">
        <v>20</v>
      </c>
      <c r="M2817" t="s">
        <v>116</v>
      </c>
    </row>
    <row r="2818" spans="1:13" x14ac:dyDescent="0.3">
      <c r="A2818" t="s">
        <v>108</v>
      </c>
      <c r="B2818" s="16">
        <v>39782</v>
      </c>
      <c r="C2818" s="16" t="str">
        <f t="shared" si="129"/>
        <v>Nov</v>
      </c>
      <c r="D2818" s="16" t="str">
        <f t="shared" si="130"/>
        <v>FY 2009</v>
      </c>
      <c r="E2818" s="16" t="str">
        <f t="shared" si="131"/>
        <v>Q3</v>
      </c>
      <c r="F2818" t="s">
        <v>117</v>
      </c>
      <c r="G2818" t="s">
        <v>118</v>
      </c>
      <c r="H2818">
        <v>187</v>
      </c>
      <c r="I2818" t="s">
        <v>111</v>
      </c>
      <c r="J2818" t="s">
        <v>112</v>
      </c>
      <c r="L2818">
        <v>30</v>
      </c>
      <c r="M2818" t="s">
        <v>119</v>
      </c>
    </row>
    <row r="2819" spans="1:13" x14ac:dyDescent="0.3">
      <c r="A2819" t="s">
        <v>108</v>
      </c>
      <c r="B2819" s="16">
        <v>39782</v>
      </c>
      <c r="C2819" s="16" t="str">
        <f t="shared" ref="C2819:C2882" si="132">TEXT(B2819,"mmm")</f>
        <v>Nov</v>
      </c>
      <c r="D2819" s="16" t="str">
        <f t="shared" ref="D2819:D2882" si="133">"FY "&amp; (YEAR(B2819) + IF(MONTH(B2819)&gt;3,1,0))</f>
        <v>FY 2009</v>
      </c>
      <c r="E2819" s="16" t="str">
        <f t="shared" ref="E2819:E2882" si="134">CHOOSE(INT((MOD(MONTH(B2819)-4,12))/3)+1, "Q1", "Q2", "Q3", "Q4")</f>
        <v>Q3</v>
      </c>
      <c r="F2819" t="s">
        <v>120</v>
      </c>
      <c r="G2819" t="s">
        <v>121</v>
      </c>
      <c r="H2819">
        <v>65</v>
      </c>
      <c r="I2819" t="s">
        <v>111</v>
      </c>
      <c r="J2819" t="s">
        <v>112</v>
      </c>
      <c r="L2819">
        <v>40</v>
      </c>
      <c r="M2819" t="s">
        <v>122</v>
      </c>
    </row>
    <row r="2820" spans="1:13" x14ac:dyDescent="0.3">
      <c r="A2820" t="s">
        <v>108</v>
      </c>
      <c r="B2820" s="16">
        <v>39782</v>
      </c>
      <c r="C2820" s="16" t="str">
        <f t="shared" si="132"/>
        <v>Nov</v>
      </c>
      <c r="D2820" s="16" t="str">
        <f t="shared" si="133"/>
        <v>FY 2009</v>
      </c>
      <c r="E2820" s="16" t="str">
        <f t="shared" si="134"/>
        <v>Q3</v>
      </c>
      <c r="F2820" t="s">
        <v>123</v>
      </c>
      <c r="G2820" t="s">
        <v>124</v>
      </c>
      <c r="H2820">
        <v>2226</v>
      </c>
      <c r="I2820" t="s">
        <v>111</v>
      </c>
      <c r="J2820" t="s">
        <v>112</v>
      </c>
      <c r="L2820">
        <v>50</v>
      </c>
      <c r="M2820" t="s">
        <v>125</v>
      </c>
    </row>
    <row r="2821" spans="1:13" x14ac:dyDescent="0.3">
      <c r="A2821" t="s">
        <v>108</v>
      </c>
      <c r="B2821" s="16">
        <v>39782</v>
      </c>
      <c r="C2821" s="16" t="str">
        <f t="shared" si="132"/>
        <v>Nov</v>
      </c>
      <c r="D2821" s="16" t="str">
        <f t="shared" si="133"/>
        <v>FY 2009</v>
      </c>
      <c r="E2821" s="16" t="str">
        <f t="shared" si="134"/>
        <v>Q3</v>
      </c>
      <c r="F2821" t="s">
        <v>126</v>
      </c>
      <c r="G2821" t="s">
        <v>127</v>
      </c>
      <c r="H2821">
        <v>4603</v>
      </c>
      <c r="I2821" t="s">
        <v>111</v>
      </c>
      <c r="J2821" t="s">
        <v>112</v>
      </c>
      <c r="L2821">
        <v>60</v>
      </c>
      <c r="M2821" t="s">
        <v>128</v>
      </c>
    </row>
    <row r="2822" spans="1:13" x14ac:dyDescent="0.3">
      <c r="A2822" t="s">
        <v>108</v>
      </c>
      <c r="B2822" s="16">
        <v>39782</v>
      </c>
      <c r="C2822" s="16" t="str">
        <f t="shared" si="132"/>
        <v>Nov</v>
      </c>
      <c r="D2822" s="16" t="str">
        <f t="shared" si="133"/>
        <v>FY 2009</v>
      </c>
      <c r="E2822" s="16" t="str">
        <f t="shared" si="134"/>
        <v>Q3</v>
      </c>
      <c r="F2822" t="s">
        <v>129</v>
      </c>
      <c r="G2822" t="s">
        <v>130</v>
      </c>
      <c r="H2822">
        <v>38387</v>
      </c>
      <c r="I2822" t="s">
        <v>111</v>
      </c>
      <c r="J2822" t="s">
        <v>112</v>
      </c>
      <c r="L2822">
        <v>70</v>
      </c>
      <c r="M2822" t="s">
        <v>131</v>
      </c>
    </row>
    <row r="2823" spans="1:13" x14ac:dyDescent="0.3">
      <c r="A2823" t="s">
        <v>108</v>
      </c>
      <c r="B2823" s="16">
        <v>39782</v>
      </c>
      <c r="C2823" s="16" t="str">
        <f t="shared" si="132"/>
        <v>Nov</v>
      </c>
      <c r="D2823" s="16" t="str">
        <f t="shared" si="133"/>
        <v>FY 2009</v>
      </c>
      <c r="E2823" s="16" t="str">
        <f t="shared" si="134"/>
        <v>Q3</v>
      </c>
      <c r="F2823" t="s">
        <v>132</v>
      </c>
      <c r="G2823" t="s">
        <v>133</v>
      </c>
      <c r="H2823">
        <v>14256</v>
      </c>
      <c r="I2823" t="s">
        <v>111</v>
      </c>
      <c r="J2823" t="s">
        <v>112</v>
      </c>
      <c r="L2823">
        <v>80</v>
      </c>
      <c r="M2823" t="s">
        <v>134</v>
      </c>
    </row>
    <row r="2824" spans="1:13" x14ac:dyDescent="0.3">
      <c r="A2824" t="s">
        <v>108</v>
      </c>
      <c r="B2824" s="16">
        <v>39782</v>
      </c>
      <c r="C2824" s="16" t="str">
        <f t="shared" si="132"/>
        <v>Nov</v>
      </c>
      <c r="D2824" s="16" t="str">
        <f t="shared" si="133"/>
        <v>FY 2009</v>
      </c>
      <c r="E2824" s="16" t="str">
        <f t="shared" si="134"/>
        <v>Q3</v>
      </c>
      <c r="F2824" t="s">
        <v>135</v>
      </c>
      <c r="G2824" t="s">
        <v>136</v>
      </c>
      <c r="H2824">
        <v>6888</v>
      </c>
      <c r="I2824" t="s">
        <v>111</v>
      </c>
      <c r="J2824" t="s">
        <v>112</v>
      </c>
      <c r="L2824">
        <v>90</v>
      </c>
      <c r="M2824" t="s">
        <v>137</v>
      </c>
    </row>
    <row r="2825" spans="1:13" x14ac:dyDescent="0.3">
      <c r="A2825" t="s">
        <v>108</v>
      </c>
      <c r="B2825" s="16">
        <v>39782</v>
      </c>
      <c r="C2825" s="16" t="str">
        <f t="shared" si="132"/>
        <v>Nov</v>
      </c>
      <c r="D2825" s="16" t="str">
        <f t="shared" si="133"/>
        <v>FY 2009</v>
      </c>
      <c r="E2825" s="16" t="str">
        <f t="shared" si="134"/>
        <v>Q3</v>
      </c>
      <c r="F2825" t="s">
        <v>138</v>
      </c>
      <c r="G2825" t="s">
        <v>139</v>
      </c>
      <c r="H2825">
        <v>155</v>
      </c>
      <c r="I2825" t="s">
        <v>111</v>
      </c>
      <c r="J2825" t="s">
        <v>112</v>
      </c>
      <c r="L2825">
        <v>100</v>
      </c>
      <c r="M2825" t="s">
        <v>140</v>
      </c>
    </row>
    <row r="2826" spans="1:13" x14ac:dyDescent="0.3">
      <c r="A2826" t="s">
        <v>108</v>
      </c>
      <c r="B2826" s="16">
        <v>39782</v>
      </c>
      <c r="C2826" s="16" t="str">
        <f t="shared" si="132"/>
        <v>Nov</v>
      </c>
      <c r="D2826" s="16" t="str">
        <f t="shared" si="133"/>
        <v>FY 2009</v>
      </c>
      <c r="E2826" s="16" t="str">
        <f t="shared" si="134"/>
        <v>Q3</v>
      </c>
      <c r="F2826" t="s">
        <v>141</v>
      </c>
      <c r="G2826" t="s">
        <v>142</v>
      </c>
      <c r="H2826">
        <v>30</v>
      </c>
      <c r="I2826" t="s">
        <v>111</v>
      </c>
      <c r="J2826" t="s">
        <v>112</v>
      </c>
      <c r="L2826">
        <v>110</v>
      </c>
      <c r="M2826" t="s">
        <v>143</v>
      </c>
    </row>
    <row r="2827" spans="1:13" x14ac:dyDescent="0.3">
      <c r="A2827" t="s">
        <v>108</v>
      </c>
      <c r="B2827" s="16">
        <v>39782</v>
      </c>
      <c r="C2827" s="16" t="str">
        <f t="shared" si="132"/>
        <v>Nov</v>
      </c>
      <c r="D2827" s="16" t="str">
        <f t="shared" si="133"/>
        <v>FY 2009</v>
      </c>
      <c r="E2827" s="16" t="str">
        <f t="shared" si="134"/>
        <v>Q3</v>
      </c>
      <c r="F2827" t="s">
        <v>144</v>
      </c>
      <c r="G2827" t="s">
        <v>145</v>
      </c>
      <c r="H2827">
        <v>1974</v>
      </c>
      <c r="I2827" t="s">
        <v>111</v>
      </c>
      <c r="J2827" t="s">
        <v>112</v>
      </c>
      <c r="L2827">
        <v>120</v>
      </c>
      <c r="M2827" t="s">
        <v>146</v>
      </c>
    </row>
    <row r="2828" spans="1:13" x14ac:dyDescent="0.3">
      <c r="A2828" t="s">
        <v>108</v>
      </c>
      <c r="B2828" s="16">
        <v>39782</v>
      </c>
      <c r="C2828" s="16" t="str">
        <f t="shared" si="132"/>
        <v>Nov</v>
      </c>
      <c r="D2828" s="16" t="str">
        <f t="shared" si="133"/>
        <v>FY 2009</v>
      </c>
      <c r="E2828" s="16" t="str">
        <f t="shared" si="134"/>
        <v>Q3</v>
      </c>
      <c r="F2828" t="s">
        <v>147</v>
      </c>
      <c r="G2828" t="s">
        <v>148</v>
      </c>
      <c r="H2828">
        <v>5209</v>
      </c>
      <c r="I2828" t="s">
        <v>111</v>
      </c>
      <c r="J2828" t="s">
        <v>112</v>
      </c>
      <c r="L2828">
        <v>130</v>
      </c>
      <c r="M2828" t="s">
        <v>149</v>
      </c>
    </row>
    <row r="2829" spans="1:13" x14ac:dyDescent="0.3">
      <c r="A2829" t="s">
        <v>108</v>
      </c>
      <c r="B2829" s="16">
        <v>39782</v>
      </c>
      <c r="C2829" s="16" t="str">
        <f t="shared" si="132"/>
        <v>Nov</v>
      </c>
      <c r="D2829" s="16" t="str">
        <f t="shared" si="133"/>
        <v>FY 2009</v>
      </c>
      <c r="E2829" s="16" t="str">
        <f t="shared" si="134"/>
        <v>Q3</v>
      </c>
      <c r="F2829" t="s">
        <v>150</v>
      </c>
      <c r="G2829" t="s">
        <v>151</v>
      </c>
      <c r="H2829">
        <v>38638</v>
      </c>
      <c r="I2829" t="s">
        <v>111</v>
      </c>
      <c r="J2829" t="s">
        <v>112</v>
      </c>
      <c r="L2829">
        <v>140</v>
      </c>
      <c r="M2829" t="s">
        <v>152</v>
      </c>
    </row>
    <row r="2830" spans="1:13" x14ac:dyDescent="0.3">
      <c r="A2830" t="s">
        <v>108</v>
      </c>
      <c r="B2830" s="16">
        <v>39752</v>
      </c>
      <c r="C2830" s="16" t="str">
        <f t="shared" si="132"/>
        <v>Oct</v>
      </c>
      <c r="D2830" s="16" t="str">
        <f t="shared" si="133"/>
        <v>FY 2009</v>
      </c>
      <c r="E2830" s="16" t="str">
        <f t="shared" si="134"/>
        <v>Q3</v>
      </c>
      <c r="F2830" t="s">
        <v>109</v>
      </c>
      <c r="G2830" t="s">
        <v>110</v>
      </c>
      <c r="H2830">
        <v>16888</v>
      </c>
      <c r="I2830" t="s">
        <v>111</v>
      </c>
      <c r="J2830" t="s">
        <v>112</v>
      </c>
      <c r="L2830">
        <v>10</v>
      </c>
      <c r="M2830" t="s">
        <v>113</v>
      </c>
    </row>
    <row r="2831" spans="1:13" x14ac:dyDescent="0.3">
      <c r="A2831" t="s">
        <v>108</v>
      </c>
      <c r="B2831" s="16">
        <v>39752</v>
      </c>
      <c r="C2831" s="16" t="str">
        <f t="shared" si="132"/>
        <v>Oct</v>
      </c>
      <c r="D2831" s="16" t="str">
        <f t="shared" si="133"/>
        <v>FY 2009</v>
      </c>
      <c r="E2831" s="16" t="str">
        <f t="shared" si="134"/>
        <v>Q3</v>
      </c>
      <c r="F2831" t="s">
        <v>114</v>
      </c>
      <c r="G2831" t="s">
        <v>115</v>
      </c>
      <c r="H2831">
        <v>10879</v>
      </c>
      <c r="I2831" t="s">
        <v>111</v>
      </c>
      <c r="J2831" t="s">
        <v>112</v>
      </c>
      <c r="L2831">
        <v>20</v>
      </c>
      <c r="M2831" t="s">
        <v>116</v>
      </c>
    </row>
    <row r="2832" spans="1:13" x14ac:dyDescent="0.3">
      <c r="A2832" t="s">
        <v>108</v>
      </c>
      <c r="B2832" s="16">
        <v>39752</v>
      </c>
      <c r="C2832" s="16" t="str">
        <f t="shared" si="132"/>
        <v>Oct</v>
      </c>
      <c r="D2832" s="16" t="str">
        <f t="shared" si="133"/>
        <v>FY 2009</v>
      </c>
      <c r="E2832" s="16" t="str">
        <f t="shared" si="134"/>
        <v>Q3</v>
      </c>
      <c r="F2832" t="s">
        <v>117</v>
      </c>
      <c r="G2832" t="s">
        <v>118</v>
      </c>
      <c r="H2832">
        <v>162</v>
      </c>
      <c r="I2832" t="s">
        <v>111</v>
      </c>
      <c r="J2832" t="s">
        <v>112</v>
      </c>
      <c r="L2832">
        <v>30</v>
      </c>
      <c r="M2832" t="s">
        <v>119</v>
      </c>
    </row>
    <row r="2833" spans="1:13" x14ac:dyDescent="0.3">
      <c r="A2833" t="s">
        <v>108</v>
      </c>
      <c r="B2833" s="16">
        <v>39752</v>
      </c>
      <c r="C2833" s="16" t="str">
        <f t="shared" si="132"/>
        <v>Oct</v>
      </c>
      <c r="D2833" s="16" t="str">
        <f t="shared" si="133"/>
        <v>FY 2009</v>
      </c>
      <c r="E2833" s="16" t="str">
        <f t="shared" si="134"/>
        <v>Q3</v>
      </c>
      <c r="F2833" t="s">
        <v>120</v>
      </c>
      <c r="G2833" t="s">
        <v>121</v>
      </c>
      <c r="H2833">
        <v>43</v>
      </c>
      <c r="I2833" t="s">
        <v>111</v>
      </c>
      <c r="J2833" t="s">
        <v>112</v>
      </c>
      <c r="L2833">
        <v>40</v>
      </c>
      <c r="M2833" t="s">
        <v>122</v>
      </c>
    </row>
    <row r="2834" spans="1:13" x14ac:dyDescent="0.3">
      <c r="A2834" t="s">
        <v>108</v>
      </c>
      <c r="B2834" s="16">
        <v>39752</v>
      </c>
      <c r="C2834" s="16" t="str">
        <f t="shared" si="132"/>
        <v>Oct</v>
      </c>
      <c r="D2834" s="16" t="str">
        <f t="shared" si="133"/>
        <v>FY 2009</v>
      </c>
      <c r="E2834" s="16" t="str">
        <f t="shared" si="134"/>
        <v>Q3</v>
      </c>
      <c r="F2834" t="s">
        <v>123</v>
      </c>
      <c r="G2834" t="s">
        <v>124</v>
      </c>
      <c r="H2834">
        <v>2461</v>
      </c>
      <c r="I2834" t="s">
        <v>111</v>
      </c>
      <c r="J2834" t="s">
        <v>112</v>
      </c>
      <c r="L2834">
        <v>50</v>
      </c>
      <c r="M2834" t="s">
        <v>125</v>
      </c>
    </row>
    <row r="2835" spans="1:13" x14ac:dyDescent="0.3">
      <c r="A2835" t="s">
        <v>108</v>
      </c>
      <c r="B2835" s="16">
        <v>39752</v>
      </c>
      <c r="C2835" s="16" t="str">
        <f t="shared" si="132"/>
        <v>Oct</v>
      </c>
      <c r="D2835" s="16" t="str">
        <f t="shared" si="133"/>
        <v>FY 2009</v>
      </c>
      <c r="E2835" s="16" t="str">
        <f t="shared" si="134"/>
        <v>Q3</v>
      </c>
      <c r="F2835" t="s">
        <v>126</v>
      </c>
      <c r="G2835" t="s">
        <v>127</v>
      </c>
      <c r="H2835">
        <v>3343</v>
      </c>
      <c r="I2835" t="s">
        <v>111</v>
      </c>
      <c r="J2835" t="s">
        <v>112</v>
      </c>
      <c r="L2835">
        <v>60</v>
      </c>
      <c r="M2835" t="s">
        <v>128</v>
      </c>
    </row>
    <row r="2836" spans="1:13" x14ac:dyDescent="0.3">
      <c r="A2836" t="s">
        <v>108</v>
      </c>
      <c r="B2836" s="16">
        <v>39752</v>
      </c>
      <c r="C2836" s="16" t="str">
        <f t="shared" si="132"/>
        <v>Oct</v>
      </c>
      <c r="D2836" s="16" t="str">
        <f t="shared" si="133"/>
        <v>FY 2009</v>
      </c>
      <c r="E2836" s="16" t="str">
        <f t="shared" si="134"/>
        <v>Q3</v>
      </c>
      <c r="F2836" t="s">
        <v>129</v>
      </c>
      <c r="G2836" t="s">
        <v>130</v>
      </c>
      <c r="H2836">
        <v>42623</v>
      </c>
      <c r="I2836" t="s">
        <v>111</v>
      </c>
      <c r="J2836" t="s">
        <v>112</v>
      </c>
      <c r="L2836">
        <v>70</v>
      </c>
      <c r="M2836" t="s">
        <v>131</v>
      </c>
    </row>
    <row r="2837" spans="1:13" x14ac:dyDescent="0.3">
      <c r="A2837" t="s">
        <v>108</v>
      </c>
      <c r="B2837" s="16">
        <v>39752</v>
      </c>
      <c r="C2837" s="16" t="str">
        <f t="shared" si="132"/>
        <v>Oct</v>
      </c>
      <c r="D2837" s="16" t="str">
        <f t="shared" si="133"/>
        <v>FY 2009</v>
      </c>
      <c r="E2837" s="16" t="str">
        <f t="shared" si="134"/>
        <v>Q3</v>
      </c>
      <c r="F2837" t="s">
        <v>132</v>
      </c>
      <c r="G2837" t="s">
        <v>133</v>
      </c>
      <c r="H2837">
        <v>16505</v>
      </c>
      <c r="I2837" t="s">
        <v>111</v>
      </c>
      <c r="J2837" t="s">
        <v>112</v>
      </c>
      <c r="L2837">
        <v>80</v>
      </c>
      <c r="M2837" t="s">
        <v>134</v>
      </c>
    </row>
    <row r="2838" spans="1:13" x14ac:dyDescent="0.3">
      <c r="A2838" t="s">
        <v>108</v>
      </c>
      <c r="B2838" s="16">
        <v>39752</v>
      </c>
      <c r="C2838" s="16" t="str">
        <f t="shared" si="132"/>
        <v>Oct</v>
      </c>
      <c r="D2838" s="16" t="str">
        <f t="shared" si="133"/>
        <v>FY 2009</v>
      </c>
      <c r="E2838" s="16" t="str">
        <f t="shared" si="134"/>
        <v>Q3</v>
      </c>
      <c r="F2838" t="s">
        <v>135</v>
      </c>
      <c r="G2838" t="s">
        <v>136</v>
      </c>
      <c r="H2838">
        <v>10334</v>
      </c>
      <c r="I2838" t="s">
        <v>111</v>
      </c>
      <c r="J2838" t="s">
        <v>112</v>
      </c>
      <c r="L2838">
        <v>90</v>
      </c>
      <c r="M2838" t="s">
        <v>137</v>
      </c>
    </row>
    <row r="2839" spans="1:13" x14ac:dyDescent="0.3">
      <c r="A2839" t="s">
        <v>108</v>
      </c>
      <c r="B2839" s="16">
        <v>39752</v>
      </c>
      <c r="C2839" s="16" t="str">
        <f t="shared" si="132"/>
        <v>Oct</v>
      </c>
      <c r="D2839" s="16" t="str">
        <f t="shared" si="133"/>
        <v>FY 2009</v>
      </c>
      <c r="E2839" s="16" t="str">
        <f t="shared" si="134"/>
        <v>Q3</v>
      </c>
      <c r="F2839" t="s">
        <v>138</v>
      </c>
      <c r="G2839" t="s">
        <v>139</v>
      </c>
      <c r="H2839">
        <v>206</v>
      </c>
      <c r="I2839" t="s">
        <v>111</v>
      </c>
      <c r="J2839" t="s">
        <v>112</v>
      </c>
      <c r="L2839">
        <v>100</v>
      </c>
      <c r="M2839" t="s">
        <v>140</v>
      </c>
    </row>
    <row r="2840" spans="1:13" x14ac:dyDescent="0.3">
      <c r="A2840" t="s">
        <v>108</v>
      </c>
      <c r="B2840" s="16">
        <v>39752</v>
      </c>
      <c r="C2840" s="16" t="str">
        <f t="shared" si="132"/>
        <v>Oct</v>
      </c>
      <c r="D2840" s="16" t="str">
        <f t="shared" si="133"/>
        <v>FY 2009</v>
      </c>
      <c r="E2840" s="16" t="str">
        <f t="shared" si="134"/>
        <v>Q3</v>
      </c>
      <c r="F2840" t="s">
        <v>141</v>
      </c>
      <c r="G2840" t="s">
        <v>142</v>
      </c>
      <c r="H2840">
        <v>54</v>
      </c>
      <c r="I2840" t="s">
        <v>111</v>
      </c>
      <c r="J2840" t="s">
        <v>112</v>
      </c>
      <c r="L2840">
        <v>110</v>
      </c>
      <c r="M2840" t="s">
        <v>143</v>
      </c>
    </row>
    <row r="2841" spans="1:13" x14ac:dyDescent="0.3">
      <c r="A2841" t="s">
        <v>108</v>
      </c>
      <c r="B2841" s="16">
        <v>39752</v>
      </c>
      <c r="C2841" s="16" t="str">
        <f t="shared" si="132"/>
        <v>Oct</v>
      </c>
      <c r="D2841" s="16" t="str">
        <f t="shared" si="133"/>
        <v>FY 2009</v>
      </c>
      <c r="E2841" s="16" t="str">
        <f t="shared" si="134"/>
        <v>Q3</v>
      </c>
      <c r="F2841" t="s">
        <v>144</v>
      </c>
      <c r="G2841" t="s">
        <v>145</v>
      </c>
      <c r="H2841">
        <v>2112</v>
      </c>
      <c r="I2841" t="s">
        <v>111</v>
      </c>
      <c r="J2841" t="s">
        <v>112</v>
      </c>
      <c r="L2841">
        <v>120</v>
      </c>
      <c r="M2841" t="s">
        <v>146</v>
      </c>
    </row>
    <row r="2842" spans="1:13" x14ac:dyDescent="0.3">
      <c r="A2842" t="s">
        <v>108</v>
      </c>
      <c r="B2842" s="16">
        <v>39752</v>
      </c>
      <c r="C2842" s="16" t="str">
        <f t="shared" si="132"/>
        <v>Oct</v>
      </c>
      <c r="D2842" s="16" t="str">
        <f t="shared" si="133"/>
        <v>FY 2009</v>
      </c>
      <c r="E2842" s="16" t="str">
        <f t="shared" si="134"/>
        <v>Q3</v>
      </c>
      <c r="F2842" t="s">
        <v>147</v>
      </c>
      <c r="G2842" t="s">
        <v>148</v>
      </c>
      <c r="H2842">
        <v>3799</v>
      </c>
      <c r="I2842" t="s">
        <v>111</v>
      </c>
      <c r="J2842" t="s">
        <v>112</v>
      </c>
      <c r="L2842">
        <v>130</v>
      </c>
      <c r="M2842" t="s">
        <v>149</v>
      </c>
    </row>
    <row r="2843" spans="1:13" x14ac:dyDescent="0.3">
      <c r="A2843" t="s">
        <v>108</v>
      </c>
      <c r="B2843" s="16">
        <v>39752</v>
      </c>
      <c r="C2843" s="16" t="str">
        <f t="shared" si="132"/>
        <v>Oct</v>
      </c>
      <c r="D2843" s="16" t="str">
        <f t="shared" si="133"/>
        <v>FY 2009</v>
      </c>
      <c r="E2843" s="16" t="str">
        <f t="shared" si="134"/>
        <v>Q3</v>
      </c>
      <c r="F2843" t="s">
        <v>150</v>
      </c>
      <c r="G2843" t="s">
        <v>151</v>
      </c>
      <c r="H2843">
        <v>43090</v>
      </c>
      <c r="I2843" t="s">
        <v>111</v>
      </c>
      <c r="J2843" t="s">
        <v>112</v>
      </c>
      <c r="L2843">
        <v>140</v>
      </c>
      <c r="M2843" t="s">
        <v>152</v>
      </c>
    </row>
    <row r="2844" spans="1:13" x14ac:dyDescent="0.3">
      <c r="A2844" t="s">
        <v>108</v>
      </c>
      <c r="B2844" s="16">
        <v>39721</v>
      </c>
      <c r="C2844" s="16" t="str">
        <f t="shared" si="132"/>
        <v>Sept</v>
      </c>
      <c r="D2844" s="16" t="str">
        <f t="shared" si="133"/>
        <v>FY 2009</v>
      </c>
      <c r="E2844" s="16" t="str">
        <f t="shared" si="134"/>
        <v>Q2</v>
      </c>
      <c r="F2844" t="s">
        <v>109</v>
      </c>
      <c r="G2844" t="s">
        <v>110</v>
      </c>
      <c r="H2844">
        <v>14451</v>
      </c>
      <c r="I2844" t="s">
        <v>111</v>
      </c>
      <c r="J2844" t="s">
        <v>112</v>
      </c>
      <c r="L2844">
        <v>10</v>
      </c>
      <c r="M2844" t="s">
        <v>113</v>
      </c>
    </row>
    <row r="2845" spans="1:13" x14ac:dyDescent="0.3">
      <c r="A2845" t="s">
        <v>108</v>
      </c>
      <c r="B2845" s="16">
        <v>39721</v>
      </c>
      <c r="C2845" s="16" t="str">
        <f t="shared" si="132"/>
        <v>Sept</v>
      </c>
      <c r="D2845" s="16" t="str">
        <f t="shared" si="133"/>
        <v>FY 2009</v>
      </c>
      <c r="E2845" s="16" t="str">
        <f t="shared" si="134"/>
        <v>Q2</v>
      </c>
      <c r="F2845" t="s">
        <v>114</v>
      </c>
      <c r="G2845" t="s">
        <v>115</v>
      </c>
      <c r="H2845">
        <v>8638</v>
      </c>
      <c r="I2845" t="s">
        <v>111</v>
      </c>
      <c r="J2845" t="s">
        <v>112</v>
      </c>
      <c r="L2845">
        <v>20</v>
      </c>
      <c r="M2845" t="s">
        <v>116</v>
      </c>
    </row>
    <row r="2846" spans="1:13" x14ac:dyDescent="0.3">
      <c r="A2846" t="s">
        <v>108</v>
      </c>
      <c r="B2846" s="16">
        <v>39721</v>
      </c>
      <c r="C2846" s="16" t="str">
        <f t="shared" si="132"/>
        <v>Sept</v>
      </c>
      <c r="D2846" s="16" t="str">
        <f t="shared" si="133"/>
        <v>FY 2009</v>
      </c>
      <c r="E2846" s="16" t="str">
        <f t="shared" si="134"/>
        <v>Q2</v>
      </c>
      <c r="F2846" t="s">
        <v>117</v>
      </c>
      <c r="G2846" t="s">
        <v>118</v>
      </c>
      <c r="H2846">
        <v>199</v>
      </c>
      <c r="I2846" t="s">
        <v>111</v>
      </c>
      <c r="J2846" t="s">
        <v>112</v>
      </c>
      <c r="L2846">
        <v>30</v>
      </c>
      <c r="M2846" t="s">
        <v>119</v>
      </c>
    </row>
    <row r="2847" spans="1:13" x14ac:dyDescent="0.3">
      <c r="A2847" t="s">
        <v>108</v>
      </c>
      <c r="B2847" s="16">
        <v>39721</v>
      </c>
      <c r="C2847" s="16" t="str">
        <f t="shared" si="132"/>
        <v>Sept</v>
      </c>
      <c r="D2847" s="16" t="str">
        <f t="shared" si="133"/>
        <v>FY 2009</v>
      </c>
      <c r="E2847" s="16" t="str">
        <f t="shared" si="134"/>
        <v>Q2</v>
      </c>
      <c r="F2847" t="s">
        <v>120</v>
      </c>
      <c r="G2847" t="s">
        <v>121</v>
      </c>
      <c r="H2847">
        <v>44</v>
      </c>
      <c r="I2847" t="s">
        <v>111</v>
      </c>
      <c r="J2847" t="s">
        <v>112</v>
      </c>
      <c r="L2847">
        <v>40</v>
      </c>
      <c r="M2847" t="s">
        <v>122</v>
      </c>
    </row>
    <row r="2848" spans="1:13" x14ac:dyDescent="0.3">
      <c r="A2848" t="s">
        <v>108</v>
      </c>
      <c r="B2848" s="16">
        <v>39721</v>
      </c>
      <c r="C2848" s="16" t="str">
        <f t="shared" si="132"/>
        <v>Sept</v>
      </c>
      <c r="D2848" s="16" t="str">
        <f t="shared" si="133"/>
        <v>FY 2009</v>
      </c>
      <c r="E2848" s="16" t="str">
        <f t="shared" si="134"/>
        <v>Q2</v>
      </c>
      <c r="F2848" t="s">
        <v>123</v>
      </c>
      <c r="G2848" t="s">
        <v>124</v>
      </c>
      <c r="H2848">
        <v>1399</v>
      </c>
      <c r="I2848" t="s">
        <v>111</v>
      </c>
      <c r="J2848" t="s">
        <v>112</v>
      </c>
      <c r="L2848">
        <v>50</v>
      </c>
      <c r="M2848" t="s">
        <v>125</v>
      </c>
    </row>
    <row r="2849" spans="1:13" x14ac:dyDescent="0.3">
      <c r="A2849" t="s">
        <v>108</v>
      </c>
      <c r="B2849" s="16">
        <v>39721</v>
      </c>
      <c r="C2849" s="16" t="str">
        <f t="shared" si="132"/>
        <v>Sept</v>
      </c>
      <c r="D2849" s="16" t="str">
        <f t="shared" si="133"/>
        <v>FY 2009</v>
      </c>
      <c r="E2849" s="16" t="str">
        <f t="shared" si="134"/>
        <v>Q2</v>
      </c>
      <c r="F2849" t="s">
        <v>126</v>
      </c>
      <c r="G2849" t="s">
        <v>127</v>
      </c>
      <c r="H2849">
        <v>4171</v>
      </c>
      <c r="I2849" t="s">
        <v>111</v>
      </c>
      <c r="J2849" t="s">
        <v>112</v>
      </c>
      <c r="L2849">
        <v>60</v>
      </c>
      <c r="M2849" t="s">
        <v>128</v>
      </c>
    </row>
    <row r="2850" spans="1:13" x14ac:dyDescent="0.3">
      <c r="A2850" t="s">
        <v>108</v>
      </c>
      <c r="B2850" s="16">
        <v>39721</v>
      </c>
      <c r="C2850" s="16" t="str">
        <f t="shared" si="132"/>
        <v>Sept</v>
      </c>
      <c r="D2850" s="16" t="str">
        <f t="shared" si="133"/>
        <v>FY 2009</v>
      </c>
      <c r="E2850" s="16" t="str">
        <f t="shared" si="134"/>
        <v>Q2</v>
      </c>
      <c r="F2850" t="s">
        <v>129</v>
      </c>
      <c r="G2850" t="s">
        <v>130</v>
      </c>
      <c r="H2850">
        <v>38958</v>
      </c>
      <c r="I2850" t="s">
        <v>111</v>
      </c>
      <c r="J2850" t="s">
        <v>112</v>
      </c>
      <c r="L2850">
        <v>70</v>
      </c>
      <c r="M2850" t="s">
        <v>131</v>
      </c>
    </row>
    <row r="2851" spans="1:13" x14ac:dyDescent="0.3">
      <c r="A2851" t="s">
        <v>108</v>
      </c>
      <c r="B2851" s="16">
        <v>39721</v>
      </c>
      <c r="C2851" s="16" t="str">
        <f t="shared" si="132"/>
        <v>Sept</v>
      </c>
      <c r="D2851" s="16" t="str">
        <f t="shared" si="133"/>
        <v>FY 2009</v>
      </c>
      <c r="E2851" s="16" t="str">
        <f t="shared" si="134"/>
        <v>Q2</v>
      </c>
      <c r="F2851" t="s">
        <v>132</v>
      </c>
      <c r="G2851" t="s">
        <v>133</v>
      </c>
      <c r="H2851">
        <v>13722</v>
      </c>
      <c r="I2851" t="s">
        <v>111</v>
      </c>
      <c r="J2851" t="s">
        <v>112</v>
      </c>
      <c r="L2851">
        <v>80</v>
      </c>
      <c r="M2851" t="s">
        <v>134</v>
      </c>
    </row>
    <row r="2852" spans="1:13" x14ac:dyDescent="0.3">
      <c r="A2852" t="s">
        <v>108</v>
      </c>
      <c r="B2852" s="16">
        <v>39721</v>
      </c>
      <c r="C2852" s="16" t="str">
        <f t="shared" si="132"/>
        <v>Sept</v>
      </c>
      <c r="D2852" s="16" t="str">
        <f t="shared" si="133"/>
        <v>FY 2009</v>
      </c>
      <c r="E2852" s="16" t="str">
        <f t="shared" si="134"/>
        <v>Q2</v>
      </c>
      <c r="F2852" t="s">
        <v>135</v>
      </c>
      <c r="G2852" t="s">
        <v>136</v>
      </c>
      <c r="H2852">
        <v>7097</v>
      </c>
      <c r="I2852" t="s">
        <v>111</v>
      </c>
      <c r="J2852" t="s">
        <v>112</v>
      </c>
      <c r="L2852">
        <v>90</v>
      </c>
      <c r="M2852" t="s">
        <v>137</v>
      </c>
    </row>
    <row r="2853" spans="1:13" x14ac:dyDescent="0.3">
      <c r="A2853" t="s">
        <v>108</v>
      </c>
      <c r="B2853" s="16">
        <v>39721</v>
      </c>
      <c r="C2853" s="16" t="str">
        <f t="shared" si="132"/>
        <v>Sept</v>
      </c>
      <c r="D2853" s="16" t="str">
        <f t="shared" si="133"/>
        <v>FY 2009</v>
      </c>
      <c r="E2853" s="16" t="str">
        <f t="shared" si="134"/>
        <v>Q2</v>
      </c>
      <c r="F2853" t="s">
        <v>138</v>
      </c>
      <c r="G2853" t="s">
        <v>139</v>
      </c>
      <c r="H2853">
        <v>258</v>
      </c>
      <c r="I2853" t="s">
        <v>111</v>
      </c>
      <c r="J2853" t="s">
        <v>112</v>
      </c>
      <c r="L2853">
        <v>100</v>
      </c>
      <c r="M2853" t="s">
        <v>140</v>
      </c>
    </row>
    <row r="2854" spans="1:13" x14ac:dyDescent="0.3">
      <c r="A2854" t="s">
        <v>108</v>
      </c>
      <c r="B2854" s="16">
        <v>39721</v>
      </c>
      <c r="C2854" s="16" t="str">
        <f t="shared" si="132"/>
        <v>Sept</v>
      </c>
      <c r="D2854" s="16" t="str">
        <f t="shared" si="133"/>
        <v>FY 2009</v>
      </c>
      <c r="E2854" s="16" t="str">
        <f t="shared" si="134"/>
        <v>Q2</v>
      </c>
      <c r="F2854" t="s">
        <v>141</v>
      </c>
      <c r="G2854" t="s">
        <v>142</v>
      </c>
      <c r="H2854">
        <v>30</v>
      </c>
      <c r="I2854" t="s">
        <v>111</v>
      </c>
      <c r="J2854" t="s">
        <v>112</v>
      </c>
      <c r="L2854">
        <v>110</v>
      </c>
      <c r="M2854" t="s">
        <v>143</v>
      </c>
    </row>
    <row r="2855" spans="1:13" x14ac:dyDescent="0.3">
      <c r="A2855" t="s">
        <v>108</v>
      </c>
      <c r="B2855" s="16">
        <v>39721</v>
      </c>
      <c r="C2855" s="16" t="str">
        <f t="shared" si="132"/>
        <v>Sept</v>
      </c>
      <c r="D2855" s="16" t="str">
        <f t="shared" si="133"/>
        <v>FY 2009</v>
      </c>
      <c r="E2855" s="16" t="str">
        <f t="shared" si="134"/>
        <v>Q2</v>
      </c>
      <c r="F2855" t="s">
        <v>144</v>
      </c>
      <c r="G2855" t="s">
        <v>145</v>
      </c>
      <c r="H2855">
        <v>2035</v>
      </c>
      <c r="I2855" t="s">
        <v>111</v>
      </c>
      <c r="J2855" t="s">
        <v>112</v>
      </c>
      <c r="L2855">
        <v>120</v>
      </c>
      <c r="M2855" t="s">
        <v>146</v>
      </c>
    </row>
    <row r="2856" spans="1:13" x14ac:dyDescent="0.3">
      <c r="A2856" t="s">
        <v>108</v>
      </c>
      <c r="B2856" s="16">
        <v>39721</v>
      </c>
      <c r="C2856" s="16" t="str">
        <f t="shared" si="132"/>
        <v>Sept</v>
      </c>
      <c r="D2856" s="16" t="str">
        <f t="shared" si="133"/>
        <v>FY 2009</v>
      </c>
      <c r="E2856" s="16" t="str">
        <f t="shared" si="134"/>
        <v>Q2</v>
      </c>
      <c r="F2856" t="s">
        <v>147</v>
      </c>
      <c r="G2856" t="s">
        <v>148</v>
      </c>
      <c r="H2856">
        <v>4302</v>
      </c>
      <c r="I2856" t="s">
        <v>111</v>
      </c>
      <c r="J2856" t="s">
        <v>112</v>
      </c>
      <c r="L2856">
        <v>130</v>
      </c>
      <c r="M2856" t="s">
        <v>149</v>
      </c>
    </row>
    <row r="2857" spans="1:13" x14ac:dyDescent="0.3">
      <c r="A2857" t="s">
        <v>108</v>
      </c>
      <c r="B2857" s="16">
        <v>39721</v>
      </c>
      <c r="C2857" s="16" t="str">
        <f t="shared" si="132"/>
        <v>Sept</v>
      </c>
      <c r="D2857" s="16" t="str">
        <f t="shared" si="133"/>
        <v>FY 2009</v>
      </c>
      <c r="E2857" s="16" t="str">
        <f t="shared" si="134"/>
        <v>Q2</v>
      </c>
      <c r="F2857" t="s">
        <v>150</v>
      </c>
      <c r="G2857" t="s">
        <v>151</v>
      </c>
      <c r="H2857">
        <v>38577</v>
      </c>
      <c r="I2857" t="s">
        <v>111</v>
      </c>
      <c r="J2857" t="s">
        <v>112</v>
      </c>
      <c r="L2857">
        <v>140</v>
      </c>
      <c r="M2857" t="s">
        <v>152</v>
      </c>
    </row>
    <row r="2858" spans="1:13" x14ac:dyDescent="0.3">
      <c r="A2858" t="s">
        <v>108</v>
      </c>
      <c r="B2858" s="16">
        <v>39691</v>
      </c>
      <c r="C2858" s="16" t="str">
        <f t="shared" si="132"/>
        <v>Aug</v>
      </c>
      <c r="D2858" s="16" t="str">
        <f t="shared" si="133"/>
        <v>FY 2009</v>
      </c>
      <c r="E2858" s="16" t="str">
        <f t="shared" si="134"/>
        <v>Q2</v>
      </c>
      <c r="F2858" t="s">
        <v>109</v>
      </c>
      <c r="G2858" t="s">
        <v>110</v>
      </c>
      <c r="H2858">
        <v>14664</v>
      </c>
      <c r="I2858" t="s">
        <v>111</v>
      </c>
      <c r="J2858" t="s">
        <v>112</v>
      </c>
      <c r="L2858">
        <v>10</v>
      </c>
      <c r="M2858" t="s">
        <v>113</v>
      </c>
    </row>
    <row r="2859" spans="1:13" x14ac:dyDescent="0.3">
      <c r="A2859" t="s">
        <v>108</v>
      </c>
      <c r="B2859" s="16">
        <v>39691</v>
      </c>
      <c r="C2859" s="16" t="str">
        <f t="shared" si="132"/>
        <v>Aug</v>
      </c>
      <c r="D2859" s="16" t="str">
        <f t="shared" si="133"/>
        <v>FY 2009</v>
      </c>
      <c r="E2859" s="16" t="str">
        <f t="shared" si="134"/>
        <v>Q2</v>
      </c>
      <c r="F2859" t="s">
        <v>114</v>
      </c>
      <c r="G2859" t="s">
        <v>115</v>
      </c>
      <c r="H2859">
        <v>7647</v>
      </c>
      <c r="I2859" t="s">
        <v>111</v>
      </c>
      <c r="J2859" t="s">
        <v>112</v>
      </c>
      <c r="L2859">
        <v>20</v>
      </c>
      <c r="M2859" t="s">
        <v>116</v>
      </c>
    </row>
    <row r="2860" spans="1:13" x14ac:dyDescent="0.3">
      <c r="A2860" t="s">
        <v>108</v>
      </c>
      <c r="B2860" s="16">
        <v>39691</v>
      </c>
      <c r="C2860" s="16" t="str">
        <f t="shared" si="132"/>
        <v>Aug</v>
      </c>
      <c r="D2860" s="16" t="str">
        <f t="shared" si="133"/>
        <v>FY 2009</v>
      </c>
      <c r="E2860" s="16" t="str">
        <f t="shared" si="134"/>
        <v>Q2</v>
      </c>
      <c r="F2860" t="s">
        <v>117</v>
      </c>
      <c r="G2860" t="s">
        <v>118</v>
      </c>
      <c r="H2860">
        <v>287</v>
      </c>
      <c r="I2860" t="s">
        <v>111</v>
      </c>
      <c r="J2860" t="s">
        <v>112</v>
      </c>
      <c r="L2860">
        <v>30</v>
      </c>
      <c r="M2860" t="s">
        <v>119</v>
      </c>
    </row>
    <row r="2861" spans="1:13" x14ac:dyDescent="0.3">
      <c r="A2861" t="s">
        <v>108</v>
      </c>
      <c r="B2861" s="16">
        <v>39691</v>
      </c>
      <c r="C2861" s="16" t="str">
        <f t="shared" si="132"/>
        <v>Aug</v>
      </c>
      <c r="D2861" s="16" t="str">
        <f t="shared" si="133"/>
        <v>FY 2009</v>
      </c>
      <c r="E2861" s="16" t="str">
        <f t="shared" si="134"/>
        <v>Q2</v>
      </c>
      <c r="F2861" t="s">
        <v>120</v>
      </c>
      <c r="G2861" t="s">
        <v>121</v>
      </c>
      <c r="H2861">
        <v>66</v>
      </c>
      <c r="I2861" t="s">
        <v>111</v>
      </c>
      <c r="J2861" t="s">
        <v>112</v>
      </c>
      <c r="L2861">
        <v>40</v>
      </c>
      <c r="M2861" t="s">
        <v>122</v>
      </c>
    </row>
    <row r="2862" spans="1:13" x14ac:dyDescent="0.3">
      <c r="A2862" t="s">
        <v>108</v>
      </c>
      <c r="B2862" s="16">
        <v>39691</v>
      </c>
      <c r="C2862" s="16" t="str">
        <f t="shared" si="132"/>
        <v>Aug</v>
      </c>
      <c r="D2862" s="16" t="str">
        <f t="shared" si="133"/>
        <v>FY 2009</v>
      </c>
      <c r="E2862" s="16" t="str">
        <f t="shared" si="134"/>
        <v>Q2</v>
      </c>
      <c r="F2862" t="s">
        <v>123</v>
      </c>
      <c r="G2862" t="s">
        <v>124</v>
      </c>
      <c r="H2862">
        <v>2057</v>
      </c>
      <c r="I2862" t="s">
        <v>111</v>
      </c>
      <c r="J2862" t="s">
        <v>112</v>
      </c>
      <c r="L2862">
        <v>50</v>
      </c>
      <c r="M2862" t="s">
        <v>125</v>
      </c>
    </row>
    <row r="2863" spans="1:13" x14ac:dyDescent="0.3">
      <c r="A2863" t="s">
        <v>108</v>
      </c>
      <c r="B2863" s="16">
        <v>39691</v>
      </c>
      <c r="C2863" s="16" t="str">
        <f t="shared" si="132"/>
        <v>Aug</v>
      </c>
      <c r="D2863" s="16" t="str">
        <f t="shared" si="133"/>
        <v>FY 2009</v>
      </c>
      <c r="E2863" s="16" t="str">
        <f t="shared" si="134"/>
        <v>Q2</v>
      </c>
      <c r="F2863" t="s">
        <v>126</v>
      </c>
      <c r="G2863" t="s">
        <v>127</v>
      </c>
      <c r="H2863">
        <v>4607</v>
      </c>
      <c r="I2863" t="s">
        <v>111</v>
      </c>
      <c r="J2863" t="s">
        <v>112</v>
      </c>
      <c r="L2863">
        <v>60</v>
      </c>
      <c r="M2863" t="s">
        <v>128</v>
      </c>
    </row>
    <row r="2864" spans="1:13" x14ac:dyDescent="0.3">
      <c r="A2864" t="s">
        <v>108</v>
      </c>
      <c r="B2864" s="16">
        <v>39691</v>
      </c>
      <c r="C2864" s="16" t="str">
        <f t="shared" si="132"/>
        <v>Aug</v>
      </c>
      <c r="D2864" s="16" t="str">
        <f t="shared" si="133"/>
        <v>FY 2009</v>
      </c>
      <c r="E2864" s="16" t="str">
        <f t="shared" si="134"/>
        <v>Q2</v>
      </c>
      <c r="F2864" t="s">
        <v>129</v>
      </c>
      <c r="G2864" t="s">
        <v>130</v>
      </c>
      <c r="H2864">
        <v>41357</v>
      </c>
      <c r="I2864" t="s">
        <v>111</v>
      </c>
      <c r="J2864" t="s">
        <v>112</v>
      </c>
      <c r="L2864">
        <v>70</v>
      </c>
      <c r="M2864" t="s">
        <v>131</v>
      </c>
    </row>
    <row r="2865" spans="1:13" x14ac:dyDescent="0.3">
      <c r="A2865" t="s">
        <v>108</v>
      </c>
      <c r="B2865" s="16">
        <v>39691</v>
      </c>
      <c r="C2865" s="16" t="str">
        <f t="shared" si="132"/>
        <v>Aug</v>
      </c>
      <c r="D2865" s="16" t="str">
        <f t="shared" si="133"/>
        <v>FY 2009</v>
      </c>
      <c r="E2865" s="16" t="str">
        <f t="shared" si="134"/>
        <v>Q2</v>
      </c>
      <c r="F2865" t="s">
        <v>132</v>
      </c>
      <c r="G2865" t="s">
        <v>133</v>
      </c>
      <c r="H2865">
        <v>14799</v>
      </c>
      <c r="I2865" t="s">
        <v>111</v>
      </c>
      <c r="J2865" t="s">
        <v>112</v>
      </c>
      <c r="L2865">
        <v>80</v>
      </c>
      <c r="M2865" t="s">
        <v>134</v>
      </c>
    </row>
    <row r="2866" spans="1:13" x14ac:dyDescent="0.3">
      <c r="A2866" t="s">
        <v>108</v>
      </c>
      <c r="B2866" s="16">
        <v>39691</v>
      </c>
      <c r="C2866" s="16" t="str">
        <f t="shared" si="132"/>
        <v>Aug</v>
      </c>
      <c r="D2866" s="16" t="str">
        <f t="shared" si="133"/>
        <v>FY 2009</v>
      </c>
      <c r="E2866" s="16" t="str">
        <f t="shared" si="134"/>
        <v>Q2</v>
      </c>
      <c r="F2866" t="s">
        <v>135</v>
      </c>
      <c r="G2866" t="s">
        <v>136</v>
      </c>
      <c r="H2866">
        <v>8170</v>
      </c>
      <c r="I2866" t="s">
        <v>111</v>
      </c>
      <c r="J2866" t="s">
        <v>112</v>
      </c>
      <c r="L2866">
        <v>90</v>
      </c>
      <c r="M2866" t="s">
        <v>137</v>
      </c>
    </row>
    <row r="2867" spans="1:13" x14ac:dyDescent="0.3">
      <c r="A2867" t="s">
        <v>108</v>
      </c>
      <c r="B2867" s="16">
        <v>39691</v>
      </c>
      <c r="C2867" s="16" t="str">
        <f t="shared" si="132"/>
        <v>Aug</v>
      </c>
      <c r="D2867" s="16" t="str">
        <f t="shared" si="133"/>
        <v>FY 2009</v>
      </c>
      <c r="E2867" s="16" t="str">
        <f t="shared" si="134"/>
        <v>Q2</v>
      </c>
      <c r="F2867" t="s">
        <v>138</v>
      </c>
      <c r="G2867" t="s">
        <v>139</v>
      </c>
      <c r="H2867">
        <v>243</v>
      </c>
      <c r="I2867" t="s">
        <v>111</v>
      </c>
      <c r="J2867" t="s">
        <v>112</v>
      </c>
      <c r="L2867">
        <v>100</v>
      </c>
      <c r="M2867" t="s">
        <v>140</v>
      </c>
    </row>
    <row r="2868" spans="1:13" x14ac:dyDescent="0.3">
      <c r="A2868" t="s">
        <v>108</v>
      </c>
      <c r="B2868" s="16">
        <v>39691</v>
      </c>
      <c r="C2868" s="16" t="str">
        <f t="shared" si="132"/>
        <v>Aug</v>
      </c>
      <c r="D2868" s="16" t="str">
        <f t="shared" si="133"/>
        <v>FY 2009</v>
      </c>
      <c r="E2868" s="16" t="str">
        <f t="shared" si="134"/>
        <v>Q2</v>
      </c>
      <c r="F2868" t="s">
        <v>141</v>
      </c>
      <c r="G2868" t="s">
        <v>142</v>
      </c>
      <c r="H2868">
        <v>60</v>
      </c>
      <c r="I2868" t="s">
        <v>111</v>
      </c>
      <c r="J2868" t="s">
        <v>112</v>
      </c>
      <c r="L2868">
        <v>110</v>
      </c>
      <c r="M2868" t="s">
        <v>143</v>
      </c>
    </row>
    <row r="2869" spans="1:13" x14ac:dyDescent="0.3">
      <c r="A2869" t="s">
        <v>108</v>
      </c>
      <c r="B2869" s="16">
        <v>39691</v>
      </c>
      <c r="C2869" s="16" t="str">
        <f t="shared" si="132"/>
        <v>Aug</v>
      </c>
      <c r="D2869" s="16" t="str">
        <f t="shared" si="133"/>
        <v>FY 2009</v>
      </c>
      <c r="E2869" s="16" t="str">
        <f t="shared" si="134"/>
        <v>Q2</v>
      </c>
      <c r="F2869" t="s">
        <v>144</v>
      </c>
      <c r="G2869" t="s">
        <v>145</v>
      </c>
      <c r="H2869">
        <v>2293</v>
      </c>
      <c r="I2869" t="s">
        <v>111</v>
      </c>
      <c r="J2869" t="s">
        <v>112</v>
      </c>
      <c r="L2869">
        <v>120</v>
      </c>
      <c r="M2869" t="s">
        <v>146</v>
      </c>
    </row>
    <row r="2870" spans="1:13" x14ac:dyDescent="0.3">
      <c r="A2870" t="s">
        <v>108</v>
      </c>
      <c r="B2870" s="16">
        <v>39691</v>
      </c>
      <c r="C2870" s="16" t="str">
        <f t="shared" si="132"/>
        <v>Aug</v>
      </c>
      <c r="D2870" s="16" t="str">
        <f t="shared" si="133"/>
        <v>FY 2009</v>
      </c>
      <c r="E2870" s="16" t="str">
        <f t="shared" si="134"/>
        <v>Q2</v>
      </c>
      <c r="F2870" t="s">
        <v>147</v>
      </c>
      <c r="G2870" t="s">
        <v>148</v>
      </c>
      <c r="H2870">
        <v>4033</v>
      </c>
      <c r="I2870" t="s">
        <v>111</v>
      </c>
      <c r="J2870" t="s">
        <v>112</v>
      </c>
      <c r="L2870">
        <v>130</v>
      </c>
      <c r="M2870" t="s">
        <v>149</v>
      </c>
    </row>
    <row r="2871" spans="1:13" x14ac:dyDescent="0.3">
      <c r="A2871" t="s">
        <v>108</v>
      </c>
      <c r="B2871" s="16">
        <v>39691</v>
      </c>
      <c r="C2871" s="16" t="str">
        <f t="shared" si="132"/>
        <v>Aug</v>
      </c>
      <c r="D2871" s="16" t="str">
        <f t="shared" si="133"/>
        <v>FY 2009</v>
      </c>
      <c r="E2871" s="16" t="str">
        <f t="shared" si="134"/>
        <v>Q2</v>
      </c>
      <c r="F2871" t="s">
        <v>150</v>
      </c>
      <c r="G2871" t="s">
        <v>151</v>
      </c>
      <c r="H2871">
        <v>41538</v>
      </c>
      <c r="I2871" t="s">
        <v>111</v>
      </c>
      <c r="J2871" t="s">
        <v>112</v>
      </c>
      <c r="L2871">
        <v>140</v>
      </c>
      <c r="M2871" t="s">
        <v>152</v>
      </c>
    </row>
    <row r="2872" spans="1:13" x14ac:dyDescent="0.3">
      <c r="A2872" t="s">
        <v>108</v>
      </c>
      <c r="B2872" s="16">
        <v>39660</v>
      </c>
      <c r="C2872" s="16" t="str">
        <f t="shared" si="132"/>
        <v>Jul</v>
      </c>
      <c r="D2872" s="16" t="str">
        <f t="shared" si="133"/>
        <v>FY 2009</v>
      </c>
      <c r="E2872" s="16" t="str">
        <f t="shared" si="134"/>
        <v>Q2</v>
      </c>
      <c r="F2872" t="s">
        <v>109</v>
      </c>
      <c r="G2872" t="s">
        <v>110</v>
      </c>
      <c r="H2872">
        <v>11342</v>
      </c>
      <c r="I2872" t="s">
        <v>111</v>
      </c>
      <c r="J2872" t="s">
        <v>112</v>
      </c>
      <c r="L2872">
        <v>10</v>
      </c>
      <c r="M2872" t="s">
        <v>113</v>
      </c>
    </row>
    <row r="2873" spans="1:13" x14ac:dyDescent="0.3">
      <c r="A2873" t="s">
        <v>108</v>
      </c>
      <c r="B2873" s="16">
        <v>39660</v>
      </c>
      <c r="C2873" s="16" t="str">
        <f t="shared" si="132"/>
        <v>Jul</v>
      </c>
      <c r="D2873" s="16" t="str">
        <f t="shared" si="133"/>
        <v>FY 2009</v>
      </c>
      <c r="E2873" s="16" t="str">
        <f t="shared" si="134"/>
        <v>Q2</v>
      </c>
      <c r="F2873" t="s">
        <v>114</v>
      </c>
      <c r="G2873" t="s">
        <v>115</v>
      </c>
      <c r="H2873">
        <v>5669</v>
      </c>
      <c r="I2873" t="s">
        <v>111</v>
      </c>
      <c r="J2873" t="s">
        <v>112</v>
      </c>
      <c r="L2873">
        <v>20</v>
      </c>
      <c r="M2873" t="s">
        <v>116</v>
      </c>
    </row>
    <row r="2874" spans="1:13" x14ac:dyDescent="0.3">
      <c r="A2874" t="s">
        <v>108</v>
      </c>
      <c r="B2874" s="16">
        <v>39660</v>
      </c>
      <c r="C2874" s="16" t="str">
        <f t="shared" si="132"/>
        <v>Jul</v>
      </c>
      <c r="D2874" s="16" t="str">
        <f t="shared" si="133"/>
        <v>FY 2009</v>
      </c>
      <c r="E2874" s="16" t="str">
        <f t="shared" si="134"/>
        <v>Q2</v>
      </c>
      <c r="F2874" t="s">
        <v>117</v>
      </c>
      <c r="G2874" t="s">
        <v>118</v>
      </c>
      <c r="H2874">
        <v>347</v>
      </c>
      <c r="I2874" t="s">
        <v>111</v>
      </c>
      <c r="J2874" t="s">
        <v>112</v>
      </c>
      <c r="L2874">
        <v>30</v>
      </c>
      <c r="M2874" t="s">
        <v>119</v>
      </c>
    </row>
    <row r="2875" spans="1:13" x14ac:dyDescent="0.3">
      <c r="A2875" t="s">
        <v>108</v>
      </c>
      <c r="B2875" s="16">
        <v>39660</v>
      </c>
      <c r="C2875" s="16" t="str">
        <f t="shared" si="132"/>
        <v>Jul</v>
      </c>
      <c r="D2875" s="16" t="str">
        <f t="shared" si="133"/>
        <v>FY 2009</v>
      </c>
      <c r="E2875" s="16" t="str">
        <f t="shared" si="134"/>
        <v>Q2</v>
      </c>
      <c r="F2875" t="s">
        <v>120</v>
      </c>
      <c r="G2875" t="s">
        <v>121</v>
      </c>
      <c r="H2875">
        <v>52</v>
      </c>
      <c r="I2875" t="s">
        <v>111</v>
      </c>
      <c r="J2875" t="s">
        <v>112</v>
      </c>
      <c r="L2875">
        <v>40</v>
      </c>
      <c r="M2875" t="s">
        <v>122</v>
      </c>
    </row>
    <row r="2876" spans="1:13" x14ac:dyDescent="0.3">
      <c r="A2876" t="s">
        <v>108</v>
      </c>
      <c r="B2876" s="16">
        <v>39660</v>
      </c>
      <c r="C2876" s="16" t="str">
        <f t="shared" si="132"/>
        <v>Jul</v>
      </c>
      <c r="D2876" s="16" t="str">
        <f t="shared" si="133"/>
        <v>FY 2009</v>
      </c>
      <c r="E2876" s="16" t="str">
        <f t="shared" si="134"/>
        <v>Q2</v>
      </c>
      <c r="F2876" t="s">
        <v>123</v>
      </c>
      <c r="G2876" t="s">
        <v>124</v>
      </c>
      <c r="H2876">
        <v>1749</v>
      </c>
      <c r="I2876" t="s">
        <v>111</v>
      </c>
      <c r="J2876" t="s">
        <v>112</v>
      </c>
      <c r="L2876">
        <v>50</v>
      </c>
      <c r="M2876" t="s">
        <v>125</v>
      </c>
    </row>
    <row r="2877" spans="1:13" x14ac:dyDescent="0.3">
      <c r="A2877" t="s">
        <v>108</v>
      </c>
      <c r="B2877" s="16">
        <v>39660</v>
      </c>
      <c r="C2877" s="16" t="str">
        <f t="shared" si="132"/>
        <v>Jul</v>
      </c>
      <c r="D2877" s="16" t="str">
        <f t="shared" si="133"/>
        <v>FY 2009</v>
      </c>
      <c r="E2877" s="16" t="str">
        <f t="shared" si="134"/>
        <v>Q2</v>
      </c>
      <c r="F2877" t="s">
        <v>126</v>
      </c>
      <c r="G2877" t="s">
        <v>127</v>
      </c>
      <c r="H2877">
        <v>3525</v>
      </c>
      <c r="I2877" t="s">
        <v>111</v>
      </c>
      <c r="J2877" t="s">
        <v>112</v>
      </c>
      <c r="L2877">
        <v>60</v>
      </c>
      <c r="M2877" t="s">
        <v>128</v>
      </c>
    </row>
    <row r="2878" spans="1:13" x14ac:dyDescent="0.3">
      <c r="A2878" t="s">
        <v>108</v>
      </c>
      <c r="B2878" s="16">
        <v>39660</v>
      </c>
      <c r="C2878" s="16" t="str">
        <f t="shared" si="132"/>
        <v>Jul</v>
      </c>
      <c r="D2878" s="16" t="str">
        <f t="shared" si="133"/>
        <v>FY 2009</v>
      </c>
      <c r="E2878" s="16" t="str">
        <f t="shared" si="134"/>
        <v>Q2</v>
      </c>
      <c r="F2878" t="s">
        <v>129</v>
      </c>
      <c r="G2878" t="s">
        <v>130</v>
      </c>
      <c r="H2878">
        <v>46105</v>
      </c>
      <c r="I2878" t="s">
        <v>111</v>
      </c>
      <c r="J2878" t="s">
        <v>112</v>
      </c>
      <c r="L2878">
        <v>70</v>
      </c>
      <c r="M2878" t="s">
        <v>131</v>
      </c>
    </row>
    <row r="2879" spans="1:13" x14ac:dyDescent="0.3">
      <c r="A2879" t="s">
        <v>108</v>
      </c>
      <c r="B2879" s="16">
        <v>39660</v>
      </c>
      <c r="C2879" s="16" t="str">
        <f t="shared" si="132"/>
        <v>Jul</v>
      </c>
      <c r="D2879" s="16" t="str">
        <f t="shared" si="133"/>
        <v>FY 2009</v>
      </c>
      <c r="E2879" s="16" t="str">
        <f t="shared" si="134"/>
        <v>Q2</v>
      </c>
      <c r="F2879" t="s">
        <v>132</v>
      </c>
      <c r="G2879" t="s">
        <v>133</v>
      </c>
      <c r="H2879">
        <v>15279</v>
      </c>
      <c r="I2879" t="s">
        <v>111</v>
      </c>
      <c r="J2879" t="s">
        <v>112</v>
      </c>
      <c r="L2879">
        <v>80</v>
      </c>
      <c r="M2879" t="s">
        <v>134</v>
      </c>
    </row>
    <row r="2880" spans="1:13" x14ac:dyDescent="0.3">
      <c r="A2880" t="s">
        <v>108</v>
      </c>
      <c r="B2880" s="16">
        <v>39660</v>
      </c>
      <c r="C2880" s="16" t="str">
        <f t="shared" si="132"/>
        <v>Jul</v>
      </c>
      <c r="D2880" s="16" t="str">
        <f t="shared" si="133"/>
        <v>FY 2009</v>
      </c>
      <c r="E2880" s="16" t="str">
        <f t="shared" si="134"/>
        <v>Q2</v>
      </c>
      <c r="F2880" t="s">
        <v>135</v>
      </c>
      <c r="G2880" t="s">
        <v>136</v>
      </c>
      <c r="H2880">
        <v>8707</v>
      </c>
      <c r="I2880" t="s">
        <v>111</v>
      </c>
      <c r="J2880" t="s">
        <v>112</v>
      </c>
      <c r="L2880">
        <v>90</v>
      </c>
      <c r="M2880" t="s">
        <v>137</v>
      </c>
    </row>
    <row r="2881" spans="1:13" x14ac:dyDescent="0.3">
      <c r="A2881" t="s">
        <v>108</v>
      </c>
      <c r="B2881" s="16">
        <v>39660</v>
      </c>
      <c r="C2881" s="16" t="str">
        <f t="shared" si="132"/>
        <v>Jul</v>
      </c>
      <c r="D2881" s="16" t="str">
        <f t="shared" si="133"/>
        <v>FY 2009</v>
      </c>
      <c r="E2881" s="16" t="str">
        <f t="shared" si="134"/>
        <v>Q2</v>
      </c>
      <c r="F2881" t="s">
        <v>138</v>
      </c>
      <c r="G2881" t="s">
        <v>139</v>
      </c>
      <c r="H2881">
        <v>492</v>
      </c>
      <c r="I2881" t="s">
        <v>111</v>
      </c>
      <c r="J2881" t="s">
        <v>112</v>
      </c>
      <c r="L2881">
        <v>100</v>
      </c>
      <c r="M2881" t="s">
        <v>140</v>
      </c>
    </row>
    <row r="2882" spans="1:13" x14ac:dyDescent="0.3">
      <c r="A2882" t="s">
        <v>108</v>
      </c>
      <c r="B2882" s="16">
        <v>39660</v>
      </c>
      <c r="C2882" s="16" t="str">
        <f t="shared" si="132"/>
        <v>Jul</v>
      </c>
      <c r="D2882" s="16" t="str">
        <f t="shared" si="133"/>
        <v>FY 2009</v>
      </c>
      <c r="E2882" s="16" t="str">
        <f t="shared" si="134"/>
        <v>Q2</v>
      </c>
      <c r="F2882" t="s">
        <v>141</v>
      </c>
      <c r="G2882" t="s">
        <v>142</v>
      </c>
      <c r="H2882">
        <v>108</v>
      </c>
      <c r="I2882" t="s">
        <v>111</v>
      </c>
      <c r="J2882" t="s">
        <v>112</v>
      </c>
      <c r="L2882">
        <v>110</v>
      </c>
      <c r="M2882" t="s">
        <v>143</v>
      </c>
    </row>
    <row r="2883" spans="1:13" x14ac:dyDescent="0.3">
      <c r="A2883" t="s">
        <v>108</v>
      </c>
      <c r="B2883" s="16">
        <v>39660</v>
      </c>
      <c r="C2883" s="16" t="str">
        <f t="shared" ref="C2883:C2946" si="135">TEXT(B2883,"mmm")</f>
        <v>Jul</v>
      </c>
      <c r="D2883" s="16" t="str">
        <f t="shared" ref="D2883:D2946" si="136">"FY "&amp; (YEAR(B2883) + IF(MONTH(B2883)&gt;3,1,0))</f>
        <v>FY 2009</v>
      </c>
      <c r="E2883" s="16" t="str">
        <f t="shared" ref="E2883:E2946" si="137">CHOOSE(INT((MOD(MONTH(B2883)-4,12))/3)+1, "Q1", "Q2", "Q3", "Q4")</f>
        <v>Q2</v>
      </c>
      <c r="F2883" t="s">
        <v>144</v>
      </c>
      <c r="G2883" t="s">
        <v>145</v>
      </c>
      <c r="H2883">
        <v>2091</v>
      </c>
      <c r="I2883" t="s">
        <v>111</v>
      </c>
      <c r="J2883" t="s">
        <v>112</v>
      </c>
      <c r="L2883">
        <v>120</v>
      </c>
      <c r="M2883" t="s">
        <v>146</v>
      </c>
    </row>
    <row r="2884" spans="1:13" x14ac:dyDescent="0.3">
      <c r="A2884" t="s">
        <v>108</v>
      </c>
      <c r="B2884" s="16">
        <v>39660</v>
      </c>
      <c r="C2884" s="16" t="str">
        <f t="shared" si="135"/>
        <v>Jul</v>
      </c>
      <c r="D2884" s="16" t="str">
        <f t="shared" si="136"/>
        <v>FY 2009</v>
      </c>
      <c r="E2884" s="16" t="str">
        <f t="shared" si="137"/>
        <v>Q2</v>
      </c>
      <c r="F2884" t="s">
        <v>147</v>
      </c>
      <c r="G2884" t="s">
        <v>148</v>
      </c>
      <c r="H2884">
        <v>3881</v>
      </c>
      <c r="I2884" t="s">
        <v>111</v>
      </c>
      <c r="J2884" t="s">
        <v>112</v>
      </c>
      <c r="L2884">
        <v>130</v>
      </c>
      <c r="M2884" t="s">
        <v>149</v>
      </c>
    </row>
    <row r="2885" spans="1:13" x14ac:dyDescent="0.3">
      <c r="A2885" t="s">
        <v>108</v>
      </c>
      <c r="B2885" s="16">
        <v>39660</v>
      </c>
      <c r="C2885" s="16" t="str">
        <f t="shared" si="135"/>
        <v>Jul</v>
      </c>
      <c r="D2885" s="16" t="str">
        <f t="shared" si="136"/>
        <v>FY 2009</v>
      </c>
      <c r="E2885" s="16" t="str">
        <f t="shared" si="137"/>
        <v>Q2</v>
      </c>
      <c r="F2885" t="s">
        <v>150</v>
      </c>
      <c r="G2885" t="s">
        <v>151</v>
      </c>
      <c r="H2885">
        <v>47109</v>
      </c>
      <c r="I2885" t="s">
        <v>111</v>
      </c>
      <c r="J2885" t="s">
        <v>112</v>
      </c>
      <c r="L2885">
        <v>140</v>
      </c>
      <c r="M2885" t="s">
        <v>152</v>
      </c>
    </row>
    <row r="2886" spans="1:13" x14ac:dyDescent="0.3">
      <c r="A2886" t="s">
        <v>108</v>
      </c>
      <c r="B2886" s="16">
        <v>39629</v>
      </c>
      <c r="C2886" s="16" t="str">
        <f t="shared" si="135"/>
        <v>Jun</v>
      </c>
      <c r="D2886" s="16" t="str">
        <f t="shared" si="136"/>
        <v>FY 2009</v>
      </c>
      <c r="E2886" s="16" t="str">
        <f t="shared" si="137"/>
        <v>Q1</v>
      </c>
      <c r="F2886" t="s">
        <v>109</v>
      </c>
      <c r="G2886" t="s">
        <v>110</v>
      </c>
      <c r="H2886">
        <v>24727</v>
      </c>
      <c r="I2886" t="s">
        <v>111</v>
      </c>
      <c r="J2886" t="s">
        <v>112</v>
      </c>
      <c r="L2886">
        <v>10</v>
      </c>
      <c r="M2886" t="s">
        <v>113</v>
      </c>
    </row>
    <row r="2887" spans="1:13" x14ac:dyDescent="0.3">
      <c r="A2887" t="s">
        <v>108</v>
      </c>
      <c r="B2887" s="16">
        <v>39629</v>
      </c>
      <c r="C2887" s="16" t="str">
        <f t="shared" si="135"/>
        <v>Jun</v>
      </c>
      <c r="D2887" s="16" t="str">
        <f t="shared" si="136"/>
        <v>FY 2009</v>
      </c>
      <c r="E2887" s="16" t="str">
        <f t="shared" si="137"/>
        <v>Q1</v>
      </c>
      <c r="F2887" t="s">
        <v>114</v>
      </c>
      <c r="G2887" t="s">
        <v>115</v>
      </c>
      <c r="H2887">
        <v>15123</v>
      </c>
      <c r="I2887" t="s">
        <v>111</v>
      </c>
      <c r="J2887" t="s">
        <v>112</v>
      </c>
      <c r="L2887">
        <v>20</v>
      </c>
      <c r="M2887" t="s">
        <v>116</v>
      </c>
    </row>
    <row r="2888" spans="1:13" x14ac:dyDescent="0.3">
      <c r="A2888" t="s">
        <v>108</v>
      </c>
      <c r="B2888" s="16">
        <v>39629</v>
      </c>
      <c r="C2888" s="16" t="str">
        <f t="shared" si="135"/>
        <v>Jun</v>
      </c>
      <c r="D2888" s="16" t="str">
        <f t="shared" si="136"/>
        <v>FY 2009</v>
      </c>
      <c r="E2888" s="16" t="str">
        <f t="shared" si="137"/>
        <v>Q1</v>
      </c>
      <c r="F2888" t="s">
        <v>117</v>
      </c>
      <c r="G2888" t="s">
        <v>118</v>
      </c>
      <c r="H2888">
        <v>609</v>
      </c>
      <c r="I2888" t="s">
        <v>111</v>
      </c>
      <c r="J2888" t="s">
        <v>112</v>
      </c>
      <c r="L2888">
        <v>30</v>
      </c>
      <c r="M2888" t="s">
        <v>119</v>
      </c>
    </row>
    <row r="2889" spans="1:13" x14ac:dyDescent="0.3">
      <c r="A2889" t="s">
        <v>108</v>
      </c>
      <c r="B2889" s="16">
        <v>39629</v>
      </c>
      <c r="C2889" s="16" t="str">
        <f t="shared" si="135"/>
        <v>Jun</v>
      </c>
      <c r="D2889" s="16" t="str">
        <f t="shared" si="136"/>
        <v>FY 2009</v>
      </c>
      <c r="E2889" s="16" t="str">
        <f t="shared" si="137"/>
        <v>Q1</v>
      </c>
      <c r="F2889" t="s">
        <v>120</v>
      </c>
      <c r="G2889" t="s">
        <v>121</v>
      </c>
      <c r="H2889">
        <v>129</v>
      </c>
      <c r="I2889" t="s">
        <v>111</v>
      </c>
      <c r="J2889" t="s">
        <v>112</v>
      </c>
      <c r="L2889">
        <v>40</v>
      </c>
      <c r="M2889" t="s">
        <v>122</v>
      </c>
    </row>
    <row r="2890" spans="1:13" x14ac:dyDescent="0.3">
      <c r="A2890" t="s">
        <v>108</v>
      </c>
      <c r="B2890" s="16">
        <v>39629</v>
      </c>
      <c r="C2890" s="16" t="str">
        <f t="shared" si="135"/>
        <v>Jun</v>
      </c>
      <c r="D2890" s="16" t="str">
        <f t="shared" si="136"/>
        <v>FY 2009</v>
      </c>
      <c r="E2890" s="16" t="str">
        <f t="shared" si="137"/>
        <v>Q1</v>
      </c>
      <c r="F2890" t="s">
        <v>123</v>
      </c>
      <c r="G2890" t="s">
        <v>124</v>
      </c>
      <c r="H2890">
        <v>2467</v>
      </c>
      <c r="I2890" t="s">
        <v>111</v>
      </c>
      <c r="J2890" t="s">
        <v>112</v>
      </c>
      <c r="L2890">
        <v>50</v>
      </c>
      <c r="M2890" t="s">
        <v>125</v>
      </c>
    </row>
    <row r="2891" spans="1:13" x14ac:dyDescent="0.3">
      <c r="A2891" t="s">
        <v>108</v>
      </c>
      <c r="B2891" s="16">
        <v>39629</v>
      </c>
      <c r="C2891" s="16" t="str">
        <f t="shared" si="135"/>
        <v>Jun</v>
      </c>
      <c r="D2891" s="16" t="str">
        <f t="shared" si="136"/>
        <v>FY 2009</v>
      </c>
      <c r="E2891" s="16" t="str">
        <f t="shared" si="137"/>
        <v>Q1</v>
      </c>
      <c r="F2891" t="s">
        <v>126</v>
      </c>
      <c r="G2891" t="s">
        <v>127</v>
      </c>
      <c r="H2891">
        <v>6399</v>
      </c>
      <c r="I2891" t="s">
        <v>111</v>
      </c>
      <c r="J2891" t="s">
        <v>112</v>
      </c>
      <c r="L2891">
        <v>60</v>
      </c>
      <c r="M2891" t="s">
        <v>128</v>
      </c>
    </row>
    <row r="2892" spans="1:13" x14ac:dyDescent="0.3">
      <c r="A2892" t="s">
        <v>108</v>
      </c>
      <c r="B2892" s="16">
        <v>39629</v>
      </c>
      <c r="C2892" s="16" t="str">
        <f t="shared" si="135"/>
        <v>Jun</v>
      </c>
      <c r="D2892" s="16" t="str">
        <f t="shared" si="136"/>
        <v>FY 2009</v>
      </c>
      <c r="E2892" s="16" t="str">
        <f t="shared" si="137"/>
        <v>Q1</v>
      </c>
      <c r="F2892" t="s">
        <v>129</v>
      </c>
      <c r="G2892" t="s">
        <v>130</v>
      </c>
      <c r="H2892">
        <v>49243</v>
      </c>
      <c r="I2892" t="s">
        <v>111</v>
      </c>
      <c r="J2892" t="s">
        <v>112</v>
      </c>
      <c r="L2892">
        <v>70</v>
      </c>
      <c r="M2892" t="s">
        <v>131</v>
      </c>
    </row>
    <row r="2893" spans="1:13" x14ac:dyDescent="0.3">
      <c r="A2893" t="s">
        <v>108</v>
      </c>
      <c r="B2893" s="16">
        <v>39629</v>
      </c>
      <c r="C2893" s="16" t="str">
        <f t="shared" si="135"/>
        <v>Jun</v>
      </c>
      <c r="D2893" s="16" t="str">
        <f t="shared" si="136"/>
        <v>FY 2009</v>
      </c>
      <c r="E2893" s="16" t="str">
        <f t="shared" si="137"/>
        <v>Q1</v>
      </c>
      <c r="F2893" t="s">
        <v>132</v>
      </c>
      <c r="G2893" t="s">
        <v>133</v>
      </c>
      <c r="H2893">
        <v>20186</v>
      </c>
      <c r="I2893" t="s">
        <v>111</v>
      </c>
      <c r="J2893" t="s">
        <v>112</v>
      </c>
      <c r="L2893">
        <v>80</v>
      </c>
      <c r="M2893" t="s">
        <v>134</v>
      </c>
    </row>
    <row r="2894" spans="1:13" x14ac:dyDescent="0.3">
      <c r="A2894" t="s">
        <v>108</v>
      </c>
      <c r="B2894" s="16">
        <v>39629</v>
      </c>
      <c r="C2894" s="16" t="str">
        <f t="shared" si="135"/>
        <v>Jun</v>
      </c>
      <c r="D2894" s="16" t="str">
        <f t="shared" si="136"/>
        <v>FY 2009</v>
      </c>
      <c r="E2894" s="16" t="str">
        <f t="shared" si="137"/>
        <v>Q1</v>
      </c>
      <c r="F2894" t="s">
        <v>135</v>
      </c>
      <c r="G2894" t="s">
        <v>136</v>
      </c>
      <c r="H2894">
        <v>11889</v>
      </c>
      <c r="I2894" t="s">
        <v>111</v>
      </c>
      <c r="J2894" t="s">
        <v>112</v>
      </c>
      <c r="L2894">
        <v>90</v>
      </c>
      <c r="M2894" t="s">
        <v>137</v>
      </c>
    </row>
    <row r="2895" spans="1:13" x14ac:dyDescent="0.3">
      <c r="A2895" t="s">
        <v>108</v>
      </c>
      <c r="B2895" s="16">
        <v>39629</v>
      </c>
      <c r="C2895" s="16" t="str">
        <f t="shared" si="135"/>
        <v>Jun</v>
      </c>
      <c r="D2895" s="16" t="str">
        <f t="shared" si="136"/>
        <v>FY 2009</v>
      </c>
      <c r="E2895" s="16" t="str">
        <f t="shared" si="137"/>
        <v>Q1</v>
      </c>
      <c r="F2895" t="s">
        <v>138</v>
      </c>
      <c r="G2895" t="s">
        <v>139</v>
      </c>
      <c r="H2895">
        <v>623</v>
      </c>
      <c r="I2895" t="s">
        <v>111</v>
      </c>
      <c r="J2895" t="s">
        <v>112</v>
      </c>
      <c r="L2895">
        <v>100</v>
      </c>
      <c r="M2895" t="s">
        <v>140</v>
      </c>
    </row>
    <row r="2896" spans="1:13" x14ac:dyDescent="0.3">
      <c r="A2896" t="s">
        <v>108</v>
      </c>
      <c r="B2896" s="16">
        <v>39629</v>
      </c>
      <c r="C2896" s="16" t="str">
        <f t="shared" si="135"/>
        <v>Jun</v>
      </c>
      <c r="D2896" s="16" t="str">
        <f t="shared" si="136"/>
        <v>FY 2009</v>
      </c>
      <c r="E2896" s="16" t="str">
        <f t="shared" si="137"/>
        <v>Q1</v>
      </c>
      <c r="F2896" t="s">
        <v>141</v>
      </c>
      <c r="G2896" t="s">
        <v>142</v>
      </c>
      <c r="H2896">
        <v>89</v>
      </c>
      <c r="I2896" t="s">
        <v>111</v>
      </c>
      <c r="J2896" t="s">
        <v>112</v>
      </c>
      <c r="L2896">
        <v>110</v>
      </c>
      <c r="M2896" t="s">
        <v>143</v>
      </c>
    </row>
    <row r="2897" spans="1:13" x14ac:dyDescent="0.3">
      <c r="A2897" t="s">
        <v>108</v>
      </c>
      <c r="B2897" s="16">
        <v>39629</v>
      </c>
      <c r="C2897" s="16" t="str">
        <f t="shared" si="135"/>
        <v>Jun</v>
      </c>
      <c r="D2897" s="16" t="str">
        <f t="shared" si="136"/>
        <v>FY 2009</v>
      </c>
      <c r="E2897" s="16" t="str">
        <f t="shared" si="137"/>
        <v>Q1</v>
      </c>
      <c r="F2897" t="s">
        <v>144</v>
      </c>
      <c r="G2897" t="s">
        <v>145</v>
      </c>
      <c r="H2897">
        <v>1936</v>
      </c>
      <c r="I2897" t="s">
        <v>111</v>
      </c>
      <c r="J2897" t="s">
        <v>112</v>
      </c>
      <c r="L2897">
        <v>120</v>
      </c>
      <c r="M2897" t="s">
        <v>146</v>
      </c>
    </row>
    <row r="2898" spans="1:13" x14ac:dyDescent="0.3">
      <c r="A2898" t="s">
        <v>108</v>
      </c>
      <c r="B2898" s="16">
        <v>39629</v>
      </c>
      <c r="C2898" s="16" t="str">
        <f t="shared" si="135"/>
        <v>Jun</v>
      </c>
      <c r="D2898" s="16" t="str">
        <f t="shared" si="136"/>
        <v>FY 2009</v>
      </c>
      <c r="E2898" s="16" t="str">
        <f t="shared" si="137"/>
        <v>Q1</v>
      </c>
      <c r="F2898" t="s">
        <v>147</v>
      </c>
      <c r="G2898" t="s">
        <v>148</v>
      </c>
      <c r="H2898">
        <v>5649</v>
      </c>
      <c r="I2898" t="s">
        <v>111</v>
      </c>
      <c r="J2898" t="s">
        <v>112</v>
      </c>
      <c r="L2898">
        <v>130</v>
      </c>
      <c r="M2898" t="s">
        <v>149</v>
      </c>
    </row>
    <row r="2899" spans="1:13" x14ac:dyDescent="0.3">
      <c r="A2899" t="s">
        <v>108</v>
      </c>
      <c r="B2899" s="16">
        <v>39629</v>
      </c>
      <c r="C2899" s="16" t="str">
        <f t="shared" si="135"/>
        <v>Jun</v>
      </c>
      <c r="D2899" s="16" t="str">
        <f t="shared" si="136"/>
        <v>FY 2009</v>
      </c>
      <c r="E2899" s="16" t="str">
        <f t="shared" si="137"/>
        <v>Q1</v>
      </c>
      <c r="F2899" t="s">
        <v>150</v>
      </c>
      <c r="G2899" t="s">
        <v>151</v>
      </c>
      <c r="H2899">
        <v>47452</v>
      </c>
      <c r="I2899" t="s">
        <v>111</v>
      </c>
      <c r="J2899" t="s">
        <v>112</v>
      </c>
      <c r="L2899">
        <v>140</v>
      </c>
      <c r="M2899" t="s">
        <v>152</v>
      </c>
    </row>
    <row r="2900" spans="1:13" x14ac:dyDescent="0.3">
      <c r="A2900" t="s">
        <v>108</v>
      </c>
      <c r="B2900" s="16">
        <v>39599</v>
      </c>
      <c r="C2900" s="16" t="str">
        <f t="shared" si="135"/>
        <v>May</v>
      </c>
      <c r="D2900" s="16" t="str">
        <f t="shared" si="136"/>
        <v>FY 2009</v>
      </c>
      <c r="E2900" s="16" t="str">
        <f t="shared" si="137"/>
        <v>Q1</v>
      </c>
      <c r="F2900" t="s">
        <v>109</v>
      </c>
      <c r="G2900" t="s">
        <v>110</v>
      </c>
      <c r="H2900">
        <v>21412</v>
      </c>
      <c r="I2900" t="s">
        <v>111</v>
      </c>
      <c r="J2900" t="s">
        <v>112</v>
      </c>
      <c r="L2900">
        <v>10</v>
      </c>
      <c r="M2900" t="s">
        <v>113</v>
      </c>
    </row>
    <row r="2901" spans="1:13" x14ac:dyDescent="0.3">
      <c r="A2901" t="s">
        <v>108</v>
      </c>
      <c r="B2901" s="16">
        <v>39599</v>
      </c>
      <c r="C2901" s="16" t="str">
        <f t="shared" si="135"/>
        <v>May</v>
      </c>
      <c r="D2901" s="16" t="str">
        <f t="shared" si="136"/>
        <v>FY 2009</v>
      </c>
      <c r="E2901" s="16" t="str">
        <f t="shared" si="137"/>
        <v>Q1</v>
      </c>
      <c r="F2901" t="s">
        <v>114</v>
      </c>
      <c r="G2901" t="s">
        <v>115</v>
      </c>
      <c r="H2901">
        <v>14027</v>
      </c>
      <c r="I2901" t="s">
        <v>111</v>
      </c>
      <c r="J2901" t="s">
        <v>112</v>
      </c>
      <c r="L2901">
        <v>20</v>
      </c>
      <c r="M2901" t="s">
        <v>116</v>
      </c>
    </row>
    <row r="2902" spans="1:13" x14ac:dyDescent="0.3">
      <c r="A2902" t="s">
        <v>108</v>
      </c>
      <c r="B2902" s="16">
        <v>39599</v>
      </c>
      <c r="C2902" s="16" t="str">
        <f t="shared" si="135"/>
        <v>May</v>
      </c>
      <c r="D2902" s="16" t="str">
        <f t="shared" si="136"/>
        <v>FY 2009</v>
      </c>
      <c r="E2902" s="16" t="str">
        <f t="shared" si="137"/>
        <v>Q1</v>
      </c>
      <c r="F2902" t="s">
        <v>117</v>
      </c>
      <c r="G2902" t="s">
        <v>118</v>
      </c>
      <c r="H2902">
        <v>558</v>
      </c>
      <c r="I2902" t="s">
        <v>111</v>
      </c>
      <c r="J2902" t="s">
        <v>112</v>
      </c>
      <c r="L2902">
        <v>30</v>
      </c>
      <c r="M2902" t="s">
        <v>119</v>
      </c>
    </row>
    <row r="2903" spans="1:13" x14ac:dyDescent="0.3">
      <c r="A2903" t="s">
        <v>108</v>
      </c>
      <c r="B2903" s="16">
        <v>39599</v>
      </c>
      <c r="C2903" s="16" t="str">
        <f t="shared" si="135"/>
        <v>May</v>
      </c>
      <c r="D2903" s="16" t="str">
        <f t="shared" si="136"/>
        <v>FY 2009</v>
      </c>
      <c r="E2903" s="16" t="str">
        <f t="shared" si="137"/>
        <v>Q1</v>
      </c>
      <c r="F2903" t="s">
        <v>120</v>
      </c>
      <c r="G2903" t="s">
        <v>121</v>
      </c>
      <c r="H2903">
        <v>124</v>
      </c>
      <c r="I2903" t="s">
        <v>111</v>
      </c>
      <c r="J2903" t="s">
        <v>112</v>
      </c>
      <c r="L2903">
        <v>40</v>
      </c>
      <c r="M2903" t="s">
        <v>122</v>
      </c>
    </row>
    <row r="2904" spans="1:13" x14ac:dyDescent="0.3">
      <c r="A2904" t="s">
        <v>108</v>
      </c>
      <c r="B2904" s="16">
        <v>39599</v>
      </c>
      <c r="C2904" s="16" t="str">
        <f t="shared" si="135"/>
        <v>May</v>
      </c>
      <c r="D2904" s="16" t="str">
        <f t="shared" si="136"/>
        <v>FY 2009</v>
      </c>
      <c r="E2904" s="16" t="str">
        <f t="shared" si="137"/>
        <v>Q1</v>
      </c>
      <c r="F2904" t="s">
        <v>123</v>
      </c>
      <c r="G2904" t="s">
        <v>124</v>
      </c>
      <c r="H2904">
        <v>1956</v>
      </c>
      <c r="I2904" t="s">
        <v>111</v>
      </c>
      <c r="J2904" t="s">
        <v>112</v>
      </c>
      <c r="L2904">
        <v>50</v>
      </c>
      <c r="M2904" t="s">
        <v>125</v>
      </c>
    </row>
    <row r="2905" spans="1:13" x14ac:dyDescent="0.3">
      <c r="A2905" t="s">
        <v>108</v>
      </c>
      <c r="B2905" s="16">
        <v>39599</v>
      </c>
      <c r="C2905" s="16" t="str">
        <f t="shared" si="135"/>
        <v>May</v>
      </c>
      <c r="D2905" s="16" t="str">
        <f t="shared" si="136"/>
        <v>FY 2009</v>
      </c>
      <c r="E2905" s="16" t="str">
        <f t="shared" si="137"/>
        <v>Q1</v>
      </c>
      <c r="F2905" t="s">
        <v>126</v>
      </c>
      <c r="G2905" t="s">
        <v>127</v>
      </c>
      <c r="H2905">
        <v>4747</v>
      </c>
      <c r="I2905" t="s">
        <v>111</v>
      </c>
      <c r="J2905" t="s">
        <v>112</v>
      </c>
      <c r="L2905">
        <v>60</v>
      </c>
      <c r="M2905" t="s">
        <v>128</v>
      </c>
    </row>
    <row r="2906" spans="1:13" x14ac:dyDescent="0.3">
      <c r="A2906" t="s">
        <v>108</v>
      </c>
      <c r="B2906" s="16">
        <v>39599</v>
      </c>
      <c r="C2906" s="16" t="str">
        <f t="shared" si="135"/>
        <v>May</v>
      </c>
      <c r="D2906" s="16" t="str">
        <f t="shared" si="136"/>
        <v>FY 2009</v>
      </c>
      <c r="E2906" s="16" t="str">
        <f t="shared" si="137"/>
        <v>Q1</v>
      </c>
      <c r="F2906" t="s">
        <v>129</v>
      </c>
      <c r="G2906" t="s">
        <v>130</v>
      </c>
      <c r="H2906">
        <v>61769</v>
      </c>
      <c r="I2906" t="s">
        <v>111</v>
      </c>
      <c r="J2906" t="s">
        <v>112</v>
      </c>
      <c r="L2906">
        <v>70</v>
      </c>
      <c r="M2906" t="s">
        <v>131</v>
      </c>
    </row>
    <row r="2907" spans="1:13" x14ac:dyDescent="0.3">
      <c r="A2907" t="s">
        <v>108</v>
      </c>
      <c r="B2907" s="16">
        <v>39599</v>
      </c>
      <c r="C2907" s="16" t="str">
        <f t="shared" si="135"/>
        <v>May</v>
      </c>
      <c r="D2907" s="16" t="str">
        <f t="shared" si="136"/>
        <v>FY 2009</v>
      </c>
      <c r="E2907" s="16" t="str">
        <f t="shared" si="137"/>
        <v>Q1</v>
      </c>
      <c r="F2907" t="s">
        <v>132</v>
      </c>
      <c r="G2907" t="s">
        <v>133</v>
      </c>
      <c r="H2907">
        <v>23152</v>
      </c>
      <c r="I2907" t="s">
        <v>111</v>
      </c>
      <c r="J2907" t="s">
        <v>112</v>
      </c>
      <c r="L2907">
        <v>80</v>
      </c>
      <c r="M2907" t="s">
        <v>134</v>
      </c>
    </row>
    <row r="2908" spans="1:13" x14ac:dyDescent="0.3">
      <c r="A2908" t="s">
        <v>108</v>
      </c>
      <c r="B2908" s="16">
        <v>39599</v>
      </c>
      <c r="C2908" s="16" t="str">
        <f t="shared" si="135"/>
        <v>May</v>
      </c>
      <c r="D2908" s="16" t="str">
        <f t="shared" si="136"/>
        <v>FY 2009</v>
      </c>
      <c r="E2908" s="16" t="str">
        <f t="shared" si="137"/>
        <v>Q1</v>
      </c>
      <c r="F2908" t="s">
        <v>135</v>
      </c>
      <c r="G2908" t="s">
        <v>136</v>
      </c>
      <c r="H2908">
        <v>15443</v>
      </c>
      <c r="I2908" t="s">
        <v>111</v>
      </c>
      <c r="J2908" t="s">
        <v>112</v>
      </c>
      <c r="L2908">
        <v>90</v>
      </c>
      <c r="M2908" t="s">
        <v>137</v>
      </c>
    </row>
    <row r="2909" spans="1:13" x14ac:dyDescent="0.3">
      <c r="A2909" t="s">
        <v>108</v>
      </c>
      <c r="B2909" s="16">
        <v>39599</v>
      </c>
      <c r="C2909" s="16" t="str">
        <f t="shared" si="135"/>
        <v>May</v>
      </c>
      <c r="D2909" s="16" t="str">
        <f t="shared" si="136"/>
        <v>FY 2009</v>
      </c>
      <c r="E2909" s="16" t="str">
        <f t="shared" si="137"/>
        <v>Q1</v>
      </c>
      <c r="F2909" t="s">
        <v>138</v>
      </c>
      <c r="G2909" t="s">
        <v>139</v>
      </c>
      <c r="H2909">
        <v>585</v>
      </c>
      <c r="I2909" t="s">
        <v>111</v>
      </c>
      <c r="J2909" t="s">
        <v>112</v>
      </c>
      <c r="L2909">
        <v>100</v>
      </c>
      <c r="M2909" t="s">
        <v>140</v>
      </c>
    </row>
    <row r="2910" spans="1:13" x14ac:dyDescent="0.3">
      <c r="A2910" t="s">
        <v>108</v>
      </c>
      <c r="B2910" s="16">
        <v>39599</v>
      </c>
      <c r="C2910" s="16" t="str">
        <f t="shared" si="135"/>
        <v>May</v>
      </c>
      <c r="D2910" s="16" t="str">
        <f t="shared" si="136"/>
        <v>FY 2009</v>
      </c>
      <c r="E2910" s="16" t="str">
        <f t="shared" si="137"/>
        <v>Q1</v>
      </c>
      <c r="F2910" t="s">
        <v>141</v>
      </c>
      <c r="G2910" t="s">
        <v>142</v>
      </c>
      <c r="H2910">
        <v>109</v>
      </c>
      <c r="I2910" t="s">
        <v>111</v>
      </c>
      <c r="J2910" t="s">
        <v>112</v>
      </c>
      <c r="L2910">
        <v>110</v>
      </c>
      <c r="M2910" t="s">
        <v>143</v>
      </c>
    </row>
    <row r="2911" spans="1:13" x14ac:dyDescent="0.3">
      <c r="A2911" t="s">
        <v>108</v>
      </c>
      <c r="B2911" s="16">
        <v>39599</v>
      </c>
      <c r="C2911" s="16" t="str">
        <f t="shared" si="135"/>
        <v>May</v>
      </c>
      <c r="D2911" s="16" t="str">
        <f t="shared" si="136"/>
        <v>FY 2009</v>
      </c>
      <c r="E2911" s="16" t="str">
        <f t="shared" si="137"/>
        <v>Q1</v>
      </c>
      <c r="F2911" t="s">
        <v>144</v>
      </c>
      <c r="G2911" t="s">
        <v>145</v>
      </c>
      <c r="H2911">
        <v>1932</v>
      </c>
      <c r="I2911" t="s">
        <v>111</v>
      </c>
      <c r="J2911" t="s">
        <v>112</v>
      </c>
      <c r="L2911">
        <v>120</v>
      </c>
      <c r="M2911" t="s">
        <v>146</v>
      </c>
    </row>
    <row r="2912" spans="1:13" x14ac:dyDescent="0.3">
      <c r="A2912" t="s">
        <v>108</v>
      </c>
      <c r="B2912" s="16">
        <v>39599</v>
      </c>
      <c r="C2912" s="16" t="str">
        <f t="shared" si="135"/>
        <v>May</v>
      </c>
      <c r="D2912" s="16" t="str">
        <f t="shared" si="136"/>
        <v>FY 2009</v>
      </c>
      <c r="E2912" s="16" t="str">
        <f t="shared" si="137"/>
        <v>Q1</v>
      </c>
      <c r="F2912" t="s">
        <v>147</v>
      </c>
      <c r="G2912" t="s">
        <v>148</v>
      </c>
      <c r="H2912">
        <v>5083</v>
      </c>
      <c r="I2912" t="s">
        <v>111</v>
      </c>
      <c r="J2912" t="s">
        <v>112</v>
      </c>
      <c r="L2912">
        <v>130</v>
      </c>
      <c r="M2912" t="s">
        <v>149</v>
      </c>
    </row>
    <row r="2913" spans="1:13" x14ac:dyDescent="0.3">
      <c r="A2913" t="s">
        <v>108</v>
      </c>
      <c r="B2913" s="16">
        <v>39599</v>
      </c>
      <c r="C2913" s="16" t="str">
        <f t="shared" si="135"/>
        <v>May</v>
      </c>
      <c r="D2913" s="16" t="str">
        <f t="shared" si="136"/>
        <v>FY 2009</v>
      </c>
      <c r="E2913" s="16" t="str">
        <f t="shared" si="137"/>
        <v>Q1</v>
      </c>
      <c r="F2913" t="s">
        <v>150</v>
      </c>
      <c r="G2913" t="s">
        <v>151</v>
      </c>
      <c r="H2913">
        <v>61120</v>
      </c>
      <c r="I2913" t="s">
        <v>111</v>
      </c>
      <c r="J2913" t="s">
        <v>112</v>
      </c>
      <c r="L2913">
        <v>140</v>
      </c>
      <c r="M2913" t="s">
        <v>152</v>
      </c>
    </row>
    <row r="2914" spans="1:13" x14ac:dyDescent="0.3">
      <c r="A2914" t="s">
        <v>108</v>
      </c>
      <c r="B2914" s="16">
        <v>39568</v>
      </c>
      <c r="C2914" s="16" t="str">
        <f t="shared" si="135"/>
        <v>Apr</v>
      </c>
      <c r="D2914" s="16" t="str">
        <f t="shared" si="136"/>
        <v>FY 2009</v>
      </c>
      <c r="E2914" s="16" t="str">
        <f t="shared" si="137"/>
        <v>Q1</v>
      </c>
      <c r="F2914" t="s">
        <v>109</v>
      </c>
      <c r="G2914" t="s">
        <v>110</v>
      </c>
      <c r="H2914">
        <v>22833</v>
      </c>
      <c r="I2914" t="s">
        <v>111</v>
      </c>
      <c r="J2914" t="s">
        <v>112</v>
      </c>
      <c r="L2914">
        <v>10</v>
      </c>
      <c r="M2914" t="s">
        <v>113</v>
      </c>
    </row>
    <row r="2915" spans="1:13" x14ac:dyDescent="0.3">
      <c r="A2915" t="s">
        <v>108</v>
      </c>
      <c r="B2915" s="16">
        <v>39568</v>
      </c>
      <c r="C2915" s="16" t="str">
        <f t="shared" si="135"/>
        <v>Apr</v>
      </c>
      <c r="D2915" s="16" t="str">
        <f t="shared" si="136"/>
        <v>FY 2009</v>
      </c>
      <c r="E2915" s="16" t="str">
        <f t="shared" si="137"/>
        <v>Q1</v>
      </c>
      <c r="F2915" t="s">
        <v>114</v>
      </c>
      <c r="G2915" t="s">
        <v>115</v>
      </c>
      <c r="H2915">
        <v>15254</v>
      </c>
      <c r="I2915" t="s">
        <v>111</v>
      </c>
      <c r="J2915" t="s">
        <v>112</v>
      </c>
      <c r="L2915">
        <v>20</v>
      </c>
      <c r="M2915" t="s">
        <v>116</v>
      </c>
    </row>
    <row r="2916" spans="1:13" x14ac:dyDescent="0.3">
      <c r="A2916" t="s">
        <v>108</v>
      </c>
      <c r="B2916" s="16">
        <v>39568</v>
      </c>
      <c r="C2916" s="16" t="str">
        <f t="shared" si="135"/>
        <v>Apr</v>
      </c>
      <c r="D2916" s="16" t="str">
        <f t="shared" si="136"/>
        <v>FY 2009</v>
      </c>
      <c r="E2916" s="16" t="str">
        <f t="shared" si="137"/>
        <v>Q1</v>
      </c>
      <c r="F2916" t="s">
        <v>117</v>
      </c>
      <c r="G2916" t="s">
        <v>118</v>
      </c>
      <c r="H2916">
        <v>523</v>
      </c>
      <c r="I2916" t="s">
        <v>111</v>
      </c>
      <c r="J2916" t="s">
        <v>112</v>
      </c>
      <c r="L2916">
        <v>30</v>
      </c>
      <c r="M2916" t="s">
        <v>119</v>
      </c>
    </row>
    <row r="2917" spans="1:13" x14ac:dyDescent="0.3">
      <c r="A2917" t="s">
        <v>108</v>
      </c>
      <c r="B2917" s="16">
        <v>39568</v>
      </c>
      <c r="C2917" s="16" t="str">
        <f t="shared" si="135"/>
        <v>Apr</v>
      </c>
      <c r="D2917" s="16" t="str">
        <f t="shared" si="136"/>
        <v>FY 2009</v>
      </c>
      <c r="E2917" s="16" t="str">
        <f t="shared" si="137"/>
        <v>Q1</v>
      </c>
      <c r="F2917" t="s">
        <v>120</v>
      </c>
      <c r="G2917" t="s">
        <v>121</v>
      </c>
      <c r="H2917">
        <v>90</v>
      </c>
      <c r="I2917" t="s">
        <v>111</v>
      </c>
      <c r="J2917" t="s">
        <v>112</v>
      </c>
      <c r="L2917">
        <v>40</v>
      </c>
      <c r="M2917" t="s">
        <v>122</v>
      </c>
    </row>
    <row r="2918" spans="1:13" x14ac:dyDescent="0.3">
      <c r="A2918" t="s">
        <v>108</v>
      </c>
      <c r="B2918" s="16">
        <v>39568</v>
      </c>
      <c r="C2918" s="16" t="str">
        <f t="shared" si="135"/>
        <v>Apr</v>
      </c>
      <c r="D2918" s="16" t="str">
        <f t="shared" si="136"/>
        <v>FY 2009</v>
      </c>
      <c r="E2918" s="16" t="str">
        <f t="shared" si="137"/>
        <v>Q1</v>
      </c>
      <c r="F2918" t="s">
        <v>123</v>
      </c>
      <c r="G2918" t="s">
        <v>124</v>
      </c>
      <c r="H2918">
        <v>2005</v>
      </c>
      <c r="I2918" t="s">
        <v>111</v>
      </c>
      <c r="J2918" t="s">
        <v>112</v>
      </c>
      <c r="L2918">
        <v>50</v>
      </c>
      <c r="M2918" t="s">
        <v>125</v>
      </c>
    </row>
    <row r="2919" spans="1:13" x14ac:dyDescent="0.3">
      <c r="A2919" t="s">
        <v>108</v>
      </c>
      <c r="B2919" s="16">
        <v>39568</v>
      </c>
      <c r="C2919" s="16" t="str">
        <f t="shared" si="135"/>
        <v>Apr</v>
      </c>
      <c r="D2919" s="16" t="str">
        <f t="shared" si="136"/>
        <v>FY 2009</v>
      </c>
      <c r="E2919" s="16" t="str">
        <f t="shared" si="137"/>
        <v>Q1</v>
      </c>
      <c r="F2919" t="s">
        <v>126</v>
      </c>
      <c r="G2919" t="s">
        <v>127</v>
      </c>
      <c r="H2919">
        <v>4961</v>
      </c>
      <c r="I2919" t="s">
        <v>111</v>
      </c>
      <c r="J2919" t="s">
        <v>112</v>
      </c>
      <c r="L2919">
        <v>60</v>
      </c>
      <c r="M2919" t="s">
        <v>128</v>
      </c>
    </row>
    <row r="2920" spans="1:13" x14ac:dyDescent="0.3">
      <c r="A2920" t="s">
        <v>108</v>
      </c>
      <c r="B2920" s="16">
        <v>39568</v>
      </c>
      <c r="C2920" s="16" t="str">
        <f t="shared" si="135"/>
        <v>Apr</v>
      </c>
      <c r="D2920" s="16" t="str">
        <f t="shared" si="136"/>
        <v>FY 2009</v>
      </c>
      <c r="E2920" s="16" t="str">
        <f t="shared" si="137"/>
        <v>Q1</v>
      </c>
      <c r="F2920" t="s">
        <v>129</v>
      </c>
      <c r="G2920" t="s">
        <v>130</v>
      </c>
      <c r="H2920">
        <v>58014</v>
      </c>
      <c r="I2920" t="s">
        <v>111</v>
      </c>
      <c r="J2920" t="s">
        <v>112</v>
      </c>
      <c r="L2920">
        <v>70</v>
      </c>
      <c r="M2920" t="s">
        <v>131</v>
      </c>
    </row>
    <row r="2921" spans="1:13" x14ac:dyDescent="0.3">
      <c r="A2921" t="s">
        <v>108</v>
      </c>
      <c r="B2921" s="16">
        <v>39568</v>
      </c>
      <c r="C2921" s="16" t="str">
        <f t="shared" si="135"/>
        <v>Apr</v>
      </c>
      <c r="D2921" s="16" t="str">
        <f t="shared" si="136"/>
        <v>FY 2009</v>
      </c>
      <c r="E2921" s="16" t="str">
        <f t="shared" si="137"/>
        <v>Q1</v>
      </c>
      <c r="F2921" t="s">
        <v>132</v>
      </c>
      <c r="G2921" t="s">
        <v>133</v>
      </c>
      <c r="H2921">
        <v>23571</v>
      </c>
      <c r="I2921" t="s">
        <v>111</v>
      </c>
      <c r="J2921" t="s">
        <v>112</v>
      </c>
      <c r="L2921">
        <v>80</v>
      </c>
      <c r="M2921" t="s">
        <v>134</v>
      </c>
    </row>
    <row r="2922" spans="1:13" x14ac:dyDescent="0.3">
      <c r="A2922" t="s">
        <v>108</v>
      </c>
      <c r="B2922" s="16">
        <v>39568</v>
      </c>
      <c r="C2922" s="16" t="str">
        <f t="shared" si="135"/>
        <v>Apr</v>
      </c>
      <c r="D2922" s="16" t="str">
        <f t="shared" si="136"/>
        <v>FY 2009</v>
      </c>
      <c r="E2922" s="16" t="str">
        <f t="shared" si="137"/>
        <v>Q1</v>
      </c>
      <c r="F2922" t="s">
        <v>135</v>
      </c>
      <c r="G2922" t="s">
        <v>136</v>
      </c>
      <c r="H2922">
        <v>15420</v>
      </c>
      <c r="I2922" t="s">
        <v>111</v>
      </c>
      <c r="J2922" t="s">
        <v>112</v>
      </c>
      <c r="L2922">
        <v>90</v>
      </c>
      <c r="M2922" t="s">
        <v>137</v>
      </c>
    </row>
    <row r="2923" spans="1:13" x14ac:dyDescent="0.3">
      <c r="A2923" t="s">
        <v>108</v>
      </c>
      <c r="B2923" s="16">
        <v>39568</v>
      </c>
      <c r="C2923" s="16" t="str">
        <f t="shared" si="135"/>
        <v>Apr</v>
      </c>
      <c r="D2923" s="16" t="str">
        <f t="shared" si="136"/>
        <v>FY 2009</v>
      </c>
      <c r="E2923" s="16" t="str">
        <f t="shared" si="137"/>
        <v>Q1</v>
      </c>
      <c r="F2923" t="s">
        <v>138</v>
      </c>
      <c r="G2923" t="s">
        <v>139</v>
      </c>
      <c r="H2923">
        <v>468</v>
      </c>
      <c r="I2923" t="s">
        <v>111</v>
      </c>
      <c r="J2923" t="s">
        <v>112</v>
      </c>
      <c r="L2923">
        <v>100</v>
      </c>
      <c r="M2923" t="s">
        <v>140</v>
      </c>
    </row>
    <row r="2924" spans="1:13" x14ac:dyDescent="0.3">
      <c r="A2924" t="s">
        <v>108</v>
      </c>
      <c r="B2924" s="16">
        <v>39568</v>
      </c>
      <c r="C2924" s="16" t="str">
        <f t="shared" si="135"/>
        <v>Apr</v>
      </c>
      <c r="D2924" s="16" t="str">
        <f t="shared" si="136"/>
        <v>FY 2009</v>
      </c>
      <c r="E2924" s="16" t="str">
        <f t="shared" si="137"/>
        <v>Q1</v>
      </c>
      <c r="F2924" t="s">
        <v>141</v>
      </c>
      <c r="G2924" t="s">
        <v>142</v>
      </c>
      <c r="H2924">
        <v>110</v>
      </c>
      <c r="I2924" t="s">
        <v>111</v>
      </c>
      <c r="J2924" t="s">
        <v>112</v>
      </c>
      <c r="L2924">
        <v>110</v>
      </c>
      <c r="M2924" t="s">
        <v>143</v>
      </c>
    </row>
    <row r="2925" spans="1:13" x14ac:dyDescent="0.3">
      <c r="A2925" t="s">
        <v>108</v>
      </c>
      <c r="B2925" s="16">
        <v>39568</v>
      </c>
      <c r="C2925" s="16" t="str">
        <f t="shared" si="135"/>
        <v>Apr</v>
      </c>
      <c r="D2925" s="16" t="str">
        <f t="shared" si="136"/>
        <v>FY 2009</v>
      </c>
      <c r="E2925" s="16" t="str">
        <f t="shared" si="137"/>
        <v>Q1</v>
      </c>
      <c r="F2925" t="s">
        <v>144</v>
      </c>
      <c r="G2925" t="s">
        <v>145</v>
      </c>
      <c r="H2925">
        <v>2275</v>
      </c>
      <c r="I2925" t="s">
        <v>111</v>
      </c>
      <c r="J2925" t="s">
        <v>112</v>
      </c>
      <c r="L2925">
        <v>120</v>
      </c>
      <c r="M2925" t="s">
        <v>146</v>
      </c>
    </row>
    <row r="2926" spans="1:13" x14ac:dyDescent="0.3">
      <c r="A2926" t="s">
        <v>108</v>
      </c>
      <c r="B2926" s="16">
        <v>39568</v>
      </c>
      <c r="C2926" s="16" t="str">
        <f t="shared" si="135"/>
        <v>Apr</v>
      </c>
      <c r="D2926" s="16" t="str">
        <f t="shared" si="136"/>
        <v>FY 2009</v>
      </c>
      <c r="E2926" s="16" t="str">
        <f t="shared" si="137"/>
        <v>Q1</v>
      </c>
      <c r="F2926" t="s">
        <v>147</v>
      </c>
      <c r="G2926" t="s">
        <v>148</v>
      </c>
      <c r="H2926">
        <v>5298</v>
      </c>
      <c r="I2926" t="s">
        <v>111</v>
      </c>
      <c r="J2926" t="s">
        <v>112</v>
      </c>
      <c r="L2926">
        <v>130</v>
      </c>
      <c r="M2926" t="s">
        <v>149</v>
      </c>
    </row>
    <row r="2927" spans="1:13" x14ac:dyDescent="0.3">
      <c r="A2927" t="s">
        <v>108</v>
      </c>
      <c r="B2927" s="16">
        <v>39568</v>
      </c>
      <c r="C2927" s="16" t="str">
        <f t="shared" si="135"/>
        <v>Apr</v>
      </c>
      <c r="D2927" s="16" t="str">
        <f t="shared" si="136"/>
        <v>FY 2009</v>
      </c>
      <c r="E2927" s="16" t="str">
        <f t="shared" si="137"/>
        <v>Q1</v>
      </c>
      <c r="F2927" t="s">
        <v>150</v>
      </c>
      <c r="G2927" t="s">
        <v>151</v>
      </c>
      <c r="H2927">
        <v>58410</v>
      </c>
      <c r="I2927" t="s">
        <v>111</v>
      </c>
      <c r="J2927" t="s">
        <v>112</v>
      </c>
      <c r="L2927">
        <v>140</v>
      </c>
      <c r="M2927" t="s">
        <v>152</v>
      </c>
    </row>
    <row r="2928" spans="1:13" x14ac:dyDescent="0.3">
      <c r="A2928" t="s">
        <v>108</v>
      </c>
      <c r="B2928" s="16">
        <v>39538</v>
      </c>
      <c r="C2928" s="16" t="str">
        <f t="shared" si="135"/>
        <v>Mar</v>
      </c>
      <c r="D2928" s="16" t="str">
        <f t="shared" si="136"/>
        <v>FY 2008</v>
      </c>
      <c r="E2928" s="16" t="str">
        <f t="shared" si="137"/>
        <v>Q4</v>
      </c>
      <c r="F2928" t="s">
        <v>109</v>
      </c>
      <c r="G2928" t="s">
        <v>110</v>
      </c>
      <c r="H2928">
        <v>22243</v>
      </c>
      <c r="I2928" t="s">
        <v>111</v>
      </c>
      <c r="J2928" t="s">
        <v>112</v>
      </c>
      <c r="L2928">
        <v>10</v>
      </c>
      <c r="M2928" t="s">
        <v>113</v>
      </c>
    </row>
    <row r="2929" spans="1:13" x14ac:dyDescent="0.3">
      <c r="A2929" t="s">
        <v>108</v>
      </c>
      <c r="B2929" s="16">
        <v>39538</v>
      </c>
      <c r="C2929" s="16" t="str">
        <f t="shared" si="135"/>
        <v>Mar</v>
      </c>
      <c r="D2929" s="16" t="str">
        <f t="shared" si="136"/>
        <v>FY 2008</v>
      </c>
      <c r="E2929" s="16" t="str">
        <f t="shared" si="137"/>
        <v>Q4</v>
      </c>
      <c r="F2929" t="s">
        <v>114</v>
      </c>
      <c r="G2929" t="s">
        <v>115</v>
      </c>
      <c r="H2929">
        <v>15425</v>
      </c>
      <c r="I2929" t="s">
        <v>111</v>
      </c>
      <c r="J2929" t="s">
        <v>112</v>
      </c>
      <c r="L2929">
        <v>20</v>
      </c>
      <c r="M2929" t="s">
        <v>116</v>
      </c>
    </row>
    <row r="2930" spans="1:13" x14ac:dyDescent="0.3">
      <c r="A2930" t="s">
        <v>108</v>
      </c>
      <c r="B2930" s="16">
        <v>39538</v>
      </c>
      <c r="C2930" s="16" t="str">
        <f t="shared" si="135"/>
        <v>Mar</v>
      </c>
      <c r="D2930" s="16" t="str">
        <f t="shared" si="136"/>
        <v>FY 2008</v>
      </c>
      <c r="E2930" s="16" t="str">
        <f t="shared" si="137"/>
        <v>Q4</v>
      </c>
      <c r="F2930" t="s">
        <v>117</v>
      </c>
      <c r="G2930" t="s">
        <v>118</v>
      </c>
      <c r="H2930">
        <v>594</v>
      </c>
      <c r="I2930" t="s">
        <v>111</v>
      </c>
      <c r="J2930" t="s">
        <v>112</v>
      </c>
      <c r="L2930">
        <v>30</v>
      </c>
      <c r="M2930" t="s">
        <v>119</v>
      </c>
    </row>
    <row r="2931" spans="1:13" x14ac:dyDescent="0.3">
      <c r="A2931" t="s">
        <v>108</v>
      </c>
      <c r="B2931" s="16">
        <v>39538</v>
      </c>
      <c r="C2931" s="16" t="str">
        <f t="shared" si="135"/>
        <v>Mar</v>
      </c>
      <c r="D2931" s="16" t="str">
        <f t="shared" si="136"/>
        <v>FY 2008</v>
      </c>
      <c r="E2931" s="16" t="str">
        <f t="shared" si="137"/>
        <v>Q4</v>
      </c>
      <c r="F2931" t="s">
        <v>120</v>
      </c>
      <c r="G2931" t="s">
        <v>121</v>
      </c>
      <c r="H2931">
        <v>111</v>
      </c>
      <c r="I2931" t="s">
        <v>111</v>
      </c>
      <c r="J2931" t="s">
        <v>112</v>
      </c>
      <c r="L2931">
        <v>40</v>
      </c>
      <c r="M2931" t="s">
        <v>122</v>
      </c>
    </row>
    <row r="2932" spans="1:13" x14ac:dyDescent="0.3">
      <c r="A2932" t="s">
        <v>108</v>
      </c>
      <c r="B2932" s="16">
        <v>39538</v>
      </c>
      <c r="C2932" s="16" t="str">
        <f t="shared" si="135"/>
        <v>Mar</v>
      </c>
      <c r="D2932" s="16" t="str">
        <f t="shared" si="136"/>
        <v>FY 2008</v>
      </c>
      <c r="E2932" s="16" t="str">
        <f t="shared" si="137"/>
        <v>Q4</v>
      </c>
      <c r="F2932" t="s">
        <v>123</v>
      </c>
      <c r="G2932" t="s">
        <v>124</v>
      </c>
      <c r="H2932">
        <v>2107</v>
      </c>
      <c r="I2932" t="s">
        <v>111</v>
      </c>
      <c r="J2932" t="s">
        <v>112</v>
      </c>
      <c r="L2932">
        <v>50</v>
      </c>
      <c r="M2932" t="s">
        <v>125</v>
      </c>
    </row>
    <row r="2933" spans="1:13" x14ac:dyDescent="0.3">
      <c r="A2933" t="s">
        <v>108</v>
      </c>
      <c r="B2933" s="16">
        <v>39538</v>
      </c>
      <c r="C2933" s="16" t="str">
        <f t="shared" si="135"/>
        <v>Mar</v>
      </c>
      <c r="D2933" s="16" t="str">
        <f t="shared" si="136"/>
        <v>FY 2008</v>
      </c>
      <c r="E2933" s="16" t="str">
        <f t="shared" si="137"/>
        <v>Q4</v>
      </c>
      <c r="F2933" t="s">
        <v>126</v>
      </c>
      <c r="G2933" t="s">
        <v>127</v>
      </c>
      <c r="H2933">
        <v>4006</v>
      </c>
      <c r="I2933" t="s">
        <v>111</v>
      </c>
      <c r="J2933" t="s">
        <v>112</v>
      </c>
      <c r="L2933">
        <v>60</v>
      </c>
      <c r="M2933" t="s">
        <v>128</v>
      </c>
    </row>
    <row r="2934" spans="1:13" x14ac:dyDescent="0.3">
      <c r="A2934" t="s">
        <v>108</v>
      </c>
      <c r="B2934" s="16">
        <v>39538</v>
      </c>
      <c r="C2934" s="16" t="str">
        <f t="shared" si="135"/>
        <v>Mar</v>
      </c>
      <c r="D2934" s="16" t="str">
        <f t="shared" si="136"/>
        <v>FY 2008</v>
      </c>
      <c r="E2934" s="16" t="str">
        <f t="shared" si="137"/>
        <v>Q4</v>
      </c>
      <c r="F2934" t="s">
        <v>129</v>
      </c>
      <c r="G2934" t="s">
        <v>130</v>
      </c>
      <c r="H2934">
        <v>58062</v>
      </c>
      <c r="I2934" t="s">
        <v>111</v>
      </c>
      <c r="J2934" t="s">
        <v>112</v>
      </c>
      <c r="L2934">
        <v>70</v>
      </c>
      <c r="M2934" t="s">
        <v>131</v>
      </c>
    </row>
    <row r="2935" spans="1:13" x14ac:dyDescent="0.3">
      <c r="A2935" t="s">
        <v>108</v>
      </c>
      <c r="B2935" s="16">
        <v>39538</v>
      </c>
      <c r="C2935" s="16" t="str">
        <f t="shared" si="135"/>
        <v>Mar</v>
      </c>
      <c r="D2935" s="16" t="str">
        <f t="shared" si="136"/>
        <v>FY 2008</v>
      </c>
      <c r="E2935" s="16" t="str">
        <f t="shared" si="137"/>
        <v>Q4</v>
      </c>
      <c r="F2935" t="s">
        <v>132</v>
      </c>
      <c r="G2935" t="s">
        <v>133</v>
      </c>
      <c r="H2935">
        <v>20484</v>
      </c>
      <c r="I2935" t="s">
        <v>111</v>
      </c>
      <c r="J2935" t="s">
        <v>112</v>
      </c>
      <c r="L2935">
        <v>80</v>
      </c>
      <c r="M2935" t="s">
        <v>134</v>
      </c>
    </row>
    <row r="2936" spans="1:13" x14ac:dyDescent="0.3">
      <c r="A2936" t="s">
        <v>108</v>
      </c>
      <c r="B2936" s="16">
        <v>39538</v>
      </c>
      <c r="C2936" s="16" t="str">
        <f t="shared" si="135"/>
        <v>Mar</v>
      </c>
      <c r="D2936" s="16" t="str">
        <f t="shared" si="136"/>
        <v>FY 2008</v>
      </c>
      <c r="E2936" s="16" t="str">
        <f t="shared" si="137"/>
        <v>Q4</v>
      </c>
      <c r="F2936" t="s">
        <v>135</v>
      </c>
      <c r="G2936" t="s">
        <v>136</v>
      </c>
      <c r="H2936">
        <v>13860</v>
      </c>
      <c r="I2936" t="s">
        <v>111</v>
      </c>
      <c r="J2936" t="s">
        <v>112</v>
      </c>
      <c r="L2936">
        <v>90</v>
      </c>
      <c r="M2936" t="s">
        <v>137</v>
      </c>
    </row>
    <row r="2937" spans="1:13" x14ac:dyDescent="0.3">
      <c r="A2937" t="s">
        <v>108</v>
      </c>
      <c r="B2937" s="16">
        <v>39538</v>
      </c>
      <c r="C2937" s="16" t="str">
        <f t="shared" si="135"/>
        <v>Mar</v>
      </c>
      <c r="D2937" s="16" t="str">
        <f t="shared" si="136"/>
        <v>FY 2008</v>
      </c>
      <c r="E2937" s="16" t="str">
        <f t="shared" si="137"/>
        <v>Q4</v>
      </c>
      <c r="F2937" t="s">
        <v>138</v>
      </c>
      <c r="G2937" t="s">
        <v>139</v>
      </c>
      <c r="H2937">
        <v>488</v>
      </c>
      <c r="I2937" t="s">
        <v>111</v>
      </c>
      <c r="J2937" t="s">
        <v>112</v>
      </c>
      <c r="L2937">
        <v>100</v>
      </c>
      <c r="M2937" t="s">
        <v>140</v>
      </c>
    </row>
    <row r="2938" spans="1:13" x14ac:dyDescent="0.3">
      <c r="A2938" t="s">
        <v>108</v>
      </c>
      <c r="B2938" s="16">
        <v>39538</v>
      </c>
      <c r="C2938" s="16" t="str">
        <f t="shared" si="135"/>
        <v>Mar</v>
      </c>
      <c r="D2938" s="16" t="str">
        <f t="shared" si="136"/>
        <v>FY 2008</v>
      </c>
      <c r="E2938" s="16" t="str">
        <f t="shared" si="137"/>
        <v>Q4</v>
      </c>
      <c r="F2938" t="s">
        <v>141</v>
      </c>
      <c r="G2938" t="s">
        <v>142</v>
      </c>
      <c r="H2938">
        <v>92</v>
      </c>
      <c r="I2938" t="s">
        <v>111</v>
      </c>
      <c r="J2938" t="s">
        <v>112</v>
      </c>
      <c r="L2938">
        <v>110</v>
      </c>
      <c r="M2938" t="s">
        <v>143</v>
      </c>
    </row>
    <row r="2939" spans="1:13" x14ac:dyDescent="0.3">
      <c r="A2939" t="s">
        <v>108</v>
      </c>
      <c r="B2939" s="16">
        <v>39538</v>
      </c>
      <c r="C2939" s="16" t="str">
        <f t="shared" si="135"/>
        <v>Mar</v>
      </c>
      <c r="D2939" s="16" t="str">
        <f t="shared" si="136"/>
        <v>FY 2008</v>
      </c>
      <c r="E2939" s="16" t="str">
        <f t="shared" si="137"/>
        <v>Q4</v>
      </c>
      <c r="F2939" t="s">
        <v>144</v>
      </c>
      <c r="G2939" t="s">
        <v>145</v>
      </c>
      <c r="H2939">
        <v>1843</v>
      </c>
      <c r="I2939" t="s">
        <v>111</v>
      </c>
      <c r="J2939" t="s">
        <v>112</v>
      </c>
      <c r="L2939">
        <v>120</v>
      </c>
      <c r="M2939" t="s">
        <v>146</v>
      </c>
    </row>
    <row r="2940" spans="1:13" x14ac:dyDescent="0.3">
      <c r="A2940" t="s">
        <v>108</v>
      </c>
      <c r="B2940" s="16">
        <v>39538</v>
      </c>
      <c r="C2940" s="16" t="str">
        <f t="shared" si="135"/>
        <v>Mar</v>
      </c>
      <c r="D2940" s="16" t="str">
        <f t="shared" si="136"/>
        <v>FY 2008</v>
      </c>
      <c r="E2940" s="16" t="str">
        <f t="shared" si="137"/>
        <v>Q4</v>
      </c>
      <c r="F2940" t="s">
        <v>147</v>
      </c>
      <c r="G2940" t="s">
        <v>148</v>
      </c>
      <c r="H2940">
        <v>4201</v>
      </c>
      <c r="I2940" t="s">
        <v>111</v>
      </c>
      <c r="J2940" t="s">
        <v>112</v>
      </c>
      <c r="L2940">
        <v>130</v>
      </c>
      <c r="M2940" t="s">
        <v>149</v>
      </c>
    </row>
    <row r="2941" spans="1:13" x14ac:dyDescent="0.3">
      <c r="A2941" t="s">
        <v>108</v>
      </c>
      <c r="B2941" s="16">
        <v>39538</v>
      </c>
      <c r="C2941" s="16" t="str">
        <f t="shared" si="135"/>
        <v>Mar</v>
      </c>
      <c r="D2941" s="16" t="str">
        <f t="shared" si="136"/>
        <v>FY 2008</v>
      </c>
      <c r="E2941" s="16" t="str">
        <f t="shared" si="137"/>
        <v>Q4</v>
      </c>
      <c r="F2941" t="s">
        <v>150</v>
      </c>
      <c r="G2941" t="s">
        <v>151</v>
      </c>
      <c r="H2941">
        <v>58249</v>
      </c>
      <c r="I2941" t="s">
        <v>111</v>
      </c>
      <c r="J2941" t="s">
        <v>112</v>
      </c>
      <c r="L2941">
        <v>140</v>
      </c>
      <c r="M2941" t="s">
        <v>152</v>
      </c>
    </row>
    <row r="2942" spans="1:13" x14ac:dyDescent="0.3">
      <c r="A2942" t="s">
        <v>108</v>
      </c>
      <c r="B2942" s="16">
        <v>39507</v>
      </c>
      <c r="C2942" s="16" t="str">
        <f t="shared" si="135"/>
        <v>Feb</v>
      </c>
      <c r="D2942" s="16" t="str">
        <f t="shared" si="136"/>
        <v>FY 2008</v>
      </c>
      <c r="E2942" s="16" t="str">
        <f t="shared" si="137"/>
        <v>Q4</v>
      </c>
      <c r="F2942" t="s">
        <v>109</v>
      </c>
      <c r="G2942" t="s">
        <v>110</v>
      </c>
      <c r="H2942">
        <v>19937</v>
      </c>
      <c r="I2942" t="s">
        <v>111</v>
      </c>
      <c r="J2942" t="s">
        <v>112</v>
      </c>
      <c r="L2942">
        <v>10</v>
      </c>
      <c r="M2942" t="s">
        <v>113</v>
      </c>
    </row>
    <row r="2943" spans="1:13" x14ac:dyDescent="0.3">
      <c r="A2943" t="s">
        <v>108</v>
      </c>
      <c r="B2943" s="16">
        <v>39507</v>
      </c>
      <c r="C2943" s="16" t="str">
        <f t="shared" si="135"/>
        <v>Feb</v>
      </c>
      <c r="D2943" s="16" t="str">
        <f t="shared" si="136"/>
        <v>FY 2008</v>
      </c>
      <c r="E2943" s="16" t="str">
        <f t="shared" si="137"/>
        <v>Q4</v>
      </c>
      <c r="F2943" t="s">
        <v>114</v>
      </c>
      <c r="G2943" t="s">
        <v>115</v>
      </c>
      <c r="H2943">
        <v>13371</v>
      </c>
      <c r="I2943" t="s">
        <v>111</v>
      </c>
      <c r="J2943" t="s">
        <v>112</v>
      </c>
      <c r="L2943">
        <v>20</v>
      </c>
      <c r="M2943" t="s">
        <v>116</v>
      </c>
    </row>
    <row r="2944" spans="1:13" x14ac:dyDescent="0.3">
      <c r="A2944" t="s">
        <v>108</v>
      </c>
      <c r="B2944" s="16">
        <v>39507</v>
      </c>
      <c r="C2944" s="16" t="str">
        <f t="shared" si="135"/>
        <v>Feb</v>
      </c>
      <c r="D2944" s="16" t="str">
        <f t="shared" si="136"/>
        <v>FY 2008</v>
      </c>
      <c r="E2944" s="16" t="str">
        <f t="shared" si="137"/>
        <v>Q4</v>
      </c>
      <c r="F2944" t="s">
        <v>117</v>
      </c>
      <c r="G2944" t="s">
        <v>118</v>
      </c>
      <c r="H2944">
        <v>511</v>
      </c>
      <c r="I2944" t="s">
        <v>111</v>
      </c>
      <c r="J2944" t="s">
        <v>112</v>
      </c>
      <c r="L2944">
        <v>30</v>
      </c>
      <c r="M2944" t="s">
        <v>119</v>
      </c>
    </row>
    <row r="2945" spans="1:13" x14ac:dyDescent="0.3">
      <c r="A2945" t="s">
        <v>108</v>
      </c>
      <c r="B2945" s="16">
        <v>39507</v>
      </c>
      <c r="C2945" s="16" t="str">
        <f t="shared" si="135"/>
        <v>Feb</v>
      </c>
      <c r="D2945" s="16" t="str">
        <f t="shared" si="136"/>
        <v>FY 2008</v>
      </c>
      <c r="E2945" s="16" t="str">
        <f t="shared" si="137"/>
        <v>Q4</v>
      </c>
      <c r="F2945" t="s">
        <v>120</v>
      </c>
      <c r="G2945" t="s">
        <v>121</v>
      </c>
      <c r="H2945">
        <v>81</v>
      </c>
      <c r="I2945" t="s">
        <v>111</v>
      </c>
      <c r="J2945" t="s">
        <v>112</v>
      </c>
      <c r="L2945">
        <v>40</v>
      </c>
      <c r="M2945" t="s">
        <v>122</v>
      </c>
    </row>
    <row r="2946" spans="1:13" x14ac:dyDescent="0.3">
      <c r="A2946" t="s">
        <v>108</v>
      </c>
      <c r="B2946" s="16">
        <v>39507</v>
      </c>
      <c r="C2946" s="16" t="str">
        <f t="shared" si="135"/>
        <v>Feb</v>
      </c>
      <c r="D2946" s="16" t="str">
        <f t="shared" si="136"/>
        <v>FY 2008</v>
      </c>
      <c r="E2946" s="16" t="str">
        <f t="shared" si="137"/>
        <v>Q4</v>
      </c>
      <c r="F2946" t="s">
        <v>123</v>
      </c>
      <c r="G2946" t="s">
        <v>124</v>
      </c>
      <c r="H2946">
        <v>2093</v>
      </c>
      <c r="I2946" t="s">
        <v>111</v>
      </c>
      <c r="J2946" t="s">
        <v>112</v>
      </c>
      <c r="L2946">
        <v>50</v>
      </c>
      <c r="M2946" t="s">
        <v>125</v>
      </c>
    </row>
    <row r="2947" spans="1:13" x14ac:dyDescent="0.3">
      <c r="A2947" t="s">
        <v>108</v>
      </c>
      <c r="B2947" s="16">
        <v>39507</v>
      </c>
      <c r="C2947" s="16" t="str">
        <f t="shared" ref="C2947:C3010" si="138">TEXT(B2947,"mmm")</f>
        <v>Feb</v>
      </c>
      <c r="D2947" s="16" t="str">
        <f t="shared" ref="D2947:D3010" si="139">"FY "&amp; (YEAR(B2947) + IF(MONTH(B2947)&gt;3,1,0))</f>
        <v>FY 2008</v>
      </c>
      <c r="E2947" s="16" t="str">
        <f t="shared" ref="E2947:E3010" si="140">CHOOSE(INT((MOD(MONTH(B2947)-4,12))/3)+1, "Q1", "Q2", "Q3", "Q4")</f>
        <v>Q4</v>
      </c>
      <c r="F2947" t="s">
        <v>126</v>
      </c>
      <c r="G2947" t="s">
        <v>127</v>
      </c>
      <c r="H2947">
        <v>3881</v>
      </c>
      <c r="I2947" t="s">
        <v>111</v>
      </c>
      <c r="J2947" t="s">
        <v>112</v>
      </c>
      <c r="L2947">
        <v>60</v>
      </c>
      <c r="M2947" t="s">
        <v>128</v>
      </c>
    </row>
    <row r="2948" spans="1:13" x14ac:dyDescent="0.3">
      <c r="A2948" t="s">
        <v>108</v>
      </c>
      <c r="B2948" s="16">
        <v>39507</v>
      </c>
      <c r="C2948" s="16" t="str">
        <f t="shared" si="138"/>
        <v>Feb</v>
      </c>
      <c r="D2948" s="16" t="str">
        <f t="shared" si="139"/>
        <v>FY 2008</v>
      </c>
      <c r="E2948" s="16" t="str">
        <f t="shared" si="140"/>
        <v>Q4</v>
      </c>
      <c r="F2948" t="s">
        <v>129</v>
      </c>
      <c r="G2948" t="s">
        <v>130</v>
      </c>
      <c r="H2948">
        <v>56782</v>
      </c>
      <c r="I2948" t="s">
        <v>111</v>
      </c>
      <c r="J2948" t="s">
        <v>112</v>
      </c>
      <c r="L2948">
        <v>70</v>
      </c>
      <c r="M2948" t="s">
        <v>131</v>
      </c>
    </row>
    <row r="2949" spans="1:13" x14ac:dyDescent="0.3">
      <c r="A2949" t="s">
        <v>108</v>
      </c>
      <c r="B2949" s="16">
        <v>39507</v>
      </c>
      <c r="C2949" s="16" t="str">
        <f t="shared" si="138"/>
        <v>Feb</v>
      </c>
      <c r="D2949" s="16" t="str">
        <f t="shared" si="139"/>
        <v>FY 2008</v>
      </c>
      <c r="E2949" s="16" t="str">
        <f t="shared" si="140"/>
        <v>Q4</v>
      </c>
      <c r="F2949" t="s">
        <v>132</v>
      </c>
      <c r="G2949" t="s">
        <v>133</v>
      </c>
      <c r="H2949">
        <v>19870</v>
      </c>
      <c r="I2949" t="s">
        <v>111</v>
      </c>
      <c r="J2949" t="s">
        <v>112</v>
      </c>
      <c r="L2949">
        <v>80</v>
      </c>
      <c r="M2949" t="s">
        <v>134</v>
      </c>
    </row>
    <row r="2950" spans="1:13" x14ac:dyDescent="0.3">
      <c r="A2950" t="s">
        <v>108</v>
      </c>
      <c r="B2950" s="16">
        <v>39507</v>
      </c>
      <c r="C2950" s="16" t="str">
        <f t="shared" si="138"/>
        <v>Feb</v>
      </c>
      <c r="D2950" s="16" t="str">
        <f t="shared" si="139"/>
        <v>FY 2008</v>
      </c>
      <c r="E2950" s="16" t="str">
        <f t="shared" si="140"/>
        <v>Q4</v>
      </c>
      <c r="F2950" t="s">
        <v>135</v>
      </c>
      <c r="G2950" t="s">
        <v>136</v>
      </c>
      <c r="H2950">
        <v>13259</v>
      </c>
      <c r="I2950" t="s">
        <v>111</v>
      </c>
      <c r="J2950" t="s">
        <v>112</v>
      </c>
      <c r="L2950">
        <v>90</v>
      </c>
      <c r="M2950" t="s">
        <v>137</v>
      </c>
    </row>
    <row r="2951" spans="1:13" x14ac:dyDescent="0.3">
      <c r="A2951" t="s">
        <v>108</v>
      </c>
      <c r="B2951" s="16">
        <v>39507</v>
      </c>
      <c r="C2951" s="16" t="str">
        <f t="shared" si="138"/>
        <v>Feb</v>
      </c>
      <c r="D2951" s="16" t="str">
        <f t="shared" si="139"/>
        <v>FY 2008</v>
      </c>
      <c r="E2951" s="16" t="str">
        <f t="shared" si="140"/>
        <v>Q4</v>
      </c>
      <c r="F2951" t="s">
        <v>138</v>
      </c>
      <c r="G2951" t="s">
        <v>139</v>
      </c>
      <c r="H2951">
        <v>501</v>
      </c>
      <c r="I2951" t="s">
        <v>111</v>
      </c>
      <c r="J2951" t="s">
        <v>112</v>
      </c>
      <c r="L2951">
        <v>100</v>
      </c>
      <c r="M2951" t="s">
        <v>140</v>
      </c>
    </row>
    <row r="2952" spans="1:13" x14ac:dyDescent="0.3">
      <c r="A2952" t="s">
        <v>108</v>
      </c>
      <c r="B2952" s="16">
        <v>39507</v>
      </c>
      <c r="C2952" s="16" t="str">
        <f t="shared" si="138"/>
        <v>Feb</v>
      </c>
      <c r="D2952" s="16" t="str">
        <f t="shared" si="139"/>
        <v>FY 2008</v>
      </c>
      <c r="E2952" s="16" t="str">
        <f t="shared" si="140"/>
        <v>Q4</v>
      </c>
      <c r="F2952" t="s">
        <v>141</v>
      </c>
      <c r="G2952" t="s">
        <v>142</v>
      </c>
      <c r="H2952">
        <v>85</v>
      </c>
      <c r="I2952" t="s">
        <v>111</v>
      </c>
      <c r="J2952" t="s">
        <v>112</v>
      </c>
      <c r="L2952">
        <v>110</v>
      </c>
      <c r="M2952" t="s">
        <v>143</v>
      </c>
    </row>
    <row r="2953" spans="1:13" x14ac:dyDescent="0.3">
      <c r="A2953" t="s">
        <v>108</v>
      </c>
      <c r="B2953" s="16">
        <v>39507</v>
      </c>
      <c r="C2953" s="16" t="str">
        <f t="shared" si="138"/>
        <v>Feb</v>
      </c>
      <c r="D2953" s="16" t="str">
        <f t="shared" si="139"/>
        <v>FY 2008</v>
      </c>
      <c r="E2953" s="16" t="str">
        <f t="shared" si="140"/>
        <v>Q4</v>
      </c>
      <c r="F2953" t="s">
        <v>144</v>
      </c>
      <c r="G2953" t="s">
        <v>145</v>
      </c>
      <c r="H2953">
        <v>2179</v>
      </c>
      <c r="I2953" t="s">
        <v>111</v>
      </c>
      <c r="J2953" t="s">
        <v>112</v>
      </c>
      <c r="L2953">
        <v>120</v>
      </c>
      <c r="M2953" t="s">
        <v>146</v>
      </c>
    </row>
    <row r="2954" spans="1:13" x14ac:dyDescent="0.3">
      <c r="A2954" t="s">
        <v>108</v>
      </c>
      <c r="B2954" s="16">
        <v>39507</v>
      </c>
      <c r="C2954" s="16" t="str">
        <f t="shared" si="138"/>
        <v>Feb</v>
      </c>
      <c r="D2954" s="16" t="str">
        <f t="shared" si="139"/>
        <v>FY 2008</v>
      </c>
      <c r="E2954" s="16" t="str">
        <f t="shared" si="140"/>
        <v>Q4</v>
      </c>
      <c r="F2954" t="s">
        <v>147</v>
      </c>
      <c r="G2954" t="s">
        <v>148</v>
      </c>
      <c r="H2954">
        <v>3846</v>
      </c>
      <c r="I2954" t="s">
        <v>111</v>
      </c>
      <c r="J2954" t="s">
        <v>112</v>
      </c>
      <c r="L2954">
        <v>130</v>
      </c>
      <c r="M2954" t="s">
        <v>149</v>
      </c>
    </row>
    <row r="2955" spans="1:13" x14ac:dyDescent="0.3">
      <c r="A2955" t="s">
        <v>108</v>
      </c>
      <c r="B2955" s="16">
        <v>39507</v>
      </c>
      <c r="C2955" s="16" t="str">
        <f t="shared" si="138"/>
        <v>Feb</v>
      </c>
      <c r="D2955" s="16" t="str">
        <f t="shared" si="139"/>
        <v>FY 2008</v>
      </c>
      <c r="E2955" s="16" t="str">
        <f t="shared" si="140"/>
        <v>Q4</v>
      </c>
      <c r="F2955" t="s">
        <v>150</v>
      </c>
      <c r="G2955" t="s">
        <v>151</v>
      </c>
      <c r="H2955">
        <v>57637</v>
      </c>
      <c r="I2955" t="s">
        <v>111</v>
      </c>
      <c r="J2955" t="s">
        <v>112</v>
      </c>
      <c r="L2955">
        <v>140</v>
      </c>
      <c r="M2955" t="s">
        <v>152</v>
      </c>
    </row>
    <row r="2956" spans="1:13" x14ac:dyDescent="0.3">
      <c r="A2956" t="s">
        <v>108</v>
      </c>
      <c r="B2956" s="16">
        <v>39478</v>
      </c>
      <c r="C2956" s="16" t="str">
        <f t="shared" si="138"/>
        <v>Jan</v>
      </c>
      <c r="D2956" s="16" t="str">
        <f t="shared" si="139"/>
        <v>FY 2008</v>
      </c>
      <c r="E2956" s="16" t="str">
        <f t="shared" si="140"/>
        <v>Q4</v>
      </c>
      <c r="F2956" t="s">
        <v>109</v>
      </c>
      <c r="G2956" t="s">
        <v>110</v>
      </c>
      <c r="H2956">
        <v>19564</v>
      </c>
      <c r="I2956" t="s">
        <v>111</v>
      </c>
      <c r="J2956" t="s">
        <v>112</v>
      </c>
      <c r="L2956">
        <v>10</v>
      </c>
      <c r="M2956" t="s">
        <v>113</v>
      </c>
    </row>
    <row r="2957" spans="1:13" x14ac:dyDescent="0.3">
      <c r="A2957" t="s">
        <v>108</v>
      </c>
      <c r="B2957" s="16">
        <v>39478</v>
      </c>
      <c r="C2957" s="16" t="str">
        <f t="shared" si="138"/>
        <v>Jan</v>
      </c>
      <c r="D2957" s="16" t="str">
        <f t="shared" si="139"/>
        <v>FY 2008</v>
      </c>
      <c r="E2957" s="16" t="str">
        <f t="shared" si="140"/>
        <v>Q4</v>
      </c>
      <c r="F2957" t="s">
        <v>114</v>
      </c>
      <c r="G2957" t="s">
        <v>115</v>
      </c>
      <c r="H2957">
        <v>12691</v>
      </c>
      <c r="I2957" t="s">
        <v>111</v>
      </c>
      <c r="J2957" t="s">
        <v>112</v>
      </c>
      <c r="L2957">
        <v>20</v>
      </c>
      <c r="M2957" t="s">
        <v>116</v>
      </c>
    </row>
    <row r="2958" spans="1:13" x14ac:dyDescent="0.3">
      <c r="A2958" t="s">
        <v>108</v>
      </c>
      <c r="B2958" s="16">
        <v>39478</v>
      </c>
      <c r="C2958" s="16" t="str">
        <f t="shared" si="138"/>
        <v>Jan</v>
      </c>
      <c r="D2958" s="16" t="str">
        <f t="shared" si="139"/>
        <v>FY 2008</v>
      </c>
      <c r="E2958" s="16" t="str">
        <f t="shared" si="140"/>
        <v>Q4</v>
      </c>
      <c r="F2958" t="s">
        <v>117</v>
      </c>
      <c r="G2958" t="s">
        <v>118</v>
      </c>
      <c r="H2958">
        <v>549</v>
      </c>
      <c r="I2958" t="s">
        <v>111</v>
      </c>
      <c r="J2958" t="s">
        <v>112</v>
      </c>
      <c r="L2958">
        <v>30</v>
      </c>
      <c r="M2958" t="s">
        <v>119</v>
      </c>
    </row>
    <row r="2959" spans="1:13" x14ac:dyDescent="0.3">
      <c r="A2959" t="s">
        <v>108</v>
      </c>
      <c r="B2959" s="16">
        <v>39478</v>
      </c>
      <c r="C2959" s="16" t="str">
        <f t="shared" si="138"/>
        <v>Jan</v>
      </c>
      <c r="D2959" s="16" t="str">
        <f t="shared" si="139"/>
        <v>FY 2008</v>
      </c>
      <c r="E2959" s="16" t="str">
        <f t="shared" si="140"/>
        <v>Q4</v>
      </c>
      <c r="F2959" t="s">
        <v>120</v>
      </c>
      <c r="G2959" t="s">
        <v>121</v>
      </c>
      <c r="H2959">
        <v>94</v>
      </c>
      <c r="I2959" t="s">
        <v>111</v>
      </c>
      <c r="J2959" t="s">
        <v>112</v>
      </c>
      <c r="L2959">
        <v>40</v>
      </c>
      <c r="M2959" t="s">
        <v>122</v>
      </c>
    </row>
    <row r="2960" spans="1:13" x14ac:dyDescent="0.3">
      <c r="A2960" t="s">
        <v>108</v>
      </c>
      <c r="B2960" s="16">
        <v>39478</v>
      </c>
      <c r="C2960" s="16" t="str">
        <f t="shared" si="138"/>
        <v>Jan</v>
      </c>
      <c r="D2960" s="16" t="str">
        <f t="shared" si="139"/>
        <v>FY 2008</v>
      </c>
      <c r="E2960" s="16" t="str">
        <f t="shared" si="140"/>
        <v>Q4</v>
      </c>
      <c r="F2960" t="s">
        <v>123</v>
      </c>
      <c r="G2960" t="s">
        <v>124</v>
      </c>
      <c r="H2960">
        <v>1951</v>
      </c>
      <c r="I2960" t="s">
        <v>111</v>
      </c>
      <c r="J2960" t="s">
        <v>112</v>
      </c>
      <c r="L2960">
        <v>50</v>
      </c>
      <c r="M2960" t="s">
        <v>125</v>
      </c>
    </row>
    <row r="2961" spans="1:13" x14ac:dyDescent="0.3">
      <c r="A2961" t="s">
        <v>108</v>
      </c>
      <c r="B2961" s="16">
        <v>39478</v>
      </c>
      <c r="C2961" s="16" t="str">
        <f t="shared" si="138"/>
        <v>Jan</v>
      </c>
      <c r="D2961" s="16" t="str">
        <f t="shared" si="139"/>
        <v>FY 2008</v>
      </c>
      <c r="E2961" s="16" t="str">
        <f t="shared" si="140"/>
        <v>Q4</v>
      </c>
      <c r="F2961" t="s">
        <v>126</v>
      </c>
      <c r="G2961" t="s">
        <v>127</v>
      </c>
      <c r="H2961">
        <v>4279</v>
      </c>
      <c r="I2961" t="s">
        <v>111</v>
      </c>
      <c r="J2961" t="s">
        <v>112</v>
      </c>
      <c r="L2961">
        <v>60</v>
      </c>
      <c r="M2961" t="s">
        <v>128</v>
      </c>
    </row>
    <row r="2962" spans="1:13" x14ac:dyDescent="0.3">
      <c r="A2962" t="s">
        <v>108</v>
      </c>
      <c r="B2962" s="16">
        <v>39478</v>
      </c>
      <c r="C2962" s="16" t="str">
        <f t="shared" si="138"/>
        <v>Jan</v>
      </c>
      <c r="D2962" s="16" t="str">
        <f t="shared" si="139"/>
        <v>FY 2008</v>
      </c>
      <c r="E2962" s="16" t="str">
        <f t="shared" si="140"/>
        <v>Q4</v>
      </c>
      <c r="F2962" t="s">
        <v>129</v>
      </c>
      <c r="G2962" t="s">
        <v>130</v>
      </c>
      <c r="H2962">
        <v>56556</v>
      </c>
      <c r="I2962" t="s">
        <v>111</v>
      </c>
      <c r="J2962" t="s">
        <v>112</v>
      </c>
      <c r="L2962">
        <v>70</v>
      </c>
      <c r="M2962" t="s">
        <v>131</v>
      </c>
    </row>
    <row r="2963" spans="1:13" x14ac:dyDescent="0.3">
      <c r="A2963" t="s">
        <v>108</v>
      </c>
      <c r="B2963" s="16">
        <v>39478</v>
      </c>
      <c r="C2963" s="16" t="str">
        <f t="shared" si="138"/>
        <v>Jan</v>
      </c>
      <c r="D2963" s="16" t="str">
        <f t="shared" si="139"/>
        <v>FY 2008</v>
      </c>
      <c r="E2963" s="16" t="str">
        <f t="shared" si="140"/>
        <v>Q4</v>
      </c>
      <c r="F2963" t="s">
        <v>132</v>
      </c>
      <c r="G2963" t="s">
        <v>133</v>
      </c>
      <c r="H2963">
        <v>17584</v>
      </c>
      <c r="I2963" t="s">
        <v>111</v>
      </c>
      <c r="J2963" t="s">
        <v>112</v>
      </c>
      <c r="L2963">
        <v>80</v>
      </c>
      <c r="M2963" t="s">
        <v>134</v>
      </c>
    </row>
    <row r="2964" spans="1:13" x14ac:dyDescent="0.3">
      <c r="A2964" t="s">
        <v>108</v>
      </c>
      <c r="B2964" s="16">
        <v>39478</v>
      </c>
      <c r="C2964" s="16" t="str">
        <f t="shared" si="138"/>
        <v>Jan</v>
      </c>
      <c r="D2964" s="16" t="str">
        <f t="shared" si="139"/>
        <v>FY 2008</v>
      </c>
      <c r="E2964" s="16" t="str">
        <f t="shared" si="140"/>
        <v>Q4</v>
      </c>
      <c r="F2964" t="s">
        <v>135</v>
      </c>
      <c r="G2964" t="s">
        <v>136</v>
      </c>
      <c r="H2964">
        <v>10667</v>
      </c>
      <c r="I2964" t="s">
        <v>111</v>
      </c>
      <c r="J2964" t="s">
        <v>112</v>
      </c>
      <c r="L2964">
        <v>90</v>
      </c>
      <c r="M2964" t="s">
        <v>137</v>
      </c>
    </row>
    <row r="2965" spans="1:13" x14ac:dyDescent="0.3">
      <c r="A2965" t="s">
        <v>108</v>
      </c>
      <c r="B2965" s="16">
        <v>39478</v>
      </c>
      <c r="C2965" s="16" t="str">
        <f t="shared" si="138"/>
        <v>Jan</v>
      </c>
      <c r="D2965" s="16" t="str">
        <f t="shared" si="139"/>
        <v>FY 2008</v>
      </c>
      <c r="E2965" s="16" t="str">
        <f t="shared" si="140"/>
        <v>Q4</v>
      </c>
      <c r="F2965" t="s">
        <v>138</v>
      </c>
      <c r="G2965" t="s">
        <v>139</v>
      </c>
      <c r="H2965">
        <v>492</v>
      </c>
      <c r="I2965" t="s">
        <v>111</v>
      </c>
      <c r="J2965" t="s">
        <v>112</v>
      </c>
      <c r="L2965">
        <v>100</v>
      </c>
      <c r="M2965" t="s">
        <v>140</v>
      </c>
    </row>
    <row r="2966" spans="1:13" x14ac:dyDescent="0.3">
      <c r="A2966" t="s">
        <v>108</v>
      </c>
      <c r="B2966" s="16">
        <v>39478</v>
      </c>
      <c r="C2966" s="16" t="str">
        <f t="shared" si="138"/>
        <v>Jan</v>
      </c>
      <c r="D2966" s="16" t="str">
        <f t="shared" si="139"/>
        <v>FY 2008</v>
      </c>
      <c r="E2966" s="16" t="str">
        <f t="shared" si="140"/>
        <v>Q4</v>
      </c>
      <c r="F2966" t="s">
        <v>141</v>
      </c>
      <c r="G2966" t="s">
        <v>142</v>
      </c>
      <c r="H2966">
        <v>119</v>
      </c>
      <c r="I2966" t="s">
        <v>111</v>
      </c>
      <c r="J2966" t="s">
        <v>112</v>
      </c>
      <c r="L2966">
        <v>110</v>
      </c>
      <c r="M2966" t="s">
        <v>143</v>
      </c>
    </row>
    <row r="2967" spans="1:13" x14ac:dyDescent="0.3">
      <c r="A2967" t="s">
        <v>108</v>
      </c>
      <c r="B2967" s="16">
        <v>39478</v>
      </c>
      <c r="C2967" s="16" t="str">
        <f t="shared" si="138"/>
        <v>Jan</v>
      </c>
      <c r="D2967" s="16" t="str">
        <f t="shared" si="139"/>
        <v>FY 2008</v>
      </c>
      <c r="E2967" s="16" t="str">
        <f t="shared" si="140"/>
        <v>Q4</v>
      </c>
      <c r="F2967" t="s">
        <v>144</v>
      </c>
      <c r="G2967" t="s">
        <v>145</v>
      </c>
      <c r="H2967">
        <v>1984</v>
      </c>
      <c r="I2967" t="s">
        <v>111</v>
      </c>
      <c r="J2967" t="s">
        <v>112</v>
      </c>
      <c r="L2967">
        <v>120</v>
      </c>
      <c r="M2967" t="s">
        <v>146</v>
      </c>
    </row>
    <row r="2968" spans="1:13" x14ac:dyDescent="0.3">
      <c r="A2968" t="s">
        <v>108</v>
      </c>
      <c r="B2968" s="16">
        <v>39478</v>
      </c>
      <c r="C2968" s="16" t="str">
        <f t="shared" si="138"/>
        <v>Jan</v>
      </c>
      <c r="D2968" s="16" t="str">
        <f t="shared" si="139"/>
        <v>FY 2008</v>
      </c>
      <c r="E2968" s="16" t="str">
        <f t="shared" si="140"/>
        <v>Q4</v>
      </c>
      <c r="F2968" t="s">
        <v>147</v>
      </c>
      <c r="G2968" t="s">
        <v>148</v>
      </c>
      <c r="H2968">
        <v>4322</v>
      </c>
      <c r="I2968" t="s">
        <v>111</v>
      </c>
      <c r="J2968" t="s">
        <v>112</v>
      </c>
      <c r="L2968">
        <v>130</v>
      </c>
      <c r="M2968" t="s">
        <v>149</v>
      </c>
    </row>
    <row r="2969" spans="1:13" x14ac:dyDescent="0.3">
      <c r="A2969" t="s">
        <v>108</v>
      </c>
      <c r="B2969" s="16">
        <v>39478</v>
      </c>
      <c r="C2969" s="16" t="str">
        <f t="shared" si="138"/>
        <v>Jan</v>
      </c>
      <c r="D2969" s="16" t="str">
        <f t="shared" si="139"/>
        <v>FY 2008</v>
      </c>
      <c r="E2969" s="16" t="str">
        <f t="shared" si="140"/>
        <v>Q4</v>
      </c>
      <c r="F2969" t="s">
        <v>150</v>
      </c>
      <c r="G2969" t="s">
        <v>151</v>
      </c>
      <c r="H2969">
        <v>56616</v>
      </c>
      <c r="I2969" t="s">
        <v>111</v>
      </c>
      <c r="J2969" t="s">
        <v>112</v>
      </c>
      <c r="L2969">
        <v>140</v>
      </c>
      <c r="M2969" t="s">
        <v>152</v>
      </c>
    </row>
    <row r="2970" spans="1:13" x14ac:dyDescent="0.3">
      <c r="A2970" t="s">
        <v>108</v>
      </c>
      <c r="B2970" s="16">
        <v>39447</v>
      </c>
      <c r="C2970" s="16" t="str">
        <f t="shared" si="138"/>
        <v>Dec</v>
      </c>
      <c r="D2970" s="16" t="str">
        <f t="shared" si="139"/>
        <v>FY 2008</v>
      </c>
      <c r="E2970" s="16" t="str">
        <f t="shared" si="140"/>
        <v>Q3</v>
      </c>
      <c r="F2970" t="s">
        <v>109</v>
      </c>
      <c r="G2970" t="s">
        <v>110</v>
      </c>
      <c r="H2970">
        <v>15065</v>
      </c>
      <c r="I2970" t="s">
        <v>111</v>
      </c>
      <c r="J2970" t="s">
        <v>112</v>
      </c>
      <c r="L2970">
        <v>10</v>
      </c>
      <c r="M2970" t="s">
        <v>113</v>
      </c>
    </row>
    <row r="2971" spans="1:13" x14ac:dyDescent="0.3">
      <c r="A2971" t="s">
        <v>108</v>
      </c>
      <c r="B2971" s="16">
        <v>39447</v>
      </c>
      <c r="C2971" s="16" t="str">
        <f t="shared" si="138"/>
        <v>Dec</v>
      </c>
      <c r="D2971" s="16" t="str">
        <f t="shared" si="139"/>
        <v>FY 2008</v>
      </c>
      <c r="E2971" s="16" t="str">
        <f t="shared" si="140"/>
        <v>Q3</v>
      </c>
      <c r="F2971" t="s">
        <v>114</v>
      </c>
      <c r="G2971" t="s">
        <v>115</v>
      </c>
      <c r="H2971">
        <v>8414</v>
      </c>
      <c r="I2971" t="s">
        <v>111</v>
      </c>
      <c r="J2971" t="s">
        <v>112</v>
      </c>
      <c r="L2971">
        <v>20</v>
      </c>
      <c r="M2971" t="s">
        <v>116</v>
      </c>
    </row>
    <row r="2972" spans="1:13" x14ac:dyDescent="0.3">
      <c r="A2972" t="s">
        <v>108</v>
      </c>
      <c r="B2972" s="16">
        <v>39447</v>
      </c>
      <c r="C2972" s="16" t="str">
        <f t="shared" si="138"/>
        <v>Dec</v>
      </c>
      <c r="D2972" s="16" t="str">
        <f t="shared" si="139"/>
        <v>FY 2008</v>
      </c>
      <c r="E2972" s="16" t="str">
        <f t="shared" si="140"/>
        <v>Q3</v>
      </c>
      <c r="F2972" t="s">
        <v>117</v>
      </c>
      <c r="G2972" t="s">
        <v>118</v>
      </c>
      <c r="H2972">
        <v>350</v>
      </c>
      <c r="I2972" t="s">
        <v>111</v>
      </c>
      <c r="J2972" t="s">
        <v>112</v>
      </c>
      <c r="L2972">
        <v>30</v>
      </c>
      <c r="M2972" t="s">
        <v>119</v>
      </c>
    </row>
    <row r="2973" spans="1:13" x14ac:dyDescent="0.3">
      <c r="A2973" t="s">
        <v>108</v>
      </c>
      <c r="B2973" s="16">
        <v>39447</v>
      </c>
      <c r="C2973" s="16" t="str">
        <f t="shared" si="138"/>
        <v>Dec</v>
      </c>
      <c r="D2973" s="16" t="str">
        <f t="shared" si="139"/>
        <v>FY 2008</v>
      </c>
      <c r="E2973" s="16" t="str">
        <f t="shared" si="140"/>
        <v>Q3</v>
      </c>
      <c r="F2973" t="s">
        <v>120</v>
      </c>
      <c r="G2973" t="s">
        <v>121</v>
      </c>
      <c r="H2973">
        <v>47</v>
      </c>
      <c r="I2973" t="s">
        <v>111</v>
      </c>
      <c r="J2973" t="s">
        <v>112</v>
      </c>
      <c r="L2973">
        <v>40</v>
      </c>
      <c r="M2973" t="s">
        <v>122</v>
      </c>
    </row>
    <row r="2974" spans="1:13" x14ac:dyDescent="0.3">
      <c r="A2974" t="s">
        <v>108</v>
      </c>
      <c r="B2974" s="16">
        <v>39447</v>
      </c>
      <c r="C2974" s="16" t="str">
        <f t="shared" si="138"/>
        <v>Dec</v>
      </c>
      <c r="D2974" s="16" t="str">
        <f t="shared" si="139"/>
        <v>FY 2008</v>
      </c>
      <c r="E2974" s="16" t="str">
        <f t="shared" si="140"/>
        <v>Q3</v>
      </c>
      <c r="F2974" t="s">
        <v>123</v>
      </c>
      <c r="G2974" t="s">
        <v>124</v>
      </c>
      <c r="H2974">
        <v>1589</v>
      </c>
      <c r="I2974" t="s">
        <v>111</v>
      </c>
      <c r="J2974" t="s">
        <v>112</v>
      </c>
      <c r="L2974">
        <v>50</v>
      </c>
      <c r="M2974" t="s">
        <v>125</v>
      </c>
    </row>
    <row r="2975" spans="1:13" x14ac:dyDescent="0.3">
      <c r="A2975" t="s">
        <v>108</v>
      </c>
      <c r="B2975" s="16">
        <v>39447</v>
      </c>
      <c r="C2975" s="16" t="str">
        <f t="shared" si="138"/>
        <v>Dec</v>
      </c>
      <c r="D2975" s="16" t="str">
        <f t="shared" si="139"/>
        <v>FY 2008</v>
      </c>
      <c r="E2975" s="16" t="str">
        <f t="shared" si="140"/>
        <v>Q3</v>
      </c>
      <c r="F2975" t="s">
        <v>126</v>
      </c>
      <c r="G2975" t="s">
        <v>127</v>
      </c>
      <c r="H2975">
        <v>4665</v>
      </c>
      <c r="I2975" t="s">
        <v>111</v>
      </c>
      <c r="J2975" t="s">
        <v>112</v>
      </c>
      <c r="L2975">
        <v>60</v>
      </c>
      <c r="M2975" t="s">
        <v>128</v>
      </c>
    </row>
    <row r="2976" spans="1:13" x14ac:dyDescent="0.3">
      <c r="A2976" t="s">
        <v>108</v>
      </c>
      <c r="B2976" s="16">
        <v>39447</v>
      </c>
      <c r="C2976" s="16" t="str">
        <f t="shared" si="138"/>
        <v>Dec</v>
      </c>
      <c r="D2976" s="16" t="str">
        <f t="shared" si="139"/>
        <v>FY 2008</v>
      </c>
      <c r="E2976" s="16" t="str">
        <f t="shared" si="140"/>
        <v>Q3</v>
      </c>
      <c r="F2976" t="s">
        <v>129</v>
      </c>
      <c r="G2976" t="s">
        <v>130</v>
      </c>
      <c r="H2976">
        <v>47429</v>
      </c>
      <c r="I2976" t="s">
        <v>111</v>
      </c>
      <c r="J2976" t="s">
        <v>112</v>
      </c>
      <c r="L2976">
        <v>70</v>
      </c>
      <c r="M2976" t="s">
        <v>131</v>
      </c>
    </row>
    <row r="2977" spans="1:13" x14ac:dyDescent="0.3">
      <c r="A2977" t="s">
        <v>108</v>
      </c>
      <c r="B2977" s="16">
        <v>39447</v>
      </c>
      <c r="C2977" s="16" t="str">
        <f t="shared" si="138"/>
        <v>Dec</v>
      </c>
      <c r="D2977" s="16" t="str">
        <f t="shared" si="139"/>
        <v>FY 2008</v>
      </c>
      <c r="E2977" s="16" t="str">
        <f t="shared" si="140"/>
        <v>Q3</v>
      </c>
      <c r="F2977" t="s">
        <v>132</v>
      </c>
      <c r="G2977" t="s">
        <v>133</v>
      </c>
      <c r="H2977">
        <v>16195</v>
      </c>
      <c r="I2977" t="s">
        <v>111</v>
      </c>
      <c r="J2977" t="s">
        <v>112</v>
      </c>
      <c r="L2977">
        <v>80</v>
      </c>
      <c r="M2977" t="s">
        <v>134</v>
      </c>
    </row>
    <row r="2978" spans="1:13" x14ac:dyDescent="0.3">
      <c r="A2978" t="s">
        <v>108</v>
      </c>
      <c r="B2978" s="16">
        <v>39447</v>
      </c>
      <c r="C2978" s="16" t="str">
        <f t="shared" si="138"/>
        <v>Dec</v>
      </c>
      <c r="D2978" s="16" t="str">
        <f t="shared" si="139"/>
        <v>FY 2008</v>
      </c>
      <c r="E2978" s="16" t="str">
        <f t="shared" si="140"/>
        <v>Q3</v>
      </c>
      <c r="F2978" t="s">
        <v>135</v>
      </c>
      <c r="G2978" t="s">
        <v>136</v>
      </c>
      <c r="H2978">
        <v>9594</v>
      </c>
      <c r="I2978" t="s">
        <v>111</v>
      </c>
      <c r="J2978" t="s">
        <v>112</v>
      </c>
      <c r="L2978">
        <v>90</v>
      </c>
      <c r="M2978" t="s">
        <v>137</v>
      </c>
    </row>
    <row r="2979" spans="1:13" x14ac:dyDescent="0.3">
      <c r="A2979" t="s">
        <v>108</v>
      </c>
      <c r="B2979" s="16">
        <v>39447</v>
      </c>
      <c r="C2979" s="16" t="str">
        <f t="shared" si="138"/>
        <v>Dec</v>
      </c>
      <c r="D2979" s="16" t="str">
        <f t="shared" si="139"/>
        <v>FY 2008</v>
      </c>
      <c r="E2979" s="16" t="str">
        <f t="shared" si="140"/>
        <v>Q3</v>
      </c>
      <c r="F2979" t="s">
        <v>138</v>
      </c>
      <c r="G2979" t="s">
        <v>139</v>
      </c>
      <c r="H2979">
        <v>304</v>
      </c>
      <c r="I2979" t="s">
        <v>111</v>
      </c>
      <c r="J2979" t="s">
        <v>112</v>
      </c>
      <c r="L2979">
        <v>100</v>
      </c>
      <c r="M2979" t="s">
        <v>140</v>
      </c>
    </row>
    <row r="2980" spans="1:13" x14ac:dyDescent="0.3">
      <c r="A2980" t="s">
        <v>108</v>
      </c>
      <c r="B2980" s="16">
        <v>39447</v>
      </c>
      <c r="C2980" s="16" t="str">
        <f t="shared" si="138"/>
        <v>Dec</v>
      </c>
      <c r="D2980" s="16" t="str">
        <f t="shared" si="139"/>
        <v>FY 2008</v>
      </c>
      <c r="E2980" s="16" t="str">
        <f t="shared" si="140"/>
        <v>Q3</v>
      </c>
      <c r="F2980" t="s">
        <v>141</v>
      </c>
      <c r="G2980" t="s">
        <v>142</v>
      </c>
      <c r="H2980">
        <v>26</v>
      </c>
      <c r="I2980" t="s">
        <v>111</v>
      </c>
      <c r="J2980" t="s">
        <v>112</v>
      </c>
      <c r="L2980">
        <v>110</v>
      </c>
      <c r="M2980" t="s">
        <v>143</v>
      </c>
    </row>
    <row r="2981" spans="1:13" x14ac:dyDescent="0.3">
      <c r="A2981" t="s">
        <v>108</v>
      </c>
      <c r="B2981" s="16">
        <v>39447</v>
      </c>
      <c r="C2981" s="16" t="str">
        <f t="shared" si="138"/>
        <v>Dec</v>
      </c>
      <c r="D2981" s="16" t="str">
        <f t="shared" si="139"/>
        <v>FY 2008</v>
      </c>
      <c r="E2981" s="16" t="str">
        <f t="shared" si="140"/>
        <v>Q3</v>
      </c>
      <c r="F2981" t="s">
        <v>144</v>
      </c>
      <c r="G2981" t="s">
        <v>145</v>
      </c>
      <c r="H2981">
        <v>1776</v>
      </c>
      <c r="I2981" t="s">
        <v>111</v>
      </c>
      <c r="J2981" t="s">
        <v>112</v>
      </c>
      <c r="L2981">
        <v>120</v>
      </c>
      <c r="M2981" t="s">
        <v>146</v>
      </c>
    </row>
    <row r="2982" spans="1:13" x14ac:dyDescent="0.3">
      <c r="A2982" t="s">
        <v>108</v>
      </c>
      <c r="B2982" s="16">
        <v>39447</v>
      </c>
      <c r="C2982" s="16" t="str">
        <f t="shared" si="138"/>
        <v>Dec</v>
      </c>
      <c r="D2982" s="16" t="str">
        <f t="shared" si="139"/>
        <v>FY 2008</v>
      </c>
      <c r="E2982" s="16" t="str">
        <f t="shared" si="140"/>
        <v>Q3</v>
      </c>
      <c r="F2982" t="s">
        <v>147</v>
      </c>
      <c r="G2982" t="s">
        <v>148</v>
      </c>
      <c r="H2982">
        <v>4495</v>
      </c>
      <c r="I2982" t="s">
        <v>111</v>
      </c>
      <c r="J2982" t="s">
        <v>112</v>
      </c>
      <c r="L2982">
        <v>130</v>
      </c>
      <c r="M2982" t="s">
        <v>149</v>
      </c>
    </row>
    <row r="2983" spans="1:13" x14ac:dyDescent="0.3">
      <c r="A2983" t="s">
        <v>108</v>
      </c>
      <c r="B2983" s="16">
        <v>39447</v>
      </c>
      <c r="C2983" s="16" t="str">
        <f t="shared" si="138"/>
        <v>Dec</v>
      </c>
      <c r="D2983" s="16" t="str">
        <f t="shared" si="139"/>
        <v>FY 2008</v>
      </c>
      <c r="E2983" s="16" t="str">
        <f t="shared" si="140"/>
        <v>Q3</v>
      </c>
      <c r="F2983" t="s">
        <v>150</v>
      </c>
      <c r="G2983" t="s">
        <v>151</v>
      </c>
      <c r="H2983">
        <v>46627</v>
      </c>
      <c r="I2983" t="s">
        <v>111</v>
      </c>
      <c r="J2983" t="s">
        <v>112</v>
      </c>
      <c r="L2983">
        <v>140</v>
      </c>
      <c r="M2983" t="s">
        <v>152</v>
      </c>
    </row>
    <row r="2984" spans="1:13" x14ac:dyDescent="0.3">
      <c r="A2984" t="s">
        <v>108</v>
      </c>
      <c r="B2984" s="16">
        <v>39416</v>
      </c>
      <c r="C2984" s="16" t="str">
        <f t="shared" si="138"/>
        <v>Nov</v>
      </c>
      <c r="D2984" s="16" t="str">
        <f t="shared" si="139"/>
        <v>FY 2008</v>
      </c>
      <c r="E2984" s="16" t="str">
        <f t="shared" si="140"/>
        <v>Q3</v>
      </c>
      <c r="F2984" t="s">
        <v>109</v>
      </c>
      <c r="G2984" t="s">
        <v>110</v>
      </c>
      <c r="H2984">
        <v>20365</v>
      </c>
      <c r="I2984" t="s">
        <v>111</v>
      </c>
      <c r="J2984" t="s">
        <v>112</v>
      </c>
      <c r="L2984">
        <v>10</v>
      </c>
      <c r="M2984" t="s">
        <v>113</v>
      </c>
    </row>
    <row r="2985" spans="1:13" x14ac:dyDescent="0.3">
      <c r="A2985" t="s">
        <v>108</v>
      </c>
      <c r="B2985" s="16">
        <v>39416</v>
      </c>
      <c r="C2985" s="16" t="str">
        <f t="shared" si="138"/>
        <v>Nov</v>
      </c>
      <c r="D2985" s="16" t="str">
        <f t="shared" si="139"/>
        <v>FY 2008</v>
      </c>
      <c r="E2985" s="16" t="str">
        <f t="shared" si="140"/>
        <v>Q3</v>
      </c>
      <c r="F2985" t="s">
        <v>114</v>
      </c>
      <c r="G2985" t="s">
        <v>115</v>
      </c>
      <c r="H2985">
        <v>13178</v>
      </c>
      <c r="I2985" t="s">
        <v>111</v>
      </c>
      <c r="J2985" t="s">
        <v>112</v>
      </c>
      <c r="L2985">
        <v>20</v>
      </c>
      <c r="M2985" t="s">
        <v>116</v>
      </c>
    </row>
    <row r="2986" spans="1:13" x14ac:dyDescent="0.3">
      <c r="A2986" t="s">
        <v>108</v>
      </c>
      <c r="B2986" s="16">
        <v>39416</v>
      </c>
      <c r="C2986" s="16" t="str">
        <f t="shared" si="138"/>
        <v>Nov</v>
      </c>
      <c r="D2986" s="16" t="str">
        <f t="shared" si="139"/>
        <v>FY 2008</v>
      </c>
      <c r="E2986" s="16" t="str">
        <f t="shared" si="140"/>
        <v>Q3</v>
      </c>
      <c r="F2986" t="s">
        <v>117</v>
      </c>
      <c r="G2986" t="s">
        <v>118</v>
      </c>
      <c r="H2986">
        <v>443</v>
      </c>
      <c r="I2986" t="s">
        <v>111</v>
      </c>
      <c r="J2986" t="s">
        <v>112</v>
      </c>
      <c r="L2986">
        <v>30</v>
      </c>
      <c r="M2986" t="s">
        <v>119</v>
      </c>
    </row>
    <row r="2987" spans="1:13" x14ac:dyDescent="0.3">
      <c r="A2987" t="s">
        <v>108</v>
      </c>
      <c r="B2987" s="16">
        <v>39416</v>
      </c>
      <c r="C2987" s="16" t="str">
        <f t="shared" si="138"/>
        <v>Nov</v>
      </c>
      <c r="D2987" s="16" t="str">
        <f t="shared" si="139"/>
        <v>FY 2008</v>
      </c>
      <c r="E2987" s="16" t="str">
        <f t="shared" si="140"/>
        <v>Q3</v>
      </c>
      <c r="F2987" t="s">
        <v>120</v>
      </c>
      <c r="G2987" t="s">
        <v>121</v>
      </c>
      <c r="H2987">
        <v>117</v>
      </c>
      <c r="I2987" t="s">
        <v>111</v>
      </c>
      <c r="J2987" t="s">
        <v>112</v>
      </c>
      <c r="L2987">
        <v>40</v>
      </c>
      <c r="M2987" t="s">
        <v>122</v>
      </c>
    </row>
    <row r="2988" spans="1:13" x14ac:dyDescent="0.3">
      <c r="A2988" t="s">
        <v>108</v>
      </c>
      <c r="B2988" s="16">
        <v>39416</v>
      </c>
      <c r="C2988" s="16" t="str">
        <f t="shared" si="138"/>
        <v>Nov</v>
      </c>
      <c r="D2988" s="16" t="str">
        <f t="shared" si="139"/>
        <v>FY 2008</v>
      </c>
      <c r="E2988" s="16" t="str">
        <f t="shared" si="140"/>
        <v>Q3</v>
      </c>
      <c r="F2988" t="s">
        <v>123</v>
      </c>
      <c r="G2988" t="s">
        <v>124</v>
      </c>
      <c r="H2988">
        <v>2003</v>
      </c>
      <c r="I2988" t="s">
        <v>111</v>
      </c>
      <c r="J2988" t="s">
        <v>112</v>
      </c>
      <c r="L2988">
        <v>50</v>
      </c>
      <c r="M2988" t="s">
        <v>125</v>
      </c>
    </row>
    <row r="2989" spans="1:13" x14ac:dyDescent="0.3">
      <c r="A2989" t="s">
        <v>108</v>
      </c>
      <c r="B2989" s="16">
        <v>39416</v>
      </c>
      <c r="C2989" s="16" t="str">
        <f t="shared" si="138"/>
        <v>Nov</v>
      </c>
      <c r="D2989" s="16" t="str">
        <f t="shared" si="139"/>
        <v>FY 2008</v>
      </c>
      <c r="E2989" s="16" t="str">
        <f t="shared" si="140"/>
        <v>Q3</v>
      </c>
      <c r="F2989" t="s">
        <v>126</v>
      </c>
      <c r="G2989" t="s">
        <v>127</v>
      </c>
      <c r="H2989">
        <v>4624</v>
      </c>
      <c r="I2989" t="s">
        <v>111</v>
      </c>
      <c r="J2989" t="s">
        <v>112</v>
      </c>
      <c r="L2989">
        <v>60</v>
      </c>
      <c r="M2989" t="s">
        <v>128</v>
      </c>
    </row>
    <row r="2990" spans="1:13" x14ac:dyDescent="0.3">
      <c r="A2990" t="s">
        <v>108</v>
      </c>
      <c r="B2990" s="16">
        <v>39416</v>
      </c>
      <c r="C2990" s="16" t="str">
        <f t="shared" si="138"/>
        <v>Nov</v>
      </c>
      <c r="D2990" s="16" t="str">
        <f t="shared" si="139"/>
        <v>FY 2008</v>
      </c>
      <c r="E2990" s="16" t="str">
        <f t="shared" si="140"/>
        <v>Q3</v>
      </c>
      <c r="F2990" t="s">
        <v>129</v>
      </c>
      <c r="G2990" t="s">
        <v>130</v>
      </c>
      <c r="H2990">
        <v>56185</v>
      </c>
      <c r="I2990" t="s">
        <v>111</v>
      </c>
      <c r="J2990" t="s">
        <v>112</v>
      </c>
      <c r="L2990">
        <v>70</v>
      </c>
      <c r="M2990" t="s">
        <v>131</v>
      </c>
    </row>
    <row r="2991" spans="1:13" x14ac:dyDescent="0.3">
      <c r="A2991" t="s">
        <v>108</v>
      </c>
      <c r="B2991" s="16">
        <v>39416</v>
      </c>
      <c r="C2991" s="16" t="str">
        <f t="shared" si="138"/>
        <v>Nov</v>
      </c>
      <c r="D2991" s="16" t="str">
        <f t="shared" si="139"/>
        <v>FY 2008</v>
      </c>
      <c r="E2991" s="16" t="str">
        <f t="shared" si="140"/>
        <v>Q3</v>
      </c>
      <c r="F2991" t="s">
        <v>132</v>
      </c>
      <c r="G2991" t="s">
        <v>133</v>
      </c>
      <c r="H2991">
        <v>21503</v>
      </c>
      <c r="I2991" t="s">
        <v>111</v>
      </c>
      <c r="J2991" t="s">
        <v>112</v>
      </c>
      <c r="L2991">
        <v>80</v>
      </c>
      <c r="M2991" t="s">
        <v>134</v>
      </c>
    </row>
    <row r="2992" spans="1:13" x14ac:dyDescent="0.3">
      <c r="A2992" t="s">
        <v>108</v>
      </c>
      <c r="B2992" s="16">
        <v>39416</v>
      </c>
      <c r="C2992" s="16" t="str">
        <f t="shared" si="138"/>
        <v>Nov</v>
      </c>
      <c r="D2992" s="16" t="str">
        <f t="shared" si="139"/>
        <v>FY 2008</v>
      </c>
      <c r="E2992" s="16" t="str">
        <f t="shared" si="140"/>
        <v>Q3</v>
      </c>
      <c r="F2992" t="s">
        <v>135</v>
      </c>
      <c r="G2992" t="s">
        <v>136</v>
      </c>
      <c r="H2992">
        <v>14424</v>
      </c>
      <c r="I2992" t="s">
        <v>111</v>
      </c>
      <c r="J2992" t="s">
        <v>112</v>
      </c>
      <c r="L2992">
        <v>90</v>
      </c>
      <c r="M2992" t="s">
        <v>137</v>
      </c>
    </row>
    <row r="2993" spans="1:13" x14ac:dyDescent="0.3">
      <c r="A2993" t="s">
        <v>108</v>
      </c>
      <c r="B2993" s="16">
        <v>39416</v>
      </c>
      <c r="C2993" s="16" t="str">
        <f t="shared" si="138"/>
        <v>Nov</v>
      </c>
      <c r="D2993" s="16" t="str">
        <f t="shared" si="139"/>
        <v>FY 2008</v>
      </c>
      <c r="E2993" s="16" t="str">
        <f t="shared" si="140"/>
        <v>Q3</v>
      </c>
      <c r="F2993" t="s">
        <v>138</v>
      </c>
      <c r="G2993" t="s">
        <v>139</v>
      </c>
      <c r="H2993">
        <v>417</v>
      </c>
      <c r="I2993" t="s">
        <v>111</v>
      </c>
      <c r="J2993" t="s">
        <v>112</v>
      </c>
      <c r="L2993">
        <v>100</v>
      </c>
      <c r="M2993" t="s">
        <v>140</v>
      </c>
    </row>
    <row r="2994" spans="1:13" x14ac:dyDescent="0.3">
      <c r="A2994" t="s">
        <v>108</v>
      </c>
      <c r="B2994" s="16">
        <v>39416</v>
      </c>
      <c r="C2994" s="16" t="str">
        <f t="shared" si="138"/>
        <v>Nov</v>
      </c>
      <c r="D2994" s="16" t="str">
        <f t="shared" si="139"/>
        <v>FY 2008</v>
      </c>
      <c r="E2994" s="16" t="str">
        <f t="shared" si="140"/>
        <v>Q3</v>
      </c>
      <c r="F2994" t="s">
        <v>141</v>
      </c>
      <c r="G2994" t="s">
        <v>142</v>
      </c>
      <c r="H2994">
        <v>85</v>
      </c>
      <c r="I2994" t="s">
        <v>111</v>
      </c>
      <c r="J2994" t="s">
        <v>112</v>
      </c>
      <c r="L2994">
        <v>110</v>
      </c>
      <c r="M2994" t="s">
        <v>143</v>
      </c>
    </row>
    <row r="2995" spans="1:13" x14ac:dyDescent="0.3">
      <c r="A2995" t="s">
        <v>108</v>
      </c>
      <c r="B2995" s="16">
        <v>39416</v>
      </c>
      <c r="C2995" s="16" t="str">
        <f t="shared" si="138"/>
        <v>Nov</v>
      </c>
      <c r="D2995" s="16" t="str">
        <f t="shared" si="139"/>
        <v>FY 2008</v>
      </c>
      <c r="E2995" s="16" t="str">
        <f t="shared" si="140"/>
        <v>Q3</v>
      </c>
      <c r="F2995" t="s">
        <v>144</v>
      </c>
      <c r="G2995" t="s">
        <v>145</v>
      </c>
      <c r="H2995">
        <v>2006</v>
      </c>
      <c r="I2995" t="s">
        <v>111</v>
      </c>
      <c r="J2995" t="s">
        <v>112</v>
      </c>
      <c r="L2995">
        <v>120</v>
      </c>
      <c r="M2995" t="s">
        <v>146</v>
      </c>
    </row>
    <row r="2996" spans="1:13" x14ac:dyDescent="0.3">
      <c r="A2996" t="s">
        <v>108</v>
      </c>
      <c r="B2996" s="16">
        <v>39416</v>
      </c>
      <c r="C2996" s="16" t="str">
        <f t="shared" si="138"/>
        <v>Nov</v>
      </c>
      <c r="D2996" s="16" t="str">
        <f t="shared" si="139"/>
        <v>FY 2008</v>
      </c>
      <c r="E2996" s="16" t="str">
        <f t="shared" si="140"/>
        <v>Q3</v>
      </c>
      <c r="F2996" t="s">
        <v>147</v>
      </c>
      <c r="G2996" t="s">
        <v>148</v>
      </c>
      <c r="H2996">
        <v>4571</v>
      </c>
      <c r="I2996" t="s">
        <v>111</v>
      </c>
      <c r="J2996" t="s">
        <v>112</v>
      </c>
      <c r="L2996">
        <v>130</v>
      </c>
      <c r="M2996" t="s">
        <v>149</v>
      </c>
    </row>
    <row r="2997" spans="1:13" x14ac:dyDescent="0.3">
      <c r="A2997" t="s">
        <v>108</v>
      </c>
      <c r="B2997" s="16">
        <v>39416</v>
      </c>
      <c r="C2997" s="16" t="str">
        <f t="shared" si="138"/>
        <v>Nov</v>
      </c>
      <c r="D2997" s="16" t="str">
        <f t="shared" si="139"/>
        <v>FY 2008</v>
      </c>
      <c r="E2997" s="16" t="str">
        <f t="shared" si="140"/>
        <v>Q3</v>
      </c>
      <c r="F2997" t="s">
        <v>150</v>
      </c>
      <c r="G2997" t="s">
        <v>151</v>
      </c>
      <c r="H2997">
        <v>57977</v>
      </c>
      <c r="I2997" t="s">
        <v>111</v>
      </c>
      <c r="J2997" t="s">
        <v>112</v>
      </c>
      <c r="L2997">
        <v>140</v>
      </c>
      <c r="M2997" t="s">
        <v>152</v>
      </c>
    </row>
    <row r="2998" spans="1:13" x14ac:dyDescent="0.3">
      <c r="A2998" t="s">
        <v>108</v>
      </c>
      <c r="B2998" s="16">
        <v>39386</v>
      </c>
      <c r="C2998" s="16" t="str">
        <f t="shared" si="138"/>
        <v>Oct</v>
      </c>
      <c r="D2998" s="16" t="str">
        <f t="shared" si="139"/>
        <v>FY 2008</v>
      </c>
      <c r="E2998" s="16" t="str">
        <f t="shared" si="140"/>
        <v>Q3</v>
      </c>
      <c r="F2998" t="s">
        <v>109</v>
      </c>
      <c r="G2998" t="s">
        <v>110</v>
      </c>
      <c r="H2998">
        <v>19676</v>
      </c>
      <c r="I2998" t="s">
        <v>111</v>
      </c>
      <c r="J2998" t="s">
        <v>112</v>
      </c>
      <c r="L2998">
        <v>10</v>
      </c>
      <c r="M2998" t="s">
        <v>113</v>
      </c>
    </row>
    <row r="2999" spans="1:13" x14ac:dyDescent="0.3">
      <c r="A2999" t="s">
        <v>108</v>
      </c>
      <c r="B2999" s="16">
        <v>39386</v>
      </c>
      <c r="C2999" s="16" t="str">
        <f t="shared" si="138"/>
        <v>Oct</v>
      </c>
      <c r="D2999" s="16" t="str">
        <f t="shared" si="139"/>
        <v>FY 2008</v>
      </c>
      <c r="E2999" s="16" t="str">
        <f t="shared" si="140"/>
        <v>Q3</v>
      </c>
      <c r="F2999" t="s">
        <v>114</v>
      </c>
      <c r="G2999" t="s">
        <v>115</v>
      </c>
      <c r="H2999">
        <v>13527</v>
      </c>
      <c r="I2999" t="s">
        <v>111</v>
      </c>
      <c r="J2999" t="s">
        <v>112</v>
      </c>
      <c r="L2999">
        <v>20</v>
      </c>
      <c r="M2999" t="s">
        <v>116</v>
      </c>
    </row>
    <row r="3000" spans="1:13" x14ac:dyDescent="0.3">
      <c r="A3000" t="s">
        <v>108</v>
      </c>
      <c r="B3000" s="16">
        <v>39386</v>
      </c>
      <c r="C3000" s="16" t="str">
        <f t="shared" si="138"/>
        <v>Oct</v>
      </c>
      <c r="D3000" s="16" t="str">
        <f t="shared" si="139"/>
        <v>FY 2008</v>
      </c>
      <c r="E3000" s="16" t="str">
        <f t="shared" si="140"/>
        <v>Q3</v>
      </c>
      <c r="F3000" t="s">
        <v>117</v>
      </c>
      <c r="G3000" t="s">
        <v>118</v>
      </c>
      <c r="H3000">
        <v>227</v>
      </c>
      <c r="I3000" t="s">
        <v>111</v>
      </c>
      <c r="J3000" t="s">
        <v>112</v>
      </c>
      <c r="L3000">
        <v>30</v>
      </c>
      <c r="M3000" t="s">
        <v>119</v>
      </c>
    </row>
    <row r="3001" spans="1:13" x14ac:dyDescent="0.3">
      <c r="A3001" t="s">
        <v>108</v>
      </c>
      <c r="B3001" s="16">
        <v>39386</v>
      </c>
      <c r="C3001" s="16" t="str">
        <f t="shared" si="138"/>
        <v>Oct</v>
      </c>
      <c r="D3001" s="16" t="str">
        <f t="shared" si="139"/>
        <v>FY 2008</v>
      </c>
      <c r="E3001" s="16" t="str">
        <f t="shared" si="140"/>
        <v>Q3</v>
      </c>
      <c r="F3001" t="s">
        <v>120</v>
      </c>
      <c r="G3001" t="s">
        <v>121</v>
      </c>
      <c r="H3001">
        <v>65</v>
      </c>
      <c r="I3001" t="s">
        <v>111</v>
      </c>
      <c r="J3001" t="s">
        <v>112</v>
      </c>
      <c r="L3001">
        <v>40</v>
      </c>
      <c r="M3001" t="s">
        <v>122</v>
      </c>
    </row>
    <row r="3002" spans="1:13" x14ac:dyDescent="0.3">
      <c r="A3002" t="s">
        <v>108</v>
      </c>
      <c r="B3002" s="16">
        <v>39386</v>
      </c>
      <c r="C3002" s="16" t="str">
        <f t="shared" si="138"/>
        <v>Oct</v>
      </c>
      <c r="D3002" s="16" t="str">
        <f t="shared" si="139"/>
        <v>FY 2008</v>
      </c>
      <c r="E3002" s="16" t="str">
        <f t="shared" si="140"/>
        <v>Q3</v>
      </c>
      <c r="F3002" t="s">
        <v>123</v>
      </c>
      <c r="G3002" t="s">
        <v>124</v>
      </c>
      <c r="H3002">
        <v>1679</v>
      </c>
      <c r="I3002" t="s">
        <v>111</v>
      </c>
      <c r="J3002" t="s">
        <v>112</v>
      </c>
      <c r="L3002">
        <v>50</v>
      </c>
      <c r="M3002" t="s">
        <v>125</v>
      </c>
    </row>
    <row r="3003" spans="1:13" x14ac:dyDescent="0.3">
      <c r="A3003" t="s">
        <v>108</v>
      </c>
      <c r="B3003" s="16">
        <v>39386</v>
      </c>
      <c r="C3003" s="16" t="str">
        <f t="shared" si="138"/>
        <v>Oct</v>
      </c>
      <c r="D3003" s="16" t="str">
        <f t="shared" si="139"/>
        <v>FY 2008</v>
      </c>
      <c r="E3003" s="16" t="str">
        <f t="shared" si="140"/>
        <v>Q3</v>
      </c>
      <c r="F3003" t="s">
        <v>126</v>
      </c>
      <c r="G3003" t="s">
        <v>127</v>
      </c>
      <c r="H3003">
        <v>4178</v>
      </c>
      <c r="I3003" t="s">
        <v>111</v>
      </c>
      <c r="J3003" t="s">
        <v>112</v>
      </c>
      <c r="L3003">
        <v>60</v>
      </c>
      <c r="M3003" t="s">
        <v>128</v>
      </c>
    </row>
    <row r="3004" spans="1:13" x14ac:dyDescent="0.3">
      <c r="A3004" t="s">
        <v>108</v>
      </c>
      <c r="B3004" s="16">
        <v>39386</v>
      </c>
      <c r="C3004" s="16" t="str">
        <f t="shared" si="138"/>
        <v>Oct</v>
      </c>
      <c r="D3004" s="16" t="str">
        <f t="shared" si="139"/>
        <v>FY 2008</v>
      </c>
      <c r="E3004" s="16" t="str">
        <f t="shared" si="140"/>
        <v>Q3</v>
      </c>
      <c r="F3004" t="s">
        <v>129</v>
      </c>
      <c r="G3004" t="s">
        <v>130</v>
      </c>
      <c r="H3004">
        <v>51664</v>
      </c>
      <c r="I3004" t="s">
        <v>111</v>
      </c>
      <c r="J3004" t="s">
        <v>112</v>
      </c>
      <c r="L3004">
        <v>70</v>
      </c>
      <c r="M3004" t="s">
        <v>131</v>
      </c>
    </row>
    <row r="3005" spans="1:13" x14ac:dyDescent="0.3">
      <c r="A3005" t="s">
        <v>108</v>
      </c>
      <c r="B3005" s="16">
        <v>39386</v>
      </c>
      <c r="C3005" s="16" t="str">
        <f t="shared" si="138"/>
        <v>Oct</v>
      </c>
      <c r="D3005" s="16" t="str">
        <f t="shared" si="139"/>
        <v>FY 2008</v>
      </c>
      <c r="E3005" s="16" t="str">
        <f t="shared" si="140"/>
        <v>Q3</v>
      </c>
      <c r="F3005" t="s">
        <v>132</v>
      </c>
      <c r="G3005" t="s">
        <v>133</v>
      </c>
      <c r="H3005">
        <v>20815</v>
      </c>
      <c r="I3005" t="s">
        <v>111</v>
      </c>
      <c r="J3005" t="s">
        <v>112</v>
      </c>
      <c r="L3005">
        <v>80</v>
      </c>
      <c r="M3005" t="s">
        <v>134</v>
      </c>
    </row>
    <row r="3006" spans="1:13" x14ac:dyDescent="0.3">
      <c r="A3006" t="s">
        <v>108</v>
      </c>
      <c r="B3006" s="16">
        <v>39386</v>
      </c>
      <c r="C3006" s="16" t="str">
        <f t="shared" si="138"/>
        <v>Oct</v>
      </c>
      <c r="D3006" s="16" t="str">
        <f t="shared" si="139"/>
        <v>FY 2008</v>
      </c>
      <c r="E3006" s="16" t="str">
        <f t="shared" si="140"/>
        <v>Q3</v>
      </c>
      <c r="F3006" t="s">
        <v>135</v>
      </c>
      <c r="G3006" t="s">
        <v>136</v>
      </c>
      <c r="H3006">
        <v>14250</v>
      </c>
      <c r="I3006" t="s">
        <v>111</v>
      </c>
      <c r="J3006" t="s">
        <v>112</v>
      </c>
      <c r="L3006">
        <v>90</v>
      </c>
      <c r="M3006" t="s">
        <v>137</v>
      </c>
    </row>
    <row r="3007" spans="1:13" x14ac:dyDescent="0.3">
      <c r="A3007" t="s">
        <v>108</v>
      </c>
      <c r="B3007" s="16">
        <v>39386</v>
      </c>
      <c r="C3007" s="16" t="str">
        <f t="shared" si="138"/>
        <v>Oct</v>
      </c>
      <c r="D3007" s="16" t="str">
        <f t="shared" si="139"/>
        <v>FY 2008</v>
      </c>
      <c r="E3007" s="16" t="str">
        <f t="shared" si="140"/>
        <v>Q3</v>
      </c>
      <c r="F3007" t="s">
        <v>138</v>
      </c>
      <c r="G3007" t="s">
        <v>139</v>
      </c>
      <c r="H3007">
        <v>244</v>
      </c>
      <c r="I3007" t="s">
        <v>111</v>
      </c>
      <c r="J3007" t="s">
        <v>112</v>
      </c>
      <c r="L3007">
        <v>100</v>
      </c>
      <c r="M3007" t="s">
        <v>140</v>
      </c>
    </row>
    <row r="3008" spans="1:13" x14ac:dyDescent="0.3">
      <c r="A3008" t="s">
        <v>108</v>
      </c>
      <c r="B3008" s="16">
        <v>39386</v>
      </c>
      <c r="C3008" s="16" t="str">
        <f t="shared" si="138"/>
        <v>Oct</v>
      </c>
      <c r="D3008" s="16" t="str">
        <f t="shared" si="139"/>
        <v>FY 2008</v>
      </c>
      <c r="E3008" s="16" t="str">
        <f t="shared" si="140"/>
        <v>Q3</v>
      </c>
      <c r="F3008" t="s">
        <v>141</v>
      </c>
      <c r="G3008" t="s">
        <v>142</v>
      </c>
      <c r="H3008">
        <v>94</v>
      </c>
      <c r="I3008" t="s">
        <v>111</v>
      </c>
      <c r="J3008" t="s">
        <v>112</v>
      </c>
      <c r="L3008">
        <v>110</v>
      </c>
      <c r="M3008" t="s">
        <v>143</v>
      </c>
    </row>
    <row r="3009" spans="1:13" x14ac:dyDescent="0.3">
      <c r="A3009" t="s">
        <v>108</v>
      </c>
      <c r="B3009" s="16">
        <v>39386</v>
      </c>
      <c r="C3009" s="16" t="str">
        <f t="shared" si="138"/>
        <v>Oct</v>
      </c>
      <c r="D3009" s="16" t="str">
        <f t="shared" si="139"/>
        <v>FY 2008</v>
      </c>
      <c r="E3009" s="16" t="str">
        <f t="shared" si="140"/>
        <v>Q3</v>
      </c>
      <c r="F3009" t="s">
        <v>144</v>
      </c>
      <c r="G3009" t="s">
        <v>145</v>
      </c>
      <c r="H3009">
        <v>2010</v>
      </c>
      <c r="I3009" t="s">
        <v>111</v>
      </c>
      <c r="J3009" t="s">
        <v>112</v>
      </c>
      <c r="L3009">
        <v>120</v>
      </c>
      <c r="M3009" t="s">
        <v>146</v>
      </c>
    </row>
    <row r="3010" spans="1:13" x14ac:dyDescent="0.3">
      <c r="A3010" t="s">
        <v>108</v>
      </c>
      <c r="B3010" s="16">
        <v>39386</v>
      </c>
      <c r="C3010" s="16" t="str">
        <f t="shared" si="138"/>
        <v>Oct</v>
      </c>
      <c r="D3010" s="16" t="str">
        <f t="shared" si="139"/>
        <v>FY 2008</v>
      </c>
      <c r="E3010" s="16" t="str">
        <f t="shared" si="140"/>
        <v>Q3</v>
      </c>
      <c r="F3010" t="s">
        <v>147</v>
      </c>
      <c r="G3010" t="s">
        <v>148</v>
      </c>
      <c r="H3010">
        <v>4217</v>
      </c>
      <c r="I3010" t="s">
        <v>111</v>
      </c>
      <c r="J3010" t="s">
        <v>112</v>
      </c>
      <c r="L3010">
        <v>130</v>
      </c>
      <c r="M3010" t="s">
        <v>149</v>
      </c>
    </row>
    <row r="3011" spans="1:13" x14ac:dyDescent="0.3">
      <c r="A3011" t="s">
        <v>108</v>
      </c>
      <c r="B3011" s="16">
        <v>39386</v>
      </c>
      <c r="C3011" s="16" t="str">
        <f t="shared" ref="C3011:C3074" si="141">TEXT(B3011,"mmm")</f>
        <v>Oct</v>
      </c>
      <c r="D3011" s="16" t="str">
        <f t="shared" ref="D3011:D3074" si="142">"FY "&amp; (YEAR(B3011) + IF(MONTH(B3011)&gt;3,1,0))</f>
        <v>FY 2008</v>
      </c>
      <c r="E3011" s="16" t="str">
        <f t="shared" ref="E3011:E3074" si="143">CHOOSE(INT((MOD(MONTH(B3011)-4,12))/3)+1, "Q1", "Q2", "Q3", "Q4")</f>
        <v>Q3</v>
      </c>
      <c r="F3011" t="s">
        <v>150</v>
      </c>
      <c r="G3011" t="s">
        <v>151</v>
      </c>
      <c r="H3011">
        <v>50366</v>
      </c>
      <c r="I3011" t="s">
        <v>111</v>
      </c>
      <c r="J3011" t="s">
        <v>112</v>
      </c>
      <c r="L3011">
        <v>140</v>
      </c>
      <c r="M3011" t="s">
        <v>152</v>
      </c>
    </row>
    <row r="3012" spans="1:13" x14ac:dyDescent="0.3">
      <c r="A3012" t="s">
        <v>108</v>
      </c>
      <c r="B3012" s="16">
        <v>39355</v>
      </c>
      <c r="C3012" s="16" t="str">
        <f t="shared" si="141"/>
        <v>Sept</v>
      </c>
      <c r="D3012" s="16" t="str">
        <f t="shared" si="142"/>
        <v>FY 2008</v>
      </c>
      <c r="E3012" s="16" t="str">
        <f t="shared" si="143"/>
        <v>Q2</v>
      </c>
      <c r="F3012" t="s">
        <v>109</v>
      </c>
      <c r="G3012" t="s">
        <v>110</v>
      </c>
      <c r="H3012">
        <v>19063</v>
      </c>
      <c r="I3012" t="s">
        <v>111</v>
      </c>
      <c r="J3012" t="s">
        <v>112</v>
      </c>
      <c r="L3012">
        <v>10</v>
      </c>
      <c r="M3012" t="s">
        <v>113</v>
      </c>
    </row>
    <row r="3013" spans="1:13" x14ac:dyDescent="0.3">
      <c r="A3013" t="s">
        <v>108</v>
      </c>
      <c r="B3013" s="16">
        <v>39355</v>
      </c>
      <c r="C3013" s="16" t="str">
        <f t="shared" si="141"/>
        <v>Sept</v>
      </c>
      <c r="D3013" s="16" t="str">
        <f t="shared" si="142"/>
        <v>FY 2008</v>
      </c>
      <c r="E3013" s="16" t="str">
        <f t="shared" si="143"/>
        <v>Q2</v>
      </c>
      <c r="F3013" t="s">
        <v>114</v>
      </c>
      <c r="G3013" t="s">
        <v>115</v>
      </c>
      <c r="H3013">
        <v>12665</v>
      </c>
      <c r="I3013" t="s">
        <v>111</v>
      </c>
      <c r="J3013" t="s">
        <v>112</v>
      </c>
      <c r="L3013">
        <v>20</v>
      </c>
      <c r="M3013" t="s">
        <v>116</v>
      </c>
    </row>
    <row r="3014" spans="1:13" x14ac:dyDescent="0.3">
      <c r="A3014" t="s">
        <v>108</v>
      </c>
      <c r="B3014" s="16">
        <v>39355</v>
      </c>
      <c r="C3014" s="16" t="str">
        <f t="shared" si="141"/>
        <v>Sept</v>
      </c>
      <c r="D3014" s="16" t="str">
        <f t="shared" si="142"/>
        <v>FY 2008</v>
      </c>
      <c r="E3014" s="16" t="str">
        <f t="shared" si="143"/>
        <v>Q2</v>
      </c>
      <c r="F3014" t="s">
        <v>117</v>
      </c>
      <c r="G3014" t="s">
        <v>118</v>
      </c>
      <c r="H3014">
        <v>288</v>
      </c>
      <c r="I3014" t="s">
        <v>111</v>
      </c>
      <c r="J3014" t="s">
        <v>112</v>
      </c>
      <c r="L3014">
        <v>30</v>
      </c>
      <c r="M3014" t="s">
        <v>119</v>
      </c>
    </row>
    <row r="3015" spans="1:13" x14ac:dyDescent="0.3">
      <c r="A3015" t="s">
        <v>108</v>
      </c>
      <c r="B3015" s="16">
        <v>39355</v>
      </c>
      <c r="C3015" s="16" t="str">
        <f t="shared" si="141"/>
        <v>Sept</v>
      </c>
      <c r="D3015" s="16" t="str">
        <f t="shared" si="142"/>
        <v>FY 2008</v>
      </c>
      <c r="E3015" s="16" t="str">
        <f t="shared" si="143"/>
        <v>Q2</v>
      </c>
      <c r="F3015" t="s">
        <v>120</v>
      </c>
      <c r="G3015" t="s">
        <v>121</v>
      </c>
      <c r="H3015">
        <v>101</v>
      </c>
      <c r="I3015" t="s">
        <v>111</v>
      </c>
      <c r="J3015" t="s">
        <v>112</v>
      </c>
      <c r="L3015">
        <v>40</v>
      </c>
      <c r="M3015" t="s">
        <v>122</v>
      </c>
    </row>
    <row r="3016" spans="1:13" x14ac:dyDescent="0.3">
      <c r="A3016" t="s">
        <v>108</v>
      </c>
      <c r="B3016" s="16">
        <v>39355</v>
      </c>
      <c r="C3016" s="16" t="str">
        <f t="shared" si="141"/>
        <v>Sept</v>
      </c>
      <c r="D3016" s="16" t="str">
        <f t="shared" si="142"/>
        <v>FY 2008</v>
      </c>
      <c r="E3016" s="16" t="str">
        <f t="shared" si="143"/>
        <v>Q2</v>
      </c>
      <c r="F3016" t="s">
        <v>123</v>
      </c>
      <c r="G3016" t="s">
        <v>124</v>
      </c>
      <c r="H3016">
        <v>1934</v>
      </c>
      <c r="I3016" t="s">
        <v>111</v>
      </c>
      <c r="J3016" t="s">
        <v>112</v>
      </c>
      <c r="L3016">
        <v>50</v>
      </c>
      <c r="M3016" t="s">
        <v>125</v>
      </c>
    </row>
    <row r="3017" spans="1:13" x14ac:dyDescent="0.3">
      <c r="A3017" t="s">
        <v>108</v>
      </c>
      <c r="B3017" s="16">
        <v>39355</v>
      </c>
      <c r="C3017" s="16" t="str">
        <f t="shared" si="141"/>
        <v>Sept</v>
      </c>
      <c r="D3017" s="16" t="str">
        <f t="shared" si="142"/>
        <v>FY 2008</v>
      </c>
      <c r="E3017" s="16" t="str">
        <f t="shared" si="143"/>
        <v>Q2</v>
      </c>
      <c r="F3017" t="s">
        <v>126</v>
      </c>
      <c r="G3017" t="s">
        <v>127</v>
      </c>
      <c r="H3017">
        <v>4075</v>
      </c>
      <c r="I3017" t="s">
        <v>111</v>
      </c>
      <c r="J3017" t="s">
        <v>112</v>
      </c>
      <c r="L3017">
        <v>60</v>
      </c>
      <c r="M3017" t="s">
        <v>128</v>
      </c>
    </row>
    <row r="3018" spans="1:13" x14ac:dyDescent="0.3">
      <c r="A3018" t="s">
        <v>108</v>
      </c>
      <c r="B3018" s="16">
        <v>39355</v>
      </c>
      <c r="C3018" s="16" t="str">
        <f t="shared" si="141"/>
        <v>Sept</v>
      </c>
      <c r="D3018" s="16" t="str">
        <f t="shared" si="142"/>
        <v>FY 2008</v>
      </c>
      <c r="E3018" s="16" t="str">
        <f t="shared" si="143"/>
        <v>Q2</v>
      </c>
      <c r="F3018" t="s">
        <v>129</v>
      </c>
      <c r="G3018" t="s">
        <v>130</v>
      </c>
      <c r="H3018">
        <v>50900</v>
      </c>
      <c r="I3018" t="s">
        <v>111</v>
      </c>
      <c r="J3018" t="s">
        <v>112</v>
      </c>
      <c r="L3018">
        <v>70</v>
      </c>
      <c r="M3018" t="s">
        <v>131</v>
      </c>
    </row>
    <row r="3019" spans="1:13" x14ac:dyDescent="0.3">
      <c r="A3019" t="s">
        <v>108</v>
      </c>
      <c r="B3019" s="16">
        <v>39355</v>
      </c>
      <c r="C3019" s="16" t="str">
        <f t="shared" si="141"/>
        <v>Sept</v>
      </c>
      <c r="D3019" s="16" t="str">
        <f t="shared" si="142"/>
        <v>FY 2008</v>
      </c>
      <c r="E3019" s="16" t="str">
        <f t="shared" si="143"/>
        <v>Q2</v>
      </c>
      <c r="F3019" t="s">
        <v>132</v>
      </c>
      <c r="G3019" t="s">
        <v>133</v>
      </c>
      <c r="H3019">
        <v>21692</v>
      </c>
      <c r="I3019" t="s">
        <v>111</v>
      </c>
      <c r="J3019" t="s">
        <v>112</v>
      </c>
      <c r="L3019">
        <v>80</v>
      </c>
      <c r="M3019" t="s">
        <v>134</v>
      </c>
    </row>
    <row r="3020" spans="1:13" x14ac:dyDescent="0.3">
      <c r="A3020" t="s">
        <v>108</v>
      </c>
      <c r="B3020" s="16">
        <v>39355</v>
      </c>
      <c r="C3020" s="16" t="str">
        <f t="shared" si="141"/>
        <v>Sept</v>
      </c>
      <c r="D3020" s="16" t="str">
        <f t="shared" si="142"/>
        <v>FY 2008</v>
      </c>
      <c r="E3020" s="16" t="str">
        <f t="shared" si="143"/>
        <v>Q2</v>
      </c>
      <c r="F3020" t="s">
        <v>135</v>
      </c>
      <c r="G3020" t="s">
        <v>136</v>
      </c>
      <c r="H3020">
        <v>15465</v>
      </c>
      <c r="I3020" t="s">
        <v>111</v>
      </c>
      <c r="J3020" t="s">
        <v>112</v>
      </c>
      <c r="L3020">
        <v>90</v>
      </c>
      <c r="M3020" t="s">
        <v>137</v>
      </c>
    </row>
    <row r="3021" spans="1:13" x14ac:dyDescent="0.3">
      <c r="A3021" t="s">
        <v>108</v>
      </c>
      <c r="B3021" s="16">
        <v>39355</v>
      </c>
      <c r="C3021" s="16" t="str">
        <f t="shared" si="141"/>
        <v>Sept</v>
      </c>
      <c r="D3021" s="16" t="str">
        <f t="shared" si="142"/>
        <v>FY 2008</v>
      </c>
      <c r="E3021" s="16" t="str">
        <f t="shared" si="143"/>
        <v>Q2</v>
      </c>
      <c r="F3021" t="s">
        <v>138</v>
      </c>
      <c r="G3021" t="s">
        <v>139</v>
      </c>
      <c r="H3021">
        <v>263</v>
      </c>
      <c r="I3021" t="s">
        <v>111</v>
      </c>
      <c r="J3021" t="s">
        <v>112</v>
      </c>
      <c r="L3021">
        <v>100</v>
      </c>
      <c r="M3021" t="s">
        <v>140</v>
      </c>
    </row>
    <row r="3022" spans="1:13" x14ac:dyDescent="0.3">
      <c r="A3022" t="s">
        <v>108</v>
      </c>
      <c r="B3022" s="16">
        <v>39355</v>
      </c>
      <c r="C3022" s="16" t="str">
        <f t="shared" si="141"/>
        <v>Sept</v>
      </c>
      <c r="D3022" s="16" t="str">
        <f t="shared" si="142"/>
        <v>FY 2008</v>
      </c>
      <c r="E3022" s="16" t="str">
        <f t="shared" si="143"/>
        <v>Q2</v>
      </c>
      <c r="F3022" t="s">
        <v>141</v>
      </c>
      <c r="G3022" t="s">
        <v>142</v>
      </c>
      <c r="H3022">
        <v>60</v>
      </c>
      <c r="I3022" t="s">
        <v>111</v>
      </c>
      <c r="J3022" t="s">
        <v>112</v>
      </c>
      <c r="L3022">
        <v>110</v>
      </c>
      <c r="M3022" t="s">
        <v>143</v>
      </c>
    </row>
    <row r="3023" spans="1:13" x14ac:dyDescent="0.3">
      <c r="A3023" t="s">
        <v>108</v>
      </c>
      <c r="B3023" s="16">
        <v>39355</v>
      </c>
      <c r="C3023" s="16" t="str">
        <f t="shared" si="141"/>
        <v>Sept</v>
      </c>
      <c r="D3023" s="16" t="str">
        <f t="shared" si="142"/>
        <v>FY 2008</v>
      </c>
      <c r="E3023" s="16" t="str">
        <f t="shared" si="143"/>
        <v>Q2</v>
      </c>
      <c r="F3023" t="s">
        <v>144</v>
      </c>
      <c r="G3023" t="s">
        <v>145</v>
      </c>
      <c r="H3023">
        <v>1970</v>
      </c>
      <c r="I3023" t="s">
        <v>111</v>
      </c>
      <c r="J3023" t="s">
        <v>112</v>
      </c>
      <c r="L3023">
        <v>120</v>
      </c>
      <c r="M3023" t="s">
        <v>146</v>
      </c>
    </row>
    <row r="3024" spans="1:13" x14ac:dyDescent="0.3">
      <c r="A3024" t="s">
        <v>108</v>
      </c>
      <c r="B3024" s="16">
        <v>39355</v>
      </c>
      <c r="C3024" s="16" t="str">
        <f t="shared" si="141"/>
        <v>Sept</v>
      </c>
      <c r="D3024" s="16" t="str">
        <f t="shared" si="142"/>
        <v>FY 2008</v>
      </c>
      <c r="E3024" s="16" t="str">
        <f t="shared" si="143"/>
        <v>Q2</v>
      </c>
      <c r="F3024" t="s">
        <v>147</v>
      </c>
      <c r="G3024" t="s">
        <v>148</v>
      </c>
      <c r="H3024">
        <v>3934</v>
      </c>
      <c r="I3024" t="s">
        <v>111</v>
      </c>
      <c r="J3024" t="s">
        <v>112</v>
      </c>
      <c r="L3024">
        <v>130</v>
      </c>
      <c r="M3024" t="s">
        <v>149</v>
      </c>
    </row>
    <row r="3025" spans="1:13" x14ac:dyDescent="0.3">
      <c r="A3025" t="s">
        <v>108</v>
      </c>
      <c r="B3025" s="16">
        <v>39355</v>
      </c>
      <c r="C3025" s="16" t="str">
        <f t="shared" si="141"/>
        <v>Sept</v>
      </c>
      <c r="D3025" s="16" t="str">
        <f t="shared" si="142"/>
        <v>FY 2008</v>
      </c>
      <c r="E3025" s="16" t="str">
        <f t="shared" si="143"/>
        <v>Q2</v>
      </c>
      <c r="F3025" t="s">
        <v>150</v>
      </c>
      <c r="G3025" t="s">
        <v>151</v>
      </c>
      <c r="H3025">
        <v>50820</v>
      </c>
      <c r="I3025" t="s">
        <v>111</v>
      </c>
      <c r="J3025" t="s">
        <v>112</v>
      </c>
      <c r="L3025">
        <v>140</v>
      </c>
      <c r="M3025" t="s">
        <v>152</v>
      </c>
    </row>
    <row r="3026" spans="1:13" x14ac:dyDescent="0.3">
      <c r="A3026" t="s">
        <v>108</v>
      </c>
      <c r="B3026" s="16">
        <v>39325</v>
      </c>
      <c r="C3026" s="16" t="str">
        <f t="shared" si="141"/>
        <v>Aug</v>
      </c>
      <c r="D3026" s="16" t="str">
        <f t="shared" si="142"/>
        <v>FY 2008</v>
      </c>
      <c r="E3026" s="16" t="str">
        <f t="shared" si="143"/>
        <v>Q2</v>
      </c>
      <c r="F3026" t="s">
        <v>109</v>
      </c>
      <c r="G3026" t="s">
        <v>110</v>
      </c>
      <c r="H3026">
        <v>25543</v>
      </c>
      <c r="I3026" t="s">
        <v>111</v>
      </c>
      <c r="J3026" t="s">
        <v>112</v>
      </c>
      <c r="L3026">
        <v>10</v>
      </c>
      <c r="M3026" t="s">
        <v>113</v>
      </c>
    </row>
    <row r="3027" spans="1:13" x14ac:dyDescent="0.3">
      <c r="A3027" t="s">
        <v>108</v>
      </c>
      <c r="B3027" s="16">
        <v>39325</v>
      </c>
      <c r="C3027" s="16" t="str">
        <f t="shared" si="141"/>
        <v>Aug</v>
      </c>
      <c r="D3027" s="16" t="str">
        <f t="shared" si="142"/>
        <v>FY 2008</v>
      </c>
      <c r="E3027" s="16" t="str">
        <f t="shared" si="143"/>
        <v>Q2</v>
      </c>
      <c r="F3027" t="s">
        <v>114</v>
      </c>
      <c r="G3027" t="s">
        <v>115</v>
      </c>
      <c r="H3027">
        <v>19320</v>
      </c>
      <c r="I3027" t="s">
        <v>111</v>
      </c>
      <c r="J3027" t="s">
        <v>112</v>
      </c>
      <c r="L3027">
        <v>20</v>
      </c>
      <c r="M3027" t="s">
        <v>116</v>
      </c>
    </row>
    <row r="3028" spans="1:13" x14ac:dyDescent="0.3">
      <c r="A3028" t="s">
        <v>108</v>
      </c>
      <c r="B3028" s="16">
        <v>39325</v>
      </c>
      <c r="C3028" s="16" t="str">
        <f t="shared" si="141"/>
        <v>Aug</v>
      </c>
      <c r="D3028" s="16" t="str">
        <f t="shared" si="142"/>
        <v>FY 2008</v>
      </c>
      <c r="E3028" s="16" t="str">
        <f t="shared" si="143"/>
        <v>Q2</v>
      </c>
      <c r="F3028" t="s">
        <v>117</v>
      </c>
      <c r="G3028" t="s">
        <v>118</v>
      </c>
      <c r="H3028">
        <v>366</v>
      </c>
      <c r="I3028" t="s">
        <v>111</v>
      </c>
      <c r="J3028" t="s">
        <v>112</v>
      </c>
      <c r="L3028">
        <v>30</v>
      </c>
      <c r="M3028" t="s">
        <v>119</v>
      </c>
    </row>
    <row r="3029" spans="1:13" x14ac:dyDescent="0.3">
      <c r="A3029" t="s">
        <v>108</v>
      </c>
      <c r="B3029" s="16">
        <v>39325</v>
      </c>
      <c r="C3029" s="16" t="str">
        <f t="shared" si="141"/>
        <v>Aug</v>
      </c>
      <c r="D3029" s="16" t="str">
        <f t="shared" si="142"/>
        <v>FY 2008</v>
      </c>
      <c r="E3029" s="16" t="str">
        <f t="shared" si="143"/>
        <v>Q2</v>
      </c>
      <c r="F3029" t="s">
        <v>120</v>
      </c>
      <c r="G3029" t="s">
        <v>121</v>
      </c>
      <c r="H3029">
        <v>116</v>
      </c>
      <c r="I3029" t="s">
        <v>111</v>
      </c>
      <c r="J3029" t="s">
        <v>112</v>
      </c>
      <c r="L3029">
        <v>40</v>
      </c>
      <c r="M3029" t="s">
        <v>122</v>
      </c>
    </row>
    <row r="3030" spans="1:13" x14ac:dyDescent="0.3">
      <c r="A3030" t="s">
        <v>108</v>
      </c>
      <c r="B3030" s="16">
        <v>39325</v>
      </c>
      <c r="C3030" s="16" t="str">
        <f t="shared" si="141"/>
        <v>Aug</v>
      </c>
      <c r="D3030" s="16" t="str">
        <f t="shared" si="142"/>
        <v>FY 2008</v>
      </c>
      <c r="E3030" s="16" t="str">
        <f t="shared" si="143"/>
        <v>Q2</v>
      </c>
      <c r="F3030" t="s">
        <v>123</v>
      </c>
      <c r="G3030" t="s">
        <v>124</v>
      </c>
      <c r="H3030">
        <v>1810</v>
      </c>
      <c r="I3030" t="s">
        <v>111</v>
      </c>
      <c r="J3030" t="s">
        <v>112</v>
      </c>
      <c r="L3030">
        <v>50</v>
      </c>
      <c r="M3030" t="s">
        <v>125</v>
      </c>
    </row>
    <row r="3031" spans="1:13" x14ac:dyDescent="0.3">
      <c r="A3031" t="s">
        <v>108</v>
      </c>
      <c r="B3031" s="16">
        <v>39325</v>
      </c>
      <c r="C3031" s="16" t="str">
        <f t="shared" si="141"/>
        <v>Aug</v>
      </c>
      <c r="D3031" s="16" t="str">
        <f t="shared" si="142"/>
        <v>FY 2008</v>
      </c>
      <c r="E3031" s="16" t="str">
        <f t="shared" si="143"/>
        <v>Q2</v>
      </c>
      <c r="F3031" t="s">
        <v>126</v>
      </c>
      <c r="G3031" t="s">
        <v>127</v>
      </c>
      <c r="H3031">
        <v>3931</v>
      </c>
      <c r="I3031" t="s">
        <v>111</v>
      </c>
      <c r="J3031" t="s">
        <v>112</v>
      </c>
      <c r="L3031">
        <v>60</v>
      </c>
      <c r="M3031" t="s">
        <v>128</v>
      </c>
    </row>
    <row r="3032" spans="1:13" x14ac:dyDescent="0.3">
      <c r="A3032" t="s">
        <v>108</v>
      </c>
      <c r="B3032" s="16">
        <v>39325</v>
      </c>
      <c r="C3032" s="16" t="str">
        <f t="shared" si="141"/>
        <v>Aug</v>
      </c>
      <c r="D3032" s="16" t="str">
        <f t="shared" si="142"/>
        <v>FY 2008</v>
      </c>
      <c r="E3032" s="16" t="str">
        <f t="shared" si="143"/>
        <v>Q2</v>
      </c>
      <c r="F3032" t="s">
        <v>129</v>
      </c>
      <c r="G3032" t="s">
        <v>130</v>
      </c>
      <c r="H3032">
        <v>48549</v>
      </c>
      <c r="I3032" t="s">
        <v>111</v>
      </c>
      <c r="J3032" t="s">
        <v>112</v>
      </c>
      <c r="L3032">
        <v>70</v>
      </c>
      <c r="M3032" t="s">
        <v>131</v>
      </c>
    </row>
    <row r="3033" spans="1:13" x14ac:dyDescent="0.3">
      <c r="A3033" t="s">
        <v>108</v>
      </c>
      <c r="B3033" s="16">
        <v>39325</v>
      </c>
      <c r="C3033" s="16" t="str">
        <f t="shared" si="141"/>
        <v>Aug</v>
      </c>
      <c r="D3033" s="16" t="str">
        <f t="shared" si="142"/>
        <v>FY 2008</v>
      </c>
      <c r="E3033" s="16" t="str">
        <f t="shared" si="143"/>
        <v>Q2</v>
      </c>
      <c r="F3033" t="s">
        <v>132</v>
      </c>
      <c r="G3033" t="s">
        <v>133</v>
      </c>
      <c r="H3033">
        <v>22901</v>
      </c>
      <c r="I3033" t="s">
        <v>111</v>
      </c>
      <c r="J3033" t="s">
        <v>112</v>
      </c>
      <c r="L3033">
        <v>80</v>
      </c>
      <c r="M3033" t="s">
        <v>134</v>
      </c>
    </row>
    <row r="3034" spans="1:13" x14ac:dyDescent="0.3">
      <c r="A3034" t="s">
        <v>108</v>
      </c>
      <c r="B3034" s="16">
        <v>39325</v>
      </c>
      <c r="C3034" s="16" t="str">
        <f t="shared" si="141"/>
        <v>Aug</v>
      </c>
      <c r="D3034" s="16" t="str">
        <f t="shared" si="142"/>
        <v>FY 2008</v>
      </c>
      <c r="E3034" s="16" t="str">
        <f t="shared" si="143"/>
        <v>Q2</v>
      </c>
      <c r="F3034" t="s">
        <v>135</v>
      </c>
      <c r="G3034" t="s">
        <v>136</v>
      </c>
      <c r="H3034">
        <v>16487</v>
      </c>
      <c r="I3034" t="s">
        <v>111</v>
      </c>
      <c r="J3034" t="s">
        <v>112</v>
      </c>
      <c r="L3034">
        <v>90</v>
      </c>
      <c r="M3034" t="s">
        <v>137</v>
      </c>
    </row>
    <row r="3035" spans="1:13" x14ac:dyDescent="0.3">
      <c r="A3035" t="s">
        <v>108</v>
      </c>
      <c r="B3035" s="16">
        <v>39325</v>
      </c>
      <c r="C3035" s="16" t="str">
        <f t="shared" si="141"/>
        <v>Aug</v>
      </c>
      <c r="D3035" s="16" t="str">
        <f t="shared" si="142"/>
        <v>FY 2008</v>
      </c>
      <c r="E3035" s="16" t="str">
        <f t="shared" si="143"/>
        <v>Q2</v>
      </c>
      <c r="F3035" t="s">
        <v>138</v>
      </c>
      <c r="G3035" t="s">
        <v>139</v>
      </c>
      <c r="H3035">
        <v>307</v>
      </c>
      <c r="I3035" t="s">
        <v>111</v>
      </c>
      <c r="J3035" t="s">
        <v>112</v>
      </c>
      <c r="L3035">
        <v>100</v>
      </c>
      <c r="M3035" t="s">
        <v>140</v>
      </c>
    </row>
    <row r="3036" spans="1:13" x14ac:dyDescent="0.3">
      <c r="A3036" t="s">
        <v>108</v>
      </c>
      <c r="B3036" s="16">
        <v>39325</v>
      </c>
      <c r="C3036" s="16" t="str">
        <f t="shared" si="141"/>
        <v>Aug</v>
      </c>
      <c r="D3036" s="16" t="str">
        <f t="shared" si="142"/>
        <v>FY 2008</v>
      </c>
      <c r="E3036" s="16" t="str">
        <f t="shared" si="143"/>
        <v>Q2</v>
      </c>
      <c r="F3036" t="s">
        <v>141</v>
      </c>
      <c r="G3036" t="s">
        <v>142</v>
      </c>
      <c r="H3036">
        <v>142</v>
      </c>
      <c r="I3036" t="s">
        <v>111</v>
      </c>
      <c r="J3036" t="s">
        <v>112</v>
      </c>
      <c r="L3036">
        <v>110</v>
      </c>
      <c r="M3036" t="s">
        <v>143</v>
      </c>
    </row>
    <row r="3037" spans="1:13" x14ac:dyDescent="0.3">
      <c r="A3037" t="s">
        <v>108</v>
      </c>
      <c r="B3037" s="16">
        <v>39325</v>
      </c>
      <c r="C3037" s="16" t="str">
        <f t="shared" si="141"/>
        <v>Aug</v>
      </c>
      <c r="D3037" s="16" t="str">
        <f t="shared" si="142"/>
        <v>FY 2008</v>
      </c>
      <c r="E3037" s="16" t="str">
        <f t="shared" si="143"/>
        <v>Q2</v>
      </c>
      <c r="F3037" t="s">
        <v>144</v>
      </c>
      <c r="G3037" t="s">
        <v>145</v>
      </c>
      <c r="H3037">
        <v>1824</v>
      </c>
      <c r="I3037" t="s">
        <v>111</v>
      </c>
      <c r="J3037" t="s">
        <v>112</v>
      </c>
      <c r="L3037">
        <v>120</v>
      </c>
      <c r="M3037" t="s">
        <v>146</v>
      </c>
    </row>
    <row r="3038" spans="1:13" x14ac:dyDescent="0.3">
      <c r="A3038" t="s">
        <v>108</v>
      </c>
      <c r="B3038" s="16">
        <v>39325</v>
      </c>
      <c r="C3038" s="16" t="str">
        <f t="shared" si="141"/>
        <v>Aug</v>
      </c>
      <c r="D3038" s="16" t="str">
        <f t="shared" si="142"/>
        <v>FY 2008</v>
      </c>
      <c r="E3038" s="16" t="str">
        <f t="shared" si="143"/>
        <v>Q2</v>
      </c>
      <c r="F3038" t="s">
        <v>147</v>
      </c>
      <c r="G3038" t="s">
        <v>148</v>
      </c>
      <c r="H3038">
        <v>4141</v>
      </c>
      <c r="I3038" t="s">
        <v>111</v>
      </c>
      <c r="J3038" t="s">
        <v>112</v>
      </c>
      <c r="L3038">
        <v>130</v>
      </c>
      <c r="M3038" t="s">
        <v>149</v>
      </c>
    </row>
    <row r="3039" spans="1:13" x14ac:dyDescent="0.3">
      <c r="A3039" t="s">
        <v>108</v>
      </c>
      <c r="B3039" s="16">
        <v>39325</v>
      </c>
      <c r="C3039" s="16" t="str">
        <f t="shared" si="141"/>
        <v>Aug</v>
      </c>
      <c r="D3039" s="16" t="str">
        <f t="shared" si="142"/>
        <v>FY 2008</v>
      </c>
      <c r="E3039" s="16" t="str">
        <f t="shared" si="143"/>
        <v>Q2</v>
      </c>
      <c r="F3039" t="s">
        <v>150</v>
      </c>
      <c r="G3039" t="s">
        <v>151</v>
      </c>
      <c r="H3039">
        <v>48145</v>
      </c>
      <c r="I3039" t="s">
        <v>111</v>
      </c>
      <c r="J3039" t="s">
        <v>112</v>
      </c>
      <c r="L3039">
        <v>140</v>
      </c>
      <c r="M3039" t="s">
        <v>152</v>
      </c>
    </row>
    <row r="3040" spans="1:13" x14ac:dyDescent="0.3">
      <c r="A3040" t="s">
        <v>108</v>
      </c>
      <c r="B3040" s="16">
        <v>39294</v>
      </c>
      <c r="C3040" s="16" t="str">
        <f t="shared" si="141"/>
        <v>Jul</v>
      </c>
      <c r="D3040" s="16" t="str">
        <f t="shared" si="142"/>
        <v>FY 2008</v>
      </c>
      <c r="E3040" s="16" t="str">
        <f t="shared" si="143"/>
        <v>Q2</v>
      </c>
      <c r="F3040" t="s">
        <v>109</v>
      </c>
      <c r="G3040" t="s">
        <v>110</v>
      </c>
      <c r="H3040">
        <v>16739</v>
      </c>
      <c r="I3040" t="s">
        <v>111</v>
      </c>
      <c r="J3040" t="s">
        <v>112</v>
      </c>
      <c r="L3040">
        <v>10</v>
      </c>
      <c r="M3040" t="s">
        <v>113</v>
      </c>
    </row>
    <row r="3041" spans="1:13" x14ac:dyDescent="0.3">
      <c r="A3041" t="s">
        <v>108</v>
      </c>
      <c r="B3041" s="16">
        <v>39294</v>
      </c>
      <c r="C3041" s="16" t="str">
        <f t="shared" si="141"/>
        <v>Jul</v>
      </c>
      <c r="D3041" s="16" t="str">
        <f t="shared" si="142"/>
        <v>FY 2008</v>
      </c>
      <c r="E3041" s="16" t="str">
        <f t="shared" si="143"/>
        <v>Q2</v>
      </c>
      <c r="F3041" t="s">
        <v>114</v>
      </c>
      <c r="G3041" t="s">
        <v>115</v>
      </c>
      <c r="H3041">
        <v>11655</v>
      </c>
      <c r="I3041" t="s">
        <v>111</v>
      </c>
      <c r="J3041" t="s">
        <v>112</v>
      </c>
      <c r="L3041">
        <v>20</v>
      </c>
      <c r="M3041" t="s">
        <v>116</v>
      </c>
    </row>
    <row r="3042" spans="1:13" x14ac:dyDescent="0.3">
      <c r="A3042" t="s">
        <v>108</v>
      </c>
      <c r="B3042" s="16">
        <v>39294</v>
      </c>
      <c r="C3042" s="16" t="str">
        <f t="shared" si="141"/>
        <v>Jul</v>
      </c>
      <c r="D3042" s="16" t="str">
        <f t="shared" si="142"/>
        <v>FY 2008</v>
      </c>
      <c r="E3042" s="16" t="str">
        <f t="shared" si="143"/>
        <v>Q2</v>
      </c>
      <c r="F3042" t="s">
        <v>117</v>
      </c>
      <c r="G3042" t="s">
        <v>118</v>
      </c>
      <c r="H3042">
        <v>332</v>
      </c>
      <c r="I3042" t="s">
        <v>111</v>
      </c>
      <c r="J3042" t="s">
        <v>112</v>
      </c>
      <c r="L3042">
        <v>30</v>
      </c>
      <c r="M3042" t="s">
        <v>119</v>
      </c>
    </row>
    <row r="3043" spans="1:13" x14ac:dyDescent="0.3">
      <c r="A3043" t="s">
        <v>108</v>
      </c>
      <c r="B3043" s="16">
        <v>39294</v>
      </c>
      <c r="C3043" s="16" t="str">
        <f t="shared" si="141"/>
        <v>Jul</v>
      </c>
      <c r="D3043" s="16" t="str">
        <f t="shared" si="142"/>
        <v>FY 2008</v>
      </c>
      <c r="E3043" s="16" t="str">
        <f t="shared" si="143"/>
        <v>Q2</v>
      </c>
      <c r="F3043" t="s">
        <v>120</v>
      </c>
      <c r="G3043" t="s">
        <v>121</v>
      </c>
      <c r="H3043">
        <v>120</v>
      </c>
      <c r="I3043" t="s">
        <v>111</v>
      </c>
      <c r="J3043" t="s">
        <v>112</v>
      </c>
      <c r="L3043">
        <v>40</v>
      </c>
      <c r="M3043" t="s">
        <v>122</v>
      </c>
    </row>
    <row r="3044" spans="1:13" x14ac:dyDescent="0.3">
      <c r="A3044" t="s">
        <v>108</v>
      </c>
      <c r="B3044" s="16">
        <v>39294</v>
      </c>
      <c r="C3044" s="16" t="str">
        <f t="shared" si="141"/>
        <v>Jul</v>
      </c>
      <c r="D3044" s="16" t="str">
        <f t="shared" si="142"/>
        <v>FY 2008</v>
      </c>
      <c r="E3044" s="16" t="str">
        <f t="shared" si="143"/>
        <v>Q2</v>
      </c>
      <c r="F3044" t="s">
        <v>123</v>
      </c>
      <c r="G3044" t="s">
        <v>124</v>
      </c>
      <c r="H3044">
        <v>1175</v>
      </c>
      <c r="I3044" t="s">
        <v>111</v>
      </c>
      <c r="J3044" t="s">
        <v>112</v>
      </c>
      <c r="L3044">
        <v>50</v>
      </c>
      <c r="M3044" t="s">
        <v>125</v>
      </c>
    </row>
    <row r="3045" spans="1:13" x14ac:dyDescent="0.3">
      <c r="A3045" t="s">
        <v>108</v>
      </c>
      <c r="B3045" s="16">
        <v>39294</v>
      </c>
      <c r="C3045" s="16" t="str">
        <f t="shared" si="141"/>
        <v>Jul</v>
      </c>
      <c r="D3045" s="16" t="str">
        <f t="shared" si="142"/>
        <v>FY 2008</v>
      </c>
      <c r="E3045" s="16" t="str">
        <f t="shared" si="143"/>
        <v>Q2</v>
      </c>
      <c r="F3045" t="s">
        <v>126</v>
      </c>
      <c r="G3045" t="s">
        <v>127</v>
      </c>
      <c r="H3045">
        <v>3457</v>
      </c>
      <c r="I3045" t="s">
        <v>111</v>
      </c>
      <c r="J3045" t="s">
        <v>112</v>
      </c>
      <c r="L3045">
        <v>60</v>
      </c>
      <c r="M3045" t="s">
        <v>128</v>
      </c>
    </row>
    <row r="3046" spans="1:13" x14ac:dyDescent="0.3">
      <c r="A3046" t="s">
        <v>108</v>
      </c>
      <c r="B3046" s="16">
        <v>39294</v>
      </c>
      <c r="C3046" s="16" t="str">
        <f t="shared" si="141"/>
        <v>Jul</v>
      </c>
      <c r="D3046" s="16" t="str">
        <f t="shared" si="142"/>
        <v>FY 2008</v>
      </c>
      <c r="E3046" s="16" t="str">
        <f t="shared" si="143"/>
        <v>Q2</v>
      </c>
      <c r="F3046" t="s">
        <v>129</v>
      </c>
      <c r="G3046" t="s">
        <v>130</v>
      </c>
      <c r="H3046">
        <v>48164</v>
      </c>
      <c r="I3046" t="s">
        <v>111</v>
      </c>
      <c r="J3046" t="s">
        <v>112</v>
      </c>
      <c r="L3046">
        <v>70</v>
      </c>
      <c r="M3046" t="s">
        <v>131</v>
      </c>
    </row>
    <row r="3047" spans="1:13" x14ac:dyDescent="0.3">
      <c r="A3047" t="s">
        <v>108</v>
      </c>
      <c r="B3047" s="16">
        <v>39294</v>
      </c>
      <c r="C3047" s="16" t="str">
        <f t="shared" si="141"/>
        <v>Jul</v>
      </c>
      <c r="D3047" s="16" t="str">
        <f t="shared" si="142"/>
        <v>FY 2008</v>
      </c>
      <c r="E3047" s="16" t="str">
        <f t="shared" si="143"/>
        <v>Q2</v>
      </c>
      <c r="F3047" t="s">
        <v>132</v>
      </c>
      <c r="G3047" t="s">
        <v>133</v>
      </c>
      <c r="H3047">
        <v>19096</v>
      </c>
      <c r="I3047" t="s">
        <v>111</v>
      </c>
      <c r="J3047" t="s">
        <v>112</v>
      </c>
      <c r="L3047">
        <v>80</v>
      </c>
      <c r="M3047" t="s">
        <v>134</v>
      </c>
    </row>
    <row r="3048" spans="1:13" x14ac:dyDescent="0.3">
      <c r="A3048" t="s">
        <v>108</v>
      </c>
      <c r="B3048" s="16">
        <v>39294</v>
      </c>
      <c r="C3048" s="16" t="str">
        <f t="shared" si="141"/>
        <v>Jul</v>
      </c>
      <c r="D3048" s="16" t="str">
        <f t="shared" si="142"/>
        <v>FY 2008</v>
      </c>
      <c r="E3048" s="16" t="str">
        <f t="shared" si="143"/>
        <v>Q2</v>
      </c>
      <c r="F3048" t="s">
        <v>135</v>
      </c>
      <c r="G3048" t="s">
        <v>136</v>
      </c>
      <c r="H3048">
        <v>13952</v>
      </c>
      <c r="I3048" t="s">
        <v>111</v>
      </c>
      <c r="J3048" t="s">
        <v>112</v>
      </c>
      <c r="L3048">
        <v>90</v>
      </c>
      <c r="M3048" t="s">
        <v>137</v>
      </c>
    </row>
    <row r="3049" spans="1:13" x14ac:dyDescent="0.3">
      <c r="A3049" t="s">
        <v>108</v>
      </c>
      <c r="B3049" s="16">
        <v>39294</v>
      </c>
      <c r="C3049" s="16" t="str">
        <f t="shared" si="141"/>
        <v>Jul</v>
      </c>
      <c r="D3049" s="16" t="str">
        <f t="shared" si="142"/>
        <v>FY 2008</v>
      </c>
      <c r="E3049" s="16" t="str">
        <f t="shared" si="143"/>
        <v>Q2</v>
      </c>
      <c r="F3049" t="s">
        <v>138</v>
      </c>
      <c r="G3049" t="s">
        <v>139</v>
      </c>
      <c r="H3049">
        <v>301</v>
      </c>
      <c r="I3049" t="s">
        <v>111</v>
      </c>
      <c r="J3049" t="s">
        <v>112</v>
      </c>
      <c r="L3049">
        <v>100</v>
      </c>
      <c r="M3049" t="s">
        <v>140</v>
      </c>
    </row>
    <row r="3050" spans="1:13" x14ac:dyDescent="0.3">
      <c r="A3050" t="s">
        <v>108</v>
      </c>
      <c r="B3050" s="16">
        <v>39294</v>
      </c>
      <c r="C3050" s="16" t="str">
        <f t="shared" si="141"/>
        <v>Jul</v>
      </c>
      <c r="D3050" s="16" t="str">
        <f t="shared" si="142"/>
        <v>FY 2008</v>
      </c>
      <c r="E3050" s="16" t="str">
        <f t="shared" si="143"/>
        <v>Q2</v>
      </c>
      <c r="F3050" t="s">
        <v>141</v>
      </c>
      <c r="G3050" t="s">
        <v>142</v>
      </c>
      <c r="H3050">
        <v>135</v>
      </c>
      <c r="I3050" t="s">
        <v>111</v>
      </c>
      <c r="J3050" t="s">
        <v>112</v>
      </c>
      <c r="L3050">
        <v>110</v>
      </c>
      <c r="M3050" t="s">
        <v>143</v>
      </c>
    </row>
    <row r="3051" spans="1:13" x14ac:dyDescent="0.3">
      <c r="A3051" t="s">
        <v>108</v>
      </c>
      <c r="B3051" s="16">
        <v>39294</v>
      </c>
      <c r="C3051" s="16" t="str">
        <f t="shared" si="141"/>
        <v>Jul</v>
      </c>
      <c r="D3051" s="16" t="str">
        <f t="shared" si="142"/>
        <v>FY 2008</v>
      </c>
      <c r="E3051" s="16" t="str">
        <f t="shared" si="143"/>
        <v>Q2</v>
      </c>
      <c r="F3051" t="s">
        <v>144</v>
      </c>
      <c r="G3051" t="s">
        <v>145</v>
      </c>
      <c r="H3051">
        <v>1209</v>
      </c>
      <c r="I3051" t="s">
        <v>111</v>
      </c>
      <c r="J3051" t="s">
        <v>112</v>
      </c>
      <c r="L3051">
        <v>120</v>
      </c>
      <c r="M3051" t="s">
        <v>146</v>
      </c>
    </row>
    <row r="3052" spans="1:13" x14ac:dyDescent="0.3">
      <c r="A3052" t="s">
        <v>108</v>
      </c>
      <c r="B3052" s="16">
        <v>39294</v>
      </c>
      <c r="C3052" s="16" t="str">
        <f t="shared" si="141"/>
        <v>Jul</v>
      </c>
      <c r="D3052" s="16" t="str">
        <f t="shared" si="142"/>
        <v>FY 2008</v>
      </c>
      <c r="E3052" s="16" t="str">
        <f t="shared" si="143"/>
        <v>Q2</v>
      </c>
      <c r="F3052" t="s">
        <v>147</v>
      </c>
      <c r="G3052" t="s">
        <v>148</v>
      </c>
      <c r="H3052">
        <v>3499</v>
      </c>
      <c r="I3052" t="s">
        <v>111</v>
      </c>
      <c r="J3052" t="s">
        <v>112</v>
      </c>
      <c r="L3052">
        <v>130</v>
      </c>
      <c r="M3052" t="s">
        <v>149</v>
      </c>
    </row>
    <row r="3053" spans="1:13" x14ac:dyDescent="0.3">
      <c r="A3053" t="s">
        <v>108</v>
      </c>
      <c r="B3053" s="16">
        <v>39294</v>
      </c>
      <c r="C3053" s="16" t="str">
        <f t="shared" si="141"/>
        <v>Jul</v>
      </c>
      <c r="D3053" s="16" t="str">
        <f t="shared" si="142"/>
        <v>FY 2008</v>
      </c>
      <c r="E3053" s="16" t="str">
        <f t="shared" si="143"/>
        <v>Q2</v>
      </c>
      <c r="F3053" t="s">
        <v>150</v>
      </c>
      <c r="G3053" t="s">
        <v>151</v>
      </c>
      <c r="H3053">
        <v>47612</v>
      </c>
      <c r="I3053" t="s">
        <v>111</v>
      </c>
      <c r="J3053" t="s">
        <v>112</v>
      </c>
      <c r="L3053">
        <v>140</v>
      </c>
      <c r="M3053" t="s">
        <v>152</v>
      </c>
    </row>
    <row r="3054" spans="1:13" x14ac:dyDescent="0.3">
      <c r="A3054" t="s">
        <v>108</v>
      </c>
      <c r="B3054" s="16">
        <v>39263</v>
      </c>
      <c r="C3054" s="16" t="str">
        <f t="shared" si="141"/>
        <v>Jun</v>
      </c>
      <c r="D3054" s="16" t="str">
        <f t="shared" si="142"/>
        <v>FY 2008</v>
      </c>
      <c r="E3054" s="16" t="str">
        <f t="shared" si="143"/>
        <v>Q1</v>
      </c>
      <c r="F3054" t="s">
        <v>109</v>
      </c>
      <c r="G3054" t="s">
        <v>110</v>
      </c>
      <c r="H3054">
        <v>29028</v>
      </c>
      <c r="I3054" t="s">
        <v>111</v>
      </c>
      <c r="J3054" t="s">
        <v>112</v>
      </c>
      <c r="L3054">
        <v>10</v>
      </c>
      <c r="M3054" t="s">
        <v>113</v>
      </c>
    </row>
    <row r="3055" spans="1:13" x14ac:dyDescent="0.3">
      <c r="A3055" t="s">
        <v>108</v>
      </c>
      <c r="B3055" s="16">
        <v>39263</v>
      </c>
      <c r="C3055" s="16" t="str">
        <f t="shared" si="141"/>
        <v>Jun</v>
      </c>
      <c r="D3055" s="16" t="str">
        <f t="shared" si="142"/>
        <v>FY 2008</v>
      </c>
      <c r="E3055" s="16" t="str">
        <f t="shared" si="143"/>
        <v>Q1</v>
      </c>
      <c r="F3055" t="s">
        <v>114</v>
      </c>
      <c r="G3055" t="s">
        <v>115</v>
      </c>
      <c r="H3055">
        <v>20154</v>
      </c>
      <c r="I3055" t="s">
        <v>111</v>
      </c>
      <c r="J3055" t="s">
        <v>112</v>
      </c>
      <c r="L3055">
        <v>20</v>
      </c>
      <c r="M3055" t="s">
        <v>116</v>
      </c>
    </row>
    <row r="3056" spans="1:13" x14ac:dyDescent="0.3">
      <c r="A3056" t="s">
        <v>108</v>
      </c>
      <c r="B3056" s="16">
        <v>39263</v>
      </c>
      <c r="C3056" s="16" t="str">
        <f t="shared" si="141"/>
        <v>Jun</v>
      </c>
      <c r="D3056" s="16" t="str">
        <f t="shared" si="142"/>
        <v>FY 2008</v>
      </c>
      <c r="E3056" s="16" t="str">
        <f t="shared" si="143"/>
        <v>Q1</v>
      </c>
      <c r="F3056" t="s">
        <v>117</v>
      </c>
      <c r="G3056" t="s">
        <v>118</v>
      </c>
      <c r="H3056">
        <v>433</v>
      </c>
      <c r="I3056" t="s">
        <v>111</v>
      </c>
      <c r="J3056" t="s">
        <v>112</v>
      </c>
      <c r="L3056">
        <v>30</v>
      </c>
      <c r="M3056" t="s">
        <v>119</v>
      </c>
    </row>
    <row r="3057" spans="1:13" x14ac:dyDescent="0.3">
      <c r="A3057" t="s">
        <v>108</v>
      </c>
      <c r="B3057" s="16">
        <v>39263</v>
      </c>
      <c r="C3057" s="16" t="str">
        <f t="shared" si="141"/>
        <v>Jun</v>
      </c>
      <c r="D3057" s="16" t="str">
        <f t="shared" si="142"/>
        <v>FY 2008</v>
      </c>
      <c r="E3057" s="16" t="str">
        <f t="shared" si="143"/>
        <v>Q1</v>
      </c>
      <c r="F3057" t="s">
        <v>120</v>
      </c>
      <c r="G3057" t="s">
        <v>121</v>
      </c>
      <c r="H3057">
        <v>136</v>
      </c>
      <c r="I3057" t="s">
        <v>111</v>
      </c>
      <c r="J3057" t="s">
        <v>112</v>
      </c>
      <c r="L3057">
        <v>40</v>
      </c>
      <c r="M3057" t="s">
        <v>122</v>
      </c>
    </row>
    <row r="3058" spans="1:13" x14ac:dyDescent="0.3">
      <c r="A3058" t="s">
        <v>108</v>
      </c>
      <c r="B3058" s="16">
        <v>39263</v>
      </c>
      <c r="C3058" s="16" t="str">
        <f t="shared" si="141"/>
        <v>Jun</v>
      </c>
      <c r="D3058" s="16" t="str">
        <f t="shared" si="142"/>
        <v>FY 2008</v>
      </c>
      <c r="E3058" s="16" t="str">
        <f t="shared" si="143"/>
        <v>Q1</v>
      </c>
      <c r="F3058" t="s">
        <v>123</v>
      </c>
      <c r="G3058" t="s">
        <v>124</v>
      </c>
      <c r="H3058">
        <v>2960</v>
      </c>
      <c r="I3058" t="s">
        <v>111</v>
      </c>
      <c r="J3058" t="s">
        <v>112</v>
      </c>
      <c r="L3058">
        <v>50</v>
      </c>
      <c r="M3058" t="s">
        <v>125</v>
      </c>
    </row>
    <row r="3059" spans="1:13" x14ac:dyDescent="0.3">
      <c r="A3059" t="s">
        <v>108</v>
      </c>
      <c r="B3059" s="16">
        <v>39263</v>
      </c>
      <c r="C3059" s="16" t="str">
        <f t="shared" si="141"/>
        <v>Jun</v>
      </c>
      <c r="D3059" s="16" t="str">
        <f t="shared" si="142"/>
        <v>FY 2008</v>
      </c>
      <c r="E3059" s="16" t="str">
        <f t="shared" si="143"/>
        <v>Q1</v>
      </c>
      <c r="F3059" t="s">
        <v>126</v>
      </c>
      <c r="G3059" t="s">
        <v>127</v>
      </c>
      <c r="H3059">
        <v>5345</v>
      </c>
      <c r="I3059" t="s">
        <v>111</v>
      </c>
      <c r="J3059" t="s">
        <v>112</v>
      </c>
      <c r="L3059">
        <v>60</v>
      </c>
      <c r="M3059" t="s">
        <v>128</v>
      </c>
    </row>
    <row r="3060" spans="1:13" x14ac:dyDescent="0.3">
      <c r="A3060" t="s">
        <v>108</v>
      </c>
      <c r="B3060" s="16">
        <v>39263</v>
      </c>
      <c r="C3060" s="16" t="str">
        <f t="shared" si="141"/>
        <v>Jun</v>
      </c>
      <c r="D3060" s="16" t="str">
        <f t="shared" si="142"/>
        <v>FY 2008</v>
      </c>
      <c r="E3060" s="16" t="str">
        <f t="shared" si="143"/>
        <v>Q1</v>
      </c>
      <c r="F3060" t="s">
        <v>129</v>
      </c>
      <c r="G3060" t="s">
        <v>130</v>
      </c>
      <c r="H3060">
        <v>42193</v>
      </c>
      <c r="I3060" t="s">
        <v>111</v>
      </c>
      <c r="J3060" t="s">
        <v>112</v>
      </c>
      <c r="L3060">
        <v>70</v>
      </c>
      <c r="M3060" t="s">
        <v>131</v>
      </c>
    </row>
    <row r="3061" spans="1:13" x14ac:dyDescent="0.3">
      <c r="A3061" t="s">
        <v>108</v>
      </c>
      <c r="B3061" s="16">
        <v>39263</v>
      </c>
      <c r="C3061" s="16" t="str">
        <f t="shared" si="141"/>
        <v>Jun</v>
      </c>
      <c r="D3061" s="16" t="str">
        <f t="shared" si="142"/>
        <v>FY 2008</v>
      </c>
      <c r="E3061" s="16" t="str">
        <f t="shared" si="143"/>
        <v>Q1</v>
      </c>
      <c r="F3061" t="s">
        <v>132</v>
      </c>
      <c r="G3061" t="s">
        <v>133</v>
      </c>
      <c r="H3061">
        <v>25043</v>
      </c>
      <c r="I3061" t="s">
        <v>111</v>
      </c>
      <c r="J3061" t="s">
        <v>112</v>
      </c>
      <c r="L3061">
        <v>80</v>
      </c>
      <c r="M3061" t="s">
        <v>134</v>
      </c>
    </row>
    <row r="3062" spans="1:13" x14ac:dyDescent="0.3">
      <c r="A3062" t="s">
        <v>108</v>
      </c>
      <c r="B3062" s="16">
        <v>39263</v>
      </c>
      <c r="C3062" s="16" t="str">
        <f t="shared" si="141"/>
        <v>Jun</v>
      </c>
      <c r="D3062" s="16" t="str">
        <f t="shared" si="142"/>
        <v>FY 2008</v>
      </c>
      <c r="E3062" s="16" t="str">
        <f t="shared" si="143"/>
        <v>Q1</v>
      </c>
      <c r="F3062" t="s">
        <v>135</v>
      </c>
      <c r="G3062" t="s">
        <v>136</v>
      </c>
      <c r="H3062">
        <v>16640</v>
      </c>
      <c r="I3062" t="s">
        <v>111</v>
      </c>
      <c r="J3062" t="s">
        <v>112</v>
      </c>
      <c r="L3062">
        <v>90</v>
      </c>
      <c r="M3062" t="s">
        <v>137</v>
      </c>
    </row>
    <row r="3063" spans="1:13" x14ac:dyDescent="0.3">
      <c r="A3063" t="s">
        <v>108</v>
      </c>
      <c r="B3063" s="16">
        <v>39263</v>
      </c>
      <c r="C3063" s="16" t="str">
        <f t="shared" si="141"/>
        <v>Jun</v>
      </c>
      <c r="D3063" s="16" t="str">
        <f t="shared" si="142"/>
        <v>FY 2008</v>
      </c>
      <c r="E3063" s="16" t="str">
        <f t="shared" si="143"/>
        <v>Q1</v>
      </c>
      <c r="F3063" t="s">
        <v>138</v>
      </c>
      <c r="G3063" t="s">
        <v>139</v>
      </c>
      <c r="H3063">
        <v>383</v>
      </c>
      <c r="I3063" t="s">
        <v>111</v>
      </c>
      <c r="J3063" t="s">
        <v>112</v>
      </c>
      <c r="L3063">
        <v>100</v>
      </c>
      <c r="M3063" t="s">
        <v>140</v>
      </c>
    </row>
    <row r="3064" spans="1:13" x14ac:dyDescent="0.3">
      <c r="A3064" t="s">
        <v>108</v>
      </c>
      <c r="B3064" s="16">
        <v>39263</v>
      </c>
      <c r="C3064" s="16" t="str">
        <f t="shared" si="141"/>
        <v>Jun</v>
      </c>
      <c r="D3064" s="16" t="str">
        <f t="shared" si="142"/>
        <v>FY 2008</v>
      </c>
      <c r="E3064" s="16" t="str">
        <f t="shared" si="143"/>
        <v>Q1</v>
      </c>
      <c r="F3064" t="s">
        <v>141</v>
      </c>
      <c r="G3064" t="s">
        <v>142</v>
      </c>
      <c r="H3064">
        <v>145</v>
      </c>
      <c r="I3064" t="s">
        <v>111</v>
      </c>
      <c r="J3064" t="s">
        <v>112</v>
      </c>
      <c r="L3064">
        <v>110</v>
      </c>
      <c r="M3064" t="s">
        <v>143</v>
      </c>
    </row>
    <row r="3065" spans="1:13" x14ac:dyDescent="0.3">
      <c r="A3065" t="s">
        <v>108</v>
      </c>
      <c r="B3065" s="16">
        <v>39263</v>
      </c>
      <c r="C3065" s="16" t="str">
        <f t="shared" si="141"/>
        <v>Jun</v>
      </c>
      <c r="D3065" s="16" t="str">
        <f t="shared" si="142"/>
        <v>FY 2008</v>
      </c>
      <c r="E3065" s="16" t="str">
        <f t="shared" si="143"/>
        <v>Q1</v>
      </c>
      <c r="F3065" t="s">
        <v>144</v>
      </c>
      <c r="G3065" t="s">
        <v>145</v>
      </c>
      <c r="H3065">
        <v>2824</v>
      </c>
      <c r="I3065" t="s">
        <v>111</v>
      </c>
      <c r="J3065" t="s">
        <v>112</v>
      </c>
      <c r="L3065">
        <v>120</v>
      </c>
      <c r="M3065" t="s">
        <v>146</v>
      </c>
    </row>
    <row r="3066" spans="1:13" x14ac:dyDescent="0.3">
      <c r="A3066" t="s">
        <v>108</v>
      </c>
      <c r="B3066" s="16">
        <v>39263</v>
      </c>
      <c r="C3066" s="16" t="str">
        <f t="shared" si="141"/>
        <v>Jun</v>
      </c>
      <c r="D3066" s="16" t="str">
        <f t="shared" si="142"/>
        <v>FY 2008</v>
      </c>
      <c r="E3066" s="16" t="str">
        <f t="shared" si="143"/>
        <v>Q1</v>
      </c>
      <c r="F3066" t="s">
        <v>147</v>
      </c>
      <c r="G3066" t="s">
        <v>148</v>
      </c>
      <c r="H3066">
        <v>5051</v>
      </c>
      <c r="I3066" t="s">
        <v>111</v>
      </c>
      <c r="J3066" t="s">
        <v>112</v>
      </c>
      <c r="L3066">
        <v>130</v>
      </c>
      <c r="M3066" t="s">
        <v>149</v>
      </c>
    </row>
    <row r="3067" spans="1:13" x14ac:dyDescent="0.3">
      <c r="A3067" t="s">
        <v>108</v>
      </c>
      <c r="B3067" s="16">
        <v>39263</v>
      </c>
      <c r="C3067" s="16" t="str">
        <f t="shared" si="141"/>
        <v>Jun</v>
      </c>
      <c r="D3067" s="16" t="str">
        <f t="shared" si="142"/>
        <v>FY 2008</v>
      </c>
      <c r="E3067" s="16" t="str">
        <f t="shared" si="143"/>
        <v>Q1</v>
      </c>
      <c r="F3067" t="s">
        <v>150</v>
      </c>
      <c r="G3067" t="s">
        <v>151</v>
      </c>
      <c r="H3067">
        <v>42923</v>
      </c>
      <c r="I3067" t="s">
        <v>111</v>
      </c>
      <c r="J3067" t="s">
        <v>112</v>
      </c>
      <c r="L3067">
        <v>140</v>
      </c>
      <c r="M3067" t="s">
        <v>152</v>
      </c>
    </row>
    <row r="3068" spans="1:13" x14ac:dyDescent="0.3">
      <c r="A3068" t="s">
        <v>108</v>
      </c>
      <c r="B3068" s="16">
        <v>39233</v>
      </c>
      <c r="C3068" s="16" t="str">
        <f t="shared" si="141"/>
        <v>May</v>
      </c>
      <c r="D3068" s="16" t="str">
        <f t="shared" si="142"/>
        <v>FY 2008</v>
      </c>
      <c r="E3068" s="16" t="str">
        <f t="shared" si="143"/>
        <v>Q1</v>
      </c>
      <c r="F3068" t="s">
        <v>109</v>
      </c>
      <c r="G3068" t="s">
        <v>110</v>
      </c>
      <c r="H3068">
        <v>24367</v>
      </c>
      <c r="I3068" t="s">
        <v>111</v>
      </c>
      <c r="J3068" t="s">
        <v>112</v>
      </c>
      <c r="L3068">
        <v>10</v>
      </c>
      <c r="M3068" t="s">
        <v>113</v>
      </c>
    </row>
    <row r="3069" spans="1:13" x14ac:dyDescent="0.3">
      <c r="A3069" t="s">
        <v>108</v>
      </c>
      <c r="B3069" s="16">
        <v>39233</v>
      </c>
      <c r="C3069" s="16" t="str">
        <f t="shared" si="141"/>
        <v>May</v>
      </c>
      <c r="D3069" s="16" t="str">
        <f t="shared" si="142"/>
        <v>FY 2008</v>
      </c>
      <c r="E3069" s="16" t="str">
        <f t="shared" si="143"/>
        <v>Q1</v>
      </c>
      <c r="F3069" t="s">
        <v>114</v>
      </c>
      <c r="G3069" t="s">
        <v>115</v>
      </c>
      <c r="H3069">
        <v>16661</v>
      </c>
      <c r="I3069" t="s">
        <v>111</v>
      </c>
      <c r="J3069" t="s">
        <v>112</v>
      </c>
      <c r="L3069">
        <v>20</v>
      </c>
      <c r="M3069" t="s">
        <v>116</v>
      </c>
    </row>
    <row r="3070" spans="1:13" x14ac:dyDescent="0.3">
      <c r="A3070" t="s">
        <v>108</v>
      </c>
      <c r="B3070" s="16">
        <v>39233</v>
      </c>
      <c r="C3070" s="16" t="str">
        <f t="shared" si="141"/>
        <v>May</v>
      </c>
      <c r="D3070" s="16" t="str">
        <f t="shared" si="142"/>
        <v>FY 2008</v>
      </c>
      <c r="E3070" s="16" t="str">
        <f t="shared" si="143"/>
        <v>Q1</v>
      </c>
      <c r="F3070" t="s">
        <v>117</v>
      </c>
      <c r="G3070" t="s">
        <v>118</v>
      </c>
      <c r="H3070">
        <v>293</v>
      </c>
      <c r="I3070" t="s">
        <v>111</v>
      </c>
      <c r="J3070" t="s">
        <v>112</v>
      </c>
      <c r="L3070">
        <v>30</v>
      </c>
      <c r="M3070" t="s">
        <v>119</v>
      </c>
    </row>
    <row r="3071" spans="1:13" x14ac:dyDescent="0.3">
      <c r="A3071" t="s">
        <v>108</v>
      </c>
      <c r="B3071" s="16">
        <v>39233</v>
      </c>
      <c r="C3071" s="16" t="str">
        <f t="shared" si="141"/>
        <v>May</v>
      </c>
      <c r="D3071" s="16" t="str">
        <f t="shared" si="142"/>
        <v>FY 2008</v>
      </c>
      <c r="E3071" s="16" t="str">
        <f t="shared" si="143"/>
        <v>Q1</v>
      </c>
      <c r="F3071" t="s">
        <v>120</v>
      </c>
      <c r="G3071" t="s">
        <v>121</v>
      </c>
      <c r="H3071">
        <v>96</v>
      </c>
      <c r="I3071" t="s">
        <v>111</v>
      </c>
      <c r="J3071" t="s">
        <v>112</v>
      </c>
      <c r="L3071">
        <v>40</v>
      </c>
      <c r="M3071" t="s">
        <v>122</v>
      </c>
    </row>
    <row r="3072" spans="1:13" x14ac:dyDescent="0.3">
      <c r="A3072" t="s">
        <v>108</v>
      </c>
      <c r="B3072" s="16">
        <v>39233</v>
      </c>
      <c r="C3072" s="16" t="str">
        <f t="shared" si="141"/>
        <v>May</v>
      </c>
      <c r="D3072" s="16" t="str">
        <f t="shared" si="142"/>
        <v>FY 2008</v>
      </c>
      <c r="E3072" s="16" t="str">
        <f t="shared" si="143"/>
        <v>Q1</v>
      </c>
      <c r="F3072" t="s">
        <v>123</v>
      </c>
      <c r="G3072" t="s">
        <v>124</v>
      </c>
      <c r="H3072">
        <v>1975</v>
      </c>
      <c r="I3072" t="s">
        <v>111</v>
      </c>
      <c r="J3072" t="s">
        <v>112</v>
      </c>
      <c r="L3072">
        <v>50</v>
      </c>
      <c r="M3072" t="s">
        <v>125</v>
      </c>
    </row>
    <row r="3073" spans="1:13" x14ac:dyDescent="0.3">
      <c r="A3073" t="s">
        <v>108</v>
      </c>
      <c r="B3073" s="16">
        <v>39233</v>
      </c>
      <c r="C3073" s="16" t="str">
        <f t="shared" si="141"/>
        <v>May</v>
      </c>
      <c r="D3073" s="16" t="str">
        <f t="shared" si="142"/>
        <v>FY 2008</v>
      </c>
      <c r="E3073" s="16" t="str">
        <f t="shared" si="143"/>
        <v>Q1</v>
      </c>
      <c r="F3073" t="s">
        <v>126</v>
      </c>
      <c r="G3073" t="s">
        <v>127</v>
      </c>
      <c r="H3073">
        <v>5342</v>
      </c>
      <c r="I3073" t="s">
        <v>111</v>
      </c>
      <c r="J3073" t="s">
        <v>112</v>
      </c>
      <c r="L3073">
        <v>60</v>
      </c>
      <c r="M3073" t="s">
        <v>128</v>
      </c>
    </row>
    <row r="3074" spans="1:13" x14ac:dyDescent="0.3">
      <c r="A3074" t="s">
        <v>108</v>
      </c>
      <c r="B3074" s="16">
        <v>39233</v>
      </c>
      <c r="C3074" s="16" t="str">
        <f t="shared" si="141"/>
        <v>May</v>
      </c>
      <c r="D3074" s="16" t="str">
        <f t="shared" si="142"/>
        <v>FY 2008</v>
      </c>
      <c r="E3074" s="16" t="str">
        <f t="shared" si="143"/>
        <v>Q1</v>
      </c>
      <c r="F3074" t="s">
        <v>129</v>
      </c>
      <c r="G3074" t="s">
        <v>130</v>
      </c>
      <c r="H3074">
        <v>44792</v>
      </c>
      <c r="I3074" t="s">
        <v>111</v>
      </c>
      <c r="J3074" t="s">
        <v>112</v>
      </c>
      <c r="L3074">
        <v>70</v>
      </c>
      <c r="M3074" t="s">
        <v>131</v>
      </c>
    </row>
    <row r="3075" spans="1:13" x14ac:dyDescent="0.3">
      <c r="A3075" t="s">
        <v>108</v>
      </c>
      <c r="B3075" s="16">
        <v>39233</v>
      </c>
      <c r="C3075" s="16" t="str">
        <f t="shared" ref="C3075:C3138" si="144">TEXT(B3075,"mmm")</f>
        <v>May</v>
      </c>
      <c r="D3075" s="16" t="str">
        <f t="shared" ref="D3075:D3138" si="145">"FY "&amp; (YEAR(B3075) + IF(MONTH(B3075)&gt;3,1,0))</f>
        <v>FY 2008</v>
      </c>
      <c r="E3075" s="16" t="str">
        <f t="shared" ref="E3075:E3138" si="146">CHOOSE(INT((MOD(MONTH(B3075)-4,12))/3)+1, "Q1", "Q2", "Q3", "Q4")</f>
        <v>Q1</v>
      </c>
      <c r="F3075" t="s">
        <v>132</v>
      </c>
      <c r="G3075" t="s">
        <v>133</v>
      </c>
      <c r="H3075">
        <v>23997</v>
      </c>
      <c r="I3075" t="s">
        <v>111</v>
      </c>
      <c r="J3075" t="s">
        <v>112</v>
      </c>
      <c r="L3075">
        <v>80</v>
      </c>
      <c r="M3075" t="s">
        <v>134</v>
      </c>
    </row>
    <row r="3076" spans="1:13" x14ac:dyDescent="0.3">
      <c r="A3076" t="s">
        <v>108</v>
      </c>
      <c r="B3076" s="16">
        <v>39233</v>
      </c>
      <c r="C3076" s="16" t="str">
        <f t="shared" si="144"/>
        <v>May</v>
      </c>
      <c r="D3076" s="16" t="str">
        <f t="shared" si="145"/>
        <v>FY 2008</v>
      </c>
      <c r="E3076" s="16" t="str">
        <f t="shared" si="146"/>
        <v>Q1</v>
      </c>
      <c r="F3076" t="s">
        <v>135</v>
      </c>
      <c r="G3076" t="s">
        <v>136</v>
      </c>
      <c r="H3076">
        <v>16258</v>
      </c>
      <c r="I3076" t="s">
        <v>111</v>
      </c>
      <c r="J3076" t="s">
        <v>112</v>
      </c>
      <c r="L3076">
        <v>90</v>
      </c>
      <c r="M3076" t="s">
        <v>137</v>
      </c>
    </row>
    <row r="3077" spans="1:13" x14ac:dyDescent="0.3">
      <c r="A3077" t="s">
        <v>108</v>
      </c>
      <c r="B3077" s="16">
        <v>39233</v>
      </c>
      <c r="C3077" s="16" t="str">
        <f t="shared" si="144"/>
        <v>May</v>
      </c>
      <c r="D3077" s="16" t="str">
        <f t="shared" si="145"/>
        <v>FY 2008</v>
      </c>
      <c r="E3077" s="16" t="str">
        <f t="shared" si="146"/>
        <v>Q1</v>
      </c>
      <c r="F3077" t="s">
        <v>138</v>
      </c>
      <c r="G3077" t="s">
        <v>139</v>
      </c>
      <c r="H3077">
        <v>372</v>
      </c>
      <c r="I3077" t="s">
        <v>111</v>
      </c>
      <c r="J3077" t="s">
        <v>112</v>
      </c>
      <c r="L3077">
        <v>100</v>
      </c>
      <c r="M3077" t="s">
        <v>140</v>
      </c>
    </row>
    <row r="3078" spans="1:13" x14ac:dyDescent="0.3">
      <c r="A3078" t="s">
        <v>108</v>
      </c>
      <c r="B3078" s="16">
        <v>39233</v>
      </c>
      <c r="C3078" s="16" t="str">
        <f t="shared" si="144"/>
        <v>May</v>
      </c>
      <c r="D3078" s="16" t="str">
        <f t="shared" si="145"/>
        <v>FY 2008</v>
      </c>
      <c r="E3078" s="16" t="str">
        <f t="shared" si="146"/>
        <v>Q1</v>
      </c>
      <c r="F3078" t="s">
        <v>141</v>
      </c>
      <c r="G3078" t="s">
        <v>142</v>
      </c>
      <c r="H3078">
        <v>90</v>
      </c>
      <c r="I3078" t="s">
        <v>111</v>
      </c>
      <c r="J3078" t="s">
        <v>112</v>
      </c>
      <c r="L3078">
        <v>110</v>
      </c>
      <c r="M3078" t="s">
        <v>143</v>
      </c>
    </row>
    <row r="3079" spans="1:13" x14ac:dyDescent="0.3">
      <c r="A3079" t="s">
        <v>108</v>
      </c>
      <c r="B3079" s="16">
        <v>39233</v>
      </c>
      <c r="C3079" s="16" t="str">
        <f t="shared" si="144"/>
        <v>May</v>
      </c>
      <c r="D3079" s="16" t="str">
        <f t="shared" si="145"/>
        <v>FY 2008</v>
      </c>
      <c r="E3079" s="16" t="str">
        <f t="shared" si="146"/>
        <v>Q1</v>
      </c>
      <c r="F3079" t="s">
        <v>144</v>
      </c>
      <c r="G3079" t="s">
        <v>145</v>
      </c>
      <c r="H3079">
        <v>2069</v>
      </c>
      <c r="I3079" t="s">
        <v>111</v>
      </c>
      <c r="J3079" t="s">
        <v>112</v>
      </c>
      <c r="L3079">
        <v>120</v>
      </c>
      <c r="M3079" t="s">
        <v>146</v>
      </c>
    </row>
    <row r="3080" spans="1:13" x14ac:dyDescent="0.3">
      <c r="A3080" t="s">
        <v>108</v>
      </c>
      <c r="B3080" s="16">
        <v>39233</v>
      </c>
      <c r="C3080" s="16" t="str">
        <f t="shared" si="144"/>
        <v>May</v>
      </c>
      <c r="D3080" s="16" t="str">
        <f t="shared" si="145"/>
        <v>FY 2008</v>
      </c>
      <c r="E3080" s="16" t="str">
        <f t="shared" si="146"/>
        <v>Q1</v>
      </c>
      <c r="F3080" t="s">
        <v>147</v>
      </c>
      <c r="G3080" t="s">
        <v>148</v>
      </c>
      <c r="H3080">
        <v>5208</v>
      </c>
      <c r="I3080" t="s">
        <v>111</v>
      </c>
      <c r="J3080" t="s">
        <v>112</v>
      </c>
      <c r="L3080">
        <v>130</v>
      </c>
      <c r="M3080" t="s">
        <v>149</v>
      </c>
    </row>
    <row r="3081" spans="1:13" x14ac:dyDescent="0.3">
      <c r="A3081" t="s">
        <v>108</v>
      </c>
      <c r="B3081" s="16">
        <v>39233</v>
      </c>
      <c r="C3081" s="16" t="str">
        <f t="shared" si="144"/>
        <v>May</v>
      </c>
      <c r="D3081" s="16" t="str">
        <f t="shared" si="145"/>
        <v>FY 2008</v>
      </c>
      <c r="E3081" s="16" t="str">
        <f t="shared" si="146"/>
        <v>Q1</v>
      </c>
      <c r="F3081" t="s">
        <v>150</v>
      </c>
      <c r="G3081" t="s">
        <v>151</v>
      </c>
      <c r="H3081">
        <v>44445</v>
      </c>
      <c r="I3081" t="s">
        <v>111</v>
      </c>
      <c r="J3081" t="s">
        <v>112</v>
      </c>
      <c r="L3081">
        <v>140</v>
      </c>
      <c r="M3081" t="s">
        <v>152</v>
      </c>
    </row>
    <row r="3082" spans="1:13" x14ac:dyDescent="0.3">
      <c r="A3082" t="s">
        <v>108</v>
      </c>
      <c r="B3082" s="16">
        <v>39202</v>
      </c>
      <c r="C3082" s="16" t="str">
        <f t="shared" si="144"/>
        <v>Apr</v>
      </c>
      <c r="D3082" s="16" t="str">
        <f t="shared" si="145"/>
        <v>FY 2008</v>
      </c>
      <c r="E3082" s="16" t="str">
        <f t="shared" si="146"/>
        <v>Q1</v>
      </c>
      <c r="F3082" t="s">
        <v>109</v>
      </c>
      <c r="G3082" t="s">
        <v>110</v>
      </c>
      <c r="H3082">
        <v>23417</v>
      </c>
      <c r="I3082" t="s">
        <v>111</v>
      </c>
      <c r="J3082" t="s">
        <v>112</v>
      </c>
      <c r="L3082">
        <v>10</v>
      </c>
      <c r="M3082" t="s">
        <v>113</v>
      </c>
    </row>
    <row r="3083" spans="1:13" x14ac:dyDescent="0.3">
      <c r="A3083" t="s">
        <v>108</v>
      </c>
      <c r="B3083" s="16">
        <v>39202</v>
      </c>
      <c r="C3083" s="16" t="str">
        <f t="shared" si="144"/>
        <v>Apr</v>
      </c>
      <c r="D3083" s="16" t="str">
        <f t="shared" si="145"/>
        <v>FY 2008</v>
      </c>
      <c r="E3083" s="16" t="str">
        <f t="shared" si="146"/>
        <v>Q1</v>
      </c>
      <c r="F3083" t="s">
        <v>114</v>
      </c>
      <c r="G3083" t="s">
        <v>115</v>
      </c>
      <c r="H3083">
        <v>16187</v>
      </c>
      <c r="I3083" t="s">
        <v>111</v>
      </c>
      <c r="J3083" t="s">
        <v>112</v>
      </c>
      <c r="L3083">
        <v>20</v>
      </c>
      <c r="M3083" t="s">
        <v>116</v>
      </c>
    </row>
    <row r="3084" spans="1:13" x14ac:dyDescent="0.3">
      <c r="A3084" t="s">
        <v>108</v>
      </c>
      <c r="B3084" s="16">
        <v>39202</v>
      </c>
      <c r="C3084" s="16" t="str">
        <f t="shared" si="144"/>
        <v>Apr</v>
      </c>
      <c r="D3084" s="16" t="str">
        <f t="shared" si="145"/>
        <v>FY 2008</v>
      </c>
      <c r="E3084" s="16" t="str">
        <f t="shared" si="146"/>
        <v>Q1</v>
      </c>
      <c r="F3084" t="s">
        <v>117</v>
      </c>
      <c r="G3084" t="s">
        <v>118</v>
      </c>
      <c r="H3084">
        <v>339</v>
      </c>
      <c r="I3084" t="s">
        <v>111</v>
      </c>
      <c r="J3084" t="s">
        <v>112</v>
      </c>
      <c r="L3084">
        <v>30</v>
      </c>
      <c r="M3084" t="s">
        <v>119</v>
      </c>
    </row>
    <row r="3085" spans="1:13" x14ac:dyDescent="0.3">
      <c r="A3085" t="s">
        <v>108</v>
      </c>
      <c r="B3085" s="16">
        <v>39202</v>
      </c>
      <c r="C3085" s="16" t="str">
        <f t="shared" si="144"/>
        <v>Apr</v>
      </c>
      <c r="D3085" s="16" t="str">
        <f t="shared" si="145"/>
        <v>FY 2008</v>
      </c>
      <c r="E3085" s="16" t="str">
        <f t="shared" si="146"/>
        <v>Q1</v>
      </c>
      <c r="F3085" t="s">
        <v>120</v>
      </c>
      <c r="G3085" t="s">
        <v>121</v>
      </c>
      <c r="H3085">
        <v>105</v>
      </c>
      <c r="I3085" t="s">
        <v>111</v>
      </c>
      <c r="J3085" t="s">
        <v>112</v>
      </c>
      <c r="L3085">
        <v>40</v>
      </c>
      <c r="M3085" t="s">
        <v>122</v>
      </c>
    </row>
    <row r="3086" spans="1:13" x14ac:dyDescent="0.3">
      <c r="A3086" t="s">
        <v>108</v>
      </c>
      <c r="B3086" s="16">
        <v>39202</v>
      </c>
      <c r="C3086" s="16" t="str">
        <f t="shared" si="144"/>
        <v>Apr</v>
      </c>
      <c r="D3086" s="16" t="str">
        <f t="shared" si="145"/>
        <v>FY 2008</v>
      </c>
      <c r="E3086" s="16" t="str">
        <f t="shared" si="146"/>
        <v>Q1</v>
      </c>
      <c r="F3086" t="s">
        <v>123</v>
      </c>
      <c r="G3086" t="s">
        <v>124</v>
      </c>
      <c r="H3086">
        <v>2203</v>
      </c>
      <c r="I3086" t="s">
        <v>111</v>
      </c>
      <c r="J3086" t="s">
        <v>112</v>
      </c>
      <c r="L3086">
        <v>50</v>
      </c>
      <c r="M3086" t="s">
        <v>125</v>
      </c>
    </row>
    <row r="3087" spans="1:13" x14ac:dyDescent="0.3">
      <c r="A3087" t="s">
        <v>108</v>
      </c>
      <c r="B3087" s="16">
        <v>39202</v>
      </c>
      <c r="C3087" s="16" t="str">
        <f t="shared" si="144"/>
        <v>Apr</v>
      </c>
      <c r="D3087" s="16" t="str">
        <f t="shared" si="145"/>
        <v>FY 2008</v>
      </c>
      <c r="E3087" s="16" t="str">
        <f t="shared" si="146"/>
        <v>Q1</v>
      </c>
      <c r="F3087" t="s">
        <v>126</v>
      </c>
      <c r="G3087" t="s">
        <v>127</v>
      </c>
      <c r="H3087">
        <v>4583</v>
      </c>
      <c r="I3087" t="s">
        <v>111</v>
      </c>
      <c r="J3087" t="s">
        <v>112</v>
      </c>
      <c r="L3087">
        <v>60</v>
      </c>
      <c r="M3087" t="s">
        <v>128</v>
      </c>
    </row>
    <row r="3088" spans="1:13" x14ac:dyDescent="0.3">
      <c r="A3088" t="s">
        <v>108</v>
      </c>
      <c r="B3088" s="16">
        <v>39202</v>
      </c>
      <c r="C3088" s="16" t="str">
        <f t="shared" si="144"/>
        <v>Apr</v>
      </c>
      <c r="D3088" s="16" t="str">
        <f t="shared" si="145"/>
        <v>FY 2008</v>
      </c>
      <c r="E3088" s="16" t="str">
        <f t="shared" si="146"/>
        <v>Q1</v>
      </c>
      <c r="F3088" t="s">
        <v>129</v>
      </c>
      <c r="G3088" t="s">
        <v>130</v>
      </c>
      <c r="H3088">
        <v>39895</v>
      </c>
      <c r="I3088" t="s">
        <v>111</v>
      </c>
      <c r="J3088" t="s">
        <v>112</v>
      </c>
      <c r="L3088">
        <v>70</v>
      </c>
      <c r="M3088" t="s">
        <v>131</v>
      </c>
    </row>
    <row r="3089" spans="1:13" x14ac:dyDescent="0.3">
      <c r="A3089" t="s">
        <v>108</v>
      </c>
      <c r="B3089" s="16">
        <v>39202</v>
      </c>
      <c r="C3089" s="16" t="str">
        <f t="shared" si="144"/>
        <v>Apr</v>
      </c>
      <c r="D3089" s="16" t="str">
        <f t="shared" si="145"/>
        <v>FY 2008</v>
      </c>
      <c r="E3089" s="16" t="str">
        <f t="shared" si="146"/>
        <v>Q1</v>
      </c>
      <c r="F3089" t="s">
        <v>132</v>
      </c>
      <c r="G3089" t="s">
        <v>133</v>
      </c>
      <c r="H3089">
        <v>23571</v>
      </c>
      <c r="I3089" t="s">
        <v>111</v>
      </c>
      <c r="J3089" t="s">
        <v>112</v>
      </c>
      <c r="L3089">
        <v>80</v>
      </c>
      <c r="M3089" t="s">
        <v>134</v>
      </c>
    </row>
    <row r="3090" spans="1:13" x14ac:dyDescent="0.3">
      <c r="A3090" t="s">
        <v>108</v>
      </c>
      <c r="B3090" s="16">
        <v>39202</v>
      </c>
      <c r="C3090" s="16" t="str">
        <f t="shared" si="144"/>
        <v>Apr</v>
      </c>
      <c r="D3090" s="16" t="str">
        <f t="shared" si="145"/>
        <v>FY 2008</v>
      </c>
      <c r="E3090" s="16" t="str">
        <f t="shared" si="146"/>
        <v>Q1</v>
      </c>
      <c r="F3090" t="s">
        <v>135</v>
      </c>
      <c r="G3090" t="s">
        <v>136</v>
      </c>
      <c r="H3090">
        <v>16307</v>
      </c>
      <c r="I3090" t="s">
        <v>111</v>
      </c>
      <c r="J3090" t="s">
        <v>112</v>
      </c>
      <c r="L3090">
        <v>90</v>
      </c>
      <c r="M3090" t="s">
        <v>137</v>
      </c>
    </row>
    <row r="3091" spans="1:13" x14ac:dyDescent="0.3">
      <c r="A3091" t="s">
        <v>108</v>
      </c>
      <c r="B3091" s="16">
        <v>39202</v>
      </c>
      <c r="C3091" s="16" t="str">
        <f t="shared" si="144"/>
        <v>Apr</v>
      </c>
      <c r="D3091" s="16" t="str">
        <f t="shared" si="145"/>
        <v>FY 2008</v>
      </c>
      <c r="E3091" s="16" t="str">
        <f t="shared" si="146"/>
        <v>Q1</v>
      </c>
      <c r="F3091" t="s">
        <v>138</v>
      </c>
      <c r="G3091" t="s">
        <v>139</v>
      </c>
      <c r="H3091">
        <v>389</v>
      </c>
      <c r="I3091" t="s">
        <v>111</v>
      </c>
      <c r="J3091" t="s">
        <v>112</v>
      </c>
      <c r="L3091">
        <v>100</v>
      </c>
      <c r="M3091" t="s">
        <v>140</v>
      </c>
    </row>
    <row r="3092" spans="1:13" x14ac:dyDescent="0.3">
      <c r="A3092" t="s">
        <v>108</v>
      </c>
      <c r="B3092" s="16">
        <v>39202</v>
      </c>
      <c r="C3092" s="16" t="str">
        <f t="shared" si="144"/>
        <v>Apr</v>
      </c>
      <c r="D3092" s="16" t="str">
        <f t="shared" si="145"/>
        <v>FY 2008</v>
      </c>
      <c r="E3092" s="16" t="str">
        <f t="shared" si="146"/>
        <v>Q1</v>
      </c>
      <c r="F3092" t="s">
        <v>141</v>
      </c>
      <c r="G3092" t="s">
        <v>142</v>
      </c>
      <c r="H3092">
        <v>131</v>
      </c>
      <c r="I3092" t="s">
        <v>111</v>
      </c>
      <c r="J3092" t="s">
        <v>112</v>
      </c>
      <c r="L3092">
        <v>110</v>
      </c>
      <c r="M3092" t="s">
        <v>143</v>
      </c>
    </row>
    <row r="3093" spans="1:13" x14ac:dyDescent="0.3">
      <c r="A3093" t="s">
        <v>108</v>
      </c>
      <c r="B3093" s="16">
        <v>39202</v>
      </c>
      <c r="C3093" s="16" t="str">
        <f t="shared" si="144"/>
        <v>Apr</v>
      </c>
      <c r="D3093" s="16" t="str">
        <f t="shared" si="145"/>
        <v>FY 2008</v>
      </c>
      <c r="E3093" s="16" t="str">
        <f t="shared" si="146"/>
        <v>Q1</v>
      </c>
      <c r="F3093" t="s">
        <v>144</v>
      </c>
      <c r="G3093" t="s">
        <v>145</v>
      </c>
      <c r="H3093">
        <v>2149</v>
      </c>
      <c r="I3093" t="s">
        <v>111</v>
      </c>
      <c r="J3093" t="s">
        <v>112</v>
      </c>
      <c r="L3093">
        <v>120</v>
      </c>
      <c r="M3093" t="s">
        <v>146</v>
      </c>
    </row>
    <row r="3094" spans="1:13" x14ac:dyDescent="0.3">
      <c r="A3094" t="s">
        <v>108</v>
      </c>
      <c r="B3094" s="16">
        <v>39202</v>
      </c>
      <c r="C3094" s="16" t="str">
        <f t="shared" si="144"/>
        <v>Apr</v>
      </c>
      <c r="D3094" s="16" t="str">
        <f t="shared" si="145"/>
        <v>FY 2008</v>
      </c>
      <c r="E3094" s="16" t="str">
        <f t="shared" si="146"/>
        <v>Q1</v>
      </c>
      <c r="F3094" t="s">
        <v>147</v>
      </c>
      <c r="G3094" t="s">
        <v>148</v>
      </c>
      <c r="H3094">
        <v>4595</v>
      </c>
      <c r="I3094" t="s">
        <v>111</v>
      </c>
      <c r="J3094" t="s">
        <v>112</v>
      </c>
      <c r="L3094">
        <v>130</v>
      </c>
      <c r="M3094" t="s">
        <v>149</v>
      </c>
    </row>
    <row r="3095" spans="1:13" x14ac:dyDescent="0.3">
      <c r="A3095" t="s">
        <v>108</v>
      </c>
      <c r="B3095" s="16">
        <v>39202</v>
      </c>
      <c r="C3095" s="16" t="str">
        <f t="shared" si="144"/>
        <v>Apr</v>
      </c>
      <c r="D3095" s="16" t="str">
        <f t="shared" si="145"/>
        <v>FY 2008</v>
      </c>
      <c r="E3095" s="16" t="str">
        <f t="shared" si="146"/>
        <v>Q1</v>
      </c>
      <c r="F3095" t="s">
        <v>150</v>
      </c>
      <c r="G3095" t="s">
        <v>151</v>
      </c>
      <c r="H3095">
        <v>38995</v>
      </c>
      <c r="I3095" t="s">
        <v>111</v>
      </c>
      <c r="J3095" t="s">
        <v>112</v>
      </c>
      <c r="L3095">
        <v>140</v>
      </c>
      <c r="M3095" t="s">
        <v>152</v>
      </c>
    </row>
    <row r="3096" spans="1:13" x14ac:dyDescent="0.3">
      <c r="A3096" t="s">
        <v>108</v>
      </c>
      <c r="B3096" s="16">
        <v>39172</v>
      </c>
      <c r="C3096" s="16" t="str">
        <f t="shared" si="144"/>
        <v>Mar</v>
      </c>
      <c r="D3096" s="16" t="str">
        <f t="shared" si="145"/>
        <v>FY 2007</v>
      </c>
      <c r="E3096" s="16" t="str">
        <f t="shared" si="146"/>
        <v>Q4</v>
      </c>
      <c r="F3096" t="s">
        <v>109</v>
      </c>
      <c r="G3096" t="s">
        <v>110</v>
      </c>
      <c r="H3096">
        <v>25130</v>
      </c>
      <c r="I3096" t="s">
        <v>111</v>
      </c>
      <c r="J3096" t="s">
        <v>112</v>
      </c>
      <c r="L3096">
        <v>10</v>
      </c>
      <c r="M3096" t="s">
        <v>113</v>
      </c>
    </row>
    <row r="3097" spans="1:13" x14ac:dyDescent="0.3">
      <c r="A3097" t="s">
        <v>108</v>
      </c>
      <c r="B3097" s="16">
        <v>39172</v>
      </c>
      <c r="C3097" s="16" t="str">
        <f t="shared" si="144"/>
        <v>Mar</v>
      </c>
      <c r="D3097" s="16" t="str">
        <f t="shared" si="145"/>
        <v>FY 2007</v>
      </c>
      <c r="E3097" s="16" t="str">
        <f t="shared" si="146"/>
        <v>Q4</v>
      </c>
      <c r="F3097" t="s">
        <v>114</v>
      </c>
      <c r="G3097" t="s">
        <v>115</v>
      </c>
      <c r="H3097">
        <v>17399</v>
      </c>
      <c r="I3097" t="s">
        <v>111</v>
      </c>
      <c r="J3097" t="s">
        <v>112</v>
      </c>
      <c r="L3097">
        <v>20</v>
      </c>
      <c r="M3097" t="s">
        <v>116</v>
      </c>
    </row>
    <row r="3098" spans="1:13" x14ac:dyDescent="0.3">
      <c r="A3098" t="s">
        <v>108</v>
      </c>
      <c r="B3098" s="16">
        <v>39172</v>
      </c>
      <c r="C3098" s="16" t="str">
        <f t="shared" si="144"/>
        <v>Mar</v>
      </c>
      <c r="D3098" s="16" t="str">
        <f t="shared" si="145"/>
        <v>FY 2007</v>
      </c>
      <c r="E3098" s="16" t="str">
        <f t="shared" si="146"/>
        <v>Q4</v>
      </c>
      <c r="F3098" t="s">
        <v>117</v>
      </c>
      <c r="G3098" t="s">
        <v>118</v>
      </c>
      <c r="H3098">
        <v>408</v>
      </c>
      <c r="I3098" t="s">
        <v>111</v>
      </c>
      <c r="J3098" t="s">
        <v>112</v>
      </c>
      <c r="L3098">
        <v>30</v>
      </c>
      <c r="M3098" t="s">
        <v>119</v>
      </c>
    </row>
    <row r="3099" spans="1:13" x14ac:dyDescent="0.3">
      <c r="A3099" t="s">
        <v>108</v>
      </c>
      <c r="B3099" s="16">
        <v>39172</v>
      </c>
      <c r="C3099" s="16" t="str">
        <f t="shared" si="144"/>
        <v>Mar</v>
      </c>
      <c r="D3099" s="16" t="str">
        <f t="shared" si="145"/>
        <v>FY 2007</v>
      </c>
      <c r="E3099" s="16" t="str">
        <f t="shared" si="146"/>
        <v>Q4</v>
      </c>
      <c r="F3099" t="s">
        <v>120</v>
      </c>
      <c r="G3099" t="s">
        <v>121</v>
      </c>
      <c r="H3099">
        <v>79</v>
      </c>
      <c r="I3099" t="s">
        <v>111</v>
      </c>
      <c r="J3099" t="s">
        <v>112</v>
      </c>
      <c r="L3099">
        <v>40</v>
      </c>
      <c r="M3099" t="s">
        <v>122</v>
      </c>
    </row>
    <row r="3100" spans="1:13" x14ac:dyDescent="0.3">
      <c r="A3100" t="s">
        <v>108</v>
      </c>
      <c r="B3100" s="16">
        <v>39172</v>
      </c>
      <c r="C3100" s="16" t="str">
        <f t="shared" si="144"/>
        <v>Mar</v>
      </c>
      <c r="D3100" s="16" t="str">
        <f t="shared" si="145"/>
        <v>FY 2007</v>
      </c>
      <c r="E3100" s="16" t="str">
        <f t="shared" si="146"/>
        <v>Q4</v>
      </c>
      <c r="F3100" t="s">
        <v>123</v>
      </c>
      <c r="G3100" t="s">
        <v>124</v>
      </c>
      <c r="H3100">
        <v>2500</v>
      </c>
      <c r="I3100" t="s">
        <v>111</v>
      </c>
      <c r="J3100" t="s">
        <v>112</v>
      </c>
      <c r="L3100">
        <v>50</v>
      </c>
      <c r="M3100" t="s">
        <v>125</v>
      </c>
    </row>
    <row r="3101" spans="1:13" x14ac:dyDescent="0.3">
      <c r="A3101" t="s">
        <v>108</v>
      </c>
      <c r="B3101" s="16">
        <v>39172</v>
      </c>
      <c r="C3101" s="16" t="str">
        <f t="shared" si="144"/>
        <v>Mar</v>
      </c>
      <c r="D3101" s="16" t="str">
        <f t="shared" si="145"/>
        <v>FY 2007</v>
      </c>
      <c r="E3101" s="16" t="str">
        <f t="shared" si="146"/>
        <v>Q4</v>
      </c>
      <c r="F3101" t="s">
        <v>126</v>
      </c>
      <c r="G3101" t="s">
        <v>127</v>
      </c>
      <c r="H3101">
        <v>4744</v>
      </c>
      <c r="I3101" t="s">
        <v>111</v>
      </c>
      <c r="J3101" t="s">
        <v>112</v>
      </c>
      <c r="L3101">
        <v>60</v>
      </c>
      <c r="M3101" t="s">
        <v>128</v>
      </c>
    </row>
    <row r="3102" spans="1:13" x14ac:dyDescent="0.3">
      <c r="A3102" t="s">
        <v>108</v>
      </c>
      <c r="B3102" s="16">
        <v>39172</v>
      </c>
      <c r="C3102" s="16" t="str">
        <f t="shared" si="144"/>
        <v>Mar</v>
      </c>
      <c r="D3102" s="16" t="str">
        <f t="shared" si="145"/>
        <v>FY 2007</v>
      </c>
      <c r="E3102" s="16" t="str">
        <f t="shared" si="146"/>
        <v>Q4</v>
      </c>
      <c r="F3102" t="s">
        <v>129</v>
      </c>
      <c r="G3102" t="s">
        <v>130</v>
      </c>
      <c r="H3102">
        <v>38647</v>
      </c>
      <c r="I3102" t="s">
        <v>111</v>
      </c>
      <c r="J3102" t="s">
        <v>112</v>
      </c>
      <c r="L3102">
        <v>70</v>
      </c>
      <c r="M3102" t="s">
        <v>131</v>
      </c>
    </row>
    <row r="3103" spans="1:13" x14ac:dyDescent="0.3">
      <c r="A3103" t="s">
        <v>108</v>
      </c>
      <c r="B3103" s="16">
        <v>39172</v>
      </c>
      <c r="C3103" s="16" t="str">
        <f t="shared" si="144"/>
        <v>Mar</v>
      </c>
      <c r="D3103" s="16" t="str">
        <f t="shared" si="145"/>
        <v>FY 2007</v>
      </c>
      <c r="E3103" s="16" t="str">
        <f t="shared" si="146"/>
        <v>Q4</v>
      </c>
      <c r="F3103" t="s">
        <v>132</v>
      </c>
      <c r="G3103" t="s">
        <v>133</v>
      </c>
      <c r="H3103">
        <v>24695</v>
      </c>
      <c r="I3103" t="s">
        <v>111</v>
      </c>
      <c r="J3103" t="s">
        <v>112</v>
      </c>
      <c r="L3103">
        <v>80</v>
      </c>
      <c r="M3103" t="s">
        <v>134</v>
      </c>
    </row>
    <row r="3104" spans="1:13" x14ac:dyDescent="0.3">
      <c r="A3104" t="s">
        <v>108</v>
      </c>
      <c r="B3104" s="16">
        <v>39172</v>
      </c>
      <c r="C3104" s="16" t="str">
        <f t="shared" si="144"/>
        <v>Mar</v>
      </c>
      <c r="D3104" s="16" t="str">
        <f t="shared" si="145"/>
        <v>FY 2007</v>
      </c>
      <c r="E3104" s="16" t="str">
        <f t="shared" si="146"/>
        <v>Q4</v>
      </c>
      <c r="F3104" t="s">
        <v>135</v>
      </c>
      <c r="G3104" t="s">
        <v>136</v>
      </c>
      <c r="H3104">
        <v>17171</v>
      </c>
      <c r="I3104" t="s">
        <v>111</v>
      </c>
      <c r="J3104" t="s">
        <v>112</v>
      </c>
      <c r="L3104">
        <v>90</v>
      </c>
      <c r="M3104" t="s">
        <v>137</v>
      </c>
    </row>
    <row r="3105" spans="1:13" x14ac:dyDescent="0.3">
      <c r="A3105" t="s">
        <v>108</v>
      </c>
      <c r="B3105" s="16">
        <v>39172</v>
      </c>
      <c r="C3105" s="16" t="str">
        <f t="shared" si="144"/>
        <v>Mar</v>
      </c>
      <c r="D3105" s="16" t="str">
        <f t="shared" si="145"/>
        <v>FY 2007</v>
      </c>
      <c r="E3105" s="16" t="str">
        <f t="shared" si="146"/>
        <v>Q4</v>
      </c>
      <c r="F3105" t="s">
        <v>138</v>
      </c>
      <c r="G3105" t="s">
        <v>139</v>
      </c>
      <c r="H3105">
        <v>406</v>
      </c>
      <c r="I3105" t="s">
        <v>111</v>
      </c>
      <c r="J3105" t="s">
        <v>112</v>
      </c>
      <c r="L3105">
        <v>100</v>
      </c>
      <c r="M3105" t="s">
        <v>140</v>
      </c>
    </row>
    <row r="3106" spans="1:13" x14ac:dyDescent="0.3">
      <c r="A3106" t="s">
        <v>108</v>
      </c>
      <c r="B3106" s="16">
        <v>39172</v>
      </c>
      <c r="C3106" s="16" t="str">
        <f t="shared" si="144"/>
        <v>Mar</v>
      </c>
      <c r="D3106" s="16" t="str">
        <f t="shared" si="145"/>
        <v>FY 2007</v>
      </c>
      <c r="E3106" s="16" t="str">
        <f t="shared" si="146"/>
        <v>Q4</v>
      </c>
      <c r="F3106" t="s">
        <v>141</v>
      </c>
      <c r="G3106" t="s">
        <v>142</v>
      </c>
      <c r="H3106">
        <v>60</v>
      </c>
      <c r="I3106" t="s">
        <v>111</v>
      </c>
      <c r="J3106" t="s">
        <v>112</v>
      </c>
      <c r="L3106">
        <v>110</v>
      </c>
      <c r="M3106" t="s">
        <v>143</v>
      </c>
    </row>
    <row r="3107" spans="1:13" x14ac:dyDescent="0.3">
      <c r="A3107" t="s">
        <v>108</v>
      </c>
      <c r="B3107" s="16">
        <v>39172</v>
      </c>
      <c r="C3107" s="16" t="str">
        <f t="shared" si="144"/>
        <v>Mar</v>
      </c>
      <c r="D3107" s="16" t="str">
        <f t="shared" si="145"/>
        <v>FY 2007</v>
      </c>
      <c r="E3107" s="16" t="str">
        <f t="shared" si="146"/>
        <v>Q4</v>
      </c>
      <c r="F3107" t="s">
        <v>144</v>
      </c>
      <c r="G3107" t="s">
        <v>145</v>
      </c>
      <c r="H3107">
        <v>2296</v>
      </c>
      <c r="I3107" t="s">
        <v>111</v>
      </c>
      <c r="J3107" t="s">
        <v>112</v>
      </c>
      <c r="L3107">
        <v>120</v>
      </c>
      <c r="M3107" t="s">
        <v>146</v>
      </c>
    </row>
    <row r="3108" spans="1:13" x14ac:dyDescent="0.3">
      <c r="A3108" t="s">
        <v>108</v>
      </c>
      <c r="B3108" s="16">
        <v>39172</v>
      </c>
      <c r="C3108" s="16" t="str">
        <f t="shared" si="144"/>
        <v>Mar</v>
      </c>
      <c r="D3108" s="16" t="str">
        <f t="shared" si="145"/>
        <v>FY 2007</v>
      </c>
      <c r="E3108" s="16" t="str">
        <f t="shared" si="146"/>
        <v>Q4</v>
      </c>
      <c r="F3108" t="s">
        <v>147</v>
      </c>
      <c r="G3108" t="s">
        <v>148</v>
      </c>
      <c r="H3108">
        <v>4762</v>
      </c>
      <c r="I3108" t="s">
        <v>111</v>
      </c>
      <c r="J3108" t="s">
        <v>112</v>
      </c>
      <c r="L3108">
        <v>130</v>
      </c>
      <c r="M3108" t="s">
        <v>149</v>
      </c>
    </row>
    <row r="3109" spans="1:13" x14ac:dyDescent="0.3">
      <c r="A3109" t="s">
        <v>108</v>
      </c>
      <c r="B3109" s="16">
        <v>39172</v>
      </c>
      <c r="C3109" s="16" t="str">
        <f t="shared" si="144"/>
        <v>Mar</v>
      </c>
      <c r="D3109" s="16" t="str">
        <f t="shared" si="145"/>
        <v>FY 2007</v>
      </c>
      <c r="E3109" s="16" t="str">
        <f t="shared" si="146"/>
        <v>Q4</v>
      </c>
      <c r="F3109" t="s">
        <v>150</v>
      </c>
      <c r="G3109" t="s">
        <v>151</v>
      </c>
      <c r="H3109">
        <v>39032</v>
      </c>
      <c r="I3109" t="s">
        <v>111</v>
      </c>
      <c r="J3109" t="s">
        <v>112</v>
      </c>
      <c r="L3109">
        <v>140</v>
      </c>
      <c r="M3109" t="s">
        <v>152</v>
      </c>
    </row>
    <row r="3110" spans="1:13" x14ac:dyDescent="0.3">
      <c r="A3110" t="s">
        <v>108</v>
      </c>
      <c r="B3110" s="16">
        <v>39141</v>
      </c>
      <c r="C3110" s="16" t="str">
        <f t="shared" si="144"/>
        <v>Feb</v>
      </c>
      <c r="D3110" s="16" t="str">
        <f t="shared" si="145"/>
        <v>FY 2007</v>
      </c>
      <c r="E3110" s="16" t="str">
        <f t="shared" si="146"/>
        <v>Q4</v>
      </c>
      <c r="F3110" t="s">
        <v>109</v>
      </c>
      <c r="G3110" t="s">
        <v>110</v>
      </c>
      <c r="H3110">
        <v>22718</v>
      </c>
      <c r="I3110" t="s">
        <v>111</v>
      </c>
      <c r="J3110" t="s">
        <v>112</v>
      </c>
      <c r="L3110">
        <v>10</v>
      </c>
      <c r="M3110" t="s">
        <v>113</v>
      </c>
    </row>
    <row r="3111" spans="1:13" x14ac:dyDescent="0.3">
      <c r="A3111" t="s">
        <v>108</v>
      </c>
      <c r="B3111" s="16">
        <v>39141</v>
      </c>
      <c r="C3111" s="16" t="str">
        <f t="shared" si="144"/>
        <v>Feb</v>
      </c>
      <c r="D3111" s="16" t="str">
        <f t="shared" si="145"/>
        <v>FY 2007</v>
      </c>
      <c r="E3111" s="16" t="str">
        <f t="shared" si="146"/>
        <v>Q4</v>
      </c>
      <c r="F3111" t="s">
        <v>114</v>
      </c>
      <c r="G3111" t="s">
        <v>115</v>
      </c>
      <c r="H3111">
        <v>14847</v>
      </c>
      <c r="I3111" t="s">
        <v>111</v>
      </c>
      <c r="J3111" t="s">
        <v>112</v>
      </c>
      <c r="L3111">
        <v>20</v>
      </c>
      <c r="M3111" t="s">
        <v>116</v>
      </c>
    </row>
    <row r="3112" spans="1:13" x14ac:dyDescent="0.3">
      <c r="A3112" t="s">
        <v>108</v>
      </c>
      <c r="B3112" s="16">
        <v>39141</v>
      </c>
      <c r="C3112" s="16" t="str">
        <f t="shared" si="144"/>
        <v>Feb</v>
      </c>
      <c r="D3112" s="16" t="str">
        <f t="shared" si="145"/>
        <v>FY 2007</v>
      </c>
      <c r="E3112" s="16" t="str">
        <f t="shared" si="146"/>
        <v>Q4</v>
      </c>
      <c r="F3112" t="s">
        <v>117</v>
      </c>
      <c r="G3112" t="s">
        <v>118</v>
      </c>
      <c r="H3112">
        <v>360</v>
      </c>
      <c r="I3112" t="s">
        <v>111</v>
      </c>
      <c r="J3112" t="s">
        <v>112</v>
      </c>
      <c r="L3112">
        <v>30</v>
      </c>
      <c r="M3112" t="s">
        <v>119</v>
      </c>
    </row>
    <row r="3113" spans="1:13" x14ac:dyDescent="0.3">
      <c r="A3113" t="s">
        <v>108</v>
      </c>
      <c r="B3113" s="16">
        <v>39141</v>
      </c>
      <c r="C3113" s="16" t="str">
        <f t="shared" si="144"/>
        <v>Feb</v>
      </c>
      <c r="D3113" s="16" t="str">
        <f t="shared" si="145"/>
        <v>FY 2007</v>
      </c>
      <c r="E3113" s="16" t="str">
        <f t="shared" si="146"/>
        <v>Q4</v>
      </c>
      <c r="F3113" t="s">
        <v>120</v>
      </c>
      <c r="G3113" t="s">
        <v>121</v>
      </c>
      <c r="H3113">
        <v>48</v>
      </c>
      <c r="I3113" t="s">
        <v>111</v>
      </c>
      <c r="J3113" t="s">
        <v>112</v>
      </c>
      <c r="L3113">
        <v>40</v>
      </c>
      <c r="M3113" t="s">
        <v>122</v>
      </c>
    </row>
    <row r="3114" spans="1:13" x14ac:dyDescent="0.3">
      <c r="A3114" t="s">
        <v>108</v>
      </c>
      <c r="B3114" s="16">
        <v>39141</v>
      </c>
      <c r="C3114" s="16" t="str">
        <f t="shared" si="144"/>
        <v>Feb</v>
      </c>
      <c r="D3114" s="16" t="str">
        <f t="shared" si="145"/>
        <v>FY 2007</v>
      </c>
      <c r="E3114" s="16" t="str">
        <f t="shared" si="146"/>
        <v>Q4</v>
      </c>
      <c r="F3114" t="s">
        <v>123</v>
      </c>
      <c r="G3114" t="s">
        <v>124</v>
      </c>
      <c r="H3114">
        <v>2100</v>
      </c>
      <c r="I3114" t="s">
        <v>111</v>
      </c>
      <c r="J3114" t="s">
        <v>112</v>
      </c>
      <c r="L3114">
        <v>50</v>
      </c>
      <c r="M3114" t="s">
        <v>125</v>
      </c>
    </row>
    <row r="3115" spans="1:13" x14ac:dyDescent="0.3">
      <c r="A3115" t="s">
        <v>108</v>
      </c>
      <c r="B3115" s="16">
        <v>39141</v>
      </c>
      <c r="C3115" s="16" t="str">
        <f t="shared" si="144"/>
        <v>Feb</v>
      </c>
      <c r="D3115" s="16" t="str">
        <f t="shared" si="145"/>
        <v>FY 2007</v>
      </c>
      <c r="E3115" s="16" t="str">
        <f t="shared" si="146"/>
        <v>Q4</v>
      </c>
      <c r="F3115" t="s">
        <v>126</v>
      </c>
      <c r="G3115" t="s">
        <v>127</v>
      </c>
      <c r="H3115">
        <v>5363</v>
      </c>
      <c r="I3115" t="s">
        <v>111</v>
      </c>
      <c r="J3115" t="s">
        <v>112</v>
      </c>
      <c r="L3115">
        <v>60</v>
      </c>
      <c r="M3115" t="s">
        <v>128</v>
      </c>
    </row>
    <row r="3116" spans="1:13" x14ac:dyDescent="0.3">
      <c r="A3116" t="s">
        <v>108</v>
      </c>
      <c r="B3116" s="16">
        <v>39141</v>
      </c>
      <c r="C3116" s="16" t="str">
        <f t="shared" si="144"/>
        <v>Feb</v>
      </c>
      <c r="D3116" s="16" t="str">
        <f t="shared" si="145"/>
        <v>FY 2007</v>
      </c>
      <c r="E3116" s="16" t="str">
        <f t="shared" si="146"/>
        <v>Q4</v>
      </c>
      <c r="F3116" t="s">
        <v>129</v>
      </c>
      <c r="G3116" t="s">
        <v>130</v>
      </c>
      <c r="H3116">
        <v>38128</v>
      </c>
      <c r="I3116" t="s">
        <v>111</v>
      </c>
      <c r="J3116" t="s">
        <v>112</v>
      </c>
      <c r="L3116">
        <v>70</v>
      </c>
      <c r="M3116" t="s">
        <v>131</v>
      </c>
    </row>
    <row r="3117" spans="1:13" x14ac:dyDescent="0.3">
      <c r="A3117" t="s">
        <v>108</v>
      </c>
      <c r="B3117" s="16">
        <v>39141</v>
      </c>
      <c r="C3117" s="16" t="str">
        <f t="shared" si="144"/>
        <v>Feb</v>
      </c>
      <c r="D3117" s="16" t="str">
        <f t="shared" si="145"/>
        <v>FY 2007</v>
      </c>
      <c r="E3117" s="16" t="str">
        <f t="shared" si="146"/>
        <v>Q4</v>
      </c>
      <c r="F3117" t="s">
        <v>132</v>
      </c>
      <c r="G3117" t="s">
        <v>133</v>
      </c>
      <c r="H3117">
        <v>22671</v>
      </c>
      <c r="I3117" t="s">
        <v>111</v>
      </c>
      <c r="J3117" t="s">
        <v>112</v>
      </c>
      <c r="L3117">
        <v>80</v>
      </c>
      <c r="M3117" t="s">
        <v>134</v>
      </c>
    </row>
    <row r="3118" spans="1:13" x14ac:dyDescent="0.3">
      <c r="A3118" t="s">
        <v>108</v>
      </c>
      <c r="B3118" s="16">
        <v>39141</v>
      </c>
      <c r="C3118" s="16" t="str">
        <f t="shared" si="144"/>
        <v>Feb</v>
      </c>
      <c r="D3118" s="16" t="str">
        <f t="shared" si="145"/>
        <v>FY 2007</v>
      </c>
      <c r="E3118" s="16" t="str">
        <f t="shared" si="146"/>
        <v>Q4</v>
      </c>
      <c r="F3118" t="s">
        <v>135</v>
      </c>
      <c r="G3118" t="s">
        <v>136</v>
      </c>
      <c r="H3118">
        <v>15105</v>
      </c>
      <c r="I3118" t="s">
        <v>111</v>
      </c>
      <c r="J3118" t="s">
        <v>112</v>
      </c>
      <c r="L3118">
        <v>90</v>
      </c>
      <c r="M3118" t="s">
        <v>137</v>
      </c>
    </row>
    <row r="3119" spans="1:13" x14ac:dyDescent="0.3">
      <c r="A3119" t="s">
        <v>108</v>
      </c>
      <c r="B3119" s="16">
        <v>39141</v>
      </c>
      <c r="C3119" s="16" t="str">
        <f t="shared" si="144"/>
        <v>Feb</v>
      </c>
      <c r="D3119" s="16" t="str">
        <f t="shared" si="145"/>
        <v>FY 2007</v>
      </c>
      <c r="E3119" s="16" t="str">
        <f t="shared" si="146"/>
        <v>Q4</v>
      </c>
      <c r="F3119" t="s">
        <v>138</v>
      </c>
      <c r="G3119" t="s">
        <v>139</v>
      </c>
      <c r="H3119">
        <v>309</v>
      </c>
      <c r="I3119" t="s">
        <v>111</v>
      </c>
      <c r="J3119" t="s">
        <v>112</v>
      </c>
      <c r="L3119">
        <v>100</v>
      </c>
      <c r="M3119" t="s">
        <v>140</v>
      </c>
    </row>
    <row r="3120" spans="1:13" x14ac:dyDescent="0.3">
      <c r="A3120" t="s">
        <v>108</v>
      </c>
      <c r="B3120" s="16">
        <v>39141</v>
      </c>
      <c r="C3120" s="16" t="str">
        <f t="shared" si="144"/>
        <v>Feb</v>
      </c>
      <c r="D3120" s="16" t="str">
        <f t="shared" si="145"/>
        <v>FY 2007</v>
      </c>
      <c r="E3120" s="16" t="str">
        <f t="shared" si="146"/>
        <v>Q4</v>
      </c>
      <c r="F3120" t="s">
        <v>141</v>
      </c>
      <c r="G3120" t="s">
        <v>142</v>
      </c>
      <c r="H3120">
        <v>67</v>
      </c>
      <c r="I3120" t="s">
        <v>111</v>
      </c>
      <c r="J3120" t="s">
        <v>112</v>
      </c>
      <c r="L3120">
        <v>110</v>
      </c>
      <c r="M3120" t="s">
        <v>143</v>
      </c>
    </row>
    <row r="3121" spans="1:13" x14ac:dyDescent="0.3">
      <c r="A3121" t="s">
        <v>108</v>
      </c>
      <c r="B3121" s="16">
        <v>39141</v>
      </c>
      <c r="C3121" s="16" t="str">
        <f t="shared" si="144"/>
        <v>Feb</v>
      </c>
      <c r="D3121" s="16" t="str">
        <f t="shared" si="145"/>
        <v>FY 2007</v>
      </c>
      <c r="E3121" s="16" t="str">
        <f t="shared" si="146"/>
        <v>Q4</v>
      </c>
      <c r="F3121" t="s">
        <v>144</v>
      </c>
      <c r="G3121" t="s">
        <v>145</v>
      </c>
      <c r="H3121">
        <v>1976</v>
      </c>
      <c r="I3121" t="s">
        <v>111</v>
      </c>
      <c r="J3121" t="s">
        <v>112</v>
      </c>
      <c r="L3121">
        <v>120</v>
      </c>
      <c r="M3121" t="s">
        <v>146</v>
      </c>
    </row>
    <row r="3122" spans="1:13" x14ac:dyDescent="0.3">
      <c r="A3122" t="s">
        <v>108</v>
      </c>
      <c r="B3122" s="16">
        <v>39141</v>
      </c>
      <c r="C3122" s="16" t="str">
        <f t="shared" si="144"/>
        <v>Feb</v>
      </c>
      <c r="D3122" s="16" t="str">
        <f t="shared" si="145"/>
        <v>FY 2007</v>
      </c>
      <c r="E3122" s="16" t="str">
        <f t="shared" si="146"/>
        <v>Q4</v>
      </c>
      <c r="F3122" t="s">
        <v>147</v>
      </c>
      <c r="G3122" t="s">
        <v>148</v>
      </c>
      <c r="H3122">
        <v>5214</v>
      </c>
      <c r="I3122" t="s">
        <v>111</v>
      </c>
      <c r="J3122" t="s">
        <v>112</v>
      </c>
      <c r="L3122">
        <v>130</v>
      </c>
      <c r="M3122" t="s">
        <v>149</v>
      </c>
    </row>
    <row r="3123" spans="1:13" x14ac:dyDescent="0.3">
      <c r="A3123" t="s">
        <v>108</v>
      </c>
      <c r="B3123" s="16">
        <v>39141</v>
      </c>
      <c r="C3123" s="16" t="str">
        <f t="shared" si="144"/>
        <v>Feb</v>
      </c>
      <c r="D3123" s="16" t="str">
        <f t="shared" si="145"/>
        <v>FY 2007</v>
      </c>
      <c r="E3123" s="16" t="str">
        <f t="shared" si="146"/>
        <v>Q4</v>
      </c>
      <c r="F3123" t="s">
        <v>150</v>
      </c>
      <c r="G3123" t="s">
        <v>151</v>
      </c>
      <c r="H3123">
        <v>39484</v>
      </c>
      <c r="I3123" t="s">
        <v>111</v>
      </c>
      <c r="J3123" t="s">
        <v>112</v>
      </c>
      <c r="L3123">
        <v>140</v>
      </c>
      <c r="M3123" t="s">
        <v>152</v>
      </c>
    </row>
    <row r="3124" spans="1:13" x14ac:dyDescent="0.3">
      <c r="A3124" t="s">
        <v>108</v>
      </c>
      <c r="B3124" s="16">
        <v>39113</v>
      </c>
      <c r="C3124" s="16" t="str">
        <f t="shared" si="144"/>
        <v>Jan</v>
      </c>
      <c r="D3124" s="16" t="str">
        <f t="shared" si="145"/>
        <v>FY 2007</v>
      </c>
      <c r="E3124" s="16" t="str">
        <f t="shared" si="146"/>
        <v>Q4</v>
      </c>
      <c r="F3124" t="s">
        <v>109</v>
      </c>
      <c r="G3124" t="s">
        <v>110</v>
      </c>
      <c r="H3124">
        <v>19227</v>
      </c>
      <c r="I3124" t="s">
        <v>111</v>
      </c>
      <c r="J3124" t="s">
        <v>112</v>
      </c>
      <c r="L3124">
        <v>10</v>
      </c>
      <c r="M3124" t="s">
        <v>113</v>
      </c>
    </row>
    <row r="3125" spans="1:13" x14ac:dyDescent="0.3">
      <c r="A3125" t="s">
        <v>108</v>
      </c>
      <c r="B3125" s="16">
        <v>39113</v>
      </c>
      <c r="C3125" s="16" t="str">
        <f t="shared" si="144"/>
        <v>Jan</v>
      </c>
      <c r="D3125" s="16" t="str">
        <f t="shared" si="145"/>
        <v>FY 2007</v>
      </c>
      <c r="E3125" s="16" t="str">
        <f t="shared" si="146"/>
        <v>Q4</v>
      </c>
      <c r="F3125" t="s">
        <v>114</v>
      </c>
      <c r="G3125" t="s">
        <v>115</v>
      </c>
      <c r="H3125">
        <v>13299</v>
      </c>
      <c r="I3125" t="s">
        <v>111</v>
      </c>
      <c r="J3125" t="s">
        <v>112</v>
      </c>
      <c r="L3125">
        <v>20</v>
      </c>
      <c r="M3125" t="s">
        <v>116</v>
      </c>
    </row>
    <row r="3126" spans="1:13" x14ac:dyDescent="0.3">
      <c r="A3126" t="s">
        <v>108</v>
      </c>
      <c r="B3126" s="16">
        <v>39113</v>
      </c>
      <c r="C3126" s="16" t="str">
        <f t="shared" si="144"/>
        <v>Jan</v>
      </c>
      <c r="D3126" s="16" t="str">
        <f t="shared" si="145"/>
        <v>FY 2007</v>
      </c>
      <c r="E3126" s="16" t="str">
        <f t="shared" si="146"/>
        <v>Q4</v>
      </c>
      <c r="F3126" t="s">
        <v>117</v>
      </c>
      <c r="G3126" t="s">
        <v>118</v>
      </c>
      <c r="H3126">
        <v>259</v>
      </c>
      <c r="I3126" t="s">
        <v>111</v>
      </c>
      <c r="J3126" t="s">
        <v>112</v>
      </c>
      <c r="L3126">
        <v>30</v>
      </c>
      <c r="M3126" t="s">
        <v>119</v>
      </c>
    </row>
    <row r="3127" spans="1:13" x14ac:dyDescent="0.3">
      <c r="A3127" t="s">
        <v>108</v>
      </c>
      <c r="B3127" s="16">
        <v>39113</v>
      </c>
      <c r="C3127" s="16" t="str">
        <f t="shared" si="144"/>
        <v>Jan</v>
      </c>
      <c r="D3127" s="16" t="str">
        <f t="shared" si="145"/>
        <v>FY 2007</v>
      </c>
      <c r="E3127" s="16" t="str">
        <f t="shared" si="146"/>
        <v>Q4</v>
      </c>
      <c r="F3127" t="s">
        <v>120</v>
      </c>
      <c r="G3127" t="s">
        <v>121</v>
      </c>
      <c r="H3127">
        <v>59</v>
      </c>
      <c r="I3127" t="s">
        <v>111</v>
      </c>
      <c r="J3127" t="s">
        <v>112</v>
      </c>
      <c r="L3127">
        <v>40</v>
      </c>
      <c r="M3127" t="s">
        <v>122</v>
      </c>
    </row>
    <row r="3128" spans="1:13" x14ac:dyDescent="0.3">
      <c r="A3128" t="s">
        <v>108</v>
      </c>
      <c r="B3128" s="16">
        <v>39113</v>
      </c>
      <c r="C3128" s="16" t="str">
        <f t="shared" si="144"/>
        <v>Jan</v>
      </c>
      <c r="D3128" s="16" t="str">
        <f t="shared" si="145"/>
        <v>FY 2007</v>
      </c>
      <c r="E3128" s="16" t="str">
        <f t="shared" si="146"/>
        <v>Q4</v>
      </c>
      <c r="F3128" t="s">
        <v>123</v>
      </c>
      <c r="G3128" t="s">
        <v>124</v>
      </c>
      <c r="H3128">
        <v>1595</v>
      </c>
      <c r="I3128" t="s">
        <v>111</v>
      </c>
      <c r="J3128" t="s">
        <v>112</v>
      </c>
      <c r="L3128">
        <v>50</v>
      </c>
      <c r="M3128" t="s">
        <v>125</v>
      </c>
    </row>
    <row r="3129" spans="1:13" x14ac:dyDescent="0.3">
      <c r="A3129" t="s">
        <v>108</v>
      </c>
      <c r="B3129" s="16">
        <v>39113</v>
      </c>
      <c r="C3129" s="16" t="str">
        <f t="shared" si="144"/>
        <v>Jan</v>
      </c>
      <c r="D3129" s="16" t="str">
        <f t="shared" si="145"/>
        <v>FY 2007</v>
      </c>
      <c r="E3129" s="16" t="str">
        <f t="shared" si="146"/>
        <v>Q4</v>
      </c>
      <c r="F3129" t="s">
        <v>126</v>
      </c>
      <c r="G3129" t="s">
        <v>127</v>
      </c>
      <c r="H3129">
        <v>4015</v>
      </c>
      <c r="I3129" t="s">
        <v>111</v>
      </c>
      <c r="J3129" t="s">
        <v>112</v>
      </c>
      <c r="L3129">
        <v>60</v>
      </c>
      <c r="M3129" t="s">
        <v>128</v>
      </c>
    </row>
    <row r="3130" spans="1:13" x14ac:dyDescent="0.3">
      <c r="A3130" t="s">
        <v>108</v>
      </c>
      <c r="B3130" s="16">
        <v>39113</v>
      </c>
      <c r="C3130" s="16" t="str">
        <f t="shared" si="144"/>
        <v>Jan</v>
      </c>
      <c r="D3130" s="16" t="str">
        <f t="shared" si="145"/>
        <v>FY 2007</v>
      </c>
      <c r="E3130" s="16" t="str">
        <f t="shared" si="146"/>
        <v>Q4</v>
      </c>
      <c r="F3130" t="s">
        <v>129</v>
      </c>
      <c r="G3130" t="s">
        <v>130</v>
      </c>
      <c r="H3130">
        <v>37667</v>
      </c>
      <c r="I3130" t="s">
        <v>111</v>
      </c>
      <c r="J3130" t="s">
        <v>112</v>
      </c>
      <c r="L3130">
        <v>70</v>
      </c>
      <c r="M3130" t="s">
        <v>131</v>
      </c>
    </row>
    <row r="3131" spans="1:13" x14ac:dyDescent="0.3">
      <c r="A3131" t="s">
        <v>108</v>
      </c>
      <c r="B3131" s="16">
        <v>39113</v>
      </c>
      <c r="C3131" s="16" t="str">
        <f t="shared" si="144"/>
        <v>Jan</v>
      </c>
      <c r="D3131" s="16" t="str">
        <f t="shared" si="145"/>
        <v>FY 2007</v>
      </c>
      <c r="E3131" s="16" t="str">
        <f t="shared" si="146"/>
        <v>Q4</v>
      </c>
      <c r="F3131" t="s">
        <v>132</v>
      </c>
      <c r="G3131" t="s">
        <v>133</v>
      </c>
      <c r="H3131">
        <v>15849</v>
      </c>
      <c r="I3131" t="s">
        <v>111</v>
      </c>
      <c r="J3131" t="s">
        <v>112</v>
      </c>
      <c r="L3131">
        <v>80</v>
      </c>
      <c r="M3131" t="s">
        <v>134</v>
      </c>
    </row>
    <row r="3132" spans="1:13" x14ac:dyDescent="0.3">
      <c r="A3132" t="s">
        <v>108</v>
      </c>
      <c r="B3132" s="16">
        <v>39113</v>
      </c>
      <c r="C3132" s="16" t="str">
        <f t="shared" si="144"/>
        <v>Jan</v>
      </c>
      <c r="D3132" s="16" t="str">
        <f t="shared" si="145"/>
        <v>FY 2007</v>
      </c>
      <c r="E3132" s="16" t="str">
        <f t="shared" si="146"/>
        <v>Q4</v>
      </c>
      <c r="F3132" t="s">
        <v>135</v>
      </c>
      <c r="G3132" t="s">
        <v>136</v>
      </c>
      <c r="H3132">
        <v>10274</v>
      </c>
      <c r="I3132" t="s">
        <v>111</v>
      </c>
      <c r="J3132" t="s">
        <v>112</v>
      </c>
      <c r="L3132">
        <v>90</v>
      </c>
      <c r="M3132" t="s">
        <v>137</v>
      </c>
    </row>
    <row r="3133" spans="1:13" x14ac:dyDescent="0.3">
      <c r="A3133" t="s">
        <v>108</v>
      </c>
      <c r="B3133" s="16">
        <v>39113</v>
      </c>
      <c r="C3133" s="16" t="str">
        <f t="shared" si="144"/>
        <v>Jan</v>
      </c>
      <c r="D3133" s="16" t="str">
        <f t="shared" si="145"/>
        <v>FY 2007</v>
      </c>
      <c r="E3133" s="16" t="str">
        <f t="shared" si="146"/>
        <v>Q4</v>
      </c>
      <c r="F3133" t="s">
        <v>138</v>
      </c>
      <c r="G3133" t="s">
        <v>139</v>
      </c>
      <c r="H3133">
        <v>224</v>
      </c>
      <c r="I3133" t="s">
        <v>111</v>
      </c>
      <c r="J3133" t="s">
        <v>112</v>
      </c>
      <c r="L3133">
        <v>100</v>
      </c>
      <c r="M3133" t="s">
        <v>140</v>
      </c>
    </row>
    <row r="3134" spans="1:13" x14ac:dyDescent="0.3">
      <c r="A3134" t="s">
        <v>108</v>
      </c>
      <c r="B3134" s="16">
        <v>39113</v>
      </c>
      <c r="C3134" s="16" t="str">
        <f t="shared" si="144"/>
        <v>Jan</v>
      </c>
      <c r="D3134" s="16" t="str">
        <f t="shared" si="145"/>
        <v>FY 2007</v>
      </c>
      <c r="E3134" s="16" t="str">
        <f t="shared" si="146"/>
        <v>Q4</v>
      </c>
      <c r="F3134" t="s">
        <v>141</v>
      </c>
      <c r="G3134" t="s">
        <v>142</v>
      </c>
      <c r="H3134">
        <v>38</v>
      </c>
      <c r="I3134" t="s">
        <v>111</v>
      </c>
      <c r="J3134" t="s">
        <v>112</v>
      </c>
      <c r="L3134">
        <v>110</v>
      </c>
      <c r="M3134" t="s">
        <v>143</v>
      </c>
    </row>
    <row r="3135" spans="1:13" x14ac:dyDescent="0.3">
      <c r="A3135" t="s">
        <v>108</v>
      </c>
      <c r="B3135" s="16">
        <v>39113</v>
      </c>
      <c r="C3135" s="16" t="str">
        <f t="shared" si="144"/>
        <v>Jan</v>
      </c>
      <c r="D3135" s="16" t="str">
        <f t="shared" si="145"/>
        <v>FY 2007</v>
      </c>
      <c r="E3135" s="16" t="str">
        <f t="shared" si="146"/>
        <v>Q4</v>
      </c>
      <c r="F3135" t="s">
        <v>144</v>
      </c>
      <c r="G3135" t="s">
        <v>145</v>
      </c>
      <c r="H3135">
        <v>1099</v>
      </c>
      <c r="I3135" t="s">
        <v>111</v>
      </c>
      <c r="J3135" t="s">
        <v>112</v>
      </c>
      <c r="L3135">
        <v>120</v>
      </c>
      <c r="M3135" t="s">
        <v>146</v>
      </c>
    </row>
    <row r="3136" spans="1:13" x14ac:dyDescent="0.3">
      <c r="A3136" t="s">
        <v>108</v>
      </c>
      <c r="B3136" s="16">
        <v>39113</v>
      </c>
      <c r="C3136" s="16" t="str">
        <f t="shared" si="144"/>
        <v>Jan</v>
      </c>
      <c r="D3136" s="16" t="str">
        <f t="shared" si="145"/>
        <v>FY 2007</v>
      </c>
      <c r="E3136" s="16" t="str">
        <f t="shared" si="146"/>
        <v>Q4</v>
      </c>
      <c r="F3136" t="s">
        <v>147</v>
      </c>
      <c r="G3136" t="s">
        <v>148</v>
      </c>
      <c r="H3136">
        <v>4214</v>
      </c>
      <c r="I3136" t="s">
        <v>111</v>
      </c>
      <c r="J3136" t="s">
        <v>112</v>
      </c>
      <c r="L3136">
        <v>130</v>
      </c>
      <c r="M3136" t="s">
        <v>149</v>
      </c>
    </row>
    <row r="3137" spans="1:13" x14ac:dyDescent="0.3">
      <c r="A3137" t="s">
        <v>108</v>
      </c>
      <c r="B3137" s="16">
        <v>39113</v>
      </c>
      <c r="C3137" s="16" t="str">
        <f t="shared" si="144"/>
        <v>Jan</v>
      </c>
      <c r="D3137" s="16" t="str">
        <f t="shared" si="145"/>
        <v>FY 2007</v>
      </c>
      <c r="E3137" s="16" t="str">
        <f t="shared" si="146"/>
        <v>Q4</v>
      </c>
      <c r="F3137" t="s">
        <v>150</v>
      </c>
      <c r="G3137" t="s">
        <v>151</v>
      </c>
      <c r="H3137">
        <v>37103</v>
      </c>
      <c r="I3137" t="s">
        <v>111</v>
      </c>
      <c r="J3137" t="s">
        <v>112</v>
      </c>
      <c r="L3137">
        <v>140</v>
      </c>
      <c r="M3137" t="s">
        <v>152</v>
      </c>
    </row>
    <row r="3138" spans="1:13" x14ac:dyDescent="0.3">
      <c r="A3138" t="s">
        <v>108</v>
      </c>
      <c r="B3138" s="16">
        <v>39082</v>
      </c>
      <c r="C3138" s="16" t="str">
        <f t="shared" si="144"/>
        <v>Dec</v>
      </c>
      <c r="D3138" s="16" t="str">
        <f t="shared" si="145"/>
        <v>FY 2007</v>
      </c>
      <c r="E3138" s="16" t="str">
        <f t="shared" si="146"/>
        <v>Q3</v>
      </c>
      <c r="F3138" t="s">
        <v>109</v>
      </c>
      <c r="G3138" t="s">
        <v>110</v>
      </c>
      <c r="H3138">
        <v>19142</v>
      </c>
      <c r="I3138" t="s">
        <v>111</v>
      </c>
      <c r="J3138" t="s">
        <v>112</v>
      </c>
      <c r="L3138">
        <v>10</v>
      </c>
      <c r="M3138" t="s">
        <v>113</v>
      </c>
    </row>
    <row r="3139" spans="1:13" x14ac:dyDescent="0.3">
      <c r="A3139" t="s">
        <v>108</v>
      </c>
      <c r="B3139" s="16">
        <v>39082</v>
      </c>
      <c r="C3139" s="16" t="str">
        <f t="shared" ref="C3139:C3202" si="147">TEXT(B3139,"mmm")</f>
        <v>Dec</v>
      </c>
      <c r="D3139" s="16" t="str">
        <f t="shared" ref="D3139:D3202" si="148">"FY "&amp; (YEAR(B3139) + IF(MONTH(B3139)&gt;3,1,0))</f>
        <v>FY 2007</v>
      </c>
      <c r="E3139" s="16" t="str">
        <f t="shared" ref="E3139:E3202" si="149">CHOOSE(INT((MOD(MONTH(B3139)-4,12))/3)+1, "Q1", "Q2", "Q3", "Q4")</f>
        <v>Q3</v>
      </c>
      <c r="F3139" t="s">
        <v>114</v>
      </c>
      <c r="G3139" t="s">
        <v>115</v>
      </c>
      <c r="H3139">
        <v>11892</v>
      </c>
      <c r="I3139" t="s">
        <v>111</v>
      </c>
      <c r="J3139" t="s">
        <v>112</v>
      </c>
      <c r="L3139">
        <v>20</v>
      </c>
      <c r="M3139" t="s">
        <v>116</v>
      </c>
    </row>
    <row r="3140" spans="1:13" x14ac:dyDescent="0.3">
      <c r="A3140" t="s">
        <v>108</v>
      </c>
      <c r="B3140" s="16">
        <v>39082</v>
      </c>
      <c r="C3140" s="16" t="str">
        <f t="shared" si="147"/>
        <v>Dec</v>
      </c>
      <c r="D3140" s="16" t="str">
        <f t="shared" si="148"/>
        <v>FY 2007</v>
      </c>
      <c r="E3140" s="16" t="str">
        <f t="shared" si="149"/>
        <v>Q3</v>
      </c>
      <c r="F3140" t="s">
        <v>117</v>
      </c>
      <c r="G3140" t="s">
        <v>118</v>
      </c>
      <c r="H3140">
        <v>398</v>
      </c>
      <c r="I3140" t="s">
        <v>111</v>
      </c>
      <c r="J3140" t="s">
        <v>112</v>
      </c>
      <c r="L3140">
        <v>30</v>
      </c>
      <c r="M3140" t="s">
        <v>119</v>
      </c>
    </row>
    <row r="3141" spans="1:13" x14ac:dyDescent="0.3">
      <c r="A3141" t="s">
        <v>108</v>
      </c>
      <c r="B3141" s="16">
        <v>39082</v>
      </c>
      <c r="C3141" s="16" t="str">
        <f t="shared" si="147"/>
        <v>Dec</v>
      </c>
      <c r="D3141" s="16" t="str">
        <f t="shared" si="148"/>
        <v>FY 2007</v>
      </c>
      <c r="E3141" s="16" t="str">
        <f t="shared" si="149"/>
        <v>Q3</v>
      </c>
      <c r="F3141" t="s">
        <v>120</v>
      </c>
      <c r="G3141" t="s">
        <v>121</v>
      </c>
      <c r="H3141">
        <v>37</v>
      </c>
      <c r="I3141" t="s">
        <v>111</v>
      </c>
      <c r="J3141" t="s">
        <v>112</v>
      </c>
      <c r="L3141">
        <v>40</v>
      </c>
      <c r="M3141" t="s">
        <v>122</v>
      </c>
    </row>
    <row r="3142" spans="1:13" x14ac:dyDescent="0.3">
      <c r="A3142" t="s">
        <v>108</v>
      </c>
      <c r="B3142" s="16">
        <v>39082</v>
      </c>
      <c r="C3142" s="16" t="str">
        <f t="shared" si="147"/>
        <v>Dec</v>
      </c>
      <c r="D3142" s="16" t="str">
        <f t="shared" si="148"/>
        <v>FY 2007</v>
      </c>
      <c r="E3142" s="16" t="str">
        <f t="shared" si="149"/>
        <v>Q3</v>
      </c>
      <c r="F3142" t="s">
        <v>123</v>
      </c>
      <c r="G3142" t="s">
        <v>124</v>
      </c>
      <c r="H3142">
        <v>1822</v>
      </c>
      <c r="I3142" t="s">
        <v>111</v>
      </c>
      <c r="J3142" t="s">
        <v>112</v>
      </c>
      <c r="L3142">
        <v>50</v>
      </c>
      <c r="M3142" t="s">
        <v>125</v>
      </c>
    </row>
    <row r="3143" spans="1:13" x14ac:dyDescent="0.3">
      <c r="A3143" t="s">
        <v>108</v>
      </c>
      <c r="B3143" s="16">
        <v>39082</v>
      </c>
      <c r="C3143" s="16" t="str">
        <f t="shared" si="147"/>
        <v>Dec</v>
      </c>
      <c r="D3143" s="16" t="str">
        <f t="shared" si="148"/>
        <v>FY 2007</v>
      </c>
      <c r="E3143" s="16" t="str">
        <f t="shared" si="149"/>
        <v>Q3</v>
      </c>
      <c r="F3143" t="s">
        <v>126</v>
      </c>
      <c r="G3143" t="s">
        <v>127</v>
      </c>
      <c r="H3143">
        <v>4993</v>
      </c>
      <c r="I3143" t="s">
        <v>111</v>
      </c>
      <c r="J3143" t="s">
        <v>112</v>
      </c>
      <c r="L3143">
        <v>60</v>
      </c>
      <c r="M3143" t="s">
        <v>128</v>
      </c>
    </row>
    <row r="3144" spans="1:13" x14ac:dyDescent="0.3">
      <c r="A3144" t="s">
        <v>108</v>
      </c>
      <c r="B3144" s="16">
        <v>39082</v>
      </c>
      <c r="C3144" s="16" t="str">
        <f t="shared" si="147"/>
        <v>Dec</v>
      </c>
      <c r="D3144" s="16" t="str">
        <f t="shared" si="148"/>
        <v>FY 2007</v>
      </c>
      <c r="E3144" s="16" t="str">
        <f t="shared" si="149"/>
        <v>Q3</v>
      </c>
      <c r="F3144" t="s">
        <v>129</v>
      </c>
      <c r="G3144" t="s">
        <v>130</v>
      </c>
      <c r="H3144">
        <v>38006</v>
      </c>
      <c r="I3144" t="s">
        <v>111</v>
      </c>
      <c r="J3144" t="s">
        <v>112</v>
      </c>
      <c r="L3144">
        <v>70</v>
      </c>
      <c r="M3144" t="s">
        <v>131</v>
      </c>
    </row>
    <row r="3145" spans="1:13" x14ac:dyDescent="0.3">
      <c r="A3145" t="s">
        <v>108</v>
      </c>
      <c r="B3145" s="16">
        <v>39082</v>
      </c>
      <c r="C3145" s="16" t="str">
        <f t="shared" si="147"/>
        <v>Dec</v>
      </c>
      <c r="D3145" s="16" t="str">
        <f t="shared" si="148"/>
        <v>FY 2007</v>
      </c>
      <c r="E3145" s="16" t="str">
        <f t="shared" si="149"/>
        <v>Q3</v>
      </c>
      <c r="F3145" t="s">
        <v>132</v>
      </c>
      <c r="G3145" t="s">
        <v>133</v>
      </c>
      <c r="H3145">
        <v>20929</v>
      </c>
      <c r="I3145" t="s">
        <v>111</v>
      </c>
      <c r="J3145" t="s">
        <v>112</v>
      </c>
      <c r="L3145">
        <v>80</v>
      </c>
      <c r="M3145" t="s">
        <v>134</v>
      </c>
    </row>
    <row r="3146" spans="1:13" x14ac:dyDescent="0.3">
      <c r="A3146" t="s">
        <v>108</v>
      </c>
      <c r="B3146" s="16">
        <v>39082</v>
      </c>
      <c r="C3146" s="16" t="str">
        <f t="shared" si="147"/>
        <v>Dec</v>
      </c>
      <c r="D3146" s="16" t="str">
        <f t="shared" si="148"/>
        <v>FY 2007</v>
      </c>
      <c r="E3146" s="16" t="str">
        <f t="shared" si="149"/>
        <v>Q3</v>
      </c>
      <c r="F3146" t="s">
        <v>135</v>
      </c>
      <c r="G3146" t="s">
        <v>136</v>
      </c>
      <c r="H3146">
        <v>13417</v>
      </c>
      <c r="I3146" t="s">
        <v>111</v>
      </c>
      <c r="J3146" t="s">
        <v>112</v>
      </c>
      <c r="L3146">
        <v>90</v>
      </c>
      <c r="M3146" t="s">
        <v>137</v>
      </c>
    </row>
    <row r="3147" spans="1:13" x14ac:dyDescent="0.3">
      <c r="A3147" t="s">
        <v>108</v>
      </c>
      <c r="B3147" s="16">
        <v>39082</v>
      </c>
      <c r="C3147" s="16" t="str">
        <f t="shared" si="147"/>
        <v>Dec</v>
      </c>
      <c r="D3147" s="16" t="str">
        <f t="shared" si="148"/>
        <v>FY 2007</v>
      </c>
      <c r="E3147" s="16" t="str">
        <f t="shared" si="149"/>
        <v>Q3</v>
      </c>
      <c r="F3147" t="s">
        <v>138</v>
      </c>
      <c r="G3147" t="s">
        <v>139</v>
      </c>
      <c r="H3147">
        <v>428</v>
      </c>
      <c r="I3147" t="s">
        <v>111</v>
      </c>
      <c r="J3147" t="s">
        <v>112</v>
      </c>
      <c r="L3147">
        <v>100</v>
      </c>
      <c r="M3147" t="s">
        <v>140</v>
      </c>
    </row>
    <row r="3148" spans="1:13" x14ac:dyDescent="0.3">
      <c r="A3148" t="s">
        <v>108</v>
      </c>
      <c r="B3148" s="16">
        <v>39082</v>
      </c>
      <c r="C3148" s="16" t="str">
        <f t="shared" si="147"/>
        <v>Dec</v>
      </c>
      <c r="D3148" s="16" t="str">
        <f t="shared" si="148"/>
        <v>FY 2007</v>
      </c>
      <c r="E3148" s="16" t="str">
        <f t="shared" si="149"/>
        <v>Q3</v>
      </c>
      <c r="F3148" t="s">
        <v>141</v>
      </c>
      <c r="G3148" t="s">
        <v>142</v>
      </c>
      <c r="H3148">
        <v>26</v>
      </c>
      <c r="I3148" t="s">
        <v>111</v>
      </c>
      <c r="J3148" t="s">
        <v>112</v>
      </c>
      <c r="L3148">
        <v>110</v>
      </c>
      <c r="M3148" t="s">
        <v>143</v>
      </c>
    </row>
    <row r="3149" spans="1:13" x14ac:dyDescent="0.3">
      <c r="A3149" t="s">
        <v>108</v>
      </c>
      <c r="B3149" s="16">
        <v>39082</v>
      </c>
      <c r="C3149" s="16" t="str">
        <f t="shared" si="147"/>
        <v>Dec</v>
      </c>
      <c r="D3149" s="16" t="str">
        <f t="shared" si="148"/>
        <v>FY 2007</v>
      </c>
      <c r="E3149" s="16" t="str">
        <f t="shared" si="149"/>
        <v>Q3</v>
      </c>
      <c r="F3149" t="s">
        <v>144</v>
      </c>
      <c r="G3149" t="s">
        <v>145</v>
      </c>
      <c r="H3149">
        <v>2171</v>
      </c>
      <c r="I3149" t="s">
        <v>111</v>
      </c>
      <c r="J3149" t="s">
        <v>112</v>
      </c>
      <c r="L3149">
        <v>120</v>
      </c>
      <c r="M3149" t="s">
        <v>146</v>
      </c>
    </row>
    <row r="3150" spans="1:13" x14ac:dyDescent="0.3">
      <c r="A3150" t="s">
        <v>108</v>
      </c>
      <c r="B3150" s="16">
        <v>39082</v>
      </c>
      <c r="C3150" s="16" t="str">
        <f t="shared" si="147"/>
        <v>Dec</v>
      </c>
      <c r="D3150" s="16" t="str">
        <f t="shared" si="148"/>
        <v>FY 2007</v>
      </c>
      <c r="E3150" s="16" t="str">
        <f t="shared" si="149"/>
        <v>Q3</v>
      </c>
      <c r="F3150" t="s">
        <v>147</v>
      </c>
      <c r="G3150" t="s">
        <v>148</v>
      </c>
      <c r="H3150">
        <v>4887</v>
      </c>
      <c r="I3150" t="s">
        <v>111</v>
      </c>
      <c r="J3150" t="s">
        <v>112</v>
      </c>
      <c r="L3150">
        <v>130</v>
      </c>
      <c r="M3150" t="s">
        <v>149</v>
      </c>
    </row>
    <row r="3151" spans="1:13" x14ac:dyDescent="0.3">
      <c r="A3151" t="s">
        <v>108</v>
      </c>
      <c r="B3151" s="16">
        <v>39082</v>
      </c>
      <c r="C3151" s="16" t="str">
        <f t="shared" si="147"/>
        <v>Dec</v>
      </c>
      <c r="D3151" s="16" t="str">
        <f t="shared" si="148"/>
        <v>FY 2007</v>
      </c>
      <c r="E3151" s="16" t="str">
        <f t="shared" si="149"/>
        <v>Q3</v>
      </c>
      <c r="F3151" t="s">
        <v>150</v>
      </c>
      <c r="G3151" t="s">
        <v>151</v>
      </c>
      <c r="H3151">
        <v>37355</v>
      </c>
      <c r="I3151" t="s">
        <v>111</v>
      </c>
      <c r="J3151" t="s">
        <v>112</v>
      </c>
      <c r="L3151">
        <v>140</v>
      </c>
      <c r="M3151" t="s">
        <v>152</v>
      </c>
    </row>
    <row r="3152" spans="1:13" x14ac:dyDescent="0.3">
      <c r="A3152" t="s">
        <v>108</v>
      </c>
      <c r="B3152" s="16">
        <v>39051</v>
      </c>
      <c r="C3152" s="16" t="str">
        <f t="shared" si="147"/>
        <v>Nov</v>
      </c>
      <c r="D3152" s="16" t="str">
        <f t="shared" si="148"/>
        <v>FY 2007</v>
      </c>
      <c r="E3152" s="16" t="str">
        <f t="shared" si="149"/>
        <v>Q3</v>
      </c>
      <c r="F3152" t="s">
        <v>109</v>
      </c>
      <c r="G3152" t="s">
        <v>110</v>
      </c>
      <c r="H3152">
        <v>22860</v>
      </c>
      <c r="I3152" t="s">
        <v>111</v>
      </c>
      <c r="J3152" t="s">
        <v>112</v>
      </c>
      <c r="L3152">
        <v>10</v>
      </c>
      <c r="M3152" t="s">
        <v>113</v>
      </c>
    </row>
    <row r="3153" spans="1:13" x14ac:dyDescent="0.3">
      <c r="A3153" t="s">
        <v>108</v>
      </c>
      <c r="B3153" s="16">
        <v>39051</v>
      </c>
      <c r="C3153" s="16" t="str">
        <f t="shared" si="147"/>
        <v>Nov</v>
      </c>
      <c r="D3153" s="16" t="str">
        <f t="shared" si="148"/>
        <v>FY 2007</v>
      </c>
      <c r="E3153" s="16" t="str">
        <f t="shared" si="149"/>
        <v>Q3</v>
      </c>
      <c r="F3153" t="s">
        <v>114</v>
      </c>
      <c r="G3153" t="s">
        <v>115</v>
      </c>
      <c r="H3153">
        <v>15618</v>
      </c>
      <c r="I3153" t="s">
        <v>111</v>
      </c>
      <c r="J3153" t="s">
        <v>112</v>
      </c>
      <c r="L3153">
        <v>20</v>
      </c>
      <c r="M3153" t="s">
        <v>116</v>
      </c>
    </row>
    <row r="3154" spans="1:13" x14ac:dyDescent="0.3">
      <c r="A3154" t="s">
        <v>108</v>
      </c>
      <c r="B3154" s="16">
        <v>39051</v>
      </c>
      <c r="C3154" s="16" t="str">
        <f t="shared" si="147"/>
        <v>Nov</v>
      </c>
      <c r="D3154" s="16" t="str">
        <f t="shared" si="148"/>
        <v>FY 2007</v>
      </c>
      <c r="E3154" s="16" t="str">
        <f t="shared" si="149"/>
        <v>Q3</v>
      </c>
      <c r="F3154" t="s">
        <v>117</v>
      </c>
      <c r="G3154" t="s">
        <v>118</v>
      </c>
      <c r="H3154">
        <v>379</v>
      </c>
      <c r="I3154" t="s">
        <v>111</v>
      </c>
      <c r="J3154" t="s">
        <v>112</v>
      </c>
      <c r="L3154">
        <v>30</v>
      </c>
      <c r="M3154" t="s">
        <v>119</v>
      </c>
    </row>
    <row r="3155" spans="1:13" x14ac:dyDescent="0.3">
      <c r="A3155" t="s">
        <v>108</v>
      </c>
      <c r="B3155" s="16">
        <v>39051</v>
      </c>
      <c r="C3155" s="16" t="str">
        <f t="shared" si="147"/>
        <v>Nov</v>
      </c>
      <c r="D3155" s="16" t="str">
        <f t="shared" si="148"/>
        <v>FY 2007</v>
      </c>
      <c r="E3155" s="16" t="str">
        <f t="shared" si="149"/>
        <v>Q3</v>
      </c>
      <c r="F3155" t="s">
        <v>120</v>
      </c>
      <c r="G3155" t="s">
        <v>121</v>
      </c>
      <c r="H3155">
        <v>67</v>
      </c>
      <c r="I3155" t="s">
        <v>111</v>
      </c>
      <c r="J3155" t="s">
        <v>112</v>
      </c>
      <c r="L3155">
        <v>40</v>
      </c>
      <c r="M3155" t="s">
        <v>122</v>
      </c>
    </row>
    <row r="3156" spans="1:13" x14ac:dyDescent="0.3">
      <c r="A3156" t="s">
        <v>108</v>
      </c>
      <c r="B3156" s="16">
        <v>39051</v>
      </c>
      <c r="C3156" s="16" t="str">
        <f t="shared" si="147"/>
        <v>Nov</v>
      </c>
      <c r="D3156" s="16" t="str">
        <f t="shared" si="148"/>
        <v>FY 2007</v>
      </c>
      <c r="E3156" s="16" t="str">
        <f t="shared" si="149"/>
        <v>Q3</v>
      </c>
      <c r="F3156" t="s">
        <v>123</v>
      </c>
      <c r="G3156" t="s">
        <v>124</v>
      </c>
      <c r="H3156">
        <v>2107</v>
      </c>
      <c r="I3156" t="s">
        <v>111</v>
      </c>
      <c r="J3156" t="s">
        <v>112</v>
      </c>
      <c r="L3156">
        <v>50</v>
      </c>
      <c r="M3156" t="s">
        <v>125</v>
      </c>
    </row>
    <row r="3157" spans="1:13" x14ac:dyDescent="0.3">
      <c r="A3157" t="s">
        <v>108</v>
      </c>
      <c r="B3157" s="16">
        <v>39051</v>
      </c>
      <c r="C3157" s="16" t="str">
        <f t="shared" si="147"/>
        <v>Nov</v>
      </c>
      <c r="D3157" s="16" t="str">
        <f t="shared" si="148"/>
        <v>FY 2007</v>
      </c>
      <c r="E3157" s="16" t="str">
        <f t="shared" si="149"/>
        <v>Q3</v>
      </c>
      <c r="F3157" t="s">
        <v>126</v>
      </c>
      <c r="G3157" t="s">
        <v>127</v>
      </c>
      <c r="H3157">
        <v>4689</v>
      </c>
      <c r="I3157" t="s">
        <v>111</v>
      </c>
      <c r="J3157" t="s">
        <v>112</v>
      </c>
      <c r="L3157">
        <v>60</v>
      </c>
      <c r="M3157" t="s">
        <v>128</v>
      </c>
    </row>
    <row r="3158" spans="1:13" x14ac:dyDescent="0.3">
      <c r="A3158" t="s">
        <v>108</v>
      </c>
      <c r="B3158" s="16">
        <v>39051</v>
      </c>
      <c r="C3158" s="16" t="str">
        <f t="shared" si="147"/>
        <v>Nov</v>
      </c>
      <c r="D3158" s="16" t="str">
        <f t="shared" si="148"/>
        <v>FY 2007</v>
      </c>
      <c r="E3158" s="16" t="str">
        <f t="shared" si="149"/>
        <v>Q3</v>
      </c>
      <c r="F3158" t="s">
        <v>129</v>
      </c>
      <c r="G3158" t="s">
        <v>130</v>
      </c>
      <c r="H3158">
        <v>41998</v>
      </c>
      <c r="I3158" t="s">
        <v>111</v>
      </c>
      <c r="J3158" t="s">
        <v>112</v>
      </c>
      <c r="L3158">
        <v>70</v>
      </c>
      <c r="M3158" t="s">
        <v>131</v>
      </c>
    </row>
    <row r="3159" spans="1:13" x14ac:dyDescent="0.3">
      <c r="A3159" t="s">
        <v>108</v>
      </c>
      <c r="B3159" s="16">
        <v>39051</v>
      </c>
      <c r="C3159" s="16" t="str">
        <f t="shared" si="147"/>
        <v>Nov</v>
      </c>
      <c r="D3159" s="16" t="str">
        <f t="shared" si="148"/>
        <v>FY 2007</v>
      </c>
      <c r="E3159" s="16" t="str">
        <f t="shared" si="149"/>
        <v>Q3</v>
      </c>
      <c r="F3159" t="s">
        <v>132</v>
      </c>
      <c r="G3159" t="s">
        <v>133</v>
      </c>
      <c r="H3159">
        <v>23074</v>
      </c>
      <c r="I3159" t="s">
        <v>111</v>
      </c>
      <c r="J3159" t="s">
        <v>112</v>
      </c>
      <c r="L3159">
        <v>80</v>
      </c>
      <c r="M3159" t="s">
        <v>134</v>
      </c>
    </row>
    <row r="3160" spans="1:13" x14ac:dyDescent="0.3">
      <c r="A3160" t="s">
        <v>108</v>
      </c>
      <c r="B3160" s="16">
        <v>39051</v>
      </c>
      <c r="C3160" s="16" t="str">
        <f t="shared" si="147"/>
        <v>Nov</v>
      </c>
      <c r="D3160" s="16" t="str">
        <f t="shared" si="148"/>
        <v>FY 2007</v>
      </c>
      <c r="E3160" s="16" t="str">
        <f t="shared" si="149"/>
        <v>Q3</v>
      </c>
      <c r="F3160" t="s">
        <v>135</v>
      </c>
      <c r="G3160" t="s">
        <v>136</v>
      </c>
      <c r="H3160">
        <v>15296</v>
      </c>
      <c r="I3160" t="s">
        <v>111</v>
      </c>
      <c r="J3160" t="s">
        <v>112</v>
      </c>
      <c r="L3160">
        <v>90</v>
      </c>
      <c r="M3160" t="s">
        <v>137</v>
      </c>
    </row>
    <row r="3161" spans="1:13" x14ac:dyDescent="0.3">
      <c r="A3161" t="s">
        <v>108</v>
      </c>
      <c r="B3161" s="16">
        <v>39051</v>
      </c>
      <c r="C3161" s="16" t="str">
        <f t="shared" si="147"/>
        <v>Nov</v>
      </c>
      <c r="D3161" s="16" t="str">
        <f t="shared" si="148"/>
        <v>FY 2007</v>
      </c>
      <c r="E3161" s="16" t="str">
        <f t="shared" si="149"/>
        <v>Q3</v>
      </c>
      <c r="F3161" t="s">
        <v>138</v>
      </c>
      <c r="G3161" t="s">
        <v>139</v>
      </c>
      <c r="H3161">
        <v>401</v>
      </c>
      <c r="I3161" t="s">
        <v>111</v>
      </c>
      <c r="J3161" t="s">
        <v>112</v>
      </c>
      <c r="L3161">
        <v>100</v>
      </c>
      <c r="M3161" t="s">
        <v>140</v>
      </c>
    </row>
    <row r="3162" spans="1:13" x14ac:dyDescent="0.3">
      <c r="A3162" t="s">
        <v>108</v>
      </c>
      <c r="B3162" s="16">
        <v>39051</v>
      </c>
      <c r="C3162" s="16" t="str">
        <f t="shared" si="147"/>
        <v>Nov</v>
      </c>
      <c r="D3162" s="16" t="str">
        <f t="shared" si="148"/>
        <v>FY 2007</v>
      </c>
      <c r="E3162" s="16" t="str">
        <f t="shared" si="149"/>
        <v>Q3</v>
      </c>
      <c r="F3162" t="s">
        <v>141</v>
      </c>
      <c r="G3162" t="s">
        <v>142</v>
      </c>
      <c r="H3162">
        <v>129</v>
      </c>
      <c r="I3162" t="s">
        <v>111</v>
      </c>
      <c r="J3162" t="s">
        <v>112</v>
      </c>
      <c r="L3162">
        <v>110</v>
      </c>
      <c r="M3162" t="s">
        <v>143</v>
      </c>
    </row>
    <row r="3163" spans="1:13" x14ac:dyDescent="0.3">
      <c r="A3163" t="s">
        <v>108</v>
      </c>
      <c r="B3163" s="16">
        <v>39051</v>
      </c>
      <c r="C3163" s="16" t="str">
        <f t="shared" si="147"/>
        <v>Nov</v>
      </c>
      <c r="D3163" s="16" t="str">
        <f t="shared" si="148"/>
        <v>FY 2007</v>
      </c>
      <c r="E3163" s="16" t="str">
        <f t="shared" si="149"/>
        <v>Q3</v>
      </c>
      <c r="F3163" t="s">
        <v>144</v>
      </c>
      <c r="G3163" t="s">
        <v>145</v>
      </c>
      <c r="H3163">
        <v>2318</v>
      </c>
      <c r="I3163" t="s">
        <v>111</v>
      </c>
      <c r="J3163" t="s">
        <v>112</v>
      </c>
      <c r="L3163">
        <v>120</v>
      </c>
      <c r="M3163" t="s">
        <v>146</v>
      </c>
    </row>
    <row r="3164" spans="1:13" x14ac:dyDescent="0.3">
      <c r="A3164" t="s">
        <v>108</v>
      </c>
      <c r="B3164" s="16">
        <v>39051</v>
      </c>
      <c r="C3164" s="16" t="str">
        <f t="shared" si="147"/>
        <v>Nov</v>
      </c>
      <c r="D3164" s="16" t="str">
        <f t="shared" si="148"/>
        <v>FY 2007</v>
      </c>
      <c r="E3164" s="16" t="str">
        <f t="shared" si="149"/>
        <v>Q3</v>
      </c>
      <c r="F3164" t="s">
        <v>147</v>
      </c>
      <c r="G3164" t="s">
        <v>148</v>
      </c>
      <c r="H3164">
        <v>4930</v>
      </c>
      <c r="I3164" t="s">
        <v>111</v>
      </c>
      <c r="J3164" t="s">
        <v>112</v>
      </c>
      <c r="L3164">
        <v>130</v>
      </c>
      <c r="M3164" t="s">
        <v>149</v>
      </c>
    </row>
    <row r="3165" spans="1:13" x14ac:dyDescent="0.3">
      <c r="A3165" t="s">
        <v>108</v>
      </c>
      <c r="B3165" s="16">
        <v>39051</v>
      </c>
      <c r="C3165" s="16" t="str">
        <f t="shared" si="147"/>
        <v>Nov</v>
      </c>
      <c r="D3165" s="16" t="str">
        <f t="shared" si="148"/>
        <v>FY 2007</v>
      </c>
      <c r="E3165" s="16" t="str">
        <f t="shared" si="149"/>
        <v>Q3</v>
      </c>
      <c r="F3165" t="s">
        <v>150</v>
      </c>
      <c r="G3165" t="s">
        <v>151</v>
      </c>
      <c r="H3165">
        <v>43619</v>
      </c>
      <c r="I3165" t="s">
        <v>111</v>
      </c>
      <c r="J3165" t="s">
        <v>112</v>
      </c>
      <c r="L3165">
        <v>140</v>
      </c>
      <c r="M3165" t="s">
        <v>152</v>
      </c>
    </row>
    <row r="3166" spans="1:13" x14ac:dyDescent="0.3">
      <c r="A3166" t="s">
        <v>108</v>
      </c>
      <c r="B3166" s="16">
        <v>39021</v>
      </c>
      <c r="C3166" s="16" t="str">
        <f t="shared" si="147"/>
        <v>Oct</v>
      </c>
      <c r="D3166" s="16" t="str">
        <f t="shared" si="148"/>
        <v>FY 2007</v>
      </c>
      <c r="E3166" s="16" t="str">
        <f t="shared" si="149"/>
        <v>Q3</v>
      </c>
      <c r="F3166" t="s">
        <v>109</v>
      </c>
      <c r="G3166" t="s">
        <v>110</v>
      </c>
      <c r="H3166">
        <v>16729</v>
      </c>
      <c r="I3166" t="s">
        <v>111</v>
      </c>
      <c r="J3166" t="s">
        <v>112</v>
      </c>
      <c r="L3166">
        <v>10</v>
      </c>
      <c r="M3166" t="s">
        <v>113</v>
      </c>
    </row>
    <row r="3167" spans="1:13" x14ac:dyDescent="0.3">
      <c r="A3167" t="s">
        <v>108</v>
      </c>
      <c r="B3167" s="16">
        <v>39021</v>
      </c>
      <c r="C3167" s="16" t="str">
        <f t="shared" si="147"/>
        <v>Oct</v>
      </c>
      <c r="D3167" s="16" t="str">
        <f t="shared" si="148"/>
        <v>FY 2007</v>
      </c>
      <c r="E3167" s="16" t="str">
        <f t="shared" si="149"/>
        <v>Q3</v>
      </c>
      <c r="F3167" t="s">
        <v>114</v>
      </c>
      <c r="G3167" t="s">
        <v>115</v>
      </c>
      <c r="H3167">
        <v>11545</v>
      </c>
      <c r="I3167" t="s">
        <v>111</v>
      </c>
      <c r="J3167" t="s">
        <v>112</v>
      </c>
      <c r="L3167">
        <v>20</v>
      </c>
      <c r="M3167" t="s">
        <v>116</v>
      </c>
    </row>
    <row r="3168" spans="1:13" x14ac:dyDescent="0.3">
      <c r="A3168" t="s">
        <v>108</v>
      </c>
      <c r="B3168" s="16">
        <v>39021</v>
      </c>
      <c r="C3168" s="16" t="str">
        <f t="shared" si="147"/>
        <v>Oct</v>
      </c>
      <c r="D3168" s="16" t="str">
        <f t="shared" si="148"/>
        <v>FY 2007</v>
      </c>
      <c r="E3168" s="16" t="str">
        <f t="shared" si="149"/>
        <v>Q3</v>
      </c>
      <c r="F3168" t="s">
        <v>117</v>
      </c>
      <c r="G3168" t="s">
        <v>118</v>
      </c>
      <c r="H3168">
        <v>302</v>
      </c>
      <c r="I3168" t="s">
        <v>111</v>
      </c>
      <c r="J3168" t="s">
        <v>112</v>
      </c>
      <c r="L3168">
        <v>30</v>
      </c>
      <c r="M3168" t="s">
        <v>119</v>
      </c>
    </row>
    <row r="3169" spans="1:13" x14ac:dyDescent="0.3">
      <c r="A3169" t="s">
        <v>108</v>
      </c>
      <c r="B3169" s="16">
        <v>39021</v>
      </c>
      <c r="C3169" s="16" t="str">
        <f t="shared" si="147"/>
        <v>Oct</v>
      </c>
      <c r="D3169" s="16" t="str">
        <f t="shared" si="148"/>
        <v>FY 2007</v>
      </c>
      <c r="E3169" s="16" t="str">
        <f t="shared" si="149"/>
        <v>Q3</v>
      </c>
      <c r="F3169" t="s">
        <v>120</v>
      </c>
      <c r="G3169" t="s">
        <v>121</v>
      </c>
      <c r="H3169">
        <v>57</v>
      </c>
      <c r="I3169" t="s">
        <v>111</v>
      </c>
      <c r="J3169" t="s">
        <v>112</v>
      </c>
      <c r="L3169">
        <v>40</v>
      </c>
      <c r="M3169" t="s">
        <v>122</v>
      </c>
    </row>
    <row r="3170" spans="1:13" x14ac:dyDescent="0.3">
      <c r="A3170" t="s">
        <v>108</v>
      </c>
      <c r="B3170" s="16">
        <v>39021</v>
      </c>
      <c r="C3170" s="16" t="str">
        <f t="shared" si="147"/>
        <v>Oct</v>
      </c>
      <c r="D3170" s="16" t="str">
        <f t="shared" si="148"/>
        <v>FY 2007</v>
      </c>
      <c r="E3170" s="16" t="str">
        <f t="shared" si="149"/>
        <v>Q3</v>
      </c>
      <c r="F3170" t="s">
        <v>123</v>
      </c>
      <c r="G3170" t="s">
        <v>124</v>
      </c>
      <c r="H3170">
        <v>1654</v>
      </c>
      <c r="I3170" t="s">
        <v>111</v>
      </c>
      <c r="J3170" t="s">
        <v>112</v>
      </c>
      <c r="L3170">
        <v>50</v>
      </c>
      <c r="M3170" t="s">
        <v>125</v>
      </c>
    </row>
    <row r="3171" spans="1:13" x14ac:dyDescent="0.3">
      <c r="A3171" t="s">
        <v>108</v>
      </c>
      <c r="B3171" s="16">
        <v>39021</v>
      </c>
      <c r="C3171" s="16" t="str">
        <f t="shared" si="147"/>
        <v>Oct</v>
      </c>
      <c r="D3171" s="16" t="str">
        <f t="shared" si="148"/>
        <v>FY 2007</v>
      </c>
      <c r="E3171" s="16" t="str">
        <f t="shared" si="149"/>
        <v>Q3</v>
      </c>
      <c r="F3171" t="s">
        <v>126</v>
      </c>
      <c r="G3171" t="s">
        <v>127</v>
      </c>
      <c r="H3171">
        <v>3171</v>
      </c>
      <c r="I3171" t="s">
        <v>111</v>
      </c>
      <c r="J3171" t="s">
        <v>112</v>
      </c>
      <c r="L3171">
        <v>60</v>
      </c>
      <c r="M3171" t="s">
        <v>128</v>
      </c>
    </row>
    <row r="3172" spans="1:13" x14ac:dyDescent="0.3">
      <c r="A3172" t="s">
        <v>108</v>
      </c>
      <c r="B3172" s="16">
        <v>39021</v>
      </c>
      <c r="C3172" s="16" t="str">
        <f t="shared" si="147"/>
        <v>Oct</v>
      </c>
      <c r="D3172" s="16" t="str">
        <f t="shared" si="148"/>
        <v>FY 2007</v>
      </c>
      <c r="E3172" s="16" t="str">
        <f t="shared" si="149"/>
        <v>Q3</v>
      </c>
      <c r="F3172" t="s">
        <v>129</v>
      </c>
      <c r="G3172" t="s">
        <v>130</v>
      </c>
      <c r="H3172">
        <v>37501</v>
      </c>
      <c r="I3172" t="s">
        <v>111</v>
      </c>
      <c r="J3172" t="s">
        <v>112</v>
      </c>
      <c r="L3172">
        <v>70</v>
      </c>
      <c r="M3172" t="s">
        <v>131</v>
      </c>
    </row>
    <row r="3173" spans="1:13" x14ac:dyDescent="0.3">
      <c r="A3173" t="s">
        <v>108</v>
      </c>
      <c r="B3173" s="16">
        <v>39021</v>
      </c>
      <c r="C3173" s="16" t="str">
        <f t="shared" si="147"/>
        <v>Oct</v>
      </c>
      <c r="D3173" s="16" t="str">
        <f t="shared" si="148"/>
        <v>FY 2007</v>
      </c>
      <c r="E3173" s="16" t="str">
        <f t="shared" si="149"/>
        <v>Q3</v>
      </c>
      <c r="F3173" t="s">
        <v>132</v>
      </c>
      <c r="G3173" t="s">
        <v>133</v>
      </c>
      <c r="H3173">
        <v>16709</v>
      </c>
      <c r="I3173" t="s">
        <v>111</v>
      </c>
      <c r="J3173" t="s">
        <v>112</v>
      </c>
      <c r="L3173">
        <v>80</v>
      </c>
      <c r="M3173" t="s">
        <v>134</v>
      </c>
    </row>
    <row r="3174" spans="1:13" x14ac:dyDescent="0.3">
      <c r="A3174" t="s">
        <v>108</v>
      </c>
      <c r="B3174" s="16">
        <v>39021</v>
      </c>
      <c r="C3174" s="16" t="str">
        <f t="shared" si="147"/>
        <v>Oct</v>
      </c>
      <c r="D3174" s="16" t="str">
        <f t="shared" si="148"/>
        <v>FY 2007</v>
      </c>
      <c r="E3174" s="16" t="str">
        <f t="shared" si="149"/>
        <v>Q3</v>
      </c>
      <c r="F3174" t="s">
        <v>135</v>
      </c>
      <c r="G3174" t="s">
        <v>136</v>
      </c>
      <c r="H3174">
        <v>11564</v>
      </c>
      <c r="I3174" t="s">
        <v>111</v>
      </c>
      <c r="J3174" t="s">
        <v>112</v>
      </c>
      <c r="L3174">
        <v>90</v>
      </c>
      <c r="M3174" t="s">
        <v>137</v>
      </c>
    </row>
    <row r="3175" spans="1:13" x14ac:dyDescent="0.3">
      <c r="A3175" t="s">
        <v>108</v>
      </c>
      <c r="B3175" s="16">
        <v>39021</v>
      </c>
      <c r="C3175" s="16" t="str">
        <f t="shared" si="147"/>
        <v>Oct</v>
      </c>
      <c r="D3175" s="16" t="str">
        <f t="shared" si="148"/>
        <v>FY 2007</v>
      </c>
      <c r="E3175" s="16" t="str">
        <f t="shared" si="149"/>
        <v>Q3</v>
      </c>
      <c r="F3175" t="s">
        <v>138</v>
      </c>
      <c r="G3175" t="s">
        <v>139</v>
      </c>
      <c r="H3175">
        <v>363</v>
      </c>
      <c r="I3175" t="s">
        <v>111</v>
      </c>
      <c r="J3175" t="s">
        <v>112</v>
      </c>
      <c r="L3175">
        <v>100</v>
      </c>
      <c r="M3175" t="s">
        <v>140</v>
      </c>
    </row>
    <row r="3176" spans="1:13" x14ac:dyDescent="0.3">
      <c r="A3176" t="s">
        <v>108</v>
      </c>
      <c r="B3176" s="16">
        <v>39021</v>
      </c>
      <c r="C3176" s="16" t="str">
        <f t="shared" si="147"/>
        <v>Oct</v>
      </c>
      <c r="D3176" s="16" t="str">
        <f t="shared" si="148"/>
        <v>FY 2007</v>
      </c>
      <c r="E3176" s="16" t="str">
        <f t="shared" si="149"/>
        <v>Q3</v>
      </c>
      <c r="F3176" t="s">
        <v>141</v>
      </c>
      <c r="G3176" t="s">
        <v>142</v>
      </c>
      <c r="H3176">
        <v>26</v>
      </c>
      <c r="I3176" t="s">
        <v>111</v>
      </c>
      <c r="J3176" t="s">
        <v>112</v>
      </c>
      <c r="L3176">
        <v>110</v>
      </c>
      <c r="M3176" t="s">
        <v>143</v>
      </c>
    </row>
    <row r="3177" spans="1:13" x14ac:dyDescent="0.3">
      <c r="A3177" t="s">
        <v>108</v>
      </c>
      <c r="B3177" s="16">
        <v>39021</v>
      </c>
      <c r="C3177" s="16" t="str">
        <f t="shared" si="147"/>
        <v>Oct</v>
      </c>
      <c r="D3177" s="16" t="str">
        <f t="shared" si="148"/>
        <v>FY 2007</v>
      </c>
      <c r="E3177" s="16" t="str">
        <f t="shared" si="149"/>
        <v>Q3</v>
      </c>
      <c r="F3177" t="s">
        <v>144</v>
      </c>
      <c r="G3177" t="s">
        <v>145</v>
      </c>
      <c r="H3177">
        <v>1650</v>
      </c>
      <c r="I3177" t="s">
        <v>111</v>
      </c>
      <c r="J3177" t="s">
        <v>112</v>
      </c>
      <c r="L3177">
        <v>120</v>
      </c>
      <c r="M3177" t="s">
        <v>146</v>
      </c>
    </row>
    <row r="3178" spans="1:13" x14ac:dyDescent="0.3">
      <c r="A3178" t="s">
        <v>108</v>
      </c>
      <c r="B3178" s="16">
        <v>39021</v>
      </c>
      <c r="C3178" s="16" t="str">
        <f t="shared" si="147"/>
        <v>Oct</v>
      </c>
      <c r="D3178" s="16" t="str">
        <f t="shared" si="148"/>
        <v>FY 2007</v>
      </c>
      <c r="E3178" s="16" t="str">
        <f t="shared" si="149"/>
        <v>Q3</v>
      </c>
      <c r="F3178" t="s">
        <v>147</v>
      </c>
      <c r="G3178" t="s">
        <v>148</v>
      </c>
      <c r="H3178">
        <v>3106</v>
      </c>
      <c r="I3178" t="s">
        <v>111</v>
      </c>
      <c r="J3178" t="s">
        <v>112</v>
      </c>
      <c r="L3178">
        <v>130</v>
      </c>
      <c r="M3178" t="s">
        <v>149</v>
      </c>
    </row>
    <row r="3179" spans="1:13" x14ac:dyDescent="0.3">
      <c r="A3179" t="s">
        <v>108</v>
      </c>
      <c r="B3179" s="16">
        <v>39021</v>
      </c>
      <c r="C3179" s="16" t="str">
        <f t="shared" si="147"/>
        <v>Oct</v>
      </c>
      <c r="D3179" s="16" t="str">
        <f t="shared" si="148"/>
        <v>FY 2007</v>
      </c>
      <c r="E3179" s="16" t="str">
        <f t="shared" si="149"/>
        <v>Q3</v>
      </c>
      <c r="F3179" t="s">
        <v>150</v>
      </c>
      <c r="G3179" t="s">
        <v>151</v>
      </c>
      <c r="H3179">
        <v>38020</v>
      </c>
      <c r="I3179" t="s">
        <v>111</v>
      </c>
      <c r="J3179" t="s">
        <v>112</v>
      </c>
      <c r="L3179">
        <v>140</v>
      </c>
      <c r="M3179" t="s">
        <v>152</v>
      </c>
    </row>
    <row r="3180" spans="1:13" x14ac:dyDescent="0.3">
      <c r="A3180" t="s">
        <v>108</v>
      </c>
      <c r="B3180" s="16">
        <v>38990</v>
      </c>
      <c r="C3180" s="16" t="str">
        <f t="shared" si="147"/>
        <v>Sept</v>
      </c>
      <c r="D3180" s="16" t="str">
        <f t="shared" si="148"/>
        <v>FY 2007</v>
      </c>
      <c r="E3180" s="16" t="str">
        <f t="shared" si="149"/>
        <v>Q2</v>
      </c>
      <c r="F3180" t="s">
        <v>109</v>
      </c>
      <c r="G3180" t="s">
        <v>110</v>
      </c>
      <c r="H3180">
        <v>20398</v>
      </c>
      <c r="I3180" t="s">
        <v>111</v>
      </c>
      <c r="J3180" t="s">
        <v>112</v>
      </c>
      <c r="L3180">
        <v>10</v>
      </c>
      <c r="M3180" t="s">
        <v>113</v>
      </c>
    </row>
    <row r="3181" spans="1:13" x14ac:dyDescent="0.3">
      <c r="A3181" t="s">
        <v>108</v>
      </c>
      <c r="B3181" s="16">
        <v>38990</v>
      </c>
      <c r="C3181" s="16" t="str">
        <f t="shared" si="147"/>
        <v>Sept</v>
      </c>
      <c r="D3181" s="16" t="str">
        <f t="shared" si="148"/>
        <v>FY 2007</v>
      </c>
      <c r="E3181" s="16" t="str">
        <f t="shared" si="149"/>
        <v>Q2</v>
      </c>
      <c r="F3181" t="s">
        <v>114</v>
      </c>
      <c r="G3181" t="s">
        <v>115</v>
      </c>
      <c r="H3181">
        <v>14513</v>
      </c>
      <c r="I3181" t="s">
        <v>111</v>
      </c>
      <c r="J3181" t="s">
        <v>112</v>
      </c>
      <c r="L3181">
        <v>20</v>
      </c>
      <c r="M3181" t="s">
        <v>116</v>
      </c>
    </row>
    <row r="3182" spans="1:13" x14ac:dyDescent="0.3">
      <c r="A3182" t="s">
        <v>108</v>
      </c>
      <c r="B3182" s="16">
        <v>38990</v>
      </c>
      <c r="C3182" s="16" t="str">
        <f t="shared" si="147"/>
        <v>Sept</v>
      </c>
      <c r="D3182" s="16" t="str">
        <f t="shared" si="148"/>
        <v>FY 2007</v>
      </c>
      <c r="E3182" s="16" t="str">
        <f t="shared" si="149"/>
        <v>Q2</v>
      </c>
      <c r="F3182" t="s">
        <v>117</v>
      </c>
      <c r="G3182" t="s">
        <v>118</v>
      </c>
      <c r="H3182">
        <v>332</v>
      </c>
      <c r="I3182" t="s">
        <v>111</v>
      </c>
      <c r="J3182" t="s">
        <v>112</v>
      </c>
      <c r="L3182">
        <v>30</v>
      </c>
      <c r="M3182" t="s">
        <v>119</v>
      </c>
    </row>
    <row r="3183" spans="1:13" x14ac:dyDescent="0.3">
      <c r="A3183" t="s">
        <v>108</v>
      </c>
      <c r="B3183" s="16">
        <v>38990</v>
      </c>
      <c r="C3183" s="16" t="str">
        <f t="shared" si="147"/>
        <v>Sept</v>
      </c>
      <c r="D3183" s="16" t="str">
        <f t="shared" si="148"/>
        <v>FY 2007</v>
      </c>
      <c r="E3183" s="16" t="str">
        <f t="shared" si="149"/>
        <v>Q2</v>
      </c>
      <c r="F3183" t="s">
        <v>120</v>
      </c>
      <c r="G3183" t="s">
        <v>121</v>
      </c>
      <c r="H3183">
        <v>92</v>
      </c>
      <c r="I3183" t="s">
        <v>111</v>
      </c>
      <c r="J3183" t="s">
        <v>112</v>
      </c>
      <c r="L3183">
        <v>40</v>
      </c>
      <c r="M3183" t="s">
        <v>122</v>
      </c>
    </row>
    <row r="3184" spans="1:13" x14ac:dyDescent="0.3">
      <c r="A3184" t="s">
        <v>108</v>
      </c>
      <c r="B3184" s="16">
        <v>38990</v>
      </c>
      <c r="C3184" s="16" t="str">
        <f t="shared" si="147"/>
        <v>Sept</v>
      </c>
      <c r="D3184" s="16" t="str">
        <f t="shared" si="148"/>
        <v>FY 2007</v>
      </c>
      <c r="E3184" s="16" t="str">
        <f t="shared" si="149"/>
        <v>Q2</v>
      </c>
      <c r="F3184" t="s">
        <v>123</v>
      </c>
      <c r="G3184" t="s">
        <v>124</v>
      </c>
      <c r="H3184">
        <v>1628</v>
      </c>
      <c r="I3184" t="s">
        <v>111</v>
      </c>
      <c r="J3184" t="s">
        <v>112</v>
      </c>
      <c r="L3184">
        <v>50</v>
      </c>
      <c r="M3184" t="s">
        <v>125</v>
      </c>
    </row>
    <row r="3185" spans="1:13" x14ac:dyDescent="0.3">
      <c r="A3185" t="s">
        <v>108</v>
      </c>
      <c r="B3185" s="16">
        <v>38990</v>
      </c>
      <c r="C3185" s="16" t="str">
        <f t="shared" si="147"/>
        <v>Sept</v>
      </c>
      <c r="D3185" s="16" t="str">
        <f t="shared" si="148"/>
        <v>FY 2007</v>
      </c>
      <c r="E3185" s="16" t="str">
        <f t="shared" si="149"/>
        <v>Q2</v>
      </c>
      <c r="F3185" t="s">
        <v>126</v>
      </c>
      <c r="G3185" t="s">
        <v>127</v>
      </c>
      <c r="H3185">
        <v>3833</v>
      </c>
      <c r="I3185" t="s">
        <v>111</v>
      </c>
      <c r="J3185" t="s">
        <v>112</v>
      </c>
      <c r="L3185">
        <v>60</v>
      </c>
      <c r="M3185" t="s">
        <v>128</v>
      </c>
    </row>
    <row r="3186" spans="1:13" x14ac:dyDescent="0.3">
      <c r="A3186" t="s">
        <v>108</v>
      </c>
      <c r="B3186" s="16">
        <v>38990</v>
      </c>
      <c r="C3186" s="16" t="str">
        <f t="shared" si="147"/>
        <v>Sept</v>
      </c>
      <c r="D3186" s="16" t="str">
        <f t="shared" si="148"/>
        <v>FY 2007</v>
      </c>
      <c r="E3186" s="16" t="str">
        <f t="shared" si="149"/>
        <v>Q2</v>
      </c>
      <c r="F3186" t="s">
        <v>129</v>
      </c>
      <c r="G3186" t="s">
        <v>130</v>
      </c>
      <c r="H3186">
        <v>39566</v>
      </c>
      <c r="I3186" t="s">
        <v>111</v>
      </c>
      <c r="J3186" t="s">
        <v>112</v>
      </c>
      <c r="L3186">
        <v>70</v>
      </c>
      <c r="M3186" t="s">
        <v>131</v>
      </c>
    </row>
    <row r="3187" spans="1:13" x14ac:dyDescent="0.3">
      <c r="A3187" t="s">
        <v>108</v>
      </c>
      <c r="B3187" s="16">
        <v>38990</v>
      </c>
      <c r="C3187" s="16" t="str">
        <f t="shared" si="147"/>
        <v>Sept</v>
      </c>
      <c r="D3187" s="16" t="str">
        <f t="shared" si="148"/>
        <v>FY 2007</v>
      </c>
      <c r="E3187" s="16" t="str">
        <f t="shared" si="149"/>
        <v>Q2</v>
      </c>
      <c r="F3187" t="s">
        <v>132</v>
      </c>
      <c r="G3187" t="s">
        <v>133</v>
      </c>
      <c r="H3187">
        <v>21128</v>
      </c>
      <c r="I3187" t="s">
        <v>111</v>
      </c>
      <c r="J3187" t="s">
        <v>112</v>
      </c>
      <c r="L3187">
        <v>80</v>
      </c>
      <c r="M3187" t="s">
        <v>134</v>
      </c>
    </row>
    <row r="3188" spans="1:13" x14ac:dyDescent="0.3">
      <c r="A3188" t="s">
        <v>108</v>
      </c>
      <c r="B3188" s="16">
        <v>38990</v>
      </c>
      <c r="C3188" s="16" t="str">
        <f t="shared" si="147"/>
        <v>Sept</v>
      </c>
      <c r="D3188" s="16" t="str">
        <f t="shared" si="148"/>
        <v>FY 2007</v>
      </c>
      <c r="E3188" s="16" t="str">
        <f t="shared" si="149"/>
        <v>Q2</v>
      </c>
      <c r="F3188" t="s">
        <v>135</v>
      </c>
      <c r="G3188" t="s">
        <v>136</v>
      </c>
      <c r="H3188">
        <v>14916</v>
      </c>
      <c r="I3188" t="s">
        <v>111</v>
      </c>
      <c r="J3188" t="s">
        <v>112</v>
      </c>
      <c r="L3188">
        <v>90</v>
      </c>
      <c r="M3188" t="s">
        <v>137</v>
      </c>
    </row>
    <row r="3189" spans="1:13" x14ac:dyDescent="0.3">
      <c r="A3189" t="s">
        <v>108</v>
      </c>
      <c r="B3189" s="16">
        <v>38990</v>
      </c>
      <c r="C3189" s="16" t="str">
        <f t="shared" si="147"/>
        <v>Sept</v>
      </c>
      <c r="D3189" s="16" t="str">
        <f t="shared" si="148"/>
        <v>FY 2007</v>
      </c>
      <c r="E3189" s="16" t="str">
        <f t="shared" si="149"/>
        <v>Q2</v>
      </c>
      <c r="F3189" t="s">
        <v>138</v>
      </c>
      <c r="G3189" t="s">
        <v>139</v>
      </c>
      <c r="H3189">
        <v>417</v>
      </c>
      <c r="I3189" t="s">
        <v>111</v>
      </c>
      <c r="J3189" t="s">
        <v>112</v>
      </c>
      <c r="L3189">
        <v>100</v>
      </c>
      <c r="M3189" t="s">
        <v>140</v>
      </c>
    </row>
    <row r="3190" spans="1:13" x14ac:dyDescent="0.3">
      <c r="A3190" t="s">
        <v>108</v>
      </c>
      <c r="B3190" s="16">
        <v>38990</v>
      </c>
      <c r="C3190" s="16" t="str">
        <f t="shared" si="147"/>
        <v>Sept</v>
      </c>
      <c r="D3190" s="16" t="str">
        <f t="shared" si="148"/>
        <v>FY 2007</v>
      </c>
      <c r="E3190" s="16" t="str">
        <f t="shared" si="149"/>
        <v>Q2</v>
      </c>
      <c r="F3190" t="s">
        <v>141</v>
      </c>
      <c r="G3190" t="s">
        <v>142</v>
      </c>
      <c r="H3190">
        <v>89</v>
      </c>
      <c r="I3190" t="s">
        <v>111</v>
      </c>
      <c r="J3190" t="s">
        <v>112</v>
      </c>
      <c r="L3190">
        <v>110</v>
      </c>
      <c r="M3190" t="s">
        <v>143</v>
      </c>
    </row>
    <row r="3191" spans="1:13" x14ac:dyDescent="0.3">
      <c r="A3191" t="s">
        <v>108</v>
      </c>
      <c r="B3191" s="16">
        <v>38990</v>
      </c>
      <c r="C3191" s="16" t="str">
        <f t="shared" si="147"/>
        <v>Sept</v>
      </c>
      <c r="D3191" s="16" t="str">
        <f t="shared" si="148"/>
        <v>FY 2007</v>
      </c>
      <c r="E3191" s="16" t="str">
        <f t="shared" si="149"/>
        <v>Q2</v>
      </c>
      <c r="F3191" t="s">
        <v>144</v>
      </c>
      <c r="G3191" t="s">
        <v>145</v>
      </c>
      <c r="H3191">
        <v>1690</v>
      </c>
      <c r="I3191" t="s">
        <v>111</v>
      </c>
      <c r="J3191" t="s">
        <v>112</v>
      </c>
      <c r="L3191">
        <v>120</v>
      </c>
      <c r="M3191" t="s">
        <v>146</v>
      </c>
    </row>
    <row r="3192" spans="1:13" x14ac:dyDescent="0.3">
      <c r="A3192" t="s">
        <v>108</v>
      </c>
      <c r="B3192" s="16">
        <v>38990</v>
      </c>
      <c r="C3192" s="16" t="str">
        <f t="shared" si="147"/>
        <v>Sept</v>
      </c>
      <c r="D3192" s="16" t="str">
        <f t="shared" si="148"/>
        <v>FY 2007</v>
      </c>
      <c r="E3192" s="16" t="str">
        <f t="shared" si="149"/>
        <v>Q2</v>
      </c>
      <c r="F3192" t="s">
        <v>147</v>
      </c>
      <c r="G3192" t="s">
        <v>148</v>
      </c>
      <c r="H3192">
        <v>4016</v>
      </c>
      <c r="I3192" t="s">
        <v>111</v>
      </c>
      <c r="J3192" t="s">
        <v>112</v>
      </c>
      <c r="L3192">
        <v>130</v>
      </c>
      <c r="M3192" t="s">
        <v>149</v>
      </c>
    </row>
    <row r="3193" spans="1:13" x14ac:dyDescent="0.3">
      <c r="A3193" t="s">
        <v>108</v>
      </c>
      <c r="B3193" s="16">
        <v>38990</v>
      </c>
      <c r="C3193" s="16" t="str">
        <f t="shared" si="147"/>
        <v>Sept</v>
      </c>
      <c r="D3193" s="16" t="str">
        <f t="shared" si="148"/>
        <v>FY 2007</v>
      </c>
      <c r="E3193" s="16" t="str">
        <f t="shared" si="149"/>
        <v>Q2</v>
      </c>
      <c r="F3193" t="s">
        <v>150</v>
      </c>
      <c r="G3193" t="s">
        <v>151</v>
      </c>
      <c r="H3193">
        <v>36618</v>
      </c>
      <c r="I3193" t="s">
        <v>111</v>
      </c>
      <c r="J3193" t="s">
        <v>112</v>
      </c>
      <c r="L3193">
        <v>140</v>
      </c>
      <c r="M3193" t="s">
        <v>152</v>
      </c>
    </row>
    <row r="3194" spans="1:13" x14ac:dyDescent="0.3">
      <c r="A3194" t="s">
        <v>108</v>
      </c>
      <c r="B3194" s="16">
        <v>38960</v>
      </c>
      <c r="C3194" s="16" t="str">
        <f t="shared" si="147"/>
        <v>Aug</v>
      </c>
      <c r="D3194" s="16" t="str">
        <f t="shared" si="148"/>
        <v>FY 2007</v>
      </c>
      <c r="E3194" s="16" t="str">
        <f t="shared" si="149"/>
        <v>Q2</v>
      </c>
      <c r="F3194" t="s">
        <v>109</v>
      </c>
      <c r="G3194" t="s">
        <v>110</v>
      </c>
      <c r="H3194">
        <v>21832</v>
      </c>
      <c r="I3194" t="s">
        <v>111</v>
      </c>
      <c r="J3194" t="s">
        <v>112</v>
      </c>
      <c r="L3194">
        <v>10</v>
      </c>
      <c r="M3194" t="s">
        <v>113</v>
      </c>
    </row>
    <row r="3195" spans="1:13" x14ac:dyDescent="0.3">
      <c r="A3195" t="s">
        <v>108</v>
      </c>
      <c r="B3195" s="16">
        <v>38960</v>
      </c>
      <c r="C3195" s="16" t="str">
        <f t="shared" si="147"/>
        <v>Aug</v>
      </c>
      <c r="D3195" s="16" t="str">
        <f t="shared" si="148"/>
        <v>FY 2007</v>
      </c>
      <c r="E3195" s="16" t="str">
        <f t="shared" si="149"/>
        <v>Q2</v>
      </c>
      <c r="F3195" t="s">
        <v>114</v>
      </c>
      <c r="G3195" t="s">
        <v>115</v>
      </c>
      <c r="H3195">
        <v>15766</v>
      </c>
      <c r="I3195" t="s">
        <v>111</v>
      </c>
      <c r="J3195" t="s">
        <v>112</v>
      </c>
      <c r="L3195">
        <v>20</v>
      </c>
      <c r="M3195" t="s">
        <v>116</v>
      </c>
    </row>
    <row r="3196" spans="1:13" x14ac:dyDescent="0.3">
      <c r="A3196" t="s">
        <v>108</v>
      </c>
      <c r="B3196" s="16">
        <v>38960</v>
      </c>
      <c r="C3196" s="16" t="str">
        <f t="shared" si="147"/>
        <v>Aug</v>
      </c>
      <c r="D3196" s="16" t="str">
        <f t="shared" si="148"/>
        <v>FY 2007</v>
      </c>
      <c r="E3196" s="16" t="str">
        <f t="shared" si="149"/>
        <v>Q2</v>
      </c>
      <c r="F3196" t="s">
        <v>117</v>
      </c>
      <c r="G3196" t="s">
        <v>118</v>
      </c>
      <c r="H3196">
        <v>336</v>
      </c>
      <c r="I3196" t="s">
        <v>111</v>
      </c>
      <c r="J3196" t="s">
        <v>112</v>
      </c>
      <c r="L3196">
        <v>30</v>
      </c>
      <c r="M3196" t="s">
        <v>119</v>
      </c>
    </row>
    <row r="3197" spans="1:13" x14ac:dyDescent="0.3">
      <c r="A3197" t="s">
        <v>108</v>
      </c>
      <c r="B3197" s="16">
        <v>38960</v>
      </c>
      <c r="C3197" s="16" t="str">
        <f t="shared" si="147"/>
        <v>Aug</v>
      </c>
      <c r="D3197" s="16" t="str">
        <f t="shared" si="148"/>
        <v>FY 2007</v>
      </c>
      <c r="E3197" s="16" t="str">
        <f t="shared" si="149"/>
        <v>Q2</v>
      </c>
      <c r="F3197" t="s">
        <v>120</v>
      </c>
      <c r="G3197" t="s">
        <v>121</v>
      </c>
      <c r="H3197">
        <v>92</v>
      </c>
      <c r="I3197" t="s">
        <v>111</v>
      </c>
      <c r="J3197" t="s">
        <v>112</v>
      </c>
      <c r="L3197">
        <v>40</v>
      </c>
      <c r="M3197" t="s">
        <v>122</v>
      </c>
    </row>
    <row r="3198" spans="1:13" x14ac:dyDescent="0.3">
      <c r="A3198" t="s">
        <v>108</v>
      </c>
      <c r="B3198" s="16">
        <v>38960</v>
      </c>
      <c r="C3198" s="16" t="str">
        <f t="shared" si="147"/>
        <v>Aug</v>
      </c>
      <c r="D3198" s="16" t="str">
        <f t="shared" si="148"/>
        <v>FY 2007</v>
      </c>
      <c r="E3198" s="16" t="str">
        <f t="shared" si="149"/>
        <v>Q2</v>
      </c>
      <c r="F3198" t="s">
        <v>123</v>
      </c>
      <c r="G3198" t="s">
        <v>124</v>
      </c>
      <c r="H3198">
        <v>1519</v>
      </c>
      <c r="I3198" t="s">
        <v>111</v>
      </c>
      <c r="J3198" t="s">
        <v>112</v>
      </c>
      <c r="L3198">
        <v>50</v>
      </c>
      <c r="M3198" t="s">
        <v>125</v>
      </c>
    </row>
    <row r="3199" spans="1:13" x14ac:dyDescent="0.3">
      <c r="A3199" t="s">
        <v>108</v>
      </c>
      <c r="B3199" s="16">
        <v>38960</v>
      </c>
      <c r="C3199" s="16" t="str">
        <f t="shared" si="147"/>
        <v>Aug</v>
      </c>
      <c r="D3199" s="16" t="str">
        <f t="shared" si="148"/>
        <v>FY 2007</v>
      </c>
      <c r="E3199" s="16" t="str">
        <f t="shared" si="149"/>
        <v>Q2</v>
      </c>
      <c r="F3199" t="s">
        <v>126</v>
      </c>
      <c r="G3199" t="s">
        <v>127</v>
      </c>
      <c r="H3199">
        <v>4119</v>
      </c>
      <c r="I3199" t="s">
        <v>111</v>
      </c>
      <c r="J3199" t="s">
        <v>112</v>
      </c>
      <c r="L3199">
        <v>60</v>
      </c>
      <c r="M3199" t="s">
        <v>128</v>
      </c>
    </row>
    <row r="3200" spans="1:13" x14ac:dyDescent="0.3">
      <c r="A3200" t="s">
        <v>108</v>
      </c>
      <c r="B3200" s="16">
        <v>38960</v>
      </c>
      <c r="C3200" s="16" t="str">
        <f t="shared" si="147"/>
        <v>Aug</v>
      </c>
      <c r="D3200" s="16" t="str">
        <f t="shared" si="148"/>
        <v>FY 2007</v>
      </c>
      <c r="E3200" s="16" t="str">
        <f t="shared" si="149"/>
        <v>Q2</v>
      </c>
      <c r="F3200" t="s">
        <v>129</v>
      </c>
      <c r="G3200" t="s">
        <v>130</v>
      </c>
      <c r="H3200">
        <v>35734</v>
      </c>
      <c r="I3200" t="s">
        <v>111</v>
      </c>
      <c r="J3200" t="s">
        <v>112</v>
      </c>
      <c r="L3200">
        <v>70</v>
      </c>
      <c r="M3200" t="s">
        <v>131</v>
      </c>
    </row>
    <row r="3201" spans="1:13" x14ac:dyDescent="0.3">
      <c r="A3201" t="s">
        <v>108</v>
      </c>
      <c r="B3201" s="16">
        <v>38960</v>
      </c>
      <c r="C3201" s="16" t="str">
        <f t="shared" si="147"/>
        <v>Aug</v>
      </c>
      <c r="D3201" s="16" t="str">
        <f t="shared" si="148"/>
        <v>FY 2007</v>
      </c>
      <c r="E3201" s="16" t="str">
        <f t="shared" si="149"/>
        <v>Q2</v>
      </c>
      <c r="F3201" t="s">
        <v>132</v>
      </c>
      <c r="G3201" t="s">
        <v>133</v>
      </c>
      <c r="H3201">
        <v>20895</v>
      </c>
      <c r="I3201" t="s">
        <v>111</v>
      </c>
      <c r="J3201" t="s">
        <v>112</v>
      </c>
      <c r="L3201">
        <v>80</v>
      </c>
      <c r="M3201" t="s">
        <v>134</v>
      </c>
    </row>
    <row r="3202" spans="1:13" x14ac:dyDescent="0.3">
      <c r="A3202" t="s">
        <v>108</v>
      </c>
      <c r="B3202" s="16">
        <v>38960</v>
      </c>
      <c r="C3202" s="16" t="str">
        <f t="shared" si="147"/>
        <v>Aug</v>
      </c>
      <c r="D3202" s="16" t="str">
        <f t="shared" si="148"/>
        <v>FY 2007</v>
      </c>
      <c r="E3202" s="16" t="str">
        <f t="shared" si="149"/>
        <v>Q2</v>
      </c>
      <c r="F3202" t="s">
        <v>135</v>
      </c>
      <c r="G3202" t="s">
        <v>136</v>
      </c>
      <c r="H3202">
        <v>15009</v>
      </c>
      <c r="I3202" t="s">
        <v>111</v>
      </c>
      <c r="J3202" t="s">
        <v>112</v>
      </c>
      <c r="L3202">
        <v>90</v>
      </c>
      <c r="M3202" t="s">
        <v>137</v>
      </c>
    </row>
    <row r="3203" spans="1:13" x14ac:dyDescent="0.3">
      <c r="A3203" t="s">
        <v>108</v>
      </c>
      <c r="B3203" s="16">
        <v>38960</v>
      </c>
      <c r="C3203" s="16" t="str">
        <f t="shared" ref="C3203:C3266" si="150">TEXT(B3203,"mmm")</f>
        <v>Aug</v>
      </c>
      <c r="D3203" s="16" t="str">
        <f t="shared" ref="D3203:D3266" si="151">"FY "&amp; (YEAR(B3203) + IF(MONTH(B3203)&gt;3,1,0))</f>
        <v>FY 2007</v>
      </c>
      <c r="E3203" s="16" t="str">
        <f t="shared" ref="E3203:E3266" si="152">CHOOSE(INT((MOD(MONTH(B3203)-4,12))/3)+1, "Q1", "Q2", "Q3", "Q4")</f>
        <v>Q2</v>
      </c>
      <c r="F3203" t="s">
        <v>138</v>
      </c>
      <c r="G3203" t="s">
        <v>139</v>
      </c>
      <c r="H3203">
        <v>363</v>
      </c>
      <c r="I3203" t="s">
        <v>111</v>
      </c>
      <c r="J3203" t="s">
        <v>112</v>
      </c>
      <c r="L3203">
        <v>100</v>
      </c>
      <c r="M3203" t="s">
        <v>140</v>
      </c>
    </row>
    <row r="3204" spans="1:13" x14ac:dyDescent="0.3">
      <c r="A3204" t="s">
        <v>108</v>
      </c>
      <c r="B3204" s="16">
        <v>38960</v>
      </c>
      <c r="C3204" s="16" t="str">
        <f t="shared" si="150"/>
        <v>Aug</v>
      </c>
      <c r="D3204" s="16" t="str">
        <f t="shared" si="151"/>
        <v>FY 2007</v>
      </c>
      <c r="E3204" s="16" t="str">
        <f t="shared" si="152"/>
        <v>Q2</v>
      </c>
      <c r="F3204" t="s">
        <v>141</v>
      </c>
      <c r="G3204" t="s">
        <v>142</v>
      </c>
      <c r="H3204">
        <v>81</v>
      </c>
      <c r="I3204" t="s">
        <v>111</v>
      </c>
      <c r="J3204" t="s">
        <v>112</v>
      </c>
      <c r="L3204">
        <v>110</v>
      </c>
      <c r="M3204" t="s">
        <v>143</v>
      </c>
    </row>
    <row r="3205" spans="1:13" x14ac:dyDescent="0.3">
      <c r="A3205" t="s">
        <v>108</v>
      </c>
      <c r="B3205" s="16">
        <v>38960</v>
      </c>
      <c r="C3205" s="16" t="str">
        <f t="shared" si="150"/>
        <v>Aug</v>
      </c>
      <c r="D3205" s="16" t="str">
        <f t="shared" si="151"/>
        <v>FY 2007</v>
      </c>
      <c r="E3205" s="16" t="str">
        <f t="shared" si="152"/>
        <v>Q2</v>
      </c>
      <c r="F3205" t="s">
        <v>144</v>
      </c>
      <c r="G3205" t="s">
        <v>145</v>
      </c>
      <c r="H3205">
        <v>1398</v>
      </c>
      <c r="I3205" t="s">
        <v>111</v>
      </c>
      <c r="J3205" t="s">
        <v>112</v>
      </c>
      <c r="L3205">
        <v>120</v>
      </c>
      <c r="M3205" t="s">
        <v>146</v>
      </c>
    </row>
    <row r="3206" spans="1:13" x14ac:dyDescent="0.3">
      <c r="A3206" t="s">
        <v>108</v>
      </c>
      <c r="B3206" s="16">
        <v>38960</v>
      </c>
      <c r="C3206" s="16" t="str">
        <f t="shared" si="150"/>
        <v>Aug</v>
      </c>
      <c r="D3206" s="16" t="str">
        <f t="shared" si="151"/>
        <v>FY 2007</v>
      </c>
      <c r="E3206" s="16" t="str">
        <f t="shared" si="152"/>
        <v>Q2</v>
      </c>
      <c r="F3206" t="s">
        <v>147</v>
      </c>
      <c r="G3206" t="s">
        <v>148</v>
      </c>
      <c r="H3206">
        <v>4044</v>
      </c>
      <c r="I3206" t="s">
        <v>111</v>
      </c>
      <c r="J3206" t="s">
        <v>112</v>
      </c>
      <c r="L3206">
        <v>130</v>
      </c>
      <c r="M3206" t="s">
        <v>149</v>
      </c>
    </row>
    <row r="3207" spans="1:13" x14ac:dyDescent="0.3">
      <c r="A3207" t="s">
        <v>108</v>
      </c>
      <c r="B3207" s="16">
        <v>38960</v>
      </c>
      <c r="C3207" s="16" t="str">
        <f t="shared" si="150"/>
        <v>Aug</v>
      </c>
      <c r="D3207" s="16" t="str">
        <f t="shared" si="151"/>
        <v>FY 2007</v>
      </c>
      <c r="E3207" s="16" t="str">
        <f t="shared" si="152"/>
        <v>Q2</v>
      </c>
      <c r="F3207" t="s">
        <v>150</v>
      </c>
      <c r="G3207" t="s">
        <v>151</v>
      </c>
      <c r="H3207">
        <v>35097</v>
      </c>
      <c r="I3207" t="s">
        <v>111</v>
      </c>
      <c r="J3207" t="s">
        <v>112</v>
      </c>
      <c r="L3207">
        <v>140</v>
      </c>
      <c r="M3207" t="s">
        <v>152</v>
      </c>
    </row>
    <row r="3208" spans="1:13" x14ac:dyDescent="0.3">
      <c r="A3208" t="s">
        <v>108</v>
      </c>
      <c r="B3208" s="16">
        <v>38929</v>
      </c>
      <c r="C3208" s="16" t="str">
        <f t="shared" si="150"/>
        <v>Jul</v>
      </c>
      <c r="D3208" s="16" t="str">
        <f t="shared" si="151"/>
        <v>FY 2007</v>
      </c>
      <c r="E3208" s="16" t="str">
        <f t="shared" si="152"/>
        <v>Q2</v>
      </c>
      <c r="F3208" t="s">
        <v>109</v>
      </c>
      <c r="G3208" t="s">
        <v>110</v>
      </c>
      <c r="H3208">
        <v>18687</v>
      </c>
      <c r="I3208" t="s">
        <v>111</v>
      </c>
      <c r="J3208" t="s">
        <v>112</v>
      </c>
      <c r="L3208">
        <v>10</v>
      </c>
      <c r="M3208" t="s">
        <v>113</v>
      </c>
    </row>
    <row r="3209" spans="1:13" x14ac:dyDescent="0.3">
      <c r="A3209" t="s">
        <v>108</v>
      </c>
      <c r="B3209" s="16">
        <v>38929</v>
      </c>
      <c r="C3209" s="16" t="str">
        <f t="shared" si="150"/>
        <v>Jul</v>
      </c>
      <c r="D3209" s="16" t="str">
        <f t="shared" si="151"/>
        <v>FY 2007</v>
      </c>
      <c r="E3209" s="16" t="str">
        <f t="shared" si="152"/>
        <v>Q2</v>
      </c>
      <c r="F3209" t="s">
        <v>114</v>
      </c>
      <c r="G3209" t="s">
        <v>115</v>
      </c>
      <c r="H3209">
        <v>12953</v>
      </c>
      <c r="I3209" t="s">
        <v>111</v>
      </c>
      <c r="J3209" t="s">
        <v>112</v>
      </c>
      <c r="L3209">
        <v>20</v>
      </c>
      <c r="M3209" t="s">
        <v>116</v>
      </c>
    </row>
    <row r="3210" spans="1:13" x14ac:dyDescent="0.3">
      <c r="A3210" t="s">
        <v>108</v>
      </c>
      <c r="B3210" s="16">
        <v>38929</v>
      </c>
      <c r="C3210" s="16" t="str">
        <f t="shared" si="150"/>
        <v>Jul</v>
      </c>
      <c r="D3210" s="16" t="str">
        <f t="shared" si="151"/>
        <v>FY 2007</v>
      </c>
      <c r="E3210" s="16" t="str">
        <f t="shared" si="152"/>
        <v>Q2</v>
      </c>
      <c r="F3210" t="s">
        <v>117</v>
      </c>
      <c r="G3210" t="s">
        <v>118</v>
      </c>
      <c r="H3210">
        <v>454</v>
      </c>
      <c r="I3210" t="s">
        <v>111</v>
      </c>
      <c r="J3210" t="s">
        <v>112</v>
      </c>
      <c r="L3210">
        <v>30</v>
      </c>
      <c r="M3210" t="s">
        <v>119</v>
      </c>
    </row>
    <row r="3211" spans="1:13" x14ac:dyDescent="0.3">
      <c r="A3211" t="s">
        <v>108</v>
      </c>
      <c r="B3211" s="16">
        <v>38929</v>
      </c>
      <c r="C3211" s="16" t="str">
        <f t="shared" si="150"/>
        <v>Jul</v>
      </c>
      <c r="D3211" s="16" t="str">
        <f t="shared" si="151"/>
        <v>FY 2007</v>
      </c>
      <c r="E3211" s="16" t="str">
        <f t="shared" si="152"/>
        <v>Q2</v>
      </c>
      <c r="F3211" t="s">
        <v>120</v>
      </c>
      <c r="G3211" t="s">
        <v>121</v>
      </c>
      <c r="H3211">
        <v>110</v>
      </c>
      <c r="I3211" t="s">
        <v>111</v>
      </c>
      <c r="J3211" t="s">
        <v>112</v>
      </c>
      <c r="L3211">
        <v>40</v>
      </c>
      <c r="M3211" t="s">
        <v>122</v>
      </c>
    </row>
    <row r="3212" spans="1:13" x14ac:dyDescent="0.3">
      <c r="A3212" t="s">
        <v>108</v>
      </c>
      <c r="B3212" s="16">
        <v>38929</v>
      </c>
      <c r="C3212" s="16" t="str">
        <f t="shared" si="150"/>
        <v>Jul</v>
      </c>
      <c r="D3212" s="16" t="str">
        <f t="shared" si="151"/>
        <v>FY 2007</v>
      </c>
      <c r="E3212" s="16" t="str">
        <f t="shared" si="152"/>
        <v>Q2</v>
      </c>
      <c r="F3212" t="s">
        <v>123</v>
      </c>
      <c r="G3212" t="s">
        <v>124</v>
      </c>
      <c r="H3212">
        <v>1315</v>
      </c>
      <c r="I3212" t="s">
        <v>111</v>
      </c>
      <c r="J3212" t="s">
        <v>112</v>
      </c>
      <c r="L3212">
        <v>50</v>
      </c>
      <c r="M3212" t="s">
        <v>125</v>
      </c>
    </row>
    <row r="3213" spans="1:13" x14ac:dyDescent="0.3">
      <c r="A3213" t="s">
        <v>108</v>
      </c>
      <c r="B3213" s="16">
        <v>38929</v>
      </c>
      <c r="C3213" s="16" t="str">
        <f t="shared" si="150"/>
        <v>Jul</v>
      </c>
      <c r="D3213" s="16" t="str">
        <f t="shared" si="151"/>
        <v>FY 2007</v>
      </c>
      <c r="E3213" s="16" t="str">
        <f t="shared" si="152"/>
        <v>Q2</v>
      </c>
      <c r="F3213" t="s">
        <v>126</v>
      </c>
      <c r="G3213" t="s">
        <v>127</v>
      </c>
      <c r="H3213">
        <v>3855</v>
      </c>
      <c r="I3213" t="s">
        <v>111</v>
      </c>
      <c r="J3213" t="s">
        <v>112</v>
      </c>
      <c r="L3213">
        <v>60</v>
      </c>
      <c r="M3213" t="s">
        <v>128</v>
      </c>
    </row>
    <row r="3214" spans="1:13" x14ac:dyDescent="0.3">
      <c r="A3214" t="s">
        <v>108</v>
      </c>
      <c r="B3214" s="16">
        <v>38929</v>
      </c>
      <c r="C3214" s="16" t="str">
        <f t="shared" si="150"/>
        <v>Jul</v>
      </c>
      <c r="D3214" s="16" t="str">
        <f t="shared" si="151"/>
        <v>FY 2007</v>
      </c>
      <c r="E3214" s="16" t="str">
        <f t="shared" si="152"/>
        <v>Q2</v>
      </c>
      <c r="F3214" t="s">
        <v>129</v>
      </c>
      <c r="G3214" t="s">
        <v>130</v>
      </c>
      <c r="H3214">
        <v>33226</v>
      </c>
      <c r="I3214" t="s">
        <v>111</v>
      </c>
      <c r="J3214" t="s">
        <v>112</v>
      </c>
      <c r="L3214">
        <v>70</v>
      </c>
      <c r="M3214" t="s">
        <v>131</v>
      </c>
    </row>
    <row r="3215" spans="1:13" x14ac:dyDescent="0.3">
      <c r="A3215" t="s">
        <v>108</v>
      </c>
      <c r="B3215" s="16">
        <v>38929</v>
      </c>
      <c r="C3215" s="16" t="str">
        <f t="shared" si="150"/>
        <v>Jul</v>
      </c>
      <c r="D3215" s="16" t="str">
        <f t="shared" si="151"/>
        <v>FY 2007</v>
      </c>
      <c r="E3215" s="16" t="str">
        <f t="shared" si="152"/>
        <v>Q2</v>
      </c>
      <c r="F3215" t="s">
        <v>132</v>
      </c>
      <c r="G3215" t="s">
        <v>133</v>
      </c>
      <c r="H3215">
        <v>19926</v>
      </c>
      <c r="I3215" t="s">
        <v>111</v>
      </c>
      <c r="J3215" t="s">
        <v>112</v>
      </c>
      <c r="L3215">
        <v>80</v>
      </c>
      <c r="M3215" t="s">
        <v>134</v>
      </c>
    </row>
    <row r="3216" spans="1:13" x14ac:dyDescent="0.3">
      <c r="A3216" t="s">
        <v>108</v>
      </c>
      <c r="B3216" s="16">
        <v>38929</v>
      </c>
      <c r="C3216" s="16" t="str">
        <f t="shared" si="150"/>
        <v>Jul</v>
      </c>
      <c r="D3216" s="16" t="str">
        <f t="shared" si="151"/>
        <v>FY 2007</v>
      </c>
      <c r="E3216" s="16" t="str">
        <f t="shared" si="152"/>
        <v>Q2</v>
      </c>
      <c r="F3216" t="s">
        <v>135</v>
      </c>
      <c r="G3216" t="s">
        <v>136</v>
      </c>
      <c r="H3216">
        <v>14059</v>
      </c>
      <c r="I3216" t="s">
        <v>111</v>
      </c>
      <c r="J3216" t="s">
        <v>112</v>
      </c>
      <c r="L3216">
        <v>90</v>
      </c>
      <c r="M3216" t="s">
        <v>137</v>
      </c>
    </row>
    <row r="3217" spans="1:13" x14ac:dyDescent="0.3">
      <c r="A3217" t="s">
        <v>108</v>
      </c>
      <c r="B3217" s="16">
        <v>38929</v>
      </c>
      <c r="C3217" s="16" t="str">
        <f t="shared" si="150"/>
        <v>Jul</v>
      </c>
      <c r="D3217" s="16" t="str">
        <f t="shared" si="151"/>
        <v>FY 2007</v>
      </c>
      <c r="E3217" s="16" t="str">
        <f t="shared" si="152"/>
        <v>Q2</v>
      </c>
      <c r="F3217" t="s">
        <v>138</v>
      </c>
      <c r="G3217" t="s">
        <v>139</v>
      </c>
      <c r="H3217">
        <v>355</v>
      </c>
      <c r="I3217" t="s">
        <v>111</v>
      </c>
      <c r="J3217" t="s">
        <v>112</v>
      </c>
      <c r="L3217">
        <v>100</v>
      </c>
      <c r="M3217" t="s">
        <v>140</v>
      </c>
    </row>
    <row r="3218" spans="1:13" x14ac:dyDescent="0.3">
      <c r="A3218" t="s">
        <v>108</v>
      </c>
      <c r="B3218" s="16">
        <v>38929</v>
      </c>
      <c r="C3218" s="16" t="str">
        <f t="shared" si="150"/>
        <v>Jul</v>
      </c>
      <c r="D3218" s="16" t="str">
        <f t="shared" si="151"/>
        <v>FY 2007</v>
      </c>
      <c r="E3218" s="16" t="str">
        <f t="shared" si="152"/>
        <v>Q2</v>
      </c>
      <c r="F3218" t="s">
        <v>141</v>
      </c>
      <c r="G3218" t="s">
        <v>142</v>
      </c>
      <c r="H3218">
        <v>111</v>
      </c>
      <c r="I3218" t="s">
        <v>111</v>
      </c>
      <c r="J3218" t="s">
        <v>112</v>
      </c>
      <c r="L3218">
        <v>110</v>
      </c>
      <c r="M3218" t="s">
        <v>143</v>
      </c>
    </row>
    <row r="3219" spans="1:13" x14ac:dyDescent="0.3">
      <c r="A3219" t="s">
        <v>108</v>
      </c>
      <c r="B3219" s="16">
        <v>38929</v>
      </c>
      <c r="C3219" s="16" t="str">
        <f t="shared" si="150"/>
        <v>Jul</v>
      </c>
      <c r="D3219" s="16" t="str">
        <f t="shared" si="151"/>
        <v>FY 2007</v>
      </c>
      <c r="E3219" s="16" t="str">
        <f t="shared" si="152"/>
        <v>Q2</v>
      </c>
      <c r="F3219" t="s">
        <v>144</v>
      </c>
      <c r="G3219" t="s">
        <v>145</v>
      </c>
      <c r="H3219">
        <v>1330</v>
      </c>
      <c r="I3219" t="s">
        <v>111</v>
      </c>
      <c r="J3219" t="s">
        <v>112</v>
      </c>
      <c r="L3219">
        <v>120</v>
      </c>
      <c r="M3219" t="s">
        <v>146</v>
      </c>
    </row>
    <row r="3220" spans="1:13" x14ac:dyDescent="0.3">
      <c r="A3220" t="s">
        <v>108</v>
      </c>
      <c r="B3220" s="16">
        <v>38929</v>
      </c>
      <c r="C3220" s="16" t="str">
        <f t="shared" si="150"/>
        <v>Jul</v>
      </c>
      <c r="D3220" s="16" t="str">
        <f t="shared" si="151"/>
        <v>FY 2007</v>
      </c>
      <c r="E3220" s="16" t="str">
        <f t="shared" si="152"/>
        <v>Q2</v>
      </c>
      <c r="F3220" t="s">
        <v>147</v>
      </c>
      <c r="G3220" t="s">
        <v>148</v>
      </c>
      <c r="H3220">
        <v>4071</v>
      </c>
      <c r="I3220" t="s">
        <v>111</v>
      </c>
      <c r="J3220" t="s">
        <v>112</v>
      </c>
      <c r="L3220">
        <v>130</v>
      </c>
      <c r="M3220" t="s">
        <v>149</v>
      </c>
    </row>
    <row r="3221" spans="1:13" x14ac:dyDescent="0.3">
      <c r="A3221" t="s">
        <v>108</v>
      </c>
      <c r="B3221" s="16">
        <v>38929</v>
      </c>
      <c r="C3221" s="16" t="str">
        <f t="shared" si="150"/>
        <v>Jul</v>
      </c>
      <c r="D3221" s="16" t="str">
        <f t="shared" si="151"/>
        <v>FY 2007</v>
      </c>
      <c r="E3221" s="16" t="str">
        <f t="shared" si="152"/>
        <v>Q2</v>
      </c>
      <c r="F3221" t="s">
        <v>150</v>
      </c>
      <c r="G3221" t="s">
        <v>151</v>
      </c>
      <c r="H3221">
        <v>34576</v>
      </c>
      <c r="I3221" t="s">
        <v>111</v>
      </c>
      <c r="J3221" t="s">
        <v>112</v>
      </c>
      <c r="L3221">
        <v>140</v>
      </c>
      <c r="M3221" t="s">
        <v>152</v>
      </c>
    </row>
    <row r="3222" spans="1:13" x14ac:dyDescent="0.3">
      <c r="A3222" t="s">
        <v>108</v>
      </c>
      <c r="B3222" s="16">
        <v>38898</v>
      </c>
      <c r="C3222" s="16" t="str">
        <f t="shared" si="150"/>
        <v>Jun</v>
      </c>
      <c r="D3222" s="16" t="str">
        <f t="shared" si="151"/>
        <v>FY 2007</v>
      </c>
      <c r="E3222" s="16" t="str">
        <f t="shared" si="152"/>
        <v>Q1</v>
      </c>
      <c r="F3222" t="s">
        <v>109</v>
      </c>
      <c r="G3222" t="s">
        <v>110</v>
      </c>
      <c r="H3222">
        <v>24610</v>
      </c>
      <c r="I3222" t="s">
        <v>111</v>
      </c>
      <c r="J3222" t="s">
        <v>112</v>
      </c>
      <c r="L3222">
        <v>10</v>
      </c>
      <c r="M3222" t="s">
        <v>113</v>
      </c>
    </row>
    <row r="3223" spans="1:13" x14ac:dyDescent="0.3">
      <c r="A3223" t="s">
        <v>108</v>
      </c>
      <c r="B3223" s="16">
        <v>38898</v>
      </c>
      <c r="C3223" s="16" t="str">
        <f t="shared" si="150"/>
        <v>Jun</v>
      </c>
      <c r="D3223" s="16" t="str">
        <f t="shared" si="151"/>
        <v>FY 2007</v>
      </c>
      <c r="E3223" s="16" t="str">
        <f t="shared" si="152"/>
        <v>Q1</v>
      </c>
      <c r="F3223" t="s">
        <v>114</v>
      </c>
      <c r="G3223" t="s">
        <v>115</v>
      </c>
      <c r="H3223">
        <v>16616</v>
      </c>
      <c r="I3223" t="s">
        <v>111</v>
      </c>
      <c r="J3223" t="s">
        <v>112</v>
      </c>
      <c r="L3223">
        <v>20</v>
      </c>
      <c r="M3223" t="s">
        <v>116</v>
      </c>
    </row>
    <row r="3224" spans="1:13" x14ac:dyDescent="0.3">
      <c r="A3224" t="s">
        <v>108</v>
      </c>
      <c r="B3224" s="16">
        <v>38898</v>
      </c>
      <c r="C3224" s="16" t="str">
        <f t="shared" si="150"/>
        <v>Jun</v>
      </c>
      <c r="D3224" s="16" t="str">
        <f t="shared" si="151"/>
        <v>FY 2007</v>
      </c>
      <c r="E3224" s="16" t="str">
        <f t="shared" si="152"/>
        <v>Q1</v>
      </c>
      <c r="F3224" t="s">
        <v>117</v>
      </c>
      <c r="G3224" t="s">
        <v>118</v>
      </c>
      <c r="H3224">
        <v>394</v>
      </c>
      <c r="I3224" t="s">
        <v>111</v>
      </c>
      <c r="J3224" t="s">
        <v>112</v>
      </c>
      <c r="L3224">
        <v>30</v>
      </c>
      <c r="M3224" t="s">
        <v>119</v>
      </c>
    </row>
    <row r="3225" spans="1:13" x14ac:dyDescent="0.3">
      <c r="A3225" t="s">
        <v>108</v>
      </c>
      <c r="B3225" s="16">
        <v>38898</v>
      </c>
      <c r="C3225" s="16" t="str">
        <f t="shared" si="150"/>
        <v>Jun</v>
      </c>
      <c r="D3225" s="16" t="str">
        <f t="shared" si="151"/>
        <v>FY 2007</v>
      </c>
      <c r="E3225" s="16" t="str">
        <f t="shared" si="152"/>
        <v>Q1</v>
      </c>
      <c r="F3225" t="s">
        <v>120</v>
      </c>
      <c r="G3225" t="s">
        <v>121</v>
      </c>
      <c r="H3225">
        <v>119</v>
      </c>
      <c r="I3225" t="s">
        <v>111</v>
      </c>
      <c r="J3225" t="s">
        <v>112</v>
      </c>
      <c r="L3225">
        <v>40</v>
      </c>
      <c r="M3225" t="s">
        <v>122</v>
      </c>
    </row>
    <row r="3226" spans="1:13" x14ac:dyDescent="0.3">
      <c r="A3226" t="s">
        <v>108</v>
      </c>
      <c r="B3226" s="16">
        <v>38898</v>
      </c>
      <c r="C3226" s="16" t="str">
        <f t="shared" si="150"/>
        <v>Jun</v>
      </c>
      <c r="D3226" s="16" t="str">
        <f t="shared" si="151"/>
        <v>FY 2007</v>
      </c>
      <c r="E3226" s="16" t="str">
        <f t="shared" si="152"/>
        <v>Q1</v>
      </c>
      <c r="F3226" t="s">
        <v>123</v>
      </c>
      <c r="G3226" t="s">
        <v>124</v>
      </c>
      <c r="H3226">
        <v>2037</v>
      </c>
      <c r="I3226" t="s">
        <v>111</v>
      </c>
      <c r="J3226" t="s">
        <v>112</v>
      </c>
      <c r="L3226">
        <v>50</v>
      </c>
      <c r="M3226" t="s">
        <v>125</v>
      </c>
    </row>
    <row r="3227" spans="1:13" x14ac:dyDescent="0.3">
      <c r="A3227" t="s">
        <v>108</v>
      </c>
      <c r="B3227" s="16">
        <v>38898</v>
      </c>
      <c r="C3227" s="16" t="str">
        <f t="shared" si="150"/>
        <v>Jun</v>
      </c>
      <c r="D3227" s="16" t="str">
        <f t="shared" si="151"/>
        <v>FY 2007</v>
      </c>
      <c r="E3227" s="16" t="str">
        <f t="shared" si="152"/>
        <v>Q1</v>
      </c>
      <c r="F3227" t="s">
        <v>126</v>
      </c>
      <c r="G3227" t="s">
        <v>127</v>
      </c>
      <c r="H3227">
        <v>5444</v>
      </c>
      <c r="I3227" t="s">
        <v>111</v>
      </c>
      <c r="J3227" t="s">
        <v>112</v>
      </c>
      <c r="L3227">
        <v>60</v>
      </c>
      <c r="M3227" t="s">
        <v>128</v>
      </c>
    </row>
    <row r="3228" spans="1:13" x14ac:dyDescent="0.3">
      <c r="A3228" t="s">
        <v>108</v>
      </c>
      <c r="B3228" s="16">
        <v>38898</v>
      </c>
      <c r="C3228" s="16" t="str">
        <f t="shared" si="150"/>
        <v>Jun</v>
      </c>
      <c r="D3228" s="16" t="str">
        <f t="shared" si="151"/>
        <v>FY 2007</v>
      </c>
      <c r="E3228" s="16" t="str">
        <f t="shared" si="152"/>
        <v>Q1</v>
      </c>
      <c r="F3228" t="s">
        <v>129</v>
      </c>
      <c r="G3228" t="s">
        <v>130</v>
      </c>
      <c r="H3228">
        <v>45293</v>
      </c>
      <c r="I3228" t="s">
        <v>111</v>
      </c>
      <c r="J3228" t="s">
        <v>112</v>
      </c>
      <c r="L3228">
        <v>70</v>
      </c>
      <c r="M3228" t="s">
        <v>131</v>
      </c>
    </row>
    <row r="3229" spans="1:13" x14ac:dyDescent="0.3">
      <c r="A3229" t="s">
        <v>108</v>
      </c>
      <c r="B3229" s="16">
        <v>38898</v>
      </c>
      <c r="C3229" s="16" t="str">
        <f t="shared" si="150"/>
        <v>Jun</v>
      </c>
      <c r="D3229" s="16" t="str">
        <f t="shared" si="151"/>
        <v>FY 2007</v>
      </c>
      <c r="E3229" s="16" t="str">
        <f t="shared" si="152"/>
        <v>Q1</v>
      </c>
      <c r="F3229" t="s">
        <v>132</v>
      </c>
      <c r="G3229" t="s">
        <v>133</v>
      </c>
      <c r="H3229">
        <v>25167</v>
      </c>
      <c r="I3229" t="s">
        <v>111</v>
      </c>
      <c r="J3229" t="s">
        <v>112</v>
      </c>
      <c r="L3229">
        <v>80</v>
      </c>
      <c r="M3229" t="s">
        <v>134</v>
      </c>
    </row>
    <row r="3230" spans="1:13" x14ac:dyDescent="0.3">
      <c r="A3230" t="s">
        <v>108</v>
      </c>
      <c r="B3230" s="16">
        <v>38898</v>
      </c>
      <c r="C3230" s="16" t="str">
        <f t="shared" si="150"/>
        <v>Jun</v>
      </c>
      <c r="D3230" s="16" t="str">
        <f t="shared" si="151"/>
        <v>FY 2007</v>
      </c>
      <c r="E3230" s="16" t="str">
        <f t="shared" si="152"/>
        <v>Q1</v>
      </c>
      <c r="F3230" t="s">
        <v>135</v>
      </c>
      <c r="G3230" t="s">
        <v>136</v>
      </c>
      <c r="H3230">
        <v>17268</v>
      </c>
      <c r="I3230" t="s">
        <v>111</v>
      </c>
      <c r="J3230" t="s">
        <v>112</v>
      </c>
      <c r="L3230">
        <v>90</v>
      </c>
      <c r="M3230" t="s">
        <v>137</v>
      </c>
    </row>
    <row r="3231" spans="1:13" x14ac:dyDescent="0.3">
      <c r="A3231" t="s">
        <v>108</v>
      </c>
      <c r="B3231" s="16">
        <v>38898</v>
      </c>
      <c r="C3231" s="16" t="str">
        <f t="shared" si="150"/>
        <v>Jun</v>
      </c>
      <c r="D3231" s="16" t="str">
        <f t="shared" si="151"/>
        <v>FY 2007</v>
      </c>
      <c r="E3231" s="16" t="str">
        <f t="shared" si="152"/>
        <v>Q1</v>
      </c>
      <c r="F3231" t="s">
        <v>138</v>
      </c>
      <c r="G3231" t="s">
        <v>139</v>
      </c>
      <c r="H3231">
        <v>387</v>
      </c>
      <c r="I3231" t="s">
        <v>111</v>
      </c>
      <c r="J3231" t="s">
        <v>112</v>
      </c>
      <c r="L3231">
        <v>100</v>
      </c>
      <c r="M3231" t="s">
        <v>140</v>
      </c>
    </row>
    <row r="3232" spans="1:13" x14ac:dyDescent="0.3">
      <c r="A3232" t="s">
        <v>108</v>
      </c>
      <c r="B3232" s="16">
        <v>38898</v>
      </c>
      <c r="C3232" s="16" t="str">
        <f t="shared" si="150"/>
        <v>Jun</v>
      </c>
      <c r="D3232" s="16" t="str">
        <f t="shared" si="151"/>
        <v>FY 2007</v>
      </c>
      <c r="E3232" s="16" t="str">
        <f t="shared" si="152"/>
        <v>Q1</v>
      </c>
      <c r="F3232" t="s">
        <v>141</v>
      </c>
      <c r="G3232" t="s">
        <v>142</v>
      </c>
      <c r="H3232">
        <v>82</v>
      </c>
      <c r="I3232" t="s">
        <v>111</v>
      </c>
      <c r="J3232" t="s">
        <v>112</v>
      </c>
      <c r="L3232">
        <v>110</v>
      </c>
      <c r="M3232" t="s">
        <v>143</v>
      </c>
    </row>
    <row r="3233" spans="1:13" x14ac:dyDescent="0.3">
      <c r="A3233" t="s">
        <v>108</v>
      </c>
      <c r="B3233" s="16">
        <v>38898</v>
      </c>
      <c r="C3233" s="16" t="str">
        <f t="shared" si="150"/>
        <v>Jun</v>
      </c>
      <c r="D3233" s="16" t="str">
        <f t="shared" si="151"/>
        <v>FY 2007</v>
      </c>
      <c r="E3233" s="16" t="str">
        <f t="shared" si="152"/>
        <v>Q1</v>
      </c>
      <c r="F3233" t="s">
        <v>144</v>
      </c>
      <c r="G3233" t="s">
        <v>145</v>
      </c>
      <c r="H3233">
        <v>2293</v>
      </c>
      <c r="I3233" t="s">
        <v>111</v>
      </c>
      <c r="J3233" t="s">
        <v>112</v>
      </c>
      <c r="L3233">
        <v>120</v>
      </c>
      <c r="M3233" t="s">
        <v>146</v>
      </c>
    </row>
    <row r="3234" spans="1:13" x14ac:dyDescent="0.3">
      <c r="A3234" t="s">
        <v>108</v>
      </c>
      <c r="B3234" s="16">
        <v>38898</v>
      </c>
      <c r="C3234" s="16" t="str">
        <f t="shared" si="150"/>
        <v>Jun</v>
      </c>
      <c r="D3234" s="16" t="str">
        <f t="shared" si="151"/>
        <v>FY 2007</v>
      </c>
      <c r="E3234" s="16" t="str">
        <f t="shared" si="152"/>
        <v>Q1</v>
      </c>
      <c r="F3234" t="s">
        <v>147</v>
      </c>
      <c r="G3234" t="s">
        <v>148</v>
      </c>
      <c r="H3234">
        <v>5137</v>
      </c>
      <c r="I3234" t="s">
        <v>111</v>
      </c>
      <c r="J3234" t="s">
        <v>112</v>
      </c>
      <c r="L3234">
        <v>130</v>
      </c>
      <c r="M3234" t="s">
        <v>149</v>
      </c>
    </row>
    <row r="3235" spans="1:13" x14ac:dyDescent="0.3">
      <c r="A3235" t="s">
        <v>108</v>
      </c>
      <c r="B3235" s="16">
        <v>38898</v>
      </c>
      <c r="C3235" s="16" t="str">
        <f t="shared" si="150"/>
        <v>Jun</v>
      </c>
      <c r="D3235" s="16" t="str">
        <f t="shared" si="151"/>
        <v>FY 2007</v>
      </c>
      <c r="E3235" s="16" t="str">
        <f t="shared" si="152"/>
        <v>Q1</v>
      </c>
      <c r="F3235" t="s">
        <v>150</v>
      </c>
      <c r="G3235" t="s">
        <v>151</v>
      </c>
      <c r="H3235">
        <v>44818</v>
      </c>
      <c r="I3235" t="s">
        <v>111</v>
      </c>
      <c r="J3235" t="s">
        <v>112</v>
      </c>
      <c r="L3235">
        <v>140</v>
      </c>
      <c r="M3235" t="s">
        <v>152</v>
      </c>
    </row>
    <row r="3236" spans="1:13" x14ac:dyDescent="0.3">
      <c r="A3236" t="s">
        <v>108</v>
      </c>
      <c r="B3236" s="16">
        <v>38868</v>
      </c>
      <c r="C3236" s="16" t="str">
        <f t="shared" si="150"/>
        <v>May</v>
      </c>
      <c r="D3236" s="16" t="str">
        <f t="shared" si="151"/>
        <v>FY 2007</v>
      </c>
      <c r="E3236" s="16" t="str">
        <f t="shared" si="152"/>
        <v>Q1</v>
      </c>
      <c r="F3236" t="s">
        <v>109</v>
      </c>
      <c r="G3236" t="s">
        <v>110</v>
      </c>
      <c r="H3236">
        <v>22843</v>
      </c>
      <c r="I3236" t="s">
        <v>111</v>
      </c>
      <c r="J3236" t="s">
        <v>112</v>
      </c>
      <c r="L3236">
        <v>10</v>
      </c>
      <c r="M3236" t="s">
        <v>113</v>
      </c>
    </row>
    <row r="3237" spans="1:13" x14ac:dyDescent="0.3">
      <c r="A3237" t="s">
        <v>108</v>
      </c>
      <c r="B3237" s="16">
        <v>38868</v>
      </c>
      <c r="C3237" s="16" t="str">
        <f t="shared" si="150"/>
        <v>May</v>
      </c>
      <c r="D3237" s="16" t="str">
        <f t="shared" si="151"/>
        <v>FY 2007</v>
      </c>
      <c r="E3237" s="16" t="str">
        <f t="shared" si="152"/>
        <v>Q1</v>
      </c>
      <c r="F3237" t="s">
        <v>114</v>
      </c>
      <c r="G3237" t="s">
        <v>115</v>
      </c>
      <c r="H3237">
        <v>15955</v>
      </c>
      <c r="I3237" t="s">
        <v>111</v>
      </c>
      <c r="J3237" t="s">
        <v>112</v>
      </c>
      <c r="L3237">
        <v>20</v>
      </c>
      <c r="M3237" t="s">
        <v>116</v>
      </c>
    </row>
    <row r="3238" spans="1:13" x14ac:dyDescent="0.3">
      <c r="A3238" t="s">
        <v>108</v>
      </c>
      <c r="B3238" s="16">
        <v>38868</v>
      </c>
      <c r="C3238" s="16" t="str">
        <f t="shared" si="150"/>
        <v>May</v>
      </c>
      <c r="D3238" s="16" t="str">
        <f t="shared" si="151"/>
        <v>FY 2007</v>
      </c>
      <c r="E3238" s="16" t="str">
        <f t="shared" si="152"/>
        <v>Q1</v>
      </c>
      <c r="F3238" t="s">
        <v>117</v>
      </c>
      <c r="G3238" t="s">
        <v>118</v>
      </c>
      <c r="H3238">
        <v>364</v>
      </c>
      <c r="I3238" t="s">
        <v>111</v>
      </c>
      <c r="J3238" t="s">
        <v>112</v>
      </c>
      <c r="L3238">
        <v>30</v>
      </c>
      <c r="M3238" t="s">
        <v>119</v>
      </c>
    </row>
    <row r="3239" spans="1:13" x14ac:dyDescent="0.3">
      <c r="A3239" t="s">
        <v>108</v>
      </c>
      <c r="B3239" s="16">
        <v>38868</v>
      </c>
      <c r="C3239" s="16" t="str">
        <f t="shared" si="150"/>
        <v>May</v>
      </c>
      <c r="D3239" s="16" t="str">
        <f t="shared" si="151"/>
        <v>FY 2007</v>
      </c>
      <c r="E3239" s="16" t="str">
        <f t="shared" si="152"/>
        <v>Q1</v>
      </c>
      <c r="F3239" t="s">
        <v>120</v>
      </c>
      <c r="G3239" t="s">
        <v>121</v>
      </c>
      <c r="H3239">
        <v>77</v>
      </c>
      <c r="I3239" t="s">
        <v>111</v>
      </c>
      <c r="J3239" t="s">
        <v>112</v>
      </c>
      <c r="L3239">
        <v>40</v>
      </c>
      <c r="M3239" t="s">
        <v>122</v>
      </c>
    </row>
    <row r="3240" spans="1:13" x14ac:dyDescent="0.3">
      <c r="A3240" t="s">
        <v>108</v>
      </c>
      <c r="B3240" s="16">
        <v>38868</v>
      </c>
      <c r="C3240" s="16" t="str">
        <f t="shared" si="150"/>
        <v>May</v>
      </c>
      <c r="D3240" s="16" t="str">
        <f t="shared" si="151"/>
        <v>FY 2007</v>
      </c>
      <c r="E3240" s="16" t="str">
        <f t="shared" si="152"/>
        <v>Q1</v>
      </c>
      <c r="F3240" t="s">
        <v>123</v>
      </c>
      <c r="G3240" t="s">
        <v>124</v>
      </c>
      <c r="H3240">
        <v>2292</v>
      </c>
      <c r="I3240" t="s">
        <v>111</v>
      </c>
      <c r="J3240" t="s">
        <v>112</v>
      </c>
      <c r="L3240">
        <v>50</v>
      </c>
      <c r="M3240" t="s">
        <v>125</v>
      </c>
    </row>
    <row r="3241" spans="1:13" x14ac:dyDescent="0.3">
      <c r="A3241" t="s">
        <v>108</v>
      </c>
      <c r="B3241" s="16">
        <v>38868</v>
      </c>
      <c r="C3241" s="16" t="str">
        <f t="shared" si="150"/>
        <v>May</v>
      </c>
      <c r="D3241" s="16" t="str">
        <f t="shared" si="151"/>
        <v>FY 2007</v>
      </c>
      <c r="E3241" s="16" t="str">
        <f t="shared" si="152"/>
        <v>Q1</v>
      </c>
      <c r="F3241" t="s">
        <v>126</v>
      </c>
      <c r="G3241" t="s">
        <v>127</v>
      </c>
      <c r="H3241">
        <v>4155</v>
      </c>
      <c r="I3241" t="s">
        <v>111</v>
      </c>
      <c r="J3241" t="s">
        <v>112</v>
      </c>
      <c r="L3241">
        <v>60</v>
      </c>
      <c r="M3241" t="s">
        <v>128</v>
      </c>
    </row>
    <row r="3242" spans="1:13" x14ac:dyDescent="0.3">
      <c r="A3242" t="s">
        <v>108</v>
      </c>
      <c r="B3242" s="16">
        <v>38868</v>
      </c>
      <c r="C3242" s="16" t="str">
        <f t="shared" si="150"/>
        <v>May</v>
      </c>
      <c r="D3242" s="16" t="str">
        <f t="shared" si="151"/>
        <v>FY 2007</v>
      </c>
      <c r="E3242" s="16" t="str">
        <f t="shared" si="152"/>
        <v>Q1</v>
      </c>
      <c r="F3242" t="s">
        <v>129</v>
      </c>
      <c r="G3242" t="s">
        <v>130</v>
      </c>
      <c r="H3242">
        <v>46937</v>
      </c>
      <c r="I3242" t="s">
        <v>111</v>
      </c>
      <c r="J3242" t="s">
        <v>112</v>
      </c>
      <c r="L3242">
        <v>70</v>
      </c>
      <c r="M3242" t="s">
        <v>131</v>
      </c>
    </row>
    <row r="3243" spans="1:13" x14ac:dyDescent="0.3">
      <c r="A3243" t="s">
        <v>108</v>
      </c>
      <c r="B3243" s="16">
        <v>38868</v>
      </c>
      <c r="C3243" s="16" t="str">
        <f t="shared" si="150"/>
        <v>May</v>
      </c>
      <c r="D3243" s="16" t="str">
        <f t="shared" si="151"/>
        <v>FY 2007</v>
      </c>
      <c r="E3243" s="16" t="str">
        <f t="shared" si="152"/>
        <v>Q1</v>
      </c>
      <c r="F3243" t="s">
        <v>132</v>
      </c>
      <c r="G3243" t="s">
        <v>133</v>
      </c>
      <c r="H3243">
        <v>24306</v>
      </c>
      <c r="I3243" t="s">
        <v>111</v>
      </c>
      <c r="J3243" t="s">
        <v>112</v>
      </c>
      <c r="L3243">
        <v>80</v>
      </c>
      <c r="M3243" t="s">
        <v>134</v>
      </c>
    </row>
    <row r="3244" spans="1:13" x14ac:dyDescent="0.3">
      <c r="A3244" t="s">
        <v>108</v>
      </c>
      <c r="B3244" s="16">
        <v>38868</v>
      </c>
      <c r="C3244" s="16" t="str">
        <f t="shared" si="150"/>
        <v>May</v>
      </c>
      <c r="D3244" s="16" t="str">
        <f t="shared" si="151"/>
        <v>FY 2007</v>
      </c>
      <c r="E3244" s="16" t="str">
        <f t="shared" si="152"/>
        <v>Q1</v>
      </c>
      <c r="F3244" t="s">
        <v>135</v>
      </c>
      <c r="G3244" t="s">
        <v>136</v>
      </c>
      <c r="H3244">
        <v>17256</v>
      </c>
      <c r="I3244" t="s">
        <v>111</v>
      </c>
      <c r="J3244" t="s">
        <v>112</v>
      </c>
      <c r="L3244">
        <v>90</v>
      </c>
      <c r="M3244" t="s">
        <v>137</v>
      </c>
    </row>
    <row r="3245" spans="1:13" x14ac:dyDescent="0.3">
      <c r="A3245" t="s">
        <v>108</v>
      </c>
      <c r="B3245" s="16">
        <v>38868</v>
      </c>
      <c r="C3245" s="16" t="str">
        <f t="shared" si="150"/>
        <v>May</v>
      </c>
      <c r="D3245" s="16" t="str">
        <f t="shared" si="151"/>
        <v>FY 2007</v>
      </c>
      <c r="E3245" s="16" t="str">
        <f t="shared" si="152"/>
        <v>Q1</v>
      </c>
      <c r="F3245" t="s">
        <v>138</v>
      </c>
      <c r="G3245" t="s">
        <v>139</v>
      </c>
      <c r="H3245">
        <v>385</v>
      </c>
      <c r="I3245" t="s">
        <v>111</v>
      </c>
      <c r="J3245" t="s">
        <v>112</v>
      </c>
      <c r="L3245">
        <v>100</v>
      </c>
      <c r="M3245" t="s">
        <v>140</v>
      </c>
    </row>
    <row r="3246" spans="1:13" x14ac:dyDescent="0.3">
      <c r="A3246" t="s">
        <v>108</v>
      </c>
      <c r="B3246" s="16">
        <v>38868</v>
      </c>
      <c r="C3246" s="16" t="str">
        <f t="shared" si="150"/>
        <v>May</v>
      </c>
      <c r="D3246" s="16" t="str">
        <f t="shared" si="151"/>
        <v>FY 2007</v>
      </c>
      <c r="E3246" s="16" t="str">
        <f t="shared" si="152"/>
        <v>Q1</v>
      </c>
      <c r="F3246" t="s">
        <v>141</v>
      </c>
      <c r="G3246" t="s">
        <v>142</v>
      </c>
      <c r="H3246">
        <v>118</v>
      </c>
      <c r="I3246" t="s">
        <v>111</v>
      </c>
      <c r="J3246" t="s">
        <v>112</v>
      </c>
      <c r="L3246">
        <v>110</v>
      </c>
      <c r="M3246" t="s">
        <v>143</v>
      </c>
    </row>
    <row r="3247" spans="1:13" x14ac:dyDescent="0.3">
      <c r="A3247" t="s">
        <v>108</v>
      </c>
      <c r="B3247" s="16">
        <v>38868</v>
      </c>
      <c r="C3247" s="16" t="str">
        <f t="shared" si="150"/>
        <v>May</v>
      </c>
      <c r="D3247" s="16" t="str">
        <f t="shared" si="151"/>
        <v>FY 2007</v>
      </c>
      <c r="E3247" s="16" t="str">
        <f t="shared" si="152"/>
        <v>Q1</v>
      </c>
      <c r="F3247" t="s">
        <v>144</v>
      </c>
      <c r="G3247" t="s">
        <v>145</v>
      </c>
      <c r="H3247">
        <v>2046</v>
      </c>
      <c r="I3247" t="s">
        <v>111</v>
      </c>
      <c r="J3247" t="s">
        <v>112</v>
      </c>
      <c r="L3247">
        <v>120</v>
      </c>
      <c r="M3247" t="s">
        <v>146</v>
      </c>
    </row>
    <row r="3248" spans="1:13" x14ac:dyDescent="0.3">
      <c r="A3248" t="s">
        <v>108</v>
      </c>
      <c r="B3248" s="16">
        <v>38868</v>
      </c>
      <c r="C3248" s="16" t="str">
        <f t="shared" si="150"/>
        <v>May</v>
      </c>
      <c r="D3248" s="16" t="str">
        <f t="shared" si="151"/>
        <v>FY 2007</v>
      </c>
      <c r="E3248" s="16" t="str">
        <f t="shared" si="152"/>
        <v>Q1</v>
      </c>
      <c r="F3248" t="s">
        <v>147</v>
      </c>
      <c r="G3248" t="s">
        <v>148</v>
      </c>
      <c r="H3248">
        <v>4501</v>
      </c>
      <c r="I3248" t="s">
        <v>111</v>
      </c>
      <c r="J3248" t="s">
        <v>112</v>
      </c>
      <c r="L3248">
        <v>130</v>
      </c>
      <c r="M3248" t="s">
        <v>149</v>
      </c>
    </row>
    <row r="3249" spans="1:13" x14ac:dyDescent="0.3">
      <c r="A3249" t="s">
        <v>108</v>
      </c>
      <c r="B3249" s="16">
        <v>38868</v>
      </c>
      <c r="C3249" s="16" t="str">
        <f t="shared" si="150"/>
        <v>May</v>
      </c>
      <c r="D3249" s="16" t="str">
        <f t="shared" si="151"/>
        <v>FY 2007</v>
      </c>
      <c r="E3249" s="16" t="str">
        <f t="shared" si="152"/>
        <v>Q1</v>
      </c>
      <c r="F3249" t="s">
        <v>150</v>
      </c>
      <c r="G3249" t="s">
        <v>151</v>
      </c>
      <c r="H3249">
        <v>48002</v>
      </c>
      <c r="I3249" t="s">
        <v>111</v>
      </c>
      <c r="J3249" t="s">
        <v>112</v>
      </c>
      <c r="L3249">
        <v>140</v>
      </c>
      <c r="M3249" t="s">
        <v>152</v>
      </c>
    </row>
    <row r="3250" spans="1:13" x14ac:dyDescent="0.3">
      <c r="A3250" t="s">
        <v>108</v>
      </c>
      <c r="B3250" s="16">
        <v>38837</v>
      </c>
      <c r="C3250" s="16" t="str">
        <f t="shared" si="150"/>
        <v>Apr</v>
      </c>
      <c r="D3250" s="16" t="str">
        <f t="shared" si="151"/>
        <v>FY 2007</v>
      </c>
      <c r="E3250" s="16" t="str">
        <f t="shared" si="152"/>
        <v>Q1</v>
      </c>
      <c r="F3250" t="s">
        <v>109</v>
      </c>
      <c r="G3250" t="s">
        <v>110</v>
      </c>
      <c r="H3250">
        <v>20453</v>
      </c>
      <c r="I3250" t="s">
        <v>111</v>
      </c>
      <c r="J3250" t="s">
        <v>112</v>
      </c>
      <c r="L3250">
        <v>10</v>
      </c>
      <c r="M3250" t="s">
        <v>113</v>
      </c>
    </row>
    <row r="3251" spans="1:13" x14ac:dyDescent="0.3">
      <c r="A3251" t="s">
        <v>108</v>
      </c>
      <c r="B3251" s="16">
        <v>38837</v>
      </c>
      <c r="C3251" s="16" t="str">
        <f t="shared" si="150"/>
        <v>Apr</v>
      </c>
      <c r="D3251" s="16" t="str">
        <f t="shared" si="151"/>
        <v>FY 2007</v>
      </c>
      <c r="E3251" s="16" t="str">
        <f t="shared" si="152"/>
        <v>Q1</v>
      </c>
      <c r="F3251" t="s">
        <v>114</v>
      </c>
      <c r="G3251" t="s">
        <v>115</v>
      </c>
      <c r="H3251">
        <v>14967</v>
      </c>
      <c r="I3251" t="s">
        <v>111</v>
      </c>
      <c r="J3251" t="s">
        <v>112</v>
      </c>
      <c r="L3251">
        <v>20</v>
      </c>
      <c r="M3251" t="s">
        <v>116</v>
      </c>
    </row>
    <row r="3252" spans="1:13" x14ac:dyDescent="0.3">
      <c r="A3252" t="s">
        <v>108</v>
      </c>
      <c r="B3252" s="16">
        <v>38837</v>
      </c>
      <c r="C3252" s="16" t="str">
        <f t="shared" si="150"/>
        <v>Apr</v>
      </c>
      <c r="D3252" s="16" t="str">
        <f t="shared" si="151"/>
        <v>FY 2007</v>
      </c>
      <c r="E3252" s="16" t="str">
        <f t="shared" si="152"/>
        <v>Q1</v>
      </c>
      <c r="F3252" t="s">
        <v>117</v>
      </c>
      <c r="G3252" t="s">
        <v>118</v>
      </c>
      <c r="H3252">
        <v>329</v>
      </c>
      <c r="I3252" t="s">
        <v>111</v>
      </c>
      <c r="J3252" t="s">
        <v>112</v>
      </c>
      <c r="L3252">
        <v>30</v>
      </c>
      <c r="M3252" t="s">
        <v>119</v>
      </c>
    </row>
    <row r="3253" spans="1:13" x14ac:dyDescent="0.3">
      <c r="A3253" t="s">
        <v>108</v>
      </c>
      <c r="B3253" s="16">
        <v>38837</v>
      </c>
      <c r="C3253" s="16" t="str">
        <f t="shared" si="150"/>
        <v>Apr</v>
      </c>
      <c r="D3253" s="16" t="str">
        <f t="shared" si="151"/>
        <v>FY 2007</v>
      </c>
      <c r="E3253" s="16" t="str">
        <f t="shared" si="152"/>
        <v>Q1</v>
      </c>
      <c r="F3253" t="s">
        <v>120</v>
      </c>
      <c r="G3253" t="s">
        <v>121</v>
      </c>
      <c r="H3253">
        <v>79</v>
      </c>
      <c r="I3253" t="s">
        <v>111</v>
      </c>
      <c r="J3253" t="s">
        <v>112</v>
      </c>
      <c r="L3253">
        <v>40</v>
      </c>
      <c r="M3253" t="s">
        <v>122</v>
      </c>
    </row>
    <row r="3254" spans="1:13" x14ac:dyDescent="0.3">
      <c r="A3254" t="s">
        <v>108</v>
      </c>
      <c r="B3254" s="16">
        <v>38837</v>
      </c>
      <c r="C3254" s="16" t="str">
        <f t="shared" si="150"/>
        <v>Apr</v>
      </c>
      <c r="D3254" s="16" t="str">
        <f t="shared" si="151"/>
        <v>FY 2007</v>
      </c>
      <c r="E3254" s="16" t="str">
        <f t="shared" si="152"/>
        <v>Q1</v>
      </c>
      <c r="F3254" t="s">
        <v>123</v>
      </c>
      <c r="G3254" t="s">
        <v>124</v>
      </c>
      <c r="H3254">
        <v>2180</v>
      </c>
      <c r="I3254" t="s">
        <v>111</v>
      </c>
      <c r="J3254" t="s">
        <v>112</v>
      </c>
      <c r="L3254">
        <v>50</v>
      </c>
      <c r="M3254" t="s">
        <v>125</v>
      </c>
    </row>
    <row r="3255" spans="1:13" x14ac:dyDescent="0.3">
      <c r="A3255" t="s">
        <v>108</v>
      </c>
      <c r="B3255" s="16">
        <v>38837</v>
      </c>
      <c r="C3255" s="16" t="str">
        <f t="shared" si="150"/>
        <v>Apr</v>
      </c>
      <c r="D3255" s="16" t="str">
        <f t="shared" si="151"/>
        <v>FY 2007</v>
      </c>
      <c r="E3255" s="16" t="str">
        <f t="shared" si="152"/>
        <v>Q1</v>
      </c>
      <c r="F3255" t="s">
        <v>126</v>
      </c>
      <c r="G3255" t="s">
        <v>127</v>
      </c>
      <c r="H3255">
        <v>2898</v>
      </c>
      <c r="I3255" t="s">
        <v>111</v>
      </c>
      <c r="J3255" t="s">
        <v>112</v>
      </c>
      <c r="L3255">
        <v>60</v>
      </c>
      <c r="M3255" t="s">
        <v>128</v>
      </c>
    </row>
    <row r="3256" spans="1:13" x14ac:dyDescent="0.3">
      <c r="A3256" t="s">
        <v>108</v>
      </c>
      <c r="B3256" s="16">
        <v>38837</v>
      </c>
      <c r="C3256" s="16" t="str">
        <f t="shared" si="150"/>
        <v>Apr</v>
      </c>
      <c r="D3256" s="16" t="str">
        <f t="shared" si="151"/>
        <v>FY 2007</v>
      </c>
      <c r="E3256" s="16" t="str">
        <f t="shared" si="152"/>
        <v>Q1</v>
      </c>
      <c r="F3256" t="s">
        <v>129</v>
      </c>
      <c r="G3256" t="s">
        <v>130</v>
      </c>
      <c r="H3256">
        <v>42549</v>
      </c>
      <c r="I3256" t="s">
        <v>111</v>
      </c>
      <c r="J3256" t="s">
        <v>112</v>
      </c>
      <c r="L3256">
        <v>70</v>
      </c>
      <c r="M3256" t="s">
        <v>131</v>
      </c>
    </row>
    <row r="3257" spans="1:13" x14ac:dyDescent="0.3">
      <c r="A3257" t="s">
        <v>108</v>
      </c>
      <c r="B3257" s="16">
        <v>38837</v>
      </c>
      <c r="C3257" s="16" t="str">
        <f t="shared" si="150"/>
        <v>Apr</v>
      </c>
      <c r="D3257" s="16" t="str">
        <f t="shared" si="151"/>
        <v>FY 2007</v>
      </c>
      <c r="E3257" s="16" t="str">
        <f t="shared" si="152"/>
        <v>Q1</v>
      </c>
      <c r="F3257" t="s">
        <v>132</v>
      </c>
      <c r="G3257" t="s">
        <v>133</v>
      </c>
      <c r="H3257">
        <v>21647</v>
      </c>
      <c r="I3257" t="s">
        <v>111</v>
      </c>
      <c r="J3257" t="s">
        <v>112</v>
      </c>
      <c r="L3257">
        <v>80</v>
      </c>
      <c r="M3257" t="s">
        <v>134</v>
      </c>
    </row>
    <row r="3258" spans="1:13" x14ac:dyDescent="0.3">
      <c r="A3258" t="s">
        <v>108</v>
      </c>
      <c r="B3258" s="16">
        <v>38837</v>
      </c>
      <c r="C3258" s="16" t="str">
        <f t="shared" si="150"/>
        <v>Apr</v>
      </c>
      <c r="D3258" s="16" t="str">
        <f t="shared" si="151"/>
        <v>FY 2007</v>
      </c>
      <c r="E3258" s="16" t="str">
        <f t="shared" si="152"/>
        <v>Q1</v>
      </c>
      <c r="F3258" t="s">
        <v>135</v>
      </c>
      <c r="G3258" t="s">
        <v>136</v>
      </c>
      <c r="H3258">
        <v>16218</v>
      </c>
      <c r="I3258" t="s">
        <v>111</v>
      </c>
      <c r="J3258" t="s">
        <v>112</v>
      </c>
      <c r="L3258">
        <v>90</v>
      </c>
      <c r="M3258" t="s">
        <v>137</v>
      </c>
    </row>
    <row r="3259" spans="1:13" x14ac:dyDescent="0.3">
      <c r="A3259" t="s">
        <v>108</v>
      </c>
      <c r="B3259" s="16">
        <v>38837</v>
      </c>
      <c r="C3259" s="16" t="str">
        <f t="shared" si="150"/>
        <v>Apr</v>
      </c>
      <c r="D3259" s="16" t="str">
        <f t="shared" si="151"/>
        <v>FY 2007</v>
      </c>
      <c r="E3259" s="16" t="str">
        <f t="shared" si="152"/>
        <v>Q1</v>
      </c>
      <c r="F3259" t="s">
        <v>138</v>
      </c>
      <c r="G3259" t="s">
        <v>139</v>
      </c>
      <c r="H3259">
        <v>478</v>
      </c>
      <c r="I3259" t="s">
        <v>111</v>
      </c>
      <c r="J3259" t="s">
        <v>112</v>
      </c>
      <c r="L3259">
        <v>100</v>
      </c>
      <c r="M3259" t="s">
        <v>140</v>
      </c>
    </row>
    <row r="3260" spans="1:13" x14ac:dyDescent="0.3">
      <c r="A3260" t="s">
        <v>108</v>
      </c>
      <c r="B3260" s="16">
        <v>38837</v>
      </c>
      <c r="C3260" s="16" t="str">
        <f t="shared" si="150"/>
        <v>Apr</v>
      </c>
      <c r="D3260" s="16" t="str">
        <f t="shared" si="151"/>
        <v>FY 2007</v>
      </c>
      <c r="E3260" s="16" t="str">
        <f t="shared" si="152"/>
        <v>Q1</v>
      </c>
      <c r="F3260" t="s">
        <v>141</v>
      </c>
      <c r="G3260" t="s">
        <v>142</v>
      </c>
      <c r="H3260">
        <v>107</v>
      </c>
      <c r="I3260" t="s">
        <v>111</v>
      </c>
      <c r="J3260" t="s">
        <v>112</v>
      </c>
      <c r="L3260">
        <v>110</v>
      </c>
      <c r="M3260" t="s">
        <v>143</v>
      </c>
    </row>
    <row r="3261" spans="1:13" x14ac:dyDescent="0.3">
      <c r="A3261" t="s">
        <v>108</v>
      </c>
      <c r="B3261" s="16">
        <v>38837</v>
      </c>
      <c r="C3261" s="16" t="str">
        <f t="shared" si="150"/>
        <v>Apr</v>
      </c>
      <c r="D3261" s="16" t="str">
        <f t="shared" si="151"/>
        <v>FY 2007</v>
      </c>
      <c r="E3261" s="16" t="str">
        <f t="shared" si="152"/>
        <v>Q1</v>
      </c>
      <c r="F3261" t="s">
        <v>144</v>
      </c>
      <c r="G3261" t="s">
        <v>145</v>
      </c>
      <c r="H3261">
        <v>1978</v>
      </c>
      <c r="I3261" t="s">
        <v>111</v>
      </c>
      <c r="J3261" t="s">
        <v>112</v>
      </c>
      <c r="L3261">
        <v>120</v>
      </c>
      <c r="M3261" t="s">
        <v>146</v>
      </c>
    </row>
    <row r="3262" spans="1:13" x14ac:dyDescent="0.3">
      <c r="A3262" t="s">
        <v>108</v>
      </c>
      <c r="B3262" s="16">
        <v>38837</v>
      </c>
      <c r="C3262" s="16" t="str">
        <f t="shared" si="150"/>
        <v>Apr</v>
      </c>
      <c r="D3262" s="16" t="str">
        <f t="shared" si="151"/>
        <v>FY 2007</v>
      </c>
      <c r="E3262" s="16" t="str">
        <f t="shared" si="152"/>
        <v>Q1</v>
      </c>
      <c r="F3262" t="s">
        <v>147</v>
      </c>
      <c r="G3262" t="s">
        <v>148</v>
      </c>
      <c r="H3262">
        <v>2866</v>
      </c>
      <c r="I3262" t="s">
        <v>111</v>
      </c>
      <c r="J3262" t="s">
        <v>112</v>
      </c>
      <c r="L3262">
        <v>130</v>
      </c>
      <c r="M3262" t="s">
        <v>149</v>
      </c>
    </row>
    <row r="3263" spans="1:13" x14ac:dyDescent="0.3">
      <c r="A3263" t="s">
        <v>108</v>
      </c>
      <c r="B3263" s="16">
        <v>38837</v>
      </c>
      <c r="C3263" s="16" t="str">
        <f t="shared" si="150"/>
        <v>Apr</v>
      </c>
      <c r="D3263" s="16" t="str">
        <f t="shared" si="151"/>
        <v>FY 2007</v>
      </c>
      <c r="E3263" s="16" t="str">
        <f t="shared" si="152"/>
        <v>Q1</v>
      </c>
      <c r="F3263" t="s">
        <v>150</v>
      </c>
      <c r="G3263" t="s">
        <v>151</v>
      </c>
      <c r="H3263">
        <v>43096</v>
      </c>
      <c r="I3263" t="s">
        <v>111</v>
      </c>
      <c r="J3263" t="s">
        <v>112</v>
      </c>
      <c r="L3263">
        <v>140</v>
      </c>
      <c r="M3263" t="s">
        <v>152</v>
      </c>
    </row>
    <row r="3264" spans="1:13" x14ac:dyDescent="0.3">
      <c r="A3264" t="s">
        <v>108</v>
      </c>
      <c r="B3264" s="16">
        <v>38807</v>
      </c>
      <c r="C3264" s="16" t="str">
        <f t="shared" si="150"/>
        <v>Mar</v>
      </c>
      <c r="D3264" s="16" t="str">
        <f t="shared" si="151"/>
        <v>FY 2006</v>
      </c>
      <c r="E3264" s="16" t="str">
        <f t="shared" si="152"/>
        <v>Q4</v>
      </c>
      <c r="F3264" t="s">
        <v>109</v>
      </c>
      <c r="G3264" t="s">
        <v>110</v>
      </c>
      <c r="H3264">
        <v>23968</v>
      </c>
      <c r="I3264" t="s">
        <v>111</v>
      </c>
      <c r="J3264" t="s">
        <v>112</v>
      </c>
      <c r="L3264">
        <v>10</v>
      </c>
      <c r="M3264" t="s">
        <v>113</v>
      </c>
    </row>
    <row r="3265" spans="1:13" x14ac:dyDescent="0.3">
      <c r="A3265" t="s">
        <v>108</v>
      </c>
      <c r="B3265" s="16">
        <v>38807</v>
      </c>
      <c r="C3265" s="16" t="str">
        <f t="shared" si="150"/>
        <v>Mar</v>
      </c>
      <c r="D3265" s="16" t="str">
        <f t="shared" si="151"/>
        <v>FY 2006</v>
      </c>
      <c r="E3265" s="16" t="str">
        <f t="shared" si="152"/>
        <v>Q4</v>
      </c>
      <c r="F3265" t="s">
        <v>114</v>
      </c>
      <c r="G3265" t="s">
        <v>115</v>
      </c>
      <c r="H3265">
        <v>17006</v>
      </c>
      <c r="I3265" t="s">
        <v>111</v>
      </c>
      <c r="J3265" t="s">
        <v>112</v>
      </c>
      <c r="L3265">
        <v>20</v>
      </c>
      <c r="M3265" t="s">
        <v>116</v>
      </c>
    </row>
    <row r="3266" spans="1:13" x14ac:dyDescent="0.3">
      <c r="A3266" t="s">
        <v>108</v>
      </c>
      <c r="B3266" s="16">
        <v>38807</v>
      </c>
      <c r="C3266" s="16" t="str">
        <f t="shared" si="150"/>
        <v>Mar</v>
      </c>
      <c r="D3266" s="16" t="str">
        <f t="shared" si="151"/>
        <v>FY 2006</v>
      </c>
      <c r="E3266" s="16" t="str">
        <f t="shared" si="152"/>
        <v>Q4</v>
      </c>
      <c r="F3266" t="s">
        <v>117</v>
      </c>
      <c r="G3266" t="s">
        <v>118</v>
      </c>
      <c r="H3266">
        <v>395</v>
      </c>
      <c r="I3266" t="s">
        <v>111</v>
      </c>
      <c r="J3266" t="s">
        <v>112</v>
      </c>
      <c r="L3266">
        <v>30</v>
      </c>
      <c r="M3266" t="s">
        <v>119</v>
      </c>
    </row>
    <row r="3267" spans="1:13" x14ac:dyDescent="0.3">
      <c r="A3267" t="s">
        <v>108</v>
      </c>
      <c r="B3267" s="16">
        <v>38807</v>
      </c>
      <c r="C3267" s="16" t="str">
        <f t="shared" ref="C3267:C3330" si="153">TEXT(B3267,"mmm")</f>
        <v>Mar</v>
      </c>
      <c r="D3267" s="16" t="str">
        <f t="shared" ref="D3267:D3330" si="154">"FY "&amp; (YEAR(B3267) + IF(MONTH(B3267)&gt;3,1,0))</f>
        <v>FY 2006</v>
      </c>
      <c r="E3267" s="16" t="str">
        <f t="shared" ref="E3267:E3330" si="155">CHOOSE(INT((MOD(MONTH(B3267)-4,12))/3)+1, "Q1", "Q2", "Q3", "Q4")</f>
        <v>Q4</v>
      </c>
      <c r="F3267" t="s">
        <v>120</v>
      </c>
      <c r="G3267" t="s">
        <v>121</v>
      </c>
      <c r="H3267">
        <v>71</v>
      </c>
      <c r="I3267" t="s">
        <v>111</v>
      </c>
      <c r="J3267" t="s">
        <v>112</v>
      </c>
      <c r="L3267">
        <v>40</v>
      </c>
      <c r="M3267" t="s">
        <v>122</v>
      </c>
    </row>
    <row r="3268" spans="1:13" x14ac:dyDescent="0.3">
      <c r="A3268" t="s">
        <v>108</v>
      </c>
      <c r="B3268" s="16">
        <v>38807</v>
      </c>
      <c r="C3268" s="16" t="str">
        <f t="shared" si="153"/>
        <v>Mar</v>
      </c>
      <c r="D3268" s="16" t="str">
        <f t="shared" si="154"/>
        <v>FY 2006</v>
      </c>
      <c r="E3268" s="16" t="str">
        <f t="shared" si="155"/>
        <v>Q4</v>
      </c>
      <c r="F3268" t="s">
        <v>123</v>
      </c>
      <c r="G3268" t="s">
        <v>124</v>
      </c>
      <c r="H3268">
        <v>1862</v>
      </c>
      <c r="I3268" t="s">
        <v>111</v>
      </c>
      <c r="J3268" t="s">
        <v>112</v>
      </c>
      <c r="L3268">
        <v>50</v>
      </c>
      <c r="M3268" t="s">
        <v>125</v>
      </c>
    </row>
    <row r="3269" spans="1:13" x14ac:dyDescent="0.3">
      <c r="A3269" t="s">
        <v>108</v>
      </c>
      <c r="B3269" s="16">
        <v>38807</v>
      </c>
      <c r="C3269" s="16" t="str">
        <f t="shared" si="153"/>
        <v>Mar</v>
      </c>
      <c r="D3269" s="16" t="str">
        <f t="shared" si="154"/>
        <v>FY 2006</v>
      </c>
      <c r="E3269" s="16" t="str">
        <f t="shared" si="155"/>
        <v>Q4</v>
      </c>
      <c r="F3269" t="s">
        <v>126</v>
      </c>
      <c r="G3269" t="s">
        <v>127</v>
      </c>
      <c r="H3269">
        <v>4634</v>
      </c>
      <c r="I3269" t="s">
        <v>111</v>
      </c>
      <c r="J3269" t="s">
        <v>112</v>
      </c>
      <c r="L3269">
        <v>60</v>
      </c>
      <c r="M3269" t="s">
        <v>128</v>
      </c>
    </row>
    <row r="3270" spans="1:13" x14ac:dyDescent="0.3">
      <c r="A3270" t="s">
        <v>108</v>
      </c>
      <c r="B3270" s="16">
        <v>38807</v>
      </c>
      <c r="C3270" s="16" t="str">
        <f t="shared" si="153"/>
        <v>Mar</v>
      </c>
      <c r="D3270" s="16" t="str">
        <f t="shared" si="154"/>
        <v>FY 2006</v>
      </c>
      <c r="E3270" s="16" t="str">
        <f t="shared" si="155"/>
        <v>Q4</v>
      </c>
      <c r="F3270" t="s">
        <v>129</v>
      </c>
      <c r="G3270" t="s">
        <v>130</v>
      </c>
      <c r="H3270">
        <v>44191</v>
      </c>
      <c r="I3270" t="s">
        <v>111</v>
      </c>
      <c r="J3270" t="s">
        <v>112</v>
      </c>
      <c r="L3270">
        <v>70</v>
      </c>
      <c r="M3270" t="s">
        <v>131</v>
      </c>
    </row>
    <row r="3271" spans="1:13" x14ac:dyDescent="0.3">
      <c r="A3271" t="s">
        <v>108</v>
      </c>
      <c r="B3271" s="16">
        <v>38807</v>
      </c>
      <c r="C3271" s="16" t="str">
        <f t="shared" si="153"/>
        <v>Mar</v>
      </c>
      <c r="D3271" s="16" t="str">
        <f t="shared" si="154"/>
        <v>FY 2006</v>
      </c>
      <c r="E3271" s="16" t="str">
        <f t="shared" si="155"/>
        <v>Q4</v>
      </c>
      <c r="F3271" t="s">
        <v>132</v>
      </c>
      <c r="G3271" t="s">
        <v>133</v>
      </c>
      <c r="H3271">
        <v>23155</v>
      </c>
      <c r="I3271" t="s">
        <v>111</v>
      </c>
      <c r="J3271" t="s">
        <v>112</v>
      </c>
      <c r="L3271">
        <v>80</v>
      </c>
      <c r="M3271" t="s">
        <v>134</v>
      </c>
    </row>
    <row r="3272" spans="1:13" x14ac:dyDescent="0.3">
      <c r="A3272" t="s">
        <v>108</v>
      </c>
      <c r="B3272" s="16">
        <v>38807</v>
      </c>
      <c r="C3272" s="16" t="str">
        <f t="shared" si="153"/>
        <v>Mar</v>
      </c>
      <c r="D3272" s="16" t="str">
        <f t="shared" si="154"/>
        <v>FY 2006</v>
      </c>
      <c r="E3272" s="16" t="str">
        <f t="shared" si="155"/>
        <v>Q4</v>
      </c>
      <c r="F3272" t="s">
        <v>135</v>
      </c>
      <c r="G3272" t="s">
        <v>136</v>
      </c>
      <c r="H3272">
        <v>16816</v>
      </c>
      <c r="I3272" t="s">
        <v>111</v>
      </c>
      <c r="J3272" t="s">
        <v>112</v>
      </c>
      <c r="L3272">
        <v>90</v>
      </c>
      <c r="M3272" t="s">
        <v>137</v>
      </c>
    </row>
    <row r="3273" spans="1:13" x14ac:dyDescent="0.3">
      <c r="A3273" t="s">
        <v>108</v>
      </c>
      <c r="B3273" s="16">
        <v>38807</v>
      </c>
      <c r="C3273" s="16" t="str">
        <f t="shared" si="153"/>
        <v>Mar</v>
      </c>
      <c r="D3273" s="16" t="str">
        <f t="shared" si="154"/>
        <v>FY 2006</v>
      </c>
      <c r="E3273" s="16" t="str">
        <f t="shared" si="155"/>
        <v>Q4</v>
      </c>
      <c r="F3273" t="s">
        <v>138</v>
      </c>
      <c r="G3273" t="s">
        <v>139</v>
      </c>
      <c r="H3273">
        <v>437</v>
      </c>
      <c r="I3273" t="s">
        <v>111</v>
      </c>
      <c r="J3273" t="s">
        <v>112</v>
      </c>
      <c r="L3273">
        <v>100</v>
      </c>
      <c r="M3273" t="s">
        <v>140</v>
      </c>
    </row>
    <row r="3274" spans="1:13" x14ac:dyDescent="0.3">
      <c r="A3274" t="s">
        <v>108</v>
      </c>
      <c r="B3274" s="16">
        <v>38807</v>
      </c>
      <c r="C3274" s="16" t="str">
        <f t="shared" si="153"/>
        <v>Mar</v>
      </c>
      <c r="D3274" s="16" t="str">
        <f t="shared" si="154"/>
        <v>FY 2006</v>
      </c>
      <c r="E3274" s="16" t="str">
        <f t="shared" si="155"/>
        <v>Q4</v>
      </c>
      <c r="F3274" t="s">
        <v>141</v>
      </c>
      <c r="G3274" t="s">
        <v>142</v>
      </c>
      <c r="H3274">
        <v>79</v>
      </c>
      <c r="I3274" t="s">
        <v>111</v>
      </c>
      <c r="J3274" t="s">
        <v>112</v>
      </c>
      <c r="L3274">
        <v>110</v>
      </c>
      <c r="M3274" t="s">
        <v>143</v>
      </c>
    </row>
    <row r="3275" spans="1:13" x14ac:dyDescent="0.3">
      <c r="A3275" t="s">
        <v>108</v>
      </c>
      <c r="B3275" s="16">
        <v>38807</v>
      </c>
      <c r="C3275" s="16" t="str">
        <f t="shared" si="153"/>
        <v>Mar</v>
      </c>
      <c r="D3275" s="16" t="str">
        <f t="shared" si="154"/>
        <v>FY 2006</v>
      </c>
      <c r="E3275" s="16" t="str">
        <f t="shared" si="155"/>
        <v>Q4</v>
      </c>
      <c r="F3275" t="s">
        <v>144</v>
      </c>
      <c r="G3275" t="s">
        <v>145</v>
      </c>
      <c r="H3275">
        <v>1733</v>
      </c>
      <c r="I3275" t="s">
        <v>111</v>
      </c>
      <c r="J3275" t="s">
        <v>112</v>
      </c>
      <c r="L3275">
        <v>120</v>
      </c>
      <c r="M3275" t="s">
        <v>146</v>
      </c>
    </row>
    <row r="3276" spans="1:13" x14ac:dyDescent="0.3">
      <c r="A3276" t="s">
        <v>108</v>
      </c>
      <c r="B3276" s="16">
        <v>38807</v>
      </c>
      <c r="C3276" s="16" t="str">
        <f t="shared" si="153"/>
        <v>Mar</v>
      </c>
      <c r="D3276" s="16" t="str">
        <f t="shared" si="154"/>
        <v>FY 2006</v>
      </c>
      <c r="E3276" s="16" t="str">
        <f t="shared" si="155"/>
        <v>Q4</v>
      </c>
      <c r="F3276" t="s">
        <v>147</v>
      </c>
      <c r="G3276" t="s">
        <v>148</v>
      </c>
      <c r="H3276">
        <v>4090</v>
      </c>
      <c r="I3276" t="s">
        <v>111</v>
      </c>
      <c r="J3276" t="s">
        <v>112</v>
      </c>
      <c r="L3276">
        <v>130</v>
      </c>
      <c r="M3276" t="s">
        <v>149</v>
      </c>
    </row>
    <row r="3277" spans="1:13" x14ac:dyDescent="0.3">
      <c r="A3277" t="s">
        <v>108</v>
      </c>
      <c r="B3277" s="16">
        <v>38807</v>
      </c>
      <c r="C3277" s="16" t="str">
        <f t="shared" si="153"/>
        <v>Mar</v>
      </c>
      <c r="D3277" s="16" t="str">
        <f t="shared" si="154"/>
        <v>FY 2006</v>
      </c>
      <c r="E3277" s="16" t="str">
        <f t="shared" si="155"/>
        <v>Q4</v>
      </c>
      <c r="F3277" t="s">
        <v>150</v>
      </c>
      <c r="G3277" t="s">
        <v>151</v>
      </c>
      <c r="H3277">
        <v>44879</v>
      </c>
      <c r="I3277" t="s">
        <v>111</v>
      </c>
      <c r="J3277" t="s">
        <v>112</v>
      </c>
      <c r="L3277">
        <v>140</v>
      </c>
      <c r="M3277" t="s">
        <v>152</v>
      </c>
    </row>
    <row r="3278" spans="1:13" x14ac:dyDescent="0.3">
      <c r="A3278" t="s">
        <v>108</v>
      </c>
      <c r="B3278" s="16">
        <v>38776</v>
      </c>
      <c r="C3278" s="16" t="str">
        <f t="shared" si="153"/>
        <v>Feb</v>
      </c>
      <c r="D3278" s="16" t="str">
        <f t="shared" si="154"/>
        <v>FY 2006</v>
      </c>
      <c r="E3278" s="16" t="str">
        <f t="shared" si="155"/>
        <v>Q4</v>
      </c>
      <c r="F3278" t="s">
        <v>109</v>
      </c>
      <c r="G3278" t="s">
        <v>110</v>
      </c>
      <c r="H3278">
        <v>19463</v>
      </c>
      <c r="I3278" t="s">
        <v>111</v>
      </c>
      <c r="J3278" t="s">
        <v>112</v>
      </c>
      <c r="L3278">
        <v>10</v>
      </c>
      <c r="M3278" t="s">
        <v>113</v>
      </c>
    </row>
    <row r="3279" spans="1:13" x14ac:dyDescent="0.3">
      <c r="A3279" t="s">
        <v>108</v>
      </c>
      <c r="B3279" s="16">
        <v>38776</v>
      </c>
      <c r="C3279" s="16" t="str">
        <f t="shared" si="153"/>
        <v>Feb</v>
      </c>
      <c r="D3279" s="16" t="str">
        <f t="shared" si="154"/>
        <v>FY 2006</v>
      </c>
      <c r="E3279" s="16" t="str">
        <f t="shared" si="155"/>
        <v>Q4</v>
      </c>
      <c r="F3279" t="s">
        <v>114</v>
      </c>
      <c r="G3279" t="s">
        <v>115</v>
      </c>
      <c r="H3279">
        <v>13411</v>
      </c>
      <c r="I3279" t="s">
        <v>111</v>
      </c>
      <c r="J3279" t="s">
        <v>112</v>
      </c>
      <c r="L3279">
        <v>20</v>
      </c>
      <c r="M3279" t="s">
        <v>116</v>
      </c>
    </row>
    <row r="3280" spans="1:13" x14ac:dyDescent="0.3">
      <c r="A3280" t="s">
        <v>108</v>
      </c>
      <c r="B3280" s="16">
        <v>38776</v>
      </c>
      <c r="C3280" s="16" t="str">
        <f t="shared" si="153"/>
        <v>Feb</v>
      </c>
      <c r="D3280" s="16" t="str">
        <f t="shared" si="154"/>
        <v>FY 2006</v>
      </c>
      <c r="E3280" s="16" t="str">
        <f t="shared" si="155"/>
        <v>Q4</v>
      </c>
      <c r="F3280" t="s">
        <v>117</v>
      </c>
      <c r="G3280" t="s">
        <v>118</v>
      </c>
      <c r="H3280">
        <v>469</v>
      </c>
      <c r="I3280" t="s">
        <v>111</v>
      </c>
      <c r="J3280" t="s">
        <v>112</v>
      </c>
      <c r="L3280">
        <v>30</v>
      </c>
      <c r="M3280" t="s">
        <v>119</v>
      </c>
    </row>
    <row r="3281" spans="1:13" x14ac:dyDescent="0.3">
      <c r="A3281" t="s">
        <v>108</v>
      </c>
      <c r="B3281" s="16">
        <v>38776</v>
      </c>
      <c r="C3281" s="16" t="str">
        <f t="shared" si="153"/>
        <v>Feb</v>
      </c>
      <c r="D3281" s="16" t="str">
        <f t="shared" si="154"/>
        <v>FY 2006</v>
      </c>
      <c r="E3281" s="16" t="str">
        <f t="shared" si="155"/>
        <v>Q4</v>
      </c>
      <c r="F3281" t="s">
        <v>120</v>
      </c>
      <c r="G3281" t="s">
        <v>121</v>
      </c>
      <c r="H3281">
        <v>48</v>
      </c>
      <c r="I3281" t="s">
        <v>111</v>
      </c>
      <c r="J3281" t="s">
        <v>112</v>
      </c>
      <c r="L3281">
        <v>40</v>
      </c>
      <c r="M3281" t="s">
        <v>122</v>
      </c>
    </row>
    <row r="3282" spans="1:13" x14ac:dyDescent="0.3">
      <c r="A3282" t="s">
        <v>108</v>
      </c>
      <c r="B3282" s="16">
        <v>38776</v>
      </c>
      <c r="C3282" s="16" t="str">
        <f t="shared" si="153"/>
        <v>Feb</v>
      </c>
      <c r="D3282" s="16" t="str">
        <f t="shared" si="154"/>
        <v>FY 2006</v>
      </c>
      <c r="E3282" s="16" t="str">
        <f t="shared" si="155"/>
        <v>Q4</v>
      </c>
      <c r="F3282" t="s">
        <v>123</v>
      </c>
      <c r="G3282" t="s">
        <v>124</v>
      </c>
      <c r="H3282">
        <v>1892</v>
      </c>
      <c r="I3282" t="s">
        <v>111</v>
      </c>
      <c r="J3282" t="s">
        <v>112</v>
      </c>
      <c r="L3282">
        <v>50</v>
      </c>
      <c r="M3282" t="s">
        <v>125</v>
      </c>
    </row>
    <row r="3283" spans="1:13" x14ac:dyDescent="0.3">
      <c r="A3283" t="s">
        <v>108</v>
      </c>
      <c r="B3283" s="16">
        <v>38776</v>
      </c>
      <c r="C3283" s="16" t="str">
        <f t="shared" si="153"/>
        <v>Feb</v>
      </c>
      <c r="D3283" s="16" t="str">
        <f t="shared" si="154"/>
        <v>FY 2006</v>
      </c>
      <c r="E3283" s="16" t="str">
        <f t="shared" si="155"/>
        <v>Q4</v>
      </c>
      <c r="F3283" t="s">
        <v>126</v>
      </c>
      <c r="G3283" t="s">
        <v>127</v>
      </c>
      <c r="H3283">
        <v>3643</v>
      </c>
      <c r="I3283" t="s">
        <v>111</v>
      </c>
      <c r="J3283" t="s">
        <v>112</v>
      </c>
      <c r="L3283">
        <v>60</v>
      </c>
      <c r="M3283" t="s">
        <v>128</v>
      </c>
    </row>
    <row r="3284" spans="1:13" x14ac:dyDescent="0.3">
      <c r="A3284" t="s">
        <v>108</v>
      </c>
      <c r="B3284" s="16">
        <v>38776</v>
      </c>
      <c r="C3284" s="16" t="str">
        <f t="shared" si="153"/>
        <v>Feb</v>
      </c>
      <c r="D3284" s="16" t="str">
        <f t="shared" si="154"/>
        <v>FY 2006</v>
      </c>
      <c r="E3284" s="16" t="str">
        <f t="shared" si="155"/>
        <v>Q4</v>
      </c>
      <c r="F3284" t="s">
        <v>129</v>
      </c>
      <c r="G3284" t="s">
        <v>130</v>
      </c>
      <c r="H3284">
        <v>38324</v>
      </c>
      <c r="I3284" t="s">
        <v>111</v>
      </c>
      <c r="J3284" t="s">
        <v>112</v>
      </c>
      <c r="L3284">
        <v>70</v>
      </c>
      <c r="M3284" t="s">
        <v>131</v>
      </c>
    </row>
    <row r="3285" spans="1:13" x14ac:dyDescent="0.3">
      <c r="A3285" t="s">
        <v>108</v>
      </c>
      <c r="B3285" s="16">
        <v>38776</v>
      </c>
      <c r="C3285" s="16" t="str">
        <f t="shared" si="153"/>
        <v>Feb</v>
      </c>
      <c r="D3285" s="16" t="str">
        <f t="shared" si="154"/>
        <v>FY 2006</v>
      </c>
      <c r="E3285" s="16" t="str">
        <f t="shared" si="155"/>
        <v>Q4</v>
      </c>
      <c r="F3285" t="s">
        <v>132</v>
      </c>
      <c r="G3285" t="s">
        <v>133</v>
      </c>
      <c r="H3285">
        <v>20995</v>
      </c>
      <c r="I3285" t="s">
        <v>111</v>
      </c>
      <c r="J3285" t="s">
        <v>112</v>
      </c>
      <c r="L3285">
        <v>80</v>
      </c>
      <c r="M3285" t="s">
        <v>134</v>
      </c>
    </row>
    <row r="3286" spans="1:13" x14ac:dyDescent="0.3">
      <c r="A3286" t="s">
        <v>108</v>
      </c>
      <c r="B3286" s="16">
        <v>38776</v>
      </c>
      <c r="C3286" s="16" t="str">
        <f t="shared" si="153"/>
        <v>Feb</v>
      </c>
      <c r="D3286" s="16" t="str">
        <f t="shared" si="154"/>
        <v>FY 2006</v>
      </c>
      <c r="E3286" s="16" t="str">
        <f t="shared" si="155"/>
        <v>Q4</v>
      </c>
      <c r="F3286" t="s">
        <v>135</v>
      </c>
      <c r="G3286" t="s">
        <v>136</v>
      </c>
      <c r="H3286">
        <v>14378</v>
      </c>
      <c r="I3286" t="s">
        <v>111</v>
      </c>
      <c r="J3286" t="s">
        <v>112</v>
      </c>
      <c r="L3286">
        <v>90</v>
      </c>
      <c r="M3286" t="s">
        <v>137</v>
      </c>
    </row>
    <row r="3287" spans="1:13" x14ac:dyDescent="0.3">
      <c r="A3287" t="s">
        <v>108</v>
      </c>
      <c r="B3287" s="16">
        <v>38776</v>
      </c>
      <c r="C3287" s="16" t="str">
        <f t="shared" si="153"/>
        <v>Feb</v>
      </c>
      <c r="D3287" s="16" t="str">
        <f t="shared" si="154"/>
        <v>FY 2006</v>
      </c>
      <c r="E3287" s="16" t="str">
        <f t="shared" si="155"/>
        <v>Q4</v>
      </c>
      <c r="F3287" t="s">
        <v>138</v>
      </c>
      <c r="G3287" t="s">
        <v>139</v>
      </c>
      <c r="H3287">
        <v>378</v>
      </c>
      <c r="I3287" t="s">
        <v>111</v>
      </c>
      <c r="J3287" t="s">
        <v>112</v>
      </c>
      <c r="L3287">
        <v>100</v>
      </c>
      <c r="M3287" t="s">
        <v>140</v>
      </c>
    </row>
    <row r="3288" spans="1:13" x14ac:dyDescent="0.3">
      <c r="A3288" t="s">
        <v>108</v>
      </c>
      <c r="B3288" s="16">
        <v>38776</v>
      </c>
      <c r="C3288" s="16" t="str">
        <f t="shared" si="153"/>
        <v>Feb</v>
      </c>
      <c r="D3288" s="16" t="str">
        <f t="shared" si="154"/>
        <v>FY 2006</v>
      </c>
      <c r="E3288" s="16" t="str">
        <f t="shared" si="155"/>
        <v>Q4</v>
      </c>
      <c r="F3288" t="s">
        <v>141</v>
      </c>
      <c r="G3288" t="s">
        <v>142</v>
      </c>
      <c r="H3288">
        <v>54</v>
      </c>
      <c r="I3288" t="s">
        <v>111</v>
      </c>
      <c r="J3288" t="s">
        <v>112</v>
      </c>
      <c r="L3288">
        <v>110</v>
      </c>
      <c r="M3288" t="s">
        <v>143</v>
      </c>
    </row>
    <row r="3289" spans="1:13" x14ac:dyDescent="0.3">
      <c r="A3289" t="s">
        <v>108</v>
      </c>
      <c r="B3289" s="16">
        <v>38776</v>
      </c>
      <c r="C3289" s="16" t="str">
        <f t="shared" si="153"/>
        <v>Feb</v>
      </c>
      <c r="D3289" s="16" t="str">
        <f t="shared" si="154"/>
        <v>FY 2006</v>
      </c>
      <c r="E3289" s="16" t="str">
        <f t="shared" si="155"/>
        <v>Q4</v>
      </c>
      <c r="F3289" t="s">
        <v>144</v>
      </c>
      <c r="G3289" t="s">
        <v>145</v>
      </c>
      <c r="H3289">
        <v>2056</v>
      </c>
      <c r="I3289" t="s">
        <v>111</v>
      </c>
      <c r="J3289" t="s">
        <v>112</v>
      </c>
      <c r="L3289">
        <v>120</v>
      </c>
      <c r="M3289" t="s">
        <v>146</v>
      </c>
    </row>
    <row r="3290" spans="1:13" x14ac:dyDescent="0.3">
      <c r="A3290" t="s">
        <v>108</v>
      </c>
      <c r="B3290" s="16">
        <v>38776</v>
      </c>
      <c r="C3290" s="16" t="str">
        <f t="shared" si="153"/>
        <v>Feb</v>
      </c>
      <c r="D3290" s="16" t="str">
        <f t="shared" si="154"/>
        <v>FY 2006</v>
      </c>
      <c r="E3290" s="16" t="str">
        <f t="shared" si="155"/>
        <v>Q4</v>
      </c>
      <c r="F3290" t="s">
        <v>147</v>
      </c>
      <c r="G3290" t="s">
        <v>148</v>
      </c>
      <c r="H3290">
        <v>4129</v>
      </c>
      <c r="I3290" t="s">
        <v>111</v>
      </c>
      <c r="J3290" t="s">
        <v>112</v>
      </c>
      <c r="L3290">
        <v>130</v>
      </c>
      <c r="M3290" t="s">
        <v>149</v>
      </c>
    </row>
    <row r="3291" spans="1:13" x14ac:dyDescent="0.3">
      <c r="A3291" t="s">
        <v>108</v>
      </c>
      <c r="B3291" s="16">
        <v>38776</v>
      </c>
      <c r="C3291" s="16" t="str">
        <f t="shared" si="153"/>
        <v>Feb</v>
      </c>
      <c r="D3291" s="16" t="str">
        <f t="shared" si="154"/>
        <v>FY 2006</v>
      </c>
      <c r="E3291" s="16" t="str">
        <f t="shared" si="155"/>
        <v>Q4</v>
      </c>
      <c r="F3291" t="s">
        <v>150</v>
      </c>
      <c r="G3291" t="s">
        <v>151</v>
      </c>
      <c r="H3291">
        <v>38643</v>
      </c>
      <c r="I3291" t="s">
        <v>111</v>
      </c>
      <c r="J3291" t="s">
        <v>112</v>
      </c>
      <c r="L3291">
        <v>140</v>
      </c>
      <c r="M3291" t="s">
        <v>152</v>
      </c>
    </row>
    <row r="3292" spans="1:13" x14ac:dyDescent="0.3">
      <c r="A3292" t="s">
        <v>108</v>
      </c>
      <c r="B3292" s="16">
        <v>38748</v>
      </c>
      <c r="C3292" s="16" t="str">
        <f t="shared" si="153"/>
        <v>Jan</v>
      </c>
      <c r="D3292" s="16" t="str">
        <f t="shared" si="154"/>
        <v>FY 2006</v>
      </c>
      <c r="E3292" s="16" t="str">
        <f t="shared" si="155"/>
        <v>Q4</v>
      </c>
      <c r="F3292" t="s">
        <v>109</v>
      </c>
      <c r="G3292" t="s">
        <v>110</v>
      </c>
      <c r="H3292">
        <v>18336</v>
      </c>
      <c r="I3292" t="s">
        <v>111</v>
      </c>
      <c r="J3292" t="s">
        <v>112</v>
      </c>
      <c r="L3292">
        <v>10</v>
      </c>
      <c r="M3292" t="s">
        <v>113</v>
      </c>
    </row>
    <row r="3293" spans="1:13" x14ac:dyDescent="0.3">
      <c r="A3293" t="s">
        <v>108</v>
      </c>
      <c r="B3293" s="16">
        <v>38748</v>
      </c>
      <c r="C3293" s="16" t="str">
        <f t="shared" si="153"/>
        <v>Jan</v>
      </c>
      <c r="D3293" s="16" t="str">
        <f t="shared" si="154"/>
        <v>FY 2006</v>
      </c>
      <c r="E3293" s="16" t="str">
        <f t="shared" si="155"/>
        <v>Q4</v>
      </c>
      <c r="F3293" t="s">
        <v>114</v>
      </c>
      <c r="G3293" t="s">
        <v>115</v>
      </c>
      <c r="H3293">
        <v>12048</v>
      </c>
      <c r="I3293" t="s">
        <v>111</v>
      </c>
      <c r="J3293" t="s">
        <v>112</v>
      </c>
      <c r="L3293">
        <v>20</v>
      </c>
      <c r="M3293" t="s">
        <v>116</v>
      </c>
    </row>
    <row r="3294" spans="1:13" x14ac:dyDescent="0.3">
      <c r="A3294" t="s">
        <v>108</v>
      </c>
      <c r="B3294" s="16">
        <v>38748</v>
      </c>
      <c r="C3294" s="16" t="str">
        <f t="shared" si="153"/>
        <v>Jan</v>
      </c>
      <c r="D3294" s="16" t="str">
        <f t="shared" si="154"/>
        <v>FY 2006</v>
      </c>
      <c r="E3294" s="16" t="str">
        <f t="shared" si="155"/>
        <v>Q4</v>
      </c>
      <c r="F3294" t="s">
        <v>117</v>
      </c>
      <c r="G3294" t="s">
        <v>118</v>
      </c>
      <c r="H3294">
        <v>406</v>
      </c>
      <c r="I3294" t="s">
        <v>111</v>
      </c>
      <c r="J3294" t="s">
        <v>112</v>
      </c>
      <c r="L3294">
        <v>30</v>
      </c>
      <c r="M3294" t="s">
        <v>119</v>
      </c>
    </row>
    <row r="3295" spans="1:13" x14ac:dyDescent="0.3">
      <c r="A3295" t="s">
        <v>108</v>
      </c>
      <c r="B3295" s="16">
        <v>38748</v>
      </c>
      <c r="C3295" s="16" t="str">
        <f t="shared" si="153"/>
        <v>Jan</v>
      </c>
      <c r="D3295" s="16" t="str">
        <f t="shared" si="154"/>
        <v>FY 2006</v>
      </c>
      <c r="E3295" s="16" t="str">
        <f t="shared" si="155"/>
        <v>Q4</v>
      </c>
      <c r="F3295" t="s">
        <v>120</v>
      </c>
      <c r="G3295" t="s">
        <v>121</v>
      </c>
      <c r="H3295">
        <v>79</v>
      </c>
      <c r="I3295" t="s">
        <v>111</v>
      </c>
      <c r="J3295" t="s">
        <v>112</v>
      </c>
      <c r="L3295">
        <v>40</v>
      </c>
      <c r="M3295" t="s">
        <v>122</v>
      </c>
    </row>
    <row r="3296" spans="1:13" x14ac:dyDescent="0.3">
      <c r="A3296" t="s">
        <v>108</v>
      </c>
      <c r="B3296" s="16">
        <v>38748</v>
      </c>
      <c r="C3296" s="16" t="str">
        <f t="shared" si="153"/>
        <v>Jan</v>
      </c>
      <c r="D3296" s="16" t="str">
        <f t="shared" si="154"/>
        <v>FY 2006</v>
      </c>
      <c r="E3296" s="16" t="str">
        <f t="shared" si="155"/>
        <v>Q4</v>
      </c>
      <c r="F3296" t="s">
        <v>123</v>
      </c>
      <c r="G3296" t="s">
        <v>124</v>
      </c>
      <c r="H3296">
        <v>1594</v>
      </c>
      <c r="I3296" t="s">
        <v>111</v>
      </c>
      <c r="J3296" t="s">
        <v>112</v>
      </c>
      <c r="L3296">
        <v>50</v>
      </c>
      <c r="M3296" t="s">
        <v>125</v>
      </c>
    </row>
    <row r="3297" spans="1:13" x14ac:dyDescent="0.3">
      <c r="A3297" t="s">
        <v>108</v>
      </c>
      <c r="B3297" s="16">
        <v>38748</v>
      </c>
      <c r="C3297" s="16" t="str">
        <f t="shared" si="153"/>
        <v>Jan</v>
      </c>
      <c r="D3297" s="16" t="str">
        <f t="shared" si="154"/>
        <v>FY 2006</v>
      </c>
      <c r="E3297" s="16" t="str">
        <f t="shared" si="155"/>
        <v>Q4</v>
      </c>
      <c r="F3297" t="s">
        <v>126</v>
      </c>
      <c r="G3297" t="s">
        <v>127</v>
      </c>
      <c r="H3297">
        <v>4209</v>
      </c>
      <c r="I3297" t="s">
        <v>111</v>
      </c>
      <c r="J3297" t="s">
        <v>112</v>
      </c>
      <c r="L3297">
        <v>60</v>
      </c>
      <c r="M3297" t="s">
        <v>128</v>
      </c>
    </row>
    <row r="3298" spans="1:13" x14ac:dyDescent="0.3">
      <c r="A3298" t="s">
        <v>108</v>
      </c>
      <c r="B3298" s="16">
        <v>38748</v>
      </c>
      <c r="C3298" s="16" t="str">
        <f t="shared" si="153"/>
        <v>Jan</v>
      </c>
      <c r="D3298" s="16" t="str">
        <f t="shared" si="154"/>
        <v>FY 2006</v>
      </c>
      <c r="E3298" s="16" t="str">
        <f t="shared" si="155"/>
        <v>Q4</v>
      </c>
      <c r="F3298" t="s">
        <v>129</v>
      </c>
      <c r="G3298" t="s">
        <v>130</v>
      </c>
      <c r="H3298">
        <v>40557</v>
      </c>
      <c r="I3298" t="s">
        <v>111</v>
      </c>
      <c r="J3298" t="s">
        <v>112</v>
      </c>
      <c r="L3298">
        <v>70</v>
      </c>
      <c r="M3298" t="s">
        <v>131</v>
      </c>
    </row>
    <row r="3299" spans="1:13" x14ac:dyDescent="0.3">
      <c r="A3299" t="s">
        <v>108</v>
      </c>
      <c r="B3299" s="16">
        <v>38748</v>
      </c>
      <c r="C3299" s="16" t="str">
        <f t="shared" si="153"/>
        <v>Jan</v>
      </c>
      <c r="D3299" s="16" t="str">
        <f t="shared" si="154"/>
        <v>FY 2006</v>
      </c>
      <c r="E3299" s="16" t="str">
        <f t="shared" si="155"/>
        <v>Q4</v>
      </c>
      <c r="F3299" t="s">
        <v>132</v>
      </c>
      <c r="G3299" t="s">
        <v>133</v>
      </c>
      <c r="H3299">
        <v>16582</v>
      </c>
      <c r="I3299" t="s">
        <v>111</v>
      </c>
      <c r="J3299" t="s">
        <v>112</v>
      </c>
      <c r="L3299">
        <v>80</v>
      </c>
      <c r="M3299" t="s">
        <v>134</v>
      </c>
    </row>
    <row r="3300" spans="1:13" x14ac:dyDescent="0.3">
      <c r="A3300" t="s">
        <v>108</v>
      </c>
      <c r="B3300" s="16">
        <v>38748</v>
      </c>
      <c r="C3300" s="16" t="str">
        <f t="shared" si="153"/>
        <v>Jan</v>
      </c>
      <c r="D3300" s="16" t="str">
        <f t="shared" si="154"/>
        <v>FY 2006</v>
      </c>
      <c r="E3300" s="16" t="str">
        <f t="shared" si="155"/>
        <v>Q4</v>
      </c>
      <c r="F3300" t="s">
        <v>135</v>
      </c>
      <c r="G3300" t="s">
        <v>136</v>
      </c>
      <c r="H3300">
        <v>10507</v>
      </c>
      <c r="I3300" t="s">
        <v>111</v>
      </c>
      <c r="J3300" t="s">
        <v>112</v>
      </c>
      <c r="L3300">
        <v>90</v>
      </c>
      <c r="M3300" t="s">
        <v>137</v>
      </c>
    </row>
    <row r="3301" spans="1:13" x14ac:dyDescent="0.3">
      <c r="A3301" t="s">
        <v>108</v>
      </c>
      <c r="B3301" s="16">
        <v>38748</v>
      </c>
      <c r="C3301" s="16" t="str">
        <f t="shared" si="153"/>
        <v>Jan</v>
      </c>
      <c r="D3301" s="16" t="str">
        <f t="shared" si="154"/>
        <v>FY 2006</v>
      </c>
      <c r="E3301" s="16" t="str">
        <f t="shared" si="155"/>
        <v>Q4</v>
      </c>
      <c r="F3301" t="s">
        <v>138</v>
      </c>
      <c r="G3301" t="s">
        <v>139</v>
      </c>
      <c r="H3301">
        <v>316</v>
      </c>
      <c r="I3301" t="s">
        <v>111</v>
      </c>
      <c r="J3301" t="s">
        <v>112</v>
      </c>
      <c r="L3301">
        <v>100</v>
      </c>
      <c r="M3301" t="s">
        <v>140</v>
      </c>
    </row>
    <row r="3302" spans="1:13" x14ac:dyDescent="0.3">
      <c r="A3302" t="s">
        <v>108</v>
      </c>
      <c r="B3302" s="16">
        <v>38748</v>
      </c>
      <c r="C3302" s="16" t="str">
        <f t="shared" si="153"/>
        <v>Jan</v>
      </c>
      <c r="D3302" s="16" t="str">
        <f t="shared" si="154"/>
        <v>FY 2006</v>
      </c>
      <c r="E3302" s="16" t="str">
        <f t="shared" si="155"/>
        <v>Q4</v>
      </c>
      <c r="F3302" t="s">
        <v>141</v>
      </c>
      <c r="G3302" t="s">
        <v>142</v>
      </c>
      <c r="H3302">
        <v>38</v>
      </c>
      <c r="I3302" t="s">
        <v>111</v>
      </c>
      <c r="J3302" t="s">
        <v>112</v>
      </c>
      <c r="L3302">
        <v>110</v>
      </c>
      <c r="M3302" t="s">
        <v>143</v>
      </c>
    </row>
    <row r="3303" spans="1:13" x14ac:dyDescent="0.3">
      <c r="A3303" t="s">
        <v>108</v>
      </c>
      <c r="B3303" s="16">
        <v>38748</v>
      </c>
      <c r="C3303" s="16" t="str">
        <f t="shared" si="153"/>
        <v>Jan</v>
      </c>
      <c r="D3303" s="16" t="str">
        <f t="shared" si="154"/>
        <v>FY 2006</v>
      </c>
      <c r="E3303" s="16" t="str">
        <f t="shared" si="155"/>
        <v>Q4</v>
      </c>
      <c r="F3303" t="s">
        <v>144</v>
      </c>
      <c r="G3303" t="s">
        <v>145</v>
      </c>
      <c r="H3303">
        <v>1785</v>
      </c>
      <c r="I3303" t="s">
        <v>111</v>
      </c>
      <c r="J3303" t="s">
        <v>112</v>
      </c>
      <c r="L3303">
        <v>120</v>
      </c>
      <c r="M3303" t="s">
        <v>146</v>
      </c>
    </row>
    <row r="3304" spans="1:13" x14ac:dyDescent="0.3">
      <c r="A3304" t="s">
        <v>108</v>
      </c>
      <c r="B3304" s="16">
        <v>38748</v>
      </c>
      <c r="C3304" s="16" t="str">
        <f t="shared" si="153"/>
        <v>Jan</v>
      </c>
      <c r="D3304" s="16" t="str">
        <f t="shared" si="154"/>
        <v>FY 2006</v>
      </c>
      <c r="E3304" s="16" t="str">
        <f t="shared" si="155"/>
        <v>Q4</v>
      </c>
      <c r="F3304" t="s">
        <v>147</v>
      </c>
      <c r="G3304" t="s">
        <v>148</v>
      </c>
      <c r="H3304">
        <v>3936</v>
      </c>
      <c r="I3304" t="s">
        <v>111</v>
      </c>
      <c r="J3304" t="s">
        <v>112</v>
      </c>
      <c r="L3304">
        <v>130</v>
      </c>
      <c r="M3304" t="s">
        <v>149</v>
      </c>
    </row>
    <row r="3305" spans="1:13" x14ac:dyDescent="0.3">
      <c r="A3305" t="s">
        <v>108</v>
      </c>
      <c r="B3305" s="16">
        <v>38748</v>
      </c>
      <c r="C3305" s="16" t="str">
        <f t="shared" si="153"/>
        <v>Jan</v>
      </c>
      <c r="D3305" s="16" t="str">
        <f t="shared" si="154"/>
        <v>FY 2006</v>
      </c>
      <c r="E3305" s="16" t="str">
        <f t="shared" si="155"/>
        <v>Q4</v>
      </c>
      <c r="F3305" t="s">
        <v>150</v>
      </c>
      <c r="G3305" t="s">
        <v>151</v>
      </c>
      <c r="H3305">
        <v>40119</v>
      </c>
      <c r="I3305" t="s">
        <v>111</v>
      </c>
      <c r="J3305" t="s">
        <v>112</v>
      </c>
      <c r="L3305">
        <v>140</v>
      </c>
      <c r="M3305" t="s">
        <v>152</v>
      </c>
    </row>
    <row r="3306" spans="1:13" x14ac:dyDescent="0.3">
      <c r="A3306" t="s">
        <v>108</v>
      </c>
      <c r="B3306" s="16">
        <v>38717</v>
      </c>
      <c r="C3306" s="16" t="str">
        <f t="shared" si="153"/>
        <v>Dec</v>
      </c>
      <c r="D3306" s="16" t="str">
        <f t="shared" si="154"/>
        <v>FY 2006</v>
      </c>
      <c r="E3306" s="16" t="str">
        <f t="shared" si="155"/>
        <v>Q3</v>
      </c>
      <c r="F3306" t="s">
        <v>109</v>
      </c>
      <c r="G3306" t="s">
        <v>110</v>
      </c>
      <c r="H3306">
        <v>20576</v>
      </c>
      <c r="I3306" t="s">
        <v>111</v>
      </c>
      <c r="J3306" t="s">
        <v>112</v>
      </c>
      <c r="L3306">
        <v>10</v>
      </c>
      <c r="M3306" t="s">
        <v>113</v>
      </c>
    </row>
    <row r="3307" spans="1:13" x14ac:dyDescent="0.3">
      <c r="A3307" t="s">
        <v>108</v>
      </c>
      <c r="B3307" s="16">
        <v>38717</v>
      </c>
      <c r="C3307" s="16" t="str">
        <f t="shared" si="153"/>
        <v>Dec</v>
      </c>
      <c r="D3307" s="16" t="str">
        <f t="shared" si="154"/>
        <v>FY 2006</v>
      </c>
      <c r="E3307" s="16" t="str">
        <f t="shared" si="155"/>
        <v>Q3</v>
      </c>
      <c r="F3307" t="s">
        <v>114</v>
      </c>
      <c r="G3307" t="s">
        <v>115</v>
      </c>
      <c r="H3307">
        <v>13077</v>
      </c>
      <c r="I3307" t="s">
        <v>111</v>
      </c>
      <c r="J3307" t="s">
        <v>112</v>
      </c>
      <c r="L3307">
        <v>20</v>
      </c>
      <c r="M3307" t="s">
        <v>116</v>
      </c>
    </row>
    <row r="3308" spans="1:13" x14ac:dyDescent="0.3">
      <c r="A3308" t="s">
        <v>108</v>
      </c>
      <c r="B3308" s="16">
        <v>38717</v>
      </c>
      <c r="C3308" s="16" t="str">
        <f t="shared" si="153"/>
        <v>Dec</v>
      </c>
      <c r="D3308" s="16" t="str">
        <f t="shared" si="154"/>
        <v>FY 2006</v>
      </c>
      <c r="E3308" s="16" t="str">
        <f t="shared" si="155"/>
        <v>Q3</v>
      </c>
      <c r="F3308" t="s">
        <v>117</v>
      </c>
      <c r="G3308" t="s">
        <v>118</v>
      </c>
      <c r="H3308">
        <v>401</v>
      </c>
      <c r="I3308" t="s">
        <v>111</v>
      </c>
      <c r="J3308" t="s">
        <v>112</v>
      </c>
      <c r="L3308">
        <v>30</v>
      </c>
      <c r="M3308" t="s">
        <v>119</v>
      </c>
    </row>
    <row r="3309" spans="1:13" x14ac:dyDescent="0.3">
      <c r="A3309" t="s">
        <v>108</v>
      </c>
      <c r="B3309" s="16">
        <v>38717</v>
      </c>
      <c r="C3309" s="16" t="str">
        <f t="shared" si="153"/>
        <v>Dec</v>
      </c>
      <c r="D3309" s="16" t="str">
        <f t="shared" si="154"/>
        <v>FY 2006</v>
      </c>
      <c r="E3309" s="16" t="str">
        <f t="shared" si="155"/>
        <v>Q3</v>
      </c>
      <c r="F3309" t="s">
        <v>120</v>
      </c>
      <c r="G3309" t="s">
        <v>121</v>
      </c>
      <c r="H3309">
        <v>59</v>
      </c>
      <c r="I3309" t="s">
        <v>111</v>
      </c>
      <c r="J3309" t="s">
        <v>112</v>
      </c>
      <c r="L3309">
        <v>40</v>
      </c>
      <c r="M3309" t="s">
        <v>122</v>
      </c>
    </row>
    <row r="3310" spans="1:13" x14ac:dyDescent="0.3">
      <c r="A3310" t="s">
        <v>108</v>
      </c>
      <c r="B3310" s="16">
        <v>38717</v>
      </c>
      <c r="C3310" s="16" t="str">
        <f t="shared" si="153"/>
        <v>Dec</v>
      </c>
      <c r="D3310" s="16" t="str">
        <f t="shared" si="154"/>
        <v>FY 2006</v>
      </c>
      <c r="E3310" s="16" t="str">
        <f t="shared" si="155"/>
        <v>Q3</v>
      </c>
      <c r="F3310" t="s">
        <v>123</v>
      </c>
      <c r="G3310" t="s">
        <v>124</v>
      </c>
      <c r="H3310">
        <v>1840</v>
      </c>
      <c r="I3310" t="s">
        <v>111</v>
      </c>
      <c r="J3310" t="s">
        <v>112</v>
      </c>
      <c r="L3310">
        <v>50</v>
      </c>
      <c r="M3310" t="s">
        <v>125</v>
      </c>
    </row>
    <row r="3311" spans="1:13" x14ac:dyDescent="0.3">
      <c r="A3311" t="s">
        <v>108</v>
      </c>
      <c r="B3311" s="16">
        <v>38717</v>
      </c>
      <c r="C3311" s="16" t="str">
        <f t="shared" si="153"/>
        <v>Dec</v>
      </c>
      <c r="D3311" s="16" t="str">
        <f t="shared" si="154"/>
        <v>FY 2006</v>
      </c>
      <c r="E3311" s="16" t="str">
        <f t="shared" si="155"/>
        <v>Q3</v>
      </c>
      <c r="F3311" t="s">
        <v>126</v>
      </c>
      <c r="G3311" t="s">
        <v>127</v>
      </c>
      <c r="H3311">
        <v>5199</v>
      </c>
      <c r="I3311" t="s">
        <v>111</v>
      </c>
      <c r="J3311" t="s">
        <v>112</v>
      </c>
      <c r="L3311">
        <v>60</v>
      </c>
      <c r="M3311" t="s">
        <v>128</v>
      </c>
    </row>
    <row r="3312" spans="1:13" x14ac:dyDescent="0.3">
      <c r="A3312" t="s">
        <v>108</v>
      </c>
      <c r="B3312" s="16">
        <v>38717</v>
      </c>
      <c r="C3312" s="16" t="str">
        <f t="shared" si="153"/>
        <v>Dec</v>
      </c>
      <c r="D3312" s="16" t="str">
        <f t="shared" si="154"/>
        <v>FY 2006</v>
      </c>
      <c r="E3312" s="16" t="str">
        <f t="shared" si="155"/>
        <v>Q3</v>
      </c>
      <c r="F3312" t="s">
        <v>129</v>
      </c>
      <c r="G3312" t="s">
        <v>130</v>
      </c>
      <c r="H3312">
        <v>43583</v>
      </c>
      <c r="I3312" t="s">
        <v>111</v>
      </c>
      <c r="J3312" t="s">
        <v>112</v>
      </c>
      <c r="L3312">
        <v>70</v>
      </c>
      <c r="M3312" t="s">
        <v>131</v>
      </c>
    </row>
    <row r="3313" spans="1:13" x14ac:dyDescent="0.3">
      <c r="A3313" t="s">
        <v>108</v>
      </c>
      <c r="B3313" s="16">
        <v>38717</v>
      </c>
      <c r="C3313" s="16" t="str">
        <f t="shared" si="153"/>
        <v>Dec</v>
      </c>
      <c r="D3313" s="16" t="str">
        <f t="shared" si="154"/>
        <v>FY 2006</v>
      </c>
      <c r="E3313" s="16" t="str">
        <f t="shared" si="155"/>
        <v>Q3</v>
      </c>
      <c r="F3313" t="s">
        <v>132</v>
      </c>
      <c r="G3313" t="s">
        <v>133</v>
      </c>
      <c r="H3313">
        <v>22388</v>
      </c>
      <c r="I3313" t="s">
        <v>111</v>
      </c>
      <c r="J3313" t="s">
        <v>112</v>
      </c>
      <c r="L3313">
        <v>80</v>
      </c>
      <c r="M3313" t="s">
        <v>134</v>
      </c>
    </row>
    <row r="3314" spans="1:13" x14ac:dyDescent="0.3">
      <c r="A3314" t="s">
        <v>108</v>
      </c>
      <c r="B3314" s="16">
        <v>38717</v>
      </c>
      <c r="C3314" s="16" t="str">
        <f t="shared" si="153"/>
        <v>Dec</v>
      </c>
      <c r="D3314" s="16" t="str">
        <f t="shared" si="154"/>
        <v>FY 2006</v>
      </c>
      <c r="E3314" s="16" t="str">
        <f t="shared" si="155"/>
        <v>Q3</v>
      </c>
      <c r="F3314" t="s">
        <v>135</v>
      </c>
      <c r="G3314" t="s">
        <v>136</v>
      </c>
      <c r="H3314">
        <v>15204</v>
      </c>
      <c r="I3314" t="s">
        <v>111</v>
      </c>
      <c r="J3314" t="s">
        <v>112</v>
      </c>
      <c r="L3314">
        <v>90</v>
      </c>
      <c r="M3314" t="s">
        <v>137</v>
      </c>
    </row>
    <row r="3315" spans="1:13" x14ac:dyDescent="0.3">
      <c r="A3315" t="s">
        <v>108</v>
      </c>
      <c r="B3315" s="16">
        <v>38717</v>
      </c>
      <c r="C3315" s="16" t="str">
        <f t="shared" si="153"/>
        <v>Dec</v>
      </c>
      <c r="D3315" s="16" t="str">
        <f t="shared" si="154"/>
        <v>FY 2006</v>
      </c>
      <c r="E3315" s="16" t="str">
        <f t="shared" si="155"/>
        <v>Q3</v>
      </c>
      <c r="F3315" t="s">
        <v>138</v>
      </c>
      <c r="G3315" t="s">
        <v>139</v>
      </c>
      <c r="H3315">
        <v>447</v>
      </c>
      <c r="I3315" t="s">
        <v>111</v>
      </c>
      <c r="J3315" t="s">
        <v>112</v>
      </c>
      <c r="L3315">
        <v>100</v>
      </c>
      <c r="M3315" t="s">
        <v>140</v>
      </c>
    </row>
    <row r="3316" spans="1:13" x14ac:dyDescent="0.3">
      <c r="A3316" t="s">
        <v>108</v>
      </c>
      <c r="B3316" s="16">
        <v>38717</v>
      </c>
      <c r="C3316" s="16" t="str">
        <f t="shared" si="153"/>
        <v>Dec</v>
      </c>
      <c r="D3316" s="16" t="str">
        <f t="shared" si="154"/>
        <v>FY 2006</v>
      </c>
      <c r="E3316" s="16" t="str">
        <f t="shared" si="155"/>
        <v>Q3</v>
      </c>
      <c r="F3316" t="s">
        <v>141</v>
      </c>
      <c r="G3316" t="s">
        <v>142</v>
      </c>
      <c r="H3316">
        <v>19</v>
      </c>
      <c r="I3316" t="s">
        <v>111</v>
      </c>
      <c r="J3316" t="s">
        <v>112</v>
      </c>
      <c r="L3316">
        <v>110</v>
      </c>
      <c r="M3316" t="s">
        <v>143</v>
      </c>
    </row>
    <row r="3317" spans="1:13" x14ac:dyDescent="0.3">
      <c r="A3317" t="s">
        <v>108</v>
      </c>
      <c r="B3317" s="16">
        <v>38717</v>
      </c>
      <c r="C3317" s="16" t="str">
        <f t="shared" si="153"/>
        <v>Dec</v>
      </c>
      <c r="D3317" s="16" t="str">
        <f t="shared" si="154"/>
        <v>FY 2006</v>
      </c>
      <c r="E3317" s="16" t="str">
        <f t="shared" si="155"/>
        <v>Q3</v>
      </c>
      <c r="F3317" t="s">
        <v>144</v>
      </c>
      <c r="G3317" t="s">
        <v>145</v>
      </c>
      <c r="H3317">
        <v>1744</v>
      </c>
      <c r="I3317" t="s">
        <v>111</v>
      </c>
      <c r="J3317" t="s">
        <v>112</v>
      </c>
      <c r="L3317">
        <v>120</v>
      </c>
      <c r="M3317" t="s">
        <v>146</v>
      </c>
    </row>
    <row r="3318" spans="1:13" x14ac:dyDescent="0.3">
      <c r="A3318" t="s">
        <v>108</v>
      </c>
      <c r="B3318" s="16">
        <v>38717</v>
      </c>
      <c r="C3318" s="16" t="str">
        <f t="shared" si="153"/>
        <v>Dec</v>
      </c>
      <c r="D3318" s="16" t="str">
        <f t="shared" si="154"/>
        <v>FY 2006</v>
      </c>
      <c r="E3318" s="16" t="str">
        <f t="shared" si="155"/>
        <v>Q3</v>
      </c>
      <c r="F3318" t="s">
        <v>147</v>
      </c>
      <c r="G3318" t="s">
        <v>148</v>
      </c>
      <c r="H3318">
        <v>4974</v>
      </c>
      <c r="I3318" t="s">
        <v>111</v>
      </c>
      <c r="J3318" t="s">
        <v>112</v>
      </c>
      <c r="L3318">
        <v>130</v>
      </c>
      <c r="M3318" t="s">
        <v>149</v>
      </c>
    </row>
    <row r="3319" spans="1:13" x14ac:dyDescent="0.3">
      <c r="A3319" t="s">
        <v>108</v>
      </c>
      <c r="B3319" s="16">
        <v>38717</v>
      </c>
      <c r="C3319" s="16" t="str">
        <f t="shared" si="153"/>
        <v>Dec</v>
      </c>
      <c r="D3319" s="16" t="str">
        <f t="shared" si="154"/>
        <v>FY 2006</v>
      </c>
      <c r="E3319" s="16" t="str">
        <f t="shared" si="155"/>
        <v>Q3</v>
      </c>
      <c r="F3319" t="s">
        <v>150</v>
      </c>
      <c r="G3319" t="s">
        <v>151</v>
      </c>
      <c r="H3319">
        <v>42612</v>
      </c>
      <c r="I3319" t="s">
        <v>111</v>
      </c>
      <c r="J3319" t="s">
        <v>112</v>
      </c>
      <c r="L3319">
        <v>140</v>
      </c>
      <c r="M3319" t="s">
        <v>152</v>
      </c>
    </row>
    <row r="3320" spans="1:13" x14ac:dyDescent="0.3">
      <c r="A3320" t="s">
        <v>108</v>
      </c>
      <c r="B3320" s="16">
        <v>38686</v>
      </c>
      <c r="C3320" s="16" t="str">
        <f t="shared" si="153"/>
        <v>Nov</v>
      </c>
      <c r="D3320" s="16" t="str">
        <f t="shared" si="154"/>
        <v>FY 2006</v>
      </c>
      <c r="E3320" s="16" t="str">
        <f t="shared" si="155"/>
        <v>Q3</v>
      </c>
      <c r="F3320" t="s">
        <v>109</v>
      </c>
      <c r="G3320" t="s">
        <v>110</v>
      </c>
      <c r="H3320">
        <v>18187</v>
      </c>
      <c r="I3320" t="s">
        <v>111</v>
      </c>
      <c r="J3320" t="s">
        <v>112</v>
      </c>
      <c r="L3320">
        <v>10</v>
      </c>
      <c r="M3320" t="s">
        <v>113</v>
      </c>
    </row>
    <row r="3321" spans="1:13" x14ac:dyDescent="0.3">
      <c r="A3321" t="s">
        <v>108</v>
      </c>
      <c r="B3321" s="16">
        <v>38686</v>
      </c>
      <c r="C3321" s="16" t="str">
        <f t="shared" si="153"/>
        <v>Nov</v>
      </c>
      <c r="D3321" s="16" t="str">
        <f t="shared" si="154"/>
        <v>FY 2006</v>
      </c>
      <c r="E3321" s="16" t="str">
        <f t="shared" si="155"/>
        <v>Q3</v>
      </c>
      <c r="F3321" t="s">
        <v>114</v>
      </c>
      <c r="G3321" t="s">
        <v>115</v>
      </c>
      <c r="H3321">
        <v>12488</v>
      </c>
      <c r="I3321" t="s">
        <v>111</v>
      </c>
      <c r="J3321" t="s">
        <v>112</v>
      </c>
      <c r="L3321">
        <v>20</v>
      </c>
      <c r="M3321" t="s">
        <v>116</v>
      </c>
    </row>
    <row r="3322" spans="1:13" x14ac:dyDescent="0.3">
      <c r="A3322" t="s">
        <v>108</v>
      </c>
      <c r="B3322" s="16">
        <v>38686</v>
      </c>
      <c r="C3322" s="16" t="str">
        <f t="shared" si="153"/>
        <v>Nov</v>
      </c>
      <c r="D3322" s="16" t="str">
        <f t="shared" si="154"/>
        <v>FY 2006</v>
      </c>
      <c r="E3322" s="16" t="str">
        <f t="shared" si="155"/>
        <v>Q3</v>
      </c>
      <c r="F3322" t="s">
        <v>117</v>
      </c>
      <c r="G3322" t="s">
        <v>118</v>
      </c>
      <c r="H3322">
        <v>330</v>
      </c>
      <c r="I3322" t="s">
        <v>111</v>
      </c>
      <c r="J3322" t="s">
        <v>112</v>
      </c>
      <c r="L3322">
        <v>30</v>
      </c>
      <c r="M3322" t="s">
        <v>119</v>
      </c>
    </row>
    <row r="3323" spans="1:13" x14ac:dyDescent="0.3">
      <c r="A3323" t="s">
        <v>108</v>
      </c>
      <c r="B3323" s="16">
        <v>38686</v>
      </c>
      <c r="C3323" s="16" t="str">
        <f t="shared" si="153"/>
        <v>Nov</v>
      </c>
      <c r="D3323" s="16" t="str">
        <f t="shared" si="154"/>
        <v>FY 2006</v>
      </c>
      <c r="E3323" s="16" t="str">
        <f t="shared" si="155"/>
        <v>Q3</v>
      </c>
      <c r="F3323" t="s">
        <v>120</v>
      </c>
      <c r="G3323" t="s">
        <v>121</v>
      </c>
      <c r="H3323">
        <v>58</v>
      </c>
      <c r="I3323" t="s">
        <v>111</v>
      </c>
      <c r="J3323" t="s">
        <v>112</v>
      </c>
      <c r="L3323">
        <v>40</v>
      </c>
      <c r="M3323" t="s">
        <v>122</v>
      </c>
    </row>
    <row r="3324" spans="1:13" x14ac:dyDescent="0.3">
      <c r="A3324" t="s">
        <v>108</v>
      </c>
      <c r="B3324" s="16">
        <v>38686</v>
      </c>
      <c r="C3324" s="16" t="str">
        <f t="shared" si="153"/>
        <v>Nov</v>
      </c>
      <c r="D3324" s="16" t="str">
        <f t="shared" si="154"/>
        <v>FY 2006</v>
      </c>
      <c r="E3324" s="16" t="str">
        <f t="shared" si="155"/>
        <v>Q3</v>
      </c>
      <c r="F3324" t="s">
        <v>123</v>
      </c>
      <c r="G3324" t="s">
        <v>124</v>
      </c>
      <c r="H3324">
        <v>1707</v>
      </c>
      <c r="I3324" t="s">
        <v>111</v>
      </c>
      <c r="J3324" t="s">
        <v>112</v>
      </c>
      <c r="L3324">
        <v>50</v>
      </c>
      <c r="M3324" t="s">
        <v>125</v>
      </c>
    </row>
    <row r="3325" spans="1:13" x14ac:dyDescent="0.3">
      <c r="A3325" t="s">
        <v>108</v>
      </c>
      <c r="B3325" s="16">
        <v>38686</v>
      </c>
      <c r="C3325" s="16" t="str">
        <f t="shared" si="153"/>
        <v>Nov</v>
      </c>
      <c r="D3325" s="16" t="str">
        <f t="shared" si="154"/>
        <v>FY 2006</v>
      </c>
      <c r="E3325" s="16" t="str">
        <f t="shared" si="155"/>
        <v>Q3</v>
      </c>
      <c r="F3325" t="s">
        <v>126</v>
      </c>
      <c r="G3325" t="s">
        <v>127</v>
      </c>
      <c r="H3325">
        <v>3604</v>
      </c>
      <c r="I3325" t="s">
        <v>111</v>
      </c>
      <c r="J3325" t="s">
        <v>112</v>
      </c>
      <c r="L3325">
        <v>60</v>
      </c>
      <c r="M3325" t="s">
        <v>128</v>
      </c>
    </row>
    <row r="3326" spans="1:13" x14ac:dyDescent="0.3">
      <c r="A3326" t="s">
        <v>108</v>
      </c>
      <c r="B3326" s="16">
        <v>38686</v>
      </c>
      <c r="C3326" s="16" t="str">
        <f t="shared" si="153"/>
        <v>Nov</v>
      </c>
      <c r="D3326" s="16" t="str">
        <f t="shared" si="154"/>
        <v>FY 2006</v>
      </c>
      <c r="E3326" s="16" t="str">
        <f t="shared" si="155"/>
        <v>Q3</v>
      </c>
      <c r="F3326" t="s">
        <v>129</v>
      </c>
      <c r="G3326" t="s">
        <v>130</v>
      </c>
      <c r="H3326">
        <v>40773</v>
      </c>
      <c r="I3326" t="s">
        <v>111</v>
      </c>
      <c r="J3326" t="s">
        <v>112</v>
      </c>
      <c r="L3326">
        <v>70</v>
      </c>
      <c r="M3326" t="s">
        <v>131</v>
      </c>
    </row>
    <row r="3327" spans="1:13" x14ac:dyDescent="0.3">
      <c r="A3327" t="s">
        <v>108</v>
      </c>
      <c r="B3327" s="16">
        <v>38686</v>
      </c>
      <c r="C3327" s="16" t="str">
        <f t="shared" si="153"/>
        <v>Nov</v>
      </c>
      <c r="D3327" s="16" t="str">
        <f t="shared" si="154"/>
        <v>FY 2006</v>
      </c>
      <c r="E3327" s="16" t="str">
        <f t="shared" si="155"/>
        <v>Q3</v>
      </c>
      <c r="F3327" t="s">
        <v>132</v>
      </c>
      <c r="G3327" t="s">
        <v>133</v>
      </c>
      <c r="H3327">
        <v>18505</v>
      </c>
      <c r="I3327" t="s">
        <v>111</v>
      </c>
      <c r="J3327" t="s">
        <v>112</v>
      </c>
      <c r="L3327">
        <v>80</v>
      </c>
      <c r="M3327" t="s">
        <v>134</v>
      </c>
    </row>
    <row r="3328" spans="1:13" x14ac:dyDescent="0.3">
      <c r="A3328" t="s">
        <v>108</v>
      </c>
      <c r="B3328" s="16">
        <v>38686</v>
      </c>
      <c r="C3328" s="16" t="str">
        <f t="shared" si="153"/>
        <v>Nov</v>
      </c>
      <c r="D3328" s="16" t="str">
        <f t="shared" si="154"/>
        <v>FY 2006</v>
      </c>
      <c r="E3328" s="16" t="str">
        <f t="shared" si="155"/>
        <v>Q3</v>
      </c>
      <c r="F3328" t="s">
        <v>135</v>
      </c>
      <c r="G3328" t="s">
        <v>136</v>
      </c>
      <c r="H3328">
        <v>12397</v>
      </c>
      <c r="I3328" t="s">
        <v>111</v>
      </c>
      <c r="J3328" t="s">
        <v>112</v>
      </c>
      <c r="L3328">
        <v>90</v>
      </c>
      <c r="M3328" t="s">
        <v>137</v>
      </c>
    </row>
    <row r="3329" spans="1:13" x14ac:dyDescent="0.3">
      <c r="A3329" t="s">
        <v>108</v>
      </c>
      <c r="B3329" s="16">
        <v>38686</v>
      </c>
      <c r="C3329" s="16" t="str">
        <f t="shared" si="153"/>
        <v>Nov</v>
      </c>
      <c r="D3329" s="16" t="str">
        <f t="shared" si="154"/>
        <v>FY 2006</v>
      </c>
      <c r="E3329" s="16" t="str">
        <f t="shared" si="155"/>
        <v>Q3</v>
      </c>
      <c r="F3329" t="s">
        <v>138</v>
      </c>
      <c r="G3329" t="s">
        <v>139</v>
      </c>
      <c r="H3329">
        <v>391</v>
      </c>
      <c r="I3329" t="s">
        <v>111</v>
      </c>
      <c r="J3329" t="s">
        <v>112</v>
      </c>
      <c r="L3329">
        <v>100</v>
      </c>
      <c r="M3329" t="s">
        <v>140</v>
      </c>
    </row>
    <row r="3330" spans="1:13" x14ac:dyDescent="0.3">
      <c r="A3330" t="s">
        <v>108</v>
      </c>
      <c r="B3330" s="16">
        <v>38686</v>
      </c>
      <c r="C3330" s="16" t="str">
        <f t="shared" si="153"/>
        <v>Nov</v>
      </c>
      <c r="D3330" s="16" t="str">
        <f t="shared" si="154"/>
        <v>FY 2006</v>
      </c>
      <c r="E3330" s="16" t="str">
        <f t="shared" si="155"/>
        <v>Q3</v>
      </c>
      <c r="F3330" t="s">
        <v>141</v>
      </c>
      <c r="G3330" t="s">
        <v>142</v>
      </c>
      <c r="H3330">
        <v>42</v>
      </c>
      <c r="I3330" t="s">
        <v>111</v>
      </c>
      <c r="J3330" t="s">
        <v>112</v>
      </c>
      <c r="L3330">
        <v>110</v>
      </c>
      <c r="M3330" t="s">
        <v>143</v>
      </c>
    </row>
    <row r="3331" spans="1:13" x14ac:dyDescent="0.3">
      <c r="A3331" t="s">
        <v>108</v>
      </c>
      <c r="B3331" s="16">
        <v>38686</v>
      </c>
      <c r="C3331" s="16" t="str">
        <f t="shared" ref="C3331:C3394" si="156">TEXT(B3331,"mmm")</f>
        <v>Nov</v>
      </c>
      <c r="D3331" s="16" t="str">
        <f t="shared" ref="D3331:D3394" si="157">"FY "&amp; (YEAR(B3331) + IF(MONTH(B3331)&gt;3,1,0))</f>
        <v>FY 2006</v>
      </c>
      <c r="E3331" s="16" t="str">
        <f t="shared" ref="E3331:E3394" si="158">CHOOSE(INT((MOD(MONTH(B3331)-4,12))/3)+1, "Q1", "Q2", "Q3", "Q4")</f>
        <v>Q3</v>
      </c>
      <c r="F3331" t="s">
        <v>144</v>
      </c>
      <c r="G3331" t="s">
        <v>145</v>
      </c>
      <c r="H3331">
        <v>1698</v>
      </c>
      <c r="I3331" t="s">
        <v>111</v>
      </c>
      <c r="J3331" t="s">
        <v>112</v>
      </c>
      <c r="L3331">
        <v>120</v>
      </c>
      <c r="M3331" t="s">
        <v>146</v>
      </c>
    </row>
    <row r="3332" spans="1:13" x14ac:dyDescent="0.3">
      <c r="A3332" t="s">
        <v>108</v>
      </c>
      <c r="B3332" s="16">
        <v>38686</v>
      </c>
      <c r="C3332" s="16" t="str">
        <f t="shared" si="156"/>
        <v>Nov</v>
      </c>
      <c r="D3332" s="16" t="str">
        <f t="shared" si="157"/>
        <v>FY 2006</v>
      </c>
      <c r="E3332" s="16" t="str">
        <f t="shared" si="158"/>
        <v>Q3</v>
      </c>
      <c r="F3332" t="s">
        <v>147</v>
      </c>
      <c r="G3332" t="s">
        <v>148</v>
      </c>
      <c r="H3332">
        <v>3977</v>
      </c>
      <c r="I3332" t="s">
        <v>111</v>
      </c>
      <c r="J3332" t="s">
        <v>112</v>
      </c>
      <c r="L3332">
        <v>130</v>
      </c>
      <c r="M3332" t="s">
        <v>149</v>
      </c>
    </row>
    <row r="3333" spans="1:13" x14ac:dyDescent="0.3">
      <c r="A3333" t="s">
        <v>108</v>
      </c>
      <c r="B3333" s="16">
        <v>38686</v>
      </c>
      <c r="C3333" s="16" t="str">
        <f t="shared" si="156"/>
        <v>Nov</v>
      </c>
      <c r="D3333" s="16" t="str">
        <f t="shared" si="157"/>
        <v>FY 2006</v>
      </c>
      <c r="E3333" s="16" t="str">
        <f t="shared" si="158"/>
        <v>Q3</v>
      </c>
      <c r="F3333" t="s">
        <v>150</v>
      </c>
      <c r="G3333" t="s">
        <v>151</v>
      </c>
      <c r="H3333">
        <v>41356</v>
      </c>
      <c r="I3333" t="s">
        <v>111</v>
      </c>
      <c r="J3333" t="s">
        <v>112</v>
      </c>
      <c r="L3333">
        <v>140</v>
      </c>
      <c r="M3333" t="s">
        <v>152</v>
      </c>
    </row>
    <row r="3334" spans="1:13" x14ac:dyDescent="0.3">
      <c r="A3334" t="s">
        <v>108</v>
      </c>
      <c r="B3334" s="16">
        <v>38656</v>
      </c>
      <c r="C3334" s="16" t="str">
        <f t="shared" si="156"/>
        <v>Oct</v>
      </c>
      <c r="D3334" s="16" t="str">
        <f t="shared" si="157"/>
        <v>FY 2006</v>
      </c>
      <c r="E3334" s="16" t="str">
        <f t="shared" si="158"/>
        <v>Q3</v>
      </c>
      <c r="F3334" t="s">
        <v>109</v>
      </c>
      <c r="G3334" t="s">
        <v>110</v>
      </c>
      <c r="H3334">
        <v>17321</v>
      </c>
      <c r="I3334" t="s">
        <v>111</v>
      </c>
      <c r="J3334" t="s">
        <v>112</v>
      </c>
      <c r="L3334">
        <v>10</v>
      </c>
      <c r="M3334" t="s">
        <v>113</v>
      </c>
    </row>
    <row r="3335" spans="1:13" x14ac:dyDescent="0.3">
      <c r="A3335" t="s">
        <v>108</v>
      </c>
      <c r="B3335" s="16">
        <v>38656</v>
      </c>
      <c r="C3335" s="16" t="str">
        <f t="shared" si="156"/>
        <v>Oct</v>
      </c>
      <c r="D3335" s="16" t="str">
        <f t="shared" si="157"/>
        <v>FY 2006</v>
      </c>
      <c r="E3335" s="16" t="str">
        <f t="shared" si="158"/>
        <v>Q3</v>
      </c>
      <c r="F3335" t="s">
        <v>114</v>
      </c>
      <c r="G3335" t="s">
        <v>115</v>
      </c>
      <c r="H3335">
        <v>11521</v>
      </c>
      <c r="I3335" t="s">
        <v>111</v>
      </c>
      <c r="J3335" t="s">
        <v>112</v>
      </c>
      <c r="L3335">
        <v>20</v>
      </c>
      <c r="M3335" t="s">
        <v>116</v>
      </c>
    </row>
    <row r="3336" spans="1:13" x14ac:dyDescent="0.3">
      <c r="A3336" t="s">
        <v>108</v>
      </c>
      <c r="B3336" s="16">
        <v>38656</v>
      </c>
      <c r="C3336" s="16" t="str">
        <f t="shared" si="156"/>
        <v>Oct</v>
      </c>
      <c r="D3336" s="16" t="str">
        <f t="shared" si="157"/>
        <v>FY 2006</v>
      </c>
      <c r="E3336" s="16" t="str">
        <f t="shared" si="158"/>
        <v>Q3</v>
      </c>
      <c r="F3336" t="s">
        <v>117</v>
      </c>
      <c r="G3336" t="s">
        <v>118</v>
      </c>
      <c r="H3336">
        <v>262</v>
      </c>
      <c r="I3336" t="s">
        <v>111</v>
      </c>
      <c r="J3336" t="s">
        <v>112</v>
      </c>
      <c r="L3336">
        <v>30</v>
      </c>
      <c r="M3336" t="s">
        <v>119</v>
      </c>
    </row>
    <row r="3337" spans="1:13" x14ac:dyDescent="0.3">
      <c r="A3337" t="s">
        <v>108</v>
      </c>
      <c r="B3337" s="16">
        <v>38656</v>
      </c>
      <c r="C3337" s="16" t="str">
        <f t="shared" si="156"/>
        <v>Oct</v>
      </c>
      <c r="D3337" s="16" t="str">
        <f t="shared" si="157"/>
        <v>FY 2006</v>
      </c>
      <c r="E3337" s="16" t="str">
        <f t="shared" si="158"/>
        <v>Q3</v>
      </c>
      <c r="F3337" t="s">
        <v>120</v>
      </c>
      <c r="G3337" t="s">
        <v>121</v>
      </c>
      <c r="H3337">
        <v>48</v>
      </c>
      <c r="I3337" t="s">
        <v>111</v>
      </c>
      <c r="J3337" t="s">
        <v>112</v>
      </c>
      <c r="L3337">
        <v>40</v>
      </c>
      <c r="M3337" t="s">
        <v>122</v>
      </c>
    </row>
    <row r="3338" spans="1:13" x14ac:dyDescent="0.3">
      <c r="A3338" t="s">
        <v>108</v>
      </c>
      <c r="B3338" s="16">
        <v>38656</v>
      </c>
      <c r="C3338" s="16" t="str">
        <f t="shared" si="156"/>
        <v>Oct</v>
      </c>
      <c r="D3338" s="16" t="str">
        <f t="shared" si="157"/>
        <v>FY 2006</v>
      </c>
      <c r="E3338" s="16" t="str">
        <f t="shared" si="158"/>
        <v>Q3</v>
      </c>
      <c r="F3338" t="s">
        <v>123</v>
      </c>
      <c r="G3338" t="s">
        <v>124</v>
      </c>
      <c r="H3338">
        <v>1669</v>
      </c>
      <c r="I3338" t="s">
        <v>111</v>
      </c>
      <c r="J3338" t="s">
        <v>112</v>
      </c>
      <c r="L3338">
        <v>50</v>
      </c>
      <c r="M3338" t="s">
        <v>125</v>
      </c>
    </row>
    <row r="3339" spans="1:13" x14ac:dyDescent="0.3">
      <c r="A3339" t="s">
        <v>108</v>
      </c>
      <c r="B3339" s="16">
        <v>38656</v>
      </c>
      <c r="C3339" s="16" t="str">
        <f t="shared" si="156"/>
        <v>Oct</v>
      </c>
      <c r="D3339" s="16" t="str">
        <f t="shared" si="157"/>
        <v>FY 2006</v>
      </c>
      <c r="E3339" s="16" t="str">
        <f t="shared" si="158"/>
        <v>Q3</v>
      </c>
      <c r="F3339" t="s">
        <v>126</v>
      </c>
      <c r="G3339" t="s">
        <v>127</v>
      </c>
      <c r="H3339">
        <v>3821</v>
      </c>
      <c r="I3339" t="s">
        <v>111</v>
      </c>
      <c r="J3339" t="s">
        <v>112</v>
      </c>
      <c r="L3339">
        <v>60</v>
      </c>
      <c r="M3339" t="s">
        <v>128</v>
      </c>
    </row>
    <row r="3340" spans="1:13" x14ac:dyDescent="0.3">
      <c r="A3340" t="s">
        <v>108</v>
      </c>
      <c r="B3340" s="16">
        <v>38656</v>
      </c>
      <c r="C3340" s="16" t="str">
        <f t="shared" si="156"/>
        <v>Oct</v>
      </c>
      <c r="D3340" s="16" t="str">
        <f t="shared" si="157"/>
        <v>FY 2006</v>
      </c>
      <c r="E3340" s="16" t="str">
        <f t="shared" si="158"/>
        <v>Q3</v>
      </c>
      <c r="F3340" t="s">
        <v>129</v>
      </c>
      <c r="G3340" t="s">
        <v>130</v>
      </c>
      <c r="H3340">
        <v>43606</v>
      </c>
      <c r="I3340" t="s">
        <v>111</v>
      </c>
      <c r="J3340" t="s">
        <v>112</v>
      </c>
      <c r="L3340">
        <v>70</v>
      </c>
      <c r="M3340" t="s">
        <v>131</v>
      </c>
    </row>
    <row r="3341" spans="1:13" x14ac:dyDescent="0.3">
      <c r="A3341" t="s">
        <v>108</v>
      </c>
      <c r="B3341" s="16">
        <v>38656</v>
      </c>
      <c r="C3341" s="16" t="str">
        <f t="shared" si="156"/>
        <v>Oct</v>
      </c>
      <c r="D3341" s="16" t="str">
        <f t="shared" si="157"/>
        <v>FY 2006</v>
      </c>
      <c r="E3341" s="16" t="str">
        <f t="shared" si="158"/>
        <v>Q3</v>
      </c>
      <c r="F3341" t="s">
        <v>132</v>
      </c>
      <c r="G3341" t="s">
        <v>133</v>
      </c>
      <c r="H3341">
        <v>17880</v>
      </c>
      <c r="I3341" t="s">
        <v>111</v>
      </c>
      <c r="J3341" t="s">
        <v>112</v>
      </c>
      <c r="L3341">
        <v>80</v>
      </c>
      <c r="M3341" t="s">
        <v>134</v>
      </c>
    </row>
    <row r="3342" spans="1:13" x14ac:dyDescent="0.3">
      <c r="A3342" t="s">
        <v>108</v>
      </c>
      <c r="B3342" s="16">
        <v>38656</v>
      </c>
      <c r="C3342" s="16" t="str">
        <f t="shared" si="156"/>
        <v>Oct</v>
      </c>
      <c r="D3342" s="16" t="str">
        <f t="shared" si="157"/>
        <v>FY 2006</v>
      </c>
      <c r="E3342" s="16" t="str">
        <f t="shared" si="158"/>
        <v>Q3</v>
      </c>
      <c r="F3342" t="s">
        <v>135</v>
      </c>
      <c r="G3342" t="s">
        <v>136</v>
      </c>
      <c r="H3342">
        <v>11682</v>
      </c>
      <c r="I3342" t="s">
        <v>111</v>
      </c>
      <c r="J3342" t="s">
        <v>112</v>
      </c>
      <c r="L3342">
        <v>90</v>
      </c>
      <c r="M3342" t="s">
        <v>137</v>
      </c>
    </row>
    <row r="3343" spans="1:13" x14ac:dyDescent="0.3">
      <c r="A3343" t="s">
        <v>108</v>
      </c>
      <c r="B3343" s="16">
        <v>38656</v>
      </c>
      <c r="C3343" s="16" t="str">
        <f t="shared" si="156"/>
        <v>Oct</v>
      </c>
      <c r="D3343" s="16" t="str">
        <f t="shared" si="157"/>
        <v>FY 2006</v>
      </c>
      <c r="E3343" s="16" t="str">
        <f t="shared" si="158"/>
        <v>Q3</v>
      </c>
      <c r="F3343" t="s">
        <v>138</v>
      </c>
      <c r="G3343" t="s">
        <v>139</v>
      </c>
      <c r="H3343">
        <v>263</v>
      </c>
      <c r="I3343" t="s">
        <v>111</v>
      </c>
      <c r="J3343" t="s">
        <v>112</v>
      </c>
      <c r="L3343">
        <v>100</v>
      </c>
      <c r="M3343" t="s">
        <v>140</v>
      </c>
    </row>
    <row r="3344" spans="1:13" x14ac:dyDescent="0.3">
      <c r="A3344" t="s">
        <v>108</v>
      </c>
      <c r="B3344" s="16">
        <v>38656</v>
      </c>
      <c r="C3344" s="16" t="str">
        <f t="shared" si="156"/>
        <v>Oct</v>
      </c>
      <c r="D3344" s="16" t="str">
        <f t="shared" si="157"/>
        <v>FY 2006</v>
      </c>
      <c r="E3344" s="16" t="str">
        <f t="shared" si="158"/>
        <v>Q3</v>
      </c>
      <c r="F3344" t="s">
        <v>141</v>
      </c>
      <c r="G3344" t="s">
        <v>142</v>
      </c>
      <c r="H3344">
        <v>46</v>
      </c>
      <c r="I3344" t="s">
        <v>111</v>
      </c>
      <c r="J3344" t="s">
        <v>112</v>
      </c>
      <c r="L3344">
        <v>110</v>
      </c>
      <c r="M3344" t="s">
        <v>143</v>
      </c>
    </row>
    <row r="3345" spans="1:13" x14ac:dyDescent="0.3">
      <c r="A3345" t="s">
        <v>108</v>
      </c>
      <c r="B3345" s="16">
        <v>38656</v>
      </c>
      <c r="C3345" s="16" t="str">
        <f t="shared" si="156"/>
        <v>Oct</v>
      </c>
      <c r="D3345" s="16" t="str">
        <f t="shared" si="157"/>
        <v>FY 2006</v>
      </c>
      <c r="E3345" s="16" t="str">
        <f t="shared" si="158"/>
        <v>Q3</v>
      </c>
      <c r="F3345" t="s">
        <v>144</v>
      </c>
      <c r="G3345" t="s">
        <v>145</v>
      </c>
      <c r="H3345">
        <v>1739</v>
      </c>
      <c r="I3345" t="s">
        <v>111</v>
      </c>
      <c r="J3345" t="s">
        <v>112</v>
      </c>
      <c r="L3345">
        <v>120</v>
      </c>
      <c r="M3345" t="s">
        <v>146</v>
      </c>
    </row>
    <row r="3346" spans="1:13" x14ac:dyDescent="0.3">
      <c r="A3346" t="s">
        <v>108</v>
      </c>
      <c r="B3346" s="16">
        <v>38656</v>
      </c>
      <c r="C3346" s="16" t="str">
        <f t="shared" si="156"/>
        <v>Oct</v>
      </c>
      <c r="D3346" s="16" t="str">
        <f t="shared" si="157"/>
        <v>FY 2006</v>
      </c>
      <c r="E3346" s="16" t="str">
        <f t="shared" si="158"/>
        <v>Q3</v>
      </c>
      <c r="F3346" t="s">
        <v>147</v>
      </c>
      <c r="G3346" t="s">
        <v>148</v>
      </c>
      <c r="H3346">
        <v>4150</v>
      </c>
      <c r="I3346" t="s">
        <v>111</v>
      </c>
      <c r="J3346" t="s">
        <v>112</v>
      </c>
      <c r="L3346">
        <v>130</v>
      </c>
      <c r="M3346" t="s">
        <v>149</v>
      </c>
    </row>
    <row r="3347" spans="1:13" x14ac:dyDescent="0.3">
      <c r="A3347" t="s">
        <v>108</v>
      </c>
      <c r="B3347" s="16">
        <v>38656</v>
      </c>
      <c r="C3347" s="16" t="str">
        <f t="shared" si="156"/>
        <v>Oct</v>
      </c>
      <c r="D3347" s="16" t="str">
        <f t="shared" si="157"/>
        <v>FY 2006</v>
      </c>
      <c r="E3347" s="16" t="str">
        <f t="shared" si="158"/>
        <v>Q3</v>
      </c>
      <c r="F3347" t="s">
        <v>150</v>
      </c>
      <c r="G3347" t="s">
        <v>151</v>
      </c>
      <c r="H3347">
        <v>43396</v>
      </c>
      <c r="I3347" t="s">
        <v>111</v>
      </c>
      <c r="J3347" t="s">
        <v>112</v>
      </c>
      <c r="L3347">
        <v>140</v>
      </c>
      <c r="M3347" t="s">
        <v>152</v>
      </c>
    </row>
    <row r="3348" spans="1:13" x14ac:dyDescent="0.3">
      <c r="A3348" t="s">
        <v>108</v>
      </c>
      <c r="B3348" s="16">
        <v>38625</v>
      </c>
      <c r="C3348" s="16" t="str">
        <f t="shared" si="156"/>
        <v>Sept</v>
      </c>
      <c r="D3348" s="16" t="str">
        <f t="shared" si="157"/>
        <v>FY 2006</v>
      </c>
      <c r="E3348" s="16" t="str">
        <f t="shared" si="158"/>
        <v>Q2</v>
      </c>
      <c r="F3348" t="s">
        <v>109</v>
      </c>
      <c r="G3348" t="s">
        <v>110</v>
      </c>
      <c r="H3348">
        <v>20202</v>
      </c>
      <c r="I3348" t="s">
        <v>111</v>
      </c>
      <c r="J3348" t="s">
        <v>112</v>
      </c>
      <c r="L3348">
        <v>10</v>
      </c>
      <c r="M3348" t="s">
        <v>113</v>
      </c>
    </row>
    <row r="3349" spans="1:13" x14ac:dyDescent="0.3">
      <c r="A3349" t="s">
        <v>108</v>
      </c>
      <c r="B3349" s="16">
        <v>38625</v>
      </c>
      <c r="C3349" s="16" t="str">
        <f t="shared" si="156"/>
        <v>Sept</v>
      </c>
      <c r="D3349" s="16" t="str">
        <f t="shared" si="157"/>
        <v>FY 2006</v>
      </c>
      <c r="E3349" s="16" t="str">
        <f t="shared" si="158"/>
        <v>Q2</v>
      </c>
      <c r="F3349" t="s">
        <v>114</v>
      </c>
      <c r="G3349" t="s">
        <v>115</v>
      </c>
      <c r="H3349">
        <v>13684</v>
      </c>
      <c r="I3349" t="s">
        <v>111</v>
      </c>
      <c r="J3349" t="s">
        <v>112</v>
      </c>
      <c r="L3349">
        <v>20</v>
      </c>
      <c r="M3349" t="s">
        <v>116</v>
      </c>
    </row>
    <row r="3350" spans="1:13" x14ac:dyDescent="0.3">
      <c r="A3350" t="s">
        <v>108</v>
      </c>
      <c r="B3350" s="16">
        <v>38625</v>
      </c>
      <c r="C3350" s="16" t="str">
        <f t="shared" si="156"/>
        <v>Sept</v>
      </c>
      <c r="D3350" s="16" t="str">
        <f t="shared" si="157"/>
        <v>FY 2006</v>
      </c>
      <c r="E3350" s="16" t="str">
        <f t="shared" si="158"/>
        <v>Q2</v>
      </c>
      <c r="F3350" t="s">
        <v>117</v>
      </c>
      <c r="G3350" t="s">
        <v>118</v>
      </c>
      <c r="H3350">
        <v>281</v>
      </c>
      <c r="I3350" t="s">
        <v>111</v>
      </c>
      <c r="J3350" t="s">
        <v>112</v>
      </c>
      <c r="L3350">
        <v>30</v>
      </c>
      <c r="M3350" t="s">
        <v>119</v>
      </c>
    </row>
    <row r="3351" spans="1:13" x14ac:dyDescent="0.3">
      <c r="A3351" t="s">
        <v>108</v>
      </c>
      <c r="B3351" s="16">
        <v>38625</v>
      </c>
      <c r="C3351" s="16" t="str">
        <f t="shared" si="156"/>
        <v>Sept</v>
      </c>
      <c r="D3351" s="16" t="str">
        <f t="shared" si="157"/>
        <v>FY 2006</v>
      </c>
      <c r="E3351" s="16" t="str">
        <f t="shared" si="158"/>
        <v>Q2</v>
      </c>
      <c r="F3351" t="s">
        <v>120</v>
      </c>
      <c r="G3351" t="s">
        <v>121</v>
      </c>
      <c r="H3351">
        <v>70</v>
      </c>
      <c r="I3351" t="s">
        <v>111</v>
      </c>
      <c r="J3351" t="s">
        <v>112</v>
      </c>
      <c r="L3351">
        <v>40</v>
      </c>
      <c r="M3351" t="s">
        <v>122</v>
      </c>
    </row>
    <row r="3352" spans="1:13" x14ac:dyDescent="0.3">
      <c r="A3352" t="s">
        <v>108</v>
      </c>
      <c r="B3352" s="16">
        <v>38625</v>
      </c>
      <c r="C3352" s="16" t="str">
        <f t="shared" si="156"/>
        <v>Sept</v>
      </c>
      <c r="D3352" s="16" t="str">
        <f t="shared" si="157"/>
        <v>FY 2006</v>
      </c>
      <c r="E3352" s="16" t="str">
        <f t="shared" si="158"/>
        <v>Q2</v>
      </c>
      <c r="F3352" t="s">
        <v>123</v>
      </c>
      <c r="G3352" t="s">
        <v>124</v>
      </c>
      <c r="H3352">
        <v>1687</v>
      </c>
      <c r="I3352" t="s">
        <v>111</v>
      </c>
      <c r="J3352" t="s">
        <v>112</v>
      </c>
      <c r="L3352">
        <v>50</v>
      </c>
      <c r="M3352" t="s">
        <v>125</v>
      </c>
    </row>
    <row r="3353" spans="1:13" x14ac:dyDescent="0.3">
      <c r="A3353" t="s">
        <v>108</v>
      </c>
      <c r="B3353" s="16">
        <v>38625</v>
      </c>
      <c r="C3353" s="16" t="str">
        <f t="shared" si="156"/>
        <v>Sept</v>
      </c>
      <c r="D3353" s="16" t="str">
        <f t="shared" si="157"/>
        <v>FY 2006</v>
      </c>
      <c r="E3353" s="16" t="str">
        <f t="shared" si="158"/>
        <v>Q2</v>
      </c>
      <c r="F3353" t="s">
        <v>126</v>
      </c>
      <c r="G3353" t="s">
        <v>127</v>
      </c>
      <c r="H3353">
        <v>4480</v>
      </c>
      <c r="I3353" t="s">
        <v>111</v>
      </c>
      <c r="J3353" t="s">
        <v>112</v>
      </c>
      <c r="L3353">
        <v>60</v>
      </c>
      <c r="M3353" t="s">
        <v>128</v>
      </c>
    </row>
    <row r="3354" spans="1:13" x14ac:dyDescent="0.3">
      <c r="A3354" t="s">
        <v>108</v>
      </c>
      <c r="B3354" s="16">
        <v>38625</v>
      </c>
      <c r="C3354" s="16" t="str">
        <f t="shared" si="156"/>
        <v>Sept</v>
      </c>
      <c r="D3354" s="16" t="str">
        <f t="shared" si="157"/>
        <v>FY 2006</v>
      </c>
      <c r="E3354" s="16" t="str">
        <f t="shared" si="158"/>
        <v>Q2</v>
      </c>
      <c r="F3354" t="s">
        <v>129</v>
      </c>
      <c r="G3354" t="s">
        <v>130</v>
      </c>
      <c r="H3354">
        <v>42970</v>
      </c>
      <c r="I3354" t="s">
        <v>111</v>
      </c>
      <c r="J3354" t="s">
        <v>112</v>
      </c>
      <c r="L3354">
        <v>70</v>
      </c>
      <c r="M3354" t="s">
        <v>131</v>
      </c>
    </row>
    <row r="3355" spans="1:13" x14ac:dyDescent="0.3">
      <c r="A3355" t="s">
        <v>108</v>
      </c>
      <c r="B3355" s="16">
        <v>38625</v>
      </c>
      <c r="C3355" s="16" t="str">
        <f t="shared" si="156"/>
        <v>Sept</v>
      </c>
      <c r="D3355" s="16" t="str">
        <f t="shared" si="157"/>
        <v>FY 2006</v>
      </c>
      <c r="E3355" s="16" t="str">
        <f t="shared" si="158"/>
        <v>Q2</v>
      </c>
      <c r="F3355" t="s">
        <v>132</v>
      </c>
      <c r="G3355" t="s">
        <v>133</v>
      </c>
      <c r="H3355">
        <v>20199</v>
      </c>
      <c r="I3355" t="s">
        <v>111</v>
      </c>
      <c r="J3355" t="s">
        <v>112</v>
      </c>
      <c r="L3355">
        <v>80</v>
      </c>
      <c r="M3355" t="s">
        <v>134</v>
      </c>
    </row>
    <row r="3356" spans="1:13" x14ac:dyDescent="0.3">
      <c r="A3356" t="s">
        <v>108</v>
      </c>
      <c r="B3356" s="16">
        <v>38625</v>
      </c>
      <c r="C3356" s="16" t="str">
        <f t="shared" si="156"/>
        <v>Sept</v>
      </c>
      <c r="D3356" s="16" t="str">
        <f t="shared" si="157"/>
        <v>FY 2006</v>
      </c>
      <c r="E3356" s="16" t="str">
        <f t="shared" si="158"/>
        <v>Q2</v>
      </c>
      <c r="F3356" t="s">
        <v>135</v>
      </c>
      <c r="G3356" t="s">
        <v>136</v>
      </c>
      <c r="H3356">
        <v>13607</v>
      </c>
      <c r="I3356" t="s">
        <v>111</v>
      </c>
      <c r="J3356" t="s">
        <v>112</v>
      </c>
      <c r="L3356">
        <v>90</v>
      </c>
      <c r="M3356" t="s">
        <v>137</v>
      </c>
    </row>
    <row r="3357" spans="1:13" x14ac:dyDescent="0.3">
      <c r="A3357" t="s">
        <v>108</v>
      </c>
      <c r="B3357" s="16">
        <v>38625</v>
      </c>
      <c r="C3357" s="16" t="str">
        <f t="shared" si="156"/>
        <v>Sept</v>
      </c>
      <c r="D3357" s="16" t="str">
        <f t="shared" si="157"/>
        <v>FY 2006</v>
      </c>
      <c r="E3357" s="16" t="str">
        <f t="shared" si="158"/>
        <v>Q2</v>
      </c>
      <c r="F3357" t="s">
        <v>138</v>
      </c>
      <c r="G3357" t="s">
        <v>139</v>
      </c>
      <c r="H3357">
        <v>349</v>
      </c>
      <c r="I3357" t="s">
        <v>111</v>
      </c>
      <c r="J3357" t="s">
        <v>112</v>
      </c>
      <c r="L3357">
        <v>100</v>
      </c>
      <c r="M3357" t="s">
        <v>140</v>
      </c>
    </row>
    <row r="3358" spans="1:13" x14ac:dyDescent="0.3">
      <c r="A3358" t="s">
        <v>108</v>
      </c>
      <c r="B3358" s="16">
        <v>38625</v>
      </c>
      <c r="C3358" s="16" t="str">
        <f t="shared" si="156"/>
        <v>Sept</v>
      </c>
      <c r="D3358" s="16" t="str">
        <f t="shared" si="157"/>
        <v>FY 2006</v>
      </c>
      <c r="E3358" s="16" t="str">
        <f t="shared" si="158"/>
        <v>Q2</v>
      </c>
      <c r="F3358" t="s">
        <v>141</v>
      </c>
      <c r="G3358" t="s">
        <v>142</v>
      </c>
      <c r="H3358">
        <v>57</v>
      </c>
      <c r="I3358" t="s">
        <v>111</v>
      </c>
      <c r="J3358" t="s">
        <v>112</v>
      </c>
      <c r="L3358">
        <v>110</v>
      </c>
      <c r="M3358" t="s">
        <v>143</v>
      </c>
    </row>
    <row r="3359" spans="1:13" x14ac:dyDescent="0.3">
      <c r="A3359" t="s">
        <v>108</v>
      </c>
      <c r="B3359" s="16">
        <v>38625</v>
      </c>
      <c r="C3359" s="16" t="str">
        <f t="shared" si="156"/>
        <v>Sept</v>
      </c>
      <c r="D3359" s="16" t="str">
        <f t="shared" si="157"/>
        <v>FY 2006</v>
      </c>
      <c r="E3359" s="16" t="str">
        <f t="shared" si="158"/>
        <v>Q2</v>
      </c>
      <c r="F3359" t="s">
        <v>144</v>
      </c>
      <c r="G3359" t="s">
        <v>145</v>
      </c>
      <c r="H3359">
        <v>1662</v>
      </c>
      <c r="I3359" t="s">
        <v>111</v>
      </c>
      <c r="J3359" t="s">
        <v>112</v>
      </c>
      <c r="L3359">
        <v>120</v>
      </c>
      <c r="M3359" t="s">
        <v>146</v>
      </c>
    </row>
    <row r="3360" spans="1:13" x14ac:dyDescent="0.3">
      <c r="A3360" t="s">
        <v>108</v>
      </c>
      <c r="B3360" s="16">
        <v>38625</v>
      </c>
      <c r="C3360" s="16" t="str">
        <f t="shared" si="156"/>
        <v>Sept</v>
      </c>
      <c r="D3360" s="16" t="str">
        <f t="shared" si="157"/>
        <v>FY 2006</v>
      </c>
      <c r="E3360" s="16" t="str">
        <f t="shared" si="158"/>
        <v>Q2</v>
      </c>
      <c r="F3360" t="s">
        <v>147</v>
      </c>
      <c r="G3360" t="s">
        <v>148</v>
      </c>
      <c r="H3360">
        <v>4524</v>
      </c>
      <c r="I3360" t="s">
        <v>111</v>
      </c>
      <c r="J3360" t="s">
        <v>112</v>
      </c>
      <c r="L3360">
        <v>130</v>
      </c>
      <c r="M3360" t="s">
        <v>149</v>
      </c>
    </row>
    <row r="3361" spans="1:13" x14ac:dyDescent="0.3">
      <c r="A3361" t="s">
        <v>108</v>
      </c>
      <c r="B3361" s="16">
        <v>38625</v>
      </c>
      <c r="C3361" s="16" t="str">
        <f t="shared" si="156"/>
        <v>Sept</v>
      </c>
      <c r="D3361" s="16" t="str">
        <f t="shared" si="157"/>
        <v>FY 2006</v>
      </c>
      <c r="E3361" s="16" t="str">
        <f t="shared" si="158"/>
        <v>Q2</v>
      </c>
      <c r="F3361" t="s">
        <v>150</v>
      </c>
      <c r="G3361" t="s">
        <v>151</v>
      </c>
      <c r="H3361">
        <v>43928</v>
      </c>
      <c r="I3361" t="s">
        <v>111</v>
      </c>
      <c r="J3361" t="s">
        <v>112</v>
      </c>
      <c r="L3361">
        <v>140</v>
      </c>
      <c r="M3361" t="s">
        <v>152</v>
      </c>
    </row>
    <row r="3362" spans="1:13" x14ac:dyDescent="0.3">
      <c r="A3362" t="s">
        <v>108</v>
      </c>
      <c r="B3362" s="16">
        <v>38595</v>
      </c>
      <c r="C3362" s="16" t="str">
        <f t="shared" si="156"/>
        <v>Aug</v>
      </c>
      <c r="D3362" s="16" t="str">
        <f t="shared" si="157"/>
        <v>FY 2006</v>
      </c>
      <c r="E3362" s="16" t="str">
        <f t="shared" si="158"/>
        <v>Q2</v>
      </c>
      <c r="F3362" t="s">
        <v>109</v>
      </c>
      <c r="G3362" t="s">
        <v>110</v>
      </c>
      <c r="H3362">
        <v>18933</v>
      </c>
      <c r="I3362" t="s">
        <v>111</v>
      </c>
      <c r="J3362" t="s">
        <v>112</v>
      </c>
      <c r="L3362">
        <v>10</v>
      </c>
      <c r="M3362" t="s">
        <v>113</v>
      </c>
    </row>
    <row r="3363" spans="1:13" x14ac:dyDescent="0.3">
      <c r="A3363" t="s">
        <v>108</v>
      </c>
      <c r="B3363" s="16">
        <v>38595</v>
      </c>
      <c r="C3363" s="16" t="str">
        <f t="shared" si="156"/>
        <v>Aug</v>
      </c>
      <c r="D3363" s="16" t="str">
        <f t="shared" si="157"/>
        <v>FY 2006</v>
      </c>
      <c r="E3363" s="16" t="str">
        <f t="shared" si="158"/>
        <v>Q2</v>
      </c>
      <c r="F3363" t="s">
        <v>114</v>
      </c>
      <c r="G3363" t="s">
        <v>115</v>
      </c>
      <c r="H3363">
        <v>13077</v>
      </c>
      <c r="I3363" t="s">
        <v>111</v>
      </c>
      <c r="J3363" t="s">
        <v>112</v>
      </c>
      <c r="L3363">
        <v>20</v>
      </c>
      <c r="M3363" t="s">
        <v>116</v>
      </c>
    </row>
    <row r="3364" spans="1:13" x14ac:dyDescent="0.3">
      <c r="A3364" t="s">
        <v>108</v>
      </c>
      <c r="B3364" s="16">
        <v>38595</v>
      </c>
      <c r="C3364" s="16" t="str">
        <f t="shared" si="156"/>
        <v>Aug</v>
      </c>
      <c r="D3364" s="16" t="str">
        <f t="shared" si="157"/>
        <v>FY 2006</v>
      </c>
      <c r="E3364" s="16" t="str">
        <f t="shared" si="158"/>
        <v>Q2</v>
      </c>
      <c r="F3364" t="s">
        <v>117</v>
      </c>
      <c r="G3364" t="s">
        <v>118</v>
      </c>
      <c r="H3364">
        <v>274</v>
      </c>
      <c r="I3364" t="s">
        <v>111</v>
      </c>
      <c r="J3364" t="s">
        <v>112</v>
      </c>
      <c r="L3364">
        <v>30</v>
      </c>
      <c r="M3364" t="s">
        <v>119</v>
      </c>
    </row>
    <row r="3365" spans="1:13" x14ac:dyDescent="0.3">
      <c r="A3365" t="s">
        <v>108</v>
      </c>
      <c r="B3365" s="16">
        <v>38595</v>
      </c>
      <c r="C3365" s="16" t="str">
        <f t="shared" si="156"/>
        <v>Aug</v>
      </c>
      <c r="D3365" s="16" t="str">
        <f t="shared" si="157"/>
        <v>FY 2006</v>
      </c>
      <c r="E3365" s="16" t="str">
        <f t="shared" si="158"/>
        <v>Q2</v>
      </c>
      <c r="F3365" t="s">
        <v>120</v>
      </c>
      <c r="G3365" t="s">
        <v>121</v>
      </c>
      <c r="H3365">
        <v>90</v>
      </c>
      <c r="I3365" t="s">
        <v>111</v>
      </c>
      <c r="J3365" t="s">
        <v>112</v>
      </c>
      <c r="L3365">
        <v>40</v>
      </c>
      <c r="M3365" t="s">
        <v>122</v>
      </c>
    </row>
    <row r="3366" spans="1:13" x14ac:dyDescent="0.3">
      <c r="A3366" t="s">
        <v>108</v>
      </c>
      <c r="B3366" s="16">
        <v>38595</v>
      </c>
      <c r="C3366" s="16" t="str">
        <f t="shared" si="156"/>
        <v>Aug</v>
      </c>
      <c r="D3366" s="16" t="str">
        <f t="shared" si="157"/>
        <v>FY 2006</v>
      </c>
      <c r="E3366" s="16" t="str">
        <f t="shared" si="158"/>
        <v>Q2</v>
      </c>
      <c r="F3366" t="s">
        <v>123</v>
      </c>
      <c r="G3366" t="s">
        <v>124</v>
      </c>
      <c r="H3366">
        <v>1532</v>
      </c>
      <c r="I3366" t="s">
        <v>111</v>
      </c>
      <c r="J3366" t="s">
        <v>112</v>
      </c>
      <c r="L3366">
        <v>50</v>
      </c>
      <c r="M3366" t="s">
        <v>125</v>
      </c>
    </row>
    <row r="3367" spans="1:13" x14ac:dyDescent="0.3">
      <c r="A3367" t="s">
        <v>108</v>
      </c>
      <c r="B3367" s="16">
        <v>38595</v>
      </c>
      <c r="C3367" s="16" t="str">
        <f t="shared" si="156"/>
        <v>Aug</v>
      </c>
      <c r="D3367" s="16" t="str">
        <f t="shared" si="157"/>
        <v>FY 2006</v>
      </c>
      <c r="E3367" s="16" t="str">
        <f t="shared" si="158"/>
        <v>Q2</v>
      </c>
      <c r="F3367" t="s">
        <v>126</v>
      </c>
      <c r="G3367" t="s">
        <v>127</v>
      </c>
      <c r="H3367">
        <v>3960</v>
      </c>
      <c r="I3367" t="s">
        <v>111</v>
      </c>
      <c r="J3367" t="s">
        <v>112</v>
      </c>
      <c r="L3367">
        <v>60</v>
      </c>
      <c r="M3367" t="s">
        <v>128</v>
      </c>
    </row>
    <row r="3368" spans="1:13" x14ac:dyDescent="0.3">
      <c r="A3368" t="s">
        <v>108</v>
      </c>
      <c r="B3368" s="16">
        <v>38595</v>
      </c>
      <c r="C3368" s="16" t="str">
        <f t="shared" si="156"/>
        <v>Aug</v>
      </c>
      <c r="D3368" s="16" t="str">
        <f t="shared" si="157"/>
        <v>FY 2006</v>
      </c>
      <c r="E3368" s="16" t="str">
        <f t="shared" si="158"/>
        <v>Q2</v>
      </c>
      <c r="F3368" t="s">
        <v>129</v>
      </c>
      <c r="G3368" t="s">
        <v>130</v>
      </c>
      <c r="H3368">
        <v>45150</v>
      </c>
      <c r="I3368" t="s">
        <v>111</v>
      </c>
      <c r="J3368" t="s">
        <v>112</v>
      </c>
      <c r="L3368">
        <v>70</v>
      </c>
      <c r="M3368" t="s">
        <v>131</v>
      </c>
    </row>
    <row r="3369" spans="1:13" x14ac:dyDescent="0.3">
      <c r="A3369" t="s">
        <v>108</v>
      </c>
      <c r="B3369" s="16">
        <v>38595</v>
      </c>
      <c r="C3369" s="16" t="str">
        <f t="shared" si="156"/>
        <v>Aug</v>
      </c>
      <c r="D3369" s="16" t="str">
        <f t="shared" si="157"/>
        <v>FY 2006</v>
      </c>
      <c r="E3369" s="16" t="str">
        <f t="shared" si="158"/>
        <v>Q2</v>
      </c>
      <c r="F3369" t="s">
        <v>132</v>
      </c>
      <c r="G3369" t="s">
        <v>133</v>
      </c>
      <c r="H3369">
        <v>18925</v>
      </c>
      <c r="I3369" t="s">
        <v>111</v>
      </c>
      <c r="J3369" t="s">
        <v>112</v>
      </c>
      <c r="L3369">
        <v>80</v>
      </c>
      <c r="M3369" t="s">
        <v>134</v>
      </c>
    </row>
    <row r="3370" spans="1:13" x14ac:dyDescent="0.3">
      <c r="A3370" t="s">
        <v>108</v>
      </c>
      <c r="B3370" s="16">
        <v>38595</v>
      </c>
      <c r="C3370" s="16" t="str">
        <f t="shared" si="156"/>
        <v>Aug</v>
      </c>
      <c r="D3370" s="16" t="str">
        <f t="shared" si="157"/>
        <v>FY 2006</v>
      </c>
      <c r="E3370" s="16" t="str">
        <f t="shared" si="158"/>
        <v>Q2</v>
      </c>
      <c r="F3370" t="s">
        <v>135</v>
      </c>
      <c r="G3370" t="s">
        <v>136</v>
      </c>
      <c r="H3370">
        <v>13012</v>
      </c>
      <c r="I3370" t="s">
        <v>111</v>
      </c>
      <c r="J3370" t="s">
        <v>112</v>
      </c>
      <c r="L3370">
        <v>90</v>
      </c>
      <c r="M3370" t="s">
        <v>137</v>
      </c>
    </row>
    <row r="3371" spans="1:13" x14ac:dyDescent="0.3">
      <c r="A3371" t="s">
        <v>108</v>
      </c>
      <c r="B3371" s="16">
        <v>38595</v>
      </c>
      <c r="C3371" s="16" t="str">
        <f t="shared" si="156"/>
        <v>Aug</v>
      </c>
      <c r="D3371" s="16" t="str">
        <f t="shared" si="157"/>
        <v>FY 2006</v>
      </c>
      <c r="E3371" s="16" t="str">
        <f t="shared" si="158"/>
        <v>Q2</v>
      </c>
      <c r="F3371" t="s">
        <v>138</v>
      </c>
      <c r="G3371" t="s">
        <v>139</v>
      </c>
      <c r="H3371">
        <v>348</v>
      </c>
      <c r="I3371" t="s">
        <v>111</v>
      </c>
      <c r="J3371" t="s">
        <v>112</v>
      </c>
      <c r="L3371">
        <v>100</v>
      </c>
      <c r="M3371" t="s">
        <v>140</v>
      </c>
    </row>
    <row r="3372" spans="1:13" x14ac:dyDescent="0.3">
      <c r="A3372" t="s">
        <v>108</v>
      </c>
      <c r="B3372" s="16">
        <v>38595</v>
      </c>
      <c r="C3372" s="16" t="str">
        <f t="shared" si="156"/>
        <v>Aug</v>
      </c>
      <c r="D3372" s="16" t="str">
        <f t="shared" si="157"/>
        <v>FY 2006</v>
      </c>
      <c r="E3372" s="16" t="str">
        <f t="shared" si="158"/>
        <v>Q2</v>
      </c>
      <c r="F3372" t="s">
        <v>141</v>
      </c>
      <c r="G3372" t="s">
        <v>142</v>
      </c>
      <c r="H3372">
        <v>100</v>
      </c>
      <c r="I3372" t="s">
        <v>111</v>
      </c>
      <c r="J3372" t="s">
        <v>112</v>
      </c>
      <c r="L3372">
        <v>110</v>
      </c>
      <c r="M3372" t="s">
        <v>143</v>
      </c>
    </row>
    <row r="3373" spans="1:13" x14ac:dyDescent="0.3">
      <c r="A3373" t="s">
        <v>108</v>
      </c>
      <c r="B3373" s="16">
        <v>38595</v>
      </c>
      <c r="C3373" s="16" t="str">
        <f t="shared" si="156"/>
        <v>Aug</v>
      </c>
      <c r="D3373" s="16" t="str">
        <f t="shared" si="157"/>
        <v>FY 2006</v>
      </c>
      <c r="E3373" s="16" t="str">
        <f t="shared" si="158"/>
        <v>Q2</v>
      </c>
      <c r="F3373" t="s">
        <v>144</v>
      </c>
      <c r="G3373" t="s">
        <v>145</v>
      </c>
      <c r="H3373">
        <v>1605</v>
      </c>
      <c r="I3373" t="s">
        <v>111</v>
      </c>
      <c r="J3373" t="s">
        <v>112</v>
      </c>
      <c r="L3373">
        <v>120</v>
      </c>
      <c r="M3373" t="s">
        <v>146</v>
      </c>
    </row>
    <row r="3374" spans="1:13" x14ac:dyDescent="0.3">
      <c r="A3374" t="s">
        <v>108</v>
      </c>
      <c r="B3374" s="16">
        <v>38595</v>
      </c>
      <c r="C3374" s="16" t="str">
        <f t="shared" si="156"/>
        <v>Aug</v>
      </c>
      <c r="D3374" s="16" t="str">
        <f t="shared" si="157"/>
        <v>FY 2006</v>
      </c>
      <c r="E3374" s="16" t="str">
        <f t="shared" si="158"/>
        <v>Q2</v>
      </c>
      <c r="F3374" t="s">
        <v>147</v>
      </c>
      <c r="G3374" t="s">
        <v>148</v>
      </c>
      <c r="H3374">
        <v>3860</v>
      </c>
      <c r="I3374" t="s">
        <v>111</v>
      </c>
      <c r="J3374" t="s">
        <v>112</v>
      </c>
      <c r="L3374">
        <v>130</v>
      </c>
      <c r="M3374" t="s">
        <v>149</v>
      </c>
    </row>
    <row r="3375" spans="1:13" x14ac:dyDescent="0.3">
      <c r="A3375" t="s">
        <v>108</v>
      </c>
      <c r="B3375" s="16">
        <v>38595</v>
      </c>
      <c r="C3375" s="16" t="str">
        <f t="shared" si="156"/>
        <v>Aug</v>
      </c>
      <c r="D3375" s="16" t="str">
        <f t="shared" si="157"/>
        <v>FY 2006</v>
      </c>
      <c r="E3375" s="16" t="str">
        <f t="shared" si="158"/>
        <v>Q2</v>
      </c>
      <c r="F3375" t="s">
        <v>150</v>
      </c>
      <c r="G3375" t="s">
        <v>151</v>
      </c>
      <c r="H3375">
        <v>44936</v>
      </c>
      <c r="I3375" t="s">
        <v>111</v>
      </c>
      <c r="J3375" t="s">
        <v>112</v>
      </c>
      <c r="L3375">
        <v>140</v>
      </c>
      <c r="M3375" t="s">
        <v>152</v>
      </c>
    </row>
    <row r="3376" spans="1:13" x14ac:dyDescent="0.3">
      <c r="A3376" t="s">
        <v>108</v>
      </c>
      <c r="B3376" s="16">
        <v>38564</v>
      </c>
      <c r="C3376" s="16" t="str">
        <f t="shared" si="156"/>
        <v>Jul</v>
      </c>
      <c r="D3376" s="16" t="str">
        <f t="shared" si="157"/>
        <v>FY 2006</v>
      </c>
      <c r="E3376" s="16" t="str">
        <f t="shared" si="158"/>
        <v>Q2</v>
      </c>
      <c r="F3376" t="s">
        <v>109</v>
      </c>
      <c r="G3376" t="s">
        <v>110</v>
      </c>
      <c r="H3376">
        <v>16546</v>
      </c>
      <c r="I3376" t="s">
        <v>111</v>
      </c>
      <c r="J3376" t="s">
        <v>112</v>
      </c>
      <c r="L3376">
        <v>10</v>
      </c>
      <c r="M3376" t="s">
        <v>113</v>
      </c>
    </row>
    <row r="3377" spans="1:13" x14ac:dyDescent="0.3">
      <c r="A3377" t="s">
        <v>108</v>
      </c>
      <c r="B3377" s="16">
        <v>38564</v>
      </c>
      <c r="C3377" s="16" t="str">
        <f t="shared" si="156"/>
        <v>Jul</v>
      </c>
      <c r="D3377" s="16" t="str">
        <f t="shared" si="157"/>
        <v>FY 2006</v>
      </c>
      <c r="E3377" s="16" t="str">
        <f t="shared" si="158"/>
        <v>Q2</v>
      </c>
      <c r="F3377" t="s">
        <v>114</v>
      </c>
      <c r="G3377" t="s">
        <v>115</v>
      </c>
      <c r="H3377">
        <v>12115</v>
      </c>
      <c r="I3377" t="s">
        <v>111</v>
      </c>
      <c r="J3377" t="s">
        <v>112</v>
      </c>
      <c r="L3377">
        <v>20</v>
      </c>
      <c r="M3377" t="s">
        <v>116</v>
      </c>
    </row>
    <row r="3378" spans="1:13" x14ac:dyDescent="0.3">
      <c r="A3378" t="s">
        <v>108</v>
      </c>
      <c r="B3378" s="16">
        <v>38564</v>
      </c>
      <c r="C3378" s="16" t="str">
        <f t="shared" si="156"/>
        <v>Jul</v>
      </c>
      <c r="D3378" s="16" t="str">
        <f t="shared" si="157"/>
        <v>FY 2006</v>
      </c>
      <c r="E3378" s="16" t="str">
        <f t="shared" si="158"/>
        <v>Q2</v>
      </c>
      <c r="F3378" t="s">
        <v>117</v>
      </c>
      <c r="G3378" t="s">
        <v>118</v>
      </c>
      <c r="H3378">
        <v>368</v>
      </c>
      <c r="I3378" t="s">
        <v>111</v>
      </c>
      <c r="J3378" t="s">
        <v>112</v>
      </c>
      <c r="L3378">
        <v>30</v>
      </c>
      <c r="M3378" t="s">
        <v>119</v>
      </c>
    </row>
    <row r="3379" spans="1:13" x14ac:dyDescent="0.3">
      <c r="A3379" t="s">
        <v>108</v>
      </c>
      <c r="B3379" s="16">
        <v>38564</v>
      </c>
      <c r="C3379" s="16" t="str">
        <f t="shared" si="156"/>
        <v>Jul</v>
      </c>
      <c r="D3379" s="16" t="str">
        <f t="shared" si="157"/>
        <v>FY 2006</v>
      </c>
      <c r="E3379" s="16" t="str">
        <f t="shared" si="158"/>
        <v>Q2</v>
      </c>
      <c r="F3379" t="s">
        <v>120</v>
      </c>
      <c r="G3379" t="s">
        <v>121</v>
      </c>
      <c r="H3379">
        <v>129</v>
      </c>
      <c r="I3379" t="s">
        <v>111</v>
      </c>
      <c r="J3379" t="s">
        <v>112</v>
      </c>
      <c r="L3379">
        <v>40</v>
      </c>
      <c r="M3379" t="s">
        <v>122</v>
      </c>
    </row>
    <row r="3380" spans="1:13" x14ac:dyDescent="0.3">
      <c r="A3380" t="s">
        <v>108</v>
      </c>
      <c r="B3380" s="16">
        <v>38564</v>
      </c>
      <c r="C3380" s="16" t="str">
        <f t="shared" si="156"/>
        <v>Jul</v>
      </c>
      <c r="D3380" s="16" t="str">
        <f t="shared" si="157"/>
        <v>FY 2006</v>
      </c>
      <c r="E3380" s="16" t="str">
        <f t="shared" si="158"/>
        <v>Q2</v>
      </c>
      <c r="F3380" t="s">
        <v>123</v>
      </c>
      <c r="G3380" t="s">
        <v>124</v>
      </c>
      <c r="H3380">
        <v>1179</v>
      </c>
      <c r="I3380" t="s">
        <v>111</v>
      </c>
      <c r="J3380" t="s">
        <v>112</v>
      </c>
      <c r="L3380">
        <v>50</v>
      </c>
      <c r="M3380" t="s">
        <v>125</v>
      </c>
    </row>
    <row r="3381" spans="1:13" x14ac:dyDescent="0.3">
      <c r="A3381" t="s">
        <v>108</v>
      </c>
      <c r="B3381" s="16">
        <v>38564</v>
      </c>
      <c r="C3381" s="16" t="str">
        <f t="shared" si="156"/>
        <v>Jul</v>
      </c>
      <c r="D3381" s="16" t="str">
        <f t="shared" si="157"/>
        <v>FY 2006</v>
      </c>
      <c r="E3381" s="16" t="str">
        <f t="shared" si="158"/>
        <v>Q2</v>
      </c>
      <c r="F3381" t="s">
        <v>126</v>
      </c>
      <c r="G3381" t="s">
        <v>127</v>
      </c>
      <c r="H3381">
        <v>2755</v>
      </c>
      <c r="I3381" t="s">
        <v>111</v>
      </c>
      <c r="J3381" t="s">
        <v>112</v>
      </c>
      <c r="L3381">
        <v>60</v>
      </c>
      <c r="M3381" t="s">
        <v>128</v>
      </c>
    </row>
    <row r="3382" spans="1:13" x14ac:dyDescent="0.3">
      <c r="A3382" t="s">
        <v>108</v>
      </c>
      <c r="B3382" s="16">
        <v>38564</v>
      </c>
      <c r="C3382" s="16" t="str">
        <f t="shared" si="156"/>
        <v>Jul</v>
      </c>
      <c r="D3382" s="16" t="str">
        <f t="shared" si="157"/>
        <v>FY 2006</v>
      </c>
      <c r="E3382" s="16" t="str">
        <f t="shared" si="158"/>
        <v>Q2</v>
      </c>
      <c r="F3382" t="s">
        <v>129</v>
      </c>
      <c r="G3382" t="s">
        <v>130</v>
      </c>
      <c r="H3382">
        <v>42707</v>
      </c>
      <c r="I3382" t="s">
        <v>111</v>
      </c>
      <c r="J3382" t="s">
        <v>112</v>
      </c>
      <c r="L3382">
        <v>70</v>
      </c>
      <c r="M3382" t="s">
        <v>131</v>
      </c>
    </row>
    <row r="3383" spans="1:13" x14ac:dyDescent="0.3">
      <c r="A3383" t="s">
        <v>108</v>
      </c>
      <c r="B3383" s="16">
        <v>38564</v>
      </c>
      <c r="C3383" s="16" t="str">
        <f t="shared" si="156"/>
        <v>Jul</v>
      </c>
      <c r="D3383" s="16" t="str">
        <f t="shared" si="157"/>
        <v>FY 2006</v>
      </c>
      <c r="E3383" s="16" t="str">
        <f t="shared" si="158"/>
        <v>Q2</v>
      </c>
      <c r="F3383" t="s">
        <v>132</v>
      </c>
      <c r="G3383" t="s">
        <v>133</v>
      </c>
      <c r="H3383">
        <v>16592</v>
      </c>
      <c r="I3383" t="s">
        <v>111</v>
      </c>
      <c r="J3383" t="s">
        <v>112</v>
      </c>
      <c r="L3383">
        <v>80</v>
      </c>
      <c r="M3383" t="s">
        <v>134</v>
      </c>
    </row>
    <row r="3384" spans="1:13" x14ac:dyDescent="0.3">
      <c r="A3384" t="s">
        <v>108</v>
      </c>
      <c r="B3384" s="16">
        <v>38564</v>
      </c>
      <c r="C3384" s="16" t="str">
        <f t="shared" si="156"/>
        <v>Jul</v>
      </c>
      <c r="D3384" s="16" t="str">
        <f t="shared" si="157"/>
        <v>FY 2006</v>
      </c>
      <c r="E3384" s="16" t="str">
        <f t="shared" si="158"/>
        <v>Q2</v>
      </c>
      <c r="F3384" t="s">
        <v>135</v>
      </c>
      <c r="G3384" t="s">
        <v>136</v>
      </c>
      <c r="H3384">
        <v>12142</v>
      </c>
      <c r="I3384" t="s">
        <v>111</v>
      </c>
      <c r="J3384" t="s">
        <v>112</v>
      </c>
      <c r="L3384">
        <v>90</v>
      </c>
      <c r="M3384" t="s">
        <v>137</v>
      </c>
    </row>
    <row r="3385" spans="1:13" x14ac:dyDescent="0.3">
      <c r="A3385" t="s">
        <v>108</v>
      </c>
      <c r="B3385" s="16">
        <v>38564</v>
      </c>
      <c r="C3385" s="16" t="str">
        <f t="shared" si="156"/>
        <v>Jul</v>
      </c>
      <c r="D3385" s="16" t="str">
        <f t="shared" si="157"/>
        <v>FY 2006</v>
      </c>
      <c r="E3385" s="16" t="str">
        <f t="shared" si="158"/>
        <v>Q2</v>
      </c>
      <c r="F3385" t="s">
        <v>138</v>
      </c>
      <c r="G3385" t="s">
        <v>139</v>
      </c>
      <c r="H3385">
        <v>339</v>
      </c>
      <c r="I3385" t="s">
        <v>111</v>
      </c>
      <c r="J3385" t="s">
        <v>112</v>
      </c>
      <c r="L3385">
        <v>100</v>
      </c>
      <c r="M3385" t="s">
        <v>140</v>
      </c>
    </row>
    <row r="3386" spans="1:13" x14ac:dyDescent="0.3">
      <c r="A3386" t="s">
        <v>108</v>
      </c>
      <c r="B3386" s="16">
        <v>38564</v>
      </c>
      <c r="C3386" s="16" t="str">
        <f t="shared" si="156"/>
        <v>Jul</v>
      </c>
      <c r="D3386" s="16" t="str">
        <f t="shared" si="157"/>
        <v>FY 2006</v>
      </c>
      <c r="E3386" s="16" t="str">
        <f t="shared" si="158"/>
        <v>Q2</v>
      </c>
      <c r="F3386" t="s">
        <v>141</v>
      </c>
      <c r="G3386" t="s">
        <v>142</v>
      </c>
      <c r="H3386">
        <v>83</v>
      </c>
      <c r="I3386" t="s">
        <v>111</v>
      </c>
      <c r="J3386" t="s">
        <v>112</v>
      </c>
      <c r="L3386">
        <v>110</v>
      </c>
      <c r="M3386" t="s">
        <v>143</v>
      </c>
    </row>
    <row r="3387" spans="1:13" x14ac:dyDescent="0.3">
      <c r="A3387" t="s">
        <v>108</v>
      </c>
      <c r="B3387" s="16">
        <v>38564</v>
      </c>
      <c r="C3387" s="16" t="str">
        <f t="shared" si="156"/>
        <v>Jul</v>
      </c>
      <c r="D3387" s="16" t="str">
        <f t="shared" si="157"/>
        <v>FY 2006</v>
      </c>
      <c r="E3387" s="16" t="str">
        <f t="shared" si="158"/>
        <v>Q2</v>
      </c>
      <c r="F3387" t="s">
        <v>144</v>
      </c>
      <c r="G3387" t="s">
        <v>145</v>
      </c>
      <c r="H3387">
        <v>1285</v>
      </c>
      <c r="I3387" t="s">
        <v>111</v>
      </c>
      <c r="J3387" t="s">
        <v>112</v>
      </c>
      <c r="L3387">
        <v>120</v>
      </c>
      <c r="M3387" t="s">
        <v>146</v>
      </c>
    </row>
    <row r="3388" spans="1:13" x14ac:dyDescent="0.3">
      <c r="A3388" t="s">
        <v>108</v>
      </c>
      <c r="B3388" s="16">
        <v>38564</v>
      </c>
      <c r="C3388" s="16" t="str">
        <f t="shared" si="156"/>
        <v>Jul</v>
      </c>
      <c r="D3388" s="16" t="str">
        <f t="shared" si="157"/>
        <v>FY 2006</v>
      </c>
      <c r="E3388" s="16" t="str">
        <f t="shared" si="158"/>
        <v>Q2</v>
      </c>
      <c r="F3388" t="s">
        <v>147</v>
      </c>
      <c r="G3388" t="s">
        <v>148</v>
      </c>
      <c r="H3388">
        <v>2743</v>
      </c>
      <c r="I3388" t="s">
        <v>111</v>
      </c>
      <c r="J3388" t="s">
        <v>112</v>
      </c>
      <c r="L3388">
        <v>130</v>
      </c>
      <c r="M3388" t="s">
        <v>149</v>
      </c>
    </row>
    <row r="3389" spans="1:13" x14ac:dyDescent="0.3">
      <c r="A3389" t="s">
        <v>108</v>
      </c>
      <c r="B3389" s="16">
        <v>38564</v>
      </c>
      <c r="C3389" s="16" t="str">
        <f t="shared" si="156"/>
        <v>Jul</v>
      </c>
      <c r="D3389" s="16" t="str">
        <f t="shared" si="157"/>
        <v>FY 2006</v>
      </c>
      <c r="E3389" s="16" t="str">
        <f t="shared" si="158"/>
        <v>Q2</v>
      </c>
      <c r="F3389" t="s">
        <v>150</v>
      </c>
      <c r="G3389" t="s">
        <v>151</v>
      </c>
      <c r="H3389">
        <v>44339</v>
      </c>
      <c r="I3389" t="s">
        <v>111</v>
      </c>
      <c r="J3389" t="s">
        <v>112</v>
      </c>
      <c r="L3389">
        <v>140</v>
      </c>
      <c r="M3389" t="s">
        <v>152</v>
      </c>
    </row>
    <row r="3390" spans="1:13" x14ac:dyDescent="0.3">
      <c r="A3390" t="s">
        <v>108</v>
      </c>
      <c r="B3390" s="16">
        <v>38533</v>
      </c>
      <c r="C3390" s="16" t="str">
        <f t="shared" si="156"/>
        <v>Jun</v>
      </c>
      <c r="D3390" s="16" t="str">
        <f t="shared" si="157"/>
        <v>FY 2006</v>
      </c>
      <c r="E3390" s="16" t="str">
        <f t="shared" si="158"/>
        <v>Q1</v>
      </c>
      <c r="F3390" t="s">
        <v>109</v>
      </c>
      <c r="G3390" t="s">
        <v>110</v>
      </c>
      <c r="H3390">
        <v>22333</v>
      </c>
      <c r="I3390" t="s">
        <v>111</v>
      </c>
      <c r="J3390" t="s">
        <v>112</v>
      </c>
      <c r="L3390">
        <v>10</v>
      </c>
      <c r="M3390" t="s">
        <v>113</v>
      </c>
    </row>
    <row r="3391" spans="1:13" x14ac:dyDescent="0.3">
      <c r="A3391" t="s">
        <v>108</v>
      </c>
      <c r="B3391" s="16">
        <v>38533</v>
      </c>
      <c r="C3391" s="16" t="str">
        <f t="shared" si="156"/>
        <v>Jun</v>
      </c>
      <c r="D3391" s="16" t="str">
        <f t="shared" si="157"/>
        <v>FY 2006</v>
      </c>
      <c r="E3391" s="16" t="str">
        <f t="shared" si="158"/>
        <v>Q1</v>
      </c>
      <c r="F3391" t="s">
        <v>114</v>
      </c>
      <c r="G3391" t="s">
        <v>115</v>
      </c>
      <c r="H3391">
        <v>13668</v>
      </c>
      <c r="I3391" t="s">
        <v>111</v>
      </c>
      <c r="J3391" t="s">
        <v>112</v>
      </c>
      <c r="L3391">
        <v>20</v>
      </c>
      <c r="M3391" t="s">
        <v>116</v>
      </c>
    </row>
    <row r="3392" spans="1:13" x14ac:dyDescent="0.3">
      <c r="A3392" t="s">
        <v>108</v>
      </c>
      <c r="B3392" s="16">
        <v>38533</v>
      </c>
      <c r="C3392" s="16" t="str">
        <f t="shared" si="156"/>
        <v>Jun</v>
      </c>
      <c r="D3392" s="16" t="str">
        <f t="shared" si="157"/>
        <v>FY 2006</v>
      </c>
      <c r="E3392" s="16" t="str">
        <f t="shared" si="158"/>
        <v>Q1</v>
      </c>
      <c r="F3392" t="s">
        <v>117</v>
      </c>
      <c r="G3392" t="s">
        <v>118</v>
      </c>
      <c r="H3392">
        <v>414</v>
      </c>
      <c r="I3392" t="s">
        <v>111</v>
      </c>
      <c r="J3392" t="s">
        <v>112</v>
      </c>
      <c r="L3392">
        <v>30</v>
      </c>
      <c r="M3392" t="s">
        <v>119</v>
      </c>
    </row>
    <row r="3393" spans="1:13" x14ac:dyDescent="0.3">
      <c r="A3393" t="s">
        <v>108</v>
      </c>
      <c r="B3393" s="16">
        <v>38533</v>
      </c>
      <c r="C3393" s="16" t="str">
        <f t="shared" si="156"/>
        <v>Jun</v>
      </c>
      <c r="D3393" s="16" t="str">
        <f t="shared" si="157"/>
        <v>FY 2006</v>
      </c>
      <c r="E3393" s="16" t="str">
        <f t="shared" si="158"/>
        <v>Q1</v>
      </c>
      <c r="F3393" t="s">
        <v>120</v>
      </c>
      <c r="G3393" t="s">
        <v>121</v>
      </c>
      <c r="H3393">
        <v>216</v>
      </c>
      <c r="I3393" t="s">
        <v>111</v>
      </c>
      <c r="J3393" t="s">
        <v>112</v>
      </c>
      <c r="L3393">
        <v>40</v>
      </c>
      <c r="M3393" t="s">
        <v>122</v>
      </c>
    </row>
    <row r="3394" spans="1:13" x14ac:dyDescent="0.3">
      <c r="A3394" t="s">
        <v>108</v>
      </c>
      <c r="B3394" s="16">
        <v>38533</v>
      </c>
      <c r="C3394" s="16" t="str">
        <f t="shared" si="156"/>
        <v>Jun</v>
      </c>
      <c r="D3394" s="16" t="str">
        <f t="shared" si="157"/>
        <v>FY 2006</v>
      </c>
      <c r="E3394" s="16" t="str">
        <f t="shared" si="158"/>
        <v>Q1</v>
      </c>
      <c r="F3394" t="s">
        <v>123</v>
      </c>
      <c r="G3394" t="s">
        <v>124</v>
      </c>
      <c r="H3394">
        <v>3595</v>
      </c>
      <c r="I3394" t="s">
        <v>111</v>
      </c>
      <c r="J3394" t="s">
        <v>112</v>
      </c>
      <c r="L3394">
        <v>50</v>
      </c>
      <c r="M3394" t="s">
        <v>125</v>
      </c>
    </row>
    <row r="3395" spans="1:13" x14ac:dyDescent="0.3">
      <c r="A3395" t="s">
        <v>108</v>
      </c>
      <c r="B3395" s="16">
        <v>38533</v>
      </c>
      <c r="C3395" s="16" t="str">
        <f t="shared" ref="C3395:C3458" si="159">TEXT(B3395,"mmm")</f>
        <v>Jun</v>
      </c>
      <c r="D3395" s="16" t="str">
        <f t="shared" ref="D3395:D3458" si="160">"FY "&amp; (YEAR(B3395) + IF(MONTH(B3395)&gt;3,1,0))</f>
        <v>FY 2006</v>
      </c>
      <c r="E3395" s="16" t="str">
        <f t="shared" ref="E3395:E3458" si="161">CHOOSE(INT((MOD(MONTH(B3395)-4,12))/3)+1, "Q1", "Q2", "Q3", "Q4")</f>
        <v>Q1</v>
      </c>
      <c r="F3395" t="s">
        <v>126</v>
      </c>
      <c r="G3395" t="s">
        <v>127</v>
      </c>
      <c r="H3395">
        <v>4440</v>
      </c>
      <c r="I3395" t="s">
        <v>111</v>
      </c>
      <c r="J3395" t="s">
        <v>112</v>
      </c>
      <c r="L3395">
        <v>60</v>
      </c>
      <c r="M3395" t="s">
        <v>128</v>
      </c>
    </row>
    <row r="3396" spans="1:13" x14ac:dyDescent="0.3">
      <c r="A3396" t="s">
        <v>108</v>
      </c>
      <c r="B3396" s="16">
        <v>38533</v>
      </c>
      <c r="C3396" s="16" t="str">
        <f t="shared" si="159"/>
        <v>Jun</v>
      </c>
      <c r="D3396" s="16" t="str">
        <f t="shared" si="160"/>
        <v>FY 2006</v>
      </c>
      <c r="E3396" s="16" t="str">
        <f t="shared" si="161"/>
        <v>Q1</v>
      </c>
      <c r="F3396" t="s">
        <v>129</v>
      </c>
      <c r="G3396" t="s">
        <v>130</v>
      </c>
      <c r="H3396">
        <v>37732</v>
      </c>
      <c r="I3396" t="s">
        <v>111</v>
      </c>
      <c r="J3396" t="s">
        <v>112</v>
      </c>
      <c r="L3396">
        <v>70</v>
      </c>
      <c r="M3396" t="s">
        <v>131</v>
      </c>
    </row>
    <row r="3397" spans="1:13" x14ac:dyDescent="0.3">
      <c r="A3397" t="s">
        <v>108</v>
      </c>
      <c r="B3397" s="16">
        <v>38533</v>
      </c>
      <c r="C3397" s="16" t="str">
        <f t="shared" si="159"/>
        <v>Jun</v>
      </c>
      <c r="D3397" s="16" t="str">
        <f t="shared" si="160"/>
        <v>FY 2006</v>
      </c>
      <c r="E3397" s="16" t="str">
        <f t="shared" si="161"/>
        <v>Q1</v>
      </c>
      <c r="F3397" t="s">
        <v>132</v>
      </c>
      <c r="G3397" t="s">
        <v>133</v>
      </c>
      <c r="H3397">
        <v>21206</v>
      </c>
      <c r="I3397" t="s">
        <v>111</v>
      </c>
      <c r="J3397" t="s">
        <v>112</v>
      </c>
      <c r="L3397">
        <v>80</v>
      </c>
      <c r="M3397" t="s">
        <v>134</v>
      </c>
    </row>
    <row r="3398" spans="1:13" x14ac:dyDescent="0.3">
      <c r="A3398" t="s">
        <v>108</v>
      </c>
      <c r="B3398" s="16">
        <v>38533</v>
      </c>
      <c r="C3398" s="16" t="str">
        <f t="shared" si="159"/>
        <v>Jun</v>
      </c>
      <c r="D3398" s="16" t="str">
        <f t="shared" si="160"/>
        <v>FY 2006</v>
      </c>
      <c r="E3398" s="16" t="str">
        <f t="shared" si="161"/>
        <v>Q1</v>
      </c>
      <c r="F3398" t="s">
        <v>135</v>
      </c>
      <c r="G3398" t="s">
        <v>136</v>
      </c>
      <c r="H3398">
        <v>13775</v>
      </c>
      <c r="I3398" t="s">
        <v>111</v>
      </c>
      <c r="J3398" t="s">
        <v>112</v>
      </c>
      <c r="L3398">
        <v>90</v>
      </c>
      <c r="M3398" t="s">
        <v>137</v>
      </c>
    </row>
    <row r="3399" spans="1:13" x14ac:dyDescent="0.3">
      <c r="A3399" t="s">
        <v>108</v>
      </c>
      <c r="B3399" s="16">
        <v>38533</v>
      </c>
      <c r="C3399" s="16" t="str">
        <f t="shared" si="159"/>
        <v>Jun</v>
      </c>
      <c r="D3399" s="16" t="str">
        <f t="shared" si="160"/>
        <v>FY 2006</v>
      </c>
      <c r="E3399" s="16" t="str">
        <f t="shared" si="161"/>
        <v>Q1</v>
      </c>
      <c r="F3399" t="s">
        <v>138</v>
      </c>
      <c r="G3399" t="s">
        <v>139</v>
      </c>
      <c r="H3399">
        <v>364</v>
      </c>
      <c r="I3399" t="s">
        <v>111</v>
      </c>
      <c r="J3399" t="s">
        <v>112</v>
      </c>
      <c r="L3399">
        <v>100</v>
      </c>
      <c r="M3399" t="s">
        <v>140</v>
      </c>
    </row>
    <row r="3400" spans="1:13" x14ac:dyDescent="0.3">
      <c r="A3400" t="s">
        <v>108</v>
      </c>
      <c r="B3400" s="16">
        <v>38533</v>
      </c>
      <c r="C3400" s="16" t="str">
        <f t="shared" si="159"/>
        <v>Jun</v>
      </c>
      <c r="D3400" s="16" t="str">
        <f t="shared" si="160"/>
        <v>FY 2006</v>
      </c>
      <c r="E3400" s="16" t="str">
        <f t="shared" si="161"/>
        <v>Q1</v>
      </c>
      <c r="F3400" t="s">
        <v>141</v>
      </c>
      <c r="G3400" t="s">
        <v>142</v>
      </c>
      <c r="H3400">
        <v>139</v>
      </c>
      <c r="I3400" t="s">
        <v>111</v>
      </c>
      <c r="J3400" t="s">
        <v>112</v>
      </c>
      <c r="L3400">
        <v>110</v>
      </c>
      <c r="M3400" t="s">
        <v>143</v>
      </c>
    </row>
    <row r="3401" spans="1:13" x14ac:dyDescent="0.3">
      <c r="A3401" t="s">
        <v>108</v>
      </c>
      <c r="B3401" s="16">
        <v>38533</v>
      </c>
      <c r="C3401" s="16" t="str">
        <f t="shared" si="159"/>
        <v>Jun</v>
      </c>
      <c r="D3401" s="16" t="str">
        <f t="shared" si="160"/>
        <v>FY 2006</v>
      </c>
      <c r="E3401" s="16" t="str">
        <f t="shared" si="161"/>
        <v>Q1</v>
      </c>
      <c r="F3401" t="s">
        <v>144</v>
      </c>
      <c r="G3401" t="s">
        <v>145</v>
      </c>
      <c r="H3401">
        <v>2949</v>
      </c>
      <c r="I3401" t="s">
        <v>111</v>
      </c>
      <c r="J3401" t="s">
        <v>112</v>
      </c>
      <c r="L3401">
        <v>120</v>
      </c>
      <c r="M3401" t="s">
        <v>146</v>
      </c>
    </row>
    <row r="3402" spans="1:13" x14ac:dyDescent="0.3">
      <c r="A3402" t="s">
        <v>108</v>
      </c>
      <c r="B3402" s="16">
        <v>38533</v>
      </c>
      <c r="C3402" s="16" t="str">
        <f t="shared" si="159"/>
        <v>Jun</v>
      </c>
      <c r="D3402" s="16" t="str">
        <f t="shared" si="160"/>
        <v>FY 2006</v>
      </c>
      <c r="E3402" s="16" t="str">
        <f t="shared" si="161"/>
        <v>Q1</v>
      </c>
      <c r="F3402" t="s">
        <v>147</v>
      </c>
      <c r="G3402" t="s">
        <v>148</v>
      </c>
      <c r="H3402">
        <v>3979</v>
      </c>
      <c r="I3402" t="s">
        <v>111</v>
      </c>
      <c r="J3402" t="s">
        <v>112</v>
      </c>
      <c r="L3402">
        <v>130</v>
      </c>
      <c r="M3402" t="s">
        <v>149</v>
      </c>
    </row>
    <row r="3403" spans="1:13" x14ac:dyDescent="0.3">
      <c r="A3403" t="s">
        <v>108</v>
      </c>
      <c r="B3403" s="16">
        <v>38533</v>
      </c>
      <c r="C3403" s="16" t="str">
        <f t="shared" si="159"/>
        <v>Jun</v>
      </c>
      <c r="D3403" s="16" t="str">
        <f t="shared" si="160"/>
        <v>FY 2006</v>
      </c>
      <c r="E3403" s="16" t="str">
        <f t="shared" si="161"/>
        <v>Q1</v>
      </c>
      <c r="F3403" t="s">
        <v>150</v>
      </c>
      <c r="G3403" t="s">
        <v>151</v>
      </c>
      <c r="H3403">
        <v>37149</v>
      </c>
      <c r="I3403" t="s">
        <v>111</v>
      </c>
      <c r="J3403" t="s">
        <v>112</v>
      </c>
      <c r="L3403">
        <v>140</v>
      </c>
      <c r="M3403" t="s">
        <v>152</v>
      </c>
    </row>
    <row r="3404" spans="1:13" x14ac:dyDescent="0.3">
      <c r="A3404" t="s">
        <v>108</v>
      </c>
      <c r="B3404" s="16">
        <v>38503</v>
      </c>
      <c r="C3404" s="16" t="str">
        <f t="shared" si="159"/>
        <v>May</v>
      </c>
      <c r="D3404" s="16" t="str">
        <f t="shared" si="160"/>
        <v>FY 2006</v>
      </c>
      <c r="E3404" s="16" t="str">
        <f t="shared" si="161"/>
        <v>Q1</v>
      </c>
      <c r="F3404" t="s">
        <v>109</v>
      </c>
      <c r="G3404" t="s">
        <v>110</v>
      </c>
      <c r="H3404">
        <v>20238</v>
      </c>
      <c r="I3404" t="s">
        <v>111</v>
      </c>
      <c r="J3404" t="s">
        <v>112</v>
      </c>
      <c r="L3404">
        <v>10</v>
      </c>
      <c r="M3404" t="s">
        <v>113</v>
      </c>
    </row>
    <row r="3405" spans="1:13" x14ac:dyDescent="0.3">
      <c r="A3405" t="s">
        <v>108</v>
      </c>
      <c r="B3405" s="16">
        <v>38503</v>
      </c>
      <c r="C3405" s="16" t="str">
        <f t="shared" si="159"/>
        <v>May</v>
      </c>
      <c r="D3405" s="16" t="str">
        <f t="shared" si="160"/>
        <v>FY 2006</v>
      </c>
      <c r="E3405" s="16" t="str">
        <f t="shared" si="161"/>
        <v>Q1</v>
      </c>
      <c r="F3405" t="s">
        <v>114</v>
      </c>
      <c r="G3405" t="s">
        <v>115</v>
      </c>
      <c r="H3405">
        <v>12836</v>
      </c>
      <c r="I3405" t="s">
        <v>111</v>
      </c>
      <c r="J3405" t="s">
        <v>112</v>
      </c>
      <c r="L3405">
        <v>20</v>
      </c>
      <c r="M3405" t="s">
        <v>116</v>
      </c>
    </row>
    <row r="3406" spans="1:13" x14ac:dyDescent="0.3">
      <c r="A3406" t="s">
        <v>108</v>
      </c>
      <c r="B3406" s="16">
        <v>38503</v>
      </c>
      <c r="C3406" s="16" t="str">
        <f t="shared" si="159"/>
        <v>May</v>
      </c>
      <c r="D3406" s="16" t="str">
        <f t="shared" si="160"/>
        <v>FY 2006</v>
      </c>
      <c r="E3406" s="16" t="str">
        <f t="shared" si="161"/>
        <v>Q1</v>
      </c>
      <c r="F3406" t="s">
        <v>117</v>
      </c>
      <c r="G3406" t="s">
        <v>118</v>
      </c>
      <c r="H3406">
        <v>391</v>
      </c>
      <c r="I3406" t="s">
        <v>111</v>
      </c>
      <c r="J3406" t="s">
        <v>112</v>
      </c>
      <c r="L3406">
        <v>30</v>
      </c>
      <c r="M3406" t="s">
        <v>119</v>
      </c>
    </row>
    <row r="3407" spans="1:13" x14ac:dyDescent="0.3">
      <c r="A3407" t="s">
        <v>108</v>
      </c>
      <c r="B3407" s="16">
        <v>38503</v>
      </c>
      <c r="C3407" s="16" t="str">
        <f t="shared" si="159"/>
        <v>May</v>
      </c>
      <c r="D3407" s="16" t="str">
        <f t="shared" si="160"/>
        <v>FY 2006</v>
      </c>
      <c r="E3407" s="16" t="str">
        <f t="shared" si="161"/>
        <v>Q1</v>
      </c>
      <c r="F3407" t="s">
        <v>120</v>
      </c>
      <c r="G3407" t="s">
        <v>121</v>
      </c>
      <c r="H3407">
        <v>153</v>
      </c>
      <c r="I3407" t="s">
        <v>111</v>
      </c>
      <c r="J3407" t="s">
        <v>112</v>
      </c>
      <c r="L3407">
        <v>40</v>
      </c>
      <c r="M3407" t="s">
        <v>122</v>
      </c>
    </row>
    <row r="3408" spans="1:13" x14ac:dyDescent="0.3">
      <c r="A3408" t="s">
        <v>108</v>
      </c>
      <c r="B3408" s="16">
        <v>38503</v>
      </c>
      <c r="C3408" s="16" t="str">
        <f t="shared" si="159"/>
        <v>May</v>
      </c>
      <c r="D3408" s="16" t="str">
        <f t="shared" si="160"/>
        <v>FY 2006</v>
      </c>
      <c r="E3408" s="16" t="str">
        <f t="shared" si="161"/>
        <v>Q1</v>
      </c>
      <c r="F3408" t="s">
        <v>123</v>
      </c>
      <c r="G3408" t="s">
        <v>124</v>
      </c>
      <c r="H3408">
        <v>2130</v>
      </c>
      <c r="I3408" t="s">
        <v>111</v>
      </c>
      <c r="J3408" t="s">
        <v>112</v>
      </c>
      <c r="L3408">
        <v>50</v>
      </c>
      <c r="M3408" t="s">
        <v>125</v>
      </c>
    </row>
    <row r="3409" spans="1:13" x14ac:dyDescent="0.3">
      <c r="A3409" t="s">
        <v>108</v>
      </c>
      <c r="B3409" s="16">
        <v>38503</v>
      </c>
      <c r="C3409" s="16" t="str">
        <f t="shared" si="159"/>
        <v>May</v>
      </c>
      <c r="D3409" s="16" t="str">
        <f t="shared" si="160"/>
        <v>FY 2006</v>
      </c>
      <c r="E3409" s="16" t="str">
        <f t="shared" si="161"/>
        <v>Q1</v>
      </c>
      <c r="F3409" t="s">
        <v>126</v>
      </c>
      <c r="G3409" t="s">
        <v>127</v>
      </c>
      <c r="H3409">
        <v>4728</v>
      </c>
      <c r="I3409" t="s">
        <v>111</v>
      </c>
      <c r="J3409" t="s">
        <v>112</v>
      </c>
      <c r="L3409">
        <v>60</v>
      </c>
      <c r="M3409" t="s">
        <v>128</v>
      </c>
    </row>
    <row r="3410" spans="1:13" x14ac:dyDescent="0.3">
      <c r="A3410" t="s">
        <v>108</v>
      </c>
      <c r="B3410" s="16">
        <v>38503</v>
      </c>
      <c r="C3410" s="16" t="str">
        <f t="shared" si="159"/>
        <v>May</v>
      </c>
      <c r="D3410" s="16" t="str">
        <f t="shared" si="160"/>
        <v>FY 2006</v>
      </c>
      <c r="E3410" s="16" t="str">
        <f t="shared" si="161"/>
        <v>Q1</v>
      </c>
      <c r="F3410" t="s">
        <v>129</v>
      </c>
      <c r="G3410" t="s">
        <v>130</v>
      </c>
      <c r="H3410">
        <v>39173</v>
      </c>
      <c r="I3410" t="s">
        <v>111</v>
      </c>
      <c r="J3410" t="s">
        <v>112</v>
      </c>
      <c r="L3410">
        <v>70</v>
      </c>
      <c r="M3410" t="s">
        <v>131</v>
      </c>
    </row>
    <row r="3411" spans="1:13" x14ac:dyDescent="0.3">
      <c r="A3411" t="s">
        <v>108</v>
      </c>
      <c r="B3411" s="16">
        <v>38503</v>
      </c>
      <c r="C3411" s="16" t="str">
        <f t="shared" si="159"/>
        <v>May</v>
      </c>
      <c r="D3411" s="16" t="str">
        <f t="shared" si="160"/>
        <v>FY 2006</v>
      </c>
      <c r="E3411" s="16" t="str">
        <f t="shared" si="161"/>
        <v>Q1</v>
      </c>
      <c r="F3411" t="s">
        <v>132</v>
      </c>
      <c r="G3411" t="s">
        <v>133</v>
      </c>
      <c r="H3411">
        <v>20411</v>
      </c>
      <c r="I3411" t="s">
        <v>111</v>
      </c>
      <c r="J3411" t="s">
        <v>112</v>
      </c>
      <c r="L3411">
        <v>80</v>
      </c>
      <c r="M3411" t="s">
        <v>134</v>
      </c>
    </row>
    <row r="3412" spans="1:13" x14ac:dyDescent="0.3">
      <c r="A3412" t="s">
        <v>108</v>
      </c>
      <c r="B3412" s="16">
        <v>38503</v>
      </c>
      <c r="C3412" s="16" t="str">
        <f t="shared" si="159"/>
        <v>May</v>
      </c>
      <c r="D3412" s="16" t="str">
        <f t="shared" si="160"/>
        <v>FY 2006</v>
      </c>
      <c r="E3412" s="16" t="str">
        <f t="shared" si="161"/>
        <v>Q1</v>
      </c>
      <c r="F3412" t="s">
        <v>135</v>
      </c>
      <c r="G3412" t="s">
        <v>136</v>
      </c>
      <c r="H3412">
        <v>12766</v>
      </c>
      <c r="I3412" t="s">
        <v>111</v>
      </c>
      <c r="J3412" t="s">
        <v>112</v>
      </c>
      <c r="L3412">
        <v>90</v>
      </c>
      <c r="M3412" t="s">
        <v>137</v>
      </c>
    </row>
    <row r="3413" spans="1:13" x14ac:dyDescent="0.3">
      <c r="A3413" t="s">
        <v>108</v>
      </c>
      <c r="B3413" s="16">
        <v>38503</v>
      </c>
      <c r="C3413" s="16" t="str">
        <f t="shared" si="159"/>
        <v>May</v>
      </c>
      <c r="D3413" s="16" t="str">
        <f t="shared" si="160"/>
        <v>FY 2006</v>
      </c>
      <c r="E3413" s="16" t="str">
        <f t="shared" si="161"/>
        <v>Q1</v>
      </c>
      <c r="F3413" t="s">
        <v>138</v>
      </c>
      <c r="G3413" t="s">
        <v>139</v>
      </c>
      <c r="H3413">
        <v>414</v>
      </c>
      <c r="I3413" t="s">
        <v>111</v>
      </c>
      <c r="J3413" t="s">
        <v>112</v>
      </c>
      <c r="L3413">
        <v>100</v>
      </c>
      <c r="M3413" t="s">
        <v>140</v>
      </c>
    </row>
    <row r="3414" spans="1:13" x14ac:dyDescent="0.3">
      <c r="A3414" t="s">
        <v>108</v>
      </c>
      <c r="B3414" s="16">
        <v>38503</v>
      </c>
      <c r="C3414" s="16" t="str">
        <f t="shared" si="159"/>
        <v>May</v>
      </c>
      <c r="D3414" s="16" t="str">
        <f t="shared" si="160"/>
        <v>FY 2006</v>
      </c>
      <c r="E3414" s="16" t="str">
        <f t="shared" si="161"/>
        <v>Q1</v>
      </c>
      <c r="F3414" t="s">
        <v>141</v>
      </c>
      <c r="G3414" t="s">
        <v>142</v>
      </c>
      <c r="H3414">
        <v>106</v>
      </c>
      <c r="I3414" t="s">
        <v>111</v>
      </c>
      <c r="J3414" t="s">
        <v>112</v>
      </c>
      <c r="L3414">
        <v>110</v>
      </c>
      <c r="M3414" t="s">
        <v>143</v>
      </c>
    </row>
    <row r="3415" spans="1:13" x14ac:dyDescent="0.3">
      <c r="A3415" t="s">
        <v>108</v>
      </c>
      <c r="B3415" s="16">
        <v>38503</v>
      </c>
      <c r="C3415" s="16" t="str">
        <f t="shared" si="159"/>
        <v>May</v>
      </c>
      <c r="D3415" s="16" t="str">
        <f t="shared" si="160"/>
        <v>FY 2006</v>
      </c>
      <c r="E3415" s="16" t="str">
        <f t="shared" si="161"/>
        <v>Q1</v>
      </c>
      <c r="F3415" t="s">
        <v>144</v>
      </c>
      <c r="G3415" t="s">
        <v>145</v>
      </c>
      <c r="H3415">
        <v>2798</v>
      </c>
      <c r="I3415" t="s">
        <v>111</v>
      </c>
      <c r="J3415" t="s">
        <v>112</v>
      </c>
      <c r="L3415">
        <v>120</v>
      </c>
      <c r="M3415" t="s">
        <v>146</v>
      </c>
    </row>
    <row r="3416" spans="1:13" x14ac:dyDescent="0.3">
      <c r="A3416" t="s">
        <v>108</v>
      </c>
      <c r="B3416" s="16">
        <v>38503</v>
      </c>
      <c r="C3416" s="16" t="str">
        <f t="shared" si="159"/>
        <v>May</v>
      </c>
      <c r="D3416" s="16" t="str">
        <f t="shared" si="160"/>
        <v>FY 2006</v>
      </c>
      <c r="E3416" s="16" t="str">
        <f t="shared" si="161"/>
        <v>Q1</v>
      </c>
      <c r="F3416" t="s">
        <v>147</v>
      </c>
      <c r="G3416" t="s">
        <v>148</v>
      </c>
      <c r="H3416">
        <v>4327</v>
      </c>
      <c r="I3416" t="s">
        <v>111</v>
      </c>
      <c r="J3416" t="s">
        <v>112</v>
      </c>
      <c r="L3416">
        <v>130</v>
      </c>
      <c r="M3416" t="s">
        <v>149</v>
      </c>
    </row>
    <row r="3417" spans="1:13" x14ac:dyDescent="0.3">
      <c r="A3417" t="s">
        <v>108</v>
      </c>
      <c r="B3417" s="16">
        <v>38503</v>
      </c>
      <c r="C3417" s="16" t="str">
        <f t="shared" si="159"/>
        <v>May</v>
      </c>
      <c r="D3417" s="16" t="str">
        <f t="shared" si="160"/>
        <v>FY 2006</v>
      </c>
      <c r="E3417" s="16" t="str">
        <f t="shared" si="161"/>
        <v>Q1</v>
      </c>
      <c r="F3417" t="s">
        <v>150</v>
      </c>
      <c r="G3417" t="s">
        <v>151</v>
      </c>
      <c r="H3417">
        <v>39203</v>
      </c>
      <c r="I3417" t="s">
        <v>111</v>
      </c>
      <c r="J3417" t="s">
        <v>112</v>
      </c>
      <c r="L3417">
        <v>140</v>
      </c>
      <c r="M3417" t="s">
        <v>152</v>
      </c>
    </row>
    <row r="3418" spans="1:13" x14ac:dyDescent="0.3">
      <c r="A3418" t="s">
        <v>108</v>
      </c>
      <c r="B3418" s="16">
        <v>38472</v>
      </c>
      <c r="C3418" s="16" t="str">
        <f t="shared" si="159"/>
        <v>Apr</v>
      </c>
      <c r="D3418" s="16" t="str">
        <f t="shared" si="160"/>
        <v>FY 2006</v>
      </c>
      <c r="E3418" s="16" t="str">
        <f t="shared" si="161"/>
        <v>Q1</v>
      </c>
      <c r="F3418" t="s">
        <v>109</v>
      </c>
      <c r="G3418" t="s">
        <v>110</v>
      </c>
      <c r="H3418">
        <v>20685</v>
      </c>
      <c r="I3418" t="s">
        <v>111</v>
      </c>
      <c r="J3418" t="s">
        <v>112</v>
      </c>
      <c r="L3418">
        <v>10</v>
      </c>
      <c r="M3418" t="s">
        <v>113</v>
      </c>
    </row>
    <row r="3419" spans="1:13" x14ac:dyDescent="0.3">
      <c r="A3419" t="s">
        <v>108</v>
      </c>
      <c r="B3419" s="16">
        <v>38472</v>
      </c>
      <c r="C3419" s="16" t="str">
        <f t="shared" si="159"/>
        <v>Apr</v>
      </c>
      <c r="D3419" s="16" t="str">
        <f t="shared" si="160"/>
        <v>FY 2006</v>
      </c>
      <c r="E3419" s="16" t="str">
        <f t="shared" si="161"/>
        <v>Q1</v>
      </c>
      <c r="F3419" t="s">
        <v>114</v>
      </c>
      <c r="G3419" t="s">
        <v>115</v>
      </c>
      <c r="H3419">
        <v>12703</v>
      </c>
      <c r="I3419" t="s">
        <v>111</v>
      </c>
      <c r="J3419" t="s">
        <v>112</v>
      </c>
      <c r="L3419">
        <v>20</v>
      </c>
      <c r="M3419" t="s">
        <v>116</v>
      </c>
    </row>
    <row r="3420" spans="1:13" x14ac:dyDescent="0.3">
      <c r="A3420" t="s">
        <v>108</v>
      </c>
      <c r="B3420" s="16">
        <v>38472</v>
      </c>
      <c r="C3420" s="16" t="str">
        <f t="shared" si="159"/>
        <v>Apr</v>
      </c>
      <c r="D3420" s="16" t="str">
        <f t="shared" si="160"/>
        <v>FY 2006</v>
      </c>
      <c r="E3420" s="16" t="str">
        <f t="shared" si="161"/>
        <v>Q1</v>
      </c>
      <c r="F3420" t="s">
        <v>117</v>
      </c>
      <c r="G3420" t="s">
        <v>118</v>
      </c>
      <c r="H3420">
        <v>377</v>
      </c>
      <c r="I3420" t="s">
        <v>111</v>
      </c>
      <c r="J3420" t="s">
        <v>112</v>
      </c>
      <c r="L3420">
        <v>30</v>
      </c>
      <c r="M3420" t="s">
        <v>119</v>
      </c>
    </row>
    <row r="3421" spans="1:13" x14ac:dyDescent="0.3">
      <c r="A3421" t="s">
        <v>108</v>
      </c>
      <c r="B3421" s="16">
        <v>38472</v>
      </c>
      <c r="C3421" s="16" t="str">
        <f t="shared" si="159"/>
        <v>Apr</v>
      </c>
      <c r="D3421" s="16" t="str">
        <f t="shared" si="160"/>
        <v>FY 2006</v>
      </c>
      <c r="E3421" s="16" t="str">
        <f t="shared" si="161"/>
        <v>Q1</v>
      </c>
      <c r="F3421" t="s">
        <v>120</v>
      </c>
      <c r="G3421" t="s">
        <v>121</v>
      </c>
      <c r="H3421">
        <v>124</v>
      </c>
      <c r="I3421" t="s">
        <v>111</v>
      </c>
      <c r="J3421" t="s">
        <v>112</v>
      </c>
      <c r="L3421">
        <v>40</v>
      </c>
      <c r="M3421" t="s">
        <v>122</v>
      </c>
    </row>
    <row r="3422" spans="1:13" x14ac:dyDescent="0.3">
      <c r="A3422" t="s">
        <v>108</v>
      </c>
      <c r="B3422" s="16">
        <v>38472</v>
      </c>
      <c r="C3422" s="16" t="str">
        <f t="shared" si="159"/>
        <v>Apr</v>
      </c>
      <c r="D3422" s="16" t="str">
        <f t="shared" si="160"/>
        <v>FY 2006</v>
      </c>
      <c r="E3422" s="16" t="str">
        <f t="shared" si="161"/>
        <v>Q1</v>
      </c>
      <c r="F3422" t="s">
        <v>123</v>
      </c>
      <c r="G3422" t="s">
        <v>124</v>
      </c>
      <c r="H3422">
        <v>2783</v>
      </c>
      <c r="I3422" t="s">
        <v>111</v>
      </c>
      <c r="J3422" t="s">
        <v>112</v>
      </c>
      <c r="L3422">
        <v>50</v>
      </c>
      <c r="M3422" t="s">
        <v>125</v>
      </c>
    </row>
    <row r="3423" spans="1:13" x14ac:dyDescent="0.3">
      <c r="A3423" t="s">
        <v>108</v>
      </c>
      <c r="B3423" s="16">
        <v>38472</v>
      </c>
      <c r="C3423" s="16" t="str">
        <f t="shared" si="159"/>
        <v>Apr</v>
      </c>
      <c r="D3423" s="16" t="str">
        <f t="shared" si="160"/>
        <v>FY 2006</v>
      </c>
      <c r="E3423" s="16" t="str">
        <f t="shared" si="161"/>
        <v>Q1</v>
      </c>
      <c r="F3423" t="s">
        <v>126</v>
      </c>
      <c r="G3423" t="s">
        <v>127</v>
      </c>
      <c r="H3423">
        <v>4698</v>
      </c>
      <c r="I3423" t="s">
        <v>111</v>
      </c>
      <c r="J3423" t="s">
        <v>112</v>
      </c>
      <c r="L3423">
        <v>60</v>
      </c>
      <c r="M3423" t="s">
        <v>128</v>
      </c>
    </row>
    <row r="3424" spans="1:13" x14ac:dyDescent="0.3">
      <c r="A3424" t="s">
        <v>108</v>
      </c>
      <c r="B3424" s="16">
        <v>38472</v>
      </c>
      <c r="C3424" s="16" t="str">
        <f t="shared" si="159"/>
        <v>Apr</v>
      </c>
      <c r="D3424" s="16" t="str">
        <f t="shared" si="160"/>
        <v>FY 2006</v>
      </c>
      <c r="E3424" s="16" t="str">
        <f t="shared" si="161"/>
        <v>Q1</v>
      </c>
      <c r="F3424" t="s">
        <v>129</v>
      </c>
      <c r="G3424" t="s">
        <v>130</v>
      </c>
      <c r="H3424">
        <v>37063</v>
      </c>
      <c r="I3424" t="s">
        <v>111</v>
      </c>
      <c r="J3424" t="s">
        <v>112</v>
      </c>
      <c r="L3424">
        <v>70</v>
      </c>
      <c r="M3424" t="s">
        <v>131</v>
      </c>
    </row>
    <row r="3425" spans="1:13" x14ac:dyDescent="0.3">
      <c r="A3425" t="s">
        <v>108</v>
      </c>
      <c r="B3425" s="16">
        <v>38472</v>
      </c>
      <c r="C3425" s="16" t="str">
        <f t="shared" si="159"/>
        <v>Apr</v>
      </c>
      <c r="D3425" s="16" t="str">
        <f t="shared" si="160"/>
        <v>FY 2006</v>
      </c>
      <c r="E3425" s="16" t="str">
        <f t="shared" si="161"/>
        <v>Q1</v>
      </c>
      <c r="F3425" t="s">
        <v>132</v>
      </c>
      <c r="G3425" t="s">
        <v>133</v>
      </c>
      <c r="H3425">
        <v>19756</v>
      </c>
      <c r="I3425" t="s">
        <v>111</v>
      </c>
      <c r="J3425" t="s">
        <v>112</v>
      </c>
      <c r="L3425">
        <v>80</v>
      </c>
      <c r="M3425" t="s">
        <v>134</v>
      </c>
    </row>
    <row r="3426" spans="1:13" x14ac:dyDescent="0.3">
      <c r="A3426" t="s">
        <v>108</v>
      </c>
      <c r="B3426" s="16">
        <v>38472</v>
      </c>
      <c r="C3426" s="16" t="str">
        <f t="shared" si="159"/>
        <v>Apr</v>
      </c>
      <c r="D3426" s="16" t="str">
        <f t="shared" si="160"/>
        <v>FY 2006</v>
      </c>
      <c r="E3426" s="16" t="str">
        <f t="shared" si="161"/>
        <v>Q1</v>
      </c>
      <c r="F3426" t="s">
        <v>135</v>
      </c>
      <c r="G3426" t="s">
        <v>136</v>
      </c>
      <c r="H3426">
        <v>12991</v>
      </c>
      <c r="I3426" t="s">
        <v>111</v>
      </c>
      <c r="J3426" t="s">
        <v>112</v>
      </c>
      <c r="L3426">
        <v>90</v>
      </c>
      <c r="M3426" t="s">
        <v>137</v>
      </c>
    </row>
    <row r="3427" spans="1:13" x14ac:dyDescent="0.3">
      <c r="A3427" t="s">
        <v>108</v>
      </c>
      <c r="B3427" s="16">
        <v>38472</v>
      </c>
      <c r="C3427" s="16" t="str">
        <f t="shared" si="159"/>
        <v>Apr</v>
      </c>
      <c r="D3427" s="16" t="str">
        <f t="shared" si="160"/>
        <v>FY 2006</v>
      </c>
      <c r="E3427" s="16" t="str">
        <f t="shared" si="161"/>
        <v>Q1</v>
      </c>
      <c r="F3427" t="s">
        <v>138</v>
      </c>
      <c r="G3427" t="s">
        <v>139</v>
      </c>
      <c r="H3427">
        <v>362</v>
      </c>
      <c r="I3427" t="s">
        <v>111</v>
      </c>
      <c r="J3427" t="s">
        <v>112</v>
      </c>
      <c r="L3427">
        <v>100</v>
      </c>
      <c r="M3427" t="s">
        <v>140</v>
      </c>
    </row>
    <row r="3428" spans="1:13" x14ac:dyDescent="0.3">
      <c r="A3428" t="s">
        <v>108</v>
      </c>
      <c r="B3428" s="16">
        <v>38472</v>
      </c>
      <c r="C3428" s="16" t="str">
        <f t="shared" si="159"/>
        <v>Apr</v>
      </c>
      <c r="D3428" s="16" t="str">
        <f t="shared" si="160"/>
        <v>FY 2006</v>
      </c>
      <c r="E3428" s="16" t="str">
        <f t="shared" si="161"/>
        <v>Q1</v>
      </c>
      <c r="F3428" t="s">
        <v>141</v>
      </c>
      <c r="G3428" t="s">
        <v>142</v>
      </c>
      <c r="H3428">
        <v>162</v>
      </c>
      <c r="I3428" t="s">
        <v>111</v>
      </c>
      <c r="J3428" t="s">
        <v>112</v>
      </c>
      <c r="L3428">
        <v>110</v>
      </c>
      <c r="M3428" t="s">
        <v>143</v>
      </c>
    </row>
    <row r="3429" spans="1:13" x14ac:dyDescent="0.3">
      <c r="A3429" t="s">
        <v>108</v>
      </c>
      <c r="B3429" s="16">
        <v>38472</v>
      </c>
      <c r="C3429" s="16" t="str">
        <f t="shared" si="159"/>
        <v>Apr</v>
      </c>
      <c r="D3429" s="16" t="str">
        <f t="shared" si="160"/>
        <v>FY 2006</v>
      </c>
      <c r="E3429" s="16" t="str">
        <f t="shared" si="161"/>
        <v>Q1</v>
      </c>
      <c r="F3429" t="s">
        <v>144</v>
      </c>
      <c r="G3429" t="s">
        <v>145</v>
      </c>
      <c r="H3429">
        <v>2682</v>
      </c>
      <c r="I3429" t="s">
        <v>111</v>
      </c>
      <c r="J3429" t="s">
        <v>112</v>
      </c>
      <c r="L3429">
        <v>120</v>
      </c>
      <c r="M3429" t="s">
        <v>146</v>
      </c>
    </row>
    <row r="3430" spans="1:13" x14ac:dyDescent="0.3">
      <c r="A3430" t="s">
        <v>108</v>
      </c>
      <c r="B3430" s="16">
        <v>38472</v>
      </c>
      <c r="C3430" s="16" t="str">
        <f t="shared" si="159"/>
        <v>Apr</v>
      </c>
      <c r="D3430" s="16" t="str">
        <f t="shared" si="160"/>
        <v>FY 2006</v>
      </c>
      <c r="E3430" s="16" t="str">
        <f t="shared" si="161"/>
        <v>Q1</v>
      </c>
      <c r="F3430" t="s">
        <v>147</v>
      </c>
      <c r="G3430" t="s">
        <v>148</v>
      </c>
      <c r="H3430">
        <v>3559</v>
      </c>
      <c r="I3430" t="s">
        <v>111</v>
      </c>
      <c r="J3430" t="s">
        <v>112</v>
      </c>
      <c r="L3430">
        <v>130</v>
      </c>
      <c r="M3430" t="s">
        <v>149</v>
      </c>
    </row>
    <row r="3431" spans="1:13" x14ac:dyDescent="0.3">
      <c r="A3431" t="s">
        <v>108</v>
      </c>
      <c r="B3431" s="16">
        <v>38472</v>
      </c>
      <c r="C3431" s="16" t="str">
        <f t="shared" si="159"/>
        <v>Apr</v>
      </c>
      <c r="D3431" s="16" t="str">
        <f t="shared" si="160"/>
        <v>FY 2006</v>
      </c>
      <c r="E3431" s="16" t="str">
        <f t="shared" si="161"/>
        <v>Q1</v>
      </c>
      <c r="F3431" t="s">
        <v>150</v>
      </c>
      <c r="G3431" t="s">
        <v>151</v>
      </c>
      <c r="H3431">
        <v>37944</v>
      </c>
      <c r="I3431" t="s">
        <v>111</v>
      </c>
      <c r="J3431" t="s">
        <v>112</v>
      </c>
      <c r="L3431">
        <v>140</v>
      </c>
      <c r="M3431" t="s">
        <v>152</v>
      </c>
    </row>
    <row r="3432" spans="1:13" x14ac:dyDescent="0.3">
      <c r="A3432" t="s">
        <v>108</v>
      </c>
      <c r="B3432" s="16">
        <v>38442</v>
      </c>
      <c r="C3432" s="16" t="str">
        <f t="shared" si="159"/>
        <v>Mar</v>
      </c>
      <c r="D3432" s="16" t="str">
        <f t="shared" si="160"/>
        <v>FY 2005</v>
      </c>
      <c r="E3432" s="16" t="str">
        <f t="shared" si="161"/>
        <v>Q4</v>
      </c>
      <c r="F3432" t="s">
        <v>109</v>
      </c>
      <c r="G3432" t="s">
        <v>110</v>
      </c>
      <c r="H3432">
        <v>19410</v>
      </c>
      <c r="I3432" t="s">
        <v>111</v>
      </c>
      <c r="J3432" t="s">
        <v>112</v>
      </c>
      <c r="L3432">
        <v>10</v>
      </c>
      <c r="M3432" t="s">
        <v>113</v>
      </c>
    </row>
    <row r="3433" spans="1:13" x14ac:dyDescent="0.3">
      <c r="A3433" t="s">
        <v>108</v>
      </c>
      <c r="B3433" s="16">
        <v>38442</v>
      </c>
      <c r="C3433" s="16" t="str">
        <f t="shared" si="159"/>
        <v>Mar</v>
      </c>
      <c r="D3433" s="16" t="str">
        <f t="shared" si="160"/>
        <v>FY 2005</v>
      </c>
      <c r="E3433" s="16" t="str">
        <f t="shared" si="161"/>
        <v>Q4</v>
      </c>
      <c r="F3433" t="s">
        <v>114</v>
      </c>
      <c r="G3433" t="s">
        <v>115</v>
      </c>
      <c r="H3433">
        <v>12564</v>
      </c>
      <c r="I3433" t="s">
        <v>111</v>
      </c>
      <c r="J3433" t="s">
        <v>112</v>
      </c>
      <c r="L3433">
        <v>20</v>
      </c>
      <c r="M3433" t="s">
        <v>116</v>
      </c>
    </row>
    <row r="3434" spans="1:13" x14ac:dyDescent="0.3">
      <c r="A3434" t="s">
        <v>108</v>
      </c>
      <c r="B3434" s="16">
        <v>38442</v>
      </c>
      <c r="C3434" s="16" t="str">
        <f t="shared" si="159"/>
        <v>Mar</v>
      </c>
      <c r="D3434" s="16" t="str">
        <f t="shared" si="160"/>
        <v>FY 2005</v>
      </c>
      <c r="E3434" s="16" t="str">
        <f t="shared" si="161"/>
        <v>Q4</v>
      </c>
      <c r="F3434" t="s">
        <v>117</v>
      </c>
      <c r="G3434" t="s">
        <v>118</v>
      </c>
      <c r="H3434">
        <v>243</v>
      </c>
      <c r="I3434" t="s">
        <v>111</v>
      </c>
      <c r="J3434" t="s">
        <v>112</v>
      </c>
      <c r="L3434">
        <v>30</v>
      </c>
      <c r="M3434" t="s">
        <v>119</v>
      </c>
    </row>
    <row r="3435" spans="1:13" x14ac:dyDescent="0.3">
      <c r="A3435" t="s">
        <v>108</v>
      </c>
      <c r="B3435" s="16">
        <v>38442</v>
      </c>
      <c r="C3435" s="16" t="str">
        <f t="shared" si="159"/>
        <v>Mar</v>
      </c>
      <c r="D3435" s="16" t="str">
        <f t="shared" si="160"/>
        <v>FY 2005</v>
      </c>
      <c r="E3435" s="16" t="str">
        <f t="shared" si="161"/>
        <v>Q4</v>
      </c>
      <c r="F3435" t="s">
        <v>120</v>
      </c>
      <c r="G3435" t="s">
        <v>121</v>
      </c>
      <c r="H3435">
        <v>126</v>
      </c>
      <c r="I3435" t="s">
        <v>111</v>
      </c>
      <c r="J3435" t="s">
        <v>112</v>
      </c>
      <c r="L3435">
        <v>40</v>
      </c>
      <c r="M3435" t="s">
        <v>122</v>
      </c>
    </row>
    <row r="3436" spans="1:13" x14ac:dyDescent="0.3">
      <c r="A3436" t="s">
        <v>108</v>
      </c>
      <c r="B3436" s="16">
        <v>38442</v>
      </c>
      <c r="C3436" s="16" t="str">
        <f t="shared" si="159"/>
        <v>Mar</v>
      </c>
      <c r="D3436" s="16" t="str">
        <f t="shared" si="160"/>
        <v>FY 2005</v>
      </c>
      <c r="E3436" s="16" t="str">
        <f t="shared" si="161"/>
        <v>Q4</v>
      </c>
      <c r="F3436" t="s">
        <v>123</v>
      </c>
      <c r="G3436" t="s">
        <v>124</v>
      </c>
      <c r="H3436">
        <v>2309</v>
      </c>
      <c r="I3436" t="s">
        <v>111</v>
      </c>
      <c r="J3436" t="s">
        <v>112</v>
      </c>
      <c r="L3436">
        <v>50</v>
      </c>
      <c r="M3436" t="s">
        <v>125</v>
      </c>
    </row>
    <row r="3437" spans="1:13" x14ac:dyDescent="0.3">
      <c r="A3437" t="s">
        <v>108</v>
      </c>
      <c r="B3437" s="16">
        <v>38442</v>
      </c>
      <c r="C3437" s="16" t="str">
        <f t="shared" si="159"/>
        <v>Mar</v>
      </c>
      <c r="D3437" s="16" t="str">
        <f t="shared" si="160"/>
        <v>FY 2005</v>
      </c>
      <c r="E3437" s="16" t="str">
        <f t="shared" si="161"/>
        <v>Q4</v>
      </c>
      <c r="F3437" t="s">
        <v>126</v>
      </c>
      <c r="G3437" t="s">
        <v>127</v>
      </c>
      <c r="H3437">
        <v>4168</v>
      </c>
      <c r="I3437" t="s">
        <v>111</v>
      </c>
      <c r="J3437" t="s">
        <v>112</v>
      </c>
      <c r="L3437">
        <v>60</v>
      </c>
      <c r="M3437" t="s">
        <v>128</v>
      </c>
    </row>
    <row r="3438" spans="1:13" x14ac:dyDescent="0.3">
      <c r="A3438" t="s">
        <v>108</v>
      </c>
      <c r="B3438" s="16">
        <v>38442</v>
      </c>
      <c r="C3438" s="16" t="str">
        <f t="shared" si="159"/>
        <v>Mar</v>
      </c>
      <c r="D3438" s="16" t="str">
        <f t="shared" si="160"/>
        <v>FY 2005</v>
      </c>
      <c r="E3438" s="16" t="str">
        <f t="shared" si="161"/>
        <v>Q4</v>
      </c>
      <c r="F3438" t="s">
        <v>129</v>
      </c>
      <c r="G3438" t="s">
        <v>130</v>
      </c>
      <c r="H3438">
        <v>39309</v>
      </c>
      <c r="I3438" t="s">
        <v>111</v>
      </c>
      <c r="J3438" t="s">
        <v>112</v>
      </c>
      <c r="L3438">
        <v>70</v>
      </c>
      <c r="M3438" t="s">
        <v>131</v>
      </c>
    </row>
    <row r="3439" spans="1:13" x14ac:dyDescent="0.3">
      <c r="A3439" t="s">
        <v>108</v>
      </c>
      <c r="B3439" s="16">
        <v>38442</v>
      </c>
      <c r="C3439" s="16" t="str">
        <f t="shared" si="159"/>
        <v>Mar</v>
      </c>
      <c r="D3439" s="16" t="str">
        <f t="shared" si="160"/>
        <v>FY 2005</v>
      </c>
      <c r="E3439" s="16" t="str">
        <f t="shared" si="161"/>
        <v>Q4</v>
      </c>
      <c r="F3439" t="s">
        <v>132</v>
      </c>
      <c r="G3439" t="s">
        <v>133</v>
      </c>
      <c r="H3439">
        <v>20210</v>
      </c>
      <c r="I3439" t="s">
        <v>111</v>
      </c>
      <c r="J3439" t="s">
        <v>112</v>
      </c>
      <c r="L3439">
        <v>80</v>
      </c>
      <c r="M3439" t="s">
        <v>134</v>
      </c>
    </row>
    <row r="3440" spans="1:13" x14ac:dyDescent="0.3">
      <c r="A3440" t="s">
        <v>108</v>
      </c>
      <c r="B3440" s="16">
        <v>38442</v>
      </c>
      <c r="C3440" s="16" t="str">
        <f t="shared" si="159"/>
        <v>Mar</v>
      </c>
      <c r="D3440" s="16" t="str">
        <f t="shared" si="160"/>
        <v>FY 2005</v>
      </c>
      <c r="E3440" s="16" t="str">
        <f t="shared" si="161"/>
        <v>Q4</v>
      </c>
      <c r="F3440" t="s">
        <v>135</v>
      </c>
      <c r="G3440" t="s">
        <v>136</v>
      </c>
      <c r="H3440">
        <v>12783</v>
      </c>
      <c r="I3440" t="s">
        <v>111</v>
      </c>
      <c r="J3440" t="s">
        <v>112</v>
      </c>
      <c r="L3440">
        <v>90</v>
      </c>
      <c r="M3440" t="s">
        <v>137</v>
      </c>
    </row>
    <row r="3441" spans="1:13" x14ac:dyDescent="0.3">
      <c r="A3441" t="s">
        <v>108</v>
      </c>
      <c r="B3441" s="16">
        <v>38442</v>
      </c>
      <c r="C3441" s="16" t="str">
        <f t="shared" si="159"/>
        <v>Mar</v>
      </c>
      <c r="D3441" s="16" t="str">
        <f t="shared" si="160"/>
        <v>FY 2005</v>
      </c>
      <c r="E3441" s="16" t="str">
        <f t="shared" si="161"/>
        <v>Q4</v>
      </c>
      <c r="F3441" t="s">
        <v>138</v>
      </c>
      <c r="G3441" t="s">
        <v>139</v>
      </c>
      <c r="H3441">
        <v>265</v>
      </c>
      <c r="I3441" t="s">
        <v>111</v>
      </c>
      <c r="J3441" t="s">
        <v>112</v>
      </c>
      <c r="L3441">
        <v>100</v>
      </c>
      <c r="M3441" t="s">
        <v>140</v>
      </c>
    </row>
    <row r="3442" spans="1:13" x14ac:dyDescent="0.3">
      <c r="A3442" t="s">
        <v>108</v>
      </c>
      <c r="B3442" s="16">
        <v>38442</v>
      </c>
      <c r="C3442" s="16" t="str">
        <f t="shared" si="159"/>
        <v>Mar</v>
      </c>
      <c r="D3442" s="16" t="str">
        <f t="shared" si="160"/>
        <v>FY 2005</v>
      </c>
      <c r="E3442" s="16" t="str">
        <f t="shared" si="161"/>
        <v>Q4</v>
      </c>
      <c r="F3442" t="s">
        <v>141</v>
      </c>
      <c r="G3442" t="s">
        <v>142</v>
      </c>
      <c r="H3442">
        <v>185</v>
      </c>
      <c r="I3442" t="s">
        <v>111</v>
      </c>
      <c r="J3442" t="s">
        <v>112</v>
      </c>
      <c r="L3442">
        <v>110</v>
      </c>
      <c r="M3442" t="s">
        <v>143</v>
      </c>
    </row>
    <row r="3443" spans="1:13" x14ac:dyDescent="0.3">
      <c r="A3443" t="s">
        <v>108</v>
      </c>
      <c r="B3443" s="16">
        <v>38442</v>
      </c>
      <c r="C3443" s="16" t="str">
        <f t="shared" si="159"/>
        <v>Mar</v>
      </c>
      <c r="D3443" s="16" t="str">
        <f t="shared" si="160"/>
        <v>FY 2005</v>
      </c>
      <c r="E3443" s="16" t="str">
        <f t="shared" si="161"/>
        <v>Q4</v>
      </c>
      <c r="F3443" t="s">
        <v>144</v>
      </c>
      <c r="G3443" t="s">
        <v>145</v>
      </c>
      <c r="H3443">
        <v>2511</v>
      </c>
      <c r="I3443" t="s">
        <v>111</v>
      </c>
      <c r="J3443" t="s">
        <v>112</v>
      </c>
      <c r="L3443">
        <v>120</v>
      </c>
      <c r="M3443" t="s">
        <v>146</v>
      </c>
    </row>
    <row r="3444" spans="1:13" x14ac:dyDescent="0.3">
      <c r="A3444" t="s">
        <v>108</v>
      </c>
      <c r="B3444" s="16">
        <v>38442</v>
      </c>
      <c r="C3444" s="16" t="str">
        <f t="shared" si="159"/>
        <v>Mar</v>
      </c>
      <c r="D3444" s="16" t="str">
        <f t="shared" si="160"/>
        <v>FY 2005</v>
      </c>
      <c r="E3444" s="16" t="str">
        <f t="shared" si="161"/>
        <v>Q4</v>
      </c>
      <c r="F3444" t="s">
        <v>147</v>
      </c>
      <c r="G3444" t="s">
        <v>148</v>
      </c>
      <c r="H3444">
        <v>4466</v>
      </c>
      <c r="I3444" t="s">
        <v>111</v>
      </c>
      <c r="J3444" t="s">
        <v>112</v>
      </c>
      <c r="L3444">
        <v>130</v>
      </c>
      <c r="M3444" t="s">
        <v>149</v>
      </c>
    </row>
    <row r="3445" spans="1:13" x14ac:dyDescent="0.3">
      <c r="A3445" t="s">
        <v>108</v>
      </c>
      <c r="B3445" s="16">
        <v>38442</v>
      </c>
      <c r="C3445" s="16" t="str">
        <f t="shared" si="159"/>
        <v>Mar</v>
      </c>
      <c r="D3445" s="16" t="str">
        <f t="shared" si="160"/>
        <v>FY 2005</v>
      </c>
      <c r="E3445" s="16" t="str">
        <f t="shared" si="161"/>
        <v>Q4</v>
      </c>
      <c r="F3445" t="s">
        <v>150</v>
      </c>
      <c r="G3445" t="s">
        <v>151</v>
      </c>
      <c r="H3445">
        <v>39061</v>
      </c>
      <c r="I3445" t="s">
        <v>111</v>
      </c>
      <c r="J3445" t="s">
        <v>112</v>
      </c>
      <c r="L3445">
        <v>140</v>
      </c>
      <c r="M3445" t="s">
        <v>152</v>
      </c>
    </row>
    <row r="3446" spans="1:13" x14ac:dyDescent="0.3">
      <c r="A3446" t="s">
        <v>108</v>
      </c>
      <c r="B3446" s="16">
        <v>38411</v>
      </c>
      <c r="C3446" s="16" t="str">
        <f t="shared" si="159"/>
        <v>Feb</v>
      </c>
      <c r="D3446" s="16" t="str">
        <f t="shared" si="160"/>
        <v>FY 2005</v>
      </c>
      <c r="E3446" s="16" t="str">
        <f t="shared" si="161"/>
        <v>Q4</v>
      </c>
      <c r="F3446" t="s">
        <v>109</v>
      </c>
      <c r="G3446" t="s">
        <v>110</v>
      </c>
      <c r="H3446">
        <v>14659</v>
      </c>
      <c r="I3446" t="s">
        <v>111</v>
      </c>
      <c r="J3446" t="s">
        <v>112</v>
      </c>
      <c r="L3446">
        <v>10</v>
      </c>
      <c r="M3446" t="s">
        <v>113</v>
      </c>
    </row>
    <row r="3447" spans="1:13" x14ac:dyDescent="0.3">
      <c r="A3447" t="s">
        <v>108</v>
      </c>
      <c r="B3447" s="16">
        <v>38411</v>
      </c>
      <c r="C3447" s="16" t="str">
        <f t="shared" si="159"/>
        <v>Feb</v>
      </c>
      <c r="D3447" s="16" t="str">
        <f t="shared" si="160"/>
        <v>FY 2005</v>
      </c>
      <c r="E3447" s="16" t="str">
        <f t="shared" si="161"/>
        <v>Q4</v>
      </c>
      <c r="F3447" t="s">
        <v>114</v>
      </c>
      <c r="G3447" t="s">
        <v>115</v>
      </c>
      <c r="H3447">
        <v>9735</v>
      </c>
      <c r="I3447" t="s">
        <v>111</v>
      </c>
      <c r="J3447" t="s">
        <v>112</v>
      </c>
      <c r="L3447">
        <v>20</v>
      </c>
      <c r="M3447" t="s">
        <v>116</v>
      </c>
    </row>
    <row r="3448" spans="1:13" x14ac:dyDescent="0.3">
      <c r="A3448" t="s">
        <v>108</v>
      </c>
      <c r="B3448" s="16">
        <v>38411</v>
      </c>
      <c r="C3448" s="16" t="str">
        <f t="shared" si="159"/>
        <v>Feb</v>
      </c>
      <c r="D3448" s="16" t="str">
        <f t="shared" si="160"/>
        <v>FY 2005</v>
      </c>
      <c r="E3448" s="16" t="str">
        <f t="shared" si="161"/>
        <v>Q4</v>
      </c>
      <c r="F3448" t="s">
        <v>117</v>
      </c>
      <c r="G3448" t="s">
        <v>118</v>
      </c>
      <c r="H3448">
        <v>271</v>
      </c>
      <c r="I3448" t="s">
        <v>111</v>
      </c>
      <c r="J3448" t="s">
        <v>112</v>
      </c>
      <c r="L3448">
        <v>30</v>
      </c>
      <c r="M3448" t="s">
        <v>119</v>
      </c>
    </row>
    <row r="3449" spans="1:13" x14ac:dyDescent="0.3">
      <c r="A3449" t="s">
        <v>108</v>
      </c>
      <c r="B3449" s="16">
        <v>38411</v>
      </c>
      <c r="C3449" s="16" t="str">
        <f t="shared" si="159"/>
        <v>Feb</v>
      </c>
      <c r="D3449" s="16" t="str">
        <f t="shared" si="160"/>
        <v>FY 2005</v>
      </c>
      <c r="E3449" s="16" t="str">
        <f t="shared" si="161"/>
        <v>Q4</v>
      </c>
      <c r="F3449" t="s">
        <v>120</v>
      </c>
      <c r="G3449" t="s">
        <v>121</v>
      </c>
      <c r="H3449">
        <v>110</v>
      </c>
      <c r="I3449" t="s">
        <v>111</v>
      </c>
      <c r="J3449" t="s">
        <v>112</v>
      </c>
      <c r="L3449">
        <v>40</v>
      </c>
      <c r="M3449" t="s">
        <v>122</v>
      </c>
    </row>
    <row r="3450" spans="1:13" x14ac:dyDescent="0.3">
      <c r="A3450" t="s">
        <v>108</v>
      </c>
      <c r="B3450" s="16">
        <v>38411</v>
      </c>
      <c r="C3450" s="16" t="str">
        <f t="shared" si="159"/>
        <v>Feb</v>
      </c>
      <c r="D3450" s="16" t="str">
        <f t="shared" si="160"/>
        <v>FY 2005</v>
      </c>
      <c r="E3450" s="16" t="str">
        <f t="shared" si="161"/>
        <v>Q4</v>
      </c>
      <c r="F3450" t="s">
        <v>123</v>
      </c>
      <c r="G3450" t="s">
        <v>124</v>
      </c>
      <c r="H3450">
        <v>2060</v>
      </c>
      <c r="I3450" t="s">
        <v>111</v>
      </c>
      <c r="J3450" t="s">
        <v>112</v>
      </c>
      <c r="L3450">
        <v>50</v>
      </c>
      <c r="M3450" t="s">
        <v>125</v>
      </c>
    </row>
    <row r="3451" spans="1:13" x14ac:dyDescent="0.3">
      <c r="A3451" t="s">
        <v>108</v>
      </c>
      <c r="B3451" s="16">
        <v>38411</v>
      </c>
      <c r="C3451" s="16" t="str">
        <f t="shared" si="159"/>
        <v>Feb</v>
      </c>
      <c r="D3451" s="16" t="str">
        <f t="shared" si="160"/>
        <v>FY 2005</v>
      </c>
      <c r="E3451" s="16" t="str">
        <f t="shared" si="161"/>
        <v>Q4</v>
      </c>
      <c r="F3451" t="s">
        <v>126</v>
      </c>
      <c r="G3451" t="s">
        <v>127</v>
      </c>
      <c r="H3451">
        <v>2483</v>
      </c>
      <c r="I3451" t="s">
        <v>111</v>
      </c>
      <c r="J3451" t="s">
        <v>112</v>
      </c>
      <c r="L3451">
        <v>60</v>
      </c>
      <c r="M3451" t="s">
        <v>128</v>
      </c>
    </row>
    <row r="3452" spans="1:13" x14ac:dyDescent="0.3">
      <c r="A3452" t="s">
        <v>108</v>
      </c>
      <c r="B3452" s="16">
        <v>38411</v>
      </c>
      <c r="C3452" s="16" t="str">
        <f t="shared" si="159"/>
        <v>Feb</v>
      </c>
      <c r="D3452" s="16" t="str">
        <f t="shared" si="160"/>
        <v>FY 2005</v>
      </c>
      <c r="E3452" s="16" t="str">
        <f t="shared" si="161"/>
        <v>Q4</v>
      </c>
      <c r="F3452" t="s">
        <v>129</v>
      </c>
      <c r="G3452" t="s">
        <v>130</v>
      </c>
      <c r="H3452">
        <v>35092</v>
      </c>
      <c r="I3452" t="s">
        <v>111</v>
      </c>
      <c r="J3452" t="s">
        <v>112</v>
      </c>
      <c r="L3452">
        <v>70</v>
      </c>
      <c r="M3452" t="s">
        <v>131</v>
      </c>
    </row>
    <row r="3453" spans="1:13" x14ac:dyDescent="0.3">
      <c r="A3453" t="s">
        <v>108</v>
      </c>
      <c r="B3453" s="16">
        <v>38411</v>
      </c>
      <c r="C3453" s="16" t="str">
        <f t="shared" si="159"/>
        <v>Feb</v>
      </c>
      <c r="D3453" s="16" t="str">
        <f t="shared" si="160"/>
        <v>FY 2005</v>
      </c>
      <c r="E3453" s="16" t="str">
        <f t="shared" si="161"/>
        <v>Q4</v>
      </c>
      <c r="F3453" t="s">
        <v>132</v>
      </c>
      <c r="G3453" t="s">
        <v>133</v>
      </c>
      <c r="H3453">
        <v>15179</v>
      </c>
      <c r="I3453" t="s">
        <v>111</v>
      </c>
      <c r="J3453" t="s">
        <v>112</v>
      </c>
      <c r="L3453">
        <v>80</v>
      </c>
      <c r="M3453" t="s">
        <v>134</v>
      </c>
    </row>
    <row r="3454" spans="1:13" x14ac:dyDescent="0.3">
      <c r="A3454" t="s">
        <v>108</v>
      </c>
      <c r="B3454" s="16">
        <v>38411</v>
      </c>
      <c r="C3454" s="16" t="str">
        <f t="shared" si="159"/>
        <v>Feb</v>
      </c>
      <c r="D3454" s="16" t="str">
        <f t="shared" si="160"/>
        <v>FY 2005</v>
      </c>
      <c r="E3454" s="16" t="str">
        <f t="shared" si="161"/>
        <v>Q4</v>
      </c>
      <c r="F3454" t="s">
        <v>135</v>
      </c>
      <c r="G3454" t="s">
        <v>136</v>
      </c>
      <c r="H3454">
        <v>9870</v>
      </c>
      <c r="I3454" t="s">
        <v>111</v>
      </c>
      <c r="J3454" t="s">
        <v>112</v>
      </c>
      <c r="L3454">
        <v>90</v>
      </c>
      <c r="M3454" t="s">
        <v>137</v>
      </c>
    </row>
    <row r="3455" spans="1:13" x14ac:dyDescent="0.3">
      <c r="A3455" t="s">
        <v>108</v>
      </c>
      <c r="B3455" s="16">
        <v>38411</v>
      </c>
      <c r="C3455" s="16" t="str">
        <f t="shared" si="159"/>
        <v>Feb</v>
      </c>
      <c r="D3455" s="16" t="str">
        <f t="shared" si="160"/>
        <v>FY 2005</v>
      </c>
      <c r="E3455" s="16" t="str">
        <f t="shared" si="161"/>
        <v>Q4</v>
      </c>
      <c r="F3455" t="s">
        <v>138</v>
      </c>
      <c r="G3455" t="s">
        <v>139</v>
      </c>
      <c r="H3455">
        <v>236</v>
      </c>
      <c r="I3455" t="s">
        <v>111</v>
      </c>
      <c r="J3455" t="s">
        <v>112</v>
      </c>
      <c r="L3455">
        <v>100</v>
      </c>
      <c r="M3455" t="s">
        <v>140</v>
      </c>
    </row>
    <row r="3456" spans="1:13" x14ac:dyDescent="0.3">
      <c r="A3456" t="s">
        <v>108</v>
      </c>
      <c r="B3456" s="16">
        <v>38411</v>
      </c>
      <c r="C3456" s="16" t="str">
        <f t="shared" si="159"/>
        <v>Feb</v>
      </c>
      <c r="D3456" s="16" t="str">
        <f t="shared" si="160"/>
        <v>FY 2005</v>
      </c>
      <c r="E3456" s="16" t="str">
        <f t="shared" si="161"/>
        <v>Q4</v>
      </c>
      <c r="F3456" t="s">
        <v>141</v>
      </c>
      <c r="G3456" t="s">
        <v>142</v>
      </c>
      <c r="H3456">
        <v>119</v>
      </c>
      <c r="I3456" t="s">
        <v>111</v>
      </c>
      <c r="J3456" t="s">
        <v>112</v>
      </c>
      <c r="L3456">
        <v>110</v>
      </c>
      <c r="M3456" t="s">
        <v>143</v>
      </c>
    </row>
    <row r="3457" spans="1:13" x14ac:dyDescent="0.3">
      <c r="A3457" t="s">
        <v>108</v>
      </c>
      <c r="B3457" s="16">
        <v>38411</v>
      </c>
      <c r="C3457" s="16" t="str">
        <f t="shared" si="159"/>
        <v>Feb</v>
      </c>
      <c r="D3457" s="16" t="str">
        <f t="shared" si="160"/>
        <v>FY 2005</v>
      </c>
      <c r="E3457" s="16" t="str">
        <f t="shared" si="161"/>
        <v>Q4</v>
      </c>
      <c r="F3457" t="s">
        <v>144</v>
      </c>
      <c r="G3457" t="s">
        <v>145</v>
      </c>
      <c r="H3457">
        <v>1969</v>
      </c>
      <c r="I3457" t="s">
        <v>111</v>
      </c>
      <c r="J3457" t="s">
        <v>112</v>
      </c>
      <c r="L3457">
        <v>120</v>
      </c>
      <c r="M3457" t="s">
        <v>146</v>
      </c>
    </row>
    <row r="3458" spans="1:13" x14ac:dyDescent="0.3">
      <c r="A3458" t="s">
        <v>108</v>
      </c>
      <c r="B3458" s="16">
        <v>38411</v>
      </c>
      <c r="C3458" s="16" t="str">
        <f t="shared" si="159"/>
        <v>Feb</v>
      </c>
      <c r="D3458" s="16" t="str">
        <f t="shared" si="160"/>
        <v>FY 2005</v>
      </c>
      <c r="E3458" s="16" t="str">
        <f t="shared" si="161"/>
        <v>Q4</v>
      </c>
      <c r="F3458" t="s">
        <v>147</v>
      </c>
      <c r="G3458" t="s">
        <v>148</v>
      </c>
      <c r="H3458">
        <v>2985</v>
      </c>
      <c r="I3458" t="s">
        <v>111</v>
      </c>
      <c r="J3458" t="s">
        <v>112</v>
      </c>
      <c r="L3458">
        <v>130</v>
      </c>
      <c r="M3458" t="s">
        <v>149</v>
      </c>
    </row>
    <row r="3459" spans="1:13" x14ac:dyDescent="0.3">
      <c r="A3459" t="s">
        <v>108</v>
      </c>
      <c r="B3459" s="16">
        <v>38411</v>
      </c>
      <c r="C3459" s="16" t="str">
        <f t="shared" ref="C3459:C3522" si="162">TEXT(B3459,"mmm")</f>
        <v>Feb</v>
      </c>
      <c r="D3459" s="16" t="str">
        <f t="shared" ref="D3459:D3522" si="163">"FY "&amp; (YEAR(B3459) + IF(MONTH(B3459)&gt;3,1,0))</f>
        <v>FY 2005</v>
      </c>
      <c r="E3459" s="16" t="str">
        <f t="shared" ref="E3459:E3522" si="164">CHOOSE(INT((MOD(MONTH(B3459)-4,12))/3)+1, "Q1", "Q2", "Q3", "Q4")</f>
        <v>Q4</v>
      </c>
      <c r="F3459" t="s">
        <v>150</v>
      </c>
      <c r="G3459" t="s">
        <v>151</v>
      </c>
      <c r="H3459">
        <v>34563</v>
      </c>
      <c r="I3459" t="s">
        <v>111</v>
      </c>
      <c r="J3459" t="s">
        <v>112</v>
      </c>
      <c r="L3459">
        <v>140</v>
      </c>
      <c r="M3459" t="s">
        <v>152</v>
      </c>
    </row>
    <row r="3460" spans="1:13" x14ac:dyDescent="0.3">
      <c r="A3460" t="s">
        <v>108</v>
      </c>
      <c r="B3460" s="16">
        <v>38383</v>
      </c>
      <c r="C3460" s="16" t="str">
        <f t="shared" si="162"/>
        <v>Jan</v>
      </c>
      <c r="D3460" s="16" t="str">
        <f t="shared" si="163"/>
        <v>FY 2005</v>
      </c>
      <c r="E3460" s="16" t="str">
        <f t="shared" si="164"/>
        <v>Q4</v>
      </c>
      <c r="F3460" t="s">
        <v>109</v>
      </c>
      <c r="G3460" t="s">
        <v>110</v>
      </c>
      <c r="H3460">
        <v>13658</v>
      </c>
      <c r="I3460" t="s">
        <v>111</v>
      </c>
      <c r="J3460" t="s">
        <v>112</v>
      </c>
      <c r="L3460">
        <v>10</v>
      </c>
      <c r="M3460" t="s">
        <v>113</v>
      </c>
    </row>
    <row r="3461" spans="1:13" x14ac:dyDescent="0.3">
      <c r="A3461" t="s">
        <v>108</v>
      </c>
      <c r="B3461" s="16">
        <v>38383</v>
      </c>
      <c r="C3461" s="16" t="str">
        <f t="shared" si="162"/>
        <v>Jan</v>
      </c>
      <c r="D3461" s="16" t="str">
        <f t="shared" si="163"/>
        <v>FY 2005</v>
      </c>
      <c r="E3461" s="16" t="str">
        <f t="shared" si="164"/>
        <v>Q4</v>
      </c>
      <c r="F3461" t="s">
        <v>114</v>
      </c>
      <c r="G3461" t="s">
        <v>115</v>
      </c>
      <c r="H3461">
        <v>8793</v>
      </c>
      <c r="I3461" t="s">
        <v>111</v>
      </c>
      <c r="J3461" t="s">
        <v>112</v>
      </c>
      <c r="L3461">
        <v>20</v>
      </c>
      <c r="M3461" t="s">
        <v>116</v>
      </c>
    </row>
    <row r="3462" spans="1:13" x14ac:dyDescent="0.3">
      <c r="A3462" t="s">
        <v>108</v>
      </c>
      <c r="B3462" s="16">
        <v>38383</v>
      </c>
      <c r="C3462" s="16" t="str">
        <f t="shared" si="162"/>
        <v>Jan</v>
      </c>
      <c r="D3462" s="16" t="str">
        <f t="shared" si="163"/>
        <v>FY 2005</v>
      </c>
      <c r="E3462" s="16" t="str">
        <f t="shared" si="164"/>
        <v>Q4</v>
      </c>
      <c r="F3462" t="s">
        <v>117</v>
      </c>
      <c r="G3462" t="s">
        <v>118</v>
      </c>
      <c r="H3462">
        <v>275</v>
      </c>
      <c r="I3462" t="s">
        <v>111</v>
      </c>
      <c r="J3462" t="s">
        <v>112</v>
      </c>
      <c r="L3462">
        <v>30</v>
      </c>
      <c r="M3462" t="s">
        <v>119</v>
      </c>
    </row>
    <row r="3463" spans="1:13" x14ac:dyDescent="0.3">
      <c r="A3463" t="s">
        <v>108</v>
      </c>
      <c r="B3463" s="16">
        <v>38383</v>
      </c>
      <c r="C3463" s="16" t="str">
        <f t="shared" si="162"/>
        <v>Jan</v>
      </c>
      <c r="D3463" s="16" t="str">
        <f t="shared" si="163"/>
        <v>FY 2005</v>
      </c>
      <c r="E3463" s="16" t="str">
        <f t="shared" si="164"/>
        <v>Q4</v>
      </c>
      <c r="F3463" t="s">
        <v>120</v>
      </c>
      <c r="G3463" t="s">
        <v>121</v>
      </c>
      <c r="H3463">
        <v>192</v>
      </c>
      <c r="I3463" t="s">
        <v>111</v>
      </c>
      <c r="J3463" t="s">
        <v>112</v>
      </c>
      <c r="L3463">
        <v>40</v>
      </c>
      <c r="M3463" t="s">
        <v>122</v>
      </c>
    </row>
    <row r="3464" spans="1:13" x14ac:dyDescent="0.3">
      <c r="A3464" t="s">
        <v>108</v>
      </c>
      <c r="B3464" s="16">
        <v>38383</v>
      </c>
      <c r="C3464" s="16" t="str">
        <f t="shared" si="162"/>
        <v>Jan</v>
      </c>
      <c r="D3464" s="16" t="str">
        <f t="shared" si="163"/>
        <v>FY 2005</v>
      </c>
      <c r="E3464" s="16" t="str">
        <f t="shared" si="164"/>
        <v>Q4</v>
      </c>
      <c r="F3464" t="s">
        <v>123</v>
      </c>
      <c r="G3464" t="s">
        <v>124</v>
      </c>
      <c r="H3464">
        <v>2002</v>
      </c>
      <c r="I3464" t="s">
        <v>111</v>
      </c>
      <c r="J3464" t="s">
        <v>112</v>
      </c>
      <c r="L3464">
        <v>50</v>
      </c>
      <c r="M3464" t="s">
        <v>125</v>
      </c>
    </row>
    <row r="3465" spans="1:13" x14ac:dyDescent="0.3">
      <c r="A3465" t="s">
        <v>108</v>
      </c>
      <c r="B3465" s="16">
        <v>38383</v>
      </c>
      <c r="C3465" s="16" t="str">
        <f t="shared" si="162"/>
        <v>Jan</v>
      </c>
      <c r="D3465" s="16" t="str">
        <f t="shared" si="163"/>
        <v>FY 2005</v>
      </c>
      <c r="E3465" s="16" t="str">
        <f t="shared" si="164"/>
        <v>Q4</v>
      </c>
      <c r="F3465" t="s">
        <v>126</v>
      </c>
      <c r="G3465" t="s">
        <v>127</v>
      </c>
      <c r="H3465">
        <v>2396</v>
      </c>
      <c r="I3465" t="s">
        <v>111</v>
      </c>
      <c r="J3465" t="s">
        <v>112</v>
      </c>
      <c r="L3465">
        <v>60</v>
      </c>
      <c r="M3465" t="s">
        <v>128</v>
      </c>
    </row>
    <row r="3466" spans="1:13" x14ac:dyDescent="0.3">
      <c r="A3466" t="s">
        <v>108</v>
      </c>
      <c r="B3466" s="16">
        <v>38383</v>
      </c>
      <c r="C3466" s="16" t="str">
        <f t="shared" si="162"/>
        <v>Jan</v>
      </c>
      <c r="D3466" s="16" t="str">
        <f t="shared" si="163"/>
        <v>FY 2005</v>
      </c>
      <c r="E3466" s="16" t="str">
        <f t="shared" si="164"/>
        <v>Q4</v>
      </c>
      <c r="F3466" t="s">
        <v>129</v>
      </c>
      <c r="G3466" t="s">
        <v>130</v>
      </c>
      <c r="H3466">
        <v>34822</v>
      </c>
      <c r="I3466" t="s">
        <v>111</v>
      </c>
      <c r="J3466" t="s">
        <v>112</v>
      </c>
      <c r="L3466">
        <v>70</v>
      </c>
      <c r="M3466" t="s">
        <v>131</v>
      </c>
    </row>
    <row r="3467" spans="1:13" x14ac:dyDescent="0.3">
      <c r="A3467" t="s">
        <v>108</v>
      </c>
      <c r="B3467" s="16">
        <v>38383</v>
      </c>
      <c r="C3467" s="16" t="str">
        <f t="shared" si="162"/>
        <v>Jan</v>
      </c>
      <c r="D3467" s="16" t="str">
        <f t="shared" si="163"/>
        <v>FY 2005</v>
      </c>
      <c r="E3467" s="16" t="str">
        <f t="shared" si="164"/>
        <v>Q4</v>
      </c>
      <c r="F3467" t="s">
        <v>132</v>
      </c>
      <c r="G3467" t="s">
        <v>133</v>
      </c>
      <c r="H3467">
        <v>12493</v>
      </c>
      <c r="I3467" t="s">
        <v>111</v>
      </c>
      <c r="J3467" t="s">
        <v>112</v>
      </c>
      <c r="L3467">
        <v>80</v>
      </c>
      <c r="M3467" t="s">
        <v>134</v>
      </c>
    </row>
    <row r="3468" spans="1:13" x14ac:dyDescent="0.3">
      <c r="A3468" t="s">
        <v>108</v>
      </c>
      <c r="B3468" s="16">
        <v>38383</v>
      </c>
      <c r="C3468" s="16" t="str">
        <f t="shared" si="162"/>
        <v>Jan</v>
      </c>
      <c r="D3468" s="16" t="str">
        <f t="shared" si="163"/>
        <v>FY 2005</v>
      </c>
      <c r="E3468" s="16" t="str">
        <f t="shared" si="164"/>
        <v>Q4</v>
      </c>
      <c r="F3468" t="s">
        <v>135</v>
      </c>
      <c r="G3468" t="s">
        <v>136</v>
      </c>
      <c r="H3468">
        <v>7547</v>
      </c>
      <c r="I3468" t="s">
        <v>111</v>
      </c>
      <c r="J3468" t="s">
        <v>112</v>
      </c>
      <c r="L3468">
        <v>90</v>
      </c>
      <c r="M3468" t="s">
        <v>137</v>
      </c>
    </row>
    <row r="3469" spans="1:13" x14ac:dyDescent="0.3">
      <c r="A3469" t="s">
        <v>108</v>
      </c>
      <c r="B3469" s="16">
        <v>38383</v>
      </c>
      <c r="C3469" s="16" t="str">
        <f t="shared" si="162"/>
        <v>Jan</v>
      </c>
      <c r="D3469" s="16" t="str">
        <f t="shared" si="163"/>
        <v>FY 2005</v>
      </c>
      <c r="E3469" s="16" t="str">
        <f t="shared" si="164"/>
        <v>Q4</v>
      </c>
      <c r="F3469" t="s">
        <v>138</v>
      </c>
      <c r="G3469" t="s">
        <v>139</v>
      </c>
      <c r="H3469">
        <v>271</v>
      </c>
      <c r="I3469" t="s">
        <v>111</v>
      </c>
      <c r="J3469" t="s">
        <v>112</v>
      </c>
      <c r="L3469">
        <v>100</v>
      </c>
      <c r="M3469" t="s">
        <v>140</v>
      </c>
    </row>
    <row r="3470" spans="1:13" x14ac:dyDescent="0.3">
      <c r="A3470" t="s">
        <v>108</v>
      </c>
      <c r="B3470" s="16">
        <v>38383</v>
      </c>
      <c r="C3470" s="16" t="str">
        <f t="shared" si="162"/>
        <v>Jan</v>
      </c>
      <c r="D3470" s="16" t="str">
        <f t="shared" si="163"/>
        <v>FY 2005</v>
      </c>
      <c r="E3470" s="16" t="str">
        <f t="shared" si="164"/>
        <v>Q4</v>
      </c>
      <c r="F3470" t="s">
        <v>141</v>
      </c>
      <c r="G3470" t="s">
        <v>142</v>
      </c>
      <c r="H3470">
        <v>137</v>
      </c>
      <c r="I3470" t="s">
        <v>111</v>
      </c>
      <c r="J3470" t="s">
        <v>112</v>
      </c>
      <c r="L3470">
        <v>110</v>
      </c>
      <c r="M3470" t="s">
        <v>143</v>
      </c>
    </row>
    <row r="3471" spans="1:13" x14ac:dyDescent="0.3">
      <c r="A3471" t="s">
        <v>108</v>
      </c>
      <c r="B3471" s="16">
        <v>38383</v>
      </c>
      <c r="C3471" s="16" t="str">
        <f t="shared" si="162"/>
        <v>Jan</v>
      </c>
      <c r="D3471" s="16" t="str">
        <f t="shared" si="163"/>
        <v>FY 2005</v>
      </c>
      <c r="E3471" s="16" t="str">
        <f t="shared" si="164"/>
        <v>Q4</v>
      </c>
      <c r="F3471" t="s">
        <v>144</v>
      </c>
      <c r="G3471" t="s">
        <v>145</v>
      </c>
      <c r="H3471">
        <v>1806</v>
      </c>
      <c r="I3471" t="s">
        <v>111</v>
      </c>
      <c r="J3471" t="s">
        <v>112</v>
      </c>
      <c r="L3471">
        <v>120</v>
      </c>
      <c r="M3471" t="s">
        <v>146</v>
      </c>
    </row>
    <row r="3472" spans="1:13" x14ac:dyDescent="0.3">
      <c r="A3472" t="s">
        <v>108</v>
      </c>
      <c r="B3472" s="16">
        <v>38383</v>
      </c>
      <c r="C3472" s="16" t="str">
        <f t="shared" si="162"/>
        <v>Jan</v>
      </c>
      <c r="D3472" s="16" t="str">
        <f t="shared" si="163"/>
        <v>FY 2005</v>
      </c>
      <c r="E3472" s="16" t="str">
        <f t="shared" si="164"/>
        <v>Q4</v>
      </c>
      <c r="F3472" t="s">
        <v>147</v>
      </c>
      <c r="G3472" t="s">
        <v>148</v>
      </c>
      <c r="H3472">
        <v>2732</v>
      </c>
      <c r="I3472" t="s">
        <v>111</v>
      </c>
      <c r="J3472" t="s">
        <v>112</v>
      </c>
      <c r="L3472">
        <v>130</v>
      </c>
      <c r="M3472" t="s">
        <v>149</v>
      </c>
    </row>
    <row r="3473" spans="1:13" x14ac:dyDescent="0.3">
      <c r="A3473" t="s">
        <v>108</v>
      </c>
      <c r="B3473" s="16">
        <v>38383</v>
      </c>
      <c r="C3473" s="16" t="str">
        <f t="shared" si="162"/>
        <v>Jan</v>
      </c>
      <c r="D3473" s="16" t="str">
        <f t="shared" si="163"/>
        <v>FY 2005</v>
      </c>
      <c r="E3473" s="16" t="str">
        <f t="shared" si="164"/>
        <v>Q4</v>
      </c>
      <c r="F3473" t="s">
        <v>150</v>
      </c>
      <c r="G3473" t="s">
        <v>151</v>
      </c>
      <c r="H3473">
        <v>34224</v>
      </c>
      <c r="I3473" t="s">
        <v>111</v>
      </c>
      <c r="J3473" t="s">
        <v>112</v>
      </c>
      <c r="L3473">
        <v>140</v>
      </c>
      <c r="M3473" t="s">
        <v>152</v>
      </c>
    </row>
    <row r="3474" spans="1:13" x14ac:dyDescent="0.3">
      <c r="A3474" t="s">
        <v>108</v>
      </c>
      <c r="B3474" s="16">
        <v>38352</v>
      </c>
      <c r="C3474" s="16" t="str">
        <f t="shared" si="162"/>
        <v>Dec</v>
      </c>
      <c r="D3474" s="16" t="str">
        <f t="shared" si="163"/>
        <v>FY 2005</v>
      </c>
      <c r="E3474" s="16" t="str">
        <f t="shared" si="164"/>
        <v>Q3</v>
      </c>
      <c r="F3474" t="s">
        <v>109</v>
      </c>
      <c r="G3474" t="s">
        <v>110</v>
      </c>
      <c r="H3474">
        <v>19149</v>
      </c>
      <c r="I3474" t="s">
        <v>111</v>
      </c>
      <c r="J3474" t="s">
        <v>112</v>
      </c>
      <c r="L3474">
        <v>10</v>
      </c>
      <c r="M3474" t="s">
        <v>113</v>
      </c>
    </row>
    <row r="3475" spans="1:13" x14ac:dyDescent="0.3">
      <c r="A3475" t="s">
        <v>108</v>
      </c>
      <c r="B3475" s="16">
        <v>38352</v>
      </c>
      <c r="C3475" s="16" t="str">
        <f t="shared" si="162"/>
        <v>Dec</v>
      </c>
      <c r="D3475" s="16" t="str">
        <f t="shared" si="163"/>
        <v>FY 2005</v>
      </c>
      <c r="E3475" s="16" t="str">
        <f t="shared" si="164"/>
        <v>Q3</v>
      </c>
      <c r="F3475" t="s">
        <v>114</v>
      </c>
      <c r="G3475" t="s">
        <v>115</v>
      </c>
      <c r="H3475">
        <v>10963</v>
      </c>
      <c r="I3475" t="s">
        <v>111</v>
      </c>
      <c r="J3475" t="s">
        <v>112</v>
      </c>
      <c r="L3475">
        <v>20</v>
      </c>
      <c r="M3475" t="s">
        <v>116</v>
      </c>
    </row>
    <row r="3476" spans="1:13" x14ac:dyDescent="0.3">
      <c r="A3476" t="s">
        <v>108</v>
      </c>
      <c r="B3476" s="16">
        <v>38352</v>
      </c>
      <c r="C3476" s="16" t="str">
        <f t="shared" si="162"/>
        <v>Dec</v>
      </c>
      <c r="D3476" s="16" t="str">
        <f t="shared" si="163"/>
        <v>FY 2005</v>
      </c>
      <c r="E3476" s="16" t="str">
        <f t="shared" si="164"/>
        <v>Q3</v>
      </c>
      <c r="F3476" t="s">
        <v>117</v>
      </c>
      <c r="G3476" t="s">
        <v>118</v>
      </c>
      <c r="H3476">
        <v>563</v>
      </c>
      <c r="I3476" t="s">
        <v>111</v>
      </c>
      <c r="J3476" t="s">
        <v>112</v>
      </c>
      <c r="L3476">
        <v>30</v>
      </c>
      <c r="M3476" t="s">
        <v>119</v>
      </c>
    </row>
    <row r="3477" spans="1:13" x14ac:dyDescent="0.3">
      <c r="A3477" t="s">
        <v>108</v>
      </c>
      <c r="B3477" s="16">
        <v>38352</v>
      </c>
      <c r="C3477" s="16" t="str">
        <f t="shared" si="162"/>
        <v>Dec</v>
      </c>
      <c r="D3477" s="16" t="str">
        <f t="shared" si="163"/>
        <v>FY 2005</v>
      </c>
      <c r="E3477" s="16" t="str">
        <f t="shared" si="164"/>
        <v>Q3</v>
      </c>
      <c r="F3477" t="s">
        <v>120</v>
      </c>
      <c r="G3477" t="s">
        <v>121</v>
      </c>
      <c r="H3477">
        <v>107</v>
      </c>
      <c r="I3477" t="s">
        <v>111</v>
      </c>
      <c r="J3477" t="s">
        <v>112</v>
      </c>
      <c r="L3477">
        <v>40</v>
      </c>
      <c r="M3477" t="s">
        <v>122</v>
      </c>
    </row>
    <row r="3478" spans="1:13" x14ac:dyDescent="0.3">
      <c r="A3478" t="s">
        <v>108</v>
      </c>
      <c r="B3478" s="16">
        <v>38352</v>
      </c>
      <c r="C3478" s="16" t="str">
        <f t="shared" si="162"/>
        <v>Dec</v>
      </c>
      <c r="D3478" s="16" t="str">
        <f t="shared" si="163"/>
        <v>FY 2005</v>
      </c>
      <c r="E3478" s="16" t="str">
        <f t="shared" si="164"/>
        <v>Q3</v>
      </c>
      <c r="F3478" t="s">
        <v>123</v>
      </c>
      <c r="G3478" t="s">
        <v>124</v>
      </c>
      <c r="H3478">
        <v>2596</v>
      </c>
      <c r="I3478" t="s">
        <v>111</v>
      </c>
      <c r="J3478" t="s">
        <v>112</v>
      </c>
      <c r="L3478">
        <v>50</v>
      </c>
      <c r="M3478" t="s">
        <v>125</v>
      </c>
    </row>
    <row r="3479" spans="1:13" x14ac:dyDescent="0.3">
      <c r="A3479" t="s">
        <v>108</v>
      </c>
      <c r="B3479" s="16">
        <v>38352</v>
      </c>
      <c r="C3479" s="16" t="str">
        <f t="shared" si="162"/>
        <v>Dec</v>
      </c>
      <c r="D3479" s="16" t="str">
        <f t="shared" si="163"/>
        <v>FY 2005</v>
      </c>
      <c r="E3479" s="16" t="str">
        <f t="shared" si="164"/>
        <v>Q3</v>
      </c>
      <c r="F3479" t="s">
        <v>126</v>
      </c>
      <c r="G3479" t="s">
        <v>127</v>
      </c>
      <c r="H3479">
        <v>4920</v>
      </c>
      <c r="I3479" t="s">
        <v>111</v>
      </c>
      <c r="J3479" t="s">
        <v>112</v>
      </c>
      <c r="L3479">
        <v>60</v>
      </c>
      <c r="M3479" t="s">
        <v>128</v>
      </c>
    </row>
    <row r="3480" spans="1:13" x14ac:dyDescent="0.3">
      <c r="A3480" t="s">
        <v>108</v>
      </c>
      <c r="B3480" s="16">
        <v>38352</v>
      </c>
      <c r="C3480" s="16" t="str">
        <f t="shared" si="162"/>
        <v>Dec</v>
      </c>
      <c r="D3480" s="16" t="str">
        <f t="shared" si="163"/>
        <v>FY 2005</v>
      </c>
      <c r="E3480" s="16" t="str">
        <f t="shared" si="164"/>
        <v>Q3</v>
      </c>
      <c r="F3480" t="s">
        <v>129</v>
      </c>
      <c r="G3480" t="s">
        <v>130</v>
      </c>
      <c r="H3480">
        <v>35071</v>
      </c>
      <c r="I3480" t="s">
        <v>111</v>
      </c>
      <c r="J3480" t="s">
        <v>112</v>
      </c>
      <c r="L3480">
        <v>70</v>
      </c>
      <c r="M3480" t="s">
        <v>131</v>
      </c>
    </row>
    <row r="3481" spans="1:13" x14ac:dyDescent="0.3">
      <c r="A3481" t="s">
        <v>108</v>
      </c>
      <c r="B3481" s="16">
        <v>38352</v>
      </c>
      <c r="C3481" s="16" t="str">
        <f t="shared" si="162"/>
        <v>Dec</v>
      </c>
      <c r="D3481" s="16" t="str">
        <f t="shared" si="163"/>
        <v>FY 2005</v>
      </c>
      <c r="E3481" s="16" t="str">
        <f t="shared" si="164"/>
        <v>Q3</v>
      </c>
      <c r="F3481" t="s">
        <v>132</v>
      </c>
      <c r="G3481" t="s">
        <v>133</v>
      </c>
      <c r="H3481">
        <v>19780</v>
      </c>
      <c r="I3481" t="s">
        <v>111</v>
      </c>
      <c r="J3481" t="s">
        <v>112</v>
      </c>
      <c r="L3481">
        <v>80</v>
      </c>
      <c r="M3481" t="s">
        <v>134</v>
      </c>
    </row>
    <row r="3482" spans="1:13" x14ac:dyDescent="0.3">
      <c r="A3482" t="s">
        <v>108</v>
      </c>
      <c r="B3482" s="16">
        <v>38352</v>
      </c>
      <c r="C3482" s="16" t="str">
        <f t="shared" si="162"/>
        <v>Dec</v>
      </c>
      <c r="D3482" s="16" t="str">
        <f t="shared" si="163"/>
        <v>FY 2005</v>
      </c>
      <c r="E3482" s="16" t="str">
        <f t="shared" si="164"/>
        <v>Q3</v>
      </c>
      <c r="F3482" t="s">
        <v>135</v>
      </c>
      <c r="G3482" t="s">
        <v>136</v>
      </c>
      <c r="H3482">
        <v>11327</v>
      </c>
      <c r="I3482" t="s">
        <v>111</v>
      </c>
      <c r="J3482" t="s">
        <v>112</v>
      </c>
      <c r="L3482">
        <v>90</v>
      </c>
      <c r="M3482" t="s">
        <v>137</v>
      </c>
    </row>
    <row r="3483" spans="1:13" x14ac:dyDescent="0.3">
      <c r="A3483" t="s">
        <v>108</v>
      </c>
      <c r="B3483" s="16">
        <v>38352</v>
      </c>
      <c r="C3483" s="16" t="str">
        <f t="shared" si="162"/>
        <v>Dec</v>
      </c>
      <c r="D3483" s="16" t="str">
        <f t="shared" si="163"/>
        <v>FY 2005</v>
      </c>
      <c r="E3483" s="16" t="str">
        <f t="shared" si="164"/>
        <v>Q3</v>
      </c>
      <c r="F3483" t="s">
        <v>138</v>
      </c>
      <c r="G3483" t="s">
        <v>139</v>
      </c>
      <c r="H3483">
        <v>586</v>
      </c>
      <c r="I3483" t="s">
        <v>111</v>
      </c>
      <c r="J3483" t="s">
        <v>112</v>
      </c>
      <c r="L3483">
        <v>100</v>
      </c>
      <c r="M3483" t="s">
        <v>140</v>
      </c>
    </row>
    <row r="3484" spans="1:13" x14ac:dyDescent="0.3">
      <c r="A3484" t="s">
        <v>108</v>
      </c>
      <c r="B3484" s="16">
        <v>38352</v>
      </c>
      <c r="C3484" s="16" t="str">
        <f t="shared" si="162"/>
        <v>Dec</v>
      </c>
      <c r="D3484" s="16" t="str">
        <f t="shared" si="163"/>
        <v>FY 2005</v>
      </c>
      <c r="E3484" s="16" t="str">
        <f t="shared" si="164"/>
        <v>Q3</v>
      </c>
      <c r="F3484" t="s">
        <v>141</v>
      </c>
      <c r="G3484" t="s">
        <v>142</v>
      </c>
      <c r="H3484">
        <v>200</v>
      </c>
      <c r="I3484" t="s">
        <v>111</v>
      </c>
      <c r="J3484" t="s">
        <v>112</v>
      </c>
      <c r="L3484">
        <v>110</v>
      </c>
      <c r="M3484" t="s">
        <v>143</v>
      </c>
    </row>
    <row r="3485" spans="1:13" x14ac:dyDescent="0.3">
      <c r="A3485" t="s">
        <v>108</v>
      </c>
      <c r="B3485" s="16">
        <v>38352</v>
      </c>
      <c r="C3485" s="16" t="str">
        <f t="shared" si="162"/>
        <v>Dec</v>
      </c>
      <c r="D3485" s="16" t="str">
        <f t="shared" si="163"/>
        <v>FY 2005</v>
      </c>
      <c r="E3485" s="16" t="str">
        <f t="shared" si="164"/>
        <v>Q3</v>
      </c>
      <c r="F3485" t="s">
        <v>144</v>
      </c>
      <c r="G3485" t="s">
        <v>145</v>
      </c>
      <c r="H3485">
        <v>2863</v>
      </c>
      <c r="I3485" t="s">
        <v>111</v>
      </c>
      <c r="J3485" t="s">
        <v>112</v>
      </c>
      <c r="L3485">
        <v>120</v>
      </c>
      <c r="M3485" t="s">
        <v>146</v>
      </c>
    </row>
    <row r="3486" spans="1:13" x14ac:dyDescent="0.3">
      <c r="A3486" t="s">
        <v>108</v>
      </c>
      <c r="B3486" s="16">
        <v>38352</v>
      </c>
      <c r="C3486" s="16" t="str">
        <f t="shared" si="162"/>
        <v>Dec</v>
      </c>
      <c r="D3486" s="16" t="str">
        <f t="shared" si="163"/>
        <v>FY 2005</v>
      </c>
      <c r="E3486" s="16" t="str">
        <f t="shared" si="164"/>
        <v>Q3</v>
      </c>
      <c r="F3486" t="s">
        <v>147</v>
      </c>
      <c r="G3486" t="s">
        <v>148</v>
      </c>
      <c r="H3486">
        <v>4804</v>
      </c>
      <c r="I3486" t="s">
        <v>111</v>
      </c>
      <c r="J3486" t="s">
        <v>112</v>
      </c>
      <c r="L3486">
        <v>130</v>
      </c>
      <c r="M3486" t="s">
        <v>149</v>
      </c>
    </row>
    <row r="3487" spans="1:13" x14ac:dyDescent="0.3">
      <c r="A3487" t="s">
        <v>108</v>
      </c>
      <c r="B3487" s="16">
        <v>38352</v>
      </c>
      <c r="C3487" s="16" t="str">
        <f t="shared" si="162"/>
        <v>Dec</v>
      </c>
      <c r="D3487" s="16" t="str">
        <f t="shared" si="163"/>
        <v>FY 2005</v>
      </c>
      <c r="E3487" s="16" t="str">
        <f t="shared" si="164"/>
        <v>Q3</v>
      </c>
      <c r="F3487" t="s">
        <v>150</v>
      </c>
      <c r="G3487" t="s">
        <v>151</v>
      </c>
      <c r="H3487">
        <v>35332</v>
      </c>
      <c r="I3487" t="s">
        <v>111</v>
      </c>
      <c r="J3487" t="s">
        <v>112</v>
      </c>
      <c r="L3487">
        <v>140</v>
      </c>
      <c r="M3487" t="s">
        <v>152</v>
      </c>
    </row>
    <row r="3488" spans="1:13" x14ac:dyDescent="0.3">
      <c r="A3488" t="s">
        <v>108</v>
      </c>
      <c r="B3488" s="16">
        <v>38321</v>
      </c>
      <c r="C3488" s="16" t="str">
        <f t="shared" si="162"/>
        <v>Nov</v>
      </c>
      <c r="D3488" s="16" t="str">
        <f t="shared" si="163"/>
        <v>FY 2005</v>
      </c>
      <c r="E3488" s="16" t="str">
        <f t="shared" si="164"/>
        <v>Q3</v>
      </c>
      <c r="F3488" t="s">
        <v>109</v>
      </c>
      <c r="G3488" t="s">
        <v>110</v>
      </c>
      <c r="H3488">
        <v>12665</v>
      </c>
      <c r="I3488" t="s">
        <v>111</v>
      </c>
      <c r="J3488" t="s">
        <v>112</v>
      </c>
      <c r="L3488">
        <v>10</v>
      </c>
      <c r="M3488" t="s">
        <v>113</v>
      </c>
    </row>
    <row r="3489" spans="1:13" x14ac:dyDescent="0.3">
      <c r="A3489" t="s">
        <v>108</v>
      </c>
      <c r="B3489" s="16">
        <v>38321</v>
      </c>
      <c r="C3489" s="16" t="str">
        <f t="shared" si="162"/>
        <v>Nov</v>
      </c>
      <c r="D3489" s="16" t="str">
        <f t="shared" si="163"/>
        <v>FY 2005</v>
      </c>
      <c r="E3489" s="16" t="str">
        <f t="shared" si="164"/>
        <v>Q3</v>
      </c>
      <c r="F3489" t="s">
        <v>114</v>
      </c>
      <c r="G3489" t="s">
        <v>115</v>
      </c>
      <c r="H3489">
        <v>7831</v>
      </c>
      <c r="I3489" t="s">
        <v>111</v>
      </c>
      <c r="J3489" t="s">
        <v>112</v>
      </c>
      <c r="L3489">
        <v>20</v>
      </c>
      <c r="M3489" t="s">
        <v>116</v>
      </c>
    </row>
    <row r="3490" spans="1:13" x14ac:dyDescent="0.3">
      <c r="A3490" t="s">
        <v>108</v>
      </c>
      <c r="B3490" s="16">
        <v>38321</v>
      </c>
      <c r="C3490" s="16" t="str">
        <f t="shared" si="162"/>
        <v>Nov</v>
      </c>
      <c r="D3490" s="16" t="str">
        <f t="shared" si="163"/>
        <v>FY 2005</v>
      </c>
      <c r="E3490" s="16" t="str">
        <f t="shared" si="164"/>
        <v>Q3</v>
      </c>
      <c r="F3490" t="s">
        <v>117</v>
      </c>
      <c r="G3490" t="s">
        <v>118</v>
      </c>
      <c r="H3490">
        <v>159</v>
      </c>
      <c r="I3490" t="s">
        <v>111</v>
      </c>
      <c r="J3490" t="s">
        <v>112</v>
      </c>
      <c r="L3490">
        <v>30</v>
      </c>
      <c r="M3490" t="s">
        <v>119</v>
      </c>
    </row>
    <row r="3491" spans="1:13" x14ac:dyDescent="0.3">
      <c r="A3491" t="s">
        <v>108</v>
      </c>
      <c r="B3491" s="16">
        <v>38321</v>
      </c>
      <c r="C3491" s="16" t="str">
        <f t="shared" si="162"/>
        <v>Nov</v>
      </c>
      <c r="D3491" s="16" t="str">
        <f t="shared" si="163"/>
        <v>FY 2005</v>
      </c>
      <c r="E3491" s="16" t="str">
        <f t="shared" si="164"/>
        <v>Q3</v>
      </c>
      <c r="F3491" t="s">
        <v>120</v>
      </c>
      <c r="G3491" t="s">
        <v>121</v>
      </c>
      <c r="H3491">
        <v>91</v>
      </c>
      <c r="I3491" t="s">
        <v>111</v>
      </c>
      <c r="J3491" t="s">
        <v>112</v>
      </c>
      <c r="L3491">
        <v>40</v>
      </c>
      <c r="M3491" t="s">
        <v>122</v>
      </c>
    </row>
    <row r="3492" spans="1:13" x14ac:dyDescent="0.3">
      <c r="A3492" t="s">
        <v>108</v>
      </c>
      <c r="B3492" s="16">
        <v>38321</v>
      </c>
      <c r="C3492" s="16" t="str">
        <f t="shared" si="162"/>
        <v>Nov</v>
      </c>
      <c r="D3492" s="16" t="str">
        <f t="shared" si="163"/>
        <v>FY 2005</v>
      </c>
      <c r="E3492" s="16" t="str">
        <f t="shared" si="164"/>
        <v>Q3</v>
      </c>
      <c r="F3492" t="s">
        <v>123</v>
      </c>
      <c r="G3492" t="s">
        <v>124</v>
      </c>
      <c r="H3492">
        <v>1484</v>
      </c>
      <c r="I3492" t="s">
        <v>111</v>
      </c>
      <c r="J3492" t="s">
        <v>112</v>
      </c>
      <c r="L3492">
        <v>50</v>
      </c>
      <c r="M3492" t="s">
        <v>125</v>
      </c>
    </row>
    <row r="3493" spans="1:13" x14ac:dyDescent="0.3">
      <c r="A3493" t="s">
        <v>108</v>
      </c>
      <c r="B3493" s="16">
        <v>38321</v>
      </c>
      <c r="C3493" s="16" t="str">
        <f t="shared" si="162"/>
        <v>Nov</v>
      </c>
      <c r="D3493" s="16" t="str">
        <f t="shared" si="163"/>
        <v>FY 2005</v>
      </c>
      <c r="E3493" s="16" t="str">
        <f t="shared" si="164"/>
        <v>Q3</v>
      </c>
      <c r="F3493" t="s">
        <v>126</v>
      </c>
      <c r="G3493" t="s">
        <v>127</v>
      </c>
      <c r="H3493">
        <v>3100</v>
      </c>
      <c r="I3493" t="s">
        <v>111</v>
      </c>
      <c r="J3493" t="s">
        <v>112</v>
      </c>
      <c r="L3493">
        <v>60</v>
      </c>
      <c r="M3493" t="s">
        <v>128</v>
      </c>
    </row>
    <row r="3494" spans="1:13" x14ac:dyDescent="0.3">
      <c r="A3494" t="s">
        <v>108</v>
      </c>
      <c r="B3494" s="16">
        <v>38321</v>
      </c>
      <c r="C3494" s="16" t="str">
        <f t="shared" si="162"/>
        <v>Nov</v>
      </c>
      <c r="D3494" s="16" t="str">
        <f t="shared" si="163"/>
        <v>FY 2005</v>
      </c>
      <c r="E3494" s="16" t="str">
        <f t="shared" si="164"/>
        <v>Q3</v>
      </c>
      <c r="F3494" t="s">
        <v>129</v>
      </c>
      <c r="G3494" t="s">
        <v>130</v>
      </c>
      <c r="H3494">
        <v>31522</v>
      </c>
      <c r="I3494" t="s">
        <v>111</v>
      </c>
      <c r="J3494" t="s">
        <v>112</v>
      </c>
      <c r="L3494">
        <v>70</v>
      </c>
      <c r="M3494" t="s">
        <v>131</v>
      </c>
    </row>
    <row r="3495" spans="1:13" x14ac:dyDescent="0.3">
      <c r="A3495" t="s">
        <v>108</v>
      </c>
      <c r="B3495" s="16">
        <v>38321</v>
      </c>
      <c r="C3495" s="16" t="str">
        <f t="shared" si="162"/>
        <v>Nov</v>
      </c>
      <c r="D3495" s="16" t="str">
        <f t="shared" si="163"/>
        <v>FY 2005</v>
      </c>
      <c r="E3495" s="16" t="str">
        <f t="shared" si="164"/>
        <v>Q3</v>
      </c>
      <c r="F3495" t="s">
        <v>132</v>
      </c>
      <c r="G3495" t="s">
        <v>133</v>
      </c>
      <c r="H3495">
        <v>13301</v>
      </c>
      <c r="I3495" t="s">
        <v>111</v>
      </c>
      <c r="J3495" t="s">
        <v>112</v>
      </c>
      <c r="L3495">
        <v>80</v>
      </c>
      <c r="M3495" t="s">
        <v>134</v>
      </c>
    </row>
    <row r="3496" spans="1:13" x14ac:dyDescent="0.3">
      <c r="A3496" t="s">
        <v>108</v>
      </c>
      <c r="B3496" s="16">
        <v>38321</v>
      </c>
      <c r="C3496" s="16" t="str">
        <f t="shared" si="162"/>
        <v>Nov</v>
      </c>
      <c r="D3496" s="16" t="str">
        <f t="shared" si="163"/>
        <v>FY 2005</v>
      </c>
      <c r="E3496" s="16" t="str">
        <f t="shared" si="164"/>
        <v>Q3</v>
      </c>
      <c r="F3496" t="s">
        <v>135</v>
      </c>
      <c r="G3496" t="s">
        <v>136</v>
      </c>
      <c r="H3496">
        <v>8023</v>
      </c>
      <c r="I3496" t="s">
        <v>111</v>
      </c>
      <c r="J3496" t="s">
        <v>112</v>
      </c>
      <c r="L3496">
        <v>90</v>
      </c>
      <c r="M3496" t="s">
        <v>137</v>
      </c>
    </row>
    <row r="3497" spans="1:13" x14ac:dyDescent="0.3">
      <c r="A3497" t="s">
        <v>108</v>
      </c>
      <c r="B3497" s="16">
        <v>38321</v>
      </c>
      <c r="C3497" s="16" t="str">
        <f t="shared" si="162"/>
        <v>Nov</v>
      </c>
      <c r="D3497" s="16" t="str">
        <f t="shared" si="163"/>
        <v>FY 2005</v>
      </c>
      <c r="E3497" s="16" t="str">
        <f t="shared" si="164"/>
        <v>Q3</v>
      </c>
      <c r="F3497" t="s">
        <v>138</v>
      </c>
      <c r="G3497" t="s">
        <v>139</v>
      </c>
      <c r="H3497">
        <v>137</v>
      </c>
      <c r="I3497" t="s">
        <v>111</v>
      </c>
      <c r="J3497" t="s">
        <v>112</v>
      </c>
      <c r="L3497">
        <v>100</v>
      </c>
      <c r="M3497" t="s">
        <v>140</v>
      </c>
    </row>
    <row r="3498" spans="1:13" x14ac:dyDescent="0.3">
      <c r="A3498" t="s">
        <v>108</v>
      </c>
      <c r="B3498" s="16">
        <v>38321</v>
      </c>
      <c r="C3498" s="16" t="str">
        <f t="shared" si="162"/>
        <v>Nov</v>
      </c>
      <c r="D3498" s="16" t="str">
        <f t="shared" si="163"/>
        <v>FY 2005</v>
      </c>
      <c r="E3498" s="16" t="str">
        <f t="shared" si="164"/>
        <v>Q3</v>
      </c>
      <c r="F3498" t="s">
        <v>141</v>
      </c>
      <c r="G3498" t="s">
        <v>142</v>
      </c>
      <c r="H3498">
        <v>79</v>
      </c>
      <c r="I3498" t="s">
        <v>111</v>
      </c>
      <c r="J3498" t="s">
        <v>112</v>
      </c>
      <c r="L3498">
        <v>110</v>
      </c>
      <c r="M3498" t="s">
        <v>143</v>
      </c>
    </row>
    <row r="3499" spans="1:13" x14ac:dyDescent="0.3">
      <c r="A3499" t="s">
        <v>108</v>
      </c>
      <c r="B3499" s="16">
        <v>38321</v>
      </c>
      <c r="C3499" s="16" t="str">
        <f t="shared" si="162"/>
        <v>Nov</v>
      </c>
      <c r="D3499" s="16" t="str">
        <f t="shared" si="163"/>
        <v>FY 2005</v>
      </c>
      <c r="E3499" s="16" t="str">
        <f t="shared" si="164"/>
        <v>Q3</v>
      </c>
      <c r="F3499" t="s">
        <v>144</v>
      </c>
      <c r="G3499" t="s">
        <v>145</v>
      </c>
      <c r="H3499">
        <v>1595</v>
      </c>
      <c r="I3499" t="s">
        <v>111</v>
      </c>
      <c r="J3499" t="s">
        <v>112</v>
      </c>
      <c r="L3499">
        <v>120</v>
      </c>
      <c r="M3499" t="s">
        <v>146</v>
      </c>
    </row>
    <row r="3500" spans="1:13" x14ac:dyDescent="0.3">
      <c r="A3500" t="s">
        <v>108</v>
      </c>
      <c r="B3500" s="16">
        <v>38321</v>
      </c>
      <c r="C3500" s="16" t="str">
        <f t="shared" si="162"/>
        <v>Nov</v>
      </c>
      <c r="D3500" s="16" t="str">
        <f t="shared" si="163"/>
        <v>FY 2005</v>
      </c>
      <c r="E3500" s="16" t="str">
        <f t="shared" si="164"/>
        <v>Q3</v>
      </c>
      <c r="F3500" t="s">
        <v>147</v>
      </c>
      <c r="G3500" t="s">
        <v>148</v>
      </c>
      <c r="H3500">
        <v>3467</v>
      </c>
      <c r="I3500" t="s">
        <v>111</v>
      </c>
      <c r="J3500" t="s">
        <v>112</v>
      </c>
      <c r="L3500">
        <v>130</v>
      </c>
      <c r="M3500" t="s">
        <v>149</v>
      </c>
    </row>
    <row r="3501" spans="1:13" x14ac:dyDescent="0.3">
      <c r="A3501" t="s">
        <v>108</v>
      </c>
      <c r="B3501" s="16">
        <v>38321</v>
      </c>
      <c r="C3501" s="16" t="str">
        <f t="shared" si="162"/>
        <v>Nov</v>
      </c>
      <c r="D3501" s="16" t="str">
        <f t="shared" si="163"/>
        <v>FY 2005</v>
      </c>
      <c r="E3501" s="16" t="str">
        <f t="shared" si="164"/>
        <v>Q3</v>
      </c>
      <c r="F3501" t="s">
        <v>150</v>
      </c>
      <c r="G3501" t="s">
        <v>151</v>
      </c>
      <c r="H3501">
        <v>30802</v>
      </c>
      <c r="I3501" t="s">
        <v>111</v>
      </c>
      <c r="J3501" t="s">
        <v>112</v>
      </c>
      <c r="L3501">
        <v>140</v>
      </c>
      <c r="M3501" t="s">
        <v>152</v>
      </c>
    </row>
    <row r="3502" spans="1:13" x14ac:dyDescent="0.3">
      <c r="A3502" t="s">
        <v>108</v>
      </c>
      <c r="B3502" s="16">
        <v>38291</v>
      </c>
      <c r="C3502" s="16" t="str">
        <f t="shared" si="162"/>
        <v>Oct</v>
      </c>
      <c r="D3502" s="16" t="str">
        <f t="shared" si="163"/>
        <v>FY 2005</v>
      </c>
      <c r="E3502" s="16" t="str">
        <f t="shared" si="164"/>
        <v>Q3</v>
      </c>
      <c r="F3502" t="s">
        <v>109</v>
      </c>
      <c r="G3502" t="s">
        <v>110</v>
      </c>
      <c r="H3502">
        <v>14927</v>
      </c>
      <c r="I3502" t="s">
        <v>111</v>
      </c>
      <c r="J3502" t="s">
        <v>112</v>
      </c>
      <c r="L3502">
        <v>10</v>
      </c>
      <c r="M3502" t="s">
        <v>113</v>
      </c>
    </row>
    <row r="3503" spans="1:13" x14ac:dyDescent="0.3">
      <c r="A3503" t="s">
        <v>108</v>
      </c>
      <c r="B3503" s="16">
        <v>38291</v>
      </c>
      <c r="C3503" s="16" t="str">
        <f t="shared" si="162"/>
        <v>Oct</v>
      </c>
      <c r="D3503" s="16" t="str">
        <f t="shared" si="163"/>
        <v>FY 2005</v>
      </c>
      <c r="E3503" s="16" t="str">
        <f t="shared" si="164"/>
        <v>Q3</v>
      </c>
      <c r="F3503" t="s">
        <v>114</v>
      </c>
      <c r="G3503" t="s">
        <v>115</v>
      </c>
      <c r="H3503">
        <v>9366</v>
      </c>
      <c r="I3503" t="s">
        <v>111</v>
      </c>
      <c r="J3503" t="s">
        <v>112</v>
      </c>
      <c r="L3503">
        <v>20</v>
      </c>
      <c r="M3503" t="s">
        <v>116</v>
      </c>
    </row>
    <row r="3504" spans="1:13" x14ac:dyDescent="0.3">
      <c r="A3504" t="s">
        <v>108</v>
      </c>
      <c r="B3504" s="16">
        <v>38291</v>
      </c>
      <c r="C3504" s="16" t="str">
        <f t="shared" si="162"/>
        <v>Oct</v>
      </c>
      <c r="D3504" s="16" t="str">
        <f t="shared" si="163"/>
        <v>FY 2005</v>
      </c>
      <c r="E3504" s="16" t="str">
        <f t="shared" si="164"/>
        <v>Q3</v>
      </c>
      <c r="F3504" t="s">
        <v>117</v>
      </c>
      <c r="G3504" t="s">
        <v>118</v>
      </c>
      <c r="H3504">
        <v>168</v>
      </c>
      <c r="I3504" t="s">
        <v>111</v>
      </c>
      <c r="J3504" t="s">
        <v>112</v>
      </c>
      <c r="L3504">
        <v>30</v>
      </c>
      <c r="M3504" t="s">
        <v>119</v>
      </c>
    </row>
    <row r="3505" spans="1:13" x14ac:dyDescent="0.3">
      <c r="A3505" t="s">
        <v>108</v>
      </c>
      <c r="B3505" s="16">
        <v>38291</v>
      </c>
      <c r="C3505" s="16" t="str">
        <f t="shared" si="162"/>
        <v>Oct</v>
      </c>
      <c r="D3505" s="16" t="str">
        <f t="shared" si="163"/>
        <v>FY 2005</v>
      </c>
      <c r="E3505" s="16" t="str">
        <f t="shared" si="164"/>
        <v>Q3</v>
      </c>
      <c r="F3505" t="s">
        <v>120</v>
      </c>
      <c r="G3505" t="s">
        <v>121</v>
      </c>
      <c r="H3505">
        <v>117</v>
      </c>
      <c r="I3505" t="s">
        <v>111</v>
      </c>
      <c r="J3505" t="s">
        <v>112</v>
      </c>
      <c r="L3505">
        <v>40</v>
      </c>
      <c r="M3505" t="s">
        <v>122</v>
      </c>
    </row>
    <row r="3506" spans="1:13" x14ac:dyDescent="0.3">
      <c r="A3506" t="s">
        <v>108</v>
      </c>
      <c r="B3506" s="16">
        <v>38291</v>
      </c>
      <c r="C3506" s="16" t="str">
        <f t="shared" si="162"/>
        <v>Oct</v>
      </c>
      <c r="D3506" s="16" t="str">
        <f t="shared" si="163"/>
        <v>FY 2005</v>
      </c>
      <c r="E3506" s="16" t="str">
        <f t="shared" si="164"/>
        <v>Q3</v>
      </c>
      <c r="F3506" t="s">
        <v>123</v>
      </c>
      <c r="G3506" t="s">
        <v>124</v>
      </c>
      <c r="H3506">
        <v>1913</v>
      </c>
      <c r="I3506" t="s">
        <v>111</v>
      </c>
      <c r="J3506" t="s">
        <v>112</v>
      </c>
      <c r="L3506">
        <v>50</v>
      </c>
      <c r="M3506" t="s">
        <v>125</v>
      </c>
    </row>
    <row r="3507" spans="1:13" x14ac:dyDescent="0.3">
      <c r="A3507" t="s">
        <v>108</v>
      </c>
      <c r="B3507" s="16">
        <v>38291</v>
      </c>
      <c r="C3507" s="16" t="str">
        <f t="shared" si="162"/>
        <v>Oct</v>
      </c>
      <c r="D3507" s="16" t="str">
        <f t="shared" si="163"/>
        <v>FY 2005</v>
      </c>
      <c r="E3507" s="16" t="str">
        <f t="shared" si="164"/>
        <v>Q3</v>
      </c>
      <c r="F3507" t="s">
        <v>126</v>
      </c>
      <c r="G3507" t="s">
        <v>127</v>
      </c>
      <c r="H3507">
        <v>3363</v>
      </c>
      <c r="I3507" t="s">
        <v>111</v>
      </c>
      <c r="J3507" t="s">
        <v>112</v>
      </c>
      <c r="L3507">
        <v>60</v>
      </c>
      <c r="M3507" t="s">
        <v>128</v>
      </c>
    </row>
    <row r="3508" spans="1:13" x14ac:dyDescent="0.3">
      <c r="A3508" t="s">
        <v>108</v>
      </c>
      <c r="B3508" s="16">
        <v>38291</v>
      </c>
      <c r="C3508" s="16" t="str">
        <f t="shared" si="162"/>
        <v>Oct</v>
      </c>
      <c r="D3508" s="16" t="str">
        <f t="shared" si="163"/>
        <v>FY 2005</v>
      </c>
      <c r="E3508" s="16" t="str">
        <f t="shared" si="164"/>
        <v>Q3</v>
      </c>
      <c r="F3508" t="s">
        <v>129</v>
      </c>
      <c r="G3508" t="s">
        <v>130</v>
      </c>
      <c r="H3508">
        <v>32140</v>
      </c>
      <c r="I3508" t="s">
        <v>111</v>
      </c>
      <c r="J3508" t="s">
        <v>112</v>
      </c>
      <c r="L3508">
        <v>70</v>
      </c>
      <c r="M3508" t="s">
        <v>131</v>
      </c>
    </row>
    <row r="3509" spans="1:13" x14ac:dyDescent="0.3">
      <c r="A3509" t="s">
        <v>108</v>
      </c>
      <c r="B3509" s="16">
        <v>38291</v>
      </c>
      <c r="C3509" s="16" t="str">
        <f t="shared" si="162"/>
        <v>Oct</v>
      </c>
      <c r="D3509" s="16" t="str">
        <f t="shared" si="163"/>
        <v>FY 2005</v>
      </c>
      <c r="E3509" s="16" t="str">
        <f t="shared" si="164"/>
        <v>Q3</v>
      </c>
      <c r="F3509" t="s">
        <v>132</v>
      </c>
      <c r="G3509" t="s">
        <v>133</v>
      </c>
      <c r="H3509">
        <v>15146</v>
      </c>
      <c r="I3509" t="s">
        <v>111</v>
      </c>
      <c r="J3509" t="s">
        <v>112</v>
      </c>
      <c r="L3509">
        <v>80</v>
      </c>
      <c r="M3509" t="s">
        <v>134</v>
      </c>
    </row>
    <row r="3510" spans="1:13" x14ac:dyDescent="0.3">
      <c r="A3510" t="s">
        <v>108</v>
      </c>
      <c r="B3510" s="16">
        <v>38291</v>
      </c>
      <c r="C3510" s="16" t="str">
        <f t="shared" si="162"/>
        <v>Oct</v>
      </c>
      <c r="D3510" s="16" t="str">
        <f t="shared" si="163"/>
        <v>FY 2005</v>
      </c>
      <c r="E3510" s="16" t="str">
        <f t="shared" si="164"/>
        <v>Q3</v>
      </c>
      <c r="F3510" t="s">
        <v>135</v>
      </c>
      <c r="G3510" t="s">
        <v>136</v>
      </c>
      <c r="H3510">
        <v>9338</v>
      </c>
      <c r="I3510" t="s">
        <v>111</v>
      </c>
      <c r="J3510" t="s">
        <v>112</v>
      </c>
      <c r="L3510">
        <v>90</v>
      </c>
      <c r="M3510" t="s">
        <v>137</v>
      </c>
    </row>
    <row r="3511" spans="1:13" x14ac:dyDescent="0.3">
      <c r="A3511" t="s">
        <v>108</v>
      </c>
      <c r="B3511" s="16">
        <v>38291</v>
      </c>
      <c r="C3511" s="16" t="str">
        <f t="shared" si="162"/>
        <v>Oct</v>
      </c>
      <c r="D3511" s="16" t="str">
        <f t="shared" si="163"/>
        <v>FY 2005</v>
      </c>
      <c r="E3511" s="16" t="str">
        <f t="shared" si="164"/>
        <v>Q3</v>
      </c>
      <c r="F3511" t="s">
        <v>138</v>
      </c>
      <c r="G3511" t="s">
        <v>139</v>
      </c>
      <c r="H3511">
        <v>178</v>
      </c>
      <c r="I3511" t="s">
        <v>111</v>
      </c>
      <c r="J3511" t="s">
        <v>112</v>
      </c>
      <c r="L3511">
        <v>100</v>
      </c>
      <c r="M3511" t="s">
        <v>140</v>
      </c>
    </row>
    <row r="3512" spans="1:13" x14ac:dyDescent="0.3">
      <c r="A3512" t="s">
        <v>108</v>
      </c>
      <c r="B3512" s="16">
        <v>38291</v>
      </c>
      <c r="C3512" s="16" t="str">
        <f t="shared" si="162"/>
        <v>Oct</v>
      </c>
      <c r="D3512" s="16" t="str">
        <f t="shared" si="163"/>
        <v>FY 2005</v>
      </c>
      <c r="E3512" s="16" t="str">
        <f t="shared" si="164"/>
        <v>Q3</v>
      </c>
      <c r="F3512" t="s">
        <v>141</v>
      </c>
      <c r="G3512" t="s">
        <v>142</v>
      </c>
      <c r="H3512">
        <v>212</v>
      </c>
      <c r="I3512" t="s">
        <v>111</v>
      </c>
      <c r="J3512" t="s">
        <v>112</v>
      </c>
      <c r="L3512">
        <v>110</v>
      </c>
      <c r="M3512" t="s">
        <v>143</v>
      </c>
    </row>
    <row r="3513" spans="1:13" x14ac:dyDescent="0.3">
      <c r="A3513" t="s">
        <v>108</v>
      </c>
      <c r="B3513" s="16">
        <v>38291</v>
      </c>
      <c r="C3513" s="16" t="str">
        <f t="shared" si="162"/>
        <v>Oct</v>
      </c>
      <c r="D3513" s="16" t="str">
        <f t="shared" si="163"/>
        <v>FY 2005</v>
      </c>
      <c r="E3513" s="16" t="str">
        <f t="shared" si="164"/>
        <v>Q3</v>
      </c>
      <c r="F3513" t="s">
        <v>144</v>
      </c>
      <c r="G3513" t="s">
        <v>145</v>
      </c>
      <c r="H3513">
        <v>1886</v>
      </c>
      <c r="I3513" t="s">
        <v>111</v>
      </c>
      <c r="J3513" t="s">
        <v>112</v>
      </c>
      <c r="L3513">
        <v>120</v>
      </c>
      <c r="M3513" t="s">
        <v>146</v>
      </c>
    </row>
    <row r="3514" spans="1:13" x14ac:dyDescent="0.3">
      <c r="A3514" t="s">
        <v>108</v>
      </c>
      <c r="B3514" s="16">
        <v>38291</v>
      </c>
      <c r="C3514" s="16" t="str">
        <f t="shared" si="162"/>
        <v>Oct</v>
      </c>
      <c r="D3514" s="16" t="str">
        <f t="shared" si="163"/>
        <v>FY 2005</v>
      </c>
      <c r="E3514" s="16" t="str">
        <f t="shared" si="164"/>
        <v>Q3</v>
      </c>
      <c r="F3514" t="s">
        <v>147</v>
      </c>
      <c r="G3514" t="s">
        <v>148</v>
      </c>
      <c r="H3514">
        <v>3532</v>
      </c>
      <c r="I3514" t="s">
        <v>111</v>
      </c>
      <c r="J3514" t="s">
        <v>112</v>
      </c>
      <c r="L3514">
        <v>130</v>
      </c>
      <c r="M3514" t="s">
        <v>149</v>
      </c>
    </row>
    <row r="3515" spans="1:13" x14ac:dyDescent="0.3">
      <c r="A3515" t="s">
        <v>108</v>
      </c>
      <c r="B3515" s="16">
        <v>38291</v>
      </c>
      <c r="C3515" s="16" t="str">
        <f t="shared" si="162"/>
        <v>Oct</v>
      </c>
      <c r="D3515" s="16" t="str">
        <f t="shared" si="163"/>
        <v>FY 2005</v>
      </c>
      <c r="E3515" s="16" t="str">
        <f t="shared" si="164"/>
        <v>Q3</v>
      </c>
      <c r="F3515" t="s">
        <v>150</v>
      </c>
      <c r="G3515" t="s">
        <v>151</v>
      </c>
      <c r="H3515">
        <v>32025</v>
      </c>
      <c r="I3515" t="s">
        <v>111</v>
      </c>
      <c r="J3515" t="s">
        <v>112</v>
      </c>
      <c r="L3515">
        <v>140</v>
      </c>
      <c r="M3515" t="s">
        <v>152</v>
      </c>
    </row>
    <row r="3516" spans="1:13" x14ac:dyDescent="0.3">
      <c r="A3516" t="s">
        <v>108</v>
      </c>
      <c r="B3516" s="16">
        <v>38260</v>
      </c>
      <c r="C3516" s="16" t="str">
        <f t="shared" si="162"/>
        <v>Sept</v>
      </c>
      <c r="D3516" s="16" t="str">
        <f t="shared" si="163"/>
        <v>FY 2005</v>
      </c>
      <c r="E3516" s="16" t="str">
        <f t="shared" si="164"/>
        <v>Q2</v>
      </c>
      <c r="F3516" t="s">
        <v>109</v>
      </c>
      <c r="G3516" t="s">
        <v>110</v>
      </c>
      <c r="H3516">
        <v>15448</v>
      </c>
      <c r="I3516" t="s">
        <v>111</v>
      </c>
      <c r="J3516" t="s">
        <v>112</v>
      </c>
      <c r="L3516">
        <v>10</v>
      </c>
      <c r="M3516" t="s">
        <v>113</v>
      </c>
    </row>
    <row r="3517" spans="1:13" x14ac:dyDescent="0.3">
      <c r="A3517" t="s">
        <v>108</v>
      </c>
      <c r="B3517" s="16">
        <v>38260</v>
      </c>
      <c r="C3517" s="16" t="str">
        <f t="shared" si="162"/>
        <v>Sept</v>
      </c>
      <c r="D3517" s="16" t="str">
        <f t="shared" si="163"/>
        <v>FY 2005</v>
      </c>
      <c r="E3517" s="16" t="str">
        <f t="shared" si="164"/>
        <v>Q2</v>
      </c>
      <c r="F3517" t="s">
        <v>114</v>
      </c>
      <c r="G3517" t="s">
        <v>115</v>
      </c>
      <c r="H3517">
        <v>9681</v>
      </c>
      <c r="I3517" t="s">
        <v>111</v>
      </c>
      <c r="J3517" t="s">
        <v>112</v>
      </c>
      <c r="L3517">
        <v>20</v>
      </c>
      <c r="M3517" t="s">
        <v>116</v>
      </c>
    </row>
    <row r="3518" spans="1:13" x14ac:dyDescent="0.3">
      <c r="A3518" t="s">
        <v>108</v>
      </c>
      <c r="B3518" s="16">
        <v>38260</v>
      </c>
      <c r="C3518" s="16" t="str">
        <f t="shared" si="162"/>
        <v>Sept</v>
      </c>
      <c r="D3518" s="16" t="str">
        <f t="shared" si="163"/>
        <v>FY 2005</v>
      </c>
      <c r="E3518" s="16" t="str">
        <f t="shared" si="164"/>
        <v>Q2</v>
      </c>
      <c r="F3518" t="s">
        <v>117</v>
      </c>
      <c r="G3518" t="s">
        <v>118</v>
      </c>
      <c r="H3518">
        <v>237</v>
      </c>
      <c r="I3518" t="s">
        <v>111</v>
      </c>
      <c r="J3518" t="s">
        <v>112</v>
      </c>
      <c r="L3518">
        <v>30</v>
      </c>
      <c r="M3518" t="s">
        <v>119</v>
      </c>
    </row>
    <row r="3519" spans="1:13" x14ac:dyDescent="0.3">
      <c r="A3519" t="s">
        <v>108</v>
      </c>
      <c r="B3519" s="16">
        <v>38260</v>
      </c>
      <c r="C3519" s="16" t="str">
        <f t="shared" si="162"/>
        <v>Sept</v>
      </c>
      <c r="D3519" s="16" t="str">
        <f t="shared" si="163"/>
        <v>FY 2005</v>
      </c>
      <c r="E3519" s="16" t="str">
        <f t="shared" si="164"/>
        <v>Q2</v>
      </c>
      <c r="F3519" t="s">
        <v>120</v>
      </c>
      <c r="G3519" t="s">
        <v>121</v>
      </c>
      <c r="H3519">
        <v>173</v>
      </c>
      <c r="I3519" t="s">
        <v>111</v>
      </c>
      <c r="J3519" t="s">
        <v>112</v>
      </c>
      <c r="L3519">
        <v>40</v>
      </c>
      <c r="M3519" t="s">
        <v>122</v>
      </c>
    </row>
    <row r="3520" spans="1:13" x14ac:dyDescent="0.3">
      <c r="A3520" t="s">
        <v>108</v>
      </c>
      <c r="B3520" s="16">
        <v>38260</v>
      </c>
      <c r="C3520" s="16" t="str">
        <f t="shared" si="162"/>
        <v>Sept</v>
      </c>
      <c r="D3520" s="16" t="str">
        <f t="shared" si="163"/>
        <v>FY 2005</v>
      </c>
      <c r="E3520" s="16" t="str">
        <f t="shared" si="164"/>
        <v>Q2</v>
      </c>
      <c r="F3520" t="s">
        <v>123</v>
      </c>
      <c r="G3520" t="s">
        <v>124</v>
      </c>
      <c r="H3520">
        <v>1890</v>
      </c>
      <c r="I3520" t="s">
        <v>111</v>
      </c>
      <c r="J3520" t="s">
        <v>112</v>
      </c>
      <c r="L3520">
        <v>50</v>
      </c>
      <c r="M3520" t="s">
        <v>125</v>
      </c>
    </row>
    <row r="3521" spans="1:13" x14ac:dyDescent="0.3">
      <c r="A3521" t="s">
        <v>108</v>
      </c>
      <c r="B3521" s="16">
        <v>38260</v>
      </c>
      <c r="C3521" s="16" t="str">
        <f t="shared" si="162"/>
        <v>Sept</v>
      </c>
      <c r="D3521" s="16" t="str">
        <f t="shared" si="163"/>
        <v>FY 2005</v>
      </c>
      <c r="E3521" s="16" t="str">
        <f t="shared" si="164"/>
        <v>Q2</v>
      </c>
      <c r="F3521" t="s">
        <v>126</v>
      </c>
      <c r="G3521" t="s">
        <v>127</v>
      </c>
      <c r="H3521">
        <v>3467</v>
      </c>
      <c r="I3521" t="s">
        <v>111</v>
      </c>
      <c r="J3521" t="s">
        <v>112</v>
      </c>
      <c r="L3521">
        <v>60</v>
      </c>
      <c r="M3521" t="s">
        <v>128</v>
      </c>
    </row>
    <row r="3522" spans="1:13" x14ac:dyDescent="0.3">
      <c r="A3522" t="s">
        <v>108</v>
      </c>
      <c r="B3522" s="16">
        <v>38260</v>
      </c>
      <c r="C3522" s="16" t="str">
        <f t="shared" si="162"/>
        <v>Sept</v>
      </c>
      <c r="D3522" s="16" t="str">
        <f t="shared" si="163"/>
        <v>FY 2005</v>
      </c>
      <c r="E3522" s="16" t="str">
        <f t="shared" si="164"/>
        <v>Q2</v>
      </c>
      <c r="F3522" t="s">
        <v>129</v>
      </c>
      <c r="G3522" t="s">
        <v>130</v>
      </c>
      <c r="H3522">
        <v>33467</v>
      </c>
      <c r="I3522" t="s">
        <v>111</v>
      </c>
      <c r="J3522" t="s">
        <v>112</v>
      </c>
      <c r="L3522">
        <v>70</v>
      </c>
      <c r="M3522" t="s">
        <v>131</v>
      </c>
    </row>
    <row r="3523" spans="1:13" x14ac:dyDescent="0.3">
      <c r="A3523" t="s">
        <v>108</v>
      </c>
      <c r="B3523" s="16">
        <v>38260</v>
      </c>
      <c r="C3523" s="16" t="str">
        <f t="shared" ref="C3523:C3557" si="165">TEXT(B3523,"mmm")</f>
        <v>Sept</v>
      </c>
      <c r="D3523" s="16" t="str">
        <f t="shared" ref="D3523:D3557" si="166">"FY "&amp; (YEAR(B3523) + IF(MONTH(B3523)&gt;3,1,0))</f>
        <v>FY 2005</v>
      </c>
      <c r="E3523" s="16" t="str">
        <f t="shared" ref="E3523:E3557" si="167">CHOOSE(INT((MOD(MONTH(B3523)-4,12))/3)+1, "Q1", "Q2", "Q3", "Q4")</f>
        <v>Q2</v>
      </c>
      <c r="F3523" t="s">
        <v>132</v>
      </c>
      <c r="G3523" t="s">
        <v>133</v>
      </c>
      <c r="H3523">
        <v>14352</v>
      </c>
      <c r="I3523" t="s">
        <v>111</v>
      </c>
      <c r="J3523" t="s">
        <v>112</v>
      </c>
      <c r="L3523">
        <v>80</v>
      </c>
      <c r="M3523" t="s">
        <v>134</v>
      </c>
    </row>
    <row r="3524" spans="1:13" x14ac:dyDescent="0.3">
      <c r="A3524" t="s">
        <v>108</v>
      </c>
      <c r="B3524" s="16">
        <v>38260</v>
      </c>
      <c r="C3524" s="16" t="str">
        <f t="shared" si="165"/>
        <v>Sept</v>
      </c>
      <c r="D3524" s="16" t="str">
        <f t="shared" si="166"/>
        <v>FY 2005</v>
      </c>
      <c r="E3524" s="16" t="str">
        <f t="shared" si="167"/>
        <v>Q2</v>
      </c>
      <c r="F3524" t="s">
        <v>135</v>
      </c>
      <c r="G3524" t="s">
        <v>136</v>
      </c>
      <c r="H3524">
        <v>9207</v>
      </c>
      <c r="I3524" t="s">
        <v>111</v>
      </c>
      <c r="J3524" t="s">
        <v>112</v>
      </c>
      <c r="L3524">
        <v>90</v>
      </c>
      <c r="M3524" t="s">
        <v>137</v>
      </c>
    </row>
    <row r="3525" spans="1:13" x14ac:dyDescent="0.3">
      <c r="A3525" t="s">
        <v>108</v>
      </c>
      <c r="B3525" s="16">
        <v>38260</v>
      </c>
      <c r="C3525" s="16" t="str">
        <f t="shared" si="165"/>
        <v>Sept</v>
      </c>
      <c r="D3525" s="16" t="str">
        <f t="shared" si="166"/>
        <v>FY 2005</v>
      </c>
      <c r="E3525" s="16" t="str">
        <f t="shared" si="167"/>
        <v>Q2</v>
      </c>
      <c r="F3525" t="s">
        <v>138</v>
      </c>
      <c r="G3525" t="s">
        <v>139</v>
      </c>
      <c r="H3525">
        <v>160</v>
      </c>
      <c r="I3525" t="s">
        <v>111</v>
      </c>
      <c r="J3525" t="s">
        <v>112</v>
      </c>
      <c r="L3525">
        <v>100</v>
      </c>
      <c r="M3525" t="s">
        <v>140</v>
      </c>
    </row>
    <row r="3526" spans="1:13" x14ac:dyDescent="0.3">
      <c r="A3526" t="s">
        <v>108</v>
      </c>
      <c r="B3526" s="16">
        <v>38260</v>
      </c>
      <c r="C3526" s="16" t="str">
        <f t="shared" si="165"/>
        <v>Sept</v>
      </c>
      <c r="D3526" s="16" t="str">
        <f t="shared" si="166"/>
        <v>FY 2005</v>
      </c>
      <c r="E3526" s="16" t="str">
        <f t="shared" si="167"/>
        <v>Q2</v>
      </c>
      <c r="F3526" t="s">
        <v>141</v>
      </c>
      <c r="G3526" t="s">
        <v>142</v>
      </c>
      <c r="H3526">
        <v>159</v>
      </c>
      <c r="I3526" t="s">
        <v>111</v>
      </c>
      <c r="J3526" t="s">
        <v>112</v>
      </c>
      <c r="L3526">
        <v>110</v>
      </c>
      <c r="M3526" t="s">
        <v>143</v>
      </c>
    </row>
    <row r="3527" spans="1:13" x14ac:dyDescent="0.3">
      <c r="A3527" t="s">
        <v>108</v>
      </c>
      <c r="B3527" s="16">
        <v>38260</v>
      </c>
      <c r="C3527" s="16" t="str">
        <f t="shared" si="165"/>
        <v>Sept</v>
      </c>
      <c r="D3527" s="16" t="str">
        <f t="shared" si="166"/>
        <v>FY 2005</v>
      </c>
      <c r="E3527" s="16" t="str">
        <f t="shared" si="167"/>
        <v>Q2</v>
      </c>
      <c r="F3527" t="s">
        <v>144</v>
      </c>
      <c r="G3527" t="s">
        <v>145</v>
      </c>
      <c r="H3527">
        <v>1823</v>
      </c>
      <c r="I3527" t="s">
        <v>111</v>
      </c>
      <c r="J3527" t="s">
        <v>112</v>
      </c>
      <c r="L3527">
        <v>120</v>
      </c>
      <c r="M3527" t="s">
        <v>146</v>
      </c>
    </row>
    <row r="3528" spans="1:13" x14ac:dyDescent="0.3">
      <c r="A3528" t="s">
        <v>108</v>
      </c>
      <c r="B3528" s="16">
        <v>38260</v>
      </c>
      <c r="C3528" s="16" t="str">
        <f t="shared" si="165"/>
        <v>Sept</v>
      </c>
      <c r="D3528" s="16" t="str">
        <f t="shared" si="166"/>
        <v>FY 2005</v>
      </c>
      <c r="E3528" s="16" t="str">
        <f t="shared" si="167"/>
        <v>Q2</v>
      </c>
      <c r="F3528" t="s">
        <v>147</v>
      </c>
      <c r="G3528" t="s">
        <v>148</v>
      </c>
      <c r="H3528">
        <v>3003</v>
      </c>
      <c r="I3528" t="s">
        <v>111</v>
      </c>
      <c r="J3528" t="s">
        <v>112</v>
      </c>
      <c r="L3528">
        <v>130</v>
      </c>
      <c r="M3528" t="s">
        <v>149</v>
      </c>
    </row>
    <row r="3529" spans="1:13" x14ac:dyDescent="0.3">
      <c r="A3529" t="s">
        <v>108</v>
      </c>
      <c r="B3529" s="16">
        <v>38260</v>
      </c>
      <c r="C3529" s="16" t="str">
        <f t="shared" si="165"/>
        <v>Sept</v>
      </c>
      <c r="D3529" s="16" t="str">
        <f t="shared" si="166"/>
        <v>FY 2005</v>
      </c>
      <c r="E3529" s="16" t="str">
        <f t="shared" si="167"/>
        <v>Q2</v>
      </c>
      <c r="F3529" t="s">
        <v>150</v>
      </c>
      <c r="G3529" t="s">
        <v>151</v>
      </c>
      <c r="H3529">
        <v>34674</v>
      </c>
      <c r="I3529" t="s">
        <v>111</v>
      </c>
      <c r="J3529" t="s">
        <v>112</v>
      </c>
      <c r="L3529">
        <v>140</v>
      </c>
      <c r="M3529" t="s">
        <v>152</v>
      </c>
    </row>
    <row r="3530" spans="1:13" x14ac:dyDescent="0.3">
      <c r="A3530" t="s">
        <v>108</v>
      </c>
      <c r="B3530" s="16">
        <v>38230</v>
      </c>
      <c r="C3530" s="16" t="str">
        <f t="shared" si="165"/>
        <v>Aug</v>
      </c>
      <c r="D3530" s="16" t="str">
        <f t="shared" si="166"/>
        <v>FY 2005</v>
      </c>
      <c r="E3530" s="16" t="str">
        <f t="shared" si="167"/>
        <v>Q2</v>
      </c>
      <c r="F3530" t="s">
        <v>109</v>
      </c>
      <c r="G3530" t="s">
        <v>110</v>
      </c>
      <c r="H3530">
        <v>13619</v>
      </c>
      <c r="I3530" t="s">
        <v>111</v>
      </c>
      <c r="J3530" t="s">
        <v>112</v>
      </c>
      <c r="L3530">
        <v>10</v>
      </c>
      <c r="M3530" t="s">
        <v>113</v>
      </c>
    </row>
    <row r="3531" spans="1:13" x14ac:dyDescent="0.3">
      <c r="A3531" t="s">
        <v>108</v>
      </c>
      <c r="B3531" s="16">
        <v>38230</v>
      </c>
      <c r="C3531" s="16" t="str">
        <f t="shared" si="165"/>
        <v>Aug</v>
      </c>
      <c r="D3531" s="16" t="str">
        <f t="shared" si="166"/>
        <v>FY 2005</v>
      </c>
      <c r="E3531" s="16" t="str">
        <f t="shared" si="167"/>
        <v>Q2</v>
      </c>
      <c r="F3531" t="s">
        <v>114</v>
      </c>
      <c r="G3531" t="s">
        <v>115</v>
      </c>
      <c r="H3531">
        <v>8920</v>
      </c>
      <c r="I3531" t="s">
        <v>111</v>
      </c>
      <c r="J3531" t="s">
        <v>112</v>
      </c>
      <c r="L3531">
        <v>20</v>
      </c>
      <c r="M3531" t="s">
        <v>116</v>
      </c>
    </row>
    <row r="3532" spans="1:13" x14ac:dyDescent="0.3">
      <c r="A3532" t="s">
        <v>108</v>
      </c>
      <c r="B3532" s="16">
        <v>38230</v>
      </c>
      <c r="C3532" s="16" t="str">
        <f t="shared" si="165"/>
        <v>Aug</v>
      </c>
      <c r="D3532" s="16" t="str">
        <f t="shared" si="166"/>
        <v>FY 2005</v>
      </c>
      <c r="E3532" s="16" t="str">
        <f t="shared" si="167"/>
        <v>Q2</v>
      </c>
      <c r="F3532" t="s">
        <v>117</v>
      </c>
      <c r="G3532" t="s">
        <v>118</v>
      </c>
      <c r="H3532">
        <v>131</v>
      </c>
      <c r="I3532" t="s">
        <v>111</v>
      </c>
      <c r="J3532" t="s">
        <v>112</v>
      </c>
      <c r="L3532">
        <v>30</v>
      </c>
      <c r="M3532" t="s">
        <v>119</v>
      </c>
    </row>
    <row r="3533" spans="1:13" x14ac:dyDescent="0.3">
      <c r="A3533" t="s">
        <v>108</v>
      </c>
      <c r="B3533" s="16">
        <v>38230</v>
      </c>
      <c r="C3533" s="16" t="str">
        <f t="shared" si="165"/>
        <v>Aug</v>
      </c>
      <c r="D3533" s="16" t="str">
        <f t="shared" si="166"/>
        <v>FY 2005</v>
      </c>
      <c r="E3533" s="16" t="str">
        <f t="shared" si="167"/>
        <v>Q2</v>
      </c>
      <c r="F3533" t="s">
        <v>120</v>
      </c>
      <c r="G3533" t="s">
        <v>121</v>
      </c>
      <c r="H3533">
        <v>105</v>
      </c>
      <c r="I3533" t="s">
        <v>111</v>
      </c>
      <c r="J3533" t="s">
        <v>112</v>
      </c>
      <c r="L3533">
        <v>40</v>
      </c>
      <c r="M3533" t="s">
        <v>122</v>
      </c>
    </row>
    <row r="3534" spans="1:13" x14ac:dyDescent="0.3">
      <c r="A3534" t="s">
        <v>108</v>
      </c>
      <c r="B3534" s="16">
        <v>38230</v>
      </c>
      <c r="C3534" s="16" t="str">
        <f t="shared" si="165"/>
        <v>Aug</v>
      </c>
      <c r="D3534" s="16" t="str">
        <f t="shared" si="166"/>
        <v>FY 2005</v>
      </c>
      <c r="E3534" s="16" t="str">
        <f t="shared" si="167"/>
        <v>Q2</v>
      </c>
      <c r="F3534" t="s">
        <v>123</v>
      </c>
      <c r="G3534" t="s">
        <v>124</v>
      </c>
      <c r="H3534">
        <v>1469</v>
      </c>
      <c r="I3534" t="s">
        <v>111</v>
      </c>
      <c r="J3534" t="s">
        <v>112</v>
      </c>
      <c r="L3534">
        <v>50</v>
      </c>
      <c r="M3534" t="s">
        <v>125</v>
      </c>
    </row>
    <row r="3535" spans="1:13" x14ac:dyDescent="0.3">
      <c r="A3535" t="s">
        <v>108</v>
      </c>
      <c r="B3535" s="16">
        <v>38230</v>
      </c>
      <c r="C3535" s="16" t="str">
        <f t="shared" si="165"/>
        <v>Aug</v>
      </c>
      <c r="D3535" s="16" t="str">
        <f t="shared" si="166"/>
        <v>FY 2005</v>
      </c>
      <c r="E3535" s="16" t="str">
        <f t="shared" si="167"/>
        <v>Q2</v>
      </c>
      <c r="F3535" t="s">
        <v>126</v>
      </c>
      <c r="G3535" t="s">
        <v>127</v>
      </c>
      <c r="H3535">
        <v>2994</v>
      </c>
      <c r="I3535" t="s">
        <v>111</v>
      </c>
      <c r="J3535" t="s">
        <v>112</v>
      </c>
      <c r="L3535">
        <v>60</v>
      </c>
      <c r="M3535" t="s">
        <v>128</v>
      </c>
    </row>
    <row r="3536" spans="1:13" x14ac:dyDescent="0.3">
      <c r="A3536" t="s">
        <v>108</v>
      </c>
      <c r="B3536" s="16">
        <v>38230</v>
      </c>
      <c r="C3536" s="16" t="str">
        <f t="shared" si="165"/>
        <v>Aug</v>
      </c>
      <c r="D3536" s="16" t="str">
        <f t="shared" si="166"/>
        <v>FY 2005</v>
      </c>
      <c r="E3536" s="16" t="str">
        <f t="shared" si="167"/>
        <v>Q2</v>
      </c>
      <c r="F3536" t="s">
        <v>129</v>
      </c>
      <c r="G3536" t="s">
        <v>130</v>
      </c>
      <c r="H3536">
        <v>31128</v>
      </c>
      <c r="I3536" t="s">
        <v>111</v>
      </c>
      <c r="J3536" t="s">
        <v>112</v>
      </c>
      <c r="L3536">
        <v>70</v>
      </c>
      <c r="M3536" t="s">
        <v>131</v>
      </c>
    </row>
    <row r="3537" spans="1:13" x14ac:dyDescent="0.3">
      <c r="A3537" t="s">
        <v>108</v>
      </c>
      <c r="B3537" s="16">
        <v>38230</v>
      </c>
      <c r="C3537" s="16" t="str">
        <f t="shared" si="165"/>
        <v>Aug</v>
      </c>
      <c r="D3537" s="16" t="str">
        <f t="shared" si="166"/>
        <v>FY 2005</v>
      </c>
      <c r="E3537" s="16" t="str">
        <f t="shared" si="167"/>
        <v>Q2</v>
      </c>
      <c r="F3537" t="s">
        <v>132</v>
      </c>
      <c r="G3537" t="s">
        <v>133</v>
      </c>
      <c r="H3537">
        <v>14059</v>
      </c>
      <c r="I3537" t="s">
        <v>111</v>
      </c>
      <c r="J3537" t="s">
        <v>112</v>
      </c>
      <c r="L3537">
        <v>80</v>
      </c>
      <c r="M3537" t="s">
        <v>134</v>
      </c>
    </row>
    <row r="3538" spans="1:13" x14ac:dyDescent="0.3">
      <c r="A3538" t="s">
        <v>108</v>
      </c>
      <c r="B3538" s="16">
        <v>38230</v>
      </c>
      <c r="C3538" s="16" t="str">
        <f t="shared" si="165"/>
        <v>Aug</v>
      </c>
      <c r="D3538" s="16" t="str">
        <f t="shared" si="166"/>
        <v>FY 2005</v>
      </c>
      <c r="E3538" s="16" t="str">
        <f t="shared" si="167"/>
        <v>Q2</v>
      </c>
      <c r="F3538" t="s">
        <v>135</v>
      </c>
      <c r="G3538" t="s">
        <v>136</v>
      </c>
      <c r="H3538">
        <v>9041</v>
      </c>
      <c r="I3538" t="s">
        <v>111</v>
      </c>
      <c r="J3538" t="s">
        <v>112</v>
      </c>
      <c r="L3538">
        <v>90</v>
      </c>
      <c r="M3538" t="s">
        <v>137</v>
      </c>
    </row>
    <row r="3539" spans="1:13" x14ac:dyDescent="0.3">
      <c r="A3539" t="s">
        <v>108</v>
      </c>
      <c r="B3539" s="16">
        <v>38230</v>
      </c>
      <c r="C3539" s="16" t="str">
        <f t="shared" si="165"/>
        <v>Aug</v>
      </c>
      <c r="D3539" s="16" t="str">
        <f t="shared" si="166"/>
        <v>FY 2005</v>
      </c>
      <c r="E3539" s="16" t="str">
        <f t="shared" si="167"/>
        <v>Q2</v>
      </c>
      <c r="F3539" t="s">
        <v>138</v>
      </c>
      <c r="G3539" t="s">
        <v>139</v>
      </c>
      <c r="H3539">
        <v>138</v>
      </c>
      <c r="I3539" t="s">
        <v>111</v>
      </c>
      <c r="J3539" t="s">
        <v>112</v>
      </c>
      <c r="L3539">
        <v>100</v>
      </c>
      <c r="M3539" t="s">
        <v>140</v>
      </c>
    </row>
    <row r="3540" spans="1:13" x14ac:dyDescent="0.3">
      <c r="A3540" t="s">
        <v>108</v>
      </c>
      <c r="B3540" s="16">
        <v>38230</v>
      </c>
      <c r="C3540" s="16" t="str">
        <f t="shared" si="165"/>
        <v>Aug</v>
      </c>
      <c r="D3540" s="16" t="str">
        <f t="shared" si="166"/>
        <v>FY 2005</v>
      </c>
      <c r="E3540" s="16" t="str">
        <f t="shared" si="167"/>
        <v>Q2</v>
      </c>
      <c r="F3540" t="s">
        <v>141</v>
      </c>
      <c r="G3540" t="s">
        <v>142</v>
      </c>
      <c r="H3540">
        <v>134</v>
      </c>
      <c r="I3540" t="s">
        <v>111</v>
      </c>
      <c r="J3540" t="s">
        <v>112</v>
      </c>
      <c r="L3540">
        <v>110</v>
      </c>
      <c r="M3540" t="s">
        <v>143</v>
      </c>
    </row>
    <row r="3541" spans="1:13" x14ac:dyDescent="0.3">
      <c r="A3541" t="s">
        <v>108</v>
      </c>
      <c r="B3541" s="16">
        <v>38230</v>
      </c>
      <c r="C3541" s="16" t="str">
        <f t="shared" si="165"/>
        <v>Aug</v>
      </c>
      <c r="D3541" s="16" t="str">
        <f t="shared" si="166"/>
        <v>FY 2005</v>
      </c>
      <c r="E3541" s="16" t="str">
        <f t="shared" si="167"/>
        <v>Q2</v>
      </c>
      <c r="F3541" t="s">
        <v>144</v>
      </c>
      <c r="G3541" t="s">
        <v>145</v>
      </c>
      <c r="H3541">
        <v>1455</v>
      </c>
      <c r="I3541" t="s">
        <v>111</v>
      </c>
      <c r="J3541" t="s">
        <v>112</v>
      </c>
      <c r="L3541">
        <v>120</v>
      </c>
      <c r="M3541" t="s">
        <v>146</v>
      </c>
    </row>
    <row r="3542" spans="1:13" x14ac:dyDescent="0.3">
      <c r="A3542" t="s">
        <v>108</v>
      </c>
      <c r="B3542" s="16">
        <v>38230</v>
      </c>
      <c r="C3542" s="16" t="str">
        <f t="shared" si="165"/>
        <v>Aug</v>
      </c>
      <c r="D3542" s="16" t="str">
        <f t="shared" si="166"/>
        <v>FY 2005</v>
      </c>
      <c r="E3542" s="16" t="str">
        <f t="shared" si="167"/>
        <v>Q2</v>
      </c>
      <c r="F3542" t="s">
        <v>147</v>
      </c>
      <c r="G3542" t="s">
        <v>148</v>
      </c>
      <c r="H3542">
        <v>3291</v>
      </c>
      <c r="I3542" t="s">
        <v>111</v>
      </c>
      <c r="J3542" t="s">
        <v>112</v>
      </c>
      <c r="L3542">
        <v>130</v>
      </c>
      <c r="M3542" t="s">
        <v>149</v>
      </c>
    </row>
    <row r="3543" spans="1:13" x14ac:dyDescent="0.3">
      <c r="A3543" t="s">
        <v>108</v>
      </c>
      <c r="B3543" s="16">
        <v>38230</v>
      </c>
      <c r="C3543" s="16" t="str">
        <f t="shared" si="165"/>
        <v>Aug</v>
      </c>
      <c r="D3543" s="16" t="str">
        <f t="shared" si="166"/>
        <v>FY 2005</v>
      </c>
      <c r="E3543" s="16" t="str">
        <f t="shared" si="167"/>
        <v>Q2</v>
      </c>
      <c r="F3543" t="s">
        <v>150</v>
      </c>
      <c r="G3543" t="s">
        <v>151</v>
      </c>
      <c r="H3543">
        <v>31426</v>
      </c>
      <c r="I3543" t="s">
        <v>111</v>
      </c>
      <c r="J3543" t="s">
        <v>112</v>
      </c>
      <c r="L3543">
        <v>140</v>
      </c>
      <c r="M3543" t="s">
        <v>152</v>
      </c>
    </row>
    <row r="3544" spans="1:13" x14ac:dyDescent="0.3">
      <c r="A3544" t="s">
        <v>108</v>
      </c>
      <c r="B3544" s="16">
        <v>38199</v>
      </c>
      <c r="C3544" s="16" t="str">
        <f t="shared" si="165"/>
        <v>Jul</v>
      </c>
      <c r="D3544" s="16" t="str">
        <f t="shared" si="166"/>
        <v>FY 2005</v>
      </c>
      <c r="E3544" s="16" t="str">
        <f t="shared" si="167"/>
        <v>Q2</v>
      </c>
      <c r="F3544" t="s">
        <v>109</v>
      </c>
      <c r="G3544" t="s">
        <v>110</v>
      </c>
      <c r="H3544">
        <v>14527</v>
      </c>
      <c r="I3544" t="s">
        <v>111</v>
      </c>
      <c r="J3544" t="s">
        <v>112</v>
      </c>
      <c r="L3544">
        <v>10</v>
      </c>
      <c r="M3544" t="s">
        <v>113</v>
      </c>
    </row>
    <row r="3545" spans="1:13" x14ac:dyDescent="0.3">
      <c r="A3545" t="s">
        <v>108</v>
      </c>
      <c r="B3545" s="16">
        <v>38199</v>
      </c>
      <c r="C3545" s="16" t="str">
        <f t="shared" si="165"/>
        <v>Jul</v>
      </c>
      <c r="D3545" s="16" t="str">
        <f t="shared" si="166"/>
        <v>FY 2005</v>
      </c>
      <c r="E3545" s="16" t="str">
        <f t="shared" si="167"/>
        <v>Q2</v>
      </c>
      <c r="F3545" t="s">
        <v>114</v>
      </c>
      <c r="G3545" t="s">
        <v>115</v>
      </c>
      <c r="H3545">
        <v>10249</v>
      </c>
      <c r="I3545" t="s">
        <v>111</v>
      </c>
      <c r="J3545" t="s">
        <v>112</v>
      </c>
      <c r="L3545">
        <v>20</v>
      </c>
      <c r="M3545" t="s">
        <v>116</v>
      </c>
    </row>
    <row r="3546" spans="1:13" x14ac:dyDescent="0.3">
      <c r="A3546" t="s">
        <v>108</v>
      </c>
      <c r="B3546" s="16">
        <v>38199</v>
      </c>
      <c r="C3546" s="16" t="str">
        <f t="shared" si="165"/>
        <v>Jul</v>
      </c>
      <c r="D3546" s="16" t="str">
        <f t="shared" si="166"/>
        <v>FY 2005</v>
      </c>
      <c r="E3546" s="16" t="str">
        <f t="shared" si="167"/>
        <v>Q2</v>
      </c>
      <c r="F3546" t="s">
        <v>117</v>
      </c>
      <c r="G3546" t="s">
        <v>118</v>
      </c>
      <c r="H3546">
        <v>116</v>
      </c>
      <c r="I3546" t="s">
        <v>111</v>
      </c>
      <c r="J3546" t="s">
        <v>112</v>
      </c>
      <c r="L3546">
        <v>30</v>
      </c>
      <c r="M3546" t="s">
        <v>119</v>
      </c>
    </row>
    <row r="3547" spans="1:13" x14ac:dyDescent="0.3">
      <c r="A3547" t="s">
        <v>108</v>
      </c>
      <c r="B3547" s="16">
        <v>38199</v>
      </c>
      <c r="C3547" s="16" t="str">
        <f t="shared" si="165"/>
        <v>Jul</v>
      </c>
      <c r="D3547" s="16" t="str">
        <f t="shared" si="166"/>
        <v>FY 2005</v>
      </c>
      <c r="E3547" s="16" t="str">
        <f t="shared" si="167"/>
        <v>Q2</v>
      </c>
      <c r="F3547" t="s">
        <v>120</v>
      </c>
      <c r="G3547" t="s">
        <v>121</v>
      </c>
      <c r="H3547">
        <v>91</v>
      </c>
      <c r="I3547" t="s">
        <v>111</v>
      </c>
      <c r="J3547" t="s">
        <v>112</v>
      </c>
      <c r="L3547">
        <v>40</v>
      </c>
      <c r="M3547" t="s">
        <v>122</v>
      </c>
    </row>
    <row r="3548" spans="1:13" x14ac:dyDescent="0.3">
      <c r="A3548" t="s">
        <v>108</v>
      </c>
      <c r="B3548" s="16">
        <v>38199</v>
      </c>
      <c r="C3548" s="16" t="str">
        <f t="shared" si="165"/>
        <v>Jul</v>
      </c>
      <c r="D3548" s="16" t="str">
        <f t="shared" si="166"/>
        <v>FY 2005</v>
      </c>
      <c r="E3548" s="16" t="str">
        <f t="shared" si="167"/>
        <v>Q2</v>
      </c>
      <c r="F3548" t="s">
        <v>123</v>
      </c>
      <c r="G3548" t="s">
        <v>124</v>
      </c>
      <c r="H3548">
        <v>1250</v>
      </c>
      <c r="I3548" t="s">
        <v>111</v>
      </c>
      <c r="J3548" t="s">
        <v>112</v>
      </c>
      <c r="L3548">
        <v>50</v>
      </c>
      <c r="M3548" t="s">
        <v>125</v>
      </c>
    </row>
    <row r="3549" spans="1:13" x14ac:dyDescent="0.3">
      <c r="A3549" t="s">
        <v>108</v>
      </c>
      <c r="B3549" s="16">
        <v>38199</v>
      </c>
      <c r="C3549" s="16" t="str">
        <f t="shared" si="165"/>
        <v>Jul</v>
      </c>
      <c r="D3549" s="16" t="str">
        <f t="shared" si="166"/>
        <v>FY 2005</v>
      </c>
      <c r="E3549" s="16" t="str">
        <f t="shared" si="167"/>
        <v>Q2</v>
      </c>
      <c r="F3549" t="s">
        <v>126</v>
      </c>
      <c r="G3549" t="s">
        <v>127</v>
      </c>
      <c r="H3549">
        <v>2821</v>
      </c>
      <c r="I3549" t="s">
        <v>111</v>
      </c>
      <c r="J3549" t="s">
        <v>112</v>
      </c>
      <c r="L3549">
        <v>60</v>
      </c>
      <c r="M3549" t="s">
        <v>128</v>
      </c>
    </row>
    <row r="3550" spans="1:13" x14ac:dyDescent="0.3">
      <c r="A3550" t="s">
        <v>108</v>
      </c>
      <c r="B3550" s="16">
        <v>38199</v>
      </c>
      <c r="C3550" s="16" t="str">
        <f t="shared" si="165"/>
        <v>Jul</v>
      </c>
      <c r="D3550" s="16" t="str">
        <f t="shared" si="166"/>
        <v>FY 2005</v>
      </c>
      <c r="E3550" s="16" t="str">
        <f t="shared" si="167"/>
        <v>Q2</v>
      </c>
      <c r="F3550" t="s">
        <v>129</v>
      </c>
      <c r="G3550" t="s">
        <v>130</v>
      </c>
      <c r="H3550">
        <v>30547</v>
      </c>
      <c r="I3550" t="s">
        <v>111</v>
      </c>
      <c r="J3550" t="s">
        <v>112</v>
      </c>
      <c r="L3550">
        <v>70</v>
      </c>
      <c r="M3550" t="s">
        <v>131</v>
      </c>
    </row>
    <row r="3551" spans="1:13" x14ac:dyDescent="0.3">
      <c r="A3551" t="s">
        <v>108</v>
      </c>
      <c r="B3551" s="16">
        <v>38199</v>
      </c>
      <c r="C3551" s="16" t="str">
        <f t="shared" si="165"/>
        <v>Jul</v>
      </c>
      <c r="D3551" s="16" t="str">
        <f t="shared" si="166"/>
        <v>FY 2005</v>
      </c>
      <c r="E3551" s="16" t="str">
        <f t="shared" si="167"/>
        <v>Q2</v>
      </c>
      <c r="F3551" t="s">
        <v>132</v>
      </c>
      <c r="G3551" t="s">
        <v>133</v>
      </c>
      <c r="H3551">
        <v>14267</v>
      </c>
      <c r="I3551" t="s">
        <v>111</v>
      </c>
      <c r="J3551" t="s">
        <v>112</v>
      </c>
      <c r="L3551">
        <v>80</v>
      </c>
      <c r="M3551" t="s">
        <v>134</v>
      </c>
    </row>
    <row r="3552" spans="1:13" x14ac:dyDescent="0.3">
      <c r="A3552" t="s">
        <v>108</v>
      </c>
      <c r="B3552" s="16">
        <v>38199</v>
      </c>
      <c r="C3552" s="16" t="str">
        <f t="shared" si="165"/>
        <v>Jul</v>
      </c>
      <c r="D3552" s="16" t="str">
        <f t="shared" si="166"/>
        <v>FY 2005</v>
      </c>
      <c r="E3552" s="16" t="str">
        <f t="shared" si="167"/>
        <v>Q2</v>
      </c>
      <c r="F3552" t="s">
        <v>135</v>
      </c>
      <c r="G3552" t="s">
        <v>136</v>
      </c>
      <c r="H3552">
        <v>9735</v>
      </c>
      <c r="I3552" t="s">
        <v>111</v>
      </c>
      <c r="J3552" t="s">
        <v>112</v>
      </c>
      <c r="L3552">
        <v>90</v>
      </c>
      <c r="M3552" t="s">
        <v>137</v>
      </c>
    </row>
    <row r="3553" spans="1:13" x14ac:dyDescent="0.3">
      <c r="A3553" t="s">
        <v>108</v>
      </c>
      <c r="B3553" s="16">
        <v>38199</v>
      </c>
      <c r="C3553" s="16" t="str">
        <f t="shared" si="165"/>
        <v>Jul</v>
      </c>
      <c r="D3553" s="16" t="str">
        <f t="shared" si="166"/>
        <v>FY 2005</v>
      </c>
      <c r="E3553" s="16" t="str">
        <f t="shared" si="167"/>
        <v>Q2</v>
      </c>
      <c r="F3553" t="s">
        <v>138</v>
      </c>
      <c r="G3553" t="s">
        <v>139</v>
      </c>
      <c r="H3553">
        <v>93</v>
      </c>
      <c r="I3553" t="s">
        <v>111</v>
      </c>
      <c r="J3553" t="s">
        <v>112</v>
      </c>
      <c r="L3553">
        <v>100</v>
      </c>
      <c r="M3553" t="s">
        <v>140</v>
      </c>
    </row>
    <row r="3554" spans="1:13" x14ac:dyDescent="0.3">
      <c r="A3554" t="s">
        <v>108</v>
      </c>
      <c r="B3554" s="16">
        <v>38199</v>
      </c>
      <c r="C3554" s="16" t="str">
        <f t="shared" si="165"/>
        <v>Jul</v>
      </c>
      <c r="D3554" s="16" t="str">
        <f t="shared" si="166"/>
        <v>FY 2005</v>
      </c>
      <c r="E3554" s="16" t="str">
        <f t="shared" si="167"/>
        <v>Q2</v>
      </c>
      <c r="F3554" t="s">
        <v>141</v>
      </c>
      <c r="G3554" t="s">
        <v>142</v>
      </c>
      <c r="H3554">
        <v>130</v>
      </c>
      <c r="I3554" t="s">
        <v>111</v>
      </c>
      <c r="J3554" t="s">
        <v>112</v>
      </c>
      <c r="L3554">
        <v>110</v>
      </c>
      <c r="M3554" t="s">
        <v>143</v>
      </c>
    </row>
    <row r="3555" spans="1:13" x14ac:dyDescent="0.3">
      <c r="A3555" t="s">
        <v>108</v>
      </c>
      <c r="B3555" s="16">
        <v>38199</v>
      </c>
      <c r="C3555" s="16" t="str">
        <f t="shared" si="165"/>
        <v>Jul</v>
      </c>
      <c r="D3555" s="16" t="str">
        <f t="shared" si="166"/>
        <v>FY 2005</v>
      </c>
      <c r="E3555" s="16" t="str">
        <f t="shared" si="167"/>
        <v>Q2</v>
      </c>
      <c r="F3555" t="s">
        <v>144</v>
      </c>
      <c r="G3555" t="s">
        <v>145</v>
      </c>
      <c r="H3555">
        <v>1254</v>
      </c>
      <c r="I3555" t="s">
        <v>111</v>
      </c>
      <c r="J3555" t="s">
        <v>112</v>
      </c>
      <c r="L3555">
        <v>120</v>
      </c>
      <c r="M3555" t="s">
        <v>146</v>
      </c>
    </row>
    <row r="3556" spans="1:13" x14ac:dyDescent="0.3">
      <c r="A3556" t="s">
        <v>108</v>
      </c>
      <c r="B3556" s="16">
        <v>38199</v>
      </c>
      <c r="C3556" s="16" t="str">
        <f t="shared" si="165"/>
        <v>Jul</v>
      </c>
      <c r="D3556" s="16" t="str">
        <f t="shared" si="166"/>
        <v>FY 2005</v>
      </c>
      <c r="E3556" s="16" t="str">
        <f t="shared" si="167"/>
        <v>Q2</v>
      </c>
      <c r="F3556" t="s">
        <v>147</v>
      </c>
      <c r="G3556" t="s">
        <v>148</v>
      </c>
      <c r="H3556">
        <v>3055</v>
      </c>
      <c r="I3556" t="s">
        <v>111</v>
      </c>
      <c r="J3556" t="s">
        <v>112</v>
      </c>
      <c r="L3556">
        <v>130</v>
      </c>
      <c r="M3556" t="s">
        <v>149</v>
      </c>
    </row>
    <row r="3557" spans="1:13" x14ac:dyDescent="0.3">
      <c r="A3557" t="s">
        <v>108</v>
      </c>
      <c r="B3557" s="16">
        <v>38199</v>
      </c>
      <c r="C3557" s="16" t="str">
        <f t="shared" si="165"/>
        <v>Jul</v>
      </c>
      <c r="D3557" s="16" t="str">
        <f t="shared" si="166"/>
        <v>FY 2005</v>
      </c>
      <c r="E3557" s="16" t="str">
        <f t="shared" si="167"/>
        <v>Q2</v>
      </c>
      <c r="F3557" t="s">
        <v>150</v>
      </c>
      <c r="G3557" t="s">
        <v>151</v>
      </c>
      <c r="H3557">
        <v>29786</v>
      </c>
      <c r="I3557" t="s">
        <v>111</v>
      </c>
      <c r="J3557" t="s">
        <v>112</v>
      </c>
      <c r="L3557">
        <v>140</v>
      </c>
      <c r="M3557" t="s">
        <v>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1212A-41A8-4AC9-BE02-77F391FF6B11}">
  <sheetPr codeName="Sheet12"/>
  <dimension ref="A1:P301"/>
  <sheetViews>
    <sheetView workbookViewId="0">
      <pane xSplit="1" ySplit="2" topLeftCell="L263" activePane="bottomRight" state="frozen"/>
      <selection pane="topRight" activeCell="B1" sqref="B1"/>
      <selection pane="bottomLeft" activeCell="A3" sqref="A3"/>
      <selection pane="bottomRight" activeCell="N281" sqref="N281"/>
    </sheetView>
  </sheetViews>
  <sheetFormatPr defaultRowHeight="14.4" x14ac:dyDescent="0.3"/>
  <cols>
    <col min="1" max="1" width="22.44140625" bestFit="1" customWidth="1"/>
    <col min="2" max="2" width="17.44140625" bestFit="1" customWidth="1"/>
    <col min="3" max="3" width="16.21875" bestFit="1" customWidth="1"/>
    <col min="4" max="4" width="26" bestFit="1" customWidth="1"/>
    <col min="5" max="5" width="19.33203125" bestFit="1" customWidth="1"/>
    <col min="6" max="6" width="18" bestFit="1" customWidth="1"/>
    <col min="7" max="7" width="12.6640625" bestFit="1" customWidth="1"/>
    <col min="8" max="8" width="11.5546875" bestFit="1" customWidth="1"/>
    <col min="9" max="9" width="21.33203125" bestFit="1" customWidth="1"/>
    <col min="10" max="10" width="14.6640625" bestFit="1" customWidth="1"/>
    <col min="11" max="11" width="13.33203125" bestFit="1" customWidth="1"/>
    <col min="12" max="12" width="29.21875" bestFit="1" customWidth="1"/>
    <col min="13" max="13" width="44.44140625" bestFit="1" customWidth="1"/>
    <col min="14" max="14" width="24.5546875" bestFit="1" customWidth="1"/>
    <col min="15" max="15" width="39.77734375" bestFit="1" customWidth="1"/>
    <col min="16" max="16" width="10.5546875" bestFit="1" customWidth="1"/>
  </cols>
  <sheetData>
    <row r="1" spans="1:16" x14ac:dyDescent="0.3">
      <c r="A1" s="17" t="s">
        <v>153</v>
      </c>
      <c r="B1" s="17" t="s">
        <v>178</v>
      </c>
    </row>
    <row r="2" spans="1:16" x14ac:dyDescent="0.3">
      <c r="A2" s="17" t="s">
        <v>154</v>
      </c>
      <c r="B2" t="s">
        <v>143</v>
      </c>
      <c r="C2" t="s">
        <v>137</v>
      </c>
      <c r="D2" t="s">
        <v>146</v>
      </c>
      <c r="E2" t="s">
        <v>149</v>
      </c>
      <c r="F2" t="s">
        <v>140</v>
      </c>
      <c r="G2" t="s">
        <v>122</v>
      </c>
      <c r="H2" t="s">
        <v>116</v>
      </c>
      <c r="I2" t="s">
        <v>125</v>
      </c>
      <c r="J2" t="s">
        <v>128</v>
      </c>
      <c r="K2" t="s">
        <v>119</v>
      </c>
      <c r="L2" t="s">
        <v>152</v>
      </c>
      <c r="M2" t="s">
        <v>134</v>
      </c>
      <c r="N2" t="s">
        <v>131</v>
      </c>
      <c r="O2" t="s">
        <v>113</v>
      </c>
      <c r="P2" t="s">
        <v>177</v>
      </c>
    </row>
    <row r="3" spans="1:16" x14ac:dyDescent="0.3">
      <c r="A3" s="18" t="s">
        <v>155</v>
      </c>
    </row>
    <row r="4" spans="1:16" x14ac:dyDescent="0.3">
      <c r="A4" s="40" t="s">
        <v>272</v>
      </c>
      <c r="B4">
        <v>130</v>
      </c>
      <c r="C4">
        <v>9735</v>
      </c>
      <c r="D4">
        <v>1254</v>
      </c>
      <c r="E4">
        <v>3055</v>
      </c>
      <c r="F4">
        <v>93</v>
      </c>
      <c r="G4">
        <v>91</v>
      </c>
      <c r="H4">
        <v>10249</v>
      </c>
      <c r="I4">
        <v>1250</v>
      </c>
      <c r="J4">
        <v>2821</v>
      </c>
      <c r="K4">
        <v>116</v>
      </c>
      <c r="L4">
        <v>29786</v>
      </c>
      <c r="M4">
        <v>14267</v>
      </c>
      <c r="N4">
        <v>30547</v>
      </c>
      <c r="O4">
        <v>14527</v>
      </c>
      <c r="P4">
        <v>117921</v>
      </c>
    </row>
    <row r="5" spans="1:16" x14ac:dyDescent="0.3">
      <c r="A5" s="40" t="s">
        <v>273</v>
      </c>
      <c r="B5">
        <v>134</v>
      </c>
      <c r="C5">
        <v>9041</v>
      </c>
      <c r="D5">
        <v>1455</v>
      </c>
      <c r="E5">
        <v>3291</v>
      </c>
      <c r="F5">
        <v>138</v>
      </c>
      <c r="G5">
        <v>105</v>
      </c>
      <c r="H5">
        <v>8920</v>
      </c>
      <c r="I5">
        <v>1469</v>
      </c>
      <c r="J5">
        <v>2994</v>
      </c>
      <c r="K5">
        <v>131</v>
      </c>
      <c r="L5">
        <v>31426</v>
      </c>
      <c r="M5">
        <v>14059</v>
      </c>
      <c r="N5">
        <v>31128</v>
      </c>
      <c r="O5">
        <v>13619</v>
      </c>
      <c r="P5">
        <v>117910</v>
      </c>
    </row>
    <row r="6" spans="1:16" x14ac:dyDescent="0.3">
      <c r="A6" s="40" t="s">
        <v>289</v>
      </c>
      <c r="B6">
        <v>159</v>
      </c>
      <c r="C6">
        <v>9207</v>
      </c>
      <c r="D6">
        <v>1823</v>
      </c>
      <c r="E6">
        <v>3003</v>
      </c>
      <c r="F6">
        <v>160</v>
      </c>
      <c r="G6">
        <v>173</v>
      </c>
      <c r="H6">
        <v>9681</v>
      </c>
      <c r="I6">
        <v>1890</v>
      </c>
      <c r="J6">
        <v>3467</v>
      </c>
      <c r="K6">
        <v>237</v>
      </c>
      <c r="L6">
        <v>34674</v>
      </c>
      <c r="M6">
        <v>14352</v>
      </c>
      <c r="N6">
        <v>33467</v>
      </c>
      <c r="O6">
        <v>15448</v>
      </c>
      <c r="P6">
        <v>127741</v>
      </c>
    </row>
    <row r="7" spans="1:16" x14ac:dyDescent="0.3">
      <c r="A7" s="40" t="s">
        <v>274</v>
      </c>
      <c r="B7">
        <v>212</v>
      </c>
      <c r="C7">
        <v>9338</v>
      </c>
      <c r="D7">
        <v>1886</v>
      </c>
      <c r="E7">
        <v>3532</v>
      </c>
      <c r="F7">
        <v>178</v>
      </c>
      <c r="G7">
        <v>117</v>
      </c>
      <c r="H7">
        <v>9366</v>
      </c>
      <c r="I7">
        <v>1913</v>
      </c>
      <c r="J7">
        <v>3363</v>
      </c>
      <c r="K7">
        <v>168</v>
      </c>
      <c r="L7">
        <v>32025</v>
      </c>
      <c r="M7">
        <v>15146</v>
      </c>
      <c r="N7">
        <v>32140</v>
      </c>
      <c r="O7">
        <v>14927</v>
      </c>
      <c r="P7">
        <v>124311</v>
      </c>
    </row>
    <row r="8" spans="1:16" x14ac:dyDescent="0.3">
      <c r="A8" s="40" t="s">
        <v>275</v>
      </c>
      <c r="B8">
        <v>79</v>
      </c>
      <c r="C8">
        <v>8023</v>
      </c>
      <c r="D8">
        <v>1595</v>
      </c>
      <c r="E8">
        <v>3467</v>
      </c>
      <c r="F8">
        <v>137</v>
      </c>
      <c r="G8">
        <v>91</v>
      </c>
      <c r="H8">
        <v>7831</v>
      </c>
      <c r="I8">
        <v>1484</v>
      </c>
      <c r="J8">
        <v>3100</v>
      </c>
      <c r="K8">
        <v>159</v>
      </c>
      <c r="L8">
        <v>30802</v>
      </c>
      <c r="M8">
        <v>13301</v>
      </c>
      <c r="N8">
        <v>31522</v>
      </c>
      <c r="O8">
        <v>12665</v>
      </c>
      <c r="P8">
        <v>114256</v>
      </c>
    </row>
    <row r="9" spans="1:16" x14ac:dyDescent="0.3">
      <c r="A9" s="40" t="s">
        <v>276</v>
      </c>
      <c r="B9">
        <v>200</v>
      </c>
      <c r="C9">
        <v>11327</v>
      </c>
      <c r="D9">
        <v>2863</v>
      </c>
      <c r="E9">
        <v>4804</v>
      </c>
      <c r="F9">
        <v>586</v>
      </c>
      <c r="G9">
        <v>107</v>
      </c>
      <c r="H9">
        <v>10963</v>
      </c>
      <c r="I9">
        <v>2596</v>
      </c>
      <c r="J9">
        <v>4920</v>
      </c>
      <c r="K9">
        <v>563</v>
      </c>
      <c r="L9">
        <v>35332</v>
      </c>
      <c r="M9">
        <v>19780</v>
      </c>
      <c r="N9">
        <v>35071</v>
      </c>
      <c r="O9">
        <v>19149</v>
      </c>
      <c r="P9">
        <v>148261</v>
      </c>
    </row>
    <row r="10" spans="1:16" x14ac:dyDescent="0.3">
      <c r="A10" s="40" t="s">
        <v>266</v>
      </c>
      <c r="B10">
        <v>137</v>
      </c>
      <c r="C10">
        <v>7547</v>
      </c>
      <c r="D10">
        <v>1806</v>
      </c>
      <c r="E10">
        <v>2732</v>
      </c>
      <c r="F10">
        <v>271</v>
      </c>
      <c r="G10">
        <v>192</v>
      </c>
      <c r="H10">
        <v>8793</v>
      </c>
      <c r="I10">
        <v>2002</v>
      </c>
      <c r="J10">
        <v>2396</v>
      </c>
      <c r="K10">
        <v>275</v>
      </c>
      <c r="L10">
        <v>34224</v>
      </c>
      <c r="M10">
        <v>12493</v>
      </c>
      <c r="N10">
        <v>34822</v>
      </c>
      <c r="O10">
        <v>13658</v>
      </c>
      <c r="P10">
        <v>121348</v>
      </c>
    </row>
    <row r="11" spans="1:16" x14ac:dyDescent="0.3">
      <c r="A11" s="40" t="s">
        <v>267</v>
      </c>
      <c r="B11">
        <v>119</v>
      </c>
      <c r="C11">
        <v>9870</v>
      </c>
      <c r="D11">
        <v>1969</v>
      </c>
      <c r="E11">
        <v>2985</v>
      </c>
      <c r="F11">
        <v>236</v>
      </c>
      <c r="G11">
        <v>110</v>
      </c>
      <c r="H11">
        <v>9735</v>
      </c>
      <c r="I11">
        <v>2060</v>
      </c>
      <c r="J11">
        <v>2483</v>
      </c>
      <c r="K11">
        <v>271</v>
      </c>
      <c r="L11">
        <v>34563</v>
      </c>
      <c r="M11">
        <v>15179</v>
      </c>
      <c r="N11">
        <v>35092</v>
      </c>
      <c r="O11">
        <v>14659</v>
      </c>
      <c r="P11">
        <v>129331</v>
      </c>
    </row>
    <row r="12" spans="1:16" x14ac:dyDescent="0.3">
      <c r="A12" s="40" t="s">
        <v>268</v>
      </c>
      <c r="B12">
        <v>185</v>
      </c>
      <c r="C12">
        <v>12783</v>
      </c>
      <c r="D12">
        <v>2511</v>
      </c>
      <c r="E12">
        <v>4466</v>
      </c>
      <c r="F12">
        <v>265</v>
      </c>
      <c r="G12">
        <v>126</v>
      </c>
      <c r="H12">
        <v>12564</v>
      </c>
      <c r="I12">
        <v>2309</v>
      </c>
      <c r="J12">
        <v>4168</v>
      </c>
      <c r="K12">
        <v>243</v>
      </c>
      <c r="L12">
        <v>39061</v>
      </c>
      <c r="M12">
        <v>20210</v>
      </c>
      <c r="N12">
        <v>39309</v>
      </c>
      <c r="O12">
        <v>19410</v>
      </c>
      <c r="P12">
        <v>157610</v>
      </c>
    </row>
    <row r="13" spans="1:16" x14ac:dyDescent="0.3">
      <c r="A13" s="18" t="s">
        <v>244</v>
      </c>
      <c r="B13">
        <v>1355</v>
      </c>
      <c r="C13">
        <v>86871</v>
      </c>
      <c r="D13">
        <v>17162</v>
      </c>
      <c r="E13">
        <v>31335</v>
      </c>
      <c r="F13">
        <v>2064</v>
      </c>
      <c r="G13">
        <v>1112</v>
      </c>
      <c r="H13">
        <v>88102</v>
      </c>
      <c r="I13">
        <v>16973</v>
      </c>
      <c r="J13">
        <v>29712</v>
      </c>
      <c r="K13">
        <v>2163</v>
      </c>
      <c r="L13">
        <v>301893</v>
      </c>
      <c r="M13">
        <v>138787</v>
      </c>
      <c r="N13">
        <v>303098</v>
      </c>
      <c r="O13">
        <v>138062</v>
      </c>
      <c r="P13">
        <v>1158689</v>
      </c>
    </row>
    <row r="14" spans="1:16" x14ac:dyDescent="0.3">
      <c r="A14" s="18" t="s">
        <v>156</v>
      </c>
    </row>
    <row r="15" spans="1:16" x14ac:dyDescent="0.3">
      <c r="A15" s="40" t="s">
        <v>269</v>
      </c>
      <c r="B15">
        <v>162</v>
      </c>
      <c r="C15">
        <v>12991</v>
      </c>
      <c r="D15">
        <v>2682</v>
      </c>
      <c r="E15">
        <v>3559</v>
      </c>
      <c r="F15">
        <v>362</v>
      </c>
      <c r="G15">
        <v>124</v>
      </c>
      <c r="H15">
        <v>12703</v>
      </c>
      <c r="I15">
        <v>2783</v>
      </c>
      <c r="J15">
        <v>4698</v>
      </c>
      <c r="K15">
        <v>377</v>
      </c>
      <c r="L15">
        <v>37944</v>
      </c>
      <c r="M15">
        <v>19756</v>
      </c>
      <c r="N15">
        <v>37063</v>
      </c>
      <c r="O15">
        <v>20685</v>
      </c>
      <c r="P15">
        <v>155889</v>
      </c>
    </row>
    <row r="16" spans="1:16" x14ac:dyDescent="0.3">
      <c r="A16" s="40" t="s">
        <v>270</v>
      </c>
      <c r="B16">
        <v>106</v>
      </c>
      <c r="C16">
        <v>12766</v>
      </c>
      <c r="D16">
        <v>2798</v>
      </c>
      <c r="E16">
        <v>4327</v>
      </c>
      <c r="F16">
        <v>414</v>
      </c>
      <c r="G16">
        <v>153</v>
      </c>
      <c r="H16">
        <v>12836</v>
      </c>
      <c r="I16">
        <v>2130</v>
      </c>
      <c r="J16">
        <v>4728</v>
      </c>
      <c r="K16">
        <v>391</v>
      </c>
      <c r="L16">
        <v>39203</v>
      </c>
      <c r="M16">
        <v>20411</v>
      </c>
      <c r="N16">
        <v>39173</v>
      </c>
      <c r="O16">
        <v>20238</v>
      </c>
      <c r="P16">
        <v>159674</v>
      </c>
    </row>
    <row r="17" spans="1:16" x14ac:dyDescent="0.3">
      <c r="A17" s="40" t="s">
        <v>271</v>
      </c>
      <c r="B17">
        <v>139</v>
      </c>
      <c r="C17">
        <v>13775</v>
      </c>
      <c r="D17">
        <v>2949</v>
      </c>
      <c r="E17">
        <v>3979</v>
      </c>
      <c r="F17">
        <v>364</v>
      </c>
      <c r="G17">
        <v>216</v>
      </c>
      <c r="H17">
        <v>13668</v>
      </c>
      <c r="I17">
        <v>3595</v>
      </c>
      <c r="J17">
        <v>4440</v>
      </c>
      <c r="K17">
        <v>414</v>
      </c>
      <c r="L17">
        <v>37149</v>
      </c>
      <c r="M17">
        <v>21206</v>
      </c>
      <c r="N17">
        <v>37732</v>
      </c>
      <c r="O17">
        <v>22333</v>
      </c>
      <c r="P17">
        <v>161959</v>
      </c>
    </row>
    <row r="18" spans="1:16" x14ac:dyDescent="0.3">
      <c r="A18" s="40" t="s">
        <v>272</v>
      </c>
      <c r="B18">
        <v>83</v>
      </c>
      <c r="C18">
        <v>12142</v>
      </c>
      <c r="D18">
        <v>1285</v>
      </c>
      <c r="E18">
        <v>2743</v>
      </c>
      <c r="F18">
        <v>339</v>
      </c>
      <c r="G18">
        <v>129</v>
      </c>
      <c r="H18">
        <v>12115</v>
      </c>
      <c r="I18">
        <v>1179</v>
      </c>
      <c r="J18">
        <v>2755</v>
      </c>
      <c r="K18">
        <v>368</v>
      </c>
      <c r="L18">
        <v>44339</v>
      </c>
      <c r="M18">
        <v>16592</v>
      </c>
      <c r="N18">
        <v>42707</v>
      </c>
      <c r="O18">
        <v>16546</v>
      </c>
      <c r="P18">
        <v>153322</v>
      </c>
    </row>
    <row r="19" spans="1:16" x14ac:dyDescent="0.3">
      <c r="A19" s="40" t="s">
        <v>273</v>
      </c>
      <c r="B19">
        <v>100</v>
      </c>
      <c r="C19">
        <v>13012</v>
      </c>
      <c r="D19">
        <v>1605</v>
      </c>
      <c r="E19">
        <v>3860</v>
      </c>
      <c r="F19">
        <v>348</v>
      </c>
      <c r="G19">
        <v>90</v>
      </c>
      <c r="H19">
        <v>13077</v>
      </c>
      <c r="I19">
        <v>1532</v>
      </c>
      <c r="J19">
        <v>3960</v>
      </c>
      <c r="K19">
        <v>274</v>
      </c>
      <c r="L19">
        <v>44936</v>
      </c>
      <c r="M19">
        <v>18925</v>
      </c>
      <c r="N19">
        <v>45150</v>
      </c>
      <c r="O19">
        <v>18933</v>
      </c>
      <c r="P19">
        <v>165802</v>
      </c>
    </row>
    <row r="20" spans="1:16" x14ac:dyDescent="0.3">
      <c r="A20" s="40" t="s">
        <v>289</v>
      </c>
      <c r="B20">
        <v>57</v>
      </c>
      <c r="C20">
        <v>13607</v>
      </c>
      <c r="D20">
        <v>1662</v>
      </c>
      <c r="E20">
        <v>4524</v>
      </c>
      <c r="F20">
        <v>349</v>
      </c>
      <c r="G20">
        <v>70</v>
      </c>
      <c r="H20">
        <v>13684</v>
      </c>
      <c r="I20">
        <v>1687</v>
      </c>
      <c r="J20">
        <v>4480</v>
      </c>
      <c r="K20">
        <v>281</v>
      </c>
      <c r="L20">
        <v>43928</v>
      </c>
      <c r="M20">
        <v>20199</v>
      </c>
      <c r="N20">
        <v>42970</v>
      </c>
      <c r="O20">
        <v>20202</v>
      </c>
      <c r="P20">
        <v>167700</v>
      </c>
    </row>
    <row r="21" spans="1:16" x14ac:dyDescent="0.3">
      <c r="A21" s="40" t="s">
        <v>274</v>
      </c>
      <c r="B21">
        <v>46</v>
      </c>
      <c r="C21">
        <v>11682</v>
      </c>
      <c r="D21">
        <v>1739</v>
      </c>
      <c r="E21">
        <v>4150</v>
      </c>
      <c r="F21">
        <v>263</v>
      </c>
      <c r="G21">
        <v>48</v>
      </c>
      <c r="H21">
        <v>11521</v>
      </c>
      <c r="I21">
        <v>1669</v>
      </c>
      <c r="J21">
        <v>3821</v>
      </c>
      <c r="K21">
        <v>262</v>
      </c>
      <c r="L21">
        <v>43396</v>
      </c>
      <c r="M21">
        <v>17880</v>
      </c>
      <c r="N21">
        <v>43606</v>
      </c>
      <c r="O21">
        <v>17321</v>
      </c>
      <c r="P21">
        <v>157404</v>
      </c>
    </row>
    <row r="22" spans="1:16" x14ac:dyDescent="0.3">
      <c r="A22" s="40" t="s">
        <v>275</v>
      </c>
      <c r="B22">
        <v>42</v>
      </c>
      <c r="C22">
        <v>12397</v>
      </c>
      <c r="D22">
        <v>1698</v>
      </c>
      <c r="E22">
        <v>3977</v>
      </c>
      <c r="F22">
        <v>391</v>
      </c>
      <c r="G22">
        <v>58</v>
      </c>
      <c r="H22">
        <v>12488</v>
      </c>
      <c r="I22">
        <v>1707</v>
      </c>
      <c r="J22">
        <v>3604</v>
      </c>
      <c r="K22">
        <v>330</v>
      </c>
      <c r="L22">
        <v>41356</v>
      </c>
      <c r="M22">
        <v>18505</v>
      </c>
      <c r="N22">
        <v>40773</v>
      </c>
      <c r="O22">
        <v>18187</v>
      </c>
      <c r="P22">
        <v>155513</v>
      </c>
    </row>
    <row r="23" spans="1:16" x14ac:dyDescent="0.3">
      <c r="A23" s="40" t="s">
        <v>276</v>
      </c>
      <c r="B23">
        <v>19</v>
      </c>
      <c r="C23">
        <v>15204</v>
      </c>
      <c r="D23">
        <v>1744</v>
      </c>
      <c r="E23">
        <v>4974</v>
      </c>
      <c r="F23">
        <v>447</v>
      </c>
      <c r="G23">
        <v>59</v>
      </c>
      <c r="H23">
        <v>13077</v>
      </c>
      <c r="I23">
        <v>1840</v>
      </c>
      <c r="J23">
        <v>5199</v>
      </c>
      <c r="K23">
        <v>401</v>
      </c>
      <c r="L23">
        <v>42612</v>
      </c>
      <c r="M23">
        <v>22388</v>
      </c>
      <c r="N23">
        <v>43583</v>
      </c>
      <c r="O23">
        <v>20576</v>
      </c>
      <c r="P23">
        <v>172123</v>
      </c>
    </row>
    <row r="24" spans="1:16" x14ac:dyDescent="0.3">
      <c r="A24" s="40" t="s">
        <v>266</v>
      </c>
      <c r="B24">
        <v>38</v>
      </c>
      <c r="C24">
        <v>10507</v>
      </c>
      <c r="D24">
        <v>1785</v>
      </c>
      <c r="E24">
        <v>3936</v>
      </c>
      <c r="F24">
        <v>316</v>
      </c>
      <c r="G24">
        <v>79</v>
      </c>
      <c r="H24">
        <v>12048</v>
      </c>
      <c r="I24">
        <v>1594</v>
      </c>
      <c r="J24">
        <v>4209</v>
      </c>
      <c r="K24">
        <v>406</v>
      </c>
      <c r="L24">
        <v>40119</v>
      </c>
      <c r="M24">
        <v>16582</v>
      </c>
      <c r="N24">
        <v>40557</v>
      </c>
      <c r="O24">
        <v>18336</v>
      </c>
      <c r="P24">
        <v>150512</v>
      </c>
    </row>
    <row r="25" spans="1:16" x14ac:dyDescent="0.3">
      <c r="A25" s="40" t="s">
        <v>267</v>
      </c>
      <c r="B25">
        <v>54</v>
      </c>
      <c r="C25">
        <v>14378</v>
      </c>
      <c r="D25">
        <v>2056</v>
      </c>
      <c r="E25">
        <v>4129</v>
      </c>
      <c r="F25">
        <v>378</v>
      </c>
      <c r="G25">
        <v>48</v>
      </c>
      <c r="H25">
        <v>13411</v>
      </c>
      <c r="I25">
        <v>1892</v>
      </c>
      <c r="J25">
        <v>3643</v>
      </c>
      <c r="K25">
        <v>469</v>
      </c>
      <c r="L25">
        <v>38643</v>
      </c>
      <c r="M25">
        <v>20995</v>
      </c>
      <c r="N25">
        <v>38324</v>
      </c>
      <c r="O25">
        <v>19463</v>
      </c>
      <c r="P25">
        <v>157883</v>
      </c>
    </row>
    <row r="26" spans="1:16" x14ac:dyDescent="0.3">
      <c r="A26" s="40" t="s">
        <v>268</v>
      </c>
      <c r="B26">
        <v>79</v>
      </c>
      <c r="C26">
        <v>16816</v>
      </c>
      <c r="D26">
        <v>1733</v>
      </c>
      <c r="E26">
        <v>4090</v>
      </c>
      <c r="F26">
        <v>437</v>
      </c>
      <c r="G26">
        <v>71</v>
      </c>
      <c r="H26">
        <v>17006</v>
      </c>
      <c r="I26">
        <v>1862</v>
      </c>
      <c r="J26">
        <v>4634</v>
      </c>
      <c r="K26">
        <v>395</v>
      </c>
      <c r="L26">
        <v>44879</v>
      </c>
      <c r="M26">
        <v>23155</v>
      </c>
      <c r="N26">
        <v>44191</v>
      </c>
      <c r="O26">
        <v>23968</v>
      </c>
      <c r="P26">
        <v>183316</v>
      </c>
    </row>
    <row r="27" spans="1:16" x14ac:dyDescent="0.3">
      <c r="A27" s="18" t="s">
        <v>245</v>
      </c>
      <c r="B27">
        <v>925</v>
      </c>
      <c r="C27">
        <v>159277</v>
      </c>
      <c r="D27">
        <v>23736</v>
      </c>
      <c r="E27">
        <v>48248</v>
      </c>
      <c r="F27">
        <v>4408</v>
      </c>
      <c r="G27">
        <v>1145</v>
      </c>
      <c r="H27">
        <v>157634</v>
      </c>
      <c r="I27">
        <v>23470</v>
      </c>
      <c r="J27">
        <v>50171</v>
      </c>
      <c r="K27">
        <v>4368</v>
      </c>
      <c r="L27">
        <v>498504</v>
      </c>
      <c r="M27">
        <v>236594</v>
      </c>
      <c r="N27">
        <v>495829</v>
      </c>
      <c r="O27">
        <v>236788</v>
      </c>
      <c r="P27">
        <v>1941097</v>
      </c>
    </row>
    <row r="28" spans="1:16" x14ac:dyDescent="0.3">
      <c r="A28" s="18" t="s">
        <v>157</v>
      </c>
    </row>
    <row r="29" spans="1:16" x14ac:dyDescent="0.3">
      <c r="A29" s="40" t="s">
        <v>269</v>
      </c>
      <c r="B29">
        <v>107</v>
      </c>
      <c r="C29">
        <v>16218</v>
      </c>
      <c r="D29">
        <v>1978</v>
      </c>
      <c r="E29">
        <v>2866</v>
      </c>
      <c r="F29">
        <v>478</v>
      </c>
      <c r="G29">
        <v>79</v>
      </c>
      <c r="H29">
        <v>14967</v>
      </c>
      <c r="I29">
        <v>2180</v>
      </c>
      <c r="J29">
        <v>2898</v>
      </c>
      <c r="K29">
        <v>329</v>
      </c>
      <c r="L29">
        <v>43096</v>
      </c>
      <c r="M29">
        <v>21647</v>
      </c>
      <c r="N29">
        <v>42549</v>
      </c>
      <c r="O29">
        <v>20453</v>
      </c>
      <c r="P29">
        <v>169845</v>
      </c>
    </row>
    <row r="30" spans="1:16" x14ac:dyDescent="0.3">
      <c r="A30" s="40" t="s">
        <v>270</v>
      </c>
      <c r="B30">
        <v>118</v>
      </c>
      <c r="C30">
        <v>17256</v>
      </c>
      <c r="D30">
        <v>2046</v>
      </c>
      <c r="E30">
        <v>4501</v>
      </c>
      <c r="F30">
        <v>385</v>
      </c>
      <c r="G30">
        <v>77</v>
      </c>
      <c r="H30">
        <v>15955</v>
      </c>
      <c r="I30">
        <v>2292</v>
      </c>
      <c r="J30">
        <v>4155</v>
      </c>
      <c r="K30">
        <v>364</v>
      </c>
      <c r="L30">
        <v>48002</v>
      </c>
      <c r="M30">
        <v>24306</v>
      </c>
      <c r="N30">
        <v>46937</v>
      </c>
      <c r="O30">
        <v>22843</v>
      </c>
      <c r="P30">
        <v>189237</v>
      </c>
    </row>
    <row r="31" spans="1:16" x14ac:dyDescent="0.3">
      <c r="A31" s="40" t="s">
        <v>271</v>
      </c>
      <c r="B31">
        <v>82</v>
      </c>
      <c r="C31">
        <v>17268</v>
      </c>
      <c r="D31">
        <v>2293</v>
      </c>
      <c r="E31">
        <v>5137</v>
      </c>
      <c r="F31">
        <v>387</v>
      </c>
      <c r="G31">
        <v>119</v>
      </c>
      <c r="H31">
        <v>16616</v>
      </c>
      <c r="I31">
        <v>2037</v>
      </c>
      <c r="J31">
        <v>5444</v>
      </c>
      <c r="K31">
        <v>394</v>
      </c>
      <c r="L31">
        <v>44818</v>
      </c>
      <c r="M31">
        <v>25167</v>
      </c>
      <c r="N31">
        <v>45293</v>
      </c>
      <c r="O31">
        <v>24610</v>
      </c>
      <c r="P31">
        <v>189665</v>
      </c>
    </row>
    <row r="32" spans="1:16" x14ac:dyDescent="0.3">
      <c r="A32" s="40" t="s">
        <v>272</v>
      </c>
      <c r="B32">
        <v>111</v>
      </c>
      <c r="C32">
        <v>14059</v>
      </c>
      <c r="D32">
        <v>1330</v>
      </c>
      <c r="E32">
        <v>4071</v>
      </c>
      <c r="F32">
        <v>355</v>
      </c>
      <c r="G32">
        <v>110</v>
      </c>
      <c r="H32">
        <v>12953</v>
      </c>
      <c r="I32">
        <v>1315</v>
      </c>
      <c r="J32">
        <v>3855</v>
      </c>
      <c r="K32">
        <v>454</v>
      </c>
      <c r="L32">
        <v>34576</v>
      </c>
      <c r="M32">
        <v>19926</v>
      </c>
      <c r="N32">
        <v>33226</v>
      </c>
      <c r="O32">
        <v>18687</v>
      </c>
      <c r="P32">
        <v>145028</v>
      </c>
    </row>
    <row r="33" spans="1:16" x14ac:dyDescent="0.3">
      <c r="A33" s="40" t="s">
        <v>273</v>
      </c>
      <c r="B33">
        <v>81</v>
      </c>
      <c r="C33">
        <v>15009</v>
      </c>
      <c r="D33">
        <v>1398</v>
      </c>
      <c r="E33">
        <v>4044</v>
      </c>
      <c r="F33">
        <v>363</v>
      </c>
      <c r="G33">
        <v>92</v>
      </c>
      <c r="H33">
        <v>15766</v>
      </c>
      <c r="I33">
        <v>1519</v>
      </c>
      <c r="J33">
        <v>4119</v>
      </c>
      <c r="K33">
        <v>336</v>
      </c>
      <c r="L33">
        <v>35097</v>
      </c>
      <c r="M33">
        <v>20895</v>
      </c>
      <c r="N33">
        <v>35734</v>
      </c>
      <c r="O33">
        <v>21832</v>
      </c>
      <c r="P33">
        <v>156285</v>
      </c>
    </row>
    <row r="34" spans="1:16" x14ac:dyDescent="0.3">
      <c r="A34" s="40" t="s">
        <v>289</v>
      </c>
      <c r="B34">
        <v>89</v>
      </c>
      <c r="C34">
        <v>14916</v>
      </c>
      <c r="D34">
        <v>1690</v>
      </c>
      <c r="E34">
        <v>4016</v>
      </c>
      <c r="F34">
        <v>417</v>
      </c>
      <c r="G34">
        <v>92</v>
      </c>
      <c r="H34">
        <v>14513</v>
      </c>
      <c r="I34">
        <v>1628</v>
      </c>
      <c r="J34">
        <v>3833</v>
      </c>
      <c r="K34">
        <v>332</v>
      </c>
      <c r="L34">
        <v>36618</v>
      </c>
      <c r="M34">
        <v>21128</v>
      </c>
      <c r="N34">
        <v>39566</v>
      </c>
      <c r="O34">
        <v>20398</v>
      </c>
      <c r="P34">
        <v>159236</v>
      </c>
    </row>
    <row r="35" spans="1:16" x14ac:dyDescent="0.3">
      <c r="A35" s="40" t="s">
        <v>274</v>
      </c>
      <c r="B35">
        <v>26</v>
      </c>
      <c r="C35">
        <v>11564</v>
      </c>
      <c r="D35">
        <v>1650</v>
      </c>
      <c r="E35">
        <v>3106</v>
      </c>
      <c r="F35">
        <v>363</v>
      </c>
      <c r="G35">
        <v>57</v>
      </c>
      <c r="H35">
        <v>11545</v>
      </c>
      <c r="I35">
        <v>1654</v>
      </c>
      <c r="J35">
        <v>3171</v>
      </c>
      <c r="K35">
        <v>302</v>
      </c>
      <c r="L35">
        <v>38020</v>
      </c>
      <c r="M35">
        <v>16709</v>
      </c>
      <c r="N35">
        <v>37501</v>
      </c>
      <c r="O35">
        <v>16729</v>
      </c>
      <c r="P35">
        <v>142397</v>
      </c>
    </row>
    <row r="36" spans="1:16" x14ac:dyDescent="0.3">
      <c r="A36" s="40" t="s">
        <v>275</v>
      </c>
      <c r="B36">
        <v>129</v>
      </c>
      <c r="C36">
        <v>15296</v>
      </c>
      <c r="D36">
        <v>2318</v>
      </c>
      <c r="E36">
        <v>4930</v>
      </c>
      <c r="F36">
        <v>401</v>
      </c>
      <c r="G36">
        <v>67</v>
      </c>
      <c r="H36">
        <v>15618</v>
      </c>
      <c r="I36">
        <v>2107</v>
      </c>
      <c r="J36">
        <v>4689</v>
      </c>
      <c r="K36">
        <v>379</v>
      </c>
      <c r="L36">
        <v>43619</v>
      </c>
      <c r="M36">
        <v>23074</v>
      </c>
      <c r="N36">
        <v>41998</v>
      </c>
      <c r="O36">
        <v>22860</v>
      </c>
      <c r="P36">
        <v>177485</v>
      </c>
    </row>
    <row r="37" spans="1:16" x14ac:dyDescent="0.3">
      <c r="A37" s="40" t="s">
        <v>276</v>
      </c>
      <c r="B37">
        <v>26</v>
      </c>
      <c r="C37">
        <v>13417</v>
      </c>
      <c r="D37">
        <v>2171</v>
      </c>
      <c r="E37">
        <v>4887</v>
      </c>
      <c r="F37">
        <v>428</v>
      </c>
      <c r="G37">
        <v>37</v>
      </c>
      <c r="H37">
        <v>11892</v>
      </c>
      <c r="I37">
        <v>1822</v>
      </c>
      <c r="J37">
        <v>4993</v>
      </c>
      <c r="K37">
        <v>398</v>
      </c>
      <c r="L37">
        <v>37355</v>
      </c>
      <c r="M37">
        <v>20929</v>
      </c>
      <c r="N37">
        <v>38006</v>
      </c>
      <c r="O37">
        <v>19142</v>
      </c>
      <c r="P37">
        <v>155503</v>
      </c>
    </row>
    <row r="38" spans="1:16" x14ac:dyDescent="0.3">
      <c r="A38" s="40" t="s">
        <v>266</v>
      </c>
      <c r="B38">
        <v>38</v>
      </c>
      <c r="C38">
        <v>10274</v>
      </c>
      <c r="D38">
        <v>1099</v>
      </c>
      <c r="E38">
        <v>4214</v>
      </c>
      <c r="F38">
        <v>224</v>
      </c>
      <c r="G38">
        <v>59</v>
      </c>
      <c r="H38">
        <v>13299</v>
      </c>
      <c r="I38">
        <v>1595</v>
      </c>
      <c r="J38">
        <v>4015</v>
      </c>
      <c r="K38">
        <v>259</v>
      </c>
      <c r="L38">
        <v>37103</v>
      </c>
      <c r="M38">
        <v>15849</v>
      </c>
      <c r="N38">
        <v>37667</v>
      </c>
      <c r="O38">
        <v>19227</v>
      </c>
      <c r="P38">
        <v>144922</v>
      </c>
    </row>
    <row r="39" spans="1:16" x14ac:dyDescent="0.3">
      <c r="A39" s="40" t="s">
        <v>267</v>
      </c>
      <c r="B39">
        <v>67</v>
      </c>
      <c r="C39">
        <v>15105</v>
      </c>
      <c r="D39">
        <v>1976</v>
      </c>
      <c r="E39">
        <v>5214</v>
      </c>
      <c r="F39">
        <v>309</v>
      </c>
      <c r="G39">
        <v>48</v>
      </c>
      <c r="H39">
        <v>14847</v>
      </c>
      <c r="I39">
        <v>2100</v>
      </c>
      <c r="J39">
        <v>5363</v>
      </c>
      <c r="K39">
        <v>360</v>
      </c>
      <c r="L39">
        <v>39484</v>
      </c>
      <c r="M39">
        <v>22671</v>
      </c>
      <c r="N39">
        <v>38128</v>
      </c>
      <c r="O39">
        <v>22718</v>
      </c>
      <c r="P39">
        <v>168390</v>
      </c>
    </row>
    <row r="40" spans="1:16" x14ac:dyDescent="0.3">
      <c r="A40" s="40" t="s">
        <v>268</v>
      </c>
      <c r="B40">
        <v>60</v>
      </c>
      <c r="C40">
        <v>17171</v>
      </c>
      <c r="D40">
        <v>2296</v>
      </c>
      <c r="E40">
        <v>4762</v>
      </c>
      <c r="F40">
        <v>406</v>
      </c>
      <c r="G40">
        <v>79</v>
      </c>
      <c r="H40">
        <v>17399</v>
      </c>
      <c r="I40">
        <v>2500</v>
      </c>
      <c r="J40">
        <v>4744</v>
      </c>
      <c r="K40">
        <v>408</v>
      </c>
      <c r="L40">
        <v>39032</v>
      </c>
      <c r="M40">
        <v>24695</v>
      </c>
      <c r="N40">
        <v>38647</v>
      </c>
      <c r="O40">
        <v>25130</v>
      </c>
      <c r="P40">
        <v>177329</v>
      </c>
    </row>
    <row r="41" spans="1:16" x14ac:dyDescent="0.3">
      <c r="A41" s="18" t="s">
        <v>246</v>
      </c>
      <c r="B41">
        <v>934</v>
      </c>
      <c r="C41">
        <v>177553</v>
      </c>
      <c r="D41">
        <v>22245</v>
      </c>
      <c r="E41">
        <v>51748</v>
      </c>
      <c r="F41">
        <v>4516</v>
      </c>
      <c r="G41">
        <v>916</v>
      </c>
      <c r="H41">
        <v>175370</v>
      </c>
      <c r="I41">
        <v>22749</v>
      </c>
      <c r="J41">
        <v>51279</v>
      </c>
      <c r="K41">
        <v>4315</v>
      </c>
      <c r="L41">
        <v>476820</v>
      </c>
      <c r="M41">
        <v>256996</v>
      </c>
      <c r="N41">
        <v>475252</v>
      </c>
      <c r="O41">
        <v>254629</v>
      </c>
      <c r="P41">
        <v>1975322</v>
      </c>
    </row>
    <row r="42" spans="1:16" x14ac:dyDescent="0.3">
      <c r="A42" s="18" t="s">
        <v>158</v>
      </c>
    </row>
    <row r="43" spans="1:16" x14ac:dyDescent="0.3">
      <c r="A43" s="40" t="s">
        <v>269</v>
      </c>
      <c r="B43">
        <v>131</v>
      </c>
      <c r="C43">
        <v>16307</v>
      </c>
      <c r="D43">
        <v>2149</v>
      </c>
      <c r="E43">
        <v>4595</v>
      </c>
      <c r="F43">
        <v>389</v>
      </c>
      <c r="G43">
        <v>105</v>
      </c>
      <c r="H43">
        <v>16187</v>
      </c>
      <c r="I43">
        <v>2203</v>
      </c>
      <c r="J43">
        <v>4583</v>
      </c>
      <c r="K43">
        <v>339</v>
      </c>
      <c r="L43">
        <v>38995</v>
      </c>
      <c r="M43">
        <v>23571</v>
      </c>
      <c r="N43">
        <v>39895</v>
      </c>
      <c r="O43">
        <v>23417</v>
      </c>
      <c r="P43">
        <v>172866</v>
      </c>
    </row>
    <row r="44" spans="1:16" x14ac:dyDescent="0.3">
      <c r="A44" s="40" t="s">
        <v>270</v>
      </c>
      <c r="B44">
        <v>90</v>
      </c>
      <c r="C44">
        <v>16258</v>
      </c>
      <c r="D44">
        <v>2069</v>
      </c>
      <c r="E44">
        <v>5208</v>
      </c>
      <c r="F44">
        <v>372</v>
      </c>
      <c r="G44">
        <v>96</v>
      </c>
      <c r="H44">
        <v>16661</v>
      </c>
      <c r="I44">
        <v>1975</v>
      </c>
      <c r="J44">
        <v>5342</v>
      </c>
      <c r="K44">
        <v>293</v>
      </c>
      <c r="L44">
        <v>44445</v>
      </c>
      <c r="M44">
        <v>23997</v>
      </c>
      <c r="N44">
        <v>44792</v>
      </c>
      <c r="O44">
        <v>24367</v>
      </c>
      <c r="P44">
        <v>185965</v>
      </c>
    </row>
    <row r="45" spans="1:16" x14ac:dyDescent="0.3">
      <c r="A45" s="40" t="s">
        <v>271</v>
      </c>
      <c r="B45">
        <v>145</v>
      </c>
      <c r="C45">
        <v>16640</v>
      </c>
      <c r="D45">
        <v>2824</v>
      </c>
      <c r="E45">
        <v>5051</v>
      </c>
      <c r="F45">
        <v>383</v>
      </c>
      <c r="G45">
        <v>136</v>
      </c>
      <c r="H45">
        <v>20154</v>
      </c>
      <c r="I45">
        <v>2960</v>
      </c>
      <c r="J45">
        <v>5345</v>
      </c>
      <c r="K45">
        <v>433</v>
      </c>
      <c r="L45">
        <v>42923</v>
      </c>
      <c r="M45">
        <v>25043</v>
      </c>
      <c r="N45">
        <v>42193</v>
      </c>
      <c r="O45">
        <v>29028</v>
      </c>
      <c r="P45">
        <v>193258</v>
      </c>
    </row>
    <row r="46" spans="1:16" x14ac:dyDescent="0.3">
      <c r="A46" s="40" t="s">
        <v>272</v>
      </c>
      <c r="B46">
        <v>135</v>
      </c>
      <c r="C46">
        <v>13952</v>
      </c>
      <c r="D46">
        <v>1209</v>
      </c>
      <c r="E46">
        <v>3499</v>
      </c>
      <c r="F46">
        <v>301</v>
      </c>
      <c r="G46">
        <v>120</v>
      </c>
      <c r="H46">
        <v>11655</v>
      </c>
      <c r="I46">
        <v>1175</v>
      </c>
      <c r="J46">
        <v>3457</v>
      </c>
      <c r="K46">
        <v>332</v>
      </c>
      <c r="L46">
        <v>47612</v>
      </c>
      <c r="M46">
        <v>19096</v>
      </c>
      <c r="N46">
        <v>48164</v>
      </c>
      <c r="O46">
        <v>16739</v>
      </c>
      <c r="P46">
        <v>167446</v>
      </c>
    </row>
    <row r="47" spans="1:16" x14ac:dyDescent="0.3">
      <c r="A47" s="40" t="s">
        <v>273</v>
      </c>
      <c r="B47">
        <v>142</v>
      </c>
      <c r="C47">
        <v>16487</v>
      </c>
      <c r="D47">
        <v>1824</v>
      </c>
      <c r="E47">
        <v>4141</v>
      </c>
      <c r="F47">
        <v>307</v>
      </c>
      <c r="G47">
        <v>116</v>
      </c>
      <c r="H47">
        <v>19320</v>
      </c>
      <c r="I47">
        <v>1810</v>
      </c>
      <c r="J47">
        <v>3931</v>
      </c>
      <c r="K47">
        <v>366</v>
      </c>
      <c r="L47">
        <v>48145</v>
      </c>
      <c r="M47">
        <v>22901</v>
      </c>
      <c r="N47">
        <v>48549</v>
      </c>
      <c r="O47">
        <v>25543</v>
      </c>
      <c r="P47">
        <v>193582</v>
      </c>
    </row>
    <row r="48" spans="1:16" x14ac:dyDescent="0.3">
      <c r="A48" s="40" t="s">
        <v>289</v>
      </c>
      <c r="B48">
        <v>60</v>
      </c>
      <c r="C48">
        <v>15465</v>
      </c>
      <c r="D48">
        <v>1970</v>
      </c>
      <c r="E48">
        <v>3934</v>
      </c>
      <c r="F48">
        <v>263</v>
      </c>
      <c r="G48">
        <v>101</v>
      </c>
      <c r="H48">
        <v>12665</v>
      </c>
      <c r="I48">
        <v>1934</v>
      </c>
      <c r="J48">
        <v>4075</v>
      </c>
      <c r="K48">
        <v>288</v>
      </c>
      <c r="L48">
        <v>50820</v>
      </c>
      <c r="M48">
        <v>21692</v>
      </c>
      <c r="N48">
        <v>50900</v>
      </c>
      <c r="O48">
        <v>19063</v>
      </c>
      <c r="P48">
        <v>183230</v>
      </c>
    </row>
    <row r="49" spans="1:16" x14ac:dyDescent="0.3">
      <c r="A49" s="40" t="s">
        <v>274</v>
      </c>
      <c r="B49">
        <v>94</v>
      </c>
      <c r="C49">
        <v>14250</v>
      </c>
      <c r="D49">
        <v>2010</v>
      </c>
      <c r="E49">
        <v>4217</v>
      </c>
      <c r="F49">
        <v>244</v>
      </c>
      <c r="G49">
        <v>65</v>
      </c>
      <c r="H49">
        <v>13527</v>
      </c>
      <c r="I49">
        <v>1679</v>
      </c>
      <c r="J49">
        <v>4178</v>
      </c>
      <c r="K49">
        <v>227</v>
      </c>
      <c r="L49">
        <v>50366</v>
      </c>
      <c r="M49">
        <v>20815</v>
      </c>
      <c r="N49">
        <v>51664</v>
      </c>
      <c r="O49">
        <v>19676</v>
      </c>
      <c r="P49">
        <v>183012</v>
      </c>
    </row>
    <row r="50" spans="1:16" x14ac:dyDescent="0.3">
      <c r="A50" s="40" t="s">
        <v>275</v>
      </c>
      <c r="B50">
        <v>85</v>
      </c>
      <c r="C50">
        <v>14424</v>
      </c>
      <c r="D50">
        <v>2006</v>
      </c>
      <c r="E50">
        <v>4571</v>
      </c>
      <c r="F50">
        <v>417</v>
      </c>
      <c r="G50">
        <v>117</v>
      </c>
      <c r="H50">
        <v>13178</v>
      </c>
      <c r="I50">
        <v>2003</v>
      </c>
      <c r="J50">
        <v>4624</v>
      </c>
      <c r="K50">
        <v>443</v>
      </c>
      <c r="L50">
        <v>57977</v>
      </c>
      <c r="M50">
        <v>21503</v>
      </c>
      <c r="N50">
        <v>56185</v>
      </c>
      <c r="O50">
        <v>20365</v>
      </c>
      <c r="P50">
        <v>197898</v>
      </c>
    </row>
    <row r="51" spans="1:16" x14ac:dyDescent="0.3">
      <c r="A51" s="40" t="s">
        <v>276</v>
      </c>
      <c r="B51">
        <v>26</v>
      </c>
      <c r="C51">
        <v>9594</v>
      </c>
      <c r="D51">
        <v>1776</v>
      </c>
      <c r="E51">
        <v>4495</v>
      </c>
      <c r="F51">
        <v>304</v>
      </c>
      <c r="G51">
        <v>47</v>
      </c>
      <c r="H51">
        <v>8414</v>
      </c>
      <c r="I51">
        <v>1589</v>
      </c>
      <c r="J51">
        <v>4665</v>
      </c>
      <c r="K51">
        <v>350</v>
      </c>
      <c r="L51">
        <v>46627</v>
      </c>
      <c r="M51">
        <v>16195</v>
      </c>
      <c r="N51">
        <v>47429</v>
      </c>
      <c r="O51">
        <v>15065</v>
      </c>
      <c r="P51">
        <v>156576</v>
      </c>
    </row>
    <row r="52" spans="1:16" x14ac:dyDescent="0.3">
      <c r="A52" s="40" t="s">
        <v>266</v>
      </c>
      <c r="B52">
        <v>119</v>
      </c>
      <c r="C52">
        <v>10667</v>
      </c>
      <c r="D52">
        <v>1984</v>
      </c>
      <c r="E52">
        <v>4322</v>
      </c>
      <c r="F52">
        <v>492</v>
      </c>
      <c r="G52">
        <v>94</v>
      </c>
      <c r="H52">
        <v>12691</v>
      </c>
      <c r="I52">
        <v>1951</v>
      </c>
      <c r="J52">
        <v>4279</v>
      </c>
      <c r="K52">
        <v>549</v>
      </c>
      <c r="L52">
        <v>56616</v>
      </c>
      <c r="M52">
        <v>17584</v>
      </c>
      <c r="N52">
        <v>56556</v>
      </c>
      <c r="O52">
        <v>19564</v>
      </c>
      <c r="P52">
        <v>187468</v>
      </c>
    </row>
    <row r="53" spans="1:16" x14ac:dyDescent="0.3">
      <c r="A53" s="40" t="s">
        <v>267</v>
      </c>
      <c r="B53">
        <v>85</v>
      </c>
      <c r="C53">
        <v>13259</v>
      </c>
      <c r="D53">
        <v>2179</v>
      </c>
      <c r="E53">
        <v>3846</v>
      </c>
      <c r="F53">
        <v>501</v>
      </c>
      <c r="G53">
        <v>81</v>
      </c>
      <c r="H53">
        <v>13371</v>
      </c>
      <c r="I53">
        <v>2093</v>
      </c>
      <c r="J53">
        <v>3881</v>
      </c>
      <c r="K53">
        <v>511</v>
      </c>
      <c r="L53">
        <v>57637</v>
      </c>
      <c r="M53">
        <v>19870</v>
      </c>
      <c r="N53">
        <v>56782</v>
      </c>
      <c r="O53">
        <v>19937</v>
      </c>
      <c r="P53">
        <v>194033</v>
      </c>
    </row>
    <row r="54" spans="1:16" x14ac:dyDescent="0.3">
      <c r="A54" s="40" t="s">
        <v>268</v>
      </c>
      <c r="B54">
        <v>92</v>
      </c>
      <c r="C54">
        <v>13860</v>
      </c>
      <c r="D54">
        <v>1843</v>
      </c>
      <c r="E54">
        <v>4201</v>
      </c>
      <c r="F54">
        <v>488</v>
      </c>
      <c r="G54">
        <v>111</v>
      </c>
      <c r="H54">
        <v>15425</v>
      </c>
      <c r="I54">
        <v>2107</v>
      </c>
      <c r="J54">
        <v>4006</v>
      </c>
      <c r="K54">
        <v>594</v>
      </c>
      <c r="L54">
        <v>58249</v>
      </c>
      <c r="M54">
        <v>20484</v>
      </c>
      <c r="N54">
        <v>58062</v>
      </c>
      <c r="O54">
        <v>22243</v>
      </c>
      <c r="P54">
        <v>201765</v>
      </c>
    </row>
    <row r="55" spans="1:16" x14ac:dyDescent="0.3">
      <c r="A55" s="18" t="s">
        <v>247</v>
      </c>
      <c r="B55">
        <v>1204</v>
      </c>
      <c r="C55">
        <v>171163</v>
      </c>
      <c r="D55">
        <v>23843</v>
      </c>
      <c r="E55">
        <v>52080</v>
      </c>
      <c r="F55">
        <v>4461</v>
      </c>
      <c r="G55">
        <v>1189</v>
      </c>
      <c r="H55">
        <v>173248</v>
      </c>
      <c r="I55">
        <v>23479</v>
      </c>
      <c r="J55">
        <v>52366</v>
      </c>
      <c r="K55">
        <v>4725</v>
      </c>
      <c r="L55">
        <v>600412</v>
      </c>
      <c r="M55">
        <v>252751</v>
      </c>
      <c r="N55">
        <v>601171</v>
      </c>
      <c r="O55">
        <v>255007</v>
      </c>
      <c r="P55">
        <v>2217099</v>
      </c>
    </row>
    <row r="56" spans="1:16" x14ac:dyDescent="0.3">
      <c r="A56" s="18" t="s">
        <v>159</v>
      </c>
    </row>
    <row r="57" spans="1:16" x14ac:dyDescent="0.3">
      <c r="A57" s="40" t="s">
        <v>269</v>
      </c>
      <c r="B57">
        <v>110</v>
      </c>
      <c r="C57">
        <v>15420</v>
      </c>
      <c r="D57">
        <v>2275</v>
      </c>
      <c r="E57">
        <v>5298</v>
      </c>
      <c r="F57">
        <v>468</v>
      </c>
      <c r="G57">
        <v>90</v>
      </c>
      <c r="H57">
        <v>15254</v>
      </c>
      <c r="I57">
        <v>2005</v>
      </c>
      <c r="J57">
        <v>4961</v>
      </c>
      <c r="K57">
        <v>523</v>
      </c>
      <c r="L57">
        <v>58410</v>
      </c>
      <c r="M57">
        <v>23571</v>
      </c>
      <c r="N57">
        <v>58014</v>
      </c>
      <c r="O57">
        <v>22833</v>
      </c>
      <c r="P57">
        <v>209232</v>
      </c>
    </row>
    <row r="58" spans="1:16" x14ac:dyDescent="0.3">
      <c r="A58" s="40" t="s">
        <v>270</v>
      </c>
      <c r="B58">
        <v>109</v>
      </c>
      <c r="C58">
        <v>15443</v>
      </c>
      <c r="D58">
        <v>1932</v>
      </c>
      <c r="E58">
        <v>5083</v>
      </c>
      <c r="F58">
        <v>585</v>
      </c>
      <c r="G58">
        <v>124</v>
      </c>
      <c r="H58">
        <v>14027</v>
      </c>
      <c r="I58">
        <v>1956</v>
      </c>
      <c r="J58">
        <v>4747</v>
      </c>
      <c r="K58">
        <v>558</v>
      </c>
      <c r="L58">
        <v>61120</v>
      </c>
      <c r="M58">
        <v>23152</v>
      </c>
      <c r="N58">
        <v>61769</v>
      </c>
      <c r="O58">
        <v>21412</v>
      </c>
      <c r="P58">
        <v>212017</v>
      </c>
    </row>
    <row r="59" spans="1:16" x14ac:dyDescent="0.3">
      <c r="A59" s="40" t="s">
        <v>271</v>
      </c>
      <c r="B59">
        <v>89</v>
      </c>
      <c r="C59">
        <v>11889</v>
      </c>
      <c r="D59">
        <v>1936</v>
      </c>
      <c r="E59">
        <v>5649</v>
      </c>
      <c r="F59">
        <v>623</v>
      </c>
      <c r="G59">
        <v>129</v>
      </c>
      <c r="H59">
        <v>15123</v>
      </c>
      <c r="I59">
        <v>2467</v>
      </c>
      <c r="J59">
        <v>6399</v>
      </c>
      <c r="K59">
        <v>609</v>
      </c>
      <c r="L59">
        <v>47452</v>
      </c>
      <c r="M59">
        <v>20186</v>
      </c>
      <c r="N59">
        <v>49243</v>
      </c>
      <c r="O59">
        <v>24727</v>
      </c>
      <c r="P59">
        <v>186521</v>
      </c>
    </row>
    <row r="60" spans="1:16" x14ac:dyDescent="0.3">
      <c r="A60" s="40" t="s">
        <v>272</v>
      </c>
      <c r="B60">
        <v>108</v>
      </c>
      <c r="C60">
        <v>8707</v>
      </c>
      <c r="D60">
        <v>2091</v>
      </c>
      <c r="E60">
        <v>3881</v>
      </c>
      <c r="F60">
        <v>492</v>
      </c>
      <c r="G60">
        <v>52</v>
      </c>
      <c r="H60">
        <v>5669</v>
      </c>
      <c r="I60">
        <v>1749</v>
      </c>
      <c r="J60">
        <v>3525</v>
      </c>
      <c r="K60">
        <v>347</v>
      </c>
      <c r="L60">
        <v>47109</v>
      </c>
      <c r="M60">
        <v>15279</v>
      </c>
      <c r="N60">
        <v>46105</v>
      </c>
      <c r="O60">
        <v>11342</v>
      </c>
      <c r="P60">
        <v>146456</v>
      </c>
    </row>
    <row r="61" spans="1:16" x14ac:dyDescent="0.3">
      <c r="A61" s="40" t="s">
        <v>273</v>
      </c>
      <c r="B61">
        <v>60</v>
      </c>
      <c r="C61">
        <v>8170</v>
      </c>
      <c r="D61">
        <v>2293</v>
      </c>
      <c r="E61">
        <v>4033</v>
      </c>
      <c r="F61">
        <v>243</v>
      </c>
      <c r="G61">
        <v>66</v>
      </c>
      <c r="H61">
        <v>7647</v>
      </c>
      <c r="I61">
        <v>2057</v>
      </c>
      <c r="J61">
        <v>4607</v>
      </c>
      <c r="K61">
        <v>287</v>
      </c>
      <c r="L61">
        <v>41538</v>
      </c>
      <c r="M61">
        <v>14799</v>
      </c>
      <c r="N61">
        <v>41357</v>
      </c>
      <c r="O61">
        <v>14664</v>
      </c>
      <c r="P61">
        <v>141821</v>
      </c>
    </row>
    <row r="62" spans="1:16" x14ac:dyDescent="0.3">
      <c r="A62" s="40" t="s">
        <v>289</v>
      </c>
      <c r="B62">
        <v>30</v>
      </c>
      <c r="C62">
        <v>7097</v>
      </c>
      <c r="D62">
        <v>2035</v>
      </c>
      <c r="E62">
        <v>4302</v>
      </c>
      <c r="F62">
        <v>258</v>
      </c>
      <c r="G62">
        <v>44</v>
      </c>
      <c r="H62">
        <v>8638</v>
      </c>
      <c r="I62">
        <v>1399</v>
      </c>
      <c r="J62">
        <v>4171</v>
      </c>
      <c r="K62">
        <v>199</v>
      </c>
      <c r="L62">
        <v>38577</v>
      </c>
      <c r="M62">
        <v>13722</v>
      </c>
      <c r="N62">
        <v>38958</v>
      </c>
      <c r="O62">
        <v>14451</v>
      </c>
      <c r="P62">
        <v>133881</v>
      </c>
    </row>
    <row r="63" spans="1:16" x14ac:dyDescent="0.3">
      <c r="A63" s="40" t="s">
        <v>274</v>
      </c>
      <c r="B63">
        <v>54</v>
      </c>
      <c r="C63">
        <v>10334</v>
      </c>
      <c r="D63">
        <v>2112</v>
      </c>
      <c r="E63">
        <v>3799</v>
      </c>
      <c r="F63">
        <v>206</v>
      </c>
      <c r="G63">
        <v>43</v>
      </c>
      <c r="H63">
        <v>10879</v>
      </c>
      <c r="I63">
        <v>2461</v>
      </c>
      <c r="J63">
        <v>3343</v>
      </c>
      <c r="K63">
        <v>162</v>
      </c>
      <c r="L63">
        <v>43090</v>
      </c>
      <c r="M63">
        <v>16505</v>
      </c>
      <c r="N63">
        <v>42623</v>
      </c>
      <c r="O63">
        <v>16888</v>
      </c>
      <c r="P63">
        <v>152499</v>
      </c>
    </row>
    <row r="64" spans="1:16" x14ac:dyDescent="0.3">
      <c r="A64" s="40" t="s">
        <v>275</v>
      </c>
      <c r="B64">
        <v>30</v>
      </c>
      <c r="C64">
        <v>6888</v>
      </c>
      <c r="D64">
        <v>1974</v>
      </c>
      <c r="E64">
        <v>5209</v>
      </c>
      <c r="F64">
        <v>155</v>
      </c>
      <c r="G64">
        <v>65</v>
      </c>
      <c r="H64">
        <v>6450</v>
      </c>
      <c r="I64">
        <v>2226</v>
      </c>
      <c r="J64">
        <v>4603</v>
      </c>
      <c r="K64">
        <v>187</v>
      </c>
      <c r="L64">
        <v>38638</v>
      </c>
      <c r="M64">
        <v>14256</v>
      </c>
      <c r="N64">
        <v>38387</v>
      </c>
      <c r="O64">
        <v>13531</v>
      </c>
      <c r="P64">
        <v>132599</v>
      </c>
    </row>
    <row r="65" spans="1:16" x14ac:dyDescent="0.3">
      <c r="A65" s="40" t="s">
        <v>276</v>
      </c>
      <c r="B65">
        <v>12</v>
      </c>
      <c r="C65">
        <v>4534</v>
      </c>
      <c r="D65">
        <v>1437</v>
      </c>
      <c r="E65">
        <v>5490</v>
      </c>
      <c r="F65">
        <v>205</v>
      </c>
      <c r="G65">
        <v>23</v>
      </c>
      <c r="H65">
        <v>2689</v>
      </c>
      <c r="I65">
        <v>1190</v>
      </c>
      <c r="J65">
        <v>6051</v>
      </c>
      <c r="K65">
        <v>210</v>
      </c>
      <c r="L65">
        <v>31993</v>
      </c>
      <c r="M65">
        <v>11678</v>
      </c>
      <c r="N65">
        <v>32748</v>
      </c>
      <c r="O65">
        <v>10163</v>
      </c>
      <c r="P65">
        <v>108423</v>
      </c>
    </row>
    <row r="66" spans="1:16" x14ac:dyDescent="0.3">
      <c r="A66" s="40" t="s">
        <v>266</v>
      </c>
      <c r="B66">
        <v>24</v>
      </c>
      <c r="C66">
        <v>5022</v>
      </c>
      <c r="D66">
        <v>875</v>
      </c>
      <c r="E66">
        <v>4831</v>
      </c>
      <c r="F66">
        <v>140</v>
      </c>
      <c r="G66">
        <v>55</v>
      </c>
      <c r="H66">
        <v>6914</v>
      </c>
      <c r="I66">
        <v>659</v>
      </c>
      <c r="J66">
        <v>4697</v>
      </c>
      <c r="K66">
        <v>271</v>
      </c>
      <c r="L66">
        <v>36474</v>
      </c>
      <c r="M66">
        <v>10892</v>
      </c>
      <c r="N66">
        <v>36562</v>
      </c>
      <c r="O66">
        <v>12596</v>
      </c>
      <c r="P66">
        <v>120012</v>
      </c>
    </row>
    <row r="67" spans="1:16" x14ac:dyDescent="0.3">
      <c r="A67" s="40" t="s">
        <v>267</v>
      </c>
      <c r="B67">
        <v>49</v>
      </c>
      <c r="C67">
        <v>5733</v>
      </c>
      <c r="D67">
        <v>814</v>
      </c>
      <c r="E67">
        <v>4523</v>
      </c>
      <c r="F67">
        <v>169</v>
      </c>
      <c r="G67">
        <v>35</v>
      </c>
      <c r="H67">
        <v>5774</v>
      </c>
      <c r="I67">
        <v>419</v>
      </c>
      <c r="J67">
        <v>3844</v>
      </c>
      <c r="K67">
        <v>265</v>
      </c>
      <c r="L67">
        <v>34955</v>
      </c>
      <c r="M67">
        <v>11288</v>
      </c>
      <c r="N67">
        <v>35129</v>
      </c>
      <c r="O67">
        <v>10337</v>
      </c>
      <c r="P67">
        <v>113334</v>
      </c>
    </row>
    <row r="68" spans="1:16" x14ac:dyDescent="0.3">
      <c r="A68" s="40" t="s">
        <v>268</v>
      </c>
      <c r="B68">
        <v>41</v>
      </c>
      <c r="C68">
        <v>6788</v>
      </c>
      <c r="D68">
        <v>735</v>
      </c>
      <c r="E68">
        <v>5593</v>
      </c>
      <c r="F68">
        <v>301</v>
      </c>
      <c r="G68">
        <v>68</v>
      </c>
      <c r="H68">
        <v>6525</v>
      </c>
      <c r="I68">
        <v>565</v>
      </c>
      <c r="J68">
        <v>6294</v>
      </c>
      <c r="K68">
        <v>247</v>
      </c>
      <c r="L68">
        <v>35745</v>
      </c>
      <c r="M68">
        <v>13458</v>
      </c>
      <c r="N68">
        <v>36275</v>
      </c>
      <c r="O68">
        <v>13699</v>
      </c>
      <c r="P68">
        <v>126334</v>
      </c>
    </row>
    <row r="69" spans="1:16" x14ac:dyDescent="0.3">
      <c r="A69" s="18" t="s">
        <v>248</v>
      </c>
      <c r="B69">
        <v>716</v>
      </c>
      <c r="C69">
        <v>106025</v>
      </c>
      <c r="D69">
        <v>20509</v>
      </c>
      <c r="E69">
        <v>57691</v>
      </c>
      <c r="F69">
        <v>3845</v>
      </c>
      <c r="G69">
        <v>794</v>
      </c>
      <c r="H69">
        <v>105589</v>
      </c>
      <c r="I69">
        <v>19153</v>
      </c>
      <c r="J69">
        <v>57242</v>
      </c>
      <c r="K69">
        <v>3865</v>
      </c>
      <c r="L69">
        <v>515101</v>
      </c>
      <c r="M69">
        <v>188786</v>
      </c>
      <c r="N69">
        <v>517170</v>
      </c>
      <c r="O69">
        <v>186643</v>
      </c>
      <c r="P69">
        <v>1783129</v>
      </c>
    </row>
    <row r="70" spans="1:16" x14ac:dyDescent="0.3">
      <c r="A70" s="18" t="s">
        <v>160</v>
      </c>
    </row>
    <row r="71" spans="1:16" x14ac:dyDescent="0.3">
      <c r="A71" s="40" t="s">
        <v>269</v>
      </c>
      <c r="B71">
        <v>81</v>
      </c>
      <c r="C71">
        <v>7154</v>
      </c>
      <c r="D71">
        <v>1110</v>
      </c>
      <c r="E71">
        <v>6157</v>
      </c>
      <c r="F71">
        <v>300</v>
      </c>
      <c r="G71">
        <v>71</v>
      </c>
      <c r="H71">
        <v>6964</v>
      </c>
      <c r="I71">
        <v>1032</v>
      </c>
      <c r="J71">
        <v>6531</v>
      </c>
      <c r="K71">
        <v>242</v>
      </c>
      <c r="L71">
        <v>45414</v>
      </c>
      <c r="M71">
        <v>14802</v>
      </c>
      <c r="N71">
        <v>45740</v>
      </c>
      <c r="O71">
        <v>14840</v>
      </c>
      <c r="P71">
        <v>150438</v>
      </c>
    </row>
    <row r="72" spans="1:16" x14ac:dyDescent="0.3">
      <c r="A72" s="40" t="s">
        <v>270</v>
      </c>
      <c r="B72">
        <v>84</v>
      </c>
      <c r="C72">
        <v>6644</v>
      </c>
      <c r="D72">
        <v>698</v>
      </c>
      <c r="E72">
        <v>5710</v>
      </c>
      <c r="F72">
        <v>297</v>
      </c>
      <c r="G72">
        <v>68</v>
      </c>
      <c r="H72">
        <v>7144</v>
      </c>
      <c r="I72">
        <v>1158</v>
      </c>
      <c r="J72">
        <v>5901</v>
      </c>
      <c r="K72">
        <v>304</v>
      </c>
      <c r="L72">
        <v>50146</v>
      </c>
      <c r="M72">
        <v>13433</v>
      </c>
      <c r="N72">
        <v>49891</v>
      </c>
      <c r="O72">
        <v>14575</v>
      </c>
      <c r="P72">
        <v>156053</v>
      </c>
    </row>
    <row r="73" spans="1:16" x14ac:dyDescent="0.3">
      <c r="A73" s="40" t="s">
        <v>271</v>
      </c>
      <c r="B73">
        <v>84</v>
      </c>
      <c r="C73">
        <v>7237</v>
      </c>
      <c r="D73">
        <v>916</v>
      </c>
      <c r="E73">
        <v>6440</v>
      </c>
      <c r="F73">
        <v>369</v>
      </c>
      <c r="G73">
        <v>95</v>
      </c>
      <c r="H73">
        <v>7551</v>
      </c>
      <c r="I73">
        <v>1548</v>
      </c>
      <c r="J73">
        <v>6784</v>
      </c>
      <c r="K73">
        <v>415</v>
      </c>
      <c r="L73">
        <v>49913</v>
      </c>
      <c r="M73">
        <v>15046</v>
      </c>
      <c r="N73">
        <v>50120</v>
      </c>
      <c r="O73">
        <v>16393</v>
      </c>
      <c r="P73">
        <v>162911</v>
      </c>
    </row>
    <row r="74" spans="1:16" x14ac:dyDescent="0.3">
      <c r="A74" s="40" t="s">
        <v>272</v>
      </c>
      <c r="B74">
        <v>84</v>
      </c>
      <c r="C74">
        <v>8733</v>
      </c>
      <c r="D74">
        <v>1331</v>
      </c>
      <c r="E74">
        <v>4903</v>
      </c>
      <c r="F74">
        <v>266</v>
      </c>
      <c r="G74">
        <v>60</v>
      </c>
      <c r="H74">
        <v>8560</v>
      </c>
      <c r="I74">
        <v>1336</v>
      </c>
      <c r="J74">
        <v>4033</v>
      </c>
      <c r="K74">
        <v>278</v>
      </c>
      <c r="L74">
        <v>56322</v>
      </c>
      <c r="M74">
        <v>15317</v>
      </c>
      <c r="N74">
        <v>55199</v>
      </c>
      <c r="O74">
        <v>14267</v>
      </c>
      <c r="P74">
        <v>170689</v>
      </c>
    </row>
    <row r="75" spans="1:16" x14ac:dyDescent="0.3">
      <c r="A75" s="40" t="s">
        <v>273</v>
      </c>
      <c r="B75">
        <v>57</v>
      </c>
      <c r="C75">
        <v>8879</v>
      </c>
      <c r="D75">
        <v>1203</v>
      </c>
      <c r="E75">
        <v>5216</v>
      </c>
      <c r="F75">
        <v>265</v>
      </c>
      <c r="G75">
        <v>53</v>
      </c>
      <c r="H75">
        <v>9390</v>
      </c>
      <c r="I75">
        <v>1627</v>
      </c>
      <c r="J75">
        <v>4736</v>
      </c>
      <c r="K75">
        <v>238</v>
      </c>
      <c r="L75">
        <v>54343</v>
      </c>
      <c r="M75">
        <v>15620</v>
      </c>
      <c r="N75">
        <v>53459</v>
      </c>
      <c r="O75">
        <v>16044</v>
      </c>
      <c r="P75">
        <v>171130</v>
      </c>
    </row>
    <row r="76" spans="1:16" x14ac:dyDescent="0.3">
      <c r="A76" s="40" t="s">
        <v>289</v>
      </c>
      <c r="B76">
        <v>44</v>
      </c>
      <c r="C76">
        <v>8110</v>
      </c>
      <c r="D76">
        <v>1114</v>
      </c>
      <c r="E76">
        <v>5052</v>
      </c>
      <c r="F76">
        <v>210</v>
      </c>
      <c r="G76">
        <v>46</v>
      </c>
      <c r="H76">
        <v>8862</v>
      </c>
      <c r="I76">
        <v>1012</v>
      </c>
      <c r="J76">
        <v>3921</v>
      </c>
      <c r="K76">
        <v>228</v>
      </c>
      <c r="L76">
        <v>54014</v>
      </c>
      <c r="M76">
        <v>14530</v>
      </c>
      <c r="N76">
        <v>55259</v>
      </c>
      <c r="O76">
        <v>14069</v>
      </c>
      <c r="P76">
        <v>166471</v>
      </c>
    </row>
    <row r="77" spans="1:16" x14ac:dyDescent="0.3">
      <c r="A77" s="40" t="s">
        <v>274</v>
      </c>
      <c r="B77">
        <v>55</v>
      </c>
      <c r="C77">
        <v>11359</v>
      </c>
      <c r="D77">
        <v>1617</v>
      </c>
      <c r="E77">
        <v>6182</v>
      </c>
      <c r="F77">
        <v>284</v>
      </c>
      <c r="G77">
        <v>54</v>
      </c>
      <c r="H77">
        <v>11110</v>
      </c>
      <c r="I77">
        <v>1177</v>
      </c>
      <c r="J77">
        <v>6179</v>
      </c>
      <c r="K77">
        <v>232</v>
      </c>
      <c r="L77">
        <v>69195</v>
      </c>
      <c r="M77">
        <v>19497</v>
      </c>
      <c r="N77">
        <v>68450</v>
      </c>
      <c r="O77">
        <v>18752</v>
      </c>
      <c r="P77">
        <v>214143</v>
      </c>
    </row>
    <row r="78" spans="1:16" x14ac:dyDescent="0.3">
      <c r="A78" s="40" t="s">
        <v>275</v>
      </c>
      <c r="B78">
        <v>62</v>
      </c>
      <c r="C78">
        <v>9512</v>
      </c>
      <c r="D78">
        <v>1496</v>
      </c>
      <c r="E78">
        <v>6290</v>
      </c>
      <c r="F78">
        <v>249</v>
      </c>
      <c r="G78">
        <v>55</v>
      </c>
      <c r="H78">
        <v>8575</v>
      </c>
      <c r="I78">
        <v>1389</v>
      </c>
      <c r="J78">
        <v>7947</v>
      </c>
      <c r="K78">
        <v>204</v>
      </c>
      <c r="L78">
        <v>58357</v>
      </c>
      <c r="M78">
        <v>17609</v>
      </c>
      <c r="N78">
        <v>58094</v>
      </c>
      <c r="O78">
        <v>18170</v>
      </c>
      <c r="P78">
        <v>188009</v>
      </c>
    </row>
    <row r="79" spans="1:16" x14ac:dyDescent="0.3">
      <c r="A79" s="40" t="s">
        <v>276</v>
      </c>
      <c r="B79">
        <v>18</v>
      </c>
      <c r="C79">
        <v>7381</v>
      </c>
      <c r="D79">
        <v>1213</v>
      </c>
      <c r="E79">
        <v>6384</v>
      </c>
      <c r="F79">
        <v>219</v>
      </c>
      <c r="G79">
        <v>21</v>
      </c>
      <c r="H79">
        <v>7068</v>
      </c>
      <c r="I79">
        <v>1410</v>
      </c>
      <c r="J79">
        <v>6793</v>
      </c>
      <c r="K79">
        <v>318</v>
      </c>
      <c r="L79">
        <v>58055</v>
      </c>
      <c r="M79">
        <v>15215</v>
      </c>
      <c r="N79">
        <v>59081</v>
      </c>
      <c r="O79">
        <v>15610</v>
      </c>
      <c r="P79">
        <v>178786</v>
      </c>
    </row>
    <row r="80" spans="1:16" x14ac:dyDescent="0.3">
      <c r="A80" s="40" t="s">
        <v>266</v>
      </c>
      <c r="B80">
        <v>56</v>
      </c>
      <c r="C80">
        <v>11040</v>
      </c>
      <c r="D80">
        <v>1506</v>
      </c>
      <c r="E80">
        <v>5807</v>
      </c>
      <c r="F80">
        <v>352</v>
      </c>
      <c r="G80">
        <v>54</v>
      </c>
      <c r="H80">
        <v>11400</v>
      </c>
      <c r="I80">
        <v>1306</v>
      </c>
      <c r="J80">
        <v>6002</v>
      </c>
      <c r="K80">
        <v>416</v>
      </c>
      <c r="L80">
        <v>63392</v>
      </c>
      <c r="M80">
        <v>18761</v>
      </c>
      <c r="N80">
        <v>61851</v>
      </c>
      <c r="O80">
        <v>19178</v>
      </c>
      <c r="P80">
        <v>201121</v>
      </c>
    </row>
    <row r="81" spans="1:16" x14ac:dyDescent="0.3">
      <c r="A81" s="40" t="s">
        <v>267</v>
      </c>
      <c r="B81">
        <v>30</v>
      </c>
      <c r="C81">
        <v>9857</v>
      </c>
      <c r="D81">
        <v>1323</v>
      </c>
      <c r="E81">
        <v>5875</v>
      </c>
      <c r="F81">
        <v>284</v>
      </c>
      <c r="G81">
        <v>64</v>
      </c>
      <c r="H81">
        <v>10310</v>
      </c>
      <c r="I81">
        <v>1489</v>
      </c>
      <c r="J81">
        <v>5912</v>
      </c>
      <c r="K81">
        <v>398</v>
      </c>
      <c r="L81">
        <v>57342</v>
      </c>
      <c r="M81">
        <v>17369</v>
      </c>
      <c r="N81">
        <v>59106</v>
      </c>
      <c r="O81">
        <v>18173</v>
      </c>
      <c r="P81">
        <v>187532</v>
      </c>
    </row>
    <row r="82" spans="1:16" x14ac:dyDescent="0.3">
      <c r="A82" s="40" t="s">
        <v>268</v>
      </c>
      <c r="B82">
        <v>68</v>
      </c>
      <c r="C82">
        <v>11742</v>
      </c>
      <c r="D82">
        <v>1491</v>
      </c>
      <c r="E82">
        <v>7169</v>
      </c>
      <c r="F82">
        <v>392</v>
      </c>
      <c r="G82">
        <v>97</v>
      </c>
      <c r="H82">
        <v>11208</v>
      </c>
      <c r="I82">
        <v>1514</v>
      </c>
      <c r="J82">
        <v>5949</v>
      </c>
      <c r="K82">
        <v>340</v>
      </c>
      <c r="L82">
        <v>63975</v>
      </c>
      <c r="M82">
        <v>20862</v>
      </c>
      <c r="N82">
        <v>63444</v>
      </c>
      <c r="O82">
        <v>19108</v>
      </c>
      <c r="P82">
        <v>207359</v>
      </c>
    </row>
    <row r="83" spans="1:16" x14ac:dyDescent="0.3">
      <c r="A83" s="18" t="s">
        <v>249</v>
      </c>
      <c r="B83">
        <v>723</v>
      </c>
      <c r="C83">
        <v>107648</v>
      </c>
      <c r="D83">
        <v>15018</v>
      </c>
      <c r="E83">
        <v>71185</v>
      </c>
      <c r="F83">
        <v>3487</v>
      </c>
      <c r="G83">
        <v>738</v>
      </c>
      <c r="H83">
        <v>108142</v>
      </c>
      <c r="I83">
        <v>15998</v>
      </c>
      <c r="J83">
        <v>70688</v>
      </c>
      <c r="K83">
        <v>3613</v>
      </c>
      <c r="L83">
        <v>680468</v>
      </c>
      <c r="M83">
        <v>198061</v>
      </c>
      <c r="N83">
        <v>679694</v>
      </c>
      <c r="O83">
        <v>199179</v>
      </c>
      <c r="P83">
        <v>2154642</v>
      </c>
    </row>
    <row r="84" spans="1:16" x14ac:dyDescent="0.3">
      <c r="A84" s="18" t="s">
        <v>161</v>
      </c>
    </row>
    <row r="85" spans="1:16" x14ac:dyDescent="0.3">
      <c r="A85" s="40" t="s">
        <v>269</v>
      </c>
      <c r="B85">
        <v>52</v>
      </c>
      <c r="C85">
        <v>11222</v>
      </c>
      <c r="D85">
        <v>1483</v>
      </c>
      <c r="E85">
        <v>5748</v>
      </c>
      <c r="F85">
        <v>258</v>
      </c>
      <c r="G85">
        <v>43</v>
      </c>
      <c r="H85">
        <v>11335</v>
      </c>
      <c r="I85">
        <v>1634</v>
      </c>
      <c r="J85">
        <v>6277</v>
      </c>
      <c r="K85">
        <v>192</v>
      </c>
      <c r="L85">
        <v>64680</v>
      </c>
      <c r="M85">
        <v>18763</v>
      </c>
      <c r="N85">
        <v>66708</v>
      </c>
      <c r="O85">
        <v>19481</v>
      </c>
      <c r="P85">
        <v>207876</v>
      </c>
    </row>
    <row r="86" spans="1:16" x14ac:dyDescent="0.3">
      <c r="A86" s="40" t="s">
        <v>270</v>
      </c>
      <c r="B86">
        <v>31</v>
      </c>
      <c r="C86">
        <v>11740</v>
      </c>
      <c r="D86">
        <v>1481</v>
      </c>
      <c r="E86">
        <v>6287</v>
      </c>
      <c r="F86">
        <v>300</v>
      </c>
      <c r="G86">
        <v>39</v>
      </c>
      <c r="H86">
        <v>11819</v>
      </c>
      <c r="I86">
        <v>1460</v>
      </c>
      <c r="J86">
        <v>6628</v>
      </c>
      <c r="K86">
        <v>328</v>
      </c>
      <c r="L86">
        <v>71217</v>
      </c>
      <c r="M86">
        <v>19839</v>
      </c>
      <c r="N86">
        <v>70253</v>
      </c>
      <c r="O86">
        <v>20274</v>
      </c>
      <c r="P86">
        <v>221696</v>
      </c>
    </row>
    <row r="87" spans="1:16" x14ac:dyDescent="0.3">
      <c r="A87" s="40" t="s">
        <v>271</v>
      </c>
      <c r="B87">
        <v>71</v>
      </c>
      <c r="C87">
        <v>12072</v>
      </c>
      <c r="D87">
        <v>1682</v>
      </c>
      <c r="E87">
        <v>6694</v>
      </c>
      <c r="F87">
        <v>346</v>
      </c>
      <c r="G87">
        <v>71</v>
      </c>
      <c r="H87">
        <v>14320</v>
      </c>
      <c r="I87">
        <v>2343</v>
      </c>
      <c r="J87">
        <v>7135</v>
      </c>
      <c r="K87">
        <v>448</v>
      </c>
      <c r="L87">
        <v>65969</v>
      </c>
      <c r="M87">
        <v>20865</v>
      </c>
      <c r="N87">
        <v>66864</v>
      </c>
      <c r="O87">
        <v>24317</v>
      </c>
      <c r="P87">
        <v>223197</v>
      </c>
    </row>
    <row r="88" spans="1:16" x14ac:dyDescent="0.3">
      <c r="A88" s="40" t="s">
        <v>272</v>
      </c>
      <c r="B88">
        <v>49</v>
      </c>
      <c r="C88">
        <v>12730</v>
      </c>
      <c r="D88">
        <v>1680</v>
      </c>
      <c r="E88">
        <v>5688</v>
      </c>
      <c r="F88">
        <v>304</v>
      </c>
      <c r="G88">
        <v>40</v>
      </c>
      <c r="H88">
        <v>9796</v>
      </c>
      <c r="I88">
        <v>1146</v>
      </c>
      <c r="J88">
        <v>5468</v>
      </c>
      <c r="K88">
        <v>234</v>
      </c>
      <c r="L88">
        <v>68651</v>
      </c>
      <c r="M88">
        <v>20451</v>
      </c>
      <c r="N88">
        <v>65540</v>
      </c>
      <c r="O88">
        <v>16684</v>
      </c>
      <c r="P88">
        <v>208461</v>
      </c>
    </row>
    <row r="89" spans="1:16" x14ac:dyDescent="0.3">
      <c r="A89" s="40" t="s">
        <v>273</v>
      </c>
      <c r="B89">
        <v>36</v>
      </c>
      <c r="C89">
        <v>8962</v>
      </c>
      <c r="D89">
        <v>1278</v>
      </c>
      <c r="E89">
        <v>4194</v>
      </c>
      <c r="F89">
        <v>218</v>
      </c>
      <c r="G89">
        <v>45</v>
      </c>
      <c r="H89">
        <v>9829</v>
      </c>
      <c r="I89">
        <v>1247</v>
      </c>
      <c r="J89">
        <v>3637</v>
      </c>
      <c r="K89">
        <v>196</v>
      </c>
      <c r="L89">
        <v>60032</v>
      </c>
      <c r="M89">
        <v>14688</v>
      </c>
      <c r="N89">
        <v>61367</v>
      </c>
      <c r="O89">
        <v>14954</v>
      </c>
      <c r="P89">
        <v>180683</v>
      </c>
    </row>
    <row r="90" spans="1:16" x14ac:dyDescent="0.3">
      <c r="A90" s="40" t="s">
        <v>289</v>
      </c>
      <c r="B90">
        <v>48</v>
      </c>
      <c r="C90">
        <v>10021</v>
      </c>
      <c r="D90">
        <v>1502</v>
      </c>
      <c r="E90">
        <v>4549</v>
      </c>
      <c r="F90">
        <v>278</v>
      </c>
      <c r="G90">
        <v>48</v>
      </c>
      <c r="H90">
        <v>10405</v>
      </c>
      <c r="I90">
        <v>1264</v>
      </c>
      <c r="J90">
        <v>4826</v>
      </c>
      <c r="K90">
        <v>295</v>
      </c>
      <c r="L90">
        <v>59735</v>
      </c>
      <c r="M90">
        <v>16398</v>
      </c>
      <c r="N90">
        <v>61233</v>
      </c>
      <c r="O90">
        <v>16838</v>
      </c>
      <c r="P90">
        <v>187440</v>
      </c>
    </row>
    <row r="91" spans="1:16" x14ac:dyDescent="0.3">
      <c r="A91" s="40" t="s">
        <v>274</v>
      </c>
      <c r="B91">
        <v>24</v>
      </c>
      <c r="C91">
        <v>12168</v>
      </c>
      <c r="D91">
        <v>1573</v>
      </c>
      <c r="E91">
        <v>6050</v>
      </c>
      <c r="F91">
        <v>282</v>
      </c>
      <c r="G91">
        <v>43</v>
      </c>
      <c r="H91">
        <v>11911</v>
      </c>
      <c r="I91">
        <v>1793</v>
      </c>
      <c r="J91">
        <v>6038</v>
      </c>
      <c r="K91">
        <v>246</v>
      </c>
      <c r="L91">
        <v>68372</v>
      </c>
      <c r="M91">
        <v>20097</v>
      </c>
      <c r="N91">
        <v>67565</v>
      </c>
      <c r="O91">
        <v>20031</v>
      </c>
      <c r="P91">
        <v>216193</v>
      </c>
    </row>
    <row r="92" spans="1:16" x14ac:dyDescent="0.3">
      <c r="A92" s="40" t="s">
        <v>275</v>
      </c>
      <c r="B92">
        <v>49</v>
      </c>
      <c r="C92">
        <v>10500</v>
      </c>
      <c r="D92">
        <v>1768</v>
      </c>
      <c r="E92">
        <v>4426</v>
      </c>
      <c r="F92">
        <v>143</v>
      </c>
      <c r="G92">
        <v>26</v>
      </c>
      <c r="H92">
        <v>10259</v>
      </c>
      <c r="I92">
        <v>1506</v>
      </c>
      <c r="J92">
        <v>4727</v>
      </c>
      <c r="K92">
        <v>187</v>
      </c>
      <c r="L92">
        <v>64271</v>
      </c>
      <c r="M92">
        <v>16886</v>
      </c>
      <c r="N92">
        <v>64393</v>
      </c>
      <c r="O92">
        <v>16705</v>
      </c>
      <c r="P92">
        <v>195846</v>
      </c>
    </row>
    <row r="93" spans="1:16" x14ac:dyDescent="0.3">
      <c r="A93" s="40" t="s">
        <v>276</v>
      </c>
      <c r="B93">
        <v>36</v>
      </c>
      <c r="C93">
        <v>8571</v>
      </c>
      <c r="D93">
        <v>1664</v>
      </c>
      <c r="E93">
        <v>7812</v>
      </c>
      <c r="F93">
        <v>207</v>
      </c>
      <c r="G93">
        <v>41</v>
      </c>
      <c r="H93">
        <v>7446</v>
      </c>
      <c r="I93">
        <v>1497</v>
      </c>
      <c r="J93">
        <v>8047</v>
      </c>
      <c r="K93">
        <v>226</v>
      </c>
      <c r="L93">
        <v>68434</v>
      </c>
      <c r="M93">
        <v>18290</v>
      </c>
      <c r="N93">
        <v>68117</v>
      </c>
      <c r="O93">
        <v>17257</v>
      </c>
      <c r="P93">
        <v>207645</v>
      </c>
    </row>
    <row r="94" spans="1:16" x14ac:dyDescent="0.3">
      <c r="A94" s="40" t="s">
        <v>266</v>
      </c>
      <c r="B94">
        <v>36</v>
      </c>
      <c r="C94">
        <v>12025</v>
      </c>
      <c r="D94">
        <v>1841</v>
      </c>
      <c r="E94">
        <v>5812</v>
      </c>
      <c r="F94">
        <v>188</v>
      </c>
      <c r="G94">
        <v>55</v>
      </c>
      <c r="H94">
        <v>12934</v>
      </c>
      <c r="I94">
        <v>1734</v>
      </c>
      <c r="J94">
        <v>5673</v>
      </c>
      <c r="K94">
        <v>218</v>
      </c>
      <c r="L94">
        <v>70372</v>
      </c>
      <c r="M94">
        <v>19902</v>
      </c>
      <c r="N94">
        <v>71380</v>
      </c>
      <c r="O94">
        <v>20614</v>
      </c>
      <c r="P94">
        <v>222784</v>
      </c>
    </row>
    <row r="95" spans="1:16" x14ac:dyDescent="0.3">
      <c r="A95" s="40" t="s">
        <v>267</v>
      </c>
      <c r="B95">
        <v>30</v>
      </c>
      <c r="C95">
        <v>10947</v>
      </c>
      <c r="D95">
        <v>1274</v>
      </c>
      <c r="E95">
        <v>7121</v>
      </c>
      <c r="F95">
        <v>187</v>
      </c>
      <c r="G95">
        <v>42</v>
      </c>
      <c r="H95">
        <v>11645</v>
      </c>
      <c r="I95">
        <v>1730</v>
      </c>
      <c r="J95">
        <v>7103</v>
      </c>
      <c r="K95">
        <v>182</v>
      </c>
      <c r="L95">
        <v>67098</v>
      </c>
      <c r="M95">
        <v>19559</v>
      </c>
      <c r="N95">
        <v>66914</v>
      </c>
      <c r="O95">
        <v>20702</v>
      </c>
      <c r="P95">
        <v>214534</v>
      </c>
    </row>
    <row r="96" spans="1:16" x14ac:dyDescent="0.3">
      <c r="A96" s="40" t="s">
        <v>268</v>
      </c>
      <c r="B96">
        <v>49</v>
      </c>
      <c r="C96">
        <v>14946</v>
      </c>
      <c r="D96">
        <v>2241</v>
      </c>
      <c r="E96">
        <v>6012</v>
      </c>
      <c r="F96">
        <v>224</v>
      </c>
      <c r="G96">
        <v>43</v>
      </c>
      <c r="H96">
        <v>13579</v>
      </c>
      <c r="I96">
        <v>2131</v>
      </c>
      <c r="J96">
        <v>5032</v>
      </c>
      <c r="K96">
        <v>250</v>
      </c>
      <c r="L96">
        <v>75303</v>
      </c>
      <c r="M96">
        <v>23472</v>
      </c>
      <c r="N96">
        <v>74827</v>
      </c>
      <c r="O96">
        <v>21035</v>
      </c>
      <c r="P96">
        <v>239144</v>
      </c>
    </row>
    <row r="97" spans="1:16" x14ac:dyDescent="0.3">
      <c r="A97" s="18" t="s">
        <v>250</v>
      </c>
      <c r="B97">
        <v>511</v>
      </c>
      <c r="C97">
        <v>135904</v>
      </c>
      <c r="D97">
        <v>19467</v>
      </c>
      <c r="E97">
        <v>70393</v>
      </c>
      <c r="F97">
        <v>2935</v>
      </c>
      <c r="G97">
        <v>536</v>
      </c>
      <c r="H97">
        <v>135278</v>
      </c>
      <c r="I97">
        <v>19485</v>
      </c>
      <c r="J97">
        <v>70591</v>
      </c>
      <c r="K97">
        <v>3002</v>
      </c>
      <c r="L97">
        <v>804134</v>
      </c>
      <c r="M97">
        <v>229210</v>
      </c>
      <c r="N97">
        <v>805161</v>
      </c>
      <c r="O97">
        <v>228892</v>
      </c>
      <c r="P97">
        <v>2525499</v>
      </c>
    </row>
    <row r="98" spans="1:16" x14ac:dyDescent="0.3">
      <c r="A98" s="18" t="s">
        <v>162</v>
      </c>
    </row>
    <row r="99" spans="1:16" x14ac:dyDescent="0.3">
      <c r="A99" s="40" t="s">
        <v>269</v>
      </c>
      <c r="B99">
        <v>35</v>
      </c>
      <c r="C99">
        <v>11427</v>
      </c>
      <c r="D99">
        <v>1662</v>
      </c>
      <c r="E99">
        <v>5695</v>
      </c>
      <c r="F99">
        <v>280</v>
      </c>
      <c r="G99">
        <v>34</v>
      </c>
      <c r="H99">
        <v>12172</v>
      </c>
      <c r="I99">
        <v>1744</v>
      </c>
      <c r="J99">
        <v>5452</v>
      </c>
      <c r="K99">
        <v>219</v>
      </c>
      <c r="L99">
        <v>76585</v>
      </c>
      <c r="M99">
        <v>19099</v>
      </c>
      <c r="N99">
        <v>76151</v>
      </c>
      <c r="O99">
        <v>19621</v>
      </c>
      <c r="P99">
        <v>230176</v>
      </c>
    </row>
    <row r="100" spans="1:16" x14ac:dyDescent="0.3">
      <c r="A100" s="40" t="s">
        <v>270</v>
      </c>
      <c r="B100">
        <v>53</v>
      </c>
      <c r="C100">
        <v>10984</v>
      </c>
      <c r="D100">
        <v>1713</v>
      </c>
      <c r="E100">
        <v>6933</v>
      </c>
      <c r="F100">
        <v>397</v>
      </c>
      <c r="G100">
        <v>68</v>
      </c>
      <c r="H100">
        <v>11479</v>
      </c>
      <c r="I100">
        <v>1733</v>
      </c>
      <c r="J100">
        <v>6248</v>
      </c>
      <c r="K100">
        <v>446</v>
      </c>
      <c r="L100">
        <v>81585</v>
      </c>
      <c r="M100">
        <v>20080</v>
      </c>
      <c r="N100">
        <v>81201</v>
      </c>
      <c r="O100">
        <v>19974</v>
      </c>
      <c r="P100">
        <v>242894</v>
      </c>
    </row>
    <row r="101" spans="1:16" x14ac:dyDescent="0.3">
      <c r="A101" s="40" t="s">
        <v>271</v>
      </c>
      <c r="B101">
        <v>45</v>
      </c>
      <c r="C101">
        <v>10691</v>
      </c>
      <c r="D101">
        <v>1829</v>
      </c>
      <c r="E101">
        <v>6478</v>
      </c>
      <c r="F101">
        <v>193</v>
      </c>
      <c r="G101">
        <v>30</v>
      </c>
      <c r="H101">
        <v>6489</v>
      </c>
      <c r="I101">
        <v>1028</v>
      </c>
      <c r="J101">
        <v>6952</v>
      </c>
      <c r="K101">
        <v>243</v>
      </c>
      <c r="L101">
        <v>78227</v>
      </c>
      <c r="M101">
        <v>19236</v>
      </c>
      <c r="N101">
        <v>76767</v>
      </c>
      <c r="O101">
        <v>14742</v>
      </c>
      <c r="P101">
        <v>222950</v>
      </c>
    </row>
    <row r="102" spans="1:16" x14ac:dyDescent="0.3">
      <c r="A102" s="40" t="s">
        <v>272</v>
      </c>
      <c r="B102">
        <v>32</v>
      </c>
      <c r="C102">
        <v>10691</v>
      </c>
      <c r="D102">
        <v>1624</v>
      </c>
      <c r="E102">
        <v>1732</v>
      </c>
      <c r="F102">
        <v>178</v>
      </c>
      <c r="G102">
        <v>20</v>
      </c>
      <c r="H102">
        <v>14856</v>
      </c>
      <c r="I102">
        <v>2707</v>
      </c>
      <c r="J102">
        <v>1036</v>
      </c>
      <c r="K102">
        <v>111</v>
      </c>
      <c r="L102">
        <v>72873</v>
      </c>
      <c r="M102">
        <v>14257</v>
      </c>
      <c r="N102">
        <v>74748</v>
      </c>
      <c r="O102">
        <v>18730</v>
      </c>
      <c r="P102">
        <v>213595</v>
      </c>
    </row>
    <row r="103" spans="1:16" x14ac:dyDescent="0.3">
      <c r="A103" s="40" t="s">
        <v>273</v>
      </c>
      <c r="B103">
        <v>25</v>
      </c>
      <c r="C103">
        <v>10113</v>
      </c>
      <c r="D103">
        <v>1469</v>
      </c>
      <c r="E103">
        <v>975</v>
      </c>
      <c r="F103">
        <v>111</v>
      </c>
      <c r="G103">
        <v>23</v>
      </c>
      <c r="H103">
        <v>10697</v>
      </c>
      <c r="I103">
        <v>1420</v>
      </c>
      <c r="J103">
        <v>957</v>
      </c>
      <c r="K103">
        <v>94</v>
      </c>
      <c r="L103">
        <v>70726</v>
      </c>
      <c r="M103">
        <v>12693</v>
      </c>
      <c r="N103">
        <v>72399</v>
      </c>
      <c r="O103">
        <v>13191</v>
      </c>
      <c r="P103">
        <v>194893</v>
      </c>
    </row>
    <row r="104" spans="1:16" x14ac:dyDescent="0.3">
      <c r="A104" s="40" t="s">
        <v>289</v>
      </c>
      <c r="B104">
        <v>29</v>
      </c>
      <c r="C104">
        <v>12354</v>
      </c>
      <c r="D104">
        <v>1711</v>
      </c>
      <c r="E104">
        <v>1746</v>
      </c>
      <c r="F104">
        <v>240</v>
      </c>
      <c r="G104">
        <v>27</v>
      </c>
      <c r="H104">
        <v>12512</v>
      </c>
      <c r="I104">
        <v>1502</v>
      </c>
      <c r="J104">
        <v>2222</v>
      </c>
      <c r="K104">
        <v>205</v>
      </c>
      <c r="L104">
        <v>76342</v>
      </c>
      <c r="M104">
        <v>16080</v>
      </c>
      <c r="N104">
        <v>73300</v>
      </c>
      <c r="O104">
        <v>16468</v>
      </c>
      <c r="P104">
        <v>214738</v>
      </c>
    </row>
    <row r="105" spans="1:16" x14ac:dyDescent="0.3">
      <c r="A105" s="40" t="s">
        <v>274</v>
      </c>
      <c r="B105">
        <v>50</v>
      </c>
      <c r="C105">
        <v>16171</v>
      </c>
      <c r="D105">
        <v>1796</v>
      </c>
      <c r="E105">
        <v>3265</v>
      </c>
      <c r="F105">
        <v>203</v>
      </c>
      <c r="G105">
        <v>59</v>
      </c>
      <c r="H105">
        <v>13690</v>
      </c>
      <c r="I105">
        <v>1417</v>
      </c>
      <c r="J105">
        <v>4054</v>
      </c>
      <c r="K105">
        <v>152</v>
      </c>
      <c r="L105">
        <v>69669</v>
      </c>
      <c r="M105">
        <v>21485</v>
      </c>
      <c r="N105">
        <v>70809</v>
      </c>
      <c r="O105">
        <v>19372</v>
      </c>
      <c r="P105">
        <v>222192</v>
      </c>
    </row>
    <row r="106" spans="1:16" x14ac:dyDescent="0.3">
      <c r="A106" s="40" t="s">
        <v>275</v>
      </c>
      <c r="B106">
        <v>48</v>
      </c>
      <c r="C106">
        <v>9977</v>
      </c>
      <c r="D106">
        <v>1312</v>
      </c>
      <c r="E106">
        <v>4015</v>
      </c>
      <c r="F106">
        <v>134</v>
      </c>
      <c r="G106">
        <v>35</v>
      </c>
      <c r="H106">
        <v>10598</v>
      </c>
      <c r="I106">
        <v>1328</v>
      </c>
      <c r="J106">
        <v>3625</v>
      </c>
      <c r="K106">
        <v>109</v>
      </c>
      <c r="L106">
        <v>68472</v>
      </c>
      <c r="M106">
        <v>15486</v>
      </c>
      <c r="N106">
        <v>68196</v>
      </c>
      <c r="O106">
        <v>15695</v>
      </c>
      <c r="P106">
        <v>199030</v>
      </c>
    </row>
    <row r="107" spans="1:16" x14ac:dyDescent="0.3">
      <c r="A107" s="40" t="s">
        <v>276</v>
      </c>
      <c r="B107">
        <v>34</v>
      </c>
      <c r="C107">
        <v>9374</v>
      </c>
      <c r="D107">
        <v>1280</v>
      </c>
      <c r="E107">
        <v>1690</v>
      </c>
      <c r="F107">
        <v>226</v>
      </c>
      <c r="G107">
        <v>37</v>
      </c>
      <c r="H107">
        <v>9533</v>
      </c>
      <c r="I107">
        <v>1684</v>
      </c>
      <c r="J107">
        <v>771</v>
      </c>
      <c r="K107">
        <v>216</v>
      </c>
      <c r="L107">
        <v>58560</v>
      </c>
      <c r="M107">
        <v>12604</v>
      </c>
      <c r="N107">
        <v>59635</v>
      </c>
      <c r="O107">
        <v>12241</v>
      </c>
      <c r="P107">
        <v>167885</v>
      </c>
    </row>
    <row r="108" spans="1:16" x14ac:dyDescent="0.3">
      <c r="A108" s="40" t="s">
        <v>266</v>
      </c>
      <c r="B108">
        <v>54</v>
      </c>
      <c r="C108">
        <v>13985</v>
      </c>
      <c r="D108">
        <v>2219</v>
      </c>
      <c r="E108">
        <v>1457</v>
      </c>
      <c r="F108">
        <v>351</v>
      </c>
      <c r="G108">
        <v>41</v>
      </c>
      <c r="H108">
        <v>13125</v>
      </c>
      <c r="I108">
        <v>1858</v>
      </c>
      <c r="J108">
        <v>369</v>
      </c>
      <c r="K108">
        <v>329</v>
      </c>
      <c r="L108">
        <v>67632</v>
      </c>
      <c r="M108">
        <v>18066</v>
      </c>
      <c r="N108">
        <v>67579</v>
      </c>
      <c r="O108">
        <v>15722</v>
      </c>
      <c r="P108">
        <v>202787</v>
      </c>
    </row>
    <row r="109" spans="1:16" x14ac:dyDescent="0.3">
      <c r="A109" s="40" t="s">
        <v>267</v>
      </c>
      <c r="B109">
        <v>113</v>
      </c>
      <c r="C109">
        <v>13256</v>
      </c>
      <c r="D109">
        <v>1828</v>
      </c>
      <c r="E109">
        <v>5727</v>
      </c>
      <c r="F109">
        <v>214</v>
      </c>
      <c r="G109">
        <v>60</v>
      </c>
      <c r="H109">
        <v>13241</v>
      </c>
      <c r="I109">
        <v>1721</v>
      </c>
      <c r="J109">
        <v>8906</v>
      </c>
      <c r="K109">
        <v>244</v>
      </c>
      <c r="L109">
        <v>64756</v>
      </c>
      <c r="M109">
        <v>21138</v>
      </c>
      <c r="N109">
        <v>65011</v>
      </c>
      <c r="O109">
        <v>24172</v>
      </c>
      <c r="P109">
        <v>220387</v>
      </c>
    </row>
    <row r="110" spans="1:16" x14ac:dyDescent="0.3">
      <c r="A110" s="40" t="s">
        <v>268</v>
      </c>
      <c r="B110">
        <v>54</v>
      </c>
      <c r="C110">
        <v>14138</v>
      </c>
      <c r="D110">
        <v>2103</v>
      </c>
      <c r="E110">
        <v>6233</v>
      </c>
      <c r="F110">
        <v>236</v>
      </c>
      <c r="G110">
        <v>125</v>
      </c>
      <c r="H110">
        <v>14469</v>
      </c>
      <c r="I110">
        <v>2209</v>
      </c>
      <c r="J110">
        <v>6229</v>
      </c>
      <c r="K110">
        <v>254</v>
      </c>
      <c r="L110">
        <v>71711</v>
      </c>
      <c r="M110">
        <v>22764</v>
      </c>
      <c r="N110">
        <v>70671</v>
      </c>
      <c r="O110">
        <v>23286</v>
      </c>
      <c r="P110">
        <v>234482</v>
      </c>
    </row>
    <row r="111" spans="1:16" x14ac:dyDescent="0.3">
      <c r="A111" s="18" t="s">
        <v>251</v>
      </c>
      <c r="B111">
        <v>572</v>
      </c>
      <c r="C111">
        <v>143161</v>
      </c>
      <c r="D111">
        <v>20546</v>
      </c>
      <c r="E111">
        <v>45946</v>
      </c>
      <c r="F111">
        <v>2763</v>
      </c>
      <c r="G111">
        <v>559</v>
      </c>
      <c r="H111">
        <v>142861</v>
      </c>
      <c r="I111">
        <v>20351</v>
      </c>
      <c r="J111">
        <v>46821</v>
      </c>
      <c r="K111">
        <v>2622</v>
      </c>
      <c r="L111">
        <v>857138</v>
      </c>
      <c r="M111">
        <v>212988</v>
      </c>
      <c r="N111">
        <v>856467</v>
      </c>
      <c r="O111">
        <v>213214</v>
      </c>
      <c r="P111">
        <v>2566009</v>
      </c>
    </row>
    <row r="112" spans="1:16" x14ac:dyDescent="0.3">
      <c r="A112" s="18" t="s">
        <v>163</v>
      </c>
    </row>
    <row r="113" spans="1:16" x14ac:dyDescent="0.3">
      <c r="A113" s="40" t="s">
        <v>269</v>
      </c>
      <c r="B113">
        <v>23</v>
      </c>
      <c r="C113">
        <v>14273</v>
      </c>
      <c r="D113">
        <v>2088</v>
      </c>
      <c r="E113">
        <v>6305</v>
      </c>
      <c r="F113">
        <v>240</v>
      </c>
      <c r="G113">
        <v>35</v>
      </c>
      <c r="H113">
        <v>13360</v>
      </c>
      <c r="I113">
        <v>1439</v>
      </c>
      <c r="J113">
        <v>6295</v>
      </c>
      <c r="K113">
        <v>209</v>
      </c>
      <c r="L113">
        <v>68566</v>
      </c>
      <c r="M113">
        <v>22929</v>
      </c>
      <c r="N113">
        <v>66416</v>
      </c>
      <c r="O113">
        <v>21338</v>
      </c>
      <c r="P113">
        <v>223516</v>
      </c>
    </row>
    <row r="114" spans="1:16" x14ac:dyDescent="0.3">
      <c r="A114" s="40" t="s">
        <v>270</v>
      </c>
      <c r="B114">
        <v>40</v>
      </c>
      <c r="C114">
        <v>14107</v>
      </c>
      <c r="D114">
        <v>1973</v>
      </c>
      <c r="E114">
        <v>7107</v>
      </c>
      <c r="F114">
        <v>219</v>
      </c>
      <c r="G114">
        <v>31</v>
      </c>
      <c r="H114">
        <v>14934</v>
      </c>
      <c r="I114">
        <v>1683</v>
      </c>
      <c r="J114">
        <v>6913</v>
      </c>
      <c r="K114">
        <v>219</v>
      </c>
      <c r="L114">
        <v>71169</v>
      </c>
      <c r="M114">
        <v>23446</v>
      </c>
      <c r="N114">
        <v>71681</v>
      </c>
      <c r="O114">
        <v>23780</v>
      </c>
      <c r="P114">
        <v>237302</v>
      </c>
    </row>
    <row r="115" spans="1:16" x14ac:dyDescent="0.3">
      <c r="A115" s="40" t="s">
        <v>271</v>
      </c>
      <c r="B115">
        <v>66</v>
      </c>
      <c r="C115">
        <v>15816</v>
      </c>
      <c r="D115">
        <v>1977</v>
      </c>
      <c r="E115">
        <v>7868</v>
      </c>
      <c r="F115">
        <v>245</v>
      </c>
      <c r="G115">
        <v>116</v>
      </c>
      <c r="H115">
        <v>16310</v>
      </c>
      <c r="I115">
        <v>2846</v>
      </c>
      <c r="J115">
        <v>8368</v>
      </c>
      <c r="K115">
        <v>252</v>
      </c>
      <c r="L115">
        <v>68100</v>
      </c>
      <c r="M115">
        <v>25972</v>
      </c>
      <c r="N115">
        <v>69448</v>
      </c>
      <c r="O115">
        <v>27892</v>
      </c>
      <c r="P115">
        <v>245276</v>
      </c>
    </row>
    <row r="116" spans="1:16" x14ac:dyDescent="0.3">
      <c r="A116" s="40" t="s">
        <v>272</v>
      </c>
      <c r="B116">
        <v>36</v>
      </c>
      <c r="C116">
        <v>10932</v>
      </c>
      <c r="D116">
        <v>2344</v>
      </c>
      <c r="E116">
        <v>4566</v>
      </c>
      <c r="F116">
        <v>119</v>
      </c>
      <c r="G116">
        <v>30</v>
      </c>
      <c r="H116">
        <v>8996</v>
      </c>
      <c r="I116">
        <v>1439</v>
      </c>
      <c r="J116">
        <v>2828</v>
      </c>
      <c r="K116">
        <v>169</v>
      </c>
      <c r="L116">
        <v>67845</v>
      </c>
      <c r="M116">
        <v>17997</v>
      </c>
      <c r="N116">
        <v>69204</v>
      </c>
      <c r="O116">
        <v>13462</v>
      </c>
      <c r="P116">
        <v>199967</v>
      </c>
    </row>
    <row r="117" spans="1:16" x14ac:dyDescent="0.3">
      <c r="A117" s="40" t="s">
        <v>273</v>
      </c>
      <c r="B117">
        <v>58</v>
      </c>
      <c r="C117">
        <v>9016</v>
      </c>
      <c r="D117">
        <v>1003</v>
      </c>
      <c r="E117">
        <v>3148</v>
      </c>
      <c r="F117">
        <v>155</v>
      </c>
      <c r="G117">
        <v>36</v>
      </c>
      <c r="H117">
        <v>9329</v>
      </c>
      <c r="I117">
        <v>1056</v>
      </c>
      <c r="J117">
        <v>2855</v>
      </c>
      <c r="K117">
        <v>117</v>
      </c>
      <c r="L117">
        <v>65736</v>
      </c>
      <c r="M117">
        <v>13380</v>
      </c>
      <c r="N117">
        <v>66974</v>
      </c>
      <c r="O117">
        <v>13393</v>
      </c>
      <c r="P117">
        <v>186256</v>
      </c>
    </row>
    <row r="118" spans="1:16" x14ac:dyDescent="0.3">
      <c r="A118" s="40" t="s">
        <v>289</v>
      </c>
      <c r="B118">
        <v>62</v>
      </c>
      <c r="C118">
        <v>9305</v>
      </c>
      <c r="D118">
        <v>887</v>
      </c>
      <c r="E118">
        <v>3719</v>
      </c>
      <c r="F118">
        <v>169</v>
      </c>
      <c r="G118">
        <v>47</v>
      </c>
      <c r="H118">
        <v>8481</v>
      </c>
      <c r="I118">
        <v>1240</v>
      </c>
      <c r="J118">
        <v>2588</v>
      </c>
      <c r="K118">
        <v>80</v>
      </c>
      <c r="L118">
        <v>69819</v>
      </c>
      <c r="M118">
        <v>14142</v>
      </c>
      <c r="N118">
        <v>69304</v>
      </c>
      <c r="O118">
        <v>12436</v>
      </c>
      <c r="P118">
        <v>192279</v>
      </c>
    </row>
    <row r="119" spans="1:16" x14ac:dyDescent="0.3">
      <c r="A119" s="40" t="s">
        <v>274</v>
      </c>
      <c r="B119">
        <v>66</v>
      </c>
      <c r="C119">
        <v>7943</v>
      </c>
      <c r="D119">
        <v>1088</v>
      </c>
      <c r="E119">
        <v>5337</v>
      </c>
      <c r="F119">
        <v>181</v>
      </c>
      <c r="G119">
        <v>42</v>
      </c>
      <c r="H119">
        <v>8184</v>
      </c>
      <c r="I119">
        <v>1213</v>
      </c>
      <c r="J119">
        <v>5712</v>
      </c>
      <c r="K119">
        <v>156</v>
      </c>
      <c r="L119">
        <v>74109</v>
      </c>
      <c r="M119">
        <v>14615</v>
      </c>
      <c r="N119">
        <v>73154</v>
      </c>
      <c r="O119">
        <v>15307</v>
      </c>
      <c r="P119">
        <v>207107</v>
      </c>
    </row>
    <row r="120" spans="1:16" x14ac:dyDescent="0.3">
      <c r="A120" s="40" t="s">
        <v>275</v>
      </c>
      <c r="B120">
        <v>35</v>
      </c>
      <c r="C120">
        <v>7951</v>
      </c>
      <c r="D120">
        <v>1072</v>
      </c>
      <c r="E120">
        <v>4777</v>
      </c>
      <c r="F120">
        <v>108</v>
      </c>
      <c r="G120">
        <v>73</v>
      </c>
      <c r="H120">
        <v>8216</v>
      </c>
      <c r="I120">
        <v>938</v>
      </c>
      <c r="J120">
        <v>5868</v>
      </c>
      <c r="K120">
        <v>123</v>
      </c>
      <c r="L120">
        <v>69852</v>
      </c>
      <c r="M120">
        <v>13943</v>
      </c>
      <c r="N120">
        <v>67744</v>
      </c>
      <c r="O120">
        <v>15218</v>
      </c>
      <c r="P120">
        <v>195918</v>
      </c>
    </row>
    <row r="121" spans="1:16" x14ac:dyDescent="0.3">
      <c r="A121" s="40" t="s">
        <v>276</v>
      </c>
      <c r="B121">
        <v>33</v>
      </c>
      <c r="C121">
        <v>6702</v>
      </c>
      <c r="D121">
        <v>670</v>
      </c>
      <c r="E121">
        <v>5655</v>
      </c>
      <c r="F121">
        <v>118</v>
      </c>
      <c r="G121">
        <v>39</v>
      </c>
      <c r="H121">
        <v>7381</v>
      </c>
      <c r="I121">
        <v>1067</v>
      </c>
      <c r="J121">
        <v>7571</v>
      </c>
      <c r="K121">
        <v>94</v>
      </c>
      <c r="L121">
        <v>64950</v>
      </c>
      <c r="M121">
        <v>13178</v>
      </c>
      <c r="N121">
        <v>66819</v>
      </c>
      <c r="O121">
        <v>16152</v>
      </c>
      <c r="P121">
        <v>190429</v>
      </c>
    </row>
    <row r="122" spans="1:16" x14ac:dyDescent="0.3">
      <c r="A122" s="40" t="s">
        <v>266</v>
      </c>
      <c r="B122">
        <v>18</v>
      </c>
      <c r="C122">
        <v>11409</v>
      </c>
      <c r="D122">
        <v>1314</v>
      </c>
      <c r="E122">
        <v>3321</v>
      </c>
      <c r="F122">
        <v>130</v>
      </c>
      <c r="G122">
        <v>31</v>
      </c>
      <c r="H122">
        <v>11571</v>
      </c>
      <c r="I122">
        <v>1240</v>
      </c>
      <c r="J122">
        <v>1612</v>
      </c>
      <c r="K122">
        <v>180</v>
      </c>
      <c r="L122">
        <v>69250</v>
      </c>
      <c r="M122">
        <v>16192</v>
      </c>
      <c r="N122">
        <v>69357</v>
      </c>
      <c r="O122">
        <v>14634</v>
      </c>
      <c r="P122">
        <v>200259</v>
      </c>
    </row>
    <row r="123" spans="1:16" x14ac:dyDescent="0.3">
      <c r="A123" s="40" t="s">
        <v>267</v>
      </c>
      <c r="B123">
        <v>42</v>
      </c>
      <c r="C123">
        <v>9920</v>
      </c>
      <c r="D123">
        <v>1215</v>
      </c>
      <c r="E123">
        <v>2664</v>
      </c>
      <c r="F123">
        <v>209</v>
      </c>
      <c r="G123">
        <v>51</v>
      </c>
      <c r="H123">
        <v>11344</v>
      </c>
      <c r="I123">
        <v>1284</v>
      </c>
      <c r="J123">
        <v>2364</v>
      </c>
      <c r="K123">
        <v>234</v>
      </c>
      <c r="L123">
        <v>64016</v>
      </c>
      <c r="M123">
        <v>14050</v>
      </c>
      <c r="N123">
        <v>64080</v>
      </c>
      <c r="O123">
        <v>15277</v>
      </c>
      <c r="P123">
        <v>186750</v>
      </c>
    </row>
    <row r="124" spans="1:16" x14ac:dyDescent="0.3">
      <c r="A124" s="40" t="s">
        <v>268</v>
      </c>
      <c r="B124">
        <v>50</v>
      </c>
      <c r="C124">
        <v>11311</v>
      </c>
      <c r="D124">
        <v>1465</v>
      </c>
      <c r="E124">
        <v>2934</v>
      </c>
      <c r="F124">
        <v>191</v>
      </c>
      <c r="G124">
        <v>46</v>
      </c>
      <c r="H124">
        <v>11581</v>
      </c>
      <c r="I124">
        <v>1763</v>
      </c>
      <c r="J124">
        <v>3881</v>
      </c>
      <c r="K124">
        <v>203</v>
      </c>
      <c r="L124">
        <v>72862</v>
      </c>
      <c r="M124">
        <v>15951</v>
      </c>
      <c r="N124">
        <v>73465</v>
      </c>
      <c r="O124">
        <v>17474</v>
      </c>
      <c r="P124">
        <v>213177</v>
      </c>
    </row>
    <row r="125" spans="1:16" x14ac:dyDescent="0.3">
      <c r="A125" s="18" t="s">
        <v>252</v>
      </c>
      <c r="B125">
        <v>529</v>
      </c>
      <c r="C125">
        <v>128685</v>
      </c>
      <c r="D125">
        <v>17096</v>
      </c>
      <c r="E125">
        <v>57401</v>
      </c>
      <c r="F125">
        <v>2084</v>
      </c>
      <c r="G125">
        <v>577</v>
      </c>
      <c r="H125">
        <v>129687</v>
      </c>
      <c r="I125">
        <v>17208</v>
      </c>
      <c r="J125">
        <v>56855</v>
      </c>
      <c r="K125">
        <v>2036</v>
      </c>
      <c r="L125">
        <v>826274</v>
      </c>
      <c r="M125">
        <v>205795</v>
      </c>
      <c r="N125">
        <v>827646</v>
      </c>
      <c r="O125">
        <v>206363</v>
      </c>
      <c r="P125">
        <v>2478236</v>
      </c>
    </row>
    <row r="126" spans="1:16" x14ac:dyDescent="0.3">
      <c r="A126" s="18" t="s">
        <v>164</v>
      </c>
    </row>
    <row r="127" spans="1:16" x14ac:dyDescent="0.3">
      <c r="A127" s="40" t="s">
        <v>269</v>
      </c>
      <c r="B127">
        <v>72</v>
      </c>
      <c r="C127">
        <v>10612</v>
      </c>
      <c r="D127">
        <v>1492</v>
      </c>
      <c r="E127">
        <v>4436</v>
      </c>
      <c r="F127">
        <v>175</v>
      </c>
      <c r="G127">
        <v>46</v>
      </c>
      <c r="H127">
        <v>10384</v>
      </c>
      <c r="I127">
        <v>1627</v>
      </c>
      <c r="J127">
        <v>4676</v>
      </c>
      <c r="K127">
        <v>145</v>
      </c>
      <c r="L127">
        <v>67876</v>
      </c>
      <c r="M127">
        <v>16787</v>
      </c>
      <c r="N127">
        <v>65653</v>
      </c>
      <c r="O127">
        <v>16878</v>
      </c>
      <c r="P127">
        <v>200859</v>
      </c>
    </row>
    <row r="128" spans="1:16" x14ac:dyDescent="0.3">
      <c r="A128" s="40" t="s">
        <v>270</v>
      </c>
      <c r="B128">
        <v>38</v>
      </c>
      <c r="C128">
        <v>12658</v>
      </c>
      <c r="D128">
        <v>1585</v>
      </c>
      <c r="E128">
        <v>4966</v>
      </c>
      <c r="F128">
        <v>108</v>
      </c>
      <c r="G128">
        <v>50</v>
      </c>
      <c r="H128">
        <v>11786</v>
      </c>
      <c r="I128">
        <v>1516</v>
      </c>
      <c r="J128">
        <v>4401</v>
      </c>
      <c r="K128">
        <v>146</v>
      </c>
      <c r="L128">
        <v>66753</v>
      </c>
      <c r="M128">
        <v>19355</v>
      </c>
      <c r="N128">
        <v>67273</v>
      </c>
      <c r="O128">
        <v>17899</v>
      </c>
      <c r="P128">
        <v>208534</v>
      </c>
    </row>
    <row r="129" spans="1:16" x14ac:dyDescent="0.3">
      <c r="A129" s="40" t="s">
        <v>271</v>
      </c>
      <c r="B129">
        <v>12</v>
      </c>
      <c r="C129">
        <v>12573</v>
      </c>
      <c r="D129">
        <v>1857</v>
      </c>
      <c r="E129">
        <v>5336</v>
      </c>
      <c r="F129">
        <v>260</v>
      </c>
      <c r="G129">
        <v>19</v>
      </c>
      <c r="H129">
        <v>11577</v>
      </c>
      <c r="I129">
        <v>2097</v>
      </c>
      <c r="J129">
        <v>6237</v>
      </c>
      <c r="K129">
        <v>301</v>
      </c>
      <c r="L129">
        <v>66488</v>
      </c>
      <c r="M129">
        <v>20038</v>
      </c>
      <c r="N129">
        <v>67190</v>
      </c>
      <c r="O129">
        <v>20231</v>
      </c>
      <c r="P129">
        <v>214216</v>
      </c>
    </row>
    <row r="130" spans="1:16" x14ac:dyDescent="0.3">
      <c r="A130" s="40" t="s">
        <v>272</v>
      </c>
      <c r="B130">
        <v>34</v>
      </c>
      <c r="C130">
        <v>9313</v>
      </c>
      <c r="D130">
        <v>1364</v>
      </c>
      <c r="E130">
        <v>1927</v>
      </c>
      <c r="F130">
        <v>166</v>
      </c>
      <c r="G130">
        <v>43</v>
      </c>
      <c r="H130">
        <v>9288</v>
      </c>
      <c r="I130">
        <v>1291</v>
      </c>
      <c r="J130">
        <v>1302</v>
      </c>
      <c r="K130">
        <v>118</v>
      </c>
      <c r="L130">
        <v>65247</v>
      </c>
      <c r="M130">
        <v>12804</v>
      </c>
      <c r="N130">
        <v>68065</v>
      </c>
      <c r="O130">
        <v>12042</v>
      </c>
      <c r="P130">
        <v>183004</v>
      </c>
    </row>
    <row r="131" spans="1:16" x14ac:dyDescent="0.3">
      <c r="A131" s="40" t="s">
        <v>273</v>
      </c>
      <c r="B131">
        <v>65</v>
      </c>
      <c r="C131">
        <v>9273</v>
      </c>
      <c r="D131">
        <v>1590</v>
      </c>
      <c r="E131">
        <v>1900</v>
      </c>
      <c r="F131">
        <v>118</v>
      </c>
      <c r="G131">
        <v>46</v>
      </c>
      <c r="H131">
        <v>9592</v>
      </c>
      <c r="I131">
        <v>1504</v>
      </c>
      <c r="J131">
        <v>1949</v>
      </c>
      <c r="K131">
        <v>140</v>
      </c>
      <c r="L131">
        <v>62665</v>
      </c>
      <c r="M131">
        <v>12946</v>
      </c>
      <c r="N131">
        <v>63068</v>
      </c>
      <c r="O131">
        <v>13231</v>
      </c>
      <c r="P131">
        <v>178087</v>
      </c>
    </row>
    <row r="132" spans="1:16" x14ac:dyDescent="0.3">
      <c r="A132" s="40" t="s">
        <v>289</v>
      </c>
      <c r="B132">
        <v>75</v>
      </c>
      <c r="C132">
        <v>8959</v>
      </c>
      <c r="D132">
        <v>1565</v>
      </c>
      <c r="E132">
        <v>2592</v>
      </c>
      <c r="F132">
        <v>168</v>
      </c>
      <c r="G132">
        <v>77</v>
      </c>
      <c r="H132">
        <v>9659</v>
      </c>
      <c r="I132">
        <v>1507</v>
      </c>
      <c r="J132">
        <v>1808</v>
      </c>
      <c r="K132">
        <v>159</v>
      </c>
      <c r="L132">
        <v>67586</v>
      </c>
      <c r="M132">
        <v>13359</v>
      </c>
      <c r="N132">
        <v>64913</v>
      </c>
      <c r="O132">
        <v>13210</v>
      </c>
      <c r="P132">
        <v>185637</v>
      </c>
    </row>
    <row r="133" spans="1:16" x14ac:dyDescent="0.3">
      <c r="A133" s="40" t="s">
        <v>274</v>
      </c>
      <c r="B133">
        <v>70</v>
      </c>
      <c r="C133">
        <v>9162</v>
      </c>
      <c r="D133">
        <v>2139</v>
      </c>
      <c r="E133">
        <v>3302</v>
      </c>
      <c r="F133">
        <v>189</v>
      </c>
      <c r="G133">
        <v>25</v>
      </c>
      <c r="H133">
        <v>8690</v>
      </c>
      <c r="I133">
        <v>1265</v>
      </c>
      <c r="J133">
        <v>3333</v>
      </c>
      <c r="K133">
        <v>156</v>
      </c>
      <c r="L133">
        <v>65034</v>
      </c>
      <c r="M133">
        <v>14862</v>
      </c>
      <c r="N133">
        <v>67329</v>
      </c>
      <c r="O133">
        <v>13469</v>
      </c>
      <c r="P133">
        <v>189025</v>
      </c>
    </row>
    <row r="134" spans="1:16" x14ac:dyDescent="0.3">
      <c r="A134" s="40" t="s">
        <v>275</v>
      </c>
      <c r="B134">
        <v>22</v>
      </c>
      <c r="C134">
        <v>8072</v>
      </c>
      <c r="D134">
        <v>1478</v>
      </c>
      <c r="E134">
        <v>3816</v>
      </c>
      <c r="F134">
        <v>206</v>
      </c>
      <c r="G134">
        <v>41</v>
      </c>
      <c r="H134">
        <v>8437</v>
      </c>
      <c r="I134">
        <v>1151</v>
      </c>
      <c r="J134">
        <v>4366</v>
      </c>
      <c r="K134">
        <v>169</v>
      </c>
      <c r="L134">
        <v>65001</v>
      </c>
      <c r="M134">
        <v>13594</v>
      </c>
      <c r="N134">
        <v>63123</v>
      </c>
      <c r="O134">
        <v>14164</v>
      </c>
      <c r="P134">
        <v>183640</v>
      </c>
    </row>
    <row r="135" spans="1:16" x14ac:dyDescent="0.3">
      <c r="A135" s="40" t="s">
        <v>276</v>
      </c>
      <c r="B135">
        <v>30</v>
      </c>
      <c r="C135">
        <v>7982</v>
      </c>
      <c r="D135">
        <v>1182</v>
      </c>
      <c r="E135">
        <v>4850</v>
      </c>
      <c r="F135">
        <v>217</v>
      </c>
      <c r="G135">
        <v>44</v>
      </c>
      <c r="H135">
        <v>7213</v>
      </c>
      <c r="I135">
        <v>1655</v>
      </c>
      <c r="J135">
        <v>6299</v>
      </c>
      <c r="K135">
        <v>286</v>
      </c>
      <c r="L135">
        <v>61985</v>
      </c>
      <c r="M135">
        <v>14261</v>
      </c>
      <c r="N135">
        <v>61307</v>
      </c>
      <c r="O135">
        <v>15497</v>
      </c>
      <c r="P135">
        <v>182808</v>
      </c>
    </row>
    <row r="136" spans="1:16" x14ac:dyDescent="0.3">
      <c r="A136" s="40" t="s">
        <v>266</v>
      </c>
      <c r="B136">
        <v>54</v>
      </c>
      <c r="C136">
        <v>10808</v>
      </c>
      <c r="D136">
        <v>1552</v>
      </c>
      <c r="E136">
        <v>1651</v>
      </c>
      <c r="F136">
        <v>203</v>
      </c>
      <c r="G136">
        <v>54</v>
      </c>
      <c r="H136">
        <v>11955</v>
      </c>
      <c r="I136">
        <v>1955</v>
      </c>
      <c r="J136">
        <v>507</v>
      </c>
      <c r="K136">
        <v>221</v>
      </c>
      <c r="L136">
        <v>68922</v>
      </c>
      <c r="M136">
        <v>14268</v>
      </c>
      <c r="N136">
        <v>70504</v>
      </c>
      <c r="O136">
        <v>14692</v>
      </c>
      <c r="P136">
        <v>197346</v>
      </c>
    </row>
    <row r="137" spans="1:16" x14ac:dyDescent="0.3">
      <c r="A137" s="40" t="s">
        <v>267</v>
      </c>
      <c r="B137">
        <v>60</v>
      </c>
      <c r="C137">
        <v>10318</v>
      </c>
      <c r="D137">
        <v>1575</v>
      </c>
      <c r="E137">
        <v>1275</v>
      </c>
      <c r="F137">
        <v>237</v>
      </c>
      <c r="G137">
        <v>58</v>
      </c>
      <c r="H137">
        <v>11238</v>
      </c>
      <c r="I137">
        <v>1551</v>
      </c>
      <c r="J137">
        <v>1608</v>
      </c>
      <c r="K137">
        <v>249</v>
      </c>
      <c r="L137">
        <v>65262</v>
      </c>
      <c r="M137">
        <v>13465</v>
      </c>
      <c r="N137">
        <v>62212</v>
      </c>
      <c r="O137">
        <v>14704</v>
      </c>
      <c r="P137">
        <v>183812</v>
      </c>
    </row>
    <row r="138" spans="1:16" x14ac:dyDescent="0.3">
      <c r="A138" s="40" t="s">
        <v>268</v>
      </c>
      <c r="B138">
        <v>35</v>
      </c>
      <c r="C138">
        <v>11794</v>
      </c>
      <c r="D138">
        <v>1740</v>
      </c>
      <c r="E138">
        <v>3401</v>
      </c>
      <c r="F138">
        <v>303</v>
      </c>
      <c r="G138">
        <v>45</v>
      </c>
      <c r="H138">
        <v>10323</v>
      </c>
      <c r="I138">
        <v>1946</v>
      </c>
      <c r="J138">
        <v>3006</v>
      </c>
      <c r="K138">
        <v>253</v>
      </c>
      <c r="L138">
        <v>64878</v>
      </c>
      <c r="M138">
        <v>17273</v>
      </c>
      <c r="N138">
        <v>66565</v>
      </c>
      <c r="O138">
        <v>15573</v>
      </c>
      <c r="P138">
        <v>197135</v>
      </c>
    </row>
    <row r="139" spans="1:16" x14ac:dyDescent="0.3">
      <c r="A139" s="18" t="s">
        <v>253</v>
      </c>
      <c r="B139">
        <v>567</v>
      </c>
      <c r="C139">
        <v>121524</v>
      </c>
      <c r="D139">
        <v>19119</v>
      </c>
      <c r="E139">
        <v>39452</v>
      </c>
      <c r="F139">
        <v>2350</v>
      </c>
      <c r="G139">
        <v>548</v>
      </c>
      <c r="H139">
        <v>120142</v>
      </c>
      <c r="I139">
        <v>19065</v>
      </c>
      <c r="J139">
        <v>39492</v>
      </c>
      <c r="K139">
        <v>2343</v>
      </c>
      <c r="L139">
        <v>787697</v>
      </c>
      <c r="M139">
        <v>183012</v>
      </c>
      <c r="N139">
        <v>787202</v>
      </c>
      <c r="O139">
        <v>181590</v>
      </c>
      <c r="P139">
        <v>2304103</v>
      </c>
    </row>
    <row r="140" spans="1:16" x14ac:dyDescent="0.3">
      <c r="A140" s="18" t="s">
        <v>165</v>
      </c>
    </row>
    <row r="141" spans="1:16" x14ac:dyDescent="0.3">
      <c r="A141" s="40" t="s">
        <v>269</v>
      </c>
      <c r="B141">
        <v>26</v>
      </c>
      <c r="C141">
        <v>10726</v>
      </c>
      <c r="D141">
        <v>1428</v>
      </c>
      <c r="E141">
        <v>4007</v>
      </c>
      <c r="F141">
        <v>256</v>
      </c>
      <c r="G141">
        <v>48</v>
      </c>
      <c r="H141">
        <v>10837</v>
      </c>
      <c r="I141">
        <v>1413</v>
      </c>
      <c r="J141">
        <v>4516</v>
      </c>
      <c r="K141">
        <v>224</v>
      </c>
      <c r="L141">
        <v>61234</v>
      </c>
      <c r="M141">
        <v>16443</v>
      </c>
      <c r="N141">
        <v>60160</v>
      </c>
      <c r="O141">
        <v>17038</v>
      </c>
      <c r="P141">
        <v>188356</v>
      </c>
    </row>
    <row r="142" spans="1:16" x14ac:dyDescent="0.3">
      <c r="A142" s="40" t="s">
        <v>270</v>
      </c>
      <c r="B142">
        <v>30</v>
      </c>
      <c r="C142">
        <v>10561</v>
      </c>
      <c r="D142">
        <v>1489</v>
      </c>
      <c r="E142">
        <v>4025</v>
      </c>
      <c r="F142">
        <v>253</v>
      </c>
      <c r="G142">
        <v>48</v>
      </c>
      <c r="H142">
        <v>10557</v>
      </c>
      <c r="I142">
        <v>1780</v>
      </c>
      <c r="J142">
        <v>3148</v>
      </c>
      <c r="K142">
        <v>257</v>
      </c>
      <c r="L142">
        <v>62739</v>
      </c>
      <c r="M142">
        <v>16358</v>
      </c>
      <c r="N142">
        <v>63431</v>
      </c>
      <c r="O142">
        <v>15790</v>
      </c>
      <c r="P142">
        <v>190466</v>
      </c>
    </row>
    <row r="143" spans="1:16" x14ac:dyDescent="0.3">
      <c r="A143" s="40" t="s">
        <v>271</v>
      </c>
      <c r="B143">
        <v>57</v>
      </c>
      <c r="C143">
        <v>9637</v>
      </c>
      <c r="D143">
        <v>1592</v>
      </c>
      <c r="E143">
        <v>1775</v>
      </c>
      <c r="F143">
        <v>358</v>
      </c>
      <c r="G143">
        <v>48</v>
      </c>
      <c r="H143">
        <v>10313</v>
      </c>
      <c r="I143">
        <v>1768</v>
      </c>
      <c r="J143">
        <v>1742</v>
      </c>
      <c r="K143">
        <v>431</v>
      </c>
      <c r="L143">
        <v>60954</v>
      </c>
      <c r="M143">
        <v>13419</v>
      </c>
      <c r="N143">
        <v>61369</v>
      </c>
      <c r="O143">
        <v>14302</v>
      </c>
      <c r="P143">
        <v>177765</v>
      </c>
    </row>
    <row r="144" spans="1:16" x14ac:dyDescent="0.3">
      <c r="A144" s="40" t="s">
        <v>272</v>
      </c>
      <c r="B144">
        <v>45</v>
      </c>
      <c r="C144">
        <v>7056</v>
      </c>
      <c r="D144">
        <v>1327</v>
      </c>
      <c r="E144">
        <v>2062</v>
      </c>
      <c r="F144">
        <v>216</v>
      </c>
      <c r="G144">
        <v>38</v>
      </c>
      <c r="H144">
        <v>5911</v>
      </c>
      <c r="I144">
        <v>1037</v>
      </c>
      <c r="J144">
        <v>2767</v>
      </c>
      <c r="K144">
        <v>174</v>
      </c>
      <c r="L144">
        <v>53906</v>
      </c>
      <c r="M144">
        <v>10706</v>
      </c>
      <c r="N144">
        <v>55456</v>
      </c>
      <c r="O144">
        <v>9927</v>
      </c>
      <c r="P144">
        <v>150628</v>
      </c>
    </row>
    <row r="145" spans="1:16" x14ac:dyDescent="0.3">
      <c r="A145" s="40" t="s">
        <v>273</v>
      </c>
      <c r="B145">
        <v>51</v>
      </c>
      <c r="C145">
        <v>11171</v>
      </c>
      <c r="D145">
        <v>1561</v>
      </c>
      <c r="E145">
        <v>3204</v>
      </c>
      <c r="F145">
        <v>374</v>
      </c>
      <c r="G145">
        <v>38</v>
      </c>
      <c r="H145">
        <v>10555</v>
      </c>
      <c r="I145">
        <v>1703</v>
      </c>
      <c r="J145">
        <v>2973</v>
      </c>
      <c r="K145">
        <v>244</v>
      </c>
      <c r="L145">
        <v>55595</v>
      </c>
      <c r="M145">
        <v>16361</v>
      </c>
      <c r="N145">
        <v>55893</v>
      </c>
      <c r="O145">
        <v>15513</v>
      </c>
      <c r="P145">
        <v>175236</v>
      </c>
    </row>
    <row r="146" spans="1:16" x14ac:dyDescent="0.3">
      <c r="A146" s="40" t="s">
        <v>289</v>
      </c>
      <c r="B146">
        <v>49</v>
      </c>
      <c r="C146">
        <v>12464</v>
      </c>
      <c r="D146">
        <v>1814</v>
      </c>
      <c r="E146">
        <v>6630</v>
      </c>
      <c r="F146">
        <v>430</v>
      </c>
      <c r="G146">
        <v>50</v>
      </c>
      <c r="H146">
        <v>11164</v>
      </c>
      <c r="I146">
        <v>1529</v>
      </c>
      <c r="J146">
        <v>3623</v>
      </c>
      <c r="K146">
        <v>412</v>
      </c>
      <c r="L146">
        <v>58656</v>
      </c>
      <c r="M146">
        <v>21387</v>
      </c>
      <c r="N146">
        <v>57725</v>
      </c>
      <c r="O146">
        <v>16778</v>
      </c>
      <c r="P146">
        <v>192711</v>
      </c>
    </row>
    <row r="147" spans="1:16" x14ac:dyDescent="0.3">
      <c r="A147" s="40" t="s">
        <v>274</v>
      </c>
      <c r="B147">
        <v>26</v>
      </c>
      <c r="C147">
        <v>11155</v>
      </c>
      <c r="D147">
        <v>1593</v>
      </c>
      <c r="E147">
        <v>3721</v>
      </c>
      <c r="F147">
        <v>246</v>
      </c>
      <c r="G147">
        <v>37</v>
      </c>
      <c r="H147">
        <v>11232</v>
      </c>
      <c r="I147">
        <v>1419</v>
      </c>
      <c r="J147">
        <v>4193</v>
      </c>
      <c r="K147">
        <v>248</v>
      </c>
      <c r="L147">
        <v>62230</v>
      </c>
      <c r="M147">
        <v>16741</v>
      </c>
      <c r="N147">
        <v>62522</v>
      </c>
      <c r="O147">
        <v>17129</v>
      </c>
      <c r="P147">
        <v>192492</v>
      </c>
    </row>
    <row r="148" spans="1:16" x14ac:dyDescent="0.3">
      <c r="A148" s="40" t="s">
        <v>275</v>
      </c>
      <c r="B148">
        <v>60</v>
      </c>
      <c r="C148">
        <v>10392</v>
      </c>
      <c r="D148">
        <v>1447</v>
      </c>
      <c r="E148">
        <v>4951</v>
      </c>
      <c r="F148">
        <v>227</v>
      </c>
      <c r="G148">
        <v>47</v>
      </c>
      <c r="H148">
        <v>10343</v>
      </c>
      <c r="I148">
        <v>1446</v>
      </c>
      <c r="J148">
        <v>4901</v>
      </c>
      <c r="K148">
        <v>237</v>
      </c>
      <c r="L148">
        <v>64031</v>
      </c>
      <c r="M148">
        <v>17077</v>
      </c>
      <c r="N148">
        <v>61299</v>
      </c>
      <c r="O148">
        <v>16974</v>
      </c>
      <c r="P148">
        <v>193432</v>
      </c>
    </row>
    <row r="149" spans="1:16" x14ac:dyDescent="0.3">
      <c r="A149" s="40" t="s">
        <v>276</v>
      </c>
      <c r="B149">
        <v>70</v>
      </c>
      <c r="C149">
        <v>10252</v>
      </c>
      <c r="D149">
        <v>1668</v>
      </c>
      <c r="E149">
        <v>3575</v>
      </c>
      <c r="F149">
        <v>272</v>
      </c>
      <c r="G149">
        <v>45</v>
      </c>
      <c r="H149">
        <v>9522</v>
      </c>
      <c r="I149">
        <v>1565</v>
      </c>
      <c r="J149">
        <v>2400</v>
      </c>
      <c r="K149">
        <v>314</v>
      </c>
      <c r="L149">
        <v>58599</v>
      </c>
      <c r="M149">
        <v>15837</v>
      </c>
      <c r="N149">
        <v>60927</v>
      </c>
      <c r="O149">
        <v>13846</v>
      </c>
      <c r="P149">
        <v>178892</v>
      </c>
    </row>
    <row r="150" spans="1:16" x14ac:dyDescent="0.3">
      <c r="A150" s="40" t="s">
        <v>266</v>
      </c>
      <c r="B150">
        <v>37</v>
      </c>
      <c r="C150">
        <v>13971</v>
      </c>
      <c r="D150">
        <v>2146</v>
      </c>
      <c r="E150">
        <v>3152</v>
      </c>
      <c r="F150">
        <v>333</v>
      </c>
      <c r="G150">
        <v>44</v>
      </c>
      <c r="H150">
        <v>15770</v>
      </c>
      <c r="I150">
        <v>1939</v>
      </c>
      <c r="J150">
        <v>3540</v>
      </c>
      <c r="K150">
        <v>398</v>
      </c>
      <c r="L150">
        <v>66416</v>
      </c>
      <c r="M150">
        <v>19639</v>
      </c>
      <c r="N150">
        <v>66554</v>
      </c>
      <c r="O150">
        <v>21691</v>
      </c>
      <c r="P150">
        <v>215630</v>
      </c>
    </row>
    <row r="151" spans="1:16" x14ac:dyDescent="0.3">
      <c r="A151" s="40" t="s">
        <v>267</v>
      </c>
      <c r="B151">
        <v>36</v>
      </c>
      <c r="C151">
        <v>11980</v>
      </c>
      <c r="D151">
        <v>2664</v>
      </c>
      <c r="E151">
        <v>4512</v>
      </c>
      <c r="F151">
        <v>269</v>
      </c>
      <c r="G151">
        <v>50</v>
      </c>
      <c r="H151">
        <v>14041</v>
      </c>
      <c r="I151">
        <v>3315</v>
      </c>
      <c r="J151">
        <v>4015</v>
      </c>
      <c r="K151">
        <v>334</v>
      </c>
      <c r="L151">
        <v>61244</v>
      </c>
      <c r="M151">
        <v>19461</v>
      </c>
      <c r="N151">
        <v>61611</v>
      </c>
      <c r="O151">
        <v>21755</v>
      </c>
      <c r="P151">
        <v>205287</v>
      </c>
    </row>
    <row r="152" spans="1:16" x14ac:dyDescent="0.3">
      <c r="A152" s="40" t="s">
        <v>268</v>
      </c>
      <c r="B152">
        <v>36</v>
      </c>
      <c r="C152">
        <v>16826</v>
      </c>
      <c r="D152">
        <v>4169</v>
      </c>
      <c r="E152">
        <v>3946</v>
      </c>
      <c r="F152">
        <v>414</v>
      </c>
      <c r="G152">
        <v>49</v>
      </c>
      <c r="H152">
        <v>16806</v>
      </c>
      <c r="I152">
        <v>4341</v>
      </c>
      <c r="J152">
        <v>4769</v>
      </c>
      <c r="K152">
        <v>366</v>
      </c>
      <c r="L152">
        <v>65678</v>
      </c>
      <c r="M152">
        <v>25391</v>
      </c>
      <c r="N152">
        <v>65877</v>
      </c>
      <c r="O152">
        <v>26331</v>
      </c>
      <c r="P152">
        <v>234999</v>
      </c>
    </row>
    <row r="153" spans="1:16" x14ac:dyDescent="0.3">
      <c r="A153" s="18" t="s">
        <v>254</v>
      </c>
      <c r="B153">
        <v>523</v>
      </c>
      <c r="C153">
        <v>136191</v>
      </c>
      <c r="D153">
        <v>22898</v>
      </c>
      <c r="E153">
        <v>45560</v>
      </c>
      <c r="F153">
        <v>3648</v>
      </c>
      <c r="G153">
        <v>542</v>
      </c>
      <c r="H153">
        <v>137051</v>
      </c>
      <c r="I153">
        <v>23255</v>
      </c>
      <c r="J153">
        <v>42587</v>
      </c>
      <c r="K153">
        <v>3639</v>
      </c>
      <c r="L153">
        <v>731282</v>
      </c>
      <c r="M153">
        <v>208820</v>
      </c>
      <c r="N153">
        <v>732824</v>
      </c>
      <c r="O153">
        <v>207074</v>
      </c>
      <c r="P153">
        <v>2295894</v>
      </c>
    </row>
    <row r="154" spans="1:16" x14ac:dyDescent="0.3">
      <c r="A154" s="18" t="s">
        <v>166</v>
      </c>
    </row>
    <row r="155" spans="1:16" x14ac:dyDescent="0.3">
      <c r="A155" s="40" t="s">
        <v>269</v>
      </c>
      <c r="B155">
        <v>65</v>
      </c>
      <c r="C155">
        <v>16378</v>
      </c>
      <c r="D155">
        <v>3761</v>
      </c>
      <c r="E155">
        <v>5438</v>
      </c>
      <c r="F155">
        <v>372</v>
      </c>
      <c r="G155">
        <v>50</v>
      </c>
      <c r="H155">
        <v>15598</v>
      </c>
      <c r="I155">
        <v>3578</v>
      </c>
      <c r="J155">
        <v>5175</v>
      </c>
      <c r="K155">
        <v>403</v>
      </c>
      <c r="L155">
        <v>70426</v>
      </c>
      <c r="M155">
        <v>26014</v>
      </c>
      <c r="N155">
        <v>71032</v>
      </c>
      <c r="O155">
        <v>24804</v>
      </c>
      <c r="P155">
        <v>243094</v>
      </c>
    </row>
    <row r="156" spans="1:16" x14ac:dyDescent="0.3">
      <c r="A156" s="40" t="s">
        <v>270</v>
      </c>
      <c r="B156">
        <v>60</v>
      </c>
      <c r="C156">
        <v>15783</v>
      </c>
      <c r="D156">
        <v>3706</v>
      </c>
      <c r="E156">
        <v>4141</v>
      </c>
      <c r="F156">
        <v>541</v>
      </c>
      <c r="G156">
        <v>50</v>
      </c>
      <c r="H156">
        <v>15781</v>
      </c>
      <c r="I156">
        <v>3556</v>
      </c>
      <c r="J156">
        <v>4428</v>
      </c>
      <c r="K156">
        <v>468</v>
      </c>
      <c r="L156">
        <v>75567</v>
      </c>
      <c r="M156">
        <v>24231</v>
      </c>
      <c r="N156">
        <v>75929</v>
      </c>
      <c r="O156">
        <v>24283</v>
      </c>
      <c r="P156">
        <v>248524</v>
      </c>
    </row>
    <row r="157" spans="1:16" x14ac:dyDescent="0.3">
      <c r="A157" s="40" t="s">
        <v>271</v>
      </c>
      <c r="B157">
        <v>40</v>
      </c>
      <c r="C157">
        <v>15096</v>
      </c>
      <c r="D157">
        <v>3442</v>
      </c>
      <c r="E157">
        <v>3551</v>
      </c>
      <c r="F157">
        <v>345</v>
      </c>
      <c r="G157">
        <v>71</v>
      </c>
      <c r="H157">
        <v>14411</v>
      </c>
      <c r="I157">
        <v>3391</v>
      </c>
      <c r="J157">
        <v>4016</v>
      </c>
      <c r="K157">
        <v>513</v>
      </c>
      <c r="L157">
        <v>72847</v>
      </c>
      <c r="M157">
        <v>22474</v>
      </c>
      <c r="N157">
        <v>71908</v>
      </c>
      <c r="O157">
        <v>22402</v>
      </c>
      <c r="P157">
        <v>234507</v>
      </c>
    </row>
    <row r="158" spans="1:16" x14ac:dyDescent="0.3">
      <c r="A158" s="40" t="s">
        <v>272</v>
      </c>
      <c r="B158">
        <v>62</v>
      </c>
      <c r="C158">
        <v>12994</v>
      </c>
      <c r="D158">
        <v>3152</v>
      </c>
      <c r="E158">
        <v>2721</v>
      </c>
      <c r="F158">
        <v>323</v>
      </c>
      <c r="G158">
        <v>48</v>
      </c>
      <c r="H158">
        <v>13013</v>
      </c>
      <c r="I158">
        <v>2896</v>
      </c>
      <c r="J158">
        <v>1634</v>
      </c>
      <c r="K158">
        <v>278</v>
      </c>
      <c r="L158">
        <v>100089</v>
      </c>
      <c r="M158">
        <v>19252</v>
      </c>
      <c r="N158">
        <v>100158</v>
      </c>
      <c r="O158">
        <v>17869</v>
      </c>
      <c r="P158">
        <v>274489</v>
      </c>
    </row>
    <row r="159" spans="1:16" x14ac:dyDescent="0.3">
      <c r="A159" s="40" t="s">
        <v>273</v>
      </c>
      <c r="B159">
        <v>94</v>
      </c>
      <c r="C159">
        <v>16802</v>
      </c>
      <c r="D159">
        <v>3970</v>
      </c>
      <c r="E159">
        <v>2573</v>
      </c>
      <c r="F159">
        <v>426</v>
      </c>
      <c r="G159">
        <v>68</v>
      </c>
      <c r="H159">
        <v>16155</v>
      </c>
      <c r="I159">
        <v>4324</v>
      </c>
      <c r="J159">
        <v>2015</v>
      </c>
      <c r="K159">
        <v>404</v>
      </c>
      <c r="L159">
        <v>118348</v>
      </c>
      <c r="M159">
        <v>23865</v>
      </c>
      <c r="N159">
        <v>115085</v>
      </c>
      <c r="O159">
        <v>22966</v>
      </c>
      <c r="P159">
        <v>327095</v>
      </c>
    </row>
    <row r="160" spans="1:16" x14ac:dyDescent="0.3">
      <c r="A160" s="40" t="s">
        <v>289</v>
      </c>
      <c r="B160">
        <v>66</v>
      </c>
      <c r="C160">
        <v>15337</v>
      </c>
      <c r="D160">
        <v>3643</v>
      </c>
      <c r="E160">
        <v>2022</v>
      </c>
      <c r="F160">
        <v>378</v>
      </c>
      <c r="G160">
        <v>76</v>
      </c>
      <c r="H160">
        <v>15204</v>
      </c>
      <c r="I160">
        <v>3220</v>
      </c>
      <c r="J160">
        <v>3096</v>
      </c>
      <c r="K160">
        <v>357</v>
      </c>
      <c r="L160">
        <v>107754</v>
      </c>
      <c r="M160">
        <v>21446</v>
      </c>
      <c r="N160">
        <v>106146</v>
      </c>
      <c r="O160">
        <v>21953</v>
      </c>
      <c r="P160">
        <v>300698</v>
      </c>
    </row>
    <row r="161" spans="1:16" x14ac:dyDescent="0.3">
      <c r="A161" s="40" t="s">
        <v>274</v>
      </c>
      <c r="B161">
        <v>109</v>
      </c>
      <c r="C161">
        <v>15615</v>
      </c>
      <c r="D161">
        <v>3641</v>
      </c>
      <c r="E161">
        <v>2418</v>
      </c>
      <c r="F161">
        <v>353</v>
      </c>
      <c r="G161">
        <v>90</v>
      </c>
      <c r="H161">
        <v>15709</v>
      </c>
      <c r="I161">
        <v>4020</v>
      </c>
      <c r="J161">
        <v>2403</v>
      </c>
      <c r="K161">
        <v>339</v>
      </c>
      <c r="L161">
        <v>112436</v>
      </c>
      <c r="M161">
        <v>22136</v>
      </c>
      <c r="N161">
        <v>112958</v>
      </c>
      <c r="O161">
        <v>22561</v>
      </c>
      <c r="P161">
        <v>314788</v>
      </c>
    </row>
    <row r="162" spans="1:16" x14ac:dyDescent="0.3">
      <c r="A162" s="40" t="s">
        <v>275</v>
      </c>
      <c r="B162">
        <v>94</v>
      </c>
      <c r="C162">
        <v>15879</v>
      </c>
      <c r="D162">
        <v>3849</v>
      </c>
      <c r="E162">
        <v>2517</v>
      </c>
      <c r="F162">
        <v>399</v>
      </c>
      <c r="G162">
        <v>92</v>
      </c>
      <c r="H162">
        <v>15724</v>
      </c>
      <c r="I162">
        <v>3305</v>
      </c>
      <c r="J162">
        <v>2270</v>
      </c>
      <c r="K162">
        <v>363</v>
      </c>
      <c r="L162">
        <v>114245</v>
      </c>
      <c r="M162">
        <v>22738</v>
      </c>
      <c r="N162">
        <v>114666</v>
      </c>
      <c r="O162">
        <v>21754</v>
      </c>
      <c r="P162">
        <v>317895</v>
      </c>
    </row>
    <row r="163" spans="1:16" x14ac:dyDescent="0.3">
      <c r="A163" s="40" t="s">
        <v>276</v>
      </c>
      <c r="B163">
        <v>74</v>
      </c>
      <c r="C163">
        <v>15887</v>
      </c>
      <c r="D163">
        <v>3622</v>
      </c>
      <c r="E163">
        <v>813</v>
      </c>
      <c r="F163">
        <v>447</v>
      </c>
      <c r="G163">
        <v>77</v>
      </c>
      <c r="H163">
        <v>14019</v>
      </c>
      <c r="I163">
        <v>4131</v>
      </c>
      <c r="J163">
        <v>957</v>
      </c>
      <c r="K163">
        <v>453</v>
      </c>
      <c r="L163">
        <v>104411</v>
      </c>
      <c r="M163">
        <v>20843</v>
      </c>
      <c r="N163">
        <v>102325</v>
      </c>
      <c r="O163">
        <v>19637</v>
      </c>
      <c r="P163">
        <v>287696</v>
      </c>
    </row>
    <row r="164" spans="1:16" x14ac:dyDescent="0.3">
      <c r="A164" s="40" t="s">
        <v>266</v>
      </c>
      <c r="B164">
        <v>70</v>
      </c>
      <c r="C164">
        <v>17333</v>
      </c>
      <c r="D164">
        <v>4386</v>
      </c>
      <c r="E164">
        <v>1418</v>
      </c>
      <c r="F164">
        <v>505</v>
      </c>
      <c r="G164">
        <v>94</v>
      </c>
      <c r="H164">
        <v>18083</v>
      </c>
      <c r="I164">
        <v>3634</v>
      </c>
      <c r="J164">
        <v>2352</v>
      </c>
      <c r="K164">
        <v>507</v>
      </c>
      <c r="L164">
        <v>118058</v>
      </c>
      <c r="M164">
        <v>23712</v>
      </c>
      <c r="N164">
        <v>119515</v>
      </c>
      <c r="O164">
        <v>24670</v>
      </c>
      <c r="P164">
        <v>334337</v>
      </c>
    </row>
    <row r="165" spans="1:16" x14ac:dyDescent="0.3">
      <c r="A165" s="40" t="s">
        <v>267</v>
      </c>
      <c r="B165">
        <v>95</v>
      </c>
      <c r="C165">
        <v>11908</v>
      </c>
      <c r="D165">
        <v>1775</v>
      </c>
      <c r="E165">
        <v>3124</v>
      </c>
      <c r="F165">
        <v>583</v>
      </c>
      <c r="G165">
        <v>64</v>
      </c>
      <c r="H165">
        <v>14027</v>
      </c>
      <c r="I165">
        <v>1847</v>
      </c>
      <c r="J165">
        <v>3045</v>
      </c>
      <c r="K165">
        <v>493</v>
      </c>
      <c r="L165">
        <v>106894</v>
      </c>
      <c r="M165">
        <v>17485</v>
      </c>
      <c r="N165">
        <v>107870</v>
      </c>
      <c r="O165">
        <v>19476</v>
      </c>
      <c r="P165">
        <v>288686</v>
      </c>
    </row>
    <row r="166" spans="1:16" x14ac:dyDescent="0.3">
      <c r="A166" s="40" t="s">
        <v>268</v>
      </c>
      <c r="B166">
        <v>82</v>
      </c>
      <c r="C166">
        <v>15312</v>
      </c>
      <c r="D166">
        <v>2112</v>
      </c>
      <c r="E166">
        <v>4336</v>
      </c>
      <c r="F166">
        <v>526</v>
      </c>
      <c r="G166">
        <v>91</v>
      </c>
      <c r="H166">
        <v>15272</v>
      </c>
      <c r="I166">
        <v>2315</v>
      </c>
      <c r="J166">
        <v>4397</v>
      </c>
      <c r="K166">
        <v>557</v>
      </c>
      <c r="L166">
        <v>115805</v>
      </c>
      <c r="M166">
        <v>22368</v>
      </c>
      <c r="N166">
        <v>114613</v>
      </c>
      <c r="O166">
        <v>22632</v>
      </c>
      <c r="P166">
        <v>320418</v>
      </c>
    </row>
    <row r="167" spans="1:16" x14ac:dyDescent="0.3">
      <c r="A167" s="18" t="s">
        <v>255</v>
      </c>
      <c r="B167">
        <v>911</v>
      </c>
      <c r="C167">
        <v>184324</v>
      </c>
      <c r="D167">
        <v>41059</v>
      </c>
      <c r="E167">
        <v>35072</v>
      </c>
      <c r="F167">
        <v>5198</v>
      </c>
      <c r="G167">
        <v>871</v>
      </c>
      <c r="H167">
        <v>182996</v>
      </c>
      <c r="I167">
        <v>40217</v>
      </c>
      <c r="J167">
        <v>35788</v>
      </c>
      <c r="K167">
        <v>5135</v>
      </c>
      <c r="L167">
        <v>1216880</v>
      </c>
      <c r="M167">
        <v>266564</v>
      </c>
      <c r="N167">
        <v>1212205</v>
      </c>
      <c r="O167">
        <v>265007</v>
      </c>
      <c r="P167">
        <v>3492227</v>
      </c>
    </row>
    <row r="168" spans="1:16" x14ac:dyDescent="0.3">
      <c r="A168" s="18" t="s">
        <v>167</v>
      </c>
    </row>
    <row r="169" spans="1:16" x14ac:dyDescent="0.3">
      <c r="A169" s="40" t="s">
        <v>269</v>
      </c>
      <c r="B169">
        <v>120</v>
      </c>
      <c r="C169">
        <v>15464</v>
      </c>
      <c r="D169">
        <v>2039</v>
      </c>
      <c r="E169">
        <v>4673</v>
      </c>
      <c r="F169">
        <v>538</v>
      </c>
      <c r="G169">
        <v>105</v>
      </c>
      <c r="H169">
        <v>15023</v>
      </c>
      <c r="I169">
        <v>2178</v>
      </c>
      <c r="J169">
        <v>4417</v>
      </c>
      <c r="K169">
        <v>520</v>
      </c>
      <c r="L169">
        <v>121649</v>
      </c>
      <c r="M169">
        <v>22834</v>
      </c>
      <c r="N169">
        <v>121708</v>
      </c>
      <c r="O169">
        <v>22243</v>
      </c>
      <c r="P169">
        <v>333511</v>
      </c>
    </row>
    <row r="170" spans="1:16" x14ac:dyDescent="0.3">
      <c r="A170" s="40" t="s">
        <v>270</v>
      </c>
      <c r="B170">
        <v>128</v>
      </c>
      <c r="C170">
        <v>15135</v>
      </c>
      <c r="D170">
        <v>2140</v>
      </c>
      <c r="E170">
        <v>4735</v>
      </c>
      <c r="F170">
        <v>587</v>
      </c>
      <c r="G170">
        <v>109</v>
      </c>
      <c r="H170">
        <v>15278</v>
      </c>
      <c r="I170">
        <v>1774</v>
      </c>
      <c r="J170">
        <v>4021</v>
      </c>
      <c r="K170">
        <v>630</v>
      </c>
      <c r="L170">
        <v>123590</v>
      </c>
      <c r="M170">
        <v>22725</v>
      </c>
      <c r="N170">
        <v>124236</v>
      </c>
      <c r="O170">
        <v>21812</v>
      </c>
      <c r="P170">
        <v>336900</v>
      </c>
    </row>
    <row r="171" spans="1:16" x14ac:dyDescent="0.3">
      <c r="A171" s="40" t="s">
        <v>271</v>
      </c>
      <c r="B171">
        <v>76</v>
      </c>
      <c r="C171">
        <v>12278</v>
      </c>
      <c r="D171">
        <v>2280</v>
      </c>
      <c r="E171">
        <v>3564</v>
      </c>
      <c r="F171">
        <v>601</v>
      </c>
      <c r="G171">
        <v>103</v>
      </c>
      <c r="H171">
        <v>13638</v>
      </c>
      <c r="I171">
        <v>2890</v>
      </c>
      <c r="J171">
        <v>3379</v>
      </c>
      <c r="K171">
        <v>649</v>
      </c>
      <c r="L171">
        <v>118817</v>
      </c>
      <c r="M171">
        <v>18799</v>
      </c>
      <c r="N171">
        <v>119363</v>
      </c>
      <c r="O171">
        <v>20659</v>
      </c>
      <c r="P171">
        <v>317096</v>
      </c>
    </row>
    <row r="172" spans="1:16" x14ac:dyDescent="0.3">
      <c r="A172" s="40" t="s">
        <v>272</v>
      </c>
      <c r="B172">
        <v>115</v>
      </c>
      <c r="C172">
        <v>12491</v>
      </c>
      <c r="D172">
        <v>2049</v>
      </c>
      <c r="E172">
        <v>2067</v>
      </c>
      <c r="F172">
        <v>512</v>
      </c>
      <c r="G172">
        <v>117</v>
      </c>
      <c r="H172">
        <v>12147</v>
      </c>
      <c r="I172">
        <v>1785</v>
      </c>
      <c r="J172">
        <v>2055</v>
      </c>
      <c r="K172">
        <v>583</v>
      </c>
      <c r="L172">
        <v>107199</v>
      </c>
      <c r="M172">
        <v>17234</v>
      </c>
      <c r="N172">
        <v>106823</v>
      </c>
      <c r="O172">
        <v>16687</v>
      </c>
      <c r="P172">
        <v>281864</v>
      </c>
    </row>
    <row r="173" spans="1:16" x14ac:dyDescent="0.3">
      <c r="A173" s="40" t="s">
        <v>273</v>
      </c>
      <c r="B173">
        <v>139</v>
      </c>
      <c r="C173">
        <v>16733</v>
      </c>
      <c r="D173">
        <v>2880</v>
      </c>
      <c r="E173">
        <v>2717</v>
      </c>
      <c r="F173">
        <v>686</v>
      </c>
      <c r="G173">
        <v>110</v>
      </c>
      <c r="H173">
        <v>15170</v>
      </c>
      <c r="I173">
        <v>2483</v>
      </c>
      <c r="J173">
        <v>2391</v>
      </c>
      <c r="K173">
        <v>605</v>
      </c>
      <c r="L173">
        <v>133738</v>
      </c>
      <c r="M173">
        <v>23155</v>
      </c>
      <c r="N173">
        <v>133093</v>
      </c>
      <c r="O173">
        <v>20759</v>
      </c>
      <c r="P173">
        <v>354659</v>
      </c>
    </row>
    <row r="174" spans="1:16" x14ac:dyDescent="0.3">
      <c r="A174" s="40" t="s">
        <v>289</v>
      </c>
      <c r="B174">
        <v>118</v>
      </c>
      <c r="C174">
        <v>14435</v>
      </c>
      <c r="D174">
        <v>2308</v>
      </c>
      <c r="E174">
        <v>2453</v>
      </c>
      <c r="F174">
        <v>600</v>
      </c>
      <c r="G174">
        <v>104</v>
      </c>
      <c r="H174">
        <v>14088</v>
      </c>
      <c r="I174">
        <v>1972</v>
      </c>
      <c r="J174">
        <v>3412</v>
      </c>
      <c r="K174">
        <v>474</v>
      </c>
      <c r="L174">
        <v>123599</v>
      </c>
      <c r="M174">
        <v>19914</v>
      </c>
      <c r="N174">
        <v>124219</v>
      </c>
      <c r="O174">
        <v>20050</v>
      </c>
      <c r="P174">
        <v>327746</v>
      </c>
    </row>
    <row r="175" spans="1:16" x14ac:dyDescent="0.3">
      <c r="A175" s="40" t="s">
        <v>274</v>
      </c>
      <c r="B175">
        <v>120</v>
      </c>
      <c r="C175">
        <v>15312</v>
      </c>
      <c r="D175">
        <v>1477</v>
      </c>
      <c r="E175">
        <v>4225</v>
      </c>
      <c r="F175">
        <v>652</v>
      </c>
      <c r="G175">
        <v>66</v>
      </c>
      <c r="H175">
        <v>14454</v>
      </c>
      <c r="I175">
        <v>1534</v>
      </c>
      <c r="J175">
        <v>4729</v>
      </c>
      <c r="K175">
        <v>521</v>
      </c>
      <c r="L175">
        <v>140727</v>
      </c>
      <c r="M175">
        <v>21786</v>
      </c>
      <c r="N175">
        <v>140644</v>
      </c>
      <c r="O175">
        <v>21304</v>
      </c>
      <c r="P175">
        <v>367551</v>
      </c>
    </row>
    <row r="176" spans="1:16" x14ac:dyDescent="0.3">
      <c r="A176" s="40" t="s">
        <v>275</v>
      </c>
      <c r="B176">
        <v>71</v>
      </c>
      <c r="C176">
        <v>16124</v>
      </c>
      <c r="D176">
        <v>1863</v>
      </c>
      <c r="E176">
        <v>5427</v>
      </c>
      <c r="F176">
        <v>676</v>
      </c>
      <c r="G176">
        <v>71</v>
      </c>
      <c r="H176">
        <v>16018</v>
      </c>
      <c r="I176">
        <v>1840</v>
      </c>
      <c r="J176">
        <v>5145</v>
      </c>
      <c r="K176">
        <v>583</v>
      </c>
      <c r="L176">
        <v>147366</v>
      </c>
      <c r="M176">
        <v>24161</v>
      </c>
      <c r="N176">
        <v>147204</v>
      </c>
      <c r="O176">
        <v>23657</v>
      </c>
      <c r="P176">
        <v>390206</v>
      </c>
    </row>
    <row r="177" spans="1:16" x14ac:dyDescent="0.3">
      <c r="A177" s="40" t="s">
        <v>276</v>
      </c>
      <c r="B177">
        <v>106</v>
      </c>
      <c r="C177">
        <v>15127</v>
      </c>
      <c r="D177">
        <v>2192</v>
      </c>
      <c r="E177">
        <v>4447</v>
      </c>
      <c r="F177">
        <v>680</v>
      </c>
      <c r="G177">
        <v>109</v>
      </c>
      <c r="H177">
        <v>14024</v>
      </c>
      <c r="I177">
        <v>2018</v>
      </c>
      <c r="J177">
        <v>3201</v>
      </c>
      <c r="K177">
        <v>538</v>
      </c>
      <c r="L177">
        <v>139465</v>
      </c>
      <c r="M177">
        <v>22552</v>
      </c>
      <c r="N177">
        <v>137750</v>
      </c>
      <c r="O177">
        <v>19890</v>
      </c>
      <c r="P177">
        <v>362099</v>
      </c>
    </row>
    <row r="178" spans="1:16" x14ac:dyDescent="0.3">
      <c r="A178" s="40" t="s">
        <v>266</v>
      </c>
      <c r="B178">
        <v>49</v>
      </c>
      <c r="C178">
        <v>17630</v>
      </c>
      <c r="D178">
        <v>2296</v>
      </c>
      <c r="E178">
        <v>4647</v>
      </c>
      <c r="F178">
        <v>580</v>
      </c>
      <c r="G178">
        <v>92</v>
      </c>
      <c r="H178">
        <v>18255</v>
      </c>
      <c r="I178">
        <v>2629</v>
      </c>
      <c r="J178">
        <v>5390</v>
      </c>
      <c r="K178">
        <v>735</v>
      </c>
      <c r="L178">
        <v>143857</v>
      </c>
      <c r="M178">
        <v>25202</v>
      </c>
      <c r="N178">
        <v>143871</v>
      </c>
      <c r="O178">
        <v>27101</v>
      </c>
      <c r="P178">
        <v>392334</v>
      </c>
    </row>
    <row r="179" spans="1:16" x14ac:dyDescent="0.3">
      <c r="A179" s="40" t="s">
        <v>267</v>
      </c>
      <c r="B179">
        <v>85</v>
      </c>
      <c r="C179">
        <v>17071</v>
      </c>
      <c r="D179">
        <v>2142</v>
      </c>
      <c r="E179">
        <v>5519</v>
      </c>
      <c r="F179">
        <v>502</v>
      </c>
      <c r="G179">
        <v>96</v>
      </c>
      <c r="H179">
        <v>17119</v>
      </c>
      <c r="I179">
        <v>2567</v>
      </c>
      <c r="J179">
        <v>5647</v>
      </c>
      <c r="K179">
        <v>638</v>
      </c>
      <c r="L179">
        <v>135503</v>
      </c>
      <c r="M179">
        <v>25319</v>
      </c>
      <c r="N179">
        <v>135507</v>
      </c>
      <c r="O179">
        <v>26067</v>
      </c>
      <c r="P179">
        <v>373782</v>
      </c>
    </row>
    <row r="180" spans="1:16" x14ac:dyDescent="0.3">
      <c r="A180" s="40" t="s">
        <v>268</v>
      </c>
      <c r="B180">
        <v>90</v>
      </c>
      <c r="C180">
        <v>18394</v>
      </c>
      <c r="D180">
        <v>2242</v>
      </c>
      <c r="E180">
        <v>6436</v>
      </c>
      <c r="F180">
        <v>601</v>
      </c>
      <c r="G180">
        <v>88</v>
      </c>
      <c r="H180">
        <v>18295</v>
      </c>
      <c r="I180">
        <v>2210</v>
      </c>
      <c r="J180">
        <v>6650</v>
      </c>
      <c r="K180">
        <v>644</v>
      </c>
      <c r="L180">
        <v>140000</v>
      </c>
      <c r="M180">
        <v>27763</v>
      </c>
      <c r="N180">
        <v>138877</v>
      </c>
      <c r="O180">
        <v>27887</v>
      </c>
      <c r="P180">
        <v>390177</v>
      </c>
    </row>
    <row r="181" spans="1:16" x14ac:dyDescent="0.3">
      <c r="A181" s="18" t="s">
        <v>256</v>
      </c>
      <c r="B181">
        <v>1217</v>
      </c>
      <c r="C181">
        <v>186194</v>
      </c>
      <c r="D181">
        <v>25908</v>
      </c>
      <c r="E181">
        <v>50910</v>
      </c>
      <c r="F181">
        <v>7215</v>
      </c>
      <c r="G181">
        <v>1170</v>
      </c>
      <c r="H181">
        <v>183509</v>
      </c>
      <c r="I181">
        <v>25880</v>
      </c>
      <c r="J181">
        <v>50437</v>
      </c>
      <c r="K181">
        <v>7120</v>
      </c>
      <c r="L181">
        <v>1575510</v>
      </c>
      <c r="M181">
        <v>271444</v>
      </c>
      <c r="N181">
        <v>1573295</v>
      </c>
      <c r="O181">
        <v>268116</v>
      </c>
      <c r="P181">
        <v>4227925</v>
      </c>
    </row>
    <row r="182" spans="1:16" x14ac:dyDescent="0.3">
      <c r="A182" s="18" t="s">
        <v>168</v>
      </c>
    </row>
    <row r="183" spans="1:16" x14ac:dyDescent="0.3">
      <c r="A183" s="40" t="s">
        <v>269</v>
      </c>
      <c r="B183">
        <v>68</v>
      </c>
      <c r="C183">
        <v>15861</v>
      </c>
      <c r="D183">
        <v>2782</v>
      </c>
      <c r="E183">
        <v>6365</v>
      </c>
      <c r="F183">
        <v>746</v>
      </c>
      <c r="G183">
        <v>101</v>
      </c>
      <c r="H183">
        <v>15863</v>
      </c>
      <c r="I183">
        <v>2466</v>
      </c>
      <c r="J183">
        <v>6263</v>
      </c>
      <c r="K183">
        <v>728</v>
      </c>
      <c r="L183">
        <v>139444</v>
      </c>
      <c r="M183">
        <v>25822</v>
      </c>
      <c r="N183">
        <v>137550</v>
      </c>
      <c r="O183">
        <v>25421</v>
      </c>
      <c r="P183">
        <v>379480</v>
      </c>
    </row>
    <row r="184" spans="1:16" x14ac:dyDescent="0.3">
      <c r="A184" s="40" t="s">
        <v>270</v>
      </c>
      <c r="B184">
        <v>82</v>
      </c>
      <c r="C184">
        <v>17074</v>
      </c>
      <c r="D184">
        <v>3388</v>
      </c>
      <c r="E184">
        <v>5746</v>
      </c>
      <c r="F184">
        <v>869</v>
      </c>
      <c r="G184">
        <v>99</v>
      </c>
      <c r="H184">
        <v>17478</v>
      </c>
      <c r="I184">
        <v>3242</v>
      </c>
      <c r="J184">
        <v>5663</v>
      </c>
      <c r="K184">
        <v>805</v>
      </c>
      <c r="L184">
        <v>153547</v>
      </c>
      <c r="M184">
        <v>27159</v>
      </c>
      <c r="N184">
        <v>155855</v>
      </c>
      <c r="O184">
        <v>27287</v>
      </c>
      <c r="P184">
        <v>418294</v>
      </c>
    </row>
    <row r="185" spans="1:16" x14ac:dyDescent="0.3">
      <c r="A185" s="40" t="s">
        <v>271</v>
      </c>
      <c r="B185">
        <v>75</v>
      </c>
      <c r="C185">
        <v>10684</v>
      </c>
      <c r="D185">
        <v>2176</v>
      </c>
      <c r="E185">
        <v>3926</v>
      </c>
      <c r="F185">
        <v>608</v>
      </c>
      <c r="G185">
        <v>77</v>
      </c>
      <c r="H185">
        <v>12870</v>
      </c>
      <c r="I185">
        <v>2592</v>
      </c>
      <c r="J185">
        <v>4446</v>
      </c>
      <c r="K185">
        <v>645</v>
      </c>
      <c r="L185">
        <v>128520</v>
      </c>
      <c r="M185">
        <v>17469</v>
      </c>
      <c r="N185">
        <v>129342</v>
      </c>
      <c r="O185">
        <v>20630</v>
      </c>
      <c r="P185">
        <v>334060</v>
      </c>
    </row>
    <row r="186" spans="1:16" x14ac:dyDescent="0.3">
      <c r="A186" s="40" t="s">
        <v>272</v>
      </c>
      <c r="B186">
        <v>79</v>
      </c>
      <c r="C186">
        <v>18681</v>
      </c>
      <c r="D186">
        <v>3175</v>
      </c>
      <c r="E186">
        <v>5087</v>
      </c>
      <c r="F186">
        <v>637</v>
      </c>
      <c r="G186">
        <v>90</v>
      </c>
      <c r="H186">
        <v>16337</v>
      </c>
      <c r="I186">
        <v>3240</v>
      </c>
      <c r="J186">
        <v>4619</v>
      </c>
      <c r="K186">
        <v>702</v>
      </c>
      <c r="L186">
        <v>155629</v>
      </c>
      <c r="M186">
        <v>27659</v>
      </c>
      <c r="N186">
        <v>154943</v>
      </c>
      <c r="O186">
        <v>24988</v>
      </c>
      <c r="P186">
        <v>415866</v>
      </c>
    </row>
    <row r="187" spans="1:16" x14ac:dyDescent="0.3">
      <c r="A187" s="40" t="s">
        <v>273</v>
      </c>
      <c r="B187">
        <v>121</v>
      </c>
      <c r="C187">
        <v>18681</v>
      </c>
      <c r="D187">
        <v>3487</v>
      </c>
      <c r="E187">
        <v>5193</v>
      </c>
      <c r="F187">
        <v>900</v>
      </c>
      <c r="G187">
        <v>85</v>
      </c>
      <c r="H187">
        <v>18664</v>
      </c>
      <c r="I187">
        <v>3430</v>
      </c>
      <c r="J187">
        <v>5138</v>
      </c>
      <c r="K187">
        <v>776</v>
      </c>
      <c r="L187">
        <v>169195</v>
      </c>
      <c r="M187">
        <v>28382</v>
      </c>
      <c r="N187">
        <v>170058</v>
      </c>
      <c r="O187">
        <v>28093</v>
      </c>
      <c r="P187">
        <v>452203</v>
      </c>
    </row>
    <row r="188" spans="1:16" x14ac:dyDescent="0.3">
      <c r="A188" s="40" t="s">
        <v>289</v>
      </c>
      <c r="B188">
        <v>94</v>
      </c>
      <c r="C188">
        <v>17511</v>
      </c>
      <c r="D188">
        <v>3285</v>
      </c>
      <c r="E188">
        <v>5338</v>
      </c>
      <c r="F188">
        <v>915</v>
      </c>
      <c r="G188">
        <v>41</v>
      </c>
      <c r="H188">
        <v>15639</v>
      </c>
      <c r="I188">
        <v>3159</v>
      </c>
      <c r="J188">
        <v>5953</v>
      </c>
      <c r="K188">
        <v>752</v>
      </c>
      <c r="L188">
        <v>143857</v>
      </c>
      <c r="M188">
        <v>27143</v>
      </c>
      <c r="N188">
        <v>146018</v>
      </c>
      <c r="O188">
        <v>25544</v>
      </c>
      <c r="P188">
        <v>395249</v>
      </c>
    </row>
    <row r="189" spans="1:16" x14ac:dyDescent="0.3">
      <c r="A189" s="40" t="s">
        <v>274</v>
      </c>
      <c r="B189">
        <v>62</v>
      </c>
      <c r="C189">
        <v>18893</v>
      </c>
      <c r="D189">
        <v>4060</v>
      </c>
      <c r="E189">
        <v>6133</v>
      </c>
      <c r="F189">
        <v>781</v>
      </c>
      <c r="G189">
        <v>43</v>
      </c>
      <c r="H189">
        <v>19400</v>
      </c>
      <c r="I189">
        <v>3941</v>
      </c>
      <c r="J189">
        <v>6047</v>
      </c>
      <c r="K189">
        <v>687</v>
      </c>
      <c r="L189">
        <v>166658</v>
      </c>
      <c r="M189">
        <v>29929</v>
      </c>
      <c r="N189">
        <v>166001</v>
      </c>
      <c r="O189">
        <v>30118</v>
      </c>
      <c r="P189">
        <v>452753</v>
      </c>
    </row>
    <row r="190" spans="1:16" x14ac:dyDescent="0.3">
      <c r="A190" s="40" t="s">
        <v>275</v>
      </c>
      <c r="B190">
        <v>19</v>
      </c>
      <c r="C190">
        <v>17423</v>
      </c>
      <c r="D190">
        <v>4187</v>
      </c>
      <c r="E190">
        <v>5947</v>
      </c>
      <c r="F190">
        <v>656</v>
      </c>
      <c r="G190">
        <v>17</v>
      </c>
      <c r="H190">
        <v>17233</v>
      </c>
      <c r="I190">
        <v>3858</v>
      </c>
      <c r="J190">
        <v>5577</v>
      </c>
      <c r="K190">
        <v>657</v>
      </c>
      <c r="L190">
        <v>151527</v>
      </c>
      <c r="M190">
        <v>28232</v>
      </c>
      <c r="N190">
        <v>150690</v>
      </c>
      <c r="O190">
        <v>27342</v>
      </c>
      <c r="P190">
        <v>413365</v>
      </c>
    </row>
    <row r="191" spans="1:16" x14ac:dyDescent="0.3">
      <c r="A191" s="40" t="s">
        <v>276</v>
      </c>
      <c r="B191">
        <v>34</v>
      </c>
      <c r="C191">
        <v>16598</v>
      </c>
      <c r="D191">
        <v>3741</v>
      </c>
      <c r="E191">
        <v>4916</v>
      </c>
      <c r="F191">
        <v>625</v>
      </c>
      <c r="G191">
        <v>34</v>
      </c>
      <c r="H191">
        <v>16159</v>
      </c>
      <c r="I191">
        <v>3078</v>
      </c>
      <c r="J191">
        <v>4976</v>
      </c>
      <c r="K191">
        <v>678</v>
      </c>
      <c r="L191">
        <v>154119</v>
      </c>
      <c r="M191">
        <v>25914</v>
      </c>
      <c r="N191">
        <v>153528</v>
      </c>
      <c r="O191">
        <v>24925</v>
      </c>
      <c r="P191">
        <v>409325</v>
      </c>
    </row>
    <row r="192" spans="1:16" x14ac:dyDescent="0.3">
      <c r="A192" s="40" t="s">
        <v>266</v>
      </c>
      <c r="B192">
        <v>26</v>
      </c>
      <c r="C192">
        <v>20434</v>
      </c>
      <c r="D192">
        <v>3589</v>
      </c>
      <c r="E192">
        <v>6419</v>
      </c>
      <c r="F192">
        <v>864</v>
      </c>
      <c r="G192">
        <v>54</v>
      </c>
      <c r="H192">
        <v>19924</v>
      </c>
      <c r="I192">
        <v>3638</v>
      </c>
      <c r="J192">
        <v>5863</v>
      </c>
      <c r="K192">
        <v>884</v>
      </c>
      <c r="L192">
        <v>170734</v>
      </c>
      <c r="M192">
        <v>31332</v>
      </c>
      <c r="N192">
        <v>170456</v>
      </c>
      <c r="O192">
        <v>30363</v>
      </c>
      <c r="P192">
        <v>464580</v>
      </c>
    </row>
    <row r="193" spans="1:16" x14ac:dyDescent="0.3">
      <c r="A193" s="40" t="s">
        <v>267</v>
      </c>
      <c r="B193">
        <v>52</v>
      </c>
      <c r="C193">
        <v>17633</v>
      </c>
      <c r="D193">
        <v>3261</v>
      </c>
      <c r="E193">
        <v>6543</v>
      </c>
      <c r="F193">
        <v>703</v>
      </c>
      <c r="G193">
        <v>56</v>
      </c>
      <c r="H193">
        <v>19027</v>
      </c>
      <c r="I193">
        <v>3627</v>
      </c>
      <c r="J193">
        <v>6454</v>
      </c>
      <c r="K193">
        <v>723</v>
      </c>
      <c r="L193">
        <v>145376</v>
      </c>
      <c r="M193">
        <v>28192</v>
      </c>
      <c r="N193">
        <v>146310</v>
      </c>
      <c r="O193">
        <v>29887</v>
      </c>
      <c r="P193">
        <v>407844</v>
      </c>
    </row>
    <row r="194" spans="1:16" x14ac:dyDescent="0.3">
      <c r="A194" s="40" t="s">
        <v>268</v>
      </c>
      <c r="B194">
        <v>68</v>
      </c>
      <c r="C194">
        <v>20312</v>
      </c>
      <c r="D194">
        <v>3769</v>
      </c>
      <c r="E194">
        <v>6975</v>
      </c>
      <c r="F194">
        <v>826</v>
      </c>
      <c r="G194">
        <v>89</v>
      </c>
      <c r="H194">
        <v>18988</v>
      </c>
      <c r="I194">
        <v>3396</v>
      </c>
      <c r="J194">
        <v>7633</v>
      </c>
      <c r="K194">
        <v>937</v>
      </c>
      <c r="L194">
        <v>168771</v>
      </c>
      <c r="M194">
        <v>31950</v>
      </c>
      <c r="N194">
        <v>168883</v>
      </c>
      <c r="O194">
        <v>31043</v>
      </c>
      <c r="P194">
        <v>463640</v>
      </c>
    </row>
    <row r="195" spans="1:16" x14ac:dyDescent="0.3">
      <c r="A195" s="18" t="s">
        <v>257</v>
      </c>
      <c r="B195">
        <v>780</v>
      </c>
      <c r="C195">
        <v>209785</v>
      </c>
      <c r="D195">
        <v>40900</v>
      </c>
      <c r="E195">
        <v>68588</v>
      </c>
      <c r="F195">
        <v>9130</v>
      </c>
      <c r="G195">
        <v>786</v>
      </c>
      <c r="H195">
        <v>207582</v>
      </c>
      <c r="I195">
        <v>39667</v>
      </c>
      <c r="J195">
        <v>68632</v>
      </c>
      <c r="K195">
        <v>8974</v>
      </c>
      <c r="L195">
        <v>1847377</v>
      </c>
      <c r="M195">
        <v>329183</v>
      </c>
      <c r="N195">
        <v>1849634</v>
      </c>
      <c r="O195">
        <v>325641</v>
      </c>
      <c r="P195">
        <v>5006659</v>
      </c>
    </row>
    <row r="196" spans="1:16" x14ac:dyDescent="0.3">
      <c r="A196" s="18" t="s">
        <v>169</v>
      </c>
    </row>
    <row r="197" spans="1:16" x14ac:dyDescent="0.3">
      <c r="A197" s="40" t="s">
        <v>269</v>
      </c>
      <c r="B197">
        <v>93</v>
      </c>
      <c r="C197">
        <v>19226</v>
      </c>
      <c r="D197">
        <v>4131</v>
      </c>
      <c r="E197">
        <v>7950</v>
      </c>
      <c r="F197">
        <v>829</v>
      </c>
      <c r="G197">
        <v>76</v>
      </c>
      <c r="H197">
        <v>21540</v>
      </c>
      <c r="I197">
        <v>4071</v>
      </c>
      <c r="J197">
        <v>7979</v>
      </c>
      <c r="K197">
        <v>907</v>
      </c>
      <c r="L197">
        <v>178488</v>
      </c>
      <c r="M197">
        <v>32229</v>
      </c>
      <c r="N197">
        <v>176931</v>
      </c>
      <c r="O197">
        <v>34573</v>
      </c>
      <c r="P197">
        <v>489023</v>
      </c>
    </row>
    <row r="198" spans="1:16" x14ac:dyDescent="0.3">
      <c r="A198" s="40" t="s">
        <v>270</v>
      </c>
      <c r="B198">
        <v>66</v>
      </c>
      <c r="C198">
        <v>17034</v>
      </c>
      <c r="D198">
        <v>3329</v>
      </c>
      <c r="E198">
        <v>6870</v>
      </c>
      <c r="F198">
        <v>808</v>
      </c>
      <c r="G198">
        <v>102</v>
      </c>
      <c r="H198">
        <v>18223</v>
      </c>
      <c r="I198">
        <v>3655</v>
      </c>
      <c r="J198">
        <v>6753</v>
      </c>
      <c r="K198">
        <v>804</v>
      </c>
      <c r="L198">
        <v>169005</v>
      </c>
      <c r="M198">
        <v>28107</v>
      </c>
      <c r="N198">
        <v>169298</v>
      </c>
      <c r="O198">
        <v>29537</v>
      </c>
      <c r="P198">
        <v>453591</v>
      </c>
    </row>
    <row r="199" spans="1:16" x14ac:dyDescent="0.3">
      <c r="A199" s="40" t="s">
        <v>271</v>
      </c>
      <c r="B199">
        <v>89</v>
      </c>
      <c r="C199">
        <v>15348</v>
      </c>
      <c r="D199">
        <v>2764</v>
      </c>
      <c r="E199">
        <v>4523</v>
      </c>
      <c r="F199">
        <v>782</v>
      </c>
      <c r="G199">
        <v>75</v>
      </c>
      <c r="H199">
        <v>15652</v>
      </c>
      <c r="I199">
        <v>2913</v>
      </c>
      <c r="J199">
        <v>3895</v>
      </c>
      <c r="K199">
        <v>824</v>
      </c>
      <c r="L199">
        <v>155398</v>
      </c>
      <c r="M199">
        <v>23506</v>
      </c>
      <c r="N199">
        <v>158224</v>
      </c>
      <c r="O199">
        <v>23359</v>
      </c>
      <c r="P199">
        <v>407352</v>
      </c>
    </row>
    <row r="200" spans="1:16" x14ac:dyDescent="0.3">
      <c r="A200" s="40" t="s">
        <v>272</v>
      </c>
      <c r="B200">
        <v>108</v>
      </c>
      <c r="C200">
        <v>21377</v>
      </c>
      <c r="D200">
        <v>3463</v>
      </c>
      <c r="E200">
        <v>4558</v>
      </c>
      <c r="F200">
        <v>856</v>
      </c>
      <c r="G200">
        <v>110</v>
      </c>
      <c r="H200">
        <v>18875</v>
      </c>
      <c r="I200">
        <v>2525</v>
      </c>
      <c r="J200">
        <v>3872</v>
      </c>
      <c r="K200">
        <v>584</v>
      </c>
      <c r="L200">
        <v>152174</v>
      </c>
      <c r="M200">
        <v>30362</v>
      </c>
      <c r="N200">
        <v>150664</v>
      </c>
      <c r="O200">
        <v>25966</v>
      </c>
      <c r="P200">
        <v>415494</v>
      </c>
    </row>
    <row r="201" spans="1:16" x14ac:dyDescent="0.3">
      <c r="A201" s="40" t="s">
        <v>273</v>
      </c>
      <c r="B201">
        <v>99</v>
      </c>
      <c r="C201">
        <v>17977</v>
      </c>
      <c r="D201">
        <v>3026</v>
      </c>
      <c r="E201">
        <v>4341</v>
      </c>
      <c r="F201">
        <v>532</v>
      </c>
      <c r="G201">
        <v>107</v>
      </c>
      <c r="H201">
        <v>15389</v>
      </c>
      <c r="I201">
        <v>2347</v>
      </c>
      <c r="J201">
        <v>4041</v>
      </c>
      <c r="K201">
        <v>615</v>
      </c>
      <c r="L201">
        <v>139374</v>
      </c>
      <c r="M201">
        <v>25975</v>
      </c>
      <c r="N201">
        <v>140243</v>
      </c>
      <c r="O201">
        <v>22499</v>
      </c>
      <c r="P201">
        <v>376565</v>
      </c>
    </row>
    <row r="202" spans="1:16" x14ac:dyDescent="0.3">
      <c r="A202" s="40" t="s">
        <v>289</v>
      </c>
      <c r="B202">
        <v>74</v>
      </c>
      <c r="C202">
        <v>18834</v>
      </c>
      <c r="D202">
        <v>2675</v>
      </c>
      <c r="E202">
        <v>5040</v>
      </c>
      <c r="F202">
        <v>661</v>
      </c>
      <c r="G202">
        <v>50</v>
      </c>
      <c r="H202">
        <v>16957</v>
      </c>
      <c r="I202">
        <v>2463</v>
      </c>
      <c r="J202">
        <v>5818</v>
      </c>
      <c r="K202">
        <v>539</v>
      </c>
      <c r="L202">
        <v>164973</v>
      </c>
      <c r="M202">
        <v>27284</v>
      </c>
      <c r="N202">
        <v>165719</v>
      </c>
      <c r="O202">
        <v>25827</v>
      </c>
      <c r="P202">
        <v>436914</v>
      </c>
    </row>
    <row r="203" spans="1:16" x14ac:dyDescent="0.3">
      <c r="A203" s="40" t="s">
        <v>274</v>
      </c>
      <c r="B203">
        <v>61</v>
      </c>
      <c r="C203">
        <v>22553</v>
      </c>
      <c r="D203">
        <v>2906</v>
      </c>
      <c r="E203">
        <v>6382</v>
      </c>
      <c r="F203">
        <v>697</v>
      </c>
      <c r="G203">
        <v>43</v>
      </c>
      <c r="H203">
        <v>21342</v>
      </c>
      <c r="I203">
        <v>3592</v>
      </c>
      <c r="J203">
        <v>6348</v>
      </c>
      <c r="K203">
        <v>615</v>
      </c>
      <c r="L203">
        <v>184628</v>
      </c>
      <c r="M203">
        <v>32599</v>
      </c>
      <c r="N203">
        <v>182205</v>
      </c>
      <c r="O203">
        <v>31940</v>
      </c>
      <c r="P203">
        <v>495911</v>
      </c>
    </row>
    <row r="204" spans="1:16" x14ac:dyDescent="0.3">
      <c r="A204" s="40" t="s">
        <v>275</v>
      </c>
      <c r="B204">
        <v>99</v>
      </c>
      <c r="C204">
        <v>19521</v>
      </c>
      <c r="D204">
        <v>2404</v>
      </c>
      <c r="E204">
        <v>3938</v>
      </c>
      <c r="F204">
        <v>549</v>
      </c>
      <c r="G204">
        <v>67</v>
      </c>
      <c r="H204">
        <v>15334</v>
      </c>
      <c r="I204">
        <v>2173</v>
      </c>
      <c r="J204">
        <v>3750</v>
      </c>
      <c r="K204">
        <v>571</v>
      </c>
      <c r="L204">
        <v>143997</v>
      </c>
      <c r="M204">
        <v>26511</v>
      </c>
      <c r="N204">
        <v>141770</v>
      </c>
      <c r="O204">
        <v>21895</v>
      </c>
      <c r="P204">
        <v>382579</v>
      </c>
    </row>
    <row r="205" spans="1:16" x14ac:dyDescent="0.3">
      <c r="A205" s="40" t="s">
        <v>276</v>
      </c>
      <c r="B205">
        <v>74</v>
      </c>
      <c r="C205">
        <v>13232</v>
      </c>
      <c r="D205">
        <v>2039</v>
      </c>
      <c r="E205">
        <v>1710</v>
      </c>
      <c r="F205">
        <v>456</v>
      </c>
      <c r="G205">
        <v>169</v>
      </c>
      <c r="H205">
        <v>16141</v>
      </c>
      <c r="I205">
        <v>3304</v>
      </c>
      <c r="J205">
        <v>654</v>
      </c>
      <c r="K205">
        <v>301</v>
      </c>
      <c r="L205">
        <v>129714</v>
      </c>
      <c r="M205">
        <v>17511</v>
      </c>
      <c r="N205">
        <v>128959</v>
      </c>
      <c r="O205">
        <v>20569</v>
      </c>
      <c r="P205">
        <v>334833</v>
      </c>
    </row>
    <row r="206" spans="1:16" x14ac:dyDescent="0.3">
      <c r="A206" s="40" t="s">
        <v>266</v>
      </c>
      <c r="B206">
        <v>61</v>
      </c>
      <c r="C206">
        <v>20683</v>
      </c>
      <c r="D206">
        <v>3385</v>
      </c>
      <c r="E206">
        <v>1675</v>
      </c>
      <c r="F206">
        <v>504</v>
      </c>
      <c r="G206">
        <v>65</v>
      </c>
      <c r="H206">
        <v>19353</v>
      </c>
      <c r="I206">
        <v>3185</v>
      </c>
      <c r="J206">
        <v>3486</v>
      </c>
      <c r="K206">
        <v>537</v>
      </c>
      <c r="L206">
        <v>147142</v>
      </c>
      <c r="M206">
        <v>26308</v>
      </c>
      <c r="N206">
        <v>149107</v>
      </c>
      <c r="O206">
        <v>26626</v>
      </c>
      <c r="P206">
        <v>402117</v>
      </c>
    </row>
    <row r="207" spans="1:16" x14ac:dyDescent="0.3">
      <c r="A207" s="40" t="s">
        <v>267</v>
      </c>
      <c r="B207">
        <v>26</v>
      </c>
      <c r="C207">
        <v>17576</v>
      </c>
      <c r="D207">
        <v>2837</v>
      </c>
      <c r="E207">
        <v>4235</v>
      </c>
      <c r="F207">
        <v>424</v>
      </c>
      <c r="G207">
        <v>37</v>
      </c>
      <c r="H207">
        <v>17071</v>
      </c>
      <c r="I207">
        <v>2828</v>
      </c>
      <c r="J207">
        <v>4044</v>
      </c>
      <c r="K207">
        <v>526</v>
      </c>
      <c r="L207">
        <v>137346</v>
      </c>
      <c r="M207">
        <v>25098</v>
      </c>
      <c r="N207">
        <v>138555</v>
      </c>
      <c r="O207">
        <v>24506</v>
      </c>
      <c r="P207">
        <v>375109</v>
      </c>
    </row>
    <row r="208" spans="1:16" x14ac:dyDescent="0.3">
      <c r="A208" s="40" t="s">
        <v>268</v>
      </c>
      <c r="B208">
        <v>47</v>
      </c>
      <c r="C208">
        <v>18365</v>
      </c>
      <c r="D208">
        <v>2546</v>
      </c>
      <c r="E208">
        <v>5578</v>
      </c>
      <c r="F208">
        <v>348</v>
      </c>
      <c r="G208">
        <v>67</v>
      </c>
      <c r="H208">
        <v>19897</v>
      </c>
      <c r="I208">
        <v>2981</v>
      </c>
      <c r="J208">
        <v>5729</v>
      </c>
      <c r="K208">
        <v>425</v>
      </c>
      <c r="L208">
        <v>142837</v>
      </c>
      <c r="M208">
        <v>26884</v>
      </c>
      <c r="N208">
        <v>138010</v>
      </c>
      <c r="O208">
        <v>29099</v>
      </c>
      <c r="P208">
        <v>392813</v>
      </c>
    </row>
    <row r="209" spans="1:16" x14ac:dyDescent="0.3">
      <c r="A209" s="18" t="s">
        <v>258</v>
      </c>
      <c r="B209">
        <v>897</v>
      </c>
      <c r="C209">
        <v>221726</v>
      </c>
      <c r="D209">
        <v>35505</v>
      </c>
      <c r="E209">
        <v>56800</v>
      </c>
      <c r="F209">
        <v>7446</v>
      </c>
      <c r="G209">
        <v>968</v>
      </c>
      <c r="H209">
        <v>215774</v>
      </c>
      <c r="I209">
        <v>36037</v>
      </c>
      <c r="J209">
        <v>56369</v>
      </c>
      <c r="K209">
        <v>7248</v>
      </c>
      <c r="L209">
        <v>1845076</v>
      </c>
      <c r="M209">
        <v>322374</v>
      </c>
      <c r="N209">
        <v>1839685</v>
      </c>
      <c r="O209">
        <v>316396</v>
      </c>
      <c r="P209">
        <v>4962301</v>
      </c>
    </row>
    <row r="210" spans="1:16" x14ac:dyDescent="0.3">
      <c r="A210" s="18" t="s">
        <v>170</v>
      </c>
    </row>
    <row r="211" spans="1:16" x14ac:dyDescent="0.3">
      <c r="A211" s="40" t="s">
        <v>269</v>
      </c>
      <c r="B211">
        <v>86</v>
      </c>
      <c r="C211">
        <v>14412</v>
      </c>
      <c r="D211">
        <v>2556</v>
      </c>
      <c r="E211">
        <v>5673</v>
      </c>
      <c r="F211">
        <v>391</v>
      </c>
      <c r="G211">
        <v>65</v>
      </c>
      <c r="H211">
        <v>17076</v>
      </c>
      <c r="I211">
        <v>2361</v>
      </c>
      <c r="J211">
        <v>5430</v>
      </c>
      <c r="K211">
        <v>407</v>
      </c>
      <c r="L211">
        <v>151873</v>
      </c>
      <c r="M211">
        <v>23118</v>
      </c>
      <c r="N211">
        <v>155215</v>
      </c>
      <c r="O211">
        <v>25339</v>
      </c>
      <c r="P211">
        <v>404002</v>
      </c>
    </row>
    <row r="212" spans="1:16" x14ac:dyDescent="0.3">
      <c r="A212" s="40" t="s">
        <v>270</v>
      </c>
      <c r="B212">
        <v>94</v>
      </c>
      <c r="C212">
        <v>11885</v>
      </c>
      <c r="D212">
        <v>1999</v>
      </c>
      <c r="E212">
        <v>3214</v>
      </c>
      <c r="F212">
        <v>355</v>
      </c>
      <c r="G212">
        <v>83</v>
      </c>
      <c r="H212">
        <v>15428</v>
      </c>
      <c r="I212">
        <v>2463</v>
      </c>
      <c r="J212">
        <v>3599</v>
      </c>
      <c r="K212">
        <v>368</v>
      </c>
      <c r="L212">
        <v>153530</v>
      </c>
      <c r="M212">
        <v>17547</v>
      </c>
      <c r="N212">
        <v>154782</v>
      </c>
      <c r="O212">
        <v>21941</v>
      </c>
      <c r="P212">
        <v>387288</v>
      </c>
    </row>
    <row r="213" spans="1:16" x14ac:dyDescent="0.3">
      <c r="A213" s="40" t="s">
        <v>271</v>
      </c>
      <c r="B213">
        <v>84</v>
      </c>
      <c r="C213">
        <v>12840</v>
      </c>
      <c r="D213">
        <v>2142</v>
      </c>
      <c r="E213">
        <v>3558</v>
      </c>
      <c r="F213">
        <v>262</v>
      </c>
      <c r="G213">
        <v>72</v>
      </c>
      <c r="H213">
        <v>14767</v>
      </c>
      <c r="I213">
        <v>2794</v>
      </c>
      <c r="J213">
        <v>3634</v>
      </c>
      <c r="K213">
        <v>340</v>
      </c>
      <c r="L213">
        <v>135017</v>
      </c>
      <c r="M213">
        <v>18886</v>
      </c>
      <c r="N213">
        <v>136730</v>
      </c>
      <c r="O213">
        <v>21607</v>
      </c>
      <c r="P213">
        <v>352733</v>
      </c>
    </row>
    <row r="214" spans="1:16" x14ac:dyDescent="0.3">
      <c r="A214" s="40" t="s">
        <v>272</v>
      </c>
      <c r="B214">
        <v>61</v>
      </c>
      <c r="C214">
        <v>16472</v>
      </c>
      <c r="D214">
        <v>2473</v>
      </c>
      <c r="E214">
        <v>2811</v>
      </c>
      <c r="F214">
        <v>347</v>
      </c>
      <c r="G214">
        <v>118</v>
      </c>
      <c r="H214">
        <v>10968</v>
      </c>
      <c r="I214">
        <v>1626</v>
      </c>
      <c r="J214">
        <v>3089</v>
      </c>
      <c r="K214">
        <v>407</v>
      </c>
      <c r="L214">
        <v>115205</v>
      </c>
      <c r="M214">
        <v>22164</v>
      </c>
      <c r="N214">
        <v>113096</v>
      </c>
      <c r="O214">
        <v>16208</v>
      </c>
      <c r="P214">
        <v>305045</v>
      </c>
    </row>
    <row r="215" spans="1:16" x14ac:dyDescent="0.3">
      <c r="A215" s="40" t="s">
        <v>273</v>
      </c>
      <c r="B215">
        <v>61</v>
      </c>
      <c r="C215">
        <v>10636</v>
      </c>
      <c r="D215">
        <v>2320</v>
      </c>
      <c r="E215">
        <v>2762</v>
      </c>
      <c r="F215">
        <v>237</v>
      </c>
      <c r="G215">
        <v>42</v>
      </c>
      <c r="H215">
        <v>9126</v>
      </c>
      <c r="I215">
        <v>1096</v>
      </c>
      <c r="J215">
        <v>2545</v>
      </c>
      <c r="K215">
        <v>239</v>
      </c>
      <c r="L215">
        <v>127850</v>
      </c>
      <c r="M215">
        <v>16016</v>
      </c>
      <c r="N215">
        <v>128419</v>
      </c>
      <c r="O215">
        <v>13048</v>
      </c>
      <c r="P215">
        <v>314397</v>
      </c>
    </row>
    <row r="216" spans="1:16" x14ac:dyDescent="0.3">
      <c r="A216" s="40" t="s">
        <v>289</v>
      </c>
      <c r="B216">
        <v>35</v>
      </c>
      <c r="C216">
        <v>9090</v>
      </c>
      <c r="D216">
        <v>1568</v>
      </c>
      <c r="E216">
        <v>4016</v>
      </c>
      <c r="F216">
        <v>233</v>
      </c>
      <c r="G216">
        <v>36</v>
      </c>
      <c r="H216">
        <v>10923</v>
      </c>
      <c r="I216">
        <v>896</v>
      </c>
      <c r="J216">
        <v>3761</v>
      </c>
      <c r="K216">
        <v>228</v>
      </c>
      <c r="L216">
        <v>127716</v>
      </c>
      <c r="M216">
        <v>14942</v>
      </c>
      <c r="N216">
        <v>126141</v>
      </c>
      <c r="O216">
        <v>15844</v>
      </c>
      <c r="P216">
        <v>315429</v>
      </c>
    </row>
    <row r="217" spans="1:16" x14ac:dyDescent="0.3">
      <c r="A217" s="40" t="s">
        <v>274</v>
      </c>
      <c r="B217">
        <v>50</v>
      </c>
      <c r="C217">
        <v>9547</v>
      </c>
      <c r="D217">
        <v>1793</v>
      </c>
      <c r="E217">
        <v>3889</v>
      </c>
      <c r="F217">
        <v>358</v>
      </c>
      <c r="G217">
        <v>63</v>
      </c>
      <c r="H217">
        <v>9566</v>
      </c>
      <c r="I217">
        <v>1359</v>
      </c>
      <c r="J217">
        <v>2861</v>
      </c>
      <c r="K217">
        <v>240</v>
      </c>
      <c r="L217">
        <v>158657</v>
      </c>
      <c r="M217">
        <v>15637</v>
      </c>
      <c r="N217">
        <v>156872</v>
      </c>
      <c r="O217">
        <v>14089</v>
      </c>
      <c r="P217">
        <v>374981</v>
      </c>
    </row>
    <row r="218" spans="1:16" x14ac:dyDescent="0.3">
      <c r="A218" s="40" t="s">
        <v>275</v>
      </c>
      <c r="B218">
        <v>64</v>
      </c>
      <c r="C218">
        <v>6744</v>
      </c>
      <c r="D218">
        <v>1007</v>
      </c>
      <c r="E218">
        <v>2412</v>
      </c>
      <c r="F218">
        <v>305</v>
      </c>
      <c r="G218">
        <v>53</v>
      </c>
      <c r="H218">
        <v>8524</v>
      </c>
      <c r="I218">
        <v>1310</v>
      </c>
      <c r="J218">
        <v>1825</v>
      </c>
      <c r="K218">
        <v>336</v>
      </c>
      <c r="L218">
        <v>145001</v>
      </c>
      <c r="M218">
        <v>10532</v>
      </c>
      <c r="N218">
        <v>146426</v>
      </c>
      <c r="O218">
        <v>12048</v>
      </c>
      <c r="P218">
        <v>336587</v>
      </c>
    </row>
    <row r="219" spans="1:16" x14ac:dyDescent="0.3">
      <c r="A219" s="40" t="s">
        <v>276</v>
      </c>
      <c r="B219">
        <v>55</v>
      </c>
      <c r="C219">
        <v>8373</v>
      </c>
      <c r="D219">
        <v>747</v>
      </c>
      <c r="E219">
        <v>781</v>
      </c>
      <c r="F219">
        <v>267</v>
      </c>
      <c r="G219">
        <v>61</v>
      </c>
      <c r="H219">
        <v>9987</v>
      </c>
      <c r="I219">
        <v>2113</v>
      </c>
      <c r="J219">
        <v>1153</v>
      </c>
      <c r="K219">
        <v>254</v>
      </c>
      <c r="L219">
        <v>135178</v>
      </c>
      <c r="M219">
        <v>10223</v>
      </c>
      <c r="N219">
        <v>128866</v>
      </c>
      <c r="O219">
        <v>13568</v>
      </c>
      <c r="P219">
        <v>311626</v>
      </c>
    </row>
    <row r="220" spans="1:16" x14ac:dyDescent="0.3">
      <c r="A220" s="40" t="s">
        <v>266</v>
      </c>
      <c r="B220">
        <v>38</v>
      </c>
      <c r="C220">
        <v>11475</v>
      </c>
      <c r="D220">
        <v>1252</v>
      </c>
      <c r="E220">
        <v>683</v>
      </c>
      <c r="F220">
        <v>337</v>
      </c>
      <c r="G220">
        <v>51</v>
      </c>
      <c r="H220">
        <v>10095</v>
      </c>
      <c r="I220">
        <v>1869</v>
      </c>
      <c r="J220">
        <v>2213</v>
      </c>
      <c r="K220">
        <v>393</v>
      </c>
      <c r="L220">
        <v>139940</v>
      </c>
      <c r="M220">
        <v>13785</v>
      </c>
      <c r="N220">
        <v>142445</v>
      </c>
      <c r="O220">
        <v>14621</v>
      </c>
      <c r="P220">
        <v>339197</v>
      </c>
    </row>
    <row r="221" spans="1:16" x14ac:dyDescent="0.3">
      <c r="A221" s="40" t="s">
        <v>267</v>
      </c>
      <c r="B221">
        <v>66</v>
      </c>
      <c r="C221">
        <v>9859</v>
      </c>
      <c r="D221">
        <v>1726</v>
      </c>
      <c r="E221">
        <v>3054</v>
      </c>
      <c r="F221">
        <v>341</v>
      </c>
      <c r="G221">
        <v>64</v>
      </c>
      <c r="H221">
        <v>10345</v>
      </c>
      <c r="I221">
        <v>1838</v>
      </c>
      <c r="J221">
        <v>3141</v>
      </c>
      <c r="K221">
        <v>338</v>
      </c>
      <c r="L221">
        <v>139167</v>
      </c>
      <c r="M221">
        <v>15046</v>
      </c>
      <c r="N221">
        <v>139007</v>
      </c>
      <c r="O221">
        <v>15726</v>
      </c>
      <c r="P221">
        <v>339718</v>
      </c>
    </row>
    <row r="222" spans="1:16" x14ac:dyDescent="0.3">
      <c r="A222" s="40" t="s">
        <v>268</v>
      </c>
      <c r="B222">
        <v>32</v>
      </c>
      <c r="C222">
        <v>6432</v>
      </c>
      <c r="D222">
        <v>1412</v>
      </c>
      <c r="E222">
        <v>2859</v>
      </c>
      <c r="F222">
        <v>307</v>
      </c>
      <c r="G222">
        <v>44</v>
      </c>
      <c r="H222">
        <v>5796</v>
      </c>
      <c r="I222">
        <v>1206</v>
      </c>
      <c r="J222">
        <v>2925</v>
      </c>
      <c r="K222">
        <v>298</v>
      </c>
      <c r="L222">
        <v>100207</v>
      </c>
      <c r="M222">
        <v>11042</v>
      </c>
      <c r="N222">
        <v>100413</v>
      </c>
      <c r="O222">
        <v>10269</v>
      </c>
      <c r="P222">
        <v>243242</v>
      </c>
    </row>
    <row r="223" spans="1:16" x14ac:dyDescent="0.3">
      <c r="A223" s="18" t="s">
        <v>259</v>
      </c>
      <c r="B223">
        <v>726</v>
      </c>
      <c r="C223">
        <v>127765</v>
      </c>
      <c r="D223">
        <v>20995</v>
      </c>
      <c r="E223">
        <v>35712</v>
      </c>
      <c r="F223">
        <v>3740</v>
      </c>
      <c r="G223">
        <v>752</v>
      </c>
      <c r="H223">
        <v>132601</v>
      </c>
      <c r="I223">
        <v>20931</v>
      </c>
      <c r="J223">
        <v>36176</v>
      </c>
      <c r="K223">
        <v>3848</v>
      </c>
      <c r="L223">
        <v>1629341</v>
      </c>
      <c r="M223">
        <v>188938</v>
      </c>
      <c r="N223">
        <v>1628412</v>
      </c>
      <c r="O223">
        <v>194308</v>
      </c>
      <c r="P223">
        <v>4024245</v>
      </c>
    </row>
    <row r="224" spans="1:16" x14ac:dyDescent="0.3">
      <c r="A224" s="18" t="s">
        <v>171</v>
      </c>
    </row>
    <row r="225" spans="1:16" x14ac:dyDescent="0.3">
      <c r="A225" s="40" t="s">
        <v>269</v>
      </c>
      <c r="B225">
        <v>0</v>
      </c>
      <c r="C225">
        <v>0</v>
      </c>
      <c r="D225">
        <v>0</v>
      </c>
      <c r="E225">
        <v>1742</v>
      </c>
      <c r="F225">
        <v>0</v>
      </c>
      <c r="G225">
        <v>3</v>
      </c>
      <c r="H225">
        <v>0</v>
      </c>
      <c r="I225">
        <v>39</v>
      </c>
      <c r="J225">
        <v>2049</v>
      </c>
      <c r="K225">
        <v>36</v>
      </c>
      <c r="L225">
        <v>0</v>
      </c>
      <c r="M225">
        <v>1742</v>
      </c>
      <c r="N225">
        <v>2974</v>
      </c>
      <c r="O225">
        <v>2127</v>
      </c>
      <c r="P225">
        <v>10712</v>
      </c>
    </row>
    <row r="226" spans="1:16" x14ac:dyDescent="0.3">
      <c r="A226" s="40" t="s">
        <v>270</v>
      </c>
      <c r="B226">
        <v>0</v>
      </c>
      <c r="C226">
        <v>656</v>
      </c>
      <c r="D226">
        <v>70</v>
      </c>
      <c r="E226">
        <v>3559</v>
      </c>
      <c r="F226">
        <v>0</v>
      </c>
      <c r="G226">
        <v>0</v>
      </c>
      <c r="H226">
        <v>3800</v>
      </c>
      <c r="I226">
        <v>727</v>
      </c>
      <c r="J226">
        <v>1851</v>
      </c>
      <c r="K226">
        <v>76</v>
      </c>
      <c r="L226">
        <v>34403</v>
      </c>
      <c r="M226">
        <v>4285</v>
      </c>
      <c r="N226">
        <v>38167</v>
      </c>
      <c r="O226">
        <v>6454</v>
      </c>
      <c r="P226">
        <v>94048</v>
      </c>
    </row>
    <row r="227" spans="1:16" x14ac:dyDescent="0.3">
      <c r="A227" s="40" t="s">
        <v>271</v>
      </c>
      <c r="B227">
        <v>70</v>
      </c>
      <c r="C227">
        <v>5041</v>
      </c>
      <c r="D227">
        <v>1265</v>
      </c>
      <c r="E227">
        <v>4040</v>
      </c>
      <c r="F227">
        <v>213</v>
      </c>
      <c r="G227">
        <v>24</v>
      </c>
      <c r="H227">
        <v>7325</v>
      </c>
      <c r="I227">
        <v>1428</v>
      </c>
      <c r="J227">
        <v>5314</v>
      </c>
      <c r="K227">
        <v>243</v>
      </c>
      <c r="L227">
        <v>147093</v>
      </c>
      <c r="M227">
        <v>10629</v>
      </c>
      <c r="N227">
        <v>147179</v>
      </c>
      <c r="O227">
        <v>14334</v>
      </c>
      <c r="P227">
        <v>344198</v>
      </c>
    </row>
    <row r="228" spans="1:16" x14ac:dyDescent="0.3">
      <c r="A228" s="40" t="s">
        <v>272</v>
      </c>
      <c r="B228">
        <v>49</v>
      </c>
      <c r="C228">
        <v>8280</v>
      </c>
      <c r="D228">
        <v>1697</v>
      </c>
      <c r="E228">
        <v>3325</v>
      </c>
      <c r="F228">
        <v>245</v>
      </c>
      <c r="G228">
        <v>37</v>
      </c>
      <c r="H228">
        <v>10123</v>
      </c>
      <c r="I228">
        <v>1536</v>
      </c>
      <c r="J228">
        <v>3613</v>
      </c>
      <c r="K228">
        <v>218</v>
      </c>
      <c r="L228">
        <v>148313</v>
      </c>
      <c r="M228">
        <v>13596</v>
      </c>
      <c r="N228">
        <v>149921</v>
      </c>
      <c r="O228">
        <v>15527</v>
      </c>
      <c r="P228">
        <v>356480</v>
      </c>
    </row>
    <row r="229" spans="1:16" x14ac:dyDescent="0.3">
      <c r="A229" s="40" t="s">
        <v>273</v>
      </c>
      <c r="B229">
        <v>29</v>
      </c>
      <c r="C229">
        <v>7177</v>
      </c>
      <c r="D229">
        <v>1650</v>
      </c>
      <c r="E229">
        <v>3355</v>
      </c>
      <c r="F229">
        <v>284</v>
      </c>
      <c r="G229">
        <v>61</v>
      </c>
      <c r="H229">
        <v>9885</v>
      </c>
      <c r="I229">
        <v>1857</v>
      </c>
      <c r="J229">
        <v>2844</v>
      </c>
      <c r="K229">
        <v>223</v>
      </c>
      <c r="L229">
        <v>140957</v>
      </c>
      <c r="M229">
        <v>12495</v>
      </c>
      <c r="N229">
        <v>141027</v>
      </c>
      <c r="O229">
        <v>14870</v>
      </c>
      <c r="P229">
        <v>336714</v>
      </c>
    </row>
    <row r="230" spans="1:16" x14ac:dyDescent="0.3">
      <c r="A230" s="40" t="s">
        <v>289</v>
      </c>
      <c r="B230">
        <v>47</v>
      </c>
      <c r="C230">
        <v>12117</v>
      </c>
      <c r="D230">
        <v>2016</v>
      </c>
      <c r="E230">
        <v>4578</v>
      </c>
      <c r="F230">
        <v>240</v>
      </c>
      <c r="G230">
        <v>43</v>
      </c>
      <c r="H230">
        <v>11860</v>
      </c>
      <c r="I230">
        <v>2122</v>
      </c>
      <c r="J230">
        <v>4272</v>
      </c>
      <c r="K230">
        <v>342</v>
      </c>
      <c r="L230">
        <v>160036</v>
      </c>
      <c r="M230">
        <v>18998</v>
      </c>
      <c r="N230">
        <v>157788</v>
      </c>
      <c r="O230">
        <v>18639</v>
      </c>
      <c r="P230">
        <v>393098</v>
      </c>
    </row>
    <row r="231" spans="1:16" x14ac:dyDescent="0.3">
      <c r="A231" s="40" t="s">
        <v>274</v>
      </c>
      <c r="B231">
        <v>35</v>
      </c>
      <c r="C231">
        <v>11601</v>
      </c>
      <c r="D231">
        <v>1935</v>
      </c>
      <c r="E231">
        <v>4027</v>
      </c>
      <c r="F231">
        <v>283</v>
      </c>
      <c r="G231">
        <v>45</v>
      </c>
      <c r="H231">
        <v>11997</v>
      </c>
      <c r="I231">
        <v>2085</v>
      </c>
      <c r="J231">
        <v>4516</v>
      </c>
      <c r="K231">
        <v>321</v>
      </c>
      <c r="L231">
        <v>171752</v>
      </c>
      <c r="M231">
        <v>17881</v>
      </c>
      <c r="N231">
        <v>176082</v>
      </c>
      <c r="O231">
        <v>18964</v>
      </c>
      <c r="P231">
        <v>421524</v>
      </c>
    </row>
    <row r="232" spans="1:16" x14ac:dyDescent="0.3">
      <c r="A232" s="40" t="s">
        <v>275</v>
      </c>
      <c r="B232">
        <v>73</v>
      </c>
      <c r="C232">
        <v>11352</v>
      </c>
      <c r="D232">
        <v>2911</v>
      </c>
      <c r="E232">
        <v>3862</v>
      </c>
      <c r="F232">
        <v>273</v>
      </c>
      <c r="G232">
        <v>60</v>
      </c>
      <c r="H232">
        <v>11914</v>
      </c>
      <c r="I232">
        <v>2619</v>
      </c>
      <c r="J232">
        <v>3262</v>
      </c>
      <c r="K232">
        <v>255</v>
      </c>
      <c r="L232">
        <v>169764</v>
      </c>
      <c r="M232">
        <v>18471</v>
      </c>
      <c r="N232">
        <v>168937</v>
      </c>
      <c r="O232">
        <v>18110</v>
      </c>
      <c r="P232">
        <v>411863</v>
      </c>
    </row>
    <row r="233" spans="1:16" x14ac:dyDescent="0.3">
      <c r="A233" s="40" t="s">
        <v>276</v>
      </c>
      <c r="B233">
        <v>48</v>
      </c>
      <c r="C233">
        <v>11514</v>
      </c>
      <c r="D233">
        <v>2696</v>
      </c>
      <c r="E233">
        <v>4240</v>
      </c>
      <c r="F233">
        <v>231</v>
      </c>
      <c r="G233">
        <v>51</v>
      </c>
      <c r="H233">
        <v>11247</v>
      </c>
      <c r="I233">
        <v>2709</v>
      </c>
      <c r="J233">
        <v>3346</v>
      </c>
      <c r="K233">
        <v>291</v>
      </c>
      <c r="L233">
        <v>158928</v>
      </c>
      <c r="M233">
        <v>18729</v>
      </c>
      <c r="N233">
        <v>157116</v>
      </c>
      <c r="O233">
        <v>17644</v>
      </c>
      <c r="P233">
        <v>388790</v>
      </c>
    </row>
    <row r="234" spans="1:16" x14ac:dyDescent="0.3">
      <c r="A234" s="40" t="s">
        <v>266</v>
      </c>
      <c r="B234">
        <v>51</v>
      </c>
      <c r="C234">
        <v>13826</v>
      </c>
      <c r="D234">
        <v>2901</v>
      </c>
      <c r="E234">
        <v>3646</v>
      </c>
      <c r="F234">
        <v>181</v>
      </c>
      <c r="G234">
        <v>73</v>
      </c>
      <c r="H234">
        <v>14543</v>
      </c>
      <c r="I234">
        <v>2972</v>
      </c>
      <c r="J234">
        <v>5247</v>
      </c>
      <c r="K234">
        <v>290</v>
      </c>
      <c r="L234">
        <v>162308</v>
      </c>
      <c r="M234">
        <v>20605</v>
      </c>
      <c r="N234">
        <v>162564</v>
      </c>
      <c r="O234">
        <v>23125</v>
      </c>
      <c r="P234">
        <v>412332</v>
      </c>
    </row>
    <row r="235" spans="1:16" x14ac:dyDescent="0.3">
      <c r="A235" s="40" t="s">
        <v>267</v>
      </c>
      <c r="B235">
        <v>53</v>
      </c>
      <c r="C235">
        <v>13130</v>
      </c>
      <c r="D235">
        <v>2769</v>
      </c>
      <c r="E235">
        <v>4390</v>
      </c>
      <c r="F235">
        <v>283</v>
      </c>
      <c r="G235">
        <v>77</v>
      </c>
      <c r="H235">
        <v>13570</v>
      </c>
      <c r="I235">
        <v>2866</v>
      </c>
      <c r="J235">
        <v>4476</v>
      </c>
      <c r="K235">
        <v>252</v>
      </c>
      <c r="L235">
        <v>154386</v>
      </c>
      <c r="M235">
        <v>20625</v>
      </c>
      <c r="N235">
        <v>154409</v>
      </c>
      <c r="O235">
        <v>21241</v>
      </c>
      <c r="P235">
        <v>392527</v>
      </c>
    </row>
    <row r="236" spans="1:16" x14ac:dyDescent="0.3">
      <c r="A236" s="40" t="s">
        <v>268</v>
      </c>
      <c r="B236">
        <v>60</v>
      </c>
      <c r="C236">
        <v>17442</v>
      </c>
      <c r="D236">
        <v>3937</v>
      </c>
      <c r="E236">
        <v>5477</v>
      </c>
      <c r="F236">
        <v>488</v>
      </c>
      <c r="G236">
        <v>67</v>
      </c>
      <c r="H236">
        <v>17105</v>
      </c>
      <c r="I236">
        <v>3708</v>
      </c>
      <c r="J236">
        <v>5547</v>
      </c>
      <c r="K236">
        <v>508</v>
      </c>
      <c r="L236">
        <v>173091</v>
      </c>
      <c r="M236">
        <v>27404</v>
      </c>
      <c r="N236">
        <v>170350</v>
      </c>
      <c r="O236">
        <v>26935</v>
      </c>
      <c r="P236">
        <v>452119</v>
      </c>
    </row>
    <row r="237" spans="1:16" x14ac:dyDescent="0.3">
      <c r="A237" s="18" t="s">
        <v>260</v>
      </c>
      <c r="B237">
        <v>515</v>
      </c>
      <c r="C237">
        <v>112136</v>
      </c>
      <c r="D237">
        <v>23847</v>
      </c>
      <c r="E237">
        <v>46241</v>
      </c>
      <c r="F237">
        <v>2721</v>
      </c>
      <c r="G237">
        <v>541</v>
      </c>
      <c r="H237">
        <v>123369</v>
      </c>
      <c r="I237">
        <v>24668</v>
      </c>
      <c r="J237">
        <v>46337</v>
      </c>
      <c r="K237">
        <v>3055</v>
      </c>
      <c r="L237">
        <v>1621031</v>
      </c>
      <c r="M237">
        <v>185460</v>
      </c>
      <c r="N237">
        <v>1626514</v>
      </c>
      <c r="O237">
        <v>197970</v>
      </c>
      <c r="P237">
        <v>4014405</v>
      </c>
    </row>
    <row r="238" spans="1:16" x14ac:dyDescent="0.3">
      <c r="A238" s="18" t="s">
        <v>172</v>
      </c>
    </row>
    <row r="239" spans="1:16" x14ac:dyDescent="0.3">
      <c r="A239" s="40" t="s">
        <v>269</v>
      </c>
      <c r="B239">
        <v>37</v>
      </c>
      <c r="C239">
        <v>14416</v>
      </c>
      <c r="D239">
        <v>2861</v>
      </c>
      <c r="E239">
        <v>4689</v>
      </c>
      <c r="F239">
        <v>293</v>
      </c>
      <c r="G239">
        <v>51</v>
      </c>
      <c r="H239">
        <v>14435</v>
      </c>
      <c r="I239">
        <v>2798</v>
      </c>
      <c r="J239">
        <v>4544</v>
      </c>
      <c r="K239">
        <v>282</v>
      </c>
      <c r="L239">
        <v>159241</v>
      </c>
      <c r="M239">
        <v>22296</v>
      </c>
      <c r="N239">
        <v>161419</v>
      </c>
      <c r="O239">
        <v>22110</v>
      </c>
      <c r="P239">
        <v>409472</v>
      </c>
    </row>
    <row r="240" spans="1:16" x14ac:dyDescent="0.3">
      <c r="A240" s="40" t="s">
        <v>270</v>
      </c>
      <c r="B240">
        <v>28</v>
      </c>
      <c r="C240">
        <v>12785</v>
      </c>
      <c r="D240">
        <v>2827</v>
      </c>
      <c r="E240">
        <v>4108</v>
      </c>
      <c r="F240">
        <v>413</v>
      </c>
      <c r="G240">
        <v>34</v>
      </c>
      <c r="H240">
        <v>12934</v>
      </c>
      <c r="I240">
        <v>2762</v>
      </c>
      <c r="J240">
        <v>4224</v>
      </c>
      <c r="K240">
        <v>361</v>
      </c>
      <c r="L240">
        <v>146576</v>
      </c>
      <c r="M240">
        <v>20161</v>
      </c>
      <c r="N240">
        <v>147729</v>
      </c>
      <c r="O240">
        <v>20315</v>
      </c>
      <c r="P240">
        <v>375257</v>
      </c>
    </row>
    <row r="241" spans="1:16" x14ac:dyDescent="0.3">
      <c r="A241" s="40" t="s">
        <v>271</v>
      </c>
      <c r="B241">
        <v>60</v>
      </c>
      <c r="C241">
        <v>18154</v>
      </c>
      <c r="D241">
        <v>2873</v>
      </c>
      <c r="E241">
        <v>5054</v>
      </c>
      <c r="F241">
        <v>593</v>
      </c>
      <c r="G241">
        <v>53</v>
      </c>
      <c r="H241">
        <v>11569</v>
      </c>
      <c r="I241">
        <v>2181</v>
      </c>
      <c r="J241">
        <v>5029</v>
      </c>
      <c r="K241">
        <v>352</v>
      </c>
      <c r="L241">
        <v>157063</v>
      </c>
      <c r="M241">
        <v>26734</v>
      </c>
      <c r="N241">
        <v>156590</v>
      </c>
      <c r="O241">
        <v>19184</v>
      </c>
      <c r="P241">
        <v>405489</v>
      </c>
    </row>
    <row r="242" spans="1:16" x14ac:dyDescent="0.3">
      <c r="A242" s="40" t="s">
        <v>272</v>
      </c>
      <c r="B242">
        <v>36</v>
      </c>
      <c r="C242">
        <v>15327</v>
      </c>
      <c r="D242">
        <v>3515</v>
      </c>
      <c r="E242">
        <v>4600</v>
      </c>
      <c r="F242">
        <v>423</v>
      </c>
      <c r="G242">
        <v>50</v>
      </c>
      <c r="H242">
        <v>20669</v>
      </c>
      <c r="I242">
        <v>4250</v>
      </c>
      <c r="J242">
        <v>4332</v>
      </c>
      <c r="K242">
        <v>551</v>
      </c>
      <c r="L242">
        <v>147034</v>
      </c>
      <c r="M242">
        <v>23901</v>
      </c>
      <c r="N242">
        <v>145197</v>
      </c>
      <c r="O242">
        <v>29852</v>
      </c>
      <c r="P242">
        <v>399737</v>
      </c>
    </row>
    <row r="243" spans="1:16" x14ac:dyDescent="0.3">
      <c r="A243" s="40" t="s">
        <v>273</v>
      </c>
      <c r="B243">
        <v>42</v>
      </c>
      <c r="C243">
        <v>17393</v>
      </c>
      <c r="D243">
        <v>3385</v>
      </c>
      <c r="E243">
        <v>4663</v>
      </c>
      <c r="F243">
        <v>510</v>
      </c>
      <c r="G243">
        <v>50</v>
      </c>
      <c r="H243">
        <v>17899</v>
      </c>
      <c r="I243">
        <v>3838</v>
      </c>
      <c r="J243">
        <v>3316</v>
      </c>
      <c r="K243">
        <v>553</v>
      </c>
      <c r="L243">
        <v>148310</v>
      </c>
      <c r="M243">
        <v>25993</v>
      </c>
      <c r="N243">
        <v>150225</v>
      </c>
      <c r="O243">
        <v>25656</v>
      </c>
      <c r="P243">
        <v>401833</v>
      </c>
    </row>
    <row r="244" spans="1:16" x14ac:dyDescent="0.3">
      <c r="A244" s="40" t="s">
        <v>289</v>
      </c>
      <c r="B244">
        <v>38</v>
      </c>
      <c r="C244">
        <v>19032</v>
      </c>
      <c r="D244">
        <v>3543</v>
      </c>
      <c r="E244">
        <v>3270</v>
      </c>
      <c r="F244">
        <v>583</v>
      </c>
      <c r="G244">
        <v>41</v>
      </c>
      <c r="H244">
        <v>18971</v>
      </c>
      <c r="I244">
        <v>3270</v>
      </c>
      <c r="J244">
        <v>4377</v>
      </c>
      <c r="K244">
        <v>466</v>
      </c>
      <c r="L244">
        <v>157304</v>
      </c>
      <c r="M244">
        <v>26466</v>
      </c>
      <c r="N244">
        <v>155491</v>
      </c>
      <c r="O244">
        <v>27125</v>
      </c>
      <c r="P244">
        <v>419977</v>
      </c>
    </row>
    <row r="245" spans="1:16" x14ac:dyDescent="0.3">
      <c r="A245" s="40" t="s">
        <v>274</v>
      </c>
      <c r="B245">
        <v>44</v>
      </c>
      <c r="C245">
        <v>16702</v>
      </c>
      <c r="D245">
        <v>3633</v>
      </c>
      <c r="E245">
        <v>4894</v>
      </c>
      <c r="F245">
        <v>440</v>
      </c>
      <c r="G245">
        <v>43</v>
      </c>
      <c r="H245">
        <v>17413</v>
      </c>
      <c r="I245">
        <v>3611</v>
      </c>
      <c r="J245">
        <v>5361</v>
      </c>
      <c r="K245">
        <v>441</v>
      </c>
      <c r="L245">
        <v>177901</v>
      </c>
      <c r="M245">
        <v>25713</v>
      </c>
      <c r="N245">
        <v>178299</v>
      </c>
      <c r="O245">
        <v>26869</v>
      </c>
      <c r="P245">
        <v>461364</v>
      </c>
    </row>
    <row r="246" spans="1:16" x14ac:dyDescent="0.3">
      <c r="A246" s="40" t="s">
        <v>275</v>
      </c>
      <c r="B246">
        <v>44</v>
      </c>
      <c r="C246">
        <v>16629</v>
      </c>
      <c r="D246">
        <v>3512</v>
      </c>
      <c r="E246">
        <v>4607</v>
      </c>
      <c r="F246">
        <v>399</v>
      </c>
      <c r="G246">
        <v>40</v>
      </c>
      <c r="H246">
        <v>15351</v>
      </c>
      <c r="I246">
        <v>3363</v>
      </c>
      <c r="J246">
        <v>4617</v>
      </c>
      <c r="K246">
        <v>492</v>
      </c>
      <c r="L246">
        <v>166797</v>
      </c>
      <c r="M246">
        <v>25191</v>
      </c>
      <c r="N246">
        <v>166731</v>
      </c>
      <c r="O246">
        <v>23863</v>
      </c>
      <c r="P246">
        <v>431636</v>
      </c>
    </row>
    <row r="247" spans="1:16" x14ac:dyDescent="0.3">
      <c r="A247" s="40" t="s">
        <v>276</v>
      </c>
      <c r="B247">
        <v>52</v>
      </c>
      <c r="C247">
        <v>22168</v>
      </c>
      <c r="D247">
        <v>3421</v>
      </c>
      <c r="E247">
        <v>4911</v>
      </c>
      <c r="F247">
        <v>432</v>
      </c>
      <c r="G247">
        <v>36</v>
      </c>
      <c r="H247">
        <v>24471</v>
      </c>
      <c r="I247">
        <v>2870</v>
      </c>
      <c r="J247">
        <v>4476</v>
      </c>
      <c r="K247">
        <v>299</v>
      </c>
      <c r="L247">
        <v>143675</v>
      </c>
      <c r="M247">
        <v>30984</v>
      </c>
      <c r="N247">
        <v>142412</v>
      </c>
      <c r="O247">
        <v>32152</v>
      </c>
      <c r="P247">
        <v>412359</v>
      </c>
    </row>
    <row r="248" spans="1:16" x14ac:dyDescent="0.3">
      <c r="A248" s="40" t="s">
        <v>266</v>
      </c>
      <c r="B248">
        <v>83</v>
      </c>
      <c r="C248">
        <v>18356</v>
      </c>
      <c r="D248">
        <v>3552</v>
      </c>
      <c r="E248">
        <v>5640</v>
      </c>
      <c r="F248">
        <v>627</v>
      </c>
      <c r="G248">
        <v>88</v>
      </c>
      <c r="H248">
        <v>16985</v>
      </c>
      <c r="I248">
        <v>3625</v>
      </c>
      <c r="J248">
        <v>4966</v>
      </c>
      <c r="K248">
        <v>690</v>
      </c>
      <c r="L248">
        <v>152659</v>
      </c>
      <c r="M248">
        <v>28258</v>
      </c>
      <c r="N248">
        <v>153658</v>
      </c>
      <c r="O248">
        <v>26354</v>
      </c>
      <c r="P248">
        <v>415541</v>
      </c>
    </row>
    <row r="249" spans="1:16" x14ac:dyDescent="0.3">
      <c r="A249" s="40" t="s">
        <v>267</v>
      </c>
      <c r="B249">
        <v>46</v>
      </c>
      <c r="C249">
        <v>18263</v>
      </c>
      <c r="D249">
        <v>3364</v>
      </c>
      <c r="E249">
        <v>4484</v>
      </c>
      <c r="F249">
        <v>551</v>
      </c>
      <c r="G249">
        <v>45</v>
      </c>
      <c r="H249">
        <v>18054</v>
      </c>
      <c r="I249">
        <v>3610</v>
      </c>
      <c r="J249">
        <v>4507</v>
      </c>
      <c r="K249">
        <v>501</v>
      </c>
      <c r="L249">
        <v>135652</v>
      </c>
      <c r="M249">
        <v>26708</v>
      </c>
      <c r="N249">
        <v>136527</v>
      </c>
      <c r="O249">
        <v>26717</v>
      </c>
      <c r="P249">
        <v>379029</v>
      </c>
    </row>
    <row r="250" spans="1:16" x14ac:dyDescent="0.3">
      <c r="A250" s="40" t="s">
        <v>268</v>
      </c>
      <c r="B250">
        <v>74</v>
      </c>
      <c r="C250">
        <v>22898</v>
      </c>
      <c r="D250">
        <v>4416</v>
      </c>
      <c r="E250">
        <v>4803</v>
      </c>
      <c r="F250">
        <v>480</v>
      </c>
      <c r="G250">
        <v>65</v>
      </c>
      <c r="H250">
        <v>22799</v>
      </c>
      <c r="I250">
        <v>4403</v>
      </c>
      <c r="J250">
        <v>5651</v>
      </c>
      <c r="K250">
        <v>500</v>
      </c>
      <c r="L250">
        <v>159695</v>
      </c>
      <c r="M250">
        <v>32671</v>
      </c>
      <c r="N250">
        <v>151010</v>
      </c>
      <c r="O250">
        <v>33418</v>
      </c>
      <c r="P250">
        <v>442883</v>
      </c>
    </row>
    <row r="251" spans="1:16" x14ac:dyDescent="0.3">
      <c r="A251" s="18" t="s">
        <v>261</v>
      </c>
      <c r="B251">
        <v>584</v>
      </c>
      <c r="C251">
        <v>212123</v>
      </c>
      <c r="D251">
        <v>40902</v>
      </c>
      <c r="E251">
        <v>55723</v>
      </c>
      <c r="F251">
        <v>5744</v>
      </c>
      <c r="G251">
        <v>596</v>
      </c>
      <c r="H251">
        <v>211550</v>
      </c>
      <c r="I251">
        <v>40581</v>
      </c>
      <c r="J251">
        <v>55400</v>
      </c>
      <c r="K251">
        <v>5488</v>
      </c>
      <c r="L251">
        <v>1851907</v>
      </c>
      <c r="M251">
        <v>315076</v>
      </c>
      <c r="N251">
        <v>1845288</v>
      </c>
      <c r="O251">
        <v>313615</v>
      </c>
      <c r="P251">
        <v>4954577</v>
      </c>
    </row>
    <row r="252" spans="1:16" x14ac:dyDescent="0.3">
      <c r="A252" s="18" t="s">
        <v>173</v>
      </c>
    </row>
    <row r="253" spans="1:16" x14ac:dyDescent="0.3">
      <c r="A253" s="40" t="s">
        <v>269</v>
      </c>
      <c r="B253">
        <v>61</v>
      </c>
      <c r="C253">
        <v>18255</v>
      </c>
      <c r="D253">
        <v>3632</v>
      </c>
      <c r="E253">
        <v>5492</v>
      </c>
      <c r="F253">
        <v>397</v>
      </c>
      <c r="G253">
        <v>54</v>
      </c>
      <c r="H253">
        <v>18626</v>
      </c>
      <c r="I253">
        <v>3917</v>
      </c>
      <c r="J253">
        <v>4848</v>
      </c>
      <c r="K253">
        <v>418</v>
      </c>
      <c r="L253">
        <v>145127</v>
      </c>
      <c r="M253">
        <v>27837</v>
      </c>
      <c r="N253">
        <v>151705</v>
      </c>
      <c r="O253">
        <v>27863</v>
      </c>
      <c r="P253">
        <v>408232</v>
      </c>
    </row>
    <row r="254" spans="1:16" x14ac:dyDescent="0.3">
      <c r="A254" s="40" t="s">
        <v>270</v>
      </c>
      <c r="B254">
        <v>71</v>
      </c>
      <c r="C254">
        <v>19000</v>
      </c>
      <c r="D254">
        <v>3638</v>
      </c>
      <c r="E254">
        <v>4366</v>
      </c>
      <c r="F254">
        <v>405</v>
      </c>
      <c r="G254">
        <v>60</v>
      </c>
      <c r="H254">
        <v>19395</v>
      </c>
      <c r="I254">
        <v>3498</v>
      </c>
      <c r="J254">
        <v>4906</v>
      </c>
      <c r="K254">
        <v>426</v>
      </c>
      <c r="L254">
        <v>146622</v>
      </c>
      <c r="M254">
        <v>27480</v>
      </c>
      <c r="N254">
        <v>148001</v>
      </c>
      <c r="O254">
        <v>28285</v>
      </c>
      <c r="P254">
        <v>406153</v>
      </c>
    </row>
    <row r="255" spans="1:16" x14ac:dyDescent="0.3">
      <c r="A255" s="40" t="s">
        <v>271</v>
      </c>
      <c r="B255">
        <v>70</v>
      </c>
      <c r="C255">
        <v>22410</v>
      </c>
      <c r="D255">
        <v>4810</v>
      </c>
      <c r="E255">
        <v>7150</v>
      </c>
      <c r="F255">
        <v>412</v>
      </c>
      <c r="G255">
        <v>124</v>
      </c>
      <c r="H255">
        <v>23547</v>
      </c>
      <c r="I255">
        <v>4832</v>
      </c>
      <c r="J255">
        <v>7590</v>
      </c>
      <c r="K255">
        <v>465</v>
      </c>
      <c r="L255">
        <v>145691</v>
      </c>
      <c r="M255">
        <v>34852</v>
      </c>
      <c r="N255">
        <v>142629</v>
      </c>
      <c r="O255">
        <v>36558</v>
      </c>
      <c r="P255">
        <v>431140</v>
      </c>
    </row>
    <row r="256" spans="1:16" x14ac:dyDescent="0.3">
      <c r="A256" s="40" t="s">
        <v>272</v>
      </c>
      <c r="B256">
        <v>73</v>
      </c>
      <c r="C256">
        <v>14417</v>
      </c>
      <c r="D256">
        <v>3209</v>
      </c>
      <c r="E256">
        <v>2400</v>
      </c>
      <c r="F256">
        <v>328</v>
      </c>
      <c r="G256">
        <v>40</v>
      </c>
      <c r="H256">
        <v>10378</v>
      </c>
      <c r="I256">
        <v>1547</v>
      </c>
      <c r="J256">
        <v>2254</v>
      </c>
      <c r="K256">
        <v>234</v>
      </c>
      <c r="L256">
        <v>93199</v>
      </c>
      <c r="M256">
        <v>20427</v>
      </c>
      <c r="N256">
        <v>96421</v>
      </c>
      <c r="O256">
        <v>14453</v>
      </c>
      <c r="P256">
        <v>259380</v>
      </c>
    </row>
    <row r="257" spans="1:16" x14ac:dyDescent="0.3">
      <c r="A257" s="40" t="s">
        <v>273</v>
      </c>
      <c r="B257">
        <v>95</v>
      </c>
      <c r="C257">
        <v>9602</v>
      </c>
      <c r="D257">
        <v>3526</v>
      </c>
      <c r="E257">
        <v>3410</v>
      </c>
      <c r="F257">
        <v>291</v>
      </c>
      <c r="G257">
        <v>46</v>
      </c>
      <c r="H257">
        <v>8980</v>
      </c>
      <c r="I257">
        <v>2809</v>
      </c>
      <c r="J257">
        <v>2965</v>
      </c>
      <c r="K257">
        <v>295</v>
      </c>
      <c r="L257">
        <v>103345</v>
      </c>
      <c r="M257">
        <v>16924</v>
      </c>
      <c r="N257">
        <v>102403</v>
      </c>
      <c r="O257">
        <v>15095</v>
      </c>
      <c r="P257">
        <v>269786</v>
      </c>
    </row>
    <row r="258" spans="1:16" x14ac:dyDescent="0.3">
      <c r="A258" s="40" t="s">
        <v>289</v>
      </c>
      <c r="B258">
        <v>80</v>
      </c>
      <c r="C258">
        <v>7398</v>
      </c>
      <c r="D258">
        <v>2342</v>
      </c>
      <c r="E258">
        <v>2181</v>
      </c>
      <c r="F258">
        <v>327</v>
      </c>
      <c r="G258">
        <v>55</v>
      </c>
      <c r="H258">
        <v>9213</v>
      </c>
      <c r="I258">
        <v>2075</v>
      </c>
      <c r="J258">
        <v>2149</v>
      </c>
      <c r="K258">
        <v>323</v>
      </c>
      <c r="L258">
        <v>100231</v>
      </c>
      <c r="M258">
        <v>12328</v>
      </c>
      <c r="N258">
        <v>99581</v>
      </c>
      <c r="O258">
        <v>13815</v>
      </c>
      <c r="P258">
        <v>252098</v>
      </c>
    </row>
    <row r="259" spans="1:16" x14ac:dyDescent="0.3">
      <c r="A259" s="40" t="s">
        <v>274</v>
      </c>
      <c r="B259">
        <v>88</v>
      </c>
      <c r="C259">
        <v>10697</v>
      </c>
      <c r="D259">
        <v>2635</v>
      </c>
      <c r="E259">
        <v>3036</v>
      </c>
      <c r="F259">
        <v>321</v>
      </c>
      <c r="G259">
        <v>69</v>
      </c>
      <c r="H259">
        <v>11129</v>
      </c>
      <c r="I259">
        <v>2442</v>
      </c>
      <c r="J259">
        <v>1890</v>
      </c>
      <c r="K259">
        <v>257</v>
      </c>
      <c r="L259">
        <v>116376</v>
      </c>
      <c r="M259">
        <v>16777</v>
      </c>
      <c r="N259">
        <v>114420</v>
      </c>
      <c r="O259">
        <v>15787</v>
      </c>
      <c r="P259">
        <v>295924</v>
      </c>
    </row>
    <row r="260" spans="1:16" x14ac:dyDescent="0.3">
      <c r="A260" s="40" t="s">
        <v>275</v>
      </c>
      <c r="B260">
        <v>61</v>
      </c>
      <c r="C260">
        <v>15506</v>
      </c>
      <c r="D260">
        <v>2701</v>
      </c>
      <c r="E260">
        <v>2003</v>
      </c>
      <c r="F260">
        <v>304</v>
      </c>
      <c r="G260">
        <v>46</v>
      </c>
      <c r="H260">
        <v>15432</v>
      </c>
      <c r="I260">
        <v>3099</v>
      </c>
      <c r="J260">
        <v>1240</v>
      </c>
      <c r="K260">
        <v>296</v>
      </c>
      <c r="L260">
        <v>109121</v>
      </c>
      <c r="M260">
        <v>20575</v>
      </c>
      <c r="N260">
        <v>111111</v>
      </c>
      <c r="O260">
        <v>20113</v>
      </c>
      <c r="P260">
        <v>301608</v>
      </c>
    </row>
    <row r="261" spans="1:16" x14ac:dyDescent="0.3">
      <c r="A261" s="40" t="s">
        <v>276</v>
      </c>
      <c r="B261">
        <v>57</v>
      </c>
      <c r="C261">
        <v>13758</v>
      </c>
      <c r="D261">
        <v>2681</v>
      </c>
      <c r="E261">
        <v>1064</v>
      </c>
      <c r="F261">
        <v>291</v>
      </c>
      <c r="G261">
        <v>64</v>
      </c>
      <c r="H261">
        <v>13780</v>
      </c>
      <c r="I261">
        <v>3232</v>
      </c>
      <c r="J261">
        <v>1015</v>
      </c>
      <c r="K261">
        <v>222</v>
      </c>
      <c r="L261">
        <v>107238</v>
      </c>
      <c r="M261">
        <v>17851</v>
      </c>
      <c r="N261">
        <v>103899</v>
      </c>
      <c r="O261">
        <v>18313</v>
      </c>
      <c r="P261">
        <v>283465</v>
      </c>
    </row>
    <row r="262" spans="1:16" x14ac:dyDescent="0.3">
      <c r="A262" s="40" t="s">
        <v>266</v>
      </c>
      <c r="B262">
        <v>62</v>
      </c>
      <c r="C262">
        <v>5723</v>
      </c>
      <c r="D262">
        <v>4347</v>
      </c>
      <c r="E262">
        <v>1592</v>
      </c>
      <c r="F262">
        <v>282</v>
      </c>
      <c r="G262">
        <v>72</v>
      </c>
      <c r="H262">
        <v>6021</v>
      </c>
      <c r="I262">
        <v>5103</v>
      </c>
      <c r="J262">
        <v>3406</v>
      </c>
      <c r="K262">
        <v>398</v>
      </c>
      <c r="L262">
        <v>108505</v>
      </c>
      <c r="M262">
        <v>12006</v>
      </c>
      <c r="N262">
        <v>109558</v>
      </c>
      <c r="O262">
        <v>15000</v>
      </c>
      <c r="P262">
        <v>272075</v>
      </c>
    </row>
    <row r="263" spans="1:16" x14ac:dyDescent="0.3">
      <c r="A263" s="40" t="s">
        <v>267</v>
      </c>
      <c r="B263">
        <v>48</v>
      </c>
      <c r="C263">
        <v>4708</v>
      </c>
      <c r="D263">
        <v>2837</v>
      </c>
      <c r="E263">
        <v>3242</v>
      </c>
      <c r="F263">
        <v>283</v>
      </c>
      <c r="G263">
        <v>136</v>
      </c>
      <c r="H263">
        <v>3642</v>
      </c>
      <c r="I263">
        <v>2544</v>
      </c>
      <c r="J263">
        <v>3330</v>
      </c>
      <c r="K263">
        <v>521</v>
      </c>
      <c r="L263">
        <v>102499</v>
      </c>
      <c r="M263">
        <v>11118</v>
      </c>
      <c r="N263">
        <v>103003</v>
      </c>
      <c r="O263">
        <v>10173</v>
      </c>
      <c r="P263">
        <v>248084</v>
      </c>
    </row>
    <row r="264" spans="1:16" x14ac:dyDescent="0.3">
      <c r="A264" s="40" t="s">
        <v>268</v>
      </c>
      <c r="B264">
        <v>42</v>
      </c>
      <c r="C264">
        <v>6011</v>
      </c>
      <c r="D264">
        <v>2161</v>
      </c>
      <c r="E264">
        <v>3698</v>
      </c>
      <c r="F264">
        <v>250</v>
      </c>
      <c r="G264">
        <v>29</v>
      </c>
      <c r="H264">
        <v>7201</v>
      </c>
      <c r="I264">
        <v>2271</v>
      </c>
      <c r="J264">
        <v>2984</v>
      </c>
      <c r="K264">
        <v>279</v>
      </c>
      <c r="L264">
        <v>85429</v>
      </c>
      <c r="M264">
        <v>12162</v>
      </c>
      <c r="N264">
        <v>84307</v>
      </c>
      <c r="O264">
        <v>12764</v>
      </c>
      <c r="P264">
        <v>219588</v>
      </c>
    </row>
    <row r="265" spans="1:16" x14ac:dyDescent="0.3">
      <c r="A265" s="18" t="s">
        <v>262</v>
      </c>
      <c r="B265">
        <v>808</v>
      </c>
      <c r="C265">
        <v>147485</v>
      </c>
      <c r="D265">
        <v>38519</v>
      </c>
      <c r="E265">
        <v>39634</v>
      </c>
      <c r="F265">
        <v>3891</v>
      </c>
      <c r="G265">
        <v>795</v>
      </c>
      <c r="H265">
        <v>147344</v>
      </c>
      <c r="I265">
        <v>37369</v>
      </c>
      <c r="J265">
        <v>38577</v>
      </c>
      <c r="K265">
        <v>4134</v>
      </c>
      <c r="L265">
        <v>1363383</v>
      </c>
      <c r="M265">
        <v>230337</v>
      </c>
      <c r="N265">
        <v>1367038</v>
      </c>
      <c r="O265">
        <v>228219</v>
      </c>
      <c r="P265">
        <v>3647533</v>
      </c>
    </row>
    <row r="266" spans="1:16" x14ac:dyDescent="0.3">
      <c r="A266" s="18" t="s">
        <v>174</v>
      </c>
    </row>
    <row r="267" spans="1:16" x14ac:dyDescent="0.3">
      <c r="A267" s="40" t="s">
        <v>269</v>
      </c>
      <c r="B267">
        <v>36</v>
      </c>
      <c r="C267">
        <v>3740</v>
      </c>
      <c r="D267">
        <v>1477</v>
      </c>
      <c r="E267">
        <v>2945</v>
      </c>
      <c r="F267">
        <v>100</v>
      </c>
      <c r="G267">
        <v>16</v>
      </c>
      <c r="H267">
        <v>2844</v>
      </c>
      <c r="I267">
        <v>1639</v>
      </c>
      <c r="J267">
        <v>3211</v>
      </c>
      <c r="K267">
        <v>136</v>
      </c>
      <c r="L267">
        <v>77457</v>
      </c>
      <c r="M267">
        <v>8298</v>
      </c>
      <c r="N267">
        <v>82136</v>
      </c>
      <c r="O267">
        <v>7846</v>
      </c>
      <c r="P267">
        <v>191881</v>
      </c>
    </row>
    <row r="268" spans="1:16" x14ac:dyDescent="0.3">
      <c r="A268" s="40" t="s">
        <v>270</v>
      </c>
      <c r="B268">
        <v>27</v>
      </c>
      <c r="C268">
        <v>5093</v>
      </c>
      <c r="D268">
        <v>1678</v>
      </c>
      <c r="E268">
        <v>3727</v>
      </c>
      <c r="F268">
        <v>169</v>
      </c>
      <c r="G268">
        <v>39</v>
      </c>
      <c r="H268">
        <v>3934</v>
      </c>
      <c r="I268">
        <v>1530</v>
      </c>
      <c r="J268">
        <v>3508</v>
      </c>
      <c r="K268">
        <v>114</v>
      </c>
      <c r="L268">
        <v>102229</v>
      </c>
      <c r="M268">
        <v>10694</v>
      </c>
      <c r="N268">
        <v>97189</v>
      </c>
      <c r="O268">
        <v>9125</v>
      </c>
      <c r="P268">
        <v>239056</v>
      </c>
    </row>
    <row r="269" spans="1:16" x14ac:dyDescent="0.3">
      <c r="A269" s="40" t="s">
        <v>271</v>
      </c>
      <c r="B269">
        <v>32</v>
      </c>
      <c r="C269">
        <v>5331</v>
      </c>
      <c r="D269">
        <v>1739</v>
      </c>
      <c r="E269">
        <v>2428</v>
      </c>
      <c r="F269">
        <v>128</v>
      </c>
      <c r="G269">
        <v>42</v>
      </c>
      <c r="H269">
        <v>4257</v>
      </c>
      <c r="I269">
        <v>1776</v>
      </c>
      <c r="J269">
        <v>2990</v>
      </c>
      <c r="K269">
        <v>107</v>
      </c>
      <c r="L269">
        <v>79903</v>
      </c>
      <c r="M269">
        <v>9658</v>
      </c>
      <c r="N269">
        <v>82941</v>
      </c>
      <c r="O269">
        <v>9172</v>
      </c>
      <c r="P269">
        <v>200504</v>
      </c>
    </row>
    <row r="270" spans="1:16" x14ac:dyDescent="0.3">
      <c r="A270" s="40" t="s">
        <v>272</v>
      </c>
      <c r="B270">
        <v>4</v>
      </c>
      <c r="C270">
        <v>3498</v>
      </c>
      <c r="D270">
        <v>1948</v>
      </c>
      <c r="E270">
        <v>2606</v>
      </c>
      <c r="F270">
        <v>107</v>
      </c>
      <c r="G270">
        <v>30</v>
      </c>
      <c r="H270">
        <v>3702</v>
      </c>
      <c r="I270">
        <v>1389</v>
      </c>
      <c r="J270">
        <v>2678</v>
      </c>
      <c r="K270">
        <v>161</v>
      </c>
      <c r="L270">
        <v>76661</v>
      </c>
      <c r="M270">
        <v>8163</v>
      </c>
      <c r="N270">
        <v>73588</v>
      </c>
      <c r="O270">
        <v>7960</v>
      </c>
      <c r="P270">
        <v>182495</v>
      </c>
    </row>
    <row r="271" spans="1:16" x14ac:dyDescent="0.3">
      <c r="A271" s="40" t="s">
        <v>273</v>
      </c>
      <c r="B271">
        <v>51</v>
      </c>
      <c r="C271">
        <v>6231</v>
      </c>
      <c r="D271">
        <v>2154</v>
      </c>
      <c r="E271">
        <v>3583</v>
      </c>
      <c r="F271">
        <v>127</v>
      </c>
      <c r="G271">
        <v>34</v>
      </c>
      <c r="H271">
        <v>5909</v>
      </c>
      <c r="I271">
        <v>1670</v>
      </c>
      <c r="J271">
        <v>3967</v>
      </c>
      <c r="K271">
        <v>130</v>
      </c>
      <c r="L271">
        <v>82620</v>
      </c>
      <c r="M271">
        <v>12146</v>
      </c>
      <c r="N271">
        <v>88318</v>
      </c>
      <c r="O271">
        <v>11710</v>
      </c>
      <c r="P271">
        <v>218650</v>
      </c>
    </row>
    <row r="272" spans="1:16" x14ac:dyDescent="0.3">
      <c r="A272" s="40" t="s">
        <v>289</v>
      </c>
      <c r="B272">
        <v>43</v>
      </c>
      <c r="C272">
        <v>6264</v>
      </c>
      <c r="D272">
        <v>1812</v>
      </c>
      <c r="E272">
        <v>5407</v>
      </c>
      <c r="F272">
        <v>157</v>
      </c>
      <c r="G272">
        <v>32</v>
      </c>
      <c r="H272">
        <v>6410</v>
      </c>
      <c r="I272">
        <v>1902</v>
      </c>
      <c r="J272">
        <v>5445</v>
      </c>
      <c r="K272">
        <v>151</v>
      </c>
      <c r="L272">
        <v>106769</v>
      </c>
      <c r="M272">
        <v>13683</v>
      </c>
      <c r="N272">
        <v>107084</v>
      </c>
      <c r="O272">
        <v>13940</v>
      </c>
      <c r="P272">
        <v>269099</v>
      </c>
    </row>
    <row r="273" spans="1:16" x14ac:dyDescent="0.3">
      <c r="A273" s="40" t="s">
        <v>274</v>
      </c>
      <c r="B273">
        <v>44</v>
      </c>
      <c r="C273">
        <v>3868</v>
      </c>
      <c r="D273">
        <v>1174</v>
      </c>
      <c r="E273">
        <v>5512</v>
      </c>
      <c r="F273">
        <v>206</v>
      </c>
      <c r="G273">
        <v>26</v>
      </c>
      <c r="H273">
        <v>4850</v>
      </c>
      <c r="I273">
        <v>1330</v>
      </c>
      <c r="J273">
        <v>5206</v>
      </c>
      <c r="K273">
        <v>148</v>
      </c>
      <c r="L273">
        <v>107078</v>
      </c>
      <c r="M273">
        <v>10804</v>
      </c>
      <c r="N273">
        <v>101976</v>
      </c>
      <c r="O273">
        <v>11560</v>
      </c>
      <c r="P273">
        <v>253782</v>
      </c>
    </row>
    <row r="274" spans="1:16" x14ac:dyDescent="0.3">
      <c r="A274" s="40" t="s">
        <v>275</v>
      </c>
      <c r="B274">
        <v>16</v>
      </c>
      <c r="C274">
        <v>4271</v>
      </c>
      <c r="D274">
        <v>1325</v>
      </c>
      <c r="E274">
        <v>3833</v>
      </c>
      <c r="F274">
        <v>109</v>
      </c>
      <c r="G274">
        <v>19</v>
      </c>
      <c r="H274">
        <v>4875</v>
      </c>
      <c r="I274">
        <v>1600</v>
      </c>
      <c r="J274">
        <v>3510</v>
      </c>
      <c r="K274">
        <v>126</v>
      </c>
      <c r="L274">
        <v>86575</v>
      </c>
      <c r="M274">
        <v>9554</v>
      </c>
      <c r="N274">
        <v>88493</v>
      </c>
      <c r="O274">
        <v>10130</v>
      </c>
      <c r="P274">
        <v>214436</v>
      </c>
    </row>
    <row r="275" spans="1:16" x14ac:dyDescent="0.3">
      <c r="A275" s="40" t="s">
        <v>276</v>
      </c>
      <c r="B275">
        <v>29</v>
      </c>
      <c r="C275">
        <v>6654</v>
      </c>
      <c r="D275">
        <v>1009</v>
      </c>
      <c r="E275">
        <v>2673</v>
      </c>
      <c r="F275">
        <v>105</v>
      </c>
      <c r="G275">
        <v>31</v>
      </c>
      <c r="H275">
        <v>4916</v>
      </c>
      <c r="I275">
        <v>900</v>
      </c>
      <c r="J275">
        <v>2605</v>
      </c>
      <c r="K275">
        <v>74</v>
      </c>
      <c r="L275">
        <v>84070</v>
      </c>
      <c r="M275">
        <v>10470</v>
      </c>
      <c r="N275">
        <v>82362</v>
      </c>
      <c r="O275">
        <v>8526</v>
      </c>
      <c r="P275">
        <v>204424</v>
      </c>
    </row>
    <row r="276" spans="1:16" x14ac:dyDescent="0.3">
      <c r="A276" s="40" t="s">
        <v>266</v>
      </c>
      <c r="B276">
        <v>41</v>
      </c>
      <c r="C276">
        <v>9618</v>
      </c>
      <c r="D276">
        <v>2066</v>
      </c>
      <c r="E276">
        <v>4248</v>
      </c>
      <c r="F276">
        <v>69</v>
      </c>
      <c r="G276">
        <v>65</v>
      </c>
      <c r="H276">
        <v>7802</v>
      </c>
      <c r="I276">
        <v>2734</v>
      </c>
      <c r="J276">
        <v>4020</v>
      </c>
      <c r="K276">
        <v>177</v>
      </c>
      <c r="L276">
        <v>102672</v>
      </c>
      <c r="M276">
        <v>16042</v>
      </c>
      <c r="N276">
        <v>104619</v>
      </c>
      <c r="O276">
        <v>14798</v>
      </c>
      <c r="P276">
        <v>268971</v>
      </c>
    </row>
    <row r="277" spans="1:16" x14ac:dyDescent="0.3">
      <c r="A277" s="40" t="s">
        <v>267</v>
      </c>
      <c r="B277">
        <v>44</v>
      </c>
      <c r="C277">
        <v>8004</v>
      </c>
      <c r="D277">
        <v>1603</v>
      </c>
      <c r="E277">
        <v>4345</v>
      </c>
      <c r="F277">
        <v>327</v>
      </c>
      <c r="G277">
        <v>63</v>
      </c>
      <c r="H277">
        <v>7955</v>
      </c>
      <c r="I277">
        <v>1756</v>
      </c>
      <c r="J277">
        <v>3577</v>
      </c>
      <c r="K277">
        <v>289</v>
      </c>
      <c r="L277">
        <v>94894</v>
      </c>
      <c r="M277">
        <v>14323</v>
      </c>
      <c r="N277">
        <v>93770</v>
      </c>
      <c r="O277">
        <v>13640</v>
      </c>
      <c r="P277">
        <v>244590</v>
      </c>
    </row>
    <row r="278" spans="1:16" x14ac:dyDescent="0.3">
      <c r="A278" s="40" t="s">
        <v>268</v>
      </c>
      <c r="B278">
        <v>25</v>
      </c>
      <c r="C278">
        <v>7270</v>
      </c>
      <c r="D278">
        <v>1451</v>
      </c>
      <c r="E278">
        <v>4218</v>
      </c>
      <c r="F278">
        <v>294</v>
      </c>
      <c r="G278">
        <v>39</v>
      </c>
      <c r="H278">
        <v>7672</v>
      </c>
      <c r="I278">
        <v>1709</v>
      </c>
      <c r="J278">
        <v>4608</v>
      </c>
      <c r="K278">
        <v>273</v>
      </c>
      <c r="L278">
        <v>102165</v>
      </c>
      <c r="M278">
        <v>13258</v>
      </c>
      <c r="N278">
        <v>93606</v>
      </c>
      <c r="O278">
        <v>14301</v>
      </c>
      <c r="P278">
        <v>250889</v>
      </c>
    </row>
    <row r="279" spans="1:16" x14ac:dyDescent="0.3">
      <c r="A279" s="18" t="s">
        <v>263</v>
      </c>
      <c r="B279">
        <v>392</v>
      </c>
      <c r="C279">
        <v>69842</v>
      </c>
      <c r="D279">
        <v>19436</v>
      </c>
      <c r="E279">
        <v>45525</v>
      </c>
      <c r="F279">
        <v>1898</v>
      </c>
      <c r="G279">
        <v>436</v>
      </c>
      <c r="H279">
        <v>65126</v>
      </c>
      <c r="I279">
        <v>19935</v>
      </c>
      <c r="J279">
        <v>45325</v>
      </c>
      <c r="K279">
        <v>1886</v>
      </c>
      <c r="L279">
        <v>1103093</v>
      </c>
      <c r="M279">
        <v>137093</v>
      </c>
      <c r="N279">
        <v>1096082</v>
      </c>
      <c r="O279">
        <v>132708</v>
      </c>
      <c r="P279">
        <v>2738777</v>
      </c>
    </row>
    <row r="280" spans="1:16" x14ac:dyDescent="0.3">
      <c r="A280" s="18" t="s">
        <v>175</v>
      </c>
    </row>
    <row r="281" spans="1:16" x14ac:dyDescent="0.3">
      <c r="A281" s="40" t="s">
        <v>269</v>
      </c>
      <c r="B281">
        <v>26</v>
      </c>
      <c r="C281">
        <v>6806</v>
      </c>
      <c r="D281">
        <v>1753</v>
      </c>
      <c r="E281">
        <v>3413</v>
      </c>
      <c r="F281">
        <v>193</v>
      </c>
      <c r="G281">
        <v>31</v>
      </c>
      <c r="H281">
        <v>8873</v>
      </c>
      <c r="I281">
        <v>1642</v>
      </c>
      <c r="J281">
        <v>3083</v>
      </c>
      <c r="K281">
        <v>198</v>
      </c>
      <c r="L281">
        <v>98183</v>
      </c>
      <c r="M281">
        <v>12191</v>
      </c>
      <c r="N281">
        <v>107590</v>
      </c>
      <c r="O281">
        <v>13827</v>
      </c>
      <c r="P281">
        <v>257809</v>
      </c>
    </row>
    <row r="282" spans="1:16" x14ac:dyDescent="0.3">
      <c r="A282" s="40" t="s">
        <v>270</v>
      </c>
      <c r="B282">
        <v>44</v>
      </c>
      <c r="C282">
        <v>8472</v>
      </c>
      <c r="D282">
        <v>2623</v>
      </c>
      <c r="E282">
        <v>2799</v>
      </c>
      <c r="F282">
        <v>263</v>
      </c>
      <c r="G282">
        <v>44</v>
      </c>
      <c r="H282">
        <v>8487</v>
      </c>
      <c r="I282">
        <v>2462</v>
      </c>
      <c r="J282">
        <v>3078</v>
      </c>
      <c r="K282">
        <v>203</v>
      </c>
      <c r="L282">
        <v>120559</v>
      </c>
      <c r="M282">
        <v>14201</v>
      </c>
      <c r="N282">
        <v>118811</v>
      </c>
      <c r="O282">
        <v>14274</v>
      </c>
      <c r="P282">
        <v>296320</v>
      </c>
    </row>
    <row r="283" spans="1:16" x14ac:dyDescent="0.3">
      <c r="A283" s="40" t="s">
        <v>271</v>
      </c>
      <c r="B283">
        <v>52</v>
      </c>
      <c r="C283">
        <v>8626</v>
      </c>
      <c r="D283">
        <v>2166</v>
      </c>
      <c r="E283">
        <v>3184</v>
      </c>
      <c r="F283">
        <v>247</v>
      </c>
      <c r="G283">
        <v>39</v>
      </c>
      <c r="H283">
        <v>10128</v>
      </c>
      <c r="I283">
        <v>3156</v>
      </c>
      <c r="J283">
        <v>4134</v>
      </c>
      <c r="K283">
        <v>260</v>
      </c>
      <c r="L283">
        <v>87844</v>
      </c>
      <c r="M283">
        <v>14275</v>
      </c>
      <c r="N283">
        <v>89895</v>
      </c>
      <c r="O283">
        <v>17717</v>
      </c>
      <c r="P283">
        <v>241723</v>
      </c>
    </row>
    <row r="284" spans="1:16" x14ac:dyDescent="0.3">
      <c r="A284" s="40" t="s">
        <v>272</v>
      </c>
      <c r="B284">
        <v>60</v>
      </c>
      <c r="C284">
        <v>6614</v>
      </c>
      <c r="D284">
        <v>3090</v>
      </c>
      <c r="E284">
        <v>2239</v>
      </c>
      <c r="F284">
        <v>287</v>
      </c>
      <c r="G284">
        <v>56</v>
      </c>
      <c r="H284">
        <v>5857</v>
      </c>
      <c r="I284">
        <v>2732</v>
      </c>
      <c r="J284">
        <v>1460</v>
      </c>
      <c r="K284">
        <v>251</v>
      </c>
      <c r="L284">
        <v>85516</v>
      </c>
      <c r="M284">
        <v>12290</v>
      </c>
      <c r="N284">
        <v>84993</v>
      </c>
      <c r="O284">
        <v>10356</v>
      </c>
      <c r="P284">
        <v>215801</v>
      </c>
    </row>
    <row r="285" spans="1:16" x14ac:dyDescent="0.3">
      <c r="A285" s="40" t="s">
        <v>273</v>
      </c>
      <c r="B285">
        <v>71</v>
      </c>
      <c r="C285">
        <v>4557</v>
      </c>
      <c r="D285">
        <v>2520</v>
      </c>
      <c r="E285">
        <v>2288</v>
      </c>
      <c r="F285">
        <v>219</v>
      </c>
      <c r="G285">
        <v>51</v>
      </c>
      <c r="H285">
        <v>6417</v>
      </c>
      <c r="I285">
        <v>2282</v>
      </c>
      <c r="J285">
        <v>2670</v>
      </c>
      <c r="K285">
        <v>249</v>
      </c>
      <c r="L285">
        <v>107154</v>
      </c>
      <c r="M285">
        <v>9655</v>
      </c>
      <c r="N285">
        <v>104234</v>
      </c>
      <c r="O285">
        <v>11669</v>
      </c>
      <c r="P285">
        <v>254036</v>
      </c>
    </row>
    <row r="286" spans="1:16" x14ac:dyDescent="0.3">
      <c r="A286" s="40" t="s">
        <v>289</v>
      </c>
      <c r="B286">
        <v>54</v>
      </c>
      <c r="C286">
        <v>9579</v>
      </c>
      <c r="D286">
        <v>2322</v>
      </c>
      <c r="E286">
        <v>996</v>
      </c>
      <c r="F286">
        <v>265</v>
      </c>
      <c r="G286">
        <v>47</v>
      </c>
      <c r="H286">
        <v>7794</v>
      </c>
      <c r="I286">
        <v>2503</v>
      </c>
      <c r="J286">
        <v>1076</v>
      </c>
      <c r="K286">
        <v>272</v>
      </c>
      <c r="L286">
        <v>126597</v>
      </c>
      <c r="M286">
        <v>13216</v>
      </c>
      <c r="N286">
        <v>130960</v>
      </c>
      <c r="O286">
        <v>11692</v>
      </c>
      <c r="P286">
        <v>307373</v>
      </c>
    </row>
    <row r="287" spans="1:16" x14ac:dyDescent="0.3">
      <c r="A287" s="40" t="s">
        <v>274</v>
      </c>
      <c r="B287">
        <v>52</v>
      </c>
      <c r="C287">
        <v>9227</v>
      </c>
      <c r="D287">
        <v>3059</v>
      </c>
      <c r="E287">
        <v>2310</v>
      </c>
      <c r="F287">
        <v>324</v>
      </c>
      <c r="G287">
        <v>49</v>
      </c>
      <c r="H287">
        <v>10557</v>
      </c>
      <c r="I287">
        <v>2551</v>
      </c>
      <c r="J287">
        <v>1733</v>
      </c>
      <c r="K287">
        <v>302</v>
      </c>
      <c r="L287">
        <v>136926</v>
      </c>
      <c r="M287">
        <v>14972</v>
      </c>
      <c r="N287">
        <v>137693</v>
      </c>
      <c r="O287">
        <v>15192</v>
      </c>
      <c r="P287">
        <v>334947</v>
      </c>
    </row>
    <row r="288" spans="1:16" x14ac:dyDescent="0.3">
      <c r="A288" s="40" t="s">
        <v>275</v>
      </c>
      <c r="B288">
        <v>32</v>
      </c>
      <c r="C288">
        <v>8894</v>
      </c>
      <c r="D288">
        <v>2824</v>
      </c>
      <c r="E288">
        <v>3630</v>
      </c>
      <c r="F288">
        <v>276</v>
      </c>
      <c r="G288">
        <v>34</v>
      </c>
      <c r="H288">
        <v>7972</v>
      </c>
      <c r="I288">
        <v>2191</v>
      </c>
      <c r="J288">
        <v>3428</v>
      </c>
      <c r="K288">
        <v>294</v>
      </c>
      <c r="L288">
        <v>121666</v>
      </c>
      <c r="M288">
        <v>15656</v>
      </c>
      <c r="N288">
        <v>120484</v>
      </c>
      <c r="O288">
        <v>13919</v>
      </c>
      <c r="P288">
        <v>301300</v>
      </c>
    </row>
    <row r="289" spans="1:16" x14ac:dyDescent="0.3">
      <c r="A289" s="40" t="s">
        <v>276</v>
      </c>
      <c r="B289">
        <v>64</v>
      </c>
      <c r="C289">
        <v>9119</v>
      </c>
      <c r="D289">
        <v>1808</v>
      </c>
      <c r="E289">
        <v>5158</v>
      </c>
      <c r="F289">
        <v>332</v>
      </c>
      <c r="G289">
        <v>67</v>
      </c>
      <c r="H289">
        <v>7905</v>
      </c>
      <c r="I289">
        <v>1915</v>
      </c>
      <c r="J289">
        <v>7030</v>
      </c>
      <c r="K289">
        <v>126</v>
      </c>
      <c r="L289">
        <v>120587</v>
      </c>
      <c r="M289">
        <v>16481</v>
      </c>
      <c r="N289">
        <v>118091</v>
      </c>
      <c r="O289">
        <v>17043</v>
      </c>
      <c r="P289">
        <v>305726</v>
      </c>
    </row>
    <row r="290" spans="1:16" x14ac:dyDescent="0.3">
      <c r="A290" s="40" t="s">
        <v>266</v>
      </c>
      <c r="B290">
        <v>67</v>
      </c>
      <c r="C290">
        <v>10925</v>
      </c>
      <c r="D290">
        <v>4636</v>
      </c>
      <c r="E290">
        <v>2892</v>
      </c>
      <c r="F290">
        <v>363</v>
      </c>
      <c r="G290">
        <v>61</v>
      </c>
      <c r="H290">
        <v>11883</v>
      </c>
      <c r="I290">
        <v>5127</v>
      </c>
      <c r="J290">
        <v>2761</v>
      </c>
      <c r="K290">
        <v>560</v>
      </c>
      <c r="L290">
        <v>137998</v>
      </c>
      <c r="M290">
        <v>18883</v>
      </c>
      <c r="N290">
        <v>139161</v>
      </c>
      <c r="O290">
        <v>20392</v>
      </c>
      <c r="P290">
        <v>355709</v>
      </c>
    </row>
    <row r="291" spans="1:16" x14ac:dyDescent="0.3">
      <c r="A291" s="40" t="s">
        <v>267</v>
      </c>
      <c r="B291">
        <v>93</v>
      </c>
      <c r="C291">
        <v>9793</v>
      </c>
      <c r="D291">
        <v>3074</v>
      </c>
      <c r="E291">
        <v>3041</v>
      </c>
      <c r="F291">
        <v>473</v>
      </c>
      <c r="G291">
        <v>70</v>
      </c>
      <c r="H291">
        <v>8882</v>
      </c>
      <c r="I291">
        <v>3202</v>
      </c>
      <c r="J291">
        <v>1534</v>
      </c>
      <c r="K291">
        <v>416</v>
      </c>
      <c r="L291">
        <v>128830</v>
      </c>
      <c r="M291">
        <v>16474</v>
      </c>
      <c r="N291">
        <v>128995</v>
      </c>
      <c r="O291">
        <v>14104</v>
      </c>
      <c r="P291">
        <v>318981</v>
      </c>
    </row>
    <row r="292" spans="1:16" x14ac:dyDescent="0.3">
      <c r="A292" s="40" t="s">
        <v>268</v>
      </c>
      <c r="B292">
        <v>53</v>
      </c>
      <c r="C292">
        <v>7631</v>
      </c>
      <c r="D292">
        <v>2814</v>
      </c>
      <c r="E292">
        <v>1027</v>
      </c>
      <c r="F292">
        <v>283</v>
      </c>
      <c r="G292">
        <v>107</v>
      </c>
      <c r="H292">
        <v>8130</v>
      </c>
      <c r="I292">
        <v>2968</v>
      </c>
      <c r="J292">
        <v>1538</v>
      </c>
      <c r="K292">
        <v>353</v>
      </c>
      <c r="L292">
        <v>123219</v>
      </c>
      <c r="M292">
        <v>11808</v>
      </c>
      <c r="N292">
        <v>125311</v>
      </c>
      <c r="O292">
        <v>13096</v>
      </c>
      <c r="P292">
        <v>298338</v>
      </c>
    </row>
    <row r="293" spans="1:16" x14ac:dyDescent="0.3">
      <c r="A293" s="18" t="s">
        <v>264</v>
      </c>
      <c r="B293">
        <v>668</v>
      </c>
      <c r="C293">
        <v>100243</v>
      </c>
      <c r="D293">
        <v>32689</v>
      </c>
      <c r="E293">
        <v>32977</v>
      </c>
      <c r="F293">
        <v>3525</v>
      </c>
      <c r="G293">
        <v>656</v>
      </c>
      <c r="H293">
        <v>102885</v>
      </c>
      <c r="I293">
        <v>32731</v>
      </c>
      <c r="J293">
        <v>33525</v>
      </c>
      <c r="K293">
        <v>3484</v>
      </c>
      <c r="L293">
        <v>1395079</v>
      </c>
      <c r="M293">
        <v>170102</v>
      </c>
      <c r="N293">
        <v>1406218</v>
      </c>
      <c r="O293">
        <v>173281</v>
      </c>
      <c r="P293">
        <v>3488063</v>
      </c>
    </row>
    <row r="294" spans="1:16" x14ac:dyDescent="0.3">
      <c r="A294" s="18" t="s">
        <v>176</v>
      </c>
    </row>
    <row r="295" spans="1:16" x14ac:dyDescent="0.3">
      <c r="A295" s="40" t="s">
        <v>269</v>
      </c>
      <c r="B295">
        <v>85</v>
      </c>
      <c r="C295">
        <v>10100</v>
      </c>
      <c r="D295">
        <v>3190</v>
      </c>
      <c r="E295">
        <v>1562</v>
      </c>
      <c r="F295">
        <v>496</v>
      </c>
      <c r="G295">
        <v>82</v>
      </c>
      <c r="H295">
        <v>8004</v>
      </c>
      <c r="I295">
        <v>2592</v>
      </c>
      <c r="J295">
        <v>1602</v>
      </c>
      <c r="K295">
        <v>438</v>
      </c>
      <c r="L295">
        <v>135541</v>
      </c>
      <c r="M295">
        <v>15433</v>
      </c>
      <c r="N295">
        <v>135721</v>
      </c>
      <c r="O295">
        <v>12718</v>
      </c>
      <c r="P295">
        <v>327564</v>
      </c>
    </row>
    <row r="296" spans="1:16" x14ac:dyDescent="0.3">
      <c r="A296" s="40" t="s">
        <v>270</v>
      </c>
      <c r="B296">
        <v>90</v>
      </c>
      <c r="C296">
        <v>12360</v>
      </c>
      <c r="D296">
        <v>3713</v>
      </c>
      <c r="E296">
        <v>1524</v>
      </c>
      <c r="F296">
        <v>488</v>
      </c>
      <c r="G296">
        <v>95</v>
      </c>
      <c r="H296">
        <v>11143</v>
      </c>
      <c r="I296">
        <v>3643</v>
      </c>
      <c r="J296">
        <v>1569</v>
      </c>
      <c r="K296">
        <v>515</v>
      </c>
      <c r="L296">
        <v>152411</v>
      </c>
      <c r="M296">
        <v>18175</v>
      </c>
      <c r="N296">
        <v>152287</v>
      </c>
      <c r="O296">
        <v>16965</v>
      </c>
      <c r="P296">
        <v>374978</v>
      </c>
    </row>
    <row r="297" spans="1:16" x14ac:dyDescent="0.3">
      <c r="A297" s="40" t="s">
        <v>271</v>
      </c>
      <c r="B297">
        <v>75</v>
      </c>
      <c r="C297">
        <v>12603</v>
      </c>
      <c r="D297">
        <v>3757</v>
      </c>
      <c r="E297">
        <v>1940</v>
      </c>
      <c r="F297">
        <v>560</v>
      </c>
      <c r="G297">
        <v>69</v>
      </c>
      <c r="H297">
        <v>17659</v>
      </c>
      <c r="I297">
        <v>4114</v>
      </c>
      <c r="J297">
        <v>2791</v>
      </c>
      <c r="K297">
        <v>668</v>
      </c>
      <c r="L297">
        <v>135960</v>
      </c>
      <c r="M297">
        <v>18935</v>
      </c>
      <c r="N297">
        <v>138509</v>
      </c>
      <c r="O297">
        <v>25301</v>
      </c>
      <c r="P297">
        <v>362941</v>
      </c>
    </row>
    <row r="298" spans="1:16" x14ac:dyDescent="0.3">
      <c r="A298" s="40" t="s">
        <v>272</v>
      </c>
      <c r="B298">
        <v>69</v>
      </c>
      <c r="C298">
        <v>9856</v>
      </c>
      <c r="D298">
        <v>4214</v>
      </c>
      <c r="E298">
        <v>1753</v>
      </c>
      <c r="F298">
        <v>417</v>
      </c>
      <c r="G298">
        <v>57</v>
      </c>
      <c r="H298">
        <v>7135</v>
      </c>
      <c r="I298">
        <v>3908</v>
      </c>
      <c r="J298">
        <v>1195</v>
      </c>
      <c r="K298">
        <v>317</v>
      </c>
      <c r="L298">
        <v>125870</v>
      </c>
      <c r="M298">
        <v>16309</v>
      </c>
      <c r="N298">
        <v>124538</v>
      </c>
      <c r="O298">
        <v>12612</v>
      </c>
      <c r="P298">
        <v>308250</v>
      </c>
    </row>
    <row r="299" spans="1:16" x14ac:dyDescent="0.3">
      <c r="A299" s="40" t="s">
        <v>273</v>
      </c>
      <c r="B299">
        <v>66</v>
      </c>
      <c r="C299">
        <v>12590</v>
      </c>
      <c r="D299">
        <v>4209</v>
      </c>
      <c r="E299">
        <v>1130</v>
      </c>
      <c r="F299">
        <v>528</v>
      </c>
      <c r="G299">
        <v>70</v>
      </c>
      <c r="H299">
        <v>10057</v>
      </c>
      <c r="I299">
        <v>3993</v>
      </c>
      <c r="J299">
        <v>996</v>
      </c>
      <c r="K299">
        <v>596</v>
      </c>
      <c r="L299">
        <v>148415</v>
      </c>
      <c r="M299">
        <v>18523</v>
      </c>
      <c r="N299">
        <v>148063</v>
      </c>
      <c r="O299">
        <v>15712</v>
      </c>
      <c r="P299">
        <v>364948</v>
      </c>
    </row>
    <row r="300" spans="1:16" x14ac:dyDescent="0.3">
      <c r="A300" s="18" t="s">
        <v>265</v>
      </c>
      <c r="B300">
        <v>385</v>
      </c>
      <c r="C300">
        <v>57509</v>
      </c>
      <c r="D300">
        <v>19083</v>
      </c>
      <c r="E300">
        <v>7909</v>
      </c>
      <c r="F300">
        <v>2489</v>
      </c>
      <c r="G300">
        <v>373</v>
      </c>
      <c r="H300">
        <v>53998</v>
      </c>
      <c r="I300">
        <v>18250</v>
      </c>
      <c r="J300">
        <v>8153</v>
      </c>
      <c r="K300">
        <v>2534</v>
      </c>
      <c r="L300">
        <v>698197</v>
      </c>
      <c r="M300">
        <v>87375</v>
      </c>
      <c r="N300">
        <v>699118</v>
      </c>
      <c r="O300">
        <v>83308</v>
      </c>
      <c r="P300">
        <v>1738681</v>
      </c>
    </row>
    <row r="301" spans="1:16" x14ac:dyDescent="0.3">
      <c r="A301" s="18" t="s">
        <v>177</v>
      </c>
      <c r="B301">
        <v>16442</v>
      </c>
      <c r="C301">
        <v>3103134</v>
      </c>
      <c r="D301">
        <v>560482</v>
      </c>
      <c r="E301">
        <v>1046130</v>
      </c>
      <c r="F301">
        <v>89558</v>
      </c>
      <c r="G301">
        <v>16600</v>
      </c>
      <c r="H301">
        <v>3099838</v>
      </c>
      <c r="I301">
        <v>557452</v>
      </c>
      <c r="J301">
        <v>1042523</v>
      </c>
      <c r="K301">
        <v>89597</v>
      </c>
      <c r="L301">
        <v>23226597</v>
      </c>
      <c r="M301">
        <v>4815746</v>
      </c>
      <c r="N301">
        <v>23225003</v>
      </c>
      <c r="O301">
        <v>4806010</v>
      </c>
      <c r="P301">
        <v>65695112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250CF-64DA-4EFC-AE2A-295FD8654FF6}">
  <sheetPr codeName="Sheet19"/>
  <dimension ref="A1:I18"/>
  <sheetViews>
    <sheetView workbookViewId="0">
      <selection activeCell="B18" sqref="B18"/>
    </sheetView>
  </sheetViews>
  <sheetFormatPr defaultRowHeight="14.4" x14ac:dyDescent="0.3"/>
  <sheetData>
    <row r="1" spans="1:9" x14ac:dyDescent="0.3">
      <c r="A1" t="s">
        <v>744</v>
      </c>
    </row>
    <row r="2" spans="1:9" ht="15" thickBot="1" x14ac:dyDescent="0.35"/>
    <row r="3" spans="1:9" x14ac:dyDescent="0.3">
      <c r="A3" s="114" t="s">
        <v>745</v>
      </c>
      <c r="B3" s="114"/>
    </row>
    <row r="4" spans="1:9" x14ac:dyDescent="0.3">
      <c r="A4" t="s">
        <v>746</v>
      </c>
      <c r="B4">
        <v>0.31052279456579823</v>
      </c>
    </row>
    <row r="5" spans="1:9" x14ac:dyDescent="0.3">
      <c r="A5" t="s">
        <v>747</v>
      </c>
      <c r="B5">
        <v>9.642440594495294E-2</v>
      </c>
    </row>
    <row r="6" spans="1:9" x14ac:dyDescent="0.3">
      <c r="A6" t="s">
        <v>748</v>
      </c>
      <c r="B6">
        <v>9.1290453706003805E-2</v>
      </c>
    </row>
    <row r="7" spans="1:9" x14ac:dyDescent="0.3">
      <c r="A7" t="s">
        <v>749</v>
      </c>
      <c r="B7">
        <v>4.3880884686645825E-2</v>
      </c>
    </row>
    <row r="8" spans="1:9" ht="15" thickBot="1" x14ac:dyDescent="0.35">
      <c r="A8" s="112" t="s">
        <v>750</v>
      </c>
      <c r="B8" s="112">
        <v>178</v>
      </c>
    </row>
    <row r="10" spans="1:9" ht="15" thickBot="1" x14ac:dyDescent="0.35">
      <c r="A10" t="s">
        <v>751</v>
      </c>
    </row>
    <row r="11" spans="1:9" x14ac:dyDescent="0.3">
      <c r="A11" s="113"/>
      <c r="B11" s="113" t="s">
        <v>755</v>
      </c>
      <c r="C11" s="113" t="s">
        <v>756</v>
      </c>
      <c r="D11" s="113" t="s">
        <v>757</v>
      </c>
      <c r="E11" s="113" t="s">
        <v>758</v>
      </c>
      <c r="F11" s="113" t="s">
        <v>759</v>
      </c>
    </row>
    <row r="12" spans="1:9" x14ac:dyDescent="0.3">
      <c r="A12" t="s">
        <v>752</v>
      </c>
      <c r="B12">
        <v>1</v>
      </c>
      <c r="C12">
        <v>3.6164785827476342E-2</v>
      </c>
      <c r="D12">
        <v>3.6164785827476342E-2</v>
      </c>
      <c r="E12">
        <v>18.781710747798083</v>
      </c>
      <c r="F12">
        <v>2.4597571852246835E-5</v>
      </c>
    </row>
    <row r="13" spans="1:9" x14ac:dyDescent="0.3">
      <c r="A13" t="s">
        <v>753</v>
      </c>
      <c r="B13">
        <v>176</v>
      </c>
      <c r="C13">
        <v>0.33889363919535664</v>
      </c>
      <c r="D13">
        <v>1.9255320408827082E-3</v>
      </c>
    </row>
    <row r="14" spans="1:9" ht="15" thickBot="1" x14ac:dyDescent="0.35">
      <c r="A14" s="112" t="s">
        <v>291</v>
      </c>
      <c r="B14" s="112">
        <v>177</v>
      </c>
      <c r="C14" s="112">
        <v>0.37505842502283299</v>
      </c>
      <c r="D14" s="112"/>
      <c r="E14" s="112"/>
      <c r="F14" s="112"/>
    </row>
    <row r="15" spans="1:9" ht="15" thickBot="1" x14ac:dyDescent="0.35"/>
    <row r="16" spans="1:9" x14ac:dyDescent="0.3">
      <c r="A16" s="113"/>
      <c r="B16" s="113" t="s">
        <v>760</v>
      </c>
      <c r="C16" s="113" t="s">
        <v>749</v>
      </c>
      <c r="D16" s="113" t="s">
        <v>761</v>
      </c>
      <c r="E16" s="113" t="s">
        <v>762</v>
      </c>
      <c r="F16" s="113" t="s">
        <v>763</v>
      </c>
      <c r="G16" s="113" t="s">
        <v>764</v>
      </c>
      <c r="H16" s="113" t="s">
        <v>765</v>
      </c>
      <c r="I16" s="113" t="s">
        <v>766</v>
      </c>
    </row>
    <row r="17" spans="1:9" x14ac:dyDescent="0.3">
      <c r="A17" t="s">
        <v>754</v>
      </c>
      <c r="B17">
        <v>1.1350683299236179E-3</v>
      </c>
      <c r="C17">
        <v>3.3723207438881735E-3</v>
      </c>
      <c r="D17">
        <v>0.33658374043476119</v>
      </c>
      <c r="E17">
        <v>0.73683170042306356</v>
      </c>
      <c r="F17">
        <v>-5.5203226245143233E-3</v>
      </c>
      <c r="G17">
        <v>7.7904592843615582E-3</v>
      </c>
      <c r="H17">
        <v>-5.5203226245143233E-3</v>
      </c>
      <c r="I17">
        <v>7.7904592843615582E-3</v>
      </c>
    </row>
    <row r="18" spans="1:9" ht="15" thickBot="1" x14ac:dyDescent="0.35">
      <c r="A18" s="112" t="s">
        <v>767</v>
      </c>
      <c r="B18" s="112">
        <v>0.5647646150575073</v>
      </c>
      <c r="C18" s="112">
        <v>0.13031664920924421</v>
      </c>
      <c r="D18" s="112">
        <v>4.333787113806828</v>
      </c>
      <c r="E18" s="112">
        <v>2.4597571852246571E-5</v>
      </c>
      <c r="F18" s="112">
        <v>0.30758022655243034</v>
      </c>
      <c r="G18" s="112">
        <v>0.82194900356258427</v>
      </c>
      <c r="H18" s="112">
        <v>0.30758022655243034</v>
      </c>
      <c r="I18" s="112">
        <v>0.82194900356258427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D2533-9FD4-4413-8818-59C98FC93DD9}">
  <sheetPr codeName="Sheet20"/>
  <dimension ref="A1:P181"/>
  <sheetViews>
    <sheetView showGridLines="0" workbookViewId="0">
      <selection activeCell="P4" sqref="P4:P181"/>
    </sheetView>
  </sheetViews>
  <sheetFormatPr defaultRowHeight="14.4" x14ac:dyDescent="0.3"/>
  <cols>
    <col min="1" max="2" width="13.6640625" style="22" customWidth="1"/>
    <col min="7" max="7" width="11.5546875" style="105" bestFit="1" customWidth="1"/>
    <col min="8" max="8" width="11.5546875" style="105" customWidth="1"/>
    <col min="10" max="10" width="10.33203125" bestFit="1" customWidth="1"/>
    <col min="15" max="15" width="12.33203125" style="105" customWidth="1"/>
    <col min="16" max="16" width="11.5546875" style="105" customWidth="1"/>
    <col min="19" max="19" width="10.44140625" bestFit="1" customWidth="1"/>
    <col min="20" max="20" width="11.44140625" bestFit="1" customWidth="1"/>
  </cols>
  <sheetData>
    <row r="1" spans="1:16" x14ac:dyDescent="0.3">
      <c r="A1" s="153" t="s">
        <v>737</v>
      </c>
      <c r="B1" s="153"/>
      <c r="C1" s="153"/>
      <c r="D1" s="153"/>
      <c r="E1" s="153"/>
      <c r="F1" s="153"/>
      <c r="G1" s="153"/>
      <c r="H1" s="109"/>
      <c r="J1" s="153" t="s">
        <v>731</v>
      </c>
      <c r="K1" s="153"/>
      <c r="L1" s="153"/>
      <c r="M1" s="153"/>
      <c r="N1" s="153"/>
      <c r="O1" s="153"/>
      <c r="P1" s="109"/>
    </row>
    <row r="2" spans="1:16" x14ac:dyDescent="0.3">
      <c r="A2" s="106" t="s">
        <v>364</v>
      </c>
      <c r="B2" s="96" t="s">
        <v>742</v>
      </c>
      <c r="C2" s="97" t="s">
        <v>732</v>
      </c>
      <c r="D2" s="97" t="s">
        <v>733</v>
      </c>
      <c r="E2" s="97" t="s">
        <v>734</v>
      </c>
      <c r="F2" s="97" t="s">
        <v>735</v>
      </c>
      <c r="G2" s="98" t="s">
        <v>739</v>
      </c>
      <c r="H2" s="110" t="s">
        <v>743</v>
      </c>
      <c r="J2" s="99" t="s">
        <v>364</v>
      </c>
      <c r="K2" s="99" t="s">
        <v>732</v>
      </c>
      <c r="L2" s="99" t="s">
        <v>733</v>
      </c>
      <c r="M2" s="99" t="s">
        <v>734</v>
      </c>
      <c r="N2" s="99" t="s">
        <v>735</v>
      </c>
      <c r="O2" s="100" t="s">
        <v>739</v>
      </c>
      <c r="P2" s="110" t="s">
        <v>743</v>
      </c>
    </row>
    <row r="3" spans="1:16" x14ac:dyDescent="0.3">
      <c r="A3" s="101">
        <v>44202</v>
      </c>
      <c r="B3" s="106" t="str">
        <f t="shared" ref="B3:B14" si="0">TEXT(A3,"dddd")</f>
        <v>Wednesday</v>
      </c>
      <c r="C3" s="108">
        <v>517.99</v>
      </c>
      <c r="D3" s="108">
        <v>520</v>
      </c>
      <c r="E3" s="108">
        <v>517.99</v>
      </c>
      <c r="F3" s="108">
        <v>520</v>
      </c>
      <c r="G3" s="108">
        <v>20100</v>
      </c>
      <c r="H3" s="111" t="e">
        <f>(C3-#REF!)/#REF!</f>
        <v>#REF!</v>
      </c>
      <c r="J3" s="102">
        <f t="shared" ref="J3:J14" si="1">A3</f>
        <v>44202</v>
      </c>
      <c r="K3" s="108">
        <f>_xlfn.XLOOKUP($J3,'Stock Data'!$J$2:$J$1239,'Stock Data'!K$2:K$1239)</f>
        <v>44812.38</v>
      </c>
      <c r="L3" s="108">
        <f>_xlfn.XLOOKUP($J3,'Stock Data'!$J$2:$J$1239,'Stock Data'!L$2:L$1239)</f>
        <v>45194.63</v>
      </c>
      <c r="M3" s="108">
        <f>_xlfn.XLOOKUP($J3,'Stock Data'!$J$2:$J$1239,'Stock Data'!M$2:M$1239)</f>
        <v>44812.38</v>
      </c>
      <c r="N3" s="108">
        <f>_xlfn.XLOOKUP($J3,'Stock Data'!$J$2:$J$1239,'Stock Data'!N$2:N$1239)</f>
        <v>45153.42</v>
      </c>
      <c r="O3" s="108">
        <f>_xlfn.XLOOKUP($J3,'Stock Data'!$J$2:$J$1239,'Stock Data'!O$2:O$1239)</f>
        <v>373173822</v>
      </c>
      <c r="P3" s="111" t="e">
        <f>(K3-#REF!)/#REF!</f>
        <v>#REF!</v>
      </c>
    </row>
    <row r="4" spans="1:16" x14ac:dyDescent="0.3">
      <c r="A4" s="101">
        <v>44209</v>
      </c>
      <c r="B4" s="106" t="str">
        <f t="shared" si="0"/>
        <v>Wednesday</v>
      </c>
      <c r="C4" s="108">
        <v>490.5</v>
      </c>
      <c r="D4" s="108">
        <v>500</v>
      </c>
      <c r="E4" s="108">
        <v>490.5</v>
      </c>
      <c r="F4" s="108">
        <v>500</v>
      </c>
      <c r="G4" s="108">
        <v>900</v>
      </c>
      <c r="H4" s="111">
        <f>(F4-F3)/F3</f>
        <v>-3.8461538461538464E-2</v>
      </c>
      <c r="J4" s="102">
        <f t="shared" si="1"/>
        <v>44209</v>
      </c>
      <c r="K4" s="108">
        <f>_xlfn.XLOOKUP($J4,'Stock Data'!$J$2:$J$1239,'Stock Data'!K$2:K$1239)</f>
        <v>46185.65</v>
      </c>
      <c r="L4" s="108">
        <f>_xlfn.XLOOKUP($J4,'Stock Data'!$J$2:$J$1239,'Stock Data'!L$2:L$1239)</f>
        <v>46316.33</v>
      </c>
      <c r="M4" s="108">
        <f>_xlfn.XLOOKUP($J4,'Stock Data'!$J$2:$J$1239,'Stock Data'!M$2:M$1239)</f>
        <v>46058.12</v>
      </c>
      <c r="N4" s="108">
        <f>_xlfn.XLOOKUP($J4,'Stock Data'!$J$2:$J$1239,'Stock Data'!N$2:N$1239)</f>
        <v>46091.96</v>
      </c>
      <c r="O4" s="108">
        <f>_xlfn.XLOOKUP($J4,'Stock Data'!$J$2:$J$1239,'Stock Data'!O$2:O$1239)</f>
        <v>466266888</v>
      </c>
      <c r="P4" s="111">
        <f>(N4-N3)/N3</f>
        <v>2.0785579475486041E-2</v>
      </c>
    </row>
    <row r="5" spans="1:16" x14ac:dyDescent="0.3">
      <c r="A5" s="101">
        <v>44223</v>
      </c>
      <c r="B5" s="106" t="str">
        <f t="shared" si="0"/>
        <v>Wednesday</v>
      </c>
      <c r="C5" s="108">
        <v>500</v>
      </c>
      <c r="D5" s="108">
        <v>500</v>
      </c>
      <c r="E5" s="108">
        <v>490</v>
      </c>
      <c r="F5" s="108">
        <v>499.8</v>
      </c>
      <c r="G5" s="108">
        <v>4200</v>
      </c>
      <c r="H5" s="111">
        <f t="shared" ref="H5:H68" si="2">(F5-F4)/F4</f>
        <v>-3.9999999999997725E-4</v>
      </c>
      <c r="J5" s="102">
        <f t="shared" si="1"/>
        <v>44223</v>
      </c>
      <c r="K5" s="108">
        <f>_xlfn.XLOOKUP($J5,'Stock Data'!$J$2:$J$1239,'Stock Data'!K$2:K$1239)</f>
        <v>46362.879999999997</v>
      </c>
      <c r="L5" s="108">
        <f>_xlfn.XLOOKUP($J5,'Stock Data'!$J$2:$J$1239,'Stock Data'!L$2:L$1239)</f>
        <v>46698.53</v>
      </c>
      <c r="M5" s="108">
        <f>_xlfn.XLOOKUP($J5,'Stock Data'!$J$2:$J$1239,'Stock Data'!M$2:M$1239)</f>
        <v>46314.99</v>
      </c>
      <c r="N5" s="108">
        <f>_xlfn.XLOOKUP($J5,'Stock Data'!$J$2:$J$1239,'Stock Data'!N$2:N$1239)</f>
        <v>46458.13</v>
      </c>
      <c r="O5" s="108">
        <f>_xlfn.XLOOKUP($J5,'Stock Data'!$J$2:$J$1239,'Stock Data'!O$2:O$1239)</f>
        <v>373945436</v>
      </c>
      <c r="P5" s="111">
        <f t="shared" ref="P5:P68" si="3">(N5-N4)/N4</f>
        <v>7.9443356281659154E-3</v>
      </c>
    </row>
    <row r="6" spans="1:16" x14ac:dyDescent="0.3">
      <c r="A6" s="101">
        <v>44230</v>
      </c>
      <c r="B6" s="106" t="str">
        <f t="shared" si="0"/>
        <v>Wednesday</v>
      </c>
      <c r="C6" s="108">
        <v>492</v>
      </c>
      <c r="D6" s="108">
        <v>492</v>
      </c>
      <c r="E6" s="108">
        <v>492</v>
      </c>
      <c r="F6" s="108">
        <v>492</v>
      </c>
      <c r="G6" s="108">
        <v>700</v>
      </c>
      <c r="H6" s="111">
        <f t="shared" si="2"/>
        <v>-1.5606242496998822E-2</v>
      </c>
      <c r="J6" s="102">
        <f t="shared" si="1"/>
        <v>44230</v>
      </c>
      <c r="K6" s="108">
        <f>_xlfn.XLOOKUP($J6,'Stock Data'!$J$2:$J$1239,'Stock Data'!K$2:K$1239)</f>
        <v>46743.14</v>
      </c>
      <c r="L6" s="108">
        <f>_xlfn.XLOOKUP($J6,'Stock Data'!$J$2:$J$1239,'Stock Data'!L$2:L$1239)</f>
        <v>47124.02</v>
      </c>
      <c r="M6" s="108">
        <f>_xlfn.XLOOKUP($J6,'Stock Data'!$J$2:$J$1239,'Stock Data'!M$2:M$1239)</f>
        <v>46743.14</v>
      </c>
      <c r="N6" s="108">
        <f>_xlfn.XLOOKUP($J6,'Stock Data'!$J$2:$J$1239,'Stock Data'!N$2:N$1239)</f>
        <v>46933.63</v>
      </c>
      <c r="O6" s="108">
        <f>_xlfn.XLOOKUP($J6,'Stock Data'!$J$2:$J$1239,'Stock Data'!O$2:O$1239)</f>
        <v>324703577</v>
      </c>
      <c r="P6" s="111">
        <f t="shared" si="3"/>
        <v>1.0235022373909584E-2</v>
      </c>
    </row>
    <row r="7" spans="1:16" x14ac:dyDescent="0.3">
      <c r="A7" s="101">
        <v>44244</v>
      </c>
      <c r="B7" s="106" t="str">
        <f t="shared" si="0"/>
        <v>Wednesday</v>
      </c>
      <c r="C7" s="108">
        <v>480</v>
      </c>
      <c r="D7" s="108">
        <v>480.01</v>
      </c>
      <c r="E7" s="108">
        <v>472</v>
      </c>
      <c r="F7" s="108">
        <v>472</v>
      </c>
      <c r="G7" s="108">
        <v>9500</v>
      </c>
      <c r="H7" s="111">
        <f t="shared" si="2"/>
        <v>-4.065040650406504E-2</v>
      </c>
      <c r="J7" s="102">
        <f t="shared" si="1"/>
        <v>44244</v>
      </c>
      <c r="K7" s="108">
        <f>_xlfn.XLOOKUP($J7,'Stock Data'!$J$2:$J$1239,'Stock Data'!K$2:K$1239)</f>
        <v>46925.46</v>
      </c>
      <c r="L7" s="108">
        <f>_xlfn.XLOOKUP($J7,'Stock Data'!$J$2:$J$1239,'Stock Data'!L$2:L$1239)</f>
        <v>47305.86</v>
      </c>
      <c r="M7" s="108">
        <f>_xlfn.XLOOKUP($J7,'Stock Data'!$J$2:$J$1239,'Stock Data'!M$2:M$1239)</f>
        <v>46726.21</v>
      </c>
      <c r="N7" s="108">
        <f>_xlfn.XLOOKUP($J7,'Stock Data'!$J$2:$J$1239,'Stock Data'!N$2:N$1239)</f>
        <v>46768.14</v>
      </c>
      <c r="O7" s="108">
        <f>_xlfn.XLOOKUP($J7,'Stock Data'!$J$2:$J$1239,'Stock Data'!O$2:O$1239)</f>
        <v>223532677</v>
      </c>
      <c r="P7" s="111">
        <f t="shared" si="3"/>
        <v>-3.5260430527107741E-3</v>
      </c>
    </row>
    <row r="8" spans="1:16" x14ac:dyDescent="0.3">
      <c r="A8" s="101">
        <v>44258</v>
      </c>
      <c r="B8" s="106" t="str">
        <f t="shared" si="0"/>
        <v>Wednesday</v>
      </c>
      <c r="C8" s="108">
        <v>449.5</v>
      </c>
      <c r="D8" s="108">
        <v>450</v>
      </c>
      <c r="E8" s="108">
        <v>440.01</v>
      </c>
      <c r="F8" s="108">
        <v>450</v>
      </c>
      <c r="G8" s="108">
        <v>3600</v>
      </c>
      <c r="H8" s="111">
        <f t="shared" si="2"/>
        <v>-4.6610169491525424E-2</v>
      </c>
      <c r="J8" s="102">
        <f t="shared" si="1"/>
        <v>44258</v>
      </c>
      <c r="K8" s="108">
        <f>_xlfn.XLOOKUP($J8,'Stock Data'!$J$2:$J$1239,'Stock Data'!K$2:K$1239)</f>
        <v>46013.440000000002</v>
      </c>
      <c r="L8" s="108">
        <f>_xlfn.XLOOKUP($J8,'Stock Data'!$J$2:$J$1239,'Stock Data'!L$2:L$1239)</f>
        <v>46189.25</v>
      </c>
      <c r="M8" s="108">
        <f>_xlfn.XLOOKUP($J8,'Stock Data'!$J$2:$J$1239,'Stock Data'!M$2:M$1239)</f>
        <v>45923.57</v>
      </c>
      <c r="N8" s="108">
        <f>_xlfn.XLOOKUP($J8,'Stock Data'!$J$2:$J$1239,'Stock Data'!N$2:N$1239)</f>
        <v>46160.78</v>
      </c>
      <c r="O8" s="108">
        <f>_xlfn.XLOOKUP($J8,'Stock Data'!$J$2:$J$1239,'Stock Data'!O$2:O$1239)</f>
        <v>198943781</v>
      </c>
      <c r="P8" s="111">
        <f t="shared" si="3"/>
        <v>-1.298661866817882E-2</v>
      </c>
    </row>
    <row r="9" spans="1:16" x14ac:dyDescent="0.3">
      <c r="A9" s="101">
        <v>44265</v>
      </c>
      <c r="B9" s="106" t="str">
        <f t="shared" si="0"/>
        <v>Wednesday</v>
      </c>
      <c r="C9" s="108">
        <v>435</v>
      </c>
      <c r="D9" s="108">
        <v>439</v>
      </c>
      <c r="E9" s="108">
        <v>420</v>
      </c>
      <c r="F9" s="108">
        <v>439</v>
      </c>
      <c r="G9" s="108">
        <v>3700</v>
      </c>
      <c r="H9" s="111">
        <f t="shared" si="2"/>
        <v>-2.4444444444444446E-2</v>
      </c>
      <c r="J9" s="102">
        <f t="shared" si="1"/>
        <v>44265</v>
      </c>
      <c r="K9" s="108">
        <f>_xlfn.XLOOKUP($J9,'Stock Data'!$J$2:$J$1239,'Stock Data'!K$2:K$1239)</f>
        <v>44285.74</v>
      </c>
      <c r="L9" s="108">
        <f>_xlfn.XLOOKUP($J9,'Stock Data'!$J$2:$J$1239,'Stock Data'!L$2:L$1239)</f>
        <v>44424.04</v>
      </c>
      <c r="M9" s="108">
        <f>_xlfn.XLOOKUP($J9,'Stock Data'!$J$2:$J$1239,'Stock Data'!M$2:M$1239)</f>
        <v>43620.77</v>
      </c>
      <c r="N9" s="108">
        <f>_xlfn.XLOOKUP($J9,'Stock Data'!$J$2:$J$1239,'Stock Data'!N$2:N$1239)</f>
        <v>43691.68</v>
      </c>
      <c r="O9" s="108">
        <f>_xlfn.XLOOKUP($J9,'Stock Data'!$J$2:$J$1239,'Stock Data'!O$2:O$1239)</f>
        <v>188317275</v>
      </c>
      <c r="P9" s="111">
        <f t="shared" si="3"/>
        <v>-5.348913081624701E-2</v>
      </c>
    </row>
    <row r="10" spans="1:16" x14ac:dyDescent="0.3">
      <c r="A10" s="101">
        <v>44272</v>
      </c>
      <c r="B10" s="106" t="str">
        <f t="shared" si="0"/>
        <v>Wednesday</v>
      </c>
      <c r="C10" s="108">
        <v>449.99</v>
      </c>
      <c r="D10" s="108">
        <v>449.99</v>
      </c>
      <c r="E10" s="108">
        <v>449.99</v>
      </c>
      <c r="F10" s="108">
        <v>449.99</v>
      </c>
      <c r="G10" s="108">
        <v>200</v>
      </c>
      <c r="H10" s="111">
        <f t="shared" si="2"/>
        <v>2.5034168564920294E-2</v>
      </c>
      <c r="J10" s="102">
        <f t="shared" si="1"/>
        <v>44272</v>
      </c>
      <c r="K10" s="108">
        <f>_xlfn.XLOOKUP($J10,'Stock Data'!$J$2:$J$1239,'Stock Data'!K$2:K$1239)</f>
        <v>45175.09</v>
      </c>
      <c r="L10" s="108">
        <f>_xlfn.XLOOKUP($J10,'Stock Data'!$J$2:$J$1239,'Stock Data'!L$2:L$1239)</f>
        <v>45541.04</v>
      </c>
      <c r="M10" s="108">
        <f>_xlfn.XLOOKUP($J10,'Stock Data'!$J$2:$J$1239,'Stock Data'!M$2:M$1239)</f>
        <v>45175.09</v>
      </c>
      <c r="N10" s="108">
        <f>_xlfn.XLOOKUP($J10,'Stock Data'!$J$2:$J$1239,'Stock Data'!N$2:N$1239)</f>
        <v>45450.31</v>
      </c>
      <c r="O10" s="108">
        <f>_xlfn.XLOOKUP($J10,'Stock Data'!$J$2:$J$1239,'Stock Data'!O$2:O$1239)</f>
        <v>263125791</v>
      </c>
      <c r="P10" s="111">
        <f t="shared" si="3"/>
        <v>4.0250912759591695E-2</v>
      </c>
    </row>
    <row r="11" spans="1:16" x14ac:dyDescent="0.3">
      <c r="A11" s="101">
        <v>44279</v>
      </c>
      <c r="B11" s="106" t="str">
        <f t="shared" si="0"/>
        <v>Wednesday</v>
      </c>
      <c r="C11" s="108">
        <v>486.2</v>
      </c>
      <c r="D11" s="108">
        <v>486.2</v>
      </c>
      <c r="E11" s="108">
        <v>486.2</v>
      </c>
      <c r="F11" s="108">
        <v>486.2</v>
      </c>
      <c r="G11" s="108">
        <v>100</v>
      </c>
      <c r="H11" s="111">
        <f t="shared" si="2"/>
        <v>8.0468454854552271E-2</v>
      </c>
      <c r="J11" s="102">
        <f t="shared" si="1"/>
        <v>44279</v>
      </c>
      <c r="K11" s="108">
        <f>_xlfn.XLOOKUP($J11,'Stock Data'!$J$2:$J$1239,'Stock Data'!K$2:K$1239)</f>
        <v>45390.73</v>
      </c>
      <c r="L11" s="108">
        <f>_xlfn.XLOOKUP($J11,'Stock Data'!$J$2:$J$1239,'Stock Data'!L$2:L$1239)</f>
        <v>45593.61</v>
      </c>
      <c r="M11" s="108">
        <f>_xlfn.XLOOKUP($J11,'Stock Data'!$J$2:$J$1239,'Stock Data'!M$2:M$1239)</f>
        <v>45255.55</v>
      </c>
      <c r="N11" s="108">
        <f>_xlfn.XLOOKUP($J11,'Stock Data'!$J$2:$J$1239,'Stock Data'!N$2:N$1239)</f>
        <v>45544.19</v>
      </c>
      <c r="O11" s="108">
        <f>_xlfn.XLOOKUP($J11,'Stock Data'!$J$2:$J$1239,'Stock Data'!O$2:O$1239)</f>
        <v>272534268</v>
      </c>
      <c r="P11" s="111">
        <f t="shared" si="3"/>
        <v>2.0655524681790875E-3</v>
      </c>
    </row>
    <row r="12" spans="1:16" x14ac:dyDescent="0.3">
      <c r="A12" s="101">
        <v>44293</v>
      </c>
      <c r="B12" s="106" t="str">
        <f t="shared" si="0"/>
        <v>Wednesday</v>
      </c>
      <c r="C12" s="108">
        <v>452</v>
      </c>
      <c r="D12" s="108">
        <v>459.5</v>
      </c>
      <c r="E12" s="108">
        <v>436</v>
      </c>
      <c r="F12" s="108">
        <v>440.01</v>
      </c>
      <c r="G12" s="108">
        <v>1500</v>
      </c>
      <c r="H12" s="111">
        <f t="shared" si="2"/>
        <v>-9.5002056766762641E-2</v>
      </c>
      <c r="J12" s="102">
        <f t="shared" si="1"/>
        <v>44293</v>
      </c>
      <c r="K12" s="108">
        <f>_xlfn.XLOOKUP($J12,'Stock Data'!$J$2:$J$1239,'Stock Data'!K$2:K$1239)</f>
        <v>44557.47</v>
      </c>
      <c r="L12" s="108">
        <f>_xlfn.XLOOKUP($J12,'Stock Data'!$J$2:$J$1239,'Stock Data'!L$2:L$1239)</f>
        <v>44571.91</v>
      </c>
      <c r="M12" s="108">
        <f>_xlfn.XLOOKUP($J12,'Stock Data'!$J$2:$J$1239,'Stock Data'!M$2:M$1239)</f>
        <v>43751.77</v>
      </c>
      <c r="N12" s="108">
        <f>_xlfn.XLOOKUP($J12,'Stock Data'!$J$2:$J$1239,'Stock Data'!N$2:N$1239)</f>
        <v>43953.58</v>
      </c>
      <c r="O12" s="108">
        <f>_xlfn.XLOOKUP($J12,'Stock Data'!$J$2:$J$1239,'Stock Data'!O$2:O$1239)</f>
        <v>195146264</v>
      </c>
      <c r="P12" s="111">
        <f t="shared" si="3"/>
        <v>-3.4924542515741314E-2</v>
      </c>
    </row>
    <row r="13" spans="1:16" x14ac:dyDescent="0.3">
      <c r="A13" s="101">
        <v>44300</v>
      </c>
      <c r="B13" s="106" t="str">
        <f t="shared" si="0"/>
        <v>Wednesday</v>
      </c>
      <c r="C13" s="108">
        <v>475</v>
      </c>
      <c r="D13" s="108">
        <v>489</v>
      </c>
      <c r="E13" s="108">
        <v>445.1</v>
      </c>
      <c r="F13" s="108">
        <v>479.88</v>
      </c>
      <c r="G13" s="108">
        <v>26100</v>
      </c>
      <c r="H13" s="111">
        <f t="shared" si="2"/>
        <v>9.0611577009613434E-2</v>
      </c>
      <c r="J13" s="102">
        <f t="shared" si="1"/>
        <v>44300</v>
      </c>
      <c r="K13" s="108">
        <f>_xlfn.XLOOKUP($J13,'Stock Data'!$J$2:$J$1239,'Stock Data'!K$2:K$1239)</f>
        <v>45099.5</v>
      </c>
      <c r="L13" s="108">
        <f>_xlfn.XLOOKUP($J13,'Stock Data'!$J$2:$J$1239,'Stock Data'!L$2:L$1239)</f>
        <v>45347.4</v>
      </c>
      <c r="M13" s="108">
        <f>_xlfn.XLOOKUP($J13,'Stock Data'!$J$2:$J$1239,'Stock Data'!M$2:M$1239)</f>
        <v>45082.85</v>
      </c>
      <c r="N13" s="108">
        <f>_xlfn.XLOOKUP($J13,'Stock Data'!$J$2:$J$1239,'Stock Data'!N$2:N$1239)</f>
        <v>45311.22</v>
      </c>
      <c r="O13" s="108">
        <f>_xlfn.XLOOKUP($J13,'Stock Data'!$J$2:$J$1239,'Stock Data'!O$2:O$1239)</f>
        <v>135875281</v>
      </c>
      <c r="P13" s="111">
        <f t="shared" si="3"/>
        <v>3.0888041429162297E-2</v>
      </c>
    </row>
    <row r="14" spans="1:16" x14ac:dyDescent="0.3">
      <c r="A14" s="101">
        <v>44307</v>
      </c>
      <c r="B14" s="106" t="str">
        <f t="shared" si="0"/>
        <v>Wednesday</v>
      </c>
      <c r="C14" s="108">
        <v>480</v>
      </c>
      <c r="D14" s="108">
        <v>480</v>
      </c>
      <c r="E14" s="108">
        <v>475</v>
      </c>
      <c r="F14" s="108">
        <v>475</v>
      </c>
      <c r="G14" s="108">
        <v>4200</v>
      </c>
      <c r="H14" s="111">
        <f t="shared" si="2"/>
        <v>-1.0169208968908884E-2</v>
      </c>
      <c r="J14" s="102">
        <f t="shared" si="1"/>
        <v>44307</v>
      </c>
      <c r="K14" s="108">
        <f>_xlfn.XLOOKUP($J14,'Stock Data'!$J$2:$J$1239,'Stock Data'!K$2:K$1239)</f>
        <v>45538.07</v>
      </c>
      <c r="L14" s="108">
        <f>_xlfn.XLOOKUP($J14,'Stock Data'!$J$2:$J$1239,'Stock Data'!L$2:L$1239)</f>
        <v>45626.879999999997</v>
      </c>
      <c r="M14" s="108">
        <f>_xlfn.XLOOKUP($J14,'Stock Data'!$J$2:$J$1239,'Stock Data'!M$2:M$1239)</f>
        <v>45226.18</v>
      </c>
      <c r="N14" s="108">
        <f>_xlfn.XLOOKUP($J14,'Stock Data'!$J$2:$J$1239,'Stock Data'!N$2:N$1239)</f>
        <v>45306.54</v>
      </c>
      <c r="O14" s="108">
        <f>_xlfn.XLOOKUP($J14,'Stock Data'!$J$2:$J$1239,'Stock Data'!O$2:O$1239)</f>
        <v>171317725</v>
      </c>
      <c r="P14" s="111">
        <f t="shared" si="3"/>
        <v>-1.0328567626297175E-4</v>
      </c>
    </row>
    <row r="15" spans="1:16" x14ac:dyDescent="0.3">
      <c r="A15" s="101">
        <v>44314</v>
      </c>
      <c r="B15" s="106" t="str">
        <f t="shared" ref="B15:B27" si="4">TEXT(A15,"dddd")</f>
        <v>Wednesday</v>
      </c>
      <c r="C15" s="108">
        <v>483</v>
      </c>
      <c r="D15" s="108">
        <v>489</v>
      </c>
      <c r="E15" s="108">
        <v>483</v>
      </c>
      <c r="F15" s="108">
        <v>489</v>
      </c>
      <c r="G15" s="108">
        <v>300</v>
      </c>
      <c r="H15" s="111">
        <f t="shared" si="2"/>
        <v>2.9473684210526315E-2</v>
      </c>
      <c r="J15" s="102">
        <f t="shared" ref="J15:J27" si="5">A15</f>
        <v>44314</v>
      </c>
      <c r="K15" s="108">
        <f>_xlfn.XLOOKUP($J15,'Stock Data'!$J$2:$J$1239,'Stock Data'!K$2:K$1239)</f>
        <v>45351.97</v>
      </c>
      <c r="L15" s="108">
        <f>_xlfn.XLOOKUP($J15,'Stock Data'!$J$2:$J$1239,'Stock Data'!L$2:L$1239)</f>
        <v>45589.26</v>
      </c>
      <c r="M15" s="108">
        <f>_xlfn.XLOOKUP($J15,'Stock Data'!$J$2:$J$1239,'Stock Data'!M$2:M$1239)</f>
        <v>45020.83</v>
      </c>
      <c r="N15" s="108">
        <f>_xlfn.XLOOKUP($J15,'Stock Data'!$J$2:$J$1239,'Stock Data'!N$2:N$1239)</f>
        <v>45059.12</v>
      </c>
      <c r="O15" s="108">
        <f>_xlfn.XLOOKUP($J15,'Stock Data'!$J$2:$J$1239,'Stock Data'!O$2:O$1239)</f>
        <v>140915480</v>
      </c>
      <c r="P15" s="111">
        <f t="shared" si="3"/>
        <v>-5.4610217421148964E-3</v>
      </c>
    </row>
    <row r="16" spans="1:16" x14ac:dyDescent="0.3">
      <c r="A16" s="101">
        <v>44321</v>
      </c>
      <c r="B16" s="106" t="str">
        <f t="shared" si="4"/>
        <v>Wednesday</v>
      </c>
      <c r="C16" s="108">
        <v>451</v>
      </c>
      <c r="D16" s="108">
        <v>451.2</v>
      </c>
      <c r="E16" s="108">
        <v>451</v>
      </c>
      <c r="F16" s="108">
        <v>451</v>
      </c>
      <c r="G16" s="108">
        <v>600</v>
      </c>
      <c r="H16" s="111">
        <f t="shared" si="2"/>
        <v>-7.7709611451942745E-2</v>
      </c>
      <c r="J16" s="102">
        <f t="shared" si="5"/>
        <v>44321</v>
      </c>
      <c r="K16" s="108">
        <f>_xlfn.XLOOKUP($J16,'Stock Data'!$J$2:$J$1239,'Stock Data'!K$2:K$1239)</f>
        <v>44961.65</v>
      </c>
      <c r="L16" s="108">
        <f>_xlfn.XLOOKUP($J16,'Stock Data'!$J$2:$J$1239,'Stock Data'!L$2:L$1239)</f>
        <v>45173.61</v>
      </c>
      <c r="M16" s="108">
        <f>_xlfn.XLOOKUP($J16,'Stock Data'!$J$2:$J$1239,'Stock Data'!M$2:M$1239)</f>
        <v>44728.37</v>
      </c>
      <c r="N16" s="108">
        <f>_xlfn.XLOOKUP($J16,'Stock Data'!$J$2:$J$1239,'Stock Data'!N$2:N$1239)</f>
        <v>44943.61</v>
      </c>
      <c r="O16" s="108">
        <f>_xlfn.XLOOKUP($J16,'Stock Data'!$J$2:$J$1239,'Stock Data'!O$2:O$1239)</f>
        <v>129445703</v>
      </c>
      <c r="P16" s="111">
        <f t="shared" si="3"/>
        <v>-2.5635209919768081E-3</v>
      </c>
    </row>
    <row r="17" spans="1:16" x14ac:dyDescent="0.3">
      <c r="A17" s="101">
        <v>44335</v>
      </c>
      <c r="B17" s="106" t="str">
        <f t="shared" si="4"/>
        <v>Wednesday</v>
      </c>
      <c r="C17" s="108">
        <v>481</v>
      </c>
      <c r="D17" s="108">
        <v>481</v>
      </c>
      <c r="E17" s="108">
        <v>457</v>
      </c>
      <c r="F17" s="108">
        <v>460.75</v>
      </c>
      <c r="G17" s="108">
        <v>600</v>
      </c>
      <c r="H17" s="111">
        <f t="shared" si="2"/>
        <v>2.1618625277161862E-2</v>
      </c>
      <c r="J17" s="102">
        <f t="shared" si="5"/>
        <v>44335</v>
      </c>
      <c r="K17" s="108">
        <f>_xlfn.XLOOKUP($J17,'Stock Data'!$J$2:$J$1239,'Stock Data'!K$2:K$1239)</f>
        <v>45898.06</v>
      </c>
      <c r="L17" s="108">
        <f>_xlfn.XLOOKUP($J17,'Stock Data'!$J$2:$J$1239,'Stock Data'!L$2:L$1239)</f>
        <v>45981.82</v>
      </c>
      <c r="M17" s="108">
        <f>_xlfn.XLOOKUP($J17,'Stock Data'!$J$2:$J$1239,'Stock Data'!M$2:M$1239)</f>
        <v>45610.91</v>
      </c>
      <c r="N17" s="108">
        <f>_xlfn.XLOOKUP($J17,'Stock Data'!$J$2:$J$1239,'Stock Data'!N$2:N$1239)</f>
        <v>45682.11</v>
      </c>
      <c r="O17" s="108">
        <f>_xlfn.XLOOKUP($J17,'Stock Data'!$J$2:$J$1239,'Stock Data'!O$2:O$1239)</f>
        <v>297556614</v>
      </c>
      <c r="P17" s="111">
        <f t="shared" si="3"/>
        <v>1.6431701859285448E-2</v>
      </c>
    </row>
    <row r="18" spans="1:16" x14ac:dyDescent="0.3">
      <c r="A18" s="101">
        <v>44342</v>
      </c>
      <c r="B18" s="106" t="str">
        <f t="shared" si="4"/>
        <v>Wednesday</v>
      </c>
      <c r="C18" s="108">
        <v>466</v>
      </c>
      <c r="D18" s="108">
        <v>466</v>
      </c>
      <c r="E18" s="108">
        <v>466</v>
      </c>
      <c r="F18" s="108">
        <v>466</v>
      </c>
      <c r="G18" s="108">
        <v>200</v>
      </c>
      <c r="H18" s="111">
        <f t="shared" si="2"/>
        <v>1.1394465545306565E-2</v>
      </c>
      <c r="J18" s="102">
        <f t="shared" si="5"/>
        <v>44342</v>
      </c>
      <c r="K18" s="108">
        <f>_xlfn.XLOOKUP($J18,'Stock Data'!$J$2:$J$1239,'Stock Data'!K$2:K$1239)</f>
        <v>46437.52</v>
      </c>
      <c r="L18" s="108">
        <f>_xlfn.XLOOKUP($J18,'Stock Data'!$J$2:$J$1239,'Stock Data'!L$2:L$1239)</f>
        <v>46856.27</v>
      </c>
      <c r="M18" s="108">
        <f>_xlfn.XLOOKUP($J18,'Stock Data'!$J$2:$J$1239,'Stock Data'!M$2:M$1239)</f>
        <v>46424.43</v>
      </c>
      <c r="N18" s="108">
        <f>_xlfn.XLOOKUP($J18,'Stock Data'!$J$2:$J$1239,'Stock Data'!N$2:N$1239)</f>
        <v>46812.31</v>
      </c>
      <c r="O18" s="108">
        <f>_xlfn.XLOOKUP($J18,'Stock Data'!$J$2:$J$1239,'Stock Data'!O$2:O$1239)</f>
        <v>306272522</v>
      </c>
      <c r="P18" s="111">
        <f t="shared" si="3"/>
        <v>2.4740538473376057E-2</v>
      </c>
    </row>
    <row r="19" spans="1:16" x14ac:dyDescent="0.3">
      <c r="A19" s="101">
        <v>44349</v>
      </c>
      <c r="B19" s="106" t="str">
        <f t="shared" si="4"/>
        <v>Wednesday</v>
      </c>
      <c r="C19" s="108">
        <v>471</v>
      </c>
      <c r="D19" s="108">
        <v>474</v>
      </c>
      <c r="E19" s="108">
        <v>470.98</v>
      </c>
      <c r="F19" s="108">
        <v>474</v>
      </c>
      <c r="G19" s="108">
        <v>1900</v>
      </c>
      <c r="H19" s="111">
        <f t="shared" si="2"/>
        <v>1.7167381974248927E-2</v>
      </c>
      <c r="J19" s="102">
        <f t="shared" si="5"/>
        <v>44349</v>
      </c>
      <c r="K19" s="108">
        <f>_xlfn.XLOOKUP($J19,'Stock Data'!$J$2:$J$1239,'Stock Data'!K$2:K$1239)</f>
        <v>48286.31</v>
      </c>
      <c r="L19" s="108">
        <f>_xlfn.XLOOKUP($J19,'Stock Data'!$J$2:$J$1239,'Stock Data'!L$2:L$1239)</f>
        <v>48286.46</v>
      </c>
      <c r="M19" s="108">
        <f>_xlfn.XLOOKUP($J19,'Stock Data'!$J$2:$J$1239,'Stock Data'!M$2:M$1239)</f>
        <v>47957.91</v>
      </c>
      <c r="N19" s="108">
        <f>_xlfn.XLOOKUP($J19,'Stock Data'!$J$2:$J$1239,'Stock Data'!N$2:N$1239)</f>
        <v>48126.9</v>
      </c>
      <c r="O19" s="108">
        <f>_xlfn.XLOOKUP($J19,'Stock Data'!$J$2:$J$1239,'Stock Data'!O$2:O$1239)</f>
        <v>361191723</v>
      </c>
      <c r="P19" s="111">
        <f t="shared" si="3"/>
        <v>2.808214335075547E-2</v>
      </c>
    </row>
    <row r="20" spans="1:16" x14ac:dyDescent="0.3">
      <c r="A20" s="101">
        <v>44356</v>
      </c>
      <c r="B20" s="106" t="str">
        <f t="shared" si="4"/>
        <v>Wednesday</v>
      </c>
      <c r="C20" s="108">
        <v>470.01</v>
      </c>
      <c r="D20" s="108">
        <v>470.01</v>
      </c>
      <c r="E20" s="108">
        <v>467.01</v>
      </c>
      <c r="F20" s="108">
        <v>469.95</v>
      </c>
      <c r="G20" s="108">
        <v>2400</v>
      </c>
      <c r="H20" s="111">
        <f t="shared" si="2"/>
        <v>-8.5443037974683791E-3</v>
      </c>
      <c r="J20" s="102">
        <f t="shared" si="5"/>
        <v>44356</v>
      </c>
      <c r="K20" s="108">
        <f>_xlfn.XLOOKUP($J20,'Stock Data'!$J$2:$J$1239,'Stock Data'!K$2:K$1239)</f>
        <v>48232.99</v>
      </c>
      <c r="L20" s="108">
        <f>_xlfn.XLOOKUP($J20,'Stock Data'!$J$2:$J$1239,'Stock Data'!L$2:L$1239)</f>
        <v>48313.35</v>
      </c>
      <c r="M20" s="108">
        <f>_xlfn.XLOOKUP($J20,'Stock Data'!$J$2:$J$1239,'Stock Data'!M$2:M$1239)</f>
        <v>47725.94</v>
      </c>
      <c r="N20" s="108">
        <f>_xlfn.XLOOKUP($J20,'Stock Data'!$J$2:$J$1239,'Stock Data'!N$2:N$1239)</f>
        <v>47777.62</v>
      </c>
      <c r="O20" s="108">
        <f>_xlfn.XLOOKUP($J20,'Stock Data'!$J$2:$J$1239,'Stock Data'!O$2:O$1239)</f>
        <v>296727403</v>
      </c>
      <c r="P20" s="111">
        <f t="shared" si="3"/>
        <v>-7.2574797046973489E-3</v>
      </c>
    </row>
    <row r="21" spans="1:16" x14ac:dyDescent="0.3">
      <c r="A21" s="101">
        <v>44363</v>
      </c>
      <c r="B21" s="106" t="str">
        <f t="shared" si="4"/>
        <v>Wednesday</v>
      </c>
      <c r="C21" s="108">
        <v>470.38</v>
      </c>
      <c r="D21" s="108">
        <v>477</v>
      </c>
      <c r="E21" s="108">
        <v>470.38</v>
      </c>
      <c r="F21" s="108">
        <v>471</v>
      </c>
      <c r="G21" s="108">
        <v>800</v>
      </c>
      <c r="H21" s="111">
        <f t="shared" si="2"/>
        <v>2.2342802425790219E-3</v>
      </c>
      <c r="J21" s="102">
        <f t="shared" si="5"/>
        <v>44363</v>
      </c>
      <c r="K21" s="108">
        <f>_xlfn.XLOOKUP($J21,'Stock Data'!$J$2:$J$1239,'Stock Data'!K$2:K$1239)</f>
        <v>48792.27</v>
      </c>
      <c r="L21" s="108">
        <f>_xlfn.XLOOKUP($J21,'Stock Data'!$J$2:$J$1239,'Stock Data'!L$2:L$1239)</f>
        <v>48878.2</v>
      </c>
      <c r="M21" s="108">
        <f>_xlfn.XLOOKUP($J21,'Stock Data'!$J$2:$J$1239,'Stock Data'!M$2:M$1239)</f>
        <v>48426.67</v>
      </c>
      <c r="N21" s="108">
        <f>_xlfn.XLOOKUP($J21,'Stock Data'!$J$2:$J$1239,'Stock Data'!N$2:N$1239)</f>
        <v>48480.9</v>
      </c>
      <c r="O21" s="108">
        <f>_xlfn.XLOOKUP($J21,'Stock Data'!$J$2:$J$1239,'Stock Data'!O$2:O$1239)</f>
        <v>409175859</v>
      </c>
      <c r="P21" s="111">
        <f t="shared" si="3"/>
        <v>1.4719862563267044E-2</v>
      </c>
    </row>
    <row r="22" spans="1:16" x14ac:dyDescent="0.3">
      <c r="A22" s="101">
        <v>44370</v>
      </c>
      <c r="B22" s="106" t="str">
        <f t="shared" si="4"/>
        <v>Wednesday</v>
      </c>
      <c r="C22" s="108">
        <v>500.01</v>
      </c>
      <c r="D22" s="108">
        <v>505</v>
      </c>
      <c r="E22" s="108">
        <v>500</v>
      </c>
      <c r="F22" s="108">
        <v>500.08</v>
      </c>
      <c r="G22" s="108">
        <v>8400</v>
      </c>
      <c r="H22" s="111">
        <f t="shared" si="2"/>
        <v>6.1740976645435208E-2</v>
      </c>
      <c r="J22" s="102">
        <f t="shared" si="5"/>
        <v>44370</v>
      </c>
      <c r="K22" s="108">
        <f>_xlfn.XLOOKUP($J22,'Stock Data'!$J$2:$J$1239,'Stock Data'!K$2:K$1239)</f>
        <v>48053.75</v>
      </c>
      <c r="L22" s="108">
        <f>_xlfn.XLOOKUP($J22,'Stock Data'!$J$2:$J$1239,'Stock Data'!L$2:L$1239)</f>
        <v>48134.95</v>
      </c>
      <c r="M22" s="108">
        <f>_xlfn.XLOOKUP($J22,'Stock Data'!$J$2:$J$1239,'Stock Data'!M$2:M$1239)</f>
        <v>47865.11</v>
      </c>
      <c r="N22" s="108">
        <f>_xlfn.XLOOKUP($J22,'Stock Data'!$J$2:$J$1239,'Stock Data'!N$2:N$1239)</f>
        <v>47900.7</v>
      </c>
      <c r="O22" s="108">
        <f>_xlfn.XLOOKUP($J22,'Stock Data'!$J$2:$J$1239,'Stock Data'!O$2:O$1239)</f>
        <v>237206903</v>
      </c>
      <c r="P22" s="111">
        <f t="shared" si="3"/>
        <v>-1.1967599611393442E-2</v>
      </c>
    </row>
    <row r="23" spans="1:16" x14ac:dyDescent="0.3">
      <c r="A23" s="101">
        <v>44377</v>
      </c>
      <c r="B23" s="106" t="str">
        <f t="shared" si="4"/>
        <v>Wednesday</v>
      </c>
      <c r="C23" s="108">
        <v>480.01</v>
      </c>
      <c r="D23" s="108">
        <v>480.01</v>
      </c>
      <c r="E23" s="108">
        <v>480</v>
      </c>
      <c r="F23" s="108">
        <v>480</v>
      </c>
      <c r="G23" s="108">
        <v>700</v>
      </c>
      <c r="H23" s="111">
        <f t="shared" si="2"/>
        <v>-4.01535754279315E-2</v>
      </c>
      <c r="J23" s="102">
        <f t="shared" si="5"/>
        <v>44377</v>
      </c>
      <c r="K23" s="108">
        <f>_xlfn.XLOOKUP($J23,'Stock Data'!$J$2:$J$1239,'Stock Data'!K$2:K$1239)</f>
        <v>47230.239999999998</v>
      </c>
      <c r="L23" s="108">
        <f>_xlfn.XLOOKUP($J23,'Stock Data'!$J$2:$J$1239,'Stock Data'!L$2:L$1239)</f>
        <v>47460.31</v>
      </c>
      <c r="M23" s="108">
        <f>_xlfn.XLOOKUP($J23,'Stock Data'!$J$2:$J$1239,'Stock Data'!M$2:M$1239)</f>
        <v>47171.69</v>
      </c>
      <c r="N23" s="108">
        <f>_xlfn.XLOOKUP($J23,'Stock Data'!$J$2:$J$1239,'Stock Data'!N$2:N$1239)</f>
        <v>47356.02</v>
      </c>
      <c r="O23" s="108">
        <f>_xlfn.XLOOKUP($J23,'Stock Data'!$J$2:$J$1239,'Stock Data'!O$2:O$1239)</f>
        <v>152999118</v>
      </c>
      <c r="P23" s="111">
        <f t="shared" si="3"/>
        <v>-1.137102380549763E-2</v>
      </c>
    </row>
    <row r="24" spans="1:16" x14ac:dyDescent="0.3">
      <c r="A24" s="101">
        <v>44384</v>
      </c>
      <c r="B24" s="106" t="str">
        <f t="shared" si="4"/>
        <v>Wednesday</v>
      </c>
      <c r="C24" s="108">
        <v>480.2</v>
      </c>
      <c r="D24" s="108">
        <v>485</v>
      </c>
      <c r="E24" s="108">
        <v>480.2</v>
      </c>
      <c r="F24" s="108">
        <v>485</v>
      </c>
      <c r="G24" s="108">
        <v>2400</v>
      </c>
      <c r="H24" s="111">
        <f t="shared" si="2"/>
        <v>1.0416666666666666E-2</v>
      </c>
      <c r="J24" s="102">
        <f t="shared" si="5"/>
        <v>44384</v>
      </c>
      <c r="K24" s="108">
        <f>_xlfn.XLOOKUP($J24,'Stock Data'!$J$2:$J$1239,'Stock Data'!K$2:K$1239)</f>
        <v>47331.7</v>
      </c>
      <c r="L24" s="108">
        <f>_xlfn.XLOOKUP($J24,'Stock Data'!$J$2:$J$1239,'Stock Data'!L$2:L$1239)</f>
        <v>47375.67</v>
      </c>
      <c r="M24" s="108">
        <f>_xlfn.XLOOKUP($J24,'Stock Data'!$J$2:$J$1239,'Stock Data'!M$2:M$1239)</f>
        <v>47034.64</v>
      </c>
      <c r="N24" s="108">
        <f>_xlfn.XLOOKUP($J24,'Stock Data'!$J$2:$J$1239,'Stock Data'!N$2:N$1239)</f>
        <v>47247.92</v>
      </c>
      <c r="O24" s="108">
        <f>_xlfn.XLOOKUP($J24,'Stock Data'!$J$2:$J$1239,'Stock Data'!O$2:O$1239)</f>
        <v>158292162</v>
      </c>
      <c r="P24" s="111">
        <f t="shared" si="3"/>
        <v>-2.2827087242550904E-3</v>
      </c>
    </row>
    <row r="25" spans="1:16" x14ac:dyDescent="0.3">
      <c r="A25" s="101">
        <v>44405</v>
      </c>
      <c r="B25" s="106" t="str">
        <f t="shared" si="4"/>
        <v>Wednesday</v>
      </c>
      <c r="C25" s="108">
        <v>472</v>
      </c>
      <c r="D25" s="108">
        <v>473</v>
      </c>
      <c r="E25" s="108">
        <v>470</v>
      </c>
      <c r="F25" s="108">
        <v>470</v>
      </c>
      <c r="G25" s="108">
        <v>3300</v>
      </c>
      <c r="H25" s="111">
        <f t="shared" si="2"/>
        <v>-3.0927835051546393E-2</v>
      </c>
      <c r="J25" s="102">
        <f t="shared" si="5"/>
        <v>44405</v>
      </c>
      <c r="K25" s="108">
        <f>_xlfn.XLOOKUP($J25,'Stock Data'!$J$2:$J$1239,'Stock Data'!K$2:K$1239)</f>
        <v>47780.959999999999</v>
      </c>
      <c r="L25" s="108">
        <f>_xlfn.XLOOKUP($J25,'Stock Data'!$J$2:$J$1239,'Stock Data'!L$2:L$1239)</f>
        <v>47874.69</v>
      </c>
      <c r="M25" s="108">
        <f>_xlfn.XLOOKUP($J25,'Stock Data'!$J$2:$J$1239,'Stock Data'!M$2:M$1239)</f>
        <v>47241.55</v>
      </c>
      <c r="N25" s="108">
        <f>_xlfn.XLOOKUP($J25,'Stock Data'!$J$2:$J$1239,'Stock Data'!N$2:N$1239)</f>
        <v>47318.03</v>
      </c>
      <c r="O25" s="108">
        <f>_xlfn.XLOOKUP($J25,'Stock Data'!$J$2:$J$1239,'Stock Data'!O$2:O$1239)</f>
        <v>128927617</v>
      </c>
      <c r="P25" s="111">
        <f t="shared" si="3"/>
        <v>1.483874845707506E-3</v>
      </c>
    </row>
    <row r="26" spans="1:16" x14ac:dyDescent="0.3">
      <c r="A26" s="101">
        <v>44412</v>
      </c>
      <c r="B26" s="106" t="str">
        <f t="shared" si="4"/>
        <v>Wednesday</v>
      </c>
      <c r="C26" s="108">
        <v>499.99</v>
      </c>
      <c r="D26" s="108">
        <v>500</v>
      </c>
      <c r="E26" s="108">
        <v>496</v>
      </c>
      <c r="F26" s="108">
        <v>496</v>
      </c>
      <c r="G26" s="108">
        <v>2300</v>
      </c>
      <c r="H26" s="111">
        <f t="shared" si="2"/>
        <v>5.5319148936170209E-2</v>
      </c>
      <c r="J26" s="102">
        <f t="shared" si="5"/>
        <v>44412</v>
      </c>
      <c r="K26" s="108">
        <f>_xlfn.XLOOKUP($J26,'Stock Data'!$J$2:$J$1239,'Stock Data'!K$2:K$1239)</f>
        <v>47825.88</v>
      </c>
      <c r="L26" s="108">
        <f>_xlfn.XLOOKUP($J26,'Stock Data'!$J$2:$J$1239,'Stock Data'!L$2:L$1239)</f>
        <v>47980.12</v>
      </c>
      <c r="M26" s="108">
        <f>_xlfn.XLOOKUP($J26,'Stock Data'!$J$2:$J$1239,'Stock Data'!M$2:M$1239)</f>
        <v>47709.38</v>
      </c>
      <c r="N26" s="108">
        <f>_xlfn.XLOOKUP($J26,'Stock Data'!$J$2:$J$1239,'Stock Data'!N$2:N$1239)</f>
        <v>47789.88</v>
      </c>
      <c r="O26" s="108">
        <f>_xlfn.XLOOKUP($J26,'Stock Data'!$J$2:$J$1239,'Stock Data'!O$2:O$1239)</f>
        <v>165225226</v>
      </c>
      <c r="P26" s="111">
        <f t="shared" si="3"/>
        <v>9.9718859808829441E-3</v>
      </c>
    </row>
    <row r="27" spans="1:16" x14ac:dyDescent="0.3">
      <c r="A27" s="101">
        <v>44419</v>
      </c>
      <c r="B27" s="106" t="str">
        <f t="shared" si="4"/>
        <v>Wednesday</v>
      </c>
      <c r="C27" s="108">
        <v>490</v>
      </c>
      <c r="D27" s="108">
        <v>490</v>
      </c>
      <c r="E27" s="108">
        <v>490</v>
      </c>
      <c r="F27" s="108">
        <v>490</v>
      </c>
      <c r="G27" s="108">
        <v>200</v>
      </c>
      <c r="H27" s="111">
        <f t="shared" si="2"/>
        <v>-1.2096774193548387E-2</v>
      </c>
      <c r="J27" s="102">
        <f t="shared" si="5"/>
        <v>44419</v>
      </c>
      <c r="K27" s="108">
        <f>_xlfn.XLOOKUP($J27,'Stock Data'!$J$2:$J$1239,'Stock Data'!K$2:K$1239)</f>
        <v>47312.14</v>
      </c>
      <c r="L27" s="108">
        <f>_xlfn.XLOOKUP($J27,'Stock Data'!$J$2:$J$1239,'Stock Data'!L$2:L$1239)</f>
        <v>47627.59</v>
      </c>
      <c r="M27" s="108">
        <f>_xlfn.XLOOKUP($J27,'Stock Data'!$J$2:$J$1239,'Stock Data'!M$2:M$1239)</f>
        <v>47291.59</v>
      </c>
      <c r="N27" s="108">
        <f>_xlfn.XLOOKUP($J27,'Stock Data'!$J$2:$J$1239,'Stock Data'!N$2:N$1239)</f>
        <v>47377.38</v>
      </c>
      <c r="O27" s="108">
        <f>_xlfn.XLOOKUP($J27,'Stock Data'!$J$2:$J$1239,'Stock Data'!O$2:O$1239)</f>
        <v>138307014</v>
      </c>
      <c r="P27" s="111">
        <f t="shared" si="3"/>
        <v>-8.6315345424596169E-3</v>
      </c>
    </row>
    <row r="28" spans="1:16" x14ac:dyDescent="0.3">
      <c r="A28" s="101">
        <v>44433</v>
      </c>
      <c r="B28" s="106" t="str">
        <f t="shared" ref="B28:B41" si="6">TEXT(A28,"dddd")</f>
        <v>Wednesday</v>
      </c>
      <c r="C28" s="108">
        <v>476</v>
      </c>
      <c r="D28" s="108">
        <v>478</v>
      </c>
      <c r="E28" s="108">
        <v>476</v>
      </c>
      <c r="F28" s="108">
        <v>478</v>
      </c>
      <c r="G28" s="108">
        <v>600</v>
      </c>
      <c r="H28" s="111">
        <f t="shared" si="2"/>
        <v>-2.4489795918367346E-2</v>
      </c>
      <c r="J28" s="102">
        <f t="shared" ref="J28:J41" si="7">A28</f>
        <v>44433</v>
      </c>
      <c r="K28" s="108">
        <f>_xlfn.XLOOKUP($J28,'Stock Data'!$J$2:$J$1239,'Stock Data'!K$2:K$1239)</f>
        <v>47862.51</v>
      </c>
      <c r="L28" s="108">
        <f>_xlfn.XLOOKUP($J28,'Stock Data'!$J$2:$J$1239,'Stock Data'!L$2:L$1239)</f>
        <v>47916.95</v>
      </c>
      <c r="M28" s="108">
        <f>_xlfn.XLOOKUP($J28,'Stock Data'!$J$2:$J$1239,'Stock Data'!M$2:M$1239)</f>
        <v>47617.93</v>
      </c>
      <c r="N28" s="108">
        <f>_xlfn.XLOOKUP($J28,'Stock Data'!$J$2:$J$1239,'Stock Data'!N$2:N$1239)</f>
        <v>47635.9</v>
      </c>
      <c r="O28" s="108">
        <f>_xlfn.XLOOKUP($J28,'Stock Data'!$J$2:$J$1239,'Stock Data'!O$2:O$1239)</f>
        <v>128944862</v>
      </c>
      <c r="P28" s="111">
        <f t="shared" si="3"/>
        <v>5.4566124171493676E-3</v>
      </c>
    </row>
    <row r="29" spans="1:16" x14ac:dyDescent="0.3">
      <c r="A29" s="101">
        <v>44440</v>
      </c>
      <c r="B29" s="106" t="str">
        <f t="shared" si="6"/>
        <v>Wednesday</v>
      </c>
      <c r="C29" s="108">
        <v>470</v>
      </c>
      <c r="D29" s="108">
        <v>470</v>
      </c>
      <c r="E29" s="108">
        <v>470</v>
      </c>
      <c r="F29" s="108">
        <v>470</v>
      </c>
      <c r="G29" s="108">
        <v>900</v>
      </c>
      <c r="H29" s="111">
        <f t="shared" si="2"/>
        <v>-1.6736401673640166E-2</v>
      </c>
      <c r="J29" s="102">
        <f t="shared" si="7"/>
        <v>44440</v>
      </c>
      <c r="K29" s="108">
        <f>_xlfn.XLOOKUP($J29,'Stock Data'!$J$2:$J$1239,'Stock Data'!K$2:K$1239)</f>
        <v>47423.49</v>
      </c>
      <c r="L29" s="108">
        <f>_xlfn.XLOOKUP($J29,'Stock Data'!$J$2:$J$1239,'Stock Data'!L$2:L$1239)</f>
        <v>47629.2</v>
      </c>
      <c r="M29" s="108">
        <f>_xlfn.XLOOKUP($J29,'Stock Data'!$J$2:$J$1239,'Stock Data'!M$2:M$1239)</f>
        <v>47352.54</v>
      </c>
      <c r="N29" s="108">
        <f>_xlfn.XLOOKUP($J29,'Stock Data'!$J$2:$J$1239,'Stock Data'!N$2:N$1239)</f>
        <v>47413.46</v>
      </c>
      <c r="O29" s="108">
        <f>_xlfn.XLOOKUP($J29,'Stock Data'!$J$2:$J$1239,'Stock Data'!O$2:O$1239)</f>
        <v>111881575</v>
      </c>
      <c r="P29" s="111">
        <f t="shared" si="3"/>
        <v>-4.6695874330075077E-3</v>
      </c>
    </row>
    <row r="30" spans="1:16" x14ac:dyDescent="0.3">
      <c r="A30" s="101">
        <v>44447</v>
      </c>
      <c r="B30" s="106" t="str">
        <f t="shared" si="6"/>
        <v>Wednesday</v>
      </c>
      <c r="C30" s="108">
        <v>465</v>
      </c>
      <c r="D30" s="108">
        <v>465</v>
      </c>
      <c r="E30" s="108">
        <v>465</v>
      </c>
      <c r="F30" s="108">
        <v>465</v>
      </c>
      <c r="G30" s="108">
        <v>400</v>
      </c>
      <c r="H30" s="111">
        <f t="shared" si="2"/>
        <v>-1.0638297872340425E-2</v>
      </c>
      <c r="J30" s="102">
        <f t="shared" si="7"/>
        <v>44447</v>
      </c>
      <c r="K30" s="108">
        <f>_xlfn.XLOOKUP($J30,'Stock Data'!$J$2:$J$1239,'Stock Data'!K$2:K$1239)</f>
        <v>46756.41</v>
      </c>
      <c r="L30" s="108">
        <f>_xlfn.XLOOKUP($J30,'Stock Data'!$J$2:$J$1239,'Stock Data'!L$2:L$1239)</f>
        <v>46877.78</v>
      </c>
      <c r="M30" s="108">
        <f>_xlfn.XLOOKUP($J30,'Stock Data'!$J$2:$J$1239,'Stock Data'!M$2:M$1239)</f>
        <v>46307</v>
      </c>
      <c r="N30" s="108">
        <f>_xlfn.XLOOKUP($J30,'Stock Data'!$J$2:$J$1239,'Stock Data'!N$2:N$1239)</f>
        <v>46396.71</v>
      </c>
      <c r="O30" s="108">
        <f>_xlfn.XLOOKUP($J30,'Stock Data'!$J$2:$J$1239,'Stock Data'!O$2:O$1239)</f>
        <v>143551584</v>
      </c>
      <c r="P30" s="111">
        <f t="shared" si="3"/>
        <v>-2.1444332474364874E-2</v>
      </c>
    </row>
    <row r="31" spans="1:16" x14ac:dyDescent="0.3">
      <c r="A31" s="101">
        <v>44454</v>
      </c>
      <c r="B31" s="106" t="str">
        <f t="shared" si="6"/>
        <v>Wednesday</v>
      </c>
      <c r="C31" s="108">
        <v>455</v>
      </c>
      <c r="D31" s="108">
        <v>455</v>
      </c>
      <c r="E31" s="108">
        <v>455</v>
      </c>
      <c r="F31" s="108">
        <v>455</v>
      </c>
      <c r="G31" s="108">
        <v>100</v>
      </c>
      <c r="H31" s="111">
        <f t="shared" si="2"/>
        <v>-2.1505376344086023E-2</v>
      </c>
      <c r="J31" s="102">
        <f t="shared" si="7"/>
        <v>44454</v>
      </c>
      <c r="K31" s="108">
        <f>_xlfn.XLOOKUP($J31,'Stock Data'!$J$2:$J$1239,'Stock Data'!K$2:K$1239)</f>
        <v>46928.57</v>
      </c>
      <c r="L31" s="108">
        <f>_xlfn.XLOOKUP($J31,'Stock Data'!$J$2:$J$1239,'Stock Data'!L$2:L$1239)</f>
        <v>46952.31</v>
      </c>
      <c r="M31" s="108">
        <f>_xlfn.XLOOKUP($J31,'Stock Data'!$J$2:$J$1239,'Stock Data'!M$2:M$1239)</f>
        <v>46503.69</v>
      </c>
      <c r="N31" s="108">
        <f>_xlfn.XLOOKUP($J31,'Stock Data'!$J$2:$J$1239,'Stock Data'!N$2:N$1239)</f>
        <v>46716.72</v>
      </c>
      <c r="O31" s="108">
        <f>_xlfn.XLOOKUP($J31,'Stock Data'!$J$2:$J$1239,'Stock Data'!O$2:O$1239)</f>
        <v>118284304</v>
      </c>
      <c r="P31" s="111">
        <f t="shared" si="3"/>
        <v>6.8972562925259584E-3</v>
      </c>
    </row>
    <row r="32" spans="1:16" x14ac:dyDescent="0.3">
      <c r="A32" s="101">
        <v>44461</v>
      </c>
      <c r="B32" s="106" t="str">
        <f t="shared" si="6"/>
        <v>Wednesday</v>
      </c>
      <c r="C32" s="108">
        <v>430.5</v>
      </c>
      <c r="D32" s="108">
        <v>463.99</v>
      </c>
      <c r="E32" s="108">
        <v>430.5</v>
      </c>
      <c r="F32" s="108">
        <v>462</v>
      </c>
      <c r="G32" s="108">
        <v>300</v>
      </c>
      <c r="H32" s="111">
        <f t="shared" si="2"/>
        <v>1.5384615384615385E-2</v>
      </c>
      <c r="J32" s="102">
        <f t="shared" si="7"/>
        <v>44461</v>
      </c>
      <c r="K32" s="108">
        <f>_xlfn.XLOOKUP($J32,'Stock Data'!$J$2:$J$1239,'Stock Data'!K$2:K$1239)</f>
        <v>45995.15</v>
      </c>
      <c r="L32" s="108">
        <f>_xlfn.XLOOKUP($J32,'Stock Data'!$J$2:$J$1239,'Stock Data'!L$2:L$1239)</f>
        <v>46017.62</v>
      </c>
      <c r="M32" s="108">
        <f>_xlfn.XLOOKUP($J32,'Stock Data'!$J$2:$J$1239,'Stock Data'!M$2:M$1239)</f>
        <v>44788.17</v>
      </c>
      <c r="N32" s="108">
        <f>_xlfn.XLOOKUP($J32,'Stock Data'!$J$2:$J$1239,'Stock Data'!N$2:N$1239)</f>
        <v>45597.24</v>
      </c>
      <c r="O32" s="108">
        <f>_xlfn.XLOOKUP($J32,'Stock Data'!$J$2:$J$1239,'Stock Data'!O$2:O$1239)</f>
        <v>227489954</v>
      </c>
      <c r="P32" s="111">
        <f t="shared" si="3"/>
        <v>-2.3963154947522068E-2</v>
      </c>
    </row>
    <row r="33" spans="1:16" x14ac:dyDescent="0.3">
      <c r="A33" s="101">
        <v>44468</v>
      </c>
      <c r="B33" s="106" t="str">
        <f t="shared" si="6"/>
        <v>Wednesday</v>
      </c>
      <c r="C33" s="108">
        <v>433</v>
      </c>
      <c r="D33" s="108">
        <v>433</v>
      </c>
      <c r="E33" s="108">
        <v>415</v>
      </c>
      <c r="F33" s="108">
        <v>415</v>
      </c>
      <c r="G33" s="108">
        <v>4300</v>
      </c>
      <c r="H33" s="111">
        <f t="shared" si="2"/>
        <v>-0.10173160173160173</v>
      </c>
      <c r="J33" s="102">
        <f t="shared" si="7"/>
        <v>44468</v>
      </c>
      <c r="K33" s="108">
        <f>_xlfn.XLOOKUP($J33,'Stock Data'!$J$2:$J$1239,'Stock Data'!K$2:K$1239)</f>
        <v>45283.79</v>
      </c>
      <c r="L33" s="108">
        <f>_xlfn.XLOOKUP($J33,'Stock Data'!$J$2:$J$1239,'Stock Data'!L$2:L$1239)</f>
        <v>45342.26</v>
      </c>
      <c r="M33" s="108">
        <f>_xlfn.XLOOKUP($J33,'Stock Data'!$J$2:$J$1239,'Stock Data'!M$2:M$1239)</f>
        <v>43973.91</v>
      </c>
      <c r="N33" s="108">
        <f>_xlfn.XLOOKUP($J33,'Stock Data'!$J$2:$J$1239,'Stock Data'!N$2:N$1239)</f>
        <v>44366.74</v>
      </c>
      <c r="O33" s="108">
        <f>_xlfn.XLOOKUP($J33,'Stock Data'!$J$2:$J$1239,'Stock Data'!O$2:O$1239)</f>
        <v>208738040</v>
      </c>
      <c r="P33" s="111">
        <f t="shared" si="3"/>
        <v>-2.6986282503063782E-2</v>
      </c>
    </row>
    <row r="34" spans="1:16" x14ac:dyDescent="0.3">
      <c r="A34" s="101">
        <v>44475</v>
      </c>
      <c r="B34" s="106" t="str">
        <f t="shared" si="6"/>
        <v>Wednesday</v>
      </c>
      <c r="C34" s="108">
        <v>430</v>
      </c>
      <c r="D34" s="108">
        <v>432</v>
      </c>
      <c r="E34" s="108">
        <v>430</v>
      </c>
      <c r="F34" s="108">
        <v>432</v>
      </c>
      <c r="G34" s="108">
        <v>400</v>
      </c>
      <c r="H34" s="111">
        <f t="shared" si="2"/>
        <v>4.0963855421686748E-2</v>
      </c>
      <c r="J34" s="102">
        <f t="shared" si="7"/>
        <v>44475</v>
      </c>
      <c r="K34" s="108">
        <f>_xlfn.XLOOKUP($J34,'Stock Data'!$J$2:$J$1239,'Stock Data'!K$2:K$1239)</f>
        <v>44730.84</v>
      </c>
      <c r="L34" s="108">
        <f>_xlfn.XLOOKUP($J34,'Stock Data'!$J$2:$J$1239,'Stock Data'!L$2:L$1239)</f>
        <v>44795.199999999997</v>
      </c>
      <c r="M34" s="108">
        <f>_xlfn.XLOOKUP($J34,'Stock Data'!$J$2:$J$1239,'Stock Data'!M$2:M$1239)</f>
        <v>44283.61</v>
      </c>
      <c r="N34" s="108">
        <f>_xlfn.XLOOKUP($J34,'Stock Data'!$J$2:$J$1239,'Stock Data'!N$2:N$1239)</f>
        <v>44373.23</v>
      </c>
      <c r="O34" s="108">
        <f>_xlfn.XLOOKUP($J34,'Stock Data'!$J$2:$J$1239,'Stock Data'!O$2:O$1239)</f>
        <v>123016364</v>
      </c>
      <c r="P34" s="111">
        <f t="shared" si="3"/>
        <v>1.4628074994929173E-4</v>
      </c>
    </row>
    <row r="35" spans="1:16" x14ac:dyDescent="0.3">
      <c r="A35" s="101">
        <v>44489</v>
      </c>
      <c r="B35" s="106" t="str">
        <f t="shared" si="6"/>
        <v>Wednesday</v>
      </c>
      <c r="C35" s="108">
        <v>425</v>
      </c>
      <c r="D35" s="108">
        <v>425.51</v>
      </c>
      <c r="E35" s="108">
        <v>425</v>
      </c>
      <c r="F35" s="108">
        <v>425.28</v>
      </c>
      <c r="G35" s="108">
        <v>3400</v>
      </c>
      <c r="H35" s="111">
        <f t="shared" si="2"/>
        <v>-1.5555555555555619E-2</v>
      </c>
      <c r="J35" s="102">
        <f t="shared" si="7"/>
        <v>44489</v>
      </c>
      <c r="K35" s="108">
        <f>_xlfn.XLOOKUP($J35,'Stock Data'!$J$2:$J$1239,'Stock Data'!K$2:K$1239)</f>
        <v>44753.88</v>
      </c>
      <c r="L35" s="108">
        <f>_xlfn.XLOOKUP($J35,'Stock Data'!$J$2:$J$1239,'Stock Data'!L$2:L$1239)</f>
        <v>45564.28</v>
      </c>
      <c r="M35" s="108">
        <f>_xlfn.XLOOKUP($J35,'Stock Data'!$J$2:$J$1239,'Stock Data'!M$2:M$1239)</f>
        <v>44629.45</v>
      </c>
      <c r="N35" s="108">
        <f>_xlfn.XLOOKUP($J35,'Stock Data'!$J$2:$J$1239,'Stock Data'!N$2:N$1239)</f>
        <v>45499.46</v>
      </c>
      <c r="O35" s="108">
        <f>_xlfn.XLOOKUP($J35,'Stock Data'!$J$2:$J$1239,'Stock Data'!O$2:O$1239)</f>
        <v>132668141</v>
      </c>
      <c r="P35" s="111">
        <f t="shared" si="3"/>
        <v>2.5380843359836456E-2</v>
      </c>
    </row>
    <row r="36" spans="1:16" x14ac:dyDescent="0.3">
      <c r="A36" s="101">
        <v>44496</v>
      </c>
      <c r="B36" s="106" t="str">
        <f t="shared" si="6"/>
        <v>Wednesday</v>
      </c>
      <c r="C36" s="108">
        <v>419.99</v>
      </c>
      <c r="D36" s="108">
        <v>419.99</v>
      </c>
      <c r="E36" s="108">
        <v>406.52</v>
      </c>
      <c r="F36" s="108">
        <v>406.52</v>
      </c>
      <c r="G36" s="108">
        <v>200</v>
      </c>
      <c r="H36" s="111">
        <f t="shared" si="2"/>
        <v>-4.4112114371708033E-2</v>
      </c>
      <c r="J36" s="102">
        <f t="shared" si="7"/>
        <v>44496</v>
      </c>
      <c r="K36" s="108">
        <f>_xlfn.XLOOKUP($J36,'Stock Data'!$J$2:$J$1239,'Stock Data'!K$2:K$1239)</f>
        <v>45227.8</v>
      </c>
      <c r="L36" s="108">
        <f>_xlfn.XLOOKUP($J36,'Stock Data'!$J$2:$J$1239,'Stock Data'!L$2:L$1239)</f>
        <v>46024.76</v>
      </c>
      <c r="M36" s="108">
        <f>_xlfn.XLOOKUP($J36,'Stock Data'!$J$2:$J$1239,'Stock Data'!M$2:M$1239)</f>
        <v>45537.46</v>
      </c>
      <c r="N36" s="108">
        <f>_xlfn.XLOOKUP($J36,'Stock Data'!$J$2:$J$1239,'Stock Data'!N$2:N$1239)</f>
        <v>45851.040000000001</v>
      </c>
      <c r="O36" s="108">
        <f>_xlfn.XLOOKUP($J36,'Stock Data'!$J$2:$J$1239,'Stock Data'!O$2:O$1239)</f>
        <v>88034256</v>
      </c>
      <c r="P36" s="111">
        <f t="shared" si="3"/>
        <v>7.7271246735675933E-3</v>
      </c>
    </row>
    <row r="37" spans="1:16" x14ac:dyDescent="0.3">
      <c r="A37" s="101">
        <v>44503</v>
      </c>
      <c r="B37" s="106" t="str">
        <f t="shared" si="6"/>
        <v>Wednesday</v>
      </c>
      <c r="C37" s="108">
        <v>427.78</v>
      </c>
      <c r="D37" s="108">
        <v>430</v>
      </c>
      <c r="E37" s="108">
        <v>418.11</v>
      </c>
      <c r="F37" s="108">
        <v>430</v>
      </c>
      <c r="G37" s="108">
        <v>4000</v>
      </c>
      <c r="H37" s="111">
        <f t="shared" si="2"/>
        <v>5.7758535865394124E-2</v>
      </c>
      <c r="J37" s="102">
        <f t="shared" si="7"/>
        <v>44503</v>
      </c>
      <c r="K37" s="108">
        <f>_xlfn.XLOOKUP($J37,'Stock Data'!$J$2:$J$1239,'Stock Data'!K$2:K$1239)</f>
        <v>47183.45</v>
      </c>
      <c r="L37" s="108">
        <f>_xlfn.XLOOKUP($J37,'Stock Data'!$J$2:$J$1239,'Stock Data'!L$2:L$1239)</f>
        <v>47320.07</v>
      </c>
      <c r="M37" s="108">
        <f>_xlfn.XLOOKUP($J37,'Stock Data'!$J$2:$J$1239,'Stock Data'!M$2:M$1239)</f>
        <v>46968.28</v>
      </c>
      <c r="N37" s="108">
        <f>_xlfn.XLOOKUP($J37,'Stock Data'!$J$2:$J$1239,'Stock Data'!N$2:N$1239)</f>
        <v>47032.44</v>
      </c>
      <c r="O37" s="108">
        <f>_xlfn.XLOOKUP($J37,'Stock Data'!$J$2:$J$1239,'Stock Data'!O$2:O$1239)</f>
        <v>165881084</v>
      </c>
      <c r="P37" s="111">
        <f t="shared" si="3"/>
        <v>2.5766045873768652E-2</v>
      </c>
    </row>
    <row r="38" spans="1:16" x14ac:dyDescent="0.3">
      <c r="A38" s="101">
        <v>44510</v>
      </c>
      <c r="B38" s="106" t="str">
        <f t="shared" si="6"/>
        <v>Wednesday</v>
      </c>
      <c r="C38" s="108">
        <v>442.01</v>
      </c>
      <c r="D38" s="108">
        <v>450</v>
      </c>
      <c r="E38" s="108">
        <v>440</v>
      </c>
      <c r="F38" s="108">
        <v>440.06</v>
      </c>
      <c r="G38" s="108">
        <v>6100</v>
      </c>
      <c r="H38" s="111">
        <f t="shared" si="2"/>
        <v>2.3395348837209309E-2</v>
      </c>
      <c r="J38" s="102">
        <f t="shared" si="7"/>
        <v>44510</v>
      </c>
      <c r="K38" s="108">
        <f>_xlfn.XLOOKUP($J38,'Stock Data'!$J$2:$J$1239,'Stock Data'!K$2:K$1239)</f>
        <v>46548.41</v>
      </c>
      <c r="L38" s="108">
        <f>_xlfn.XLOOKUP($J38,'Stock Data'!$J$2:$J$1239,'Stock Data'!L$2:L$1239)</f>
        <v>46755.5</v>
      </c>
      <c r="M38" s="108">
        <f>_xlfn.XLOOKUP($J38,'Stock Data'!$J$2:$J$1239,'Stock Data'!M$2:M$1239)</f>
        <v>46422.28</v>
      </c>
      <c r="N38" s="108">
        <f>_xlfn.XLOOKUP($J38,'Stock Data'!$J$2:$J$1239,'Stock Data'!N$2:N$1239)</f>
        <v>46629.88</v>
      </c>
      <c r="O38" s="108">
        <f>_xlfn.XLOOKUP($J38,'Stock Data'!$J$2:$J$1239,'Stock Data'!O$2:O$1239)</f>
        <v>84042266</v>
      </c>
      <c r="P38" s="111">
        <f t="shared" si="3"/>
        <v>-8.559198714759535E-3</v>
      </c>
    </row>
    <row r="39" spans="1:16" x14ac:dyDescent="0.3">
      <c r="A39" s="101">
        <v>44517</v>
      </c>
      <c r="B39" s="106" t="str">
        <f t="shared" si="6"/>
        <v>Wednesday</v>
      </c>
      <c r="C39" s="108">
        <v>440</v>
      </c>
      <c r="D39" s="108">
        <v>440</v>
      </c>
      <c r="E39" s="108">
        <v>435</v>
      </c>
      <c r="F39" s="108">
        <v>435</v>
      </c>
      <c r="G39" s="108">
        <v>5000</v>
      </c>
      <c r="H39" s="111">
        <f t="shared" si="2"/>
        <v>-1.1498432031995642E-2</v>
      </c>
      <c r="J39" s="102">
        <f t="shared" si="7"/>
        <v>44517</v>
      </c>
      <c r="K39" s="108">
        <f>_xlfn.XLOOKUP($J39,'Stock Data'!$J$2:$J$1239,'Stock Data'!K$2:K$1239)</f>
        <v>46637.46</v>
      </c>
      <c r="L39" s="108">
        <f>_xlfn.XLOOKUP($J39,'Stock Data'!$J$2:$J$1239,'Stock Data'!L$2:L$1239)</f>
        <v>46655.9</v>
      </c>
      <c r="M39" s="108">
        <f>_xlfn.XLOOKUP($J39,'Stock Data'!$J$2:$J$1239,'Stock Data'!M$2:M$1239)</f>
        <v>46069.599999999999</v>
      </c>
      <c r="N39" s="108">
        <f>_xlfn.XLOOKUP($J39,'Stock Data'!$J$2:$J$1239,'Stock Data'!N$2:N$1239)</f>
        <v>46194.42</v>
      </c>
      <c r="O39" s="108">
        <f>_xlfn.XLOOKUP($J39,'Stock Data'!$J$2:$J$1239,'Stock Data'!O$2:O$1239)</f>
        <v>93572103</v>
      </c>
      <c r="P39" s="111">
        <f t="shared" si="3"/>
        <v>-9.3386472364929765E-3</v>
      </c>
    </row>
    <row r="40" spans="1:16" x14ac:dyDescent="0.3">
      <c r="A40" s="101">
        <v>44524</v>
      </c>
      <c r="B40" s="106" t="str">
        <f t="shared" si="6"/>
        <v>Wednesday</v>
      </c>
      <c r="C40" s="108">
        <v>448.89</v>
      </c>
      <c r="D40" s="108">
        <v>450</v>
      </c>
      <c r="E40" s="108">
        <v>448.89</v>
      </c>
      <c r="F40" s="108">
        <v>450</v>
      </c>
      <c r="G40" s="108">
        <v>11800</v>
      </c>
      <c r="H40" s="111">
        <f t="shared" si="2"/>
        <v>3.4482758620689655E-2</v>
      </c>
      <c r="J40" s="102">
        <f t="shared" si="7"/>
        <v>44524</v>
      </c>
      <c r="K40" s="108">
        <f>_xlfn.XLOOKUP($J40,'Stock Data'!$J$2:$J$1239,'Stock Data'!K$2:K$1239)</f>
        <v>44952.92</v>
      </c>
      <c r="L40" s="108">
        <f>_xlfn.XLOOKUP($J40,'Stock Data'!$J$2:$J$1239,'Stock Data'!L$2:L$1239)</f>
        <v>44984.28</v>
      </c>
      <c r="M40" s="108">
        <f>_xlfn.XLOOKUP($J40,'Stock Data'!$J$2:$J$1239,'Stock Data'!M$2:M$1239)</f>
        <v>44207.83</v>
      </c>
      <c r="N40" s="108">
        <f>_xlfn.XLOOKUP($J40,'Stock Data'!$J$2:$J$1239,'Stock Data'!N$2:N$1239)</f>
        <v>44363.7</v>
      </c>
      <c r="O40" s="108">
        <f>_xlfn.XLOOKUP($J40,'Stock Data'!$J$2:$J$1239,'Stock Data'!O$2:O$1239)</f>
        <v>140130347</v>
      </c>
      <c r="P40" s="111">
        <f t="shared" si="3"/>
        <v>-3.963076059835801E-2</v>
      </c>
    </row>
    <row r="41" spans="1:16" x14ac:dyDescent="0.3">
      <c r="A41" s="101">
        <v>44531</v>
      </c>
      <c r="B41" s="106" t="str">
        <f t="shared" si="6"/>
        <v>Wednesday</v>
      </c>
      <c r="C41" s="108">
        <v>440</v>
      </c>
      <c r="D41" s="108">
        <v>440</v>
      </c>
      <c r="E41" s="108">
        <v>425.1</v>
      </c>
      <c r="F41" s="108">
        <v>427.21</v>
      </c>
      <c r="G41" s="108">
        <v>2500</v>
      </c>
      <c r="H41" s="111">
        <f t="shared" si="2"/>
        <v>-5.0644444444444492E-2</v>
      </c>
      <c r="J41" s="102">
        <f t="shared" si="7"/>
        <v>44531</v>
      </c>
      <c r="K41" s="108">
        <f>_xlfn.XLOOKUP($J41,'Stock Data'!$J$2:$J$1239,'Stock Data'!K$2:K$1239)</f>
        <v>45218.91</v>
      </c>
      <c r="L41" s="108">
        <f>_xlfn.XLOOKUP($J41,'Stock Data'!$J$2:$J$1239,'Stock Data'!L$2:L$1239)</f>
        <v>45460.73</v>
      </c>
      <c r="M41" s="108">
        <f>_xlfn.XLOOKUP($J41,'Stock Data'!$J$2:$J$1239,'Stock Data'!M$2:M$1239)</f>
        <v>45150.720000000001</v>
      </c>
      <c r="N41" s="108">
        <f>_xlfn.XLOOKUP($J41,'Stock Data'!$J$2:$J$1239,'Stock Data'!N$2:N$1239)</f>
        <v>45369.14</v>
      </c>
      <c r="O41" s="108">
        <f>_xlfn.XLOOKUP($J41,'Stock Data'!$J$2:$J$1239,'Stock Data'!O$2:O$1239)</f>
        <v>85036666</v>
      </c>
      <c r="P41" s="111">
        <f t="shared" si="3"/>
        <v>2.2663574048152033E-2</v>
      </c>
    </row>
    <row r="42" spans="1:16" x14ac:dyDescent="0.3">
      <c r="A42" s="101">
        <v>44545</v>
      </c>
      <c r="B42" s="106" t="str">
        <f t="shared" ref="B42:B53" si="8">TEXT(A42,"dddd")</f>
        <v>Wednesday</v>
      </c>
      <c r="C42" s="108">
        <v>425.99</v>
      </c>
      <c r="D42" s="108">
        <v>426</v>
      </c>
      <c r="E42" s="108">
        <v>425.99</v>
      </c>
      <c r="F42" s="108">
        <v>426</v>
      </c>
      <c r="G42" s="108">
        <v>500</v>
      </c>
      <c r="H42" s="111">
        <f t="shared" si="2"/>
        <v>-2.8323307038692438E-3</v>
      </c>
      <c r="J42" s="102">
        <f t="shared" ref="J42:J53" si="9">A42</f>
        <v>44545</v>
      </c>
      <c r="K42" s="108">
        <f>_xlfn.XLOOKUP($J42,'Stock Data'!$J$2:$J$1239,'Stock Data'!K$2:K$1239)</f>
        <v>43771.5</v>
      </c>
      <c r="L42" s="108">
        <f>_xlfn.XLOOKUP($J42,'Stock Data'!$J$2:$J$1239,'Stock Data'!L$2:L$1239)</f>
        <v>44507.51</v>
      </c>
      <c r="M42" s="108">
        <f>_xlfn.XLOOKUP($J42,'Stock Data'!$J$2:$J$1239,'Stock Data'!M$2:M$1239)</f>
        <v>43672.480000000003</v>
      </c>
      <c r="N42" s="108">
        <f>_xlfn.XLOOKUP($J42,'Stock Data'!$J$2:$J$1239,'Stock Data'!N$2:N$1239)</f>
        <v>44366.86</v>
      </c>
      <c r="O42" s="108">
        <f>_xlfn.XLOOKUP($J42,'Stock Data'!$J$2:$J$1239,'Stock Data'!O$2:O$1239)</f>
        <v>178349476</v>
      </c>
      <c r="P42" s="111">
        <f t="shared" si="3"/>
        <v>-2.2091668477736161E-2</v>
      </c>
    </row>
    <row r="43" spans="1:16" x14ac:dyDescent="0.3">
      <c r="A43" s="101">
        <v>44573</v>
      </c>
      <c r="B43" s="106" t="str">
        <f t="shared" si="8"/>
        <v>Wednesday</v>
      </c>
      <c r="C43" s="108">
        <v>385</v>
      </c>
      <c r="D43" s="108">
        <v>408</v>
      </c>
      <c r="E43" s="108">
        <v>385</v>
      </c>
      <c r="F43" s="108">
        <v>407.2</v>
      </c>
      <c r="G43" s="108">
        <v>1900</v>
      </c>
      <c r="H43" s="111">
        <f t="shared" si="2"/>
        <v>-4.4131455399061062E-2</v>
      </c>
      <c r="J43" s="102">
        <f t="shared" si="9"/>
        <v>44573</v>
      </c>
      <c r="K43" s="108">
        <f>_xlfn.XLOOKUP($J43,'Stock Data'!$J$2:$J$1239,'Stock Data'!K$2:K$1239)</f>
        <v>45964.83</v>
      </c>
      <c r="L43" s="108">
        <f>_xlfn.XLOOKUP($J43,'Stock Data'!$J$2:$J$1239,'Stock Data'!L$2:L$1239)</f>
        <v>46220.4</v>
      </c>
      <c r="M43" s="108">
        <f>_xlfn.XLOOKUP($J43,'Stock Data'!$J$2:$J$1239,'Stock Data'!M$2:M$1239)</f>
        <v>45871.25</v>
      </c>
      <c r="N43" s="108">
        <f>_xlfn.XLOOKUP($J43,'Stock Data'!$J$2:$J$1239,'Stock Data'!N$2:N$1239)</f>
        <v>45916.25</v>
      </c>
      <c r="O43" s="108">
        <f>_xlfn.XLOOKUP($J43,'Stock Data'!$J$2:$J$1239,'Stock Data'!O$2:O$1239)</f>
        <v>125311623</v>
      </c>
      <c r="P43" s="111">
        <f t="shared" si="3"/>
        <v>3.4922237003024319E-2</v>
      </c>
    </row>
    <row r="44" spans="1:16" x14ac:dyDescent="0.3">
      <c r="A44" s="101">
        <v>44580</v>
      </c>
      <c r="B44" s="106" t="str">
        <f t="shared" si="8"/>
        <v>Wednesday</v>
      </c>
      <c r="C44" s="108">
        <v>401</v>
      </c>
      <c r="D44" s="108">
        <v>401</v>
      </c>
      <c r="E44" s="108">
        <v>400</v>
      </c>
      <c r="F44" s="108">
        <v>400</v>
      </c>
      <c r="G44" s="108">
        <v>2900</v>
      </c>
      <c r="H44" s="111">
        <f t="shared" si="2"/>
        <v>-1.7681728880157142E-2</v>
      </c>
      <c r="J44" s="102">
        <f t="shared" si="9"/>
        <v>44580</v>
      </c>
      <c r="K44" s="108">
        <f>_xlfn.XLOOKUP($J44,'Stock Data'!$J$2:$J$1239,'Stock Data'!K$2:K$1239)</f>
        <v>45574.11</v>
      </c>
      <c r="L44" s="108">
        <f>_xlfn.XLOOKUP($J44,'Stock Data'!$J$2:$J$1239,'Stock Data'!L$2:L$1239)</f>
        <v>45578.559999999998</v>
      </c>
      <c r="M44" s="108">
        <f>_xlfn.XLOOKUP($J44,'Stock Data'!$J$2:$J$1239,'Stock Data'!M$2:M$1239)</f>
        <v>44734.239999999998</v>
      </c>
      <c r="N44" s="108">
        <f>_xlfn.XLOOKUP($J44,'Stock Data'!$J$2:$J$1239,'Stock Data'!N$2:N$1239)</f>
        <v>44833.43</v>
      </c>
      <c r="O44" s="108">
        <f>_xlfn.XLOOKUP($J44,'Stock Data'!$J$2:$J$1239,'Stock Data'!O$2:O$1239)</f>
        <v>100821487</v>
      </c>
      <c r="P44" s="111">
        <f t="shared" si="3"/>
        <v>-2.3582500748645624E-2</v>
      </c>
    </row>
    <row r="45" spans="1:16" x14ac:dyDescent="0.3">
      <c r="A45" s="101">
        <v>44594</v>
      </c>
      <c r="B45" s="106" t="str">
        <f t="shared" si="8"/>
        <v>Wednesday</v>
      </c>
      <c r="C45" s="108">
        <v>403.5</v>
      </c>
      <c r="D45" s="108">
        <v>404.99</v>
      </c>
      <c r="E45" s="108">
        <v>403</v>
      </c>
      <c r="F45" s="108">
        <v>404.5</v>
      </c>
      <c r="G45" s="108">
        <v>1700</v>
      </c>
      <c r="H45" s="111">
        <f t="shared" si="2"/>
        <v>1.125E-2</v>
      </c>
      <c r="J45" s="102">
        <f t="shared" si="9"/>
        <v>44594</v>
      </c>
      <c r="K45" s="108">
        <f>_xlfn.XLOOKUP($J45,'Stock Data'!$J$2:$J$1239,'Stock Data'!K$2:K$1239)</f>
        <v>45736.51</v>
      </c>
      <c r="L45" s="108">
        <f>_xlfn.XLOOKUP($J45,'Stock Data'!$J$2:$J$1239,'Stock Data'!L$2:L$1239)</f>
        <v>46139.5</v>
      </c>
      <c r="M45" s="108">
        <f>_xlfn.XLOOKUP($J45,'Stock Data'!$J$2:$J$1239,'Stock Data'!M$2:M$1239)</f>
        <v>45707.3</v>
      </c>
      <c r="N45" s="108">
        <f>_xlfn.XLOOKUP($J45,'Stock Data'!$J$2:$J$1239,'Stock Data'!N$2:N$1239)</f>
        <v>46119.15</v>
      </c>
      <c r="O45" s="108">
        <f>_xlfn.XLOOKUP($J45,'Stock Data'!$J$2:$J$1239,'Stock Data'!O$2:O$1239)</f>
        <v>123505464</v>
      </c>
      <c r="P45" s="111">
        <f t="shared" si="3"/>
        <v>2.8677707683752975E-2</v>
      </c>
    </row>
    <row r="46" spans="1:16" x14ac:dyDescent="0.3">
      <c r="A46" s="101">
        <v>44601</v>
      </c>
      <c r="B46" s="106" t="str">
        <f t="shared" si="8"/>
        <v>Wednesday</v>
      </c>
      <c r="C46" s="108">
        <v>403.99</v>
      </c>
      <c r="D46" s="108">
        <v>405.5</v>
      </c>
      <c r="E46" s="108">
        <v>403.99</v>
      </c>
      <c r="F46" s="108">
        <v>405.5</v>
      </c>
      <c r="G46" s="108">
        <v>5800</v>
      </c>
      <c r="H46" s="111">
        <f t="shared" si="2"/>
        <v>2.472187886279357E-3</v>
      </c>
      <c r="J46" s="102">
        <f t="shared" si="9"/>
        <v>44601</v>
      </c>
      <c r="K46" s="108">
        <f>_xlfn.XLOOKUP($J46,'Stock Data'!$J$2:$J$1239,'Stock Data'!K$2:K$1239)</f>
        <v>46032.71</v>
      </c>
      <c r="L46" s="108">
        <f>_xlfn.XLOOKUP($J46,'Stock Data'!$J$2:$J$1239,'Stock Data'!L$2:L$1239)</f>
        <v>46408.83</v>
      </c>
      <c r="M46" s="108">
        <f>_xlfn.XLOOKUP($J46,'Stock Data'!$J$2:$J$1239,'Stock Data'!M$2:M$1239)</f>
        <v>45992.97</v>
      </c>
      <c r="N46" s="108">
        <f>_xlfn.XLOOKUP($J46,'Stock Data'!$J$2:$J$1239,'Stock Data'!N$2:N$1239)</f>
        <v>46339.76</v>
      </c>
      <c r="O46" s="108">
        <f>_xlfn.XLOOKUP($J46,'Stock Data'!$J$2:$J$1239,'Stock Data'!O$2:O$1239)</f>
        <v>125209538</v>
      </c>
      <c r="P46" s="111">
        <f t="shared" si="3"/>
        <v>4.7834793139075755E-3</v>
      </c>
    </row>
    <row r="47" spans="1:16" x14ac:dyDescent="0.3">
      <c r="A47" s="101">
        <v>44608</v>
      </c>
      <c r="B47" s="106" t="str">
        <f t="shared" si="8"/>
        <v>Wednesday</v>
      </c>
      <c r="C47" s="108">
        <v>415</v>
      </c>
      <c r="D47" s="108">
        <v>415</v>
      </c>
      <c r="E47" s="108">
        <v>415</v>
      </c>
      <c r="F47" s="108">
        <v>415</v>
      </c>
      <c r="G47" s="108">
        <v>100</v>
      </c>
      <c r="H47" s="111">
        <f t="shared" si="2"/>
        <v>2.3427866831072751E-2</v>
      </c>
      <c r="J47" s="102">
        <f t="shared" si="9"/>
        <v>44608</v>
      </c>
      <c r="K47" s="108">
        <f>_xlfn.XLOOKUP($J47,'Stock Data'!$J$2:$J$1239,'Stock Data'!K$2:K$1239)</f>
        <v>45834.54</v>
      </c>
      <c r="L47" s="108">
        <f>_xlfn.XLOOKUP($J47,'Stock Data'!$J$2:$J$1239,'Stock Data'!L$2:L$1239)</f>
        <v>45904.69</v>
      </c>
      <c r="M47" s="108">
        <f>_xlfn.XLOOKUP($J47,'Stock Data'!$J$2:$J$1239,'Stock Data'!M$2:M$1239)</f>
        <v>45603.65</v>
      </c>
      <c r="N47" s="108">
        <f>_xlfn.XLOOKUP($J47,'Stock Data'!$J$2:$J$1239,'Stock Data'!N$2:N$1239)</f>
        <v>45684.800000000003</v>
      </c>
      <c r="O47" s="108">
        <f>_xlfn.XLOOKUP($J47,'Stock Data'!$J$2:$J$1239,'Stock Data'!O$2:O$1239)</f>
        <v>78140056</v>
      </c>
      <c r="P47" s="111">
        <f t="shared" si="3"/>
        <v>-1.4133866899612754E-2</v>
      </c>
    </row>
    <row r="48" spans="1:16" x14ac:dyDescent="0.3">
      <c r="A48" s="101">
        <v>44636</v>
      </c>
      <c r="B48" s="106" t="str">
        <f t="shared" si="8"/>
        <v>Wednesday</v>
      </c>
      <c r="C48" s="108">
        <v>396.02</v>
      </c>
      <c r="D48" s="108">
        <v>396.02</v>
      </c>
      <c r="E48" s="108">
        <v>396</v>
      </c>
      <c r="F48" s="108">
        <v>396</v>
      </c>
      <c r="G48" s="108">
        <v>800</v>
      </c>
      <c r="H48" s="111">
        <f t="shared" si="2"/>
        <v>-4.5783132530120479E-2</v>
      </c>
      <c r="J48" s="102">
        <f t="shared" si="9"/>
        <v>44636</v>
      </c>
      <c r="K48" s="108">
        <f>_xlfn.XLOOKUP($J48,'Stock Data'!$J$2:$J$1239,'Stock Data'!K$2:K$1239)</f>
        <v>43804.62</v>
      </c>
      <c r="L48" s="108">
        <f>_xlfn.XLOOKUP($J48,'Stock Data'!$J$2:$J$1239,'Stock Data'!L$2:L$1239)</f>
        <v>44283.88</v>
      </c>
      <c r="M48" s="108">
        <f>_xlfn.XLOOKUP($J48,'Stock Data'!$J$2:$J$1239,'Stock Data'!M$2:M$1239)</f>
        <v>43804.62</v>
      </c>
      <c r="N48" s="108">
        <f>_xlfn.XLOOKUP($J48,'Stock Data'!$J$2:$J$1239,'Stock Data'!N$2:N$1239)</f>
        <v>43975.69</v>
      </c>
      <c r="O48" s="108">
        <f>_xlfn.XLOOKUP($J48,'Stock Data'!$J$2:$J$1239,'Stock Data'!O$2:O$1239)</f>
        <v>77395255</v>
      </c>
      <c r="P48" s="111">
        <f t="shared" si="3"/>
        <v>-3.7410911287780631E-2</v>
      </c>
    </row>
    <row r="49" spans="1:16" x14ac:dyDescent="0.3">
      <c r="A49" s="101">
        <v>44650</v>
      </c>
      <c r="B49" s="106" t="str">
        <f t="shared" si="8"/>
        <v>Wednesday</v>
      </c>
      <c r="C49" s="108">
        <v>397</v>
      </c>
      <c r="D49" s="108">
        <v>397</v>
      </c>
      <c r="E49" s="108">
        <v>397</v>
      </c>
      <c r="F49" s="108">
        <v>397</v>
      </c>
      <c r="G49" s="108">
        <v>1100</v>
      </c>
      <c r="H49" s="111">
        <f t="shared" si="2"/>
        <v>2.5252525252525255E-3</v>
      </c>
      <c r="J49" s="102">
        <f t="shared" si="9"/>
        <v>44650</v>
      </c>
      <c r="K49" s="108">
        <f>_xlfn.XLOOKUP($J49,'Stock Data'!$J$2:$J$1239,'Stock Data'!K$2:K$1239)</f>
        <v>44363.62</v>
      </c>
      <c r="L49" s="108">
        <f>_xlfn.XLOOKUP($J49,'Stock Data'!$J$2:$J$1239,'Stock Data'!L$2:L$1239)</f>
        <v>44444.98</v>
      </c>
      <c r="M49" s="108">
        <f>_xlfn.XLOOKUP($J49,'Stock Data'!$J$2:$J$1239,'Stock Data'!M$2:M$1239)</f>
        <v>43975.67</v>
      </c>
      <c r="N49" s="108">
        <f>_xlfn.XLOOKUP($J49,'Stock Data'!$J$2:$J$1239,'Stock Data'!N$2:N$1239)</f>
        <v>44337.56</v>
      </c>
      <c r="O49" s="108">
        <f>_xlfn.XLOOKUP($J49,'Stock Data'!$J$2:$J$1239,'Stock Data'!O$2:O$1239)</f>
        <v>115692134</v>
      </c>
      <c r="P49" s="111">
        <f t="shared" si="3"/>
        <v>8.2288646295258887E-3</v>
      </c>
    </row>
    <row r="50" spans="1:16" x14ac:dyDescent="0.3">
      <c r="A50" s="101">
        <v>44657</v>
      </c>
      <c r="B50" s="106" t="str">
        <f t="shared" si="8"/>
        <v>Wednesday</v>
      </c>
      <c r="C50" s="108">
        <v>409.89</v>
      </c>
      <c r="D50" s="108">
        <v>412</v>
      </c>
      <c r="E50" s="108">
        <v>401</v>
      </c>
      <c r="F50" s="108">
        <v>401</v>
      </c>
      <c r="G50" s="108">
        <v>1900</v>
      </c>
      <c r="H50" s="111">
        <f t="shared" si="2"/>
        <v>1.0075566750629723E-2</v>
      </c>
      <c r="J50" s="102">
        <f t="shared" si="9"/>
        <v>44657</v>
      </c>
      <c r="K50" s="108">
        <f>_xlfn.XLOOKUP($J50,'Stock Data'!$J$2:$J$1239,'Stock Data'!K$2:K$1239)</f>
        <v>43943.21</v>
      </c>
      <c r="L50" s="108">
        <f>_xlfn.XLOOKUP($J50,'Stock Data'!$J$2:$J$1239,'Stock Data'!L$2:L$1239)</f>
        <v>44377.919999999998</v>
      </c>
      <c r="M50" s="108">
        <f>_xlfn.XLOOKUP($J50,'Stock Data'!$J$2:$J$1239,'Stock Data'!M$2:M$1239)</f>
        <v>43943.21</v>
      </c>
      <c r="N50" s="108">
        <f>_xlfn.XLOOKUP($J50,'Stock Data'!$J$2:$J$1239,'Stock Data'!N$2:N$1239)</f>
        <v>44111.1</v>
      </c>
      <c r="O50" s="108">
        <f>_xlfn.XLOOKUP($J50,'Stock Data'!$J$2:$J$1239,'Stock Data'!O$2:O$1239)</f>
        <v>47006666</v>
      </c>
      <c r="P50" s="111">
        <f t="shared" si="3"/>
        <v>-5.1076333474372321E-3</v>
      </c>
    </row>
    <row r="51" spans="1:16" x14ac:dyDescent="0.3">
      <c r="A51" s="101">
        <v>44664</v>
      </c>
      <c r="B51" s="106" t="str">
        <f t="shared" si="8"/>
        <v>Wednesday</v>
      </c>
      <c r="C51" s="108">
        <v>405</v>
      </c>
      <c r="D51" s="108">
        <v>405</v>
      </c>
      <c r="E51" s="108">
        <v>401.01</v>
      </c>
      <c r="F51" s="108">
        <v>401.01</v>
      </c>
      <c r="G51" s="108">
        <v>2700</v>
      </c>
      <c r="H51" s="111">
        <f t="shared" si="2"/>
        <v>2.4937655860326445E-5</v>
      </c>
      <c r="J51" s="102">
        <f t="shared" si="9"/>
        <v>44664</v>
      </c>
      <c r="K51" s="108">
        <f>_xlfn.XLOOKUP($J51,'Stock Data'!$J$2:$J$1239,'Stock Data'!K$2:K$1239)</f>
        <v>46344.5</v>
      </c>
      <c r="L51" s="108">
        <f>_xlfn.XLOOKUP($J51,'Stock Data'!$J$2:$J$1239,'Stock Data'!L$2:L$1239)</f>
        <v>46643.05</v>
      </c>
      <c r="M51" s="108">
        <f>_xlfn.XLOOKUP($J51,'Stock Data'!$J$2:$J$1239,'Stock Data'!M$2:M$1239)</f>
        <v>46061.58</v>
      </c>
      <c r="N51" s="108">
        <f>_xlfn.XLOOKUP($J51,'Stock Data'!$J$2:$J$1239,'Stock Data'!N$2:N$1239)</f>
        <v>46165.5</v>
      </c>
      <c r="O51" s="108">
        <f>_xlfn.XLOOKUP($J51,'Stock Data'!$J$2:$J$1239,'Stock Data'!O$2:O$1239)</f>
        <v>146432942</v>
      </c>
      <c r="P51" s="111">
        <f t="shared" si="3"/>
        <v>4.6573311479423583E-2</v>
      </c>
    </row>
    <row r="52" spans="1:16" x14ac:dyDescent="0.3">
      <c r="A52" s="101">
        <v>44671</v>
      </c>
      <c r="B52" s="106" t="str">
        <f t="shared" si="8"/>
        <v>Wednesday</v>
      </c>
      <c r="C52" s="108">
        <v>400</v>
      </c>
      <c r="D52" s="108">
        <v>400</v>
      </c>
      <c r="E52" s="108">
        <v>399.99</v>
      </c>
      <c r="F52" s="108">
        <v>399.99</v>
      </c>
      <c r="G52" s="108">
        <v>200</v>
      </c>
      <c r="H52" s="111">
        <f t="shared" si="2"/>
        <v>-2.5435774668960422E-3</v>
      </c>
      <c r="J52" s="102">
        <f t="shared" si="9"/>
        <v>44671</v>
      </c>
      <c r="K52" s="108">
        <f>_xlfn.XLOOKUP($J52,'Stock Data'!$J$2:$J$1239,'Stock Data'!K$2:K$1239)</f>
        <v>46482.51</v>
      </c>
      <c r="L52" s="108">
        <f>_xlfn.XLOOKUP($J52,'Stock Data'!$J$2:$J$1239,'Stock Data'!L$2:L$1239)</f>
        <v>46586.06</v>
      </c>
      <c r="M52" s="108">
        <f>_xlfn.XLOOKUP($J52,'Stock Data'!$J$2:$J$1239,'Stock Data'!M$2:M$1239)</f>
        <v>45891.14</v>
      </c>
      <c r="N52" s="108">
        <f>_xlfn.XLOOKUP($J52,'Stock Data'!$J$2:$J$1239,'Stock Data'!N$2:N$1239)</f>
        <v>45943.16</v>
      </c>
      <c r="O52" s="108">
        <f>_xlfn.XLOOKUP($J52,'Stock Data'!$J$2:$J$1239,'Stock Data'!O$2:O$1239)</f>
        <v>111648823</v>
      </c>
      <c r="P52" s="111">
        <f t="shared" si="3"/>
        <v>-4.816150588642959E-3</v>
      </c>
    </row>
    <row r="53" spans="1:16" x14ac:dyDescent="0.3">
      <c r="A53" s="101">
        <v>44678</v>
      </c>
      <c r="B53" s="106" t="str">
        <f t="shared" si="8"/>
        <v>Wednesday</v>
      </c>
      <c r="C53" s="108">
        <v>394</v>
      </c>
      <c r="D53" s="108">
        <v>394</v>
      </c>
      <c r="E53" s="108">
        <v>391.1</v>
      </c>
      <c r="F53" s="108">
        <v>391.1</v>
      </c>
      <c r="G53" s="108">
        <v>1700</v>
      </c>
      <c r="H53" s="111">
        <f t="shared" si="2"/>
        <v>-2.2225555638890938E-2</v>
      </c>
      <c r="J53" s="102">
        <f t="shared" si="9"/>
        <v>44678</v>
      </c>
      <c r="K53" s="108">
        <f>_xlfn.XLOOKUP($J53,'Stock Data'!$J$2:$J$1239,'Stock Data'!K$2:K$1239)</f>
        <v>45894.95</v>
      </c>
      <c r="L53" s="108">
        <f>_xlfn.XLOOKUP($J53,'Stock Data'!$J$2:$J$1239,'Stock Data'!L$2:L$1239)</f>
        <v>45958.37</v>
      </c>
      <c r="M53" s="108">
        <f>_xlfn.XLOOKUP($J53,'Stock Data'!$J$2:$J$1239,'Stock Data'!M$2:M$1239)</f>
        <v>45482.5</v>
      </c>
      <c r="N53" s="108">
        <f>_xlfn.XLOOKUP($J53,'Stock Data'!$J$2:$J$1239,'Stock Data'!N$2:N$1239)</f>
        <v>45533.3</v>
      </c>
      <c r="O53" s="108">
        <f>_xlfn.XLOOKUP($J53,'Stock Data'!$J$2:$J$1239,'Stock Data'!O$2:O$1239)</f>
        <v>122986700</v>
      </c>
      <c r="P53" s="111">
        <f t="shared" si="3"/>
        <v>-8.9210232818117113E-3</v>
      </c>
    </row>
    <row r="54" spans="1:16" x14ac:dyDescent="0.3">
      <c r="A54" s="101">
        <v>44692</v>
      </c>
      <c r="B54" s="106" t="str">
        <f t="shared" ref="B54:B67" si="10">TEXT(A54,"dddd")</f>
        <v>Wednesday</v>
      </c>
      <c r="C54" s="108">
        <v>381.01</v>
      </c>
      <c r="D54" s="108">
        <v>381.01</v>
      </c>
      <c r="E54" s="108">
        <v>375</v>
      </c>
      <c r="F54" s="108">
        <v>377.01</v>
      </c>
      <c r="G54" s="108">
        <v>3500</v>
      </c>
      <c r="H54" s="111">
        <f t="shared" si="2"/>
        <v>-3.6026591664536006E-2</v>
      </c>
      <c r="J54" s="102">
        <f t="shared" ref="J54:J67" si="11">A54</f>
        <v>44692</v>
      </c>
      <c r="K54" s="108">
        <f>_xlfn.XLOOKUP($J54,'Stock Data'!$J$2:$J$1239,'Stock Data'!K$2:K$1239)</f>
        <v>43552.57</v>
      </c>
      <c r="L54" s="108">
        <f>_xlfn.XLOOKUP($J54,'Stock Data'!$J$2:$J$1239,'Stock Data'!L$2:L$1239)</f>
        <v>43649.59</v>
      </c>
      <c r="M54" s="108">
        <f>_xlfn.XLOOKUP($J54,'Stock Data'!$J$2:$J$1239,'Stock Data'!M$2:M$1239)</f>
        <v>42394.32</v>
      </c>
      <c r="N54" s="108">
        <f>_xlfn.XLOOKUP($J54,'Stock Data'!$J$2:$J$1239,'Stock Data'!N$2:N$1239)</f>
        <v>42863.15</v>
      </c>
      <c r="O54" s="108">
        <f>_xlfn.XLOOKUP($J54,'Stock Data'!$J$2:$J$1239,'Stock Data'!O$2:O$1239)</f>
        <v>167547345</v>
      </c>
      <c r="P54" s="111">
        <f t="shared" si="3"/>
        <v>-5.8641697395093291E-2</v>
      </c>
    </row>
    <row r="55" spans="1:16" x14ac:dyDescent="0.3">
      <c r="A55" s="101">
        <v>44699</v>
      </c>
      <c r="B55" s="106" t="str">
        <f t="shared" si="10"/>
        <v>Wednesday</v>
      </c>
      <c r="C55" s="108">
        <v>380</v>
      </c>
      <c r="D55" s="108">
        <v>384.97</v>
      </c>
      <c r="E55" s="108">
        <v>376.01</v>
      </c>
      <c r="F55" s="108">
        <v>384.88</v>
      </c>
      <c r="G55" s="108">
        <v>3300</v>
      </c>
      <c r="H55" s="111">
        <f t="shared" si="2"/>
        <v>2.0874777857351277E-2</v>
      </c>
      <c r="J55" s="102">
        <f t="shared" si="11"/>
        <v>44699</v>
      </c>
      <c r="K55" s="108">
        <f>_xlfn.XLOOKUP($J55,'Stock Data'!$J$2:$J$1239,'Stock Data'!K$2:K$1239)</f>
        <v>42751.88</v>
      </c>
      <c r="L55" s="108">
        <f>_xlfn.XLOOKUP($J55,'Stock Data'!$J$2:$J$1239,'Stock Data'!L$2:L$1239)</f>
        <v>43161.43</v>
      </c>
      <c r="M55" s="108">
        <f>_xlfn.XLOOKUP($J55,'Stock Data'!$J$2:$J$1239,'Stock Data'!M$2:M$1239)</f>
        <v>42508.3</v>
      </c>
      <c r="N55" s="108">
        <f>_xlfn.XLOOKUP($J55,'Stock Data'!$J$2:$J$1239,'Stock Data'!N$2:N$1239)</f>
        <v>43026.879999999997</v>
      </c>
      <c r="O55" s="108">
        <f>_xlfn.XLOOKUP($J55,'Stock Data'!$J$2:$J$1239,'Stock Data'!O$2:O$1239)</f>
        <v>117993066</v>
      </c>
      <c r="P55" s="111">
        <f t="shared" si="3"/>
        <v>3.8198312536525179E-3</v>
      </c>
    </row>
    <row r="56" spans="1:16" x14ac:dyDescent="0.3">
      <c r="A56" s="101">
        <v>44706</v>
      </c>
      <c r="B56" s="106" t="str">
        <f t="shared" si="10"/>
        <v>Wednesday</v>
      </c>
      <c r="C56" s="108">
        <v>385.9</v>
      </c>
      <c r="D56" s="108">
        <v>396.98</v>
      </c>
      <c r="E56" s="108">
        <v>385</v>
      </c>
      <c r="F56" s="108">
        <v>396.98</v>
      </c>
      <c r="G56" s="108">
        <v>600</v>
      </c>
      <c r="H56" s="111">
        <f t="shared" si="2"/>
        <v>3.1438370401164061E-2</v>
      </c>
      <c r="J56" s="102">
        <f t="shared" si="11"/>
        <v>44706</v>
      </c>
      <c r="K56" s="108">
        <f>_xlfn.XLOOKUP($J56,'Stock Data'!$J$2:$J$1239,'Stock Data'!K$2:K$1239)</f>
        <v>41899.53</v>
      </c>
      <c r="L56" s="108">
        <f>_xlfn.XLOOKUP($J56,'Stock Data'!$J$2:$J$1239,'Stock Data'!L$2:L$1239)</f>
        <v>42128.41</v>
      </c>
      <c r="M56" s="108">
        <f>_xlfn.XLOOKUP($J56,'Stock Data'!$J$2:$J$1239,'Stock Data'!M$2:M$1239)</f>
        <v>41356.019999999997</v>
      </c>
      <c r="N56" s="108">
        <f>_xlfn.XLOOKUP($J56,'Stock Data'!$J$2:$J$1239,'Stock Data'!N$2:N$1239)</f>
        <v>42012.66</v>
      </c>
      <c r="O56" s="108">
        <f>_xlfn.XLOOKUP($J56,'Stock Data'!$J$2:$J$1239,'Stock Data'!O$2:O$1239)</f>
        <v>120553891</v>
      </c>
      <c r="P56" s="111">
        <f t="shared" si="3"/>
        <v>-2.3571776526673419E-2</v>
      </c>
    </row>
    <row r="57" spans="1:16" x14ac:dyDescent="0.3">
      <c r="A57" s="101">
        <v>44713</v>
      </c>
      <c r="B57" s="106" t="str">
        <f t="shared" si="10"/>
        <v>Wednesday</v>
      </c>
      <c r="C57" s="108">
        <v>381.01</v>
      </c>
      <c r="D57" s="108">
        <v>390.02</v>
      </c>
      <c r="E57" s="108">
        <v>381.01</v>
      </c>
      <c r="F57" s="108">
        <v>390.02</v>
      </c>
      <c r="G57" s="108">
        <v>500</v>
      </c>
      <c r="H57" s="111">
        <f t="shared" si="2"/>
        <v>-1.7532369388886179E-2</v>
      </c>
      <c r="J57" s="102">
        <f t="shared" si="11"/>
        <v>44713</v>
      </c>
      <c r="K57" s="108">
        <f>_xlfn.XLOOKUP($J57,'Stock Data'!$J$2:$J$1239,'Stock Data'!K$2:K$1239)</f>
        <v>43073.24</v>
      </c>
      <c r="L57" s="108">
        <f>_xlfn.XLOOKUP($J57,'Stock Data'!$J$2:$J$1239,'Stock Data'!L$2:L$1239)</f>
        <v>43149.17</v>
      </c>
      <c r="M57" s="108">
        <f>_xlfn.XLOOKUP($J57,'Stock Data'!$J$2:$J$1239,'Stock Data'!M$2:M$1239)</f>
        <v>42718.73</v>
      </c>
      <c r="N57" s="108">
        <f>_xlfn.XLOOKUP($J57,'Stock Data'!$J$2:$J$1239,'Stock Data'!N$2:N$1239)</f>
        <v>42756.04</v>
      </c>
      <c r="O57" s="108">
        <f>_xlfn.XLOOKUP($J57,'Stock Data'!$J$2:$J$1239,'Stock Data'!O$2:O$1239)</f>
        <v>68310653</v>
      </c>
      <c r="P57" s="111">
        <f t="shared" si="3"/>
        <v>1.7694190275026559E-2</v>
      </c>
    </row>
    <row r="58" spans="1:16" x14ac:dyDescent="0.3">
      <c r="A58" s="101">
        <v>44720</v>
      </c>
      <c r="B58" s="106" t="str">
        <f t="shared" si="10"/>
        <v>Wednesday</v>
      </c>
      <c r="C58" s="108">
        <v>388.99</v>
      </c>
      <c r="D58" s="108">
        <v>389</v>
      </c>
      <c r="E58" s="108">
        <v>365</v>
      </c>
      <c r="F58" s="108">
        <v>381</v>
      </c>
      <c r="G58" s="108">
        <v>1900</v>
      </c>
      <c r="H58" s="111">
        <f t="shared" si="2"/>
        <v>-2.3127019127224199E-2</v>
      </c>
      <c r="J58" s="102">
        <f t="shared" si="11"/>
        <v>44720</v>
      </c>
      <c r="K58" s="108">
        <f>_xlfn.XLOOKUP($J58,'Stock Data'!$J$2:$J$1239,'Stock Data'!K$2:K$1239)</f>
        <v>41539.11</v>
      </c>
      <c r="L58" s="108">
        <f>_xlfn.XLOOKUP($J58,'Stock Data'!$J$2:$J$1239,'Stock Data'!L$2:L$1239)</f>
        <v>41620.71</v>
      </c>
      <c r="M58" s="108">
        <f>_xlfn.XLOOKUP($J58,'Stock Data'!$J$2:$J$1239,'Stock Data'!M$2:M$1239)</f>
        <v>41391.53</v>
      </c>
      <c r="N58" s="108">
        <f>_xlfn.XLOOKUP($J58,'Stock Data'!$J$2:$J$1239,'Stock Data'!N$2:N$1239)</f>
        <v>41553.160000000003</v>
      </c>
      <c r="O58" s="108">
        <f>_xlfn.XLOOKUP($J58,'Stock Data'!$J$2:$J$1239,'Stock Data'!O$2:O$1239)</f>
        <v>73399433</v>
      </c>
      <c r="P58" s="111">
        <f t="shared" si="3"/>
        <v>-2.8133568964759069E-2</v>
      </c>
    </row>
    <row r="59" spans="1:16" x14ac:dyDescent="0.3">
      <c r="A59" s="101">
        <v>44727</v>
      </c>
      <c r="B59" s="106" t="str">
        <f t="shared" si="10"/>
        <v>Wednesday</v>
      </c>
      <c r="C59" s="108">
        <v>369.01</v>
      </c>
      <c r="D59" s="108">
        <v>371.98</v>
      </c>
      <c r="E59" s="108">
        <v>369.01</v>
      </c>
      <c r="F59" s="108">
        <v>371.98</v>
      </c>
      <c r="G59" s="108">
        <v>400</v>
      </c>
      <c r="H59" s="111">
        <f t="shared" si="2"/>
        <v>-2.367454068241465E-2</v>
      </c>
      <c r="J59" s="102">
        <f t="shared" si="11"/>
        <v>44727</v>
      </c>
      <c r="K59" s="108">
        <f>_xlfn.XLOOKUP($J59,'Stock Data'!$J$2:$J$1239,'Stock Data'!K$2:K$1239)</f>
        <v>41146.410000000003</v>
      </c>
      <c r="L59" s="108">
        <f>_xlfn.XLOOKUP($J59,'Stock Data'!$J$2:$J$1239,'Stock Data'!L$2:L$1239)</f>
        <v>41535.24</v>
      </c>
      <c r="M59" s="108">
        <f>_xlfn.XLOOKUP($J59,'Stock Data'!$J$2:$J$1239,'Stock Data'!M$2:M$1239)</f>
        <v>41132.559999999998</v>
      </c>
      <c r="N59" s="108">
        <f>_xlfn.XLOOKUP($J59,'Stock Data'!$J$2:$J$1239,'Stock Data'!N$2:N$1239)</f>
        <v>41438.79</v>
      </c>
      <c r="O59" s="108">
        <f>_xlfn.XLOOKUP($J59,'Stock Data'!$J$2:$J$1239,'Stock Data'!O$2:O$1239)</f>
        <v>60086371</v>
      </c>
      <c r="P59" s="111">
        <f t="shared" si="3"/>
        <v>-2.7523779178286949E-3</v>
      </c>
    </row>
    <row r="60" spans="1:16" x14ac:dyDescent="0.3">
      <c r="A60" s="101">
        <v>44734</v>
      </c>
      <c r="B60" s="106" t="str">
        <f t="shared" si="10"/>
        <v>Wednesday</v>
      </c>
      <c r="C60" s="108">
        <v>370.02</v>
      </c>
      <c r="D60" s="108">
        <v>370.02</v>
      </c>
      <c r="E60" s="108">
        <v>370</v>
      </c>
      <c r="F60" s="108">
        <v>370</v>
      </c>
      <c r="G60" s="108">
        <v>1000</v>
      </c>
      <c r="H60" s="111">
        <f t="shared" si="2"/>
        <v>-5.3228668207968653E-3</v>
      </c>
      <c r="J60" s="102">
        <f t="shared" si="11"/>
        <v>44734</v>
      </c>
      <c r="K60" s="108">
        <f>_xlfn.XLOOKUP($J60,'Stock Data'!$J$2:$J$1239,'Stock Data'!K$2:K$1239)</f>
        <v>42692.89</v>
      </c>
      <c r="L60" s="108">
        <f>_xlfn.XLOOKUP($J60,'Stock Data'!$J$2:$J$1239,'Stock Data'!L$2:L$1239)</f>
        <v>42880.4</v>
      </c>
      <c r="M60" s="108">
        <f>_xlfn.XLOOKUP($J60,'Stock Data'!$J$2:$J$1239,'Stock Data'!M$2:M$1239)</f>
        <v>42408.07</v>
      </c>
      <c r="N60" s="108">
        <f>_xlfn.XLOOKUP($J60,'Stock Data'!$J$2:$J$1239,'Stock Data'!N$2:N$1239)</f>
        <v>42458.14</v>
      </c>
      <c r="O60" s="108">
        <f>_xlfn.XLOOKUP($J60,'Stock Data'!$J$2:$J$1239,'Stock Data'!O$2:O$1239)</f>
        <v>113646198</v>
      </c>
      <c r="P60" s="111">
        <f t="shared" si="3"/>
        <v>2.4598932546051621E-2</v>
      </c>
    </row>
    <row r="61" spans="1:16" x14ac:dyDescent="0.3">
      <c r="A61" s="101">
        <v>44748</v>
      </c>
      <c r="B61" s="106" t="str">
        <f t="shared" si="10"/>
        <v>Wednesday</v>
      </c>
      <c r="C61" s="108">
        <v>366.55</v>
      </c>
      <c r="D61" s="108">
        <v>366.55</v>
      </c>
      <c r="E61" s="108">
        <v>366.55</v>
      </c>
      <c r="F61" s="108">
        <v>366.55</v>
      </c>
      <c r="G61" s="108">
        <v>200</v>
      </c>
      <c r="H61" s="111">
        <f t="shared" si="2"/>
        <v>-9.3243243243242933E-3</v>
      </c>
      <c r="J61" s="102">
        <f t="shared" si="11"/>
        <v>44748</v>
      </c>
      <c r="K61" s="108">
        <f>_xlfn.XLOOKUP($J61,'Stock Data'!$J$2:$J$1239,'Stock Data'!K$2:K$1239)</f>
        <v>41151.019999999997</v>
      </c>
      <c r="L61" s="108">
        <f>_xlfn.XLOOKUP($J61,'Stock Data'!$J$2:$J$1239,'Stock Data'!L$2:L$1239)</f>
        <v>41334.9</v>
      </c>
      <c r="M61" s="108">
        <f>_xlfn.XLOOKUP($J61,'Stock Data'!$J$2:$J$1239,'Stock Data'!M$2:M$1239)</f>
        <v>41143.93</v>
      </c>
      <c r="N61" s="108">
        <f>_xlfn.XLOOKUP($J61,'Stock Data'!$J$2:$J$1239,'Stock Data'!N$2:N$1239)</f>
        <v>41159.79</v>
      </c>
      <c r="O61" s="108">
        <f>_xlfn.XLOOKUP($J61,'Stock Data'!$J$2:$J$1239,'Stock Data'!O$2:O$1239)</f>
        <v>41595082</v>
      </c>
      <c r="P61" s="111">
        <f t="shared" si="3"/>
        <v>-3.0579530803751614E-2</v>
      </c>
    </row>
    <row r="62" spans="1:16" x14ac:dyDescent="0.3">
      <c r="A62" s="101">
        <v>44755</v>
      </c>
      <c r="B62" s="106" t="str">
        <f t="shared" si="10"/>
        <v>Wednesday</v>
      </c>
      <c r="C62" s="108">
        <v>361.01</v>
      </c>
      <c r="D62" s="108">
        <v>367.99</v>
      </c>
      <c r="E62" s="108">
        <v>360.1</v>
      </c>
      <c r="F62" s="108">
        <v>367.99</v>
      </c>
      <c r="G62" s="108">
        <v>600</v>
      </c>
      <c r="H62" s="111">
        <f t="shared" si="2"/>
        <v>3.9285227117719212E-3</v>
      </c>
      <c r="J62" s="102">
        <f t="shared" si="11"/>
        <v>44755</v>
      </c>
      <c r="K62" s="108">
        <f>_xlfn.XLOOKUP($J62,'Stock Data'!$J$2:$J$1239,'Stock Data'!K$2:K$1239)</f>
        <v>41336.89</v>
      </c>
      <c r="L62" s="108">
        <f>_xlfn.XLOOKUP($J62,'Stock Data'!$J$2:$J$1239,'Stock Data'!L$2:L$1239)</f>
        <v>41971.83</v>
      </c>
      <c r="M62" s="108">
        <f>_xlfn.XLOOKUP($J62,'Stock Data'!$J$2:$J$1239,'Stock Data'!M$2:M$1239)</f>
        <v>41223.97</v>
      </c>
      <c r="N62" s="108">
        <f>_xlfn.XLOOKUP($J62,'Stock Data'!$J$2:$J$1239,'Stock Data'!N$2:N$1239)</f>
        <v>41862.769999999997</v>
      </c>
      <c r="O62" s="108">
        <f>_xlfn.XLOOKUP($J62,'Stock Data'!$J$2:$J$1239,'Stock Data'!O$2:O$1239)</f>
        <v>80811776</v>
      </c>
      <c r="P62" s="111">
        <f t="shared" si="3"/>
        <v>1.7079290249051221E-2</v>
      </c>
    </row>
    <row r="63" spans="1:16" x14ac:dyDescent="0.3">
      <c r="A63" s="101">
        <v>44762</v>
      </c>
      <c r="B63" s="106" t="str">
        <f t="shared" si="10"/>
        <v>Wednesday</v>
      </c>
      <c r="C63" s="108">
        <v>355.02</v>
      </c>
      <c r="D63" s="108">
        <v>355.02</v>
      </c>
      <c r="E63" s="108">
        <v>355</v>
      </c>
      <c r="F63" s="108">
        <v>355.02</v>
      </c>
      <c r="G63" s="108">
        <v>400</v>
      </c>
      <c r="H63" s="111">
        <f t="shared" si="2"/>
        <v>-3.5245522976167905E-2</v>
      </c>
      <c r="J63" s="102">
        <f t="shared" si="11"/>
        <v>44762</v>
      </c>
      <c r="K63" s="108">
        <f>_xlfn.XLOOKUP($J63,'Stock Data'!$J$2:$J$1239,'Stock Data'!K$2:K$1239)</f>
        <v>40425.86</v>
      </c>
      <c r="L63" s="108">
        <f>_xlfn.XLOOKUP($J63,'Stock Data'!$J$2:$J$1239,'Stock Data'!L$2:L$1239)</f>
        <v>40534.07</v>
      </c>
      <c r="M63" s="108">
        <f>_xlfn.XLOOKUP($J63,'Stock Data'!$J$2:$J$1239,'Stock Data'!M$2:M$1239)</f>
        <v>40135.230000000003</v>
      </c>
      <c r="N63" s="108">
        <f>_xlfn.XLOOKUP($J63,'Stock Data'!$J$2:$J$1239,'Stock Data'!N$2:N$1239)</f>
        <v>40459.699999999997</v>
      </c>
      <c r="O63" s="108">
        <f>_xlfn.XLOOKUP($J63,'Stock Data'!$J$2:$J$1239,'Stock Data'!O$2:O$1239)</f>
        <v>69278924</v>
      </c>
      <c r="P63" s="111">
        <f t="shared" si="3"/>
        <v>-3.3515937908552153E-2</v>
      </c>
    </row>
    <row r="64" spans="1:16" x14ac:dyDescent="0.3">
      <c r="A64" s="101">
        <v>44776</v>
      </c>
      <c r="B64" s="106" t="str">
        <f t="shared" si="10"/>
        <v>Wednesday</v>
      </c>
      <c r="C64" s="108">
        <v>359.99</v>
      </c>
      <c r="D64" s="108">
        <v>359.99</v>
      </c>
      <c r="E64" s="108">
        <v>358.49</v>
      </c>
      <c r="F64" s="108">
        <v>358.49</v>
      </c>
      <c r="G64" s="108">
        <v>400</v>
      </c>
      <c r="H64" s="111">
        <f t="shared" si="2"/>
        <v>9.7740972339587281E-3</v>
      </c>
      <c r="J64" s="102">
        <f t="shared" si="11"/>
        <v>44776</v>
      </c>
      <c r="K64" s="108">
        <f>_xlfn.XLOOKUP($J64,'Stock Data'!$J$2:$J$1239,'Stock Data'!K$2:K$1239)</f>
        <v>40275.199999999997</v>
      </c>
      <c r="L64" s="108">
        <f>_xlfn.XLOOKUP($J64,'Stock Data'!$J$2:$J$1239,'Stock Data'!L$2:L$1239)</f>
        <v>41208.089999999997</v>
      </c>
      <c r="M64" s="108">
        <f>_xlfn.XLOOKUP($J64,'Stock Data'!$J$2:$J$1239,'Stock Data'!M$2:M$1239)</f>
        <v>40275.199999999997</v>
      </c>
      <c r="N64" s="108">
        <f>_xlfn.XLOOKUP($J64,'Stock Data'!$J$2:$J$1239,'Stock Data'!N$2:N$1239)</f>
        <v>41068.870000000003</v>
      </c>
      <c r="O64" s="108">
        <f>_xlfn.XLOOKUP($J64,'Stock Data'!$J$2:$J$1239,'Stock Data'!O$2:O$1239)</f>
        <v>145830327</v>
      </c>
      <c r="P64" s="111">
        <f t="shared" si="3"/>
        <v>1.5056216432647932E-2</v>
      </c>
    </row>
    <row r="65" spans="1:16" x14ac:dyDescent="0.3">
      <c r="A65" s="101">
        <v>44783</v>
      </c>
      <c r="B65" s="106" t="str">
        <f t="shared" si="10"/>
        <v>Wednesday</v>
      </c>
      <c r="C65" s="108">
        <v>367</v>
      </c>
      <c r="D65" s="108">
        <v>377</v>
      </c>
      <c r="E65" s="108">
        <v>360</v>
      </c>
      <c r="F65" s="108">
        <v>360.01</v>
      </c>
      <c r="G65" s="108">
        <v>4900</v>
      </c>
      <c r="H65" s="111">
        <f t="shared" si="2"/>
        <v>4.2400066947473622E-3</v>
      </c>
      <c r="J65" s="102">
        <f t="shared" si="11"/>
        <v>44783</v>
      </c>
      <c r="K65" s="108">
        <f>_xlfn.XLOOKUP($J65,'Stock Data'!$J$2:$J$1239,'Stock Data'!K$2:K$1239)</f>
        <v>42313.279999999999</v>
      </c>
      <c r="L65" s="108">
        <f>_xlfn.XLOOKUP($J65,'Stock Data'!$J$2:$J$1239,'Stock Data'!L$2:L$1239)</f>
        <v>42779.47</v>
      </c>
      <c r="M65" s="108">
        <f>_xlfn.XLOOKUP($J65,'Stock Data'!$J$2:$J$1239,'Stock Data'!M$2:M$1239)</f>
        <v>42219.61</v>
      </c>
      <c r="N65" s="108">
        <f>_xlfn.XLOOKUP($J65,'Stock Data'!$J$2:$J$1239,'Stock Data'!N$2:N$1239)</f>
        <v>42494.85</v>
      </c>
      <c r="O65" s="108">
        <f>_xlfn.XLOOKUP($J65,'Stock Data'!$J$2:$J$1239,'Stock Data'!O$2:O$1239)</f>
        <v>196163157</v>
      </c>
      <c r="P65" s="111">
        <f t="shared" si="3"/>
        <v>3.472167605293245E-2</v>
      </c>
    </row>
    <row r="66" spans="1:16" x14ac:dyDescent="0.3">
      <c r="A66" s="101">
        <v>44790</v>
      </c>
      <c r="B66" s="106" t="str">
        <f t="shared" si="10"/>
        <v>Wednesday</v>
      </c>
      <c r="C66" s="108">
        <v>356</v>
      </c>
      <c r="D66" s="108">
        <v>357</v>
      </c>
      <c r="E66" s="108">
        <v>355</v>
      </c>
      <c r="F66" s="108">
        <v>355</v>
      </c>
      <c r="G66" s="108">
        <v>2700</v>
      </c>
      <c r="H66" s="111">
        <f t="shared" si="2"/>
        <v>-1.3916280103330438E-2</v>
      </c>
      <c r="J66" s="102">
        <f t="shared" si="11"/>
        <v>44790</v>
      </c>
      <c r="K66" s="108">
        <f>_xlfn.XLOOKUP($J66,'Stock Data'!$J$2:$J$1239,'Stock Data'!K$2:K$1239)</f>
        <v>43486.48</v>
      </c>
      <c r="L66" s="108">
        <f>_xlfn.XLOOKUP($J66,'Stock Data'!$J$2:$J$1239,'Stock Data'!L$2:L$1239)</f>
        <v>43734.33</v>
      </c>
      <c r="M66" s="108">
        <f>_xlfn.XLOOKUP($J66,'Stock Data'!$J$2:$J$1239,'Stock Data'!M$2:M$1239)</f>
        <v>43384.34</v>
      </c>
      <c r="N66" s="108">
        <f>_xlfn.XLOOKUP($J66,'Stock Data'!$J$2:$J$1239,'Stock Data'!N$2:N$1239)</f>
        <v>43676.56</v>
      </c>
      <c r="O66" s="108">
        <f>_xlfn.XLOOKUP($J66,'Stock Data'!$J$2:$J$1239,'Stock Data'!O$2:O$1239)</f>
        <v>345763780</v>
      </c>
      <c r="P66" s="111">
        <f t="shared" si="3"/>
        <v>2.7808310889437172E-2</v>
      </c>
    </row>
    <row r="67" spans="1:16" x14ac:dyDescent="0.3">
      <c r="A67" s="101">
        <v>44797</v>
      </c>
      <c r="B67" s="106" t="str">
        <f t="shared" si="10"/>
        <v>Wednesday</v>
      </c>
      <c r="C67" s="108">
        <v>349.02</v>
      </c>
      <c r="D67" s="108">
        <v>349.02</v>
      </c>
      <c r="E67" s="108">
        <v>347</v>
      </c>
      <c r="F67" s="108">
        <v>348</v>
      </c>
      <c r="G67" s="108">
        <v>1600</v>
      </c>
      <c r="H67" s="111">
        <f t="shared" si="2"/>
        <v>-1.9718309859154931E-2</v>
      </c>
      <c r="J67" s="102">
        <f t="shared" si="11"/>
        <v>44797</v>
      </c>
      <c r="K67" s="108">
        <f>_xlfn.XLOOKUP($J67,'Stock Data'!$J$2:$J$1239,'Stock Data'!K$2:K$1239)</f>
        <v>43439.67</v>
      </c>
      <c r="L67" s="108">
        <f>_xlfn.XLOOKUP($J67,'Stock Data'!$J$2:$J$1239,'Stock Data'!L$2:L$1239)</f>
        <v>43685</v>
      </c>
      <c r="M67" s="108">
        <f>_xlfn.XLOOKUP($J67,'Stock Data'!$J$2:$J$1239,'Stock Data'!M$2:M$1239)</f>
        <v>43299.48</v>
      </c>
      <c r="N67" s="108">
        <f>_xlfn.XLOOKUP($J67,'Stock Data'!$J$2:$J$1239,'Stock Data'!N$2:N$1239)</f>
        <v>43337.97</v>
      </c>
      <c r="O67" s="108">
        <f>_xlfn.XLOOKUP($J67,'Stock Data'!$J$2:$J$1239,'Stock Data'!O$2:O$1239)</f>
        <v>116045785</v>
      </c>
      <c r="P67" s="111">
        <f t="shared" si="3"/>
        <v>-7.752213086378518E-3</v>
      </c>
    </row>
    <row r="68" spans="1:16" x14ac:dyDescent="0.3">
      <c r="A68" s="101">
        <v>44804</v>
      </c>
      <c r="B68" s="106" t="str">
        <f t="shared" ref="B68:B79" si="12">TEXT(A68,"dddd")</f>
        <v>Wednesday</v>
      </c>
      <c r="C68" s="108">
        <v>340</v>
      </c>
      <c r="D68" s="108">
        <v>340</v>
      </c>
      <c r="E68" s="108">
        <v>338.01</v>
      </c>
      <c r="F68" s="108">
        <v>339.99</v>
      </c>
      <c r="G68" s="108">
        <v>1400</v>
      </c>
      <c r="H68" s="111">
        <f t="shared" si="2"/>
        <v>-2.301724137931032E-2</v>
      </c>
      <c r="J68" s="102">
        <f t="shared" ref="J68:J79" si="13">A68</f>
        <v>44804</v>
      </c>
      <c r="K68" s="108">
        <f>_xlfn.XLOOKUP($J68,'Stock Data'!$J$2:$J$1239,'Stock Data'!K$2:K$1239)</f>
        <v>42200.68</v>
      </c>
      <c r="L68" s="108">
        <f>_xlfn.XLOOKUP($J68,'Stock Data'!$J$2:$J$1239,'Stock Data'!L$2:L$1239)</f>
        <v>42472.45</v>
      </c>
      <c r="M68" s="108">
        <f>_xlfn.XLOOKUP($J68,'Stock Data'!$J$2:$J$1239,'Stock Data'!M$2:M$1239)</f>
        <v>42073.87</v>
      </c>
      <c r="N68" s="108">
        <f>_xlfn.XLOOKUP($J68,'Stock Data'!$J$2:$J$1239,'Stock Data'!N$2:N$1239)</f>
        <v>42351.15</v>
      </c>
      <c r="O68" s="108">
        <f>_xlfn.XLOOKUP($J68,'Stock Data'!$J$2:$J$1239,'Stock Data'!O$2:O$1239)</f>
        <v>120330671</v>
      </c>
      <c r="P68" s="111">
        <f t="shared" si="3"/>
        <v>-2.2770332805159072E-2</v>
      </c>
    </row>
    <row r="69" spans="1:16" x14ac:dyDescent="0.3">
      <c r="A69" s="101">
        <v>44811</v>
      </c>
      <c r="B69" s="106" t="str">
        <f t="shared" si="12"/>
        <v>Wednesday</v>
      </c>
      <c r="C69" s="108">
        <v>331.01</v>
      </c>
      <c r="D69" s="108">
        <v>343</v>
      </c>
      <c r="E69" s="108">
        <v>330.02</v>
      </c>
      <c r="F69" s="108">
        <v>333</v>
      </c>
      <c r="G69" s="108">
        <v>700</v>
      </c>
      <c r="H69" s="111">
        <f t="shared" ref="H69:H132" si="14">(F69-F68)/F68</f>
        <v>-2.055942821847704E-2</v>
      </c>
      <c r="J69" s="102">
        <f t="shared" si="13"/>
        <v>44811</v>
      </c>
      <c r="K69" s="108">
        <f>_xlfn.XLOOKUP($J69,'Stock Data'!$J$2:$J$1239,'Stock Data'!K$2:K$1239)</f>
        <v>41910.839999999997</v>
      </c>
      <c r="L69" s="108">
        <f>_xlfn.XLOOKUP($J69,'Stock Data'!$J$2:$J$1239,'Stock Data'!L$2:L$1239)</f>
        <v>42064.94</v>
      </c>
      <c r="M69" s="108">
        <f>_xlfn.XLOOKUP($J69,'Stock Data'!$J$2:$J$1239,'Stock Data'!M$2:M$1239)</f>
        <v>41703.949999999997</v>
      </c>
      <c r="N69" s="108">
        <f>_xlfn.XLOOKUP($J69,'Stock Data'!$J$2:$J$1239,'Stock Data'!N$2:N$1239)</f>
        <v>41766.050000000003</v>
      </c>
      <c r="O69" s="108">
        <f>_xlfn.XLOOKUP($J69,'Stock Data'!$J$2:$J$1239,'Stock Data'!O$2:O$1239)</f>
        <v>45956201</v>
      </c>
      <c r="P69" s="111">
        <f t="shared" ref="P69:P132" si="15">(N69-N68)/N68</f>
        <v>-1.3815445389322334E-2</v>
      </c>
    </row>
    <row r="70" spans="1:16" x14ac:dyDescent="0.3">
      <c r="A70" s="101">
        <v>44818</v>
      </c>
      <c r="B70" s="106" t="str">
        <f t="shared" si="12"/>
        <v>Wednesday</v>
      </c>
      <c r="C70" s="108">
        <v>332</v>
      </c>
      <c r="D70" s="108">
        <v>333</v>
      </c>
      <c r="E70" s="108">
        <v>332</v>
      </c>
      <c r="F70" s="108">
        <v>333</v>
      </c>
      <c r="G70" s="108">
        <v>200</v>
      </c>
      <c r="H70" s="111">
        <f t="shared" si="14"/>
        <v>0</v>
      </c>
      <c r="J70" s="102">
        <f t="shared" si="13"/>
        <v>44818</v>
      </c>
      <c r="K70" s="108">
        <f>_xlfn.XLOOKUP($J70,'Stock Data'!$J$2:$J$1239,'Stock Data'!K$2:K$1239)</f>
        <v>41981.5</v>
      </c>
      <c r="L70" s="108">
        <f>_xlfn.XLOOKUP($J70,'Stock Data'!$J$2:$J$1239,'Stock Data'!L$2:L$1239)</f>
        <v>42084.94</v>
      </c>
      <c r="M70" s="108">
        <f>_xlfn.XLOOKUP($J70,'Stock Data'!$J$2:$J$1239,'Stock Data'!M$2:M$1239)</f>
        <v>41912.839999999997</v>
      </c>
      <c r="N70" s="108">
        <f>_xlfn.XLOOKUP($J70,'Stock Data'!$J$2:$J$1239,'Stock Data'!N$2:N$1239)</f>
        <v>42011.82</v>
      </c>
      <c r="O70" s="108">
        <f>_xlfn.XLOOKUP($J70,'Stock Data'!$J$2:$J$1239,'Stock Data'!O$2:O$1239)</f>
        <v>94120649</v>
      </c>
      <c r="P70" s="111">
        <f t="shared" si="15"/>
        <v>5.8844444231617972E-3</v>
      </c>
    </row>
    <row r="71" spans="1:16" x14ac:dyDescent="0.3">
      <c r="A71" s="101">
        <v>44832</v>
      </c>
      <c r="B71" s="106" t="str">
        <f t="shared" si="12"/>
        <v>Wednesday</v>
      </c>
      <c r="C71" s="108">
        <v>340.99</v>
      </c>
      <c r="D71" s="108">
        <v>341</v>
      </c>
      <c r="E71" s="108">
        <v>327.13</v>
      </c>
      <c r="F71" s="108">
        <v>337.86</v>
      </c>
      <c r="G71" s="108">
        <v>2700</v>
      </c>
      <c r="H71" s="111">
        <f t="shared" si="14"/>
        <v>1.4594594594594636E-2</v>
      </c>
      <c r="J71" s="102">
        <f t="shared" si="13"/>
        <v>44832</v>
      </c>
      <c r="K71" s="108">
        <f>_xlfn.XLOOKUP($J71,'Stock Data'!$J$2:$J$1239,'Stock Data'!K$2:K$1239)</f>
        <v>41577.65</v>
      </c>
      <c r="L71" s="108">
        <f>_xlfn.XLOOKUP($J71,'Stock Data'!$J$2:$J$1239,'Stock Data'!L$2:L$1239)</f>
        <v>41820.949999999997</v>
      </c>
      <c r="M71" s="108">
        <f>_xlfn.XLOOKUP($J71,'Stock Data'!$J$2:$J$1239,'Stock Data'!M$2:M$1239)</f>
        <v>41382.559999999998</v>
      </c>
      <c r="N71" s="108">
        <f>_xlfn.XLOOKUP($J71,'Stock Data'!$J$2:$J$1239,'Stock Data'!N$2:N$1239)</f>
        <v>41435.129999999997</v>
      </c>
      <c r="O71" s="108">
        <f>_xlfn.XLOOKUP($J71,'Stock Data'!$J$2:$J$1239,'Stock Data'!O$2:O$1239)</f>
        <v>105981567</v>
      </c>
      <c r="P71" s="111">
        <f t="shared" si="15"/>
        <v>-1.3726851157602844E-2</v>
      </c>
    </row>
    <row r="72" spans="1:16" x14ac:dyDescent="0.3">
      <c r="A72" s="101">
        <v>44839</v>
      </c>
      <c r="B72" s="106" t="str">
        <f t="shared" si="12"/>
        <v>Wednesday</v>
      </c>
      <c r="C72" s="108">
        <v>342.99</v>
      </c>
      <c r="D72" s="108">
        <v>342.99</v>
      </c>
      <c r="E72" s="108">
        <v>330</v>
      </c>
      <c r="F72" s="108">
        <v>337.48</v>
      </c>
      <c r="G72" s="108">
        <v>3400</v>
      </c>
      <c r="H72" s="111">
        <f t="shared" si="14"/>
        <v>-1.1247262179600883E-3</v>
      </c>
      <c r="J72" s="102">
        <f t="shared" si="13"/>
        <v>44839</v>
      </c>
      <c r="K72" s="108">
        <f>_xlfn.XLOOKUP($J72,'Stock Data'!$J$2:$J$1239,'Stock Data'!K$2:K$1239)</f>
        <v>41428.53</v>
      </c>
      <c r="L72" s="108">
        <f>_xlfn.XLOOKUP($J72,'Stock Data'!$J$2:$J$1239,'Stock Data'!L$2:L$1239)</f>
        <v>41668.46</v>
      </c>
      <c r="M72" s="108">
        <f>_xlfn.XLOOKUP($J72,'Stock Data'!$J$2:$J$1239,'Stock Data'!M$2:M$1239)</f>
        <v>41427.19</v>
      </c>
      <c r="N72" s="108">
        <f>_xlfn.XLOOKUP($J72,'Stock Data'!$J$2:$J$1239,'Stock Data'!N$2:N$1239)</f>
        <v>41611.42</v>
      </c>
      <c r="O72" s="108">
        <f>_xlfn.XLOOKUP($J72,'Stock Data'!$J$2:$J$1239,'Stock Data'!O$2:O$1239)</f>
        <v>127134199</v>
      </c>
      <c r="P72" s="111">
        <f t="shared" si="15"/>
        <v>4.2546023145094728E-3</v>
      </c>
    </row>
    <row r="73" spans="1:16" x14ac:dyDescent="0.3">
      <c r="A73" s="101">
        <v>44846</v>
      </c>
      <c r="B73" s="106" t="str">
        <f t="shared" si="12"/>
        <v>Wednesday</v>
      </c>
      <c r="C73" s="108">
        <v>330.13</v>
      </c>
      <c r="D73" s="108">
        <v>335.99</v>
      </c>
      <c r="E73" s="108">
        <v>330.13</v>
      </c>
      <c r="F73" s="108">
        <v>335.99</v>
      </c>
      <c r="G73" s="108">
        <v>1000</v>
      </c>
      <c r="H73" s="111">
        <f t="shared" si="14"/>
        <v>-4.4150764489747805E-3</v>
      </c>
      <c r="J73" s="102">
        <f t="shared" si="13"/>
        <v>44846</v>
      </c>
      <c r="K73" s="108">
        <f>_xlfn.XLOOKUP($J73,'Stock Data'!$J$2:$J$1239,'Stock Data'!K$2:K$1239)</f>
        <v>42121.67</v>
      </c>
      <c r="L73" s="108">
        <f>_xlfn.XLOOKUP($J73,'Stock Data'!$J$2:$J$1239,'Stock Data'!L$2:L$1239)</f>
        <v>42195.360000000001</v>
      </c>
      <c r="M73" s="108">
        <f>_xlfn.XLOOKUP($J73,'Stock Data'!$J$2:$J$1239,'Stock Data'!M$2:M$1239)</f>
        <v>41950.98</v>
      </c>
      <c r="N73" s="108">
        <f>_xlfn.XLOOKUP($J73,'Stock Data'!$J$2:$J$1239,'Stock Data'!N$2:N$1239)</f>
        <v>42007.14</v>
      </c>
      <c r="O73" s="108">
        <f>_xlfn.XLOOKUP($J73,'Stock Data'!$J$2:$J$1239,'Stock Data'!O$2:O$1239)</f>
        <v>113157292</v>
      </c>
      <c r="P73" s="111">
        <f t="shared" si="15"/>
        <v>9.5098893524902823E-3</v>
      </c>
    </row>
    <row r="74" spans="1:16" x14ac:dyDescent="0.3">
      <c r="A74" s="101">
        <v>44853</v>
      </c>
      <c r="B74" s="106" t="str">
        <f t="shared" si="12"/>
        <v>Wednesday</v>
      </c>
      <c r="C74" s="108">
        <v>340</v>
      </c>
      <c r="D74" s="108">
        <v>340</v>
      </c>
      <c r="E74" s="108">
        <v>332</v>
      </c>
      <c r="F74" s="108">
        <v>338</v>
      </c>
      <c r="G74" s="108">
        <v>2900</v>
      </c>
      <c r="H74" s="111">
        <f t="shared" si="14"/>
        <v>5.9823209024077824E-3</v>
      </c>
      <c r="J74" s="102">
        <f t="shared" si="13"/>
        <v>44853</v>
      </c>
      <c r="K74" s="108">
        <f>_xlfn.XLOOKUP($J74,'Stock Data'!$J$2:$J$1239,'Stock Data'!K$2:K$1239)</f>
        <v>41930.800000000003</v>
      </c>
      <c r="L74" s="108">
        <f>_xlfn.XLOOKUP($J74,'Stock Data'!$J$2:$J$1239,'Stock Data'!L$2:L$1239)</f>
        <v>42265.85</v>
      </c>
      <c r="M74" s="108">
        <f>_xlfn.XLOOKUP($J74,'Stock Data'!$J$2:$J$1239,'Stock Data'!M$2:M$1239)</f>
        <v>41917.550000000003</v>
      </c>
      <c r="N74" s="108">
        <f>_xlfn.XLOOKUP($J74,'Stock Data'!$J$2:$J$1239,'Stock Data'!N$2:N$1239)</f>
        <v>42226.05</v>
      </c>
      <c r="O74" s="108">
        <f>_xlfn.XLOOKUP($J74,'Stock Data'!$J$2:$J$1239,'Stock Data'!O$2:O$1239)</f>
        <v>66376599</v>
      </c>
      <c r="P74" s="111">
        <f t="shared" si="15"/>
        <v>5.2112569434625521E-3</v>
      </c>
    </row>
    <row r="75" spans="1:16" x14ac:dyDescent="0.3">
      <c r="A75" s="101">
        <v>44867</v>
      </c>
      <c r="B75" s="106" t="str">
        <f t="shared" si="12"/>
        <v>Wednesday</v>
      </c>
      <c r="C75" s="108">
        <v>339</v>
      </c>
      <c r="D75" s="108">
        <v>339.99</v>
      </c>
      <c r="E75" s="108">
        <v>334</v>
      </c>
      <c r="F75" s="108">
        <v>335.5</v>
      </c>
      <c r="G75" s="108">
        <v>2700</v>
      </c>
      <c r="H75" s="111">
        <f t="shared" si="14"/>
        <v>-7.3964497041420114E-3</v>
      </c>
      <c r="J75" s="102">
        <f t="shared" si="13"/>
        <v>44867</v>
      </c>
      <c r="K75" s="108">
        <f>_xlfn.XLOOKUP($J75,'Stock Data'!$J$2:$J$1239,'Stock Data'!K$2:K$1239)</f>
        <v>41819.279999999999</v>
      </c>
      <c r="L75" s="108">
        <f>_xlfn.XLOOKUP($J75,'Stock Data'!$J$2:$J$1239,'Stock Data'!L$2:L$1239)</f>
        <v>42005.13</v>
      </c>
      <c r="M75" s="108">
        <f>_xlfn.XLOOKUP($J75,'Stock Data'!$J$2:$J$1239,'Stock Data'!M$2:M$1239)</f>
        <v>41726.25</v>
      </c>
      <c r="N75" s="108">
        <f>_xlfn.XLOOKUP($J75,'Stock Data'!$J$2:$J$1239,'Stock Data'!N$2:N$1239)</f>
        <v>41944.59</v>
      </c>
      <c r="O75" s="108">
        <f>_xlfn.XLOOKUP($J75,'Stock Data'!$J$2:$J$1239,'Stock Data'!O$2:O$1239)</f>
        <v>73243393</v>
      </c>
      <c r="P75" s="111">
        <f t="shared" si="15"/>
        <v>-6.6655536096794843E-3</v>
      </c>
    </row>
    <row r="76" spans="1:16" x14ac:dyDescent="0.3">
      <c r="A76" s="101">
        <v>44881</v>
      </c>
      <c r="B76" s="106" t="str">
        <f t="shared" si="12"/>
        <v>Wednesday</v>
      </c>
      <c r="C76" s="108">
        <v>337.48</v>
      </c>
      <c r="D76" s="108">
        <v>337.5</v>
      </c>
      <c r="E76" s="108">
        <v>335</v>
      </c>
      <c r="F76" s="108">
        <v>337.49</v>
      </c>
      <c r="G76" s="108">
        <v>2200</v>
      </c>
      <c r="H76" s="111">
        <f t="shared" si="14"/>
        <v>5.9314456035767784E-3</v>
      </c>
      <c r="J76" s="102">
        <f t="shared" si="13"/>
        <v>44881</v>
      </c>
      <c r="K76" s="108">
        <f>_xlfn.XLOOKUP($J76,'Stock Data'!$J$2:$J$1239,'Stock Data'!K$2:K$1239)</f>
        <v>42851.199999999997</v>
      </c>
      <c r="L76" s="108">
        <f>_xlfn.XLOOKUP($J76,'Stock Data'!$J$2:$J$1239,'Stock Data'!L$2:L$1239)</f>
        <v>43098.94</v>
      </c>
      <c r="M76" s="108">
        <f>_xlfn.XLOOKUP($J76,'Stock Data'!$J$2:$J$1239,'Stock Data'!M$2:M$1239)</f>
        <v>42728.67</v>
      </c>
      <c r="N76" s="108">
        <f>_xlfn.XLOOKUP($J76,'Stock Data'!$J$2:$J$1239,'Stock Data'!N$2:N$1239)</f>
        <v>42983.75</v>
      </c>
      <c r="O76" s="108">
        <f>_xlfn.XLOOKUP($J76,'Stock Data'!$J$2:$J$1239,'Stock Data'!O$2:O$1239)</f>
        <v>83470363</v>
      </c>
      <c r="P76" s="111">
        <f t="shared" si="15"/>
        <v>2.4774589523941074E-2</v>
      </c>
    </row>
    <row r="77" spans="1:16" x14ac:dyDescent="0.3">
      <c r="A77" s="101">
        <v>44888</v>
      </c>
      <c r="B77" s="106" t="str">
        <f t="shared" si="12"/>
        <v>Wednesday</v>
      </c>
      <c r="C77" s="108">
        <v>331</v>
      </c>
      <c r="D77" s="108">
        <v>337.5</v>
      </c>
      <c r="E77" s="108">
        <v>331</v>
      </c>
      <c r="F77" s="108">
        <v>337.5</v>
      </c>
      <c r="G77" s="108">
        <v>700</v>
      </c>
      <c r="H77" s="111">
        <f t="shared" si="14"/>
        <v>2.9630507570567735E-5</v>
      </c>
      <c r="J77" s="102">
        <f t="shared" si="13"/>
        <v>44888</v>
      </c>
      <c r="K77" s="108">
        <f>_xlfn.XLOOKUP($J77,'Stock Data'!$J$2:$J$1239,'Stock Data'!K$2:K$1239)</f>
        <v>42963.62</v>
      </c>
      <c r="L77" s="108">
        <f>_xlfn.XLOOKUP($J77,'Stock Data'!$J$2:$J$1239,'Stock Data'!L$2:L$1239)</f>
        <v>43040.58</v>
      </c>
      <c r="M77" s="108">
        <f>_xlfn.XLOOKUP($J77,'Stock Data'!$J$2:$J$1239,'Stock Data'!M$2:M$1239)</f>
        <v>42787.77</v>
      </c>
      <c r="N77" s="108">
        <f>_xlfn.XLOOKUP($J77,'Stock Data'!$J$2:$J$1239,'Stock Data'!N$2:N$1239)</f>
        <v>42880.31</v>
      </c>
      <c r="O77" s="108">
        <f>_xlfn.XLOOKUP($J77,'Stock Data'!$J$2:$J$1239,'Stock Data'!O$2:O$1239)</f>
        <v>56567438</v>
      </c>
      <c r="P77" s="111">
        <f t="shared" si="15"/>
        <v>-2.4064908250211376E-3</v>
      </c>
    </row>
    <row r="78" spans="1:16" x14ac:dyDescent="0.3">
      <c r="A78" s="101">
        <v>44895</v>
      </c>
      <c r="B78" s="106" t="str">
        <f t="shared" si="12"/>
        <v>Wednesday</v>
      </c>
      <c r="C78" s="108">
        <v>333</v>
      </c>
      <c r="D78" s="108">
        <v>333</v>
      </c>
      <c r="E78" s="108">
        <v>332</v>
      </c>
      <c r="F78" s="108">
        <v>333</v>
      </c>
      <c r="G78" s="108">
        <v>1000</v>
      </c>
      <c r="H78" s="111">
        <f t="shared" si="14"/>
        <v>-1.3333333333333334E-2</v>
      </c>
      <c r="J78" s="102">
        <f t="shared" si="13"/>
        <v>44895</v>
      </c>
      <c r="K78" s="108">
        <f>_xlfn.XLOOKUP($J78,'Stock Data'!$J$2:$J$1239,'Stock Data'!K$2:K$1239)</f>
        <v>42407.77</v>
      </c>
      <c r="L78" s="108">
        <f>_xlfn.XLOOKUP($J78,'Stock Data'!$J$2:$J$1239,'Stock Data'!L$2:L$1239)</f>
        <v>42517.81</v>
      </c>
      <c r="M78" s="108">
        <f>_xlfn.XLOOKUP($J78,'Stock Data'!$J$2:$J$1239,'Stock Data'!M$2:M$1239)</f>
        <v>42268.84</v>
      </c>
      <c r="N78" s="108">
        <f>_xlfn.XLOOKUP($J78,'Stock Data'!$J$2:$J$1239,'Stock Data'!N$2:N$1239)</f>
        <v>42348.63</v>
      </c>
      <c r="O78" s="108">
        <f>_xlfn.XLOOKUP($J78,'Stock Data'!$J$2:$J$1239,'Stock Data'!O$2:O$1239)</f>
        <v>53037512</v>
      </c>
      <c r="P78" s="111">
        <f t="shared" si="15"/>
        <v>-1.2399164091864081E-2</v>
      </c>
    </row>
    <row r="79" spans="1:16" x14ac:dyDescent="0.3">
      <c r="A79" s="101">
        <v>44909</v>
      </c>
      <c r="B79" s="106" t="str">
        <f t="shared" si="12"/>
        <v>Wednesday</v>
      </c>
      <c r="C79" s="108">
        <v>321.64999999999998</v>
      </c>
      <c r="D79" s="108">
        <v>321.64999999999998</v>
      </c>
      <c r="E79" s="108">
        <v>321.64999999999998</v>
      </c>
      <c r="F79" s="108">
        <v>321.64999999999998</v>
      </c>
      <c r="G79" s="108">
        <v>100</v>
      </c>
      <c r="H79" s="111">
        <f t="shared" si="14"/>
        <v>-3.408408408408415E-2</v>
      </c>
      <c r="J79" s="102">
        <f t="shared" si="13"/>
        <v>44909</v>
      </c>
      <c r="K79" s="108">
        <f>_xlfn.XLOOKUP($J79,'Stock Data'!$J$2:$J$1239,'Stock Data'!K$2:K$1239)</f>
        <v>41708.15</v>
      </c>
      <c r="L79" s="108">
        <f>_xlfn.XLOOKUP($J79,'Stock Data'!$J$2:$J$1239,'Stock Data'!L$2:L$1239)</f>
        <v>41874.07</v>
      </c>
      <c r="M79" s="108">
        <f>_xlfn.XLOOKUP($J79,'Stock Data'!$J$2:$J$1239,'Stock Data'!M$2:M$1239)</f>
        <v>41540.620000000003</v>
      </c>
      <c r="N79" s="108">
        <f>_xlfn.XLOOKUP($J79,'Stock Data'!$J$2:$J$1239,'Stock Data'!N$2:N$1239)</f>
        <v>41737.620000000003</v>
      </c>
      <c r="O79" s="108">
        <f>_xlfn.XLOOKUP($J79,'Stock Data'!$J$2:$J$1239,'Stock Data'!O$2:O$1239)</f>
        <v>53071442</v>
      </c>
      <c r="P79" s="111">
        <f t="shared" si="15"/>
        <v>-1.4428093659700322E-2</v>
      </c>
    </row>
    <row r="80" spans="1:16" x14ac:dyDescent="0.3">
      <c r="A80" s="101">
        <v>44916</v>
      </c>
      <c r="B80" s="106" t="str">
        <f t="shared" ref="B80:B93" si="16">TEXT(A80,"dddd")</f>
        <v>Wednesday</v>
      </c>
      <c r="C80" s="108">
        <v>314</v>
      </c>
      <c r="D80" s="108">
        <v>314</v>
      </c>
      <c r="E80" s="108">
        <v>301.01</v>
      </c>
      <c r="F80" s="108">
        <v>301.01</v>
      </c>
      <c r="G80" s="108">
        <v>300</v>
      </c>
      <c r="H80" s="111">
        <f t="shared" si="14"/>
        <v>-6.4169127934089812E-2</v>
      </c>
      <c r="J80" s="102">
        <f t="shared" ref="J80:J93" si="17">A80</f>
        <v>44916</v>
      </c>
      <c r="K80" s="108">
        <f>_xlfn.XLOOKUP($J80,'Stock Data'!$J$2:$J$1239,'Stock Data'!K$2:K$1239)</f>
        <v>39641.01</v>
      </c>
      <c r="L80" s="108">
        <f>_xlfn.XLOOKUP($J80,'Stock Data'!$J$2:$J$1239,'Stock Data'!L$2:L$1239)</f>
        <v>40022.370000000003</v>
      </c>
      <c r="M80" s="108">
        <f>_xlfn.XLOOKUP($J80,'Stock Data'!$J$2:$J$1239,'Stock Data'!M$2:M$1239)</f>
        <v>39276.699999999997</v>
      </c>
      <c r="N80" s="108">
        <f>_xlfn.XLOOKUP($J80,'Stock Data'!$J$2:$J$1239,'Stock Data'!N$2:N$1239)</f>
        <v>39342.89</v>
      </c>
      <c r="O80" s="108">
        <f>_xlfn.XLOOKUP($J80,'Stock Data'!$J$2:$J$1239,'Stock Data'!O$2:O$1239)</f>
        <v>65409862</v>
      </c>
      <c r="P80" s="111">
        <f t="shared" si="15"/>
        <v>-5.7375815870670227E-2</v>
      </c>
    </row>
    <row r="81" spans="1:16" x14ac:dyDescent="0.3">
      <c r="A81" s="101">
        <v>44923</v>
      </c>
      <c r="B81" s="106" t="str">
        <f t="shared" si="16"/>
        <v>Wednesday</v>
      </c>
      <c r="C81" s="108">
        <v>296</v>
      </c>
      <c r="D81" s="108">
        <v>296</v>
      </c>
      <c r="E81" s="108">
        <v>296</v>
      </c>
      <c r="F81" s="108">
        <v>296</v>
      </c>
      <c r="G81" s="108">
        <v>100</v>
      </c>
      <c r="H81" s="111">
        <f t="shared" si="14"/>
        <v>-1.6643965316766856E-2</v>
      </c>
      <c r="J81" s="102">
        <f t="shared" si="17"/>
        <v>44923</v>
      </c>
      <c r="K81" s="108">
        <f>_xlfn.XLOOKUP($J81,'Stock Data'!$J$2:$J$1239,'Stock Data'!K$2:K$1239)</f>
        <v>39819.360000000001</v>
      </c>
      <c r="L81" s="108">
        <f>_xlfn.XLOOKUP($J81,'Stock Data'!$J$2:$J$1239,'Stock Data'!L$2:L$1239)</f>
        <v>39866.99</v>
      </c>
      <c r="M81" s="108">
        <f>_xlfn.XLOOKUP($J81,'Stock Data'!$J$2:$J$1239,'Stock Data'!M$2:M$1239)</f>
        <v>39026.660000000003</v>
      </c>
      <c r="N81" s="108">
        <f>_xlfn.XLOOKUP($J81,'Stock Data'!$J$2:$J$1239,'Stock Data'!N$2:N$1239)</f>
        <v>39279.43</v>
      </c>
      <c r="O81" s="108">
        <f>_xlfn.XLOOKUP($J81,'Stock Data'!$J$2:$J$1239,'Stock Data'!O$2:O$1239)</f>
        <v>163838477</v>
      </c>
      <c r="P81" s="111">
        <f t="shared" si="15"/>
        <v>-1.6129979266901625E-3</v>
      </c>
    </row>
    <row r="82" spans="1:16" x14ac:dyDescent="0.3">
      <c r="A82" s="101">
        <v>44930</v>
      </c>
      <c r="B82" s="106" t="str">
        <f t="shared" si="16"/>
        <v>Wednesday</v>
      </c>
      <c r="C82" s="108">
        <v>300</v>
      </c>
      <c r="D82" s="108">
        <v>300</v>
      </c>
      <c r="E82" s="108">
        <v>299</v>
      </c>
      <c r="F82" s="108">
        <v>299</v>
      </c>
      <c r="G82" s="108">
        <v>1100</v>
      </c>
      <c r="H82" s="111">
        <f t="shared" si="14"/>
        <v>1.0135135135135136E-2</v>
      </c>
      <c r="J82" s="102">
        <f t="shared" si="17"/>
        <v>44930</v>
      </c>
      <c r="K82" s="108">
        <f>_xlfn.XLOOKUP($J82,'Stock Data'!$J$2:$J$1239,'Stock Data'!K$2:K$1239)</f>
        <v>40694.629999999997</v>
      </c>
      <c r="L82" s="108">
        <f>_xlfn.XLOOKUP($J82,'Stock Data'!$J$2:$J$1239,'Stock Data'!L$2:L$1239)</f>
        <v>40895.32</v>
      </c>
      <c r="M82" s="108">
        <f>_xlfn.XLOOKUP($J82,'Stock Data'!$J$2:$J$1239,'Stock Data'!M$2:M$1239)</f>
        <v>40497.51</v>
      </c>
      <c r="N82" s="108">
        <f>_xlfn.XLOOKUP($J82,'Stock Data'!$J$2:$J$1239,'Stock Data'!N$2:N$1239)</f>
        <v>40539.300000000003</v>
      </c>
      <c r="O82" s="108">
        <f>_xlfn.XLOOKUP($J82,'Stock Data'!$J$2:$J$1239,'Stock Data'!O$2:O$1239)</f>
        <v>61170233</v>
      </c>
      <c r="P82" s="111">
        <f t="shared" si="15"/>
        <v>3.2074548943301945E-2</v>
      </c>
    </row>
    <row r="83" spans="1:16" x14ac:dyDescent="0.3">
      <c r="A83" s="101">
        <v>44937</v>
      </c>
      <c r="B83" s="106" t="str">
        <f t="shared" si="16"/>
        <v>Wednesday</v>
      </c>
      <c r="C83" s="108">
        <v>280</v>
      </c>
      <c r="D83" s="108">
        <v>280</v>
      </c>
      <c r="E83" s="108">
        <v>275</v>
      </c>
      <c r="F83" s="108">
        <v>275</v>
      </c>
      <c r="G83" s="108">
        <v>900</v>
      </c>
      <c r="H83" s="111">
        <f t="shared" si="14"/>
        <v>-8.0267558528428096E-2</v>
      </c>
      <c r="J83" s="102">
        <f t="shared" si="17"/>
        <v>44937</v>
      </c>
      <c r="K83" s="108">
        <f>_xlfn.XLOOKUP($J83,'Stock Data'!$J$2:$J$1239,'Stock Data'!K$2:K$1239)</f>
        <v>40898.93</v>
      </c>
      <c r="L83" s="108">
        <f>_xlfn.XLOOKUP($J83,'Stock Data'!$J$2:$J$1239,'Stock Data'!L$2:L$1239)</f>
        <v>40988.28</v>
      </c>
      <c r="M83" s="108">
        <f>_xlfn.XLOOKUP($J83,'Stock Data'!$J$2:$J$1239,'Stock Data'!M$2:M$1239)</f>
        <v>40594.949999999997</v>
      </c>
      <c r="N83" s="108">
        <f>_xlfn.XLOOKUP($J83,'Stock Data'!$J$2:$J$1239,'Stock Data'!N$2:N$1239)</f>
        <v>40758.199999999997</v>
      </c>
      <c r="O83" s="108">
        <f>_xlfn.XLOOKUP($J83,'Stock Data'!$J$2:$J$1239,'Stock Data'!O$2:O$1239)</f>
        <v>109796541</v>
      </c>
      <c r="P83" s="111">
        <f t="shared" si="15"/>
        <v>5.3996985641092511E-3</v>
      </c>
    </row>
    <row r="84" spans="1:16" x14ac:dyDescent="0.3">
      <c r="A84" s="101">
        <v>44951</v>
      </c>
      <c r="B84" s="106" t="str">
        <f t="shared" si="16"/>
        <v>Wednesday</v>
      </c>
      <c r="C84" s="108">
        <v>274.99</v>
      </c>
      <c r="D84" s="108">
        <v>275.5</v>
      </c>
      <c r="E84" s="108">
        <v>274.99</v>
      </c>
      <c r="F84" s="108">
        <v>274.99</v>
      </c>
      <c r="G84" s="108">
        <v>2200</v>
      </c>
      <c r="H84" s="111">
        <f t="shared" si="14"/>
        <v>-3.6363636363603289E-5</v>
      </c>
      <c r="J84" s="102">
        <f t="shared" si="17"/>
        <v>44951</v>
      </c>
      <c r="K84" s="108">
        <f>_xlfn.XLOOKUP($J84,'Stock Data'!$J$2:$J$1239,'Stock Data'!K$2:K$1239)</f>
        <v>39224.75</v>
      </c>
      <c r="L84" s="108">
        <f>_xlfn.XLOOKUP($J84,'Stock Data'!$J$2:$J$1239,'Stock Data'!L$2:L$1239)</f>
        <v>39946.589999999997</v>
      </c>
      <c r="M84" s="108">
        <f>_xlfn.XLOOKUP($J84,'Stock Data'!$J$2:$J$1239,'Stock Data'!M$2:M$1239)</f>
        <v>39224.75</v>
      </c>
      <c r="N84" s="108">
        <f>_xlfn.XLOOKUP($J84,'Stock Data'!$J$2:$J$1239,'Stock Data'!N$2:N$1239)</f>
        <v>39784.9</v>
      </c>
      <c r="O84" s="108">
        <f>_xlfn.XLOOKUP($J84,'Stock Data'!$J$2:$J$1239,'Stock Data'!O$2:O$1239)</f>
        <v>148829518</v>
      </c>
      <c r="P84" s="111">
        <f t="shared" si="15"/>
        <v>-2.3879857304787644E-2</v>
      </c>
    </row>
    <row r="85" spans="1:16" x14ac:dyDescent="0.3">
      <c r="A85" s="101">
        <v>44958</v>
      </c>
      <c r="B85" s="106" t="str">
        <f t="shared" si="16"/>
        <v>Wednesday</v>
      </c>
      <c r="C85" s="108">
        <v>280</v>
      </c>
      <c r="D85" s="108">
        <v>286</v>
      </c>
      <c r="E85" s="108">
        <v>276</v>
      </c>
      <c r="F85" s="108">
        <v>279</v>
      </c>
      <c r="G85" s="108">
        <v>500</v>
      </c>
      <c r="H85" s="111">
        <f t="shared" si="14"/>
        <v>1.4582348449034476E-2</v>
      </c>
      <c r="J85" s="102">
        <f t="shared" si="17"/>
        <v>44958</v>
      </c>
      <c r="K85" s="108">
        <f>_xlfn.XLOOKUP($J85,'Stock Data'!$J$2:$J$1239,'Stock Data'!K$2:K$1239)</f>
        <v>40793.160000000003</v>
      </c>
      <c r="L85" s="108">
        <f>_xlfn.XLOOKUP($J85,'Stock Data'!$J$2:$J$1239,'Stock Data'!L$2:L$1239)</f>
        <v>40986.589999999997</v>
      </c>
      <c r="M85" s="108">
        <f>_xlfn.XLOOKUP($J85,'Stock Data'!$J$2:$J$1239,'Stock Data'!M$2:M$1239)</f>
        <v>40611.15</v>
      </c>
      <c r="N85" s="108">
        <f>_xlfn.XLOOKUP($J85,'Stock Data'!$J$2:$J$1239,'Stock Data'!N$2:N$1239)</f>
        <v>40619.94</v>
      </c>
      <c r="O85" s="108">
        <f>_xlfn.XLOOKUP($J85,'Stock Data'!$J$2:$J$1239,'Stock Data'!O$2:O$1239)</f>
        <v>86373746</v>
      </c>
      <c r="P85" s="111">
        <f t="shared" si="15"/>
        <v>2.0988867635711058E-2</v>
      </c>
    </row>
    <row r="86" spans="1:16" x14ac:dyDescent="0.3">
      <c r="A86" s="101">
        <v>44965</v>
      </c>
      <c r="B86" s="106" t="str">
        <f t="shared" si="16"/>
        <v>Wednesday</v>
      </c>
      <c r="C86" s="108">
        <v>273.51</v>
      </c>
      <c r="D86" s="108">
        <v>290</v>
      </c>
      <c r="E86" s="108">
        <v>273</v>
      </c>
      <c r="F86" s="108">
        <v>277.2</v>
      </c>
      <c r="G86" s="108">
        <v>2300</v>
      </c>
      <c r="H86" s="111">
        <f t="shared" si="14"/>
        <v>-6.4516129032258472E-3</v>
      </c>
      <c r="J86" s="102">
        <f t="shared" si="17"/>
        <v>44965</v>
      </c>
      <c r="K86" s="108">
        <f>_xlfn.XLOOKUP($J86,'Stock Data'!$J$2:$J$1239,'Stock Data'!K$2:K$1239)</f>
        <v>41525.94</v>
      </c>
      <c r="L86" s="108">
        <f>_xlfn.XLOOKUP($J86,'Stock Data'!$J$2:$J$1239,'Stock Data'!L$2:L$1239)</f>
        <v>41848.71</v>
      </c>
      <c r="M86" s="108">
        <f>_xlfn.XLOOKUP($J86,'Stock Data'!$J$2:$J$1239,'Stock Data'!M$2:M$1239)</f>
        <v>41404.620000000003</v>
      </c>
      <c r="N86" s="108">
        <f>_xlfn.XLOOKUP($J86,'Stock Data'!$J$2:$J$1239,'Stock Data'!N$2:N$1239)</f>
        <v>41723.32</v>
      </c>
      <c r="O86" s="108">
        <f>_xlfn.XLOOKUP($J86,'Stock Data'!$J$2:$J$1239,'Stock Data'!O$2:O$1239)</f>
        <v>147379705</v>
      </c>
      <c r="P86" s="111">
        <f t="shared" si="15"/>
        <v>2.7163506396119672E-2</v>
      </c>
    </row>
    <row r="87" spans="1:16" x14ac:dyDescent="0.3">
      <c r="A87" s="101">
        <v>44972</v>
      </c>
      <c r="B87" s="106" t="str">
        <f t="shared" si="16"/>
        <v>Wednesday</v>
      </c>
      <c r="C87" s="108">
        <v>281.01</v>
      </c>
      <c r="D87" s="108">
        <v>281.01</v>
      </c>
      <c r="E87" s="108">
        <v>281.01</v>
      </c>
      <c r="F87" s="108">
        <v>281.01</v>
      </c>
      <c r="G87" s="108">
        <v>100</v>
      </c>
      <c r="H87" s="111">
        <f t="shared" si="14"/>
        <v>1.3744588744588754E-2</v>
      </c>
      <c r="J87" s="102">
        <f t="shared" si="17"/>
        <v>44972</v>
      </c>
      <c r="K87" s="108">
        <f>_xlfn.XLOOKUP($J87,'Stock Data'!$J$2:$J$1239,'Stock Data'!K$2:K$1239)</f>
        <v>41115.96</v>
      </c>
      <c r="L87" s="108">
        <f>_xlfn.XLOOKUP($J87,'Stock Data'!$J$2:$J$1239,'Stock Data'!L$2:L$1239)</f>
        <v>41457.760000000002</v>
      </c>
      <c r="M87" s="108">
        <f>_xlfn.XLOOKUP($J87,'Stock Data'!$J$2:$J$1239,'Stock Data'!M$2:M$1239)</f>
        <v>40918.85</v>
      </c>
      <c r="N87" s="108">
        <f>_xlfn.XLOOKUP($J87,'Stock Data'!$J$2:$J$1239,'Stock Data'!N$2:N$1239)</f>
        <v>41326.85</v>
      </c>
      <c r="O87" s="108">
        <f>_xlfn.XLOOKUP($J87,'Stock Data'!$J$2:$J$1239,'Stock Data'!O$2:O$1239)</f>
        <v>90086916</v>
      </c>
      <c r="P87" s="111">
        <f t="shared" si="15"/>
        <v>-9.5023598313844909E-3</v>
      </c>
    </row>
    <row r="88" spans="1:16" x14ac:dyDescent="0.3">
      <c r="A88" s="101">
        <v>44979</v>
      </c>
      <c r="B88" s="106" t="str">
        <f t="shared" si="16"/>
        <v>Wednesday</v>
      </c>
      <c r="C88" s="108">
        <v>280</v>
      </c>
      <c r="D88" s="108">
        <v>280</v>
      </c>
      <c r="E88" s="108">
        <v>280</v>
      </c>
      <c r="F88" s="108">
        <v>280</v>
      </c>
      <c r="G88" s="108">
        <v>400</v>
      </c>
      <c r="H88" s="111">
        <f t="shared" si="14"/>
        <v>-3.594178143126547E-3</v>
      </c>
      <c r="J88" s="102">
        <f t="shared" si="17"/>
        <v>44979</v>
      </c>
      <c r="K88" s="108">
        <f>_xlfn.XLOOKUP($J88,'Stock Data'!$J$2:$J$1239,'Stock Data'!K$2:K$1239)</f>
        <v>40991.589999999997</v>
      </c>
      <c r="L88" s="108">
        <f>_xlfn.XLOOKUP($J88,'Stock Data'!$J$2:$J$1239,'Stock Data'!L$2:L$1239)</f>
        <v>41212.949999999997</v>
      </c>
      <c r="M88" s="108">
        <f>_xlfn.XLOOKUP($J88,'Stock Data'!$J$2:$J$1239,'Stock Data'!M$2:M$1239)</f>
        <v>40923.03</v>
      </c>
      <c r="N88" s="108">
        <f>_xlfn.XLOOKUP($J88,'Stock Data'!$J$2:$J$1239,'Stock Data'!N$2:N$1239)</f>
        <v>41167.599999999999</v>
      </c>
      <c r="O88" s="108">
        <f>_xlfn.XLOOKUP($J88,'Stock Data'!$J$2:$J$1239,'Stock Data'!O$2:O$1239)</f>
        <v>102581432</v>
      </c>
      <c r="P88" s="111">
        <f t="shared" si="15"/>
        <v>-3.8534270093171872E-3</v>
      </c>
    </row>
    <row r="89" spans="1:16" x14ac:dyDescent="0.3">
      <c r="A89" s="101">
        <v>44993</v>
      </c>
      <c r="B89" s="106" t="str">
        <f t="shared" si="16"/>
        <v>Wednesday</v>
      </c>
      <c r="C89" s="108">
        <v>261.2</v>
      </c>
      <c r="D89" s="108">
        <v>261.2</v>
      </c>
      <c r="E89" s="108">
        <v>261.2</v>
      </c>
      <c r="F89" s="108">
        <v>261.2</v>
      </c>
      <c r="G89" s="108">
        <v>200</v>
      </c>
      <c r="H89" s="111">
        <f t="shared" si="14"/>
        <v>-6.7142857142857185E-2</v>
      </c>
      <c r="J89" s="102">
        <f t="shared" si="17"/>
        <v>44993</v>
      </c>
      <c r="K89" s="108">
        <f>_xlfn.XLOOKUP($J89,'Stock Data'!$J$2:$J$1239,'Stock Data'!K$2:K$1239)</f>
        <v>41420.550000000003</v>
      </c>
      <c r="L89" s="108">
        <f>_xlfn.XLOOKUP($J89,'Stock Data'!$J$2:$J$1239,'Stock Data'!L$2:L$1239)</f>
        <v>41621.71</v>
      </c>
      <c r="M89" s="108">
        <f>_xlfn.XLOOKUP($J89,'Stock Data'!$J$2:$J$1239,'Stock Data'!M$2:M$1239)</f>
        <v>41340.81</v>
      </c>
      <c r="N89" s="108">
        <f>_xlfn.XLOOKUP($J89,'Stock Data'!$J$2:$J$1239,'Stock Data'!N$2:N$1239)</f>
        <v>41358.93</v>
      </c>
      <c r="O89" s="108">
        <f>_xlfn.XLOOKUP($J89,'Stock Data'!$J$2:$J$1239,'Stock Data'!O$2:O$1239)</f>
        <v>89274553</v>
      </c>
      <c r="P89" s="111">
        <f t="shared" si="15"/>
        <v>4.6475869373002491E-3</v>
      </c>
    </row>
    <row r="90" spans="1:16" x14ac:dyDescent="0.3">
      <c r="A90" s="101">
        <v>45000</v>
      </c>
      <c r="B90" s="106" t="str">
        <f t="shared" si="16"/>
        <v>Wednesday</v>
      </c>
      <c r="C90" s="108">
        <v>273</v>
      </c>
      <c r="D90" s="108">
        <v>273</v>
      </c>
      <c r="E90" s="108">
        <v>269.26</v>
      </c>
      <c r="F90" s="108">
        <v>273</v>
      </c>
      <c r="G90" s="108">
        <v>300</v>
      </c>
      <c r="H90" s="111">
        <f t="shared" si="14"/>
        <v>4.5176110260336952E-2</v>
      </c>
      <c r="J90" s="102">
        <f t="shared" si="17"/>
        <v>45000</v>
      </c>
      <c r="K90" s="108">
        <f>_xlfn.XLOOKUP($J90,'Stock Data'!$J$2:$J$1239,'Stock Data'!K$2:K$1239)</f>
        <v>41735.22</v>
      </c>
      <c r="L90" s="108">
        <f>_xlfn.XLOOKUP($J90,'Stock Data'!$J$2:$J$1239,'Stock Data'!L$2:L$1239)</f>
        <v>42010.06</v>
      </c>
      <c r="M90" s="108">
        <f>_xlfn.XLOOKUP($J90,'Stock Data'!$J$2:$J$1239,'Stock Data'!M$2:M$1239)</f>
        <v>41603.760000000002</v>
      </c>
      <c r="N90" s="108">
        <f>_xlfn.XLOOKUP($J90,'Stock Data'!$J$2:$J$1239,'Stock Data'!N$2:N$1239)</f>
        <v>41874.04</v>
      </c>
      <c r="O90" s="108">
        <f>_xlfn.XLOOKUP($J90,'Stock Data'!$J$2:$J$1239,'Stock Data'!O$2:O$1239)</f>
        <v>129039165</v>
      </c>
      <c r="P90" s="111">
        <f t="shared" si="15"/>
        <v>1.2454625881278858E-2</v>
      </c>
    </row>
    <row r="91" spans="1:16" x14ac:dyDescent="0.3">
      <c r="A91" s="101">
        <v>45007</v>
      </c>
      <c r="B91" s="106" t="str">
        <f t="shared" si="16"/>
        <v>Wednesday</v>
      </c>
      <c r="C91" s="108">
        <v>268.91000000000003</v>
      </c>
      <c r="D91" s="108">
        <v>275</v>
      </c>
      <c r="E91" s="108">
        <v>265</v>
      </c>
      <c r="F91" s="108">
        <v>275</v>
      </c>
      <c r="G91" s="108">
        <v>2000</v>
      </c>
      <c r="H91" s="111">
        <f t="shared" si="14"/>
        <v>7.326007326007326E-3</v>
      </c>
      <c r="J91" s="102">
        <f t="shared" si="17"/>
        <v>45007</v>
      </c>
      <c r="K91" s="108">
        <f>_xlfn.XLOOKUP($J91,'Stock Data'!$J$2:$J$1239,'Stock Data'!K$2:K$1239)</f>
        <v>40898.69</v>
      </c>
      <c r="L91" s="108">
        <f>_xlfn.XLOOKUP($J91,'Stock Data'!$J$2:$J$1239,'Stock Data'!L$2:L$1239)</f>
        <v>40998.39</v>
      </c>
      <c r="M91" s="108">
        <f>_xlfn.XLOOKUP($J91,'Stock Data'!$J$2:$J$1239,'Stock Data'!M$2:M$1239)</f>
        <v>40352.46</v>
      </c>
      <c r="N91" s="108">
        <f>_xlfn.XLOOKUP($J91,'Stock Data'!$J$2:$J$1239,'Stock Data'!N$2:N$1239)</f>
        <v>40376.1</v>
      </c>
      <c r="O91" s="108">
        <f>_xlfn.XLOOKUP($J91,'Stock Data'!$J$2:$J$1239,'Stock Data'!O$2:O$1239)</f>
        <v>67397756</v>
      </c>
      <c r="P91" s="111">
        <f t="shared" si="15"/>
        <v>-3.5772521590942796E-2</v>
      </c>
    </row>
    <row r="92" spans="1:16" x14ac:dyDescent="0.3">
      <c r="A92" s="101">
        <v>45014</v>
      </c>
      <c r="B92" s="106" t="str">
        <f t="shared" si="16"/>
        <v>Wednesday</v>
      </c>
      <c r="C92" s="108">
        <v>265.01</v>
      </c>
      <c r="D92" s="108">
        <v>275</v>
      </c>
      <c r="E92" s="108">
        <v>265.01</v>
      </c>
      <c r="F92" s="108">
        <v>275</v>
      </c>
      <c r="G92" s="108">
        <v>700</v>
      </c>
      <c r="H92" s="111">
        <f t="shared" si="14"/>
        <v>0</v>
      </c>
      <c r="J92" s="102">
        <f t="shared" si="17"/>
        <v>45014</v>
      </c>
      <c r="K92" s="108">
        <f>_xlfn.XLOOKUP($J92,'Stock Data'!$J$2:$J$1239,'Stock Data'!K$2:K$1239)</f>
        <v>40125.68</v>
      </c>
      <c r="L92" s="108">
        <f>_xlfn.XLOOKUP($J92,'Stock Data'!$J$2:$J$1239,'Stock Data'!L$2:L$1239)</f>
        <v>40187.61</v>
      </c>
      <c r="M92" s="108">
        <f>_xlfn.XLOOKUP($J92,'Stock Data'!$J$2:$J$1239,'Stock Data'!M$2:M$1239)</f>
        <v>39866.25</v>
      </c>
      <c r="N92" s="108">
        <f>_xlfn.XLOOKUP($J92,'Stock Data'!$J$2:$J$1239,'Stock Data'!N$2:N$1239)</f>
        <v>39879.89</v>
      </c>
      <c r="O92" s="108">
        <f>_xlfn.XLOOKUP($J92,'Stock Data'!$J$2:$J$1239,'Stock Data'!O$2:O$1239)</f>
        <v>44772859</v>
      </c>
      <c r="P92" s="111">
        <f t="shared" si="15"/>
        <v>-1.2289696132117741E-2</v>
      </c>
    </row>
    <row r="93" spans="1:16" x14ac:dyDescent="0.3">
      <c r="A93" s="101">
        <v>45021</v>
      </c>
      <c r="B93" s="106" t="str">
        <f t="shared" si="16"/>
        <v>Wednesday</v>
      </c>
      <c r="C93" s="108">
        <v>258.11</v>
      </c>
      <c r="D93" s="108">
        <v>259.04000000000002</v>
      </c>
      <c r="E93" s="108">
        <v>258.11</v>
      </c>
      <c r="F93" s="108">
        <v>259.04000000000002</v>
      </c>
      <c r="G93" s="108">
        <v>1200</v>
      </c>
      <c r="H93" s="111">
        <f t="shared" si="14"/>
        <v>-5.803636363636356E-2</v>
      </c>
      <c r="J93" s="102">
        <f t="shared" si="17"/>
        <v>45021</v>
      </c>
      <c r="K93" s="108">
        <f>_xlfn.XLOOKUP($J93,'Stock Data'!$J$2:$J$1239,'Stock Data'!K$2:K$1239)</f>
        <v>39784.26</v>
      </c>
      <c r="L93" s="108">
        <f>_xlfn.XLOOKUP($J93,'Stock Data'!$J$2:$J$1239,'Stock Data'!L$2:L$1239)</f>
        <v>39910.050000000003</v>
      </c>
      <c r="M93" s="108">
        <f>_xlfn.XLOOKUP($J93,'Stock Data'!$J$2:$J$1239,'Stock Data'!M$2:M$1239)</f>
        <v>39664.879999999997</v>
      </c>
      <c r="N93" s="108">
        <f>_xlfn.XLOOKUP($J93,'Stock Data'!$J$2:$J$1239,'Stock Data'!N$2:N$1239)</f>
        <v>39717.15</v>
      </c>
      <c r="O93" s="108">
        <f>_xlfn.XLOOKUP($J93,'Stock Data'!$J$2:$J$1239,'Stock Data'!O$2:O$1239)</f>
        <v>39543955</v>
      </c>
      <c r="P93" s="111">
        <f t="shared" si="15"/>
        <v>-4.0807534825195845E-3</v>
      </c>
    </row>
    <row r="94" spans="1:16" x14ac:dyDescent="0.3">
      <c r="A94" s="101">
        <v>45035</v>
      </c>
      <c r="B94" s="106" t="str">
        <f t="shared" ref="B94:B107" si="18">TEXT(A94,"dddd")</f>
        <v>Wednesday</v>
      </c>
      <c r="C94" s="108">
        <v>264</v>
      </c>
      <c r="D94" s="108">
        <v>264</v>
      </c>
      <c r="E94" s="108">
        <v>264</v>
      </c>
      <c r="F94" s="108">
        <v>264</v>
      </c>
      <c r="G94" s="108">
        <v>100</v>
      </c>
      <c r="H94" s="111">
        <f t="shared" si="14"/>
        <v>1.9147621988881945E-2</v>
      </c>
      <c r="J94" s="102">
        <f t="shared" ref="J94:J107" si="19">A94</f>
        <v>45035</v>
      </c>
      <c r="K94" s="108">
        <f>_xlfn.XLOOKUP($J94,'Stock Data'!$J$2:$J$1239,'Stock Data'!K$2:K$1239)</f>
        <v>40355</v>
      </c>
      <c r="L94" s="108">
        <f>_xlfn.XLOOKUP($J94,'Stock Data'!$J$2:$J$1239,'Stock Data'!L$2:L$1239)</f>
        <v>40532.76</v>
      </c>
      <c r="M94" s="108">
        <f>_xlfn.XLOOKUP($J94,'Stock Data'!$J$2:$J$1239,'Stock Data'!M$2:M$1239)</f>
        <v>40289.949999999997</v>
      </c>
      <c r="N94" s="108">
        <f>_xlfn.XLOOKUP($J94,'Stock Data'!$J$2:$J$1239,'Stock Data'!N$2:N$1239)</f>
        <v>40499.339999999997</v>
      </c>
      <c r="O94" s="108">
        <f>_xlfn.XLOOKUP($J94,'Stock Data'!$J$2:$J$1239,'Stock Data'!O$2:O$1239)</f>
        <v>35146342</v>
      </c>
      <c r="P94" s="111">
        <f t="shared" si="15"/>
        <v>1.9694011277244086E-2</v>
      </c>
    </row>
    <row r="95" spans="1:16" x14ac:dyDescent="0.3">
      <c r="A95" s="101">
        <v>45049</v>
      </c>
      <c r="B95" s="106" t="str">
        <f t="shared" si="18"/>
        <v>Wednesday</v>
      </c>
      <c r="C95" s="108">
        <v>275</v>
      </c>
      <c r="D95" s="108">
        <v>280</v>
      </c>
      <c r="E95" s="108">
        <v>270</v>
      </c>
      <c r="F95" s="108">
        <v>270.02999999999997</v>
      </c>
      <c r="G95" s="108">
        <v>2100</v>
      </c>
      <c r="H95" s="111">
        <f t="shared" si="14"/>
        <v>2.2840909090908988E-2</v>
      </c>
      <c r="J95" s="102">
        <f t="shared" si="19"/>
        <v>45049</v>
      </c>
      <c r="K95" s="108">
        <f>_xlfn.XLOOKUP($J95,'Stock Data'!$J$2:$J$1239,'Stock Data'!K$2:K$1239)</f>
        <v>42076.28</v>
      </c>
      <c r="L95" s="108">
        <f>_xlfn.XLOOKUP($J95,'Stock Data'!$J$2:$J$1239,'Stock Data'!L$2:L$1239)</f>
        <v>42171.68</v>
      </c>
      <c r="M95" s="108">
        <f>_xlfn.XLOOKUP($J95,'Stock Data'!$J$2:$J$1239,'Stock Data'!M$2:M$1239)</f>
        <v>41914.46</v>
      </c>
      <c r="N95" s="108">
        <f>_xlfn.XLOOKUP($J95,'Stock Data'!$J$2:$J$1239,'Stock Data'!N$2:N$1239)</f>
        <v>42087.93</v>
      </c>
      <c r="O95" s="108">
        <f>_xlfn.XLOOKUP($J95,'Stock Data'!$J$2:$J$1239,'Stock Data'!O$2:O$1239)</f>
        <v>135523789</v>
      </c>
      <c r="P95" s="111">
        <f t="shared" si="15"/>
        <v>3.9225083668030243E-2</v>
      </c>
    </row>
    <row r="96" spans="1:16" x14ac:dyDescent="0.3">
      <c r="A96" s="101">
        <v>45056</v>
      </c>
      <c r="B96" s="106" t="str">
        <f t="shared" si="18"/>
        <v>Wednesday</v>
      </c>
      <c r="C96" s="108">
        <v>275</v>
      </c>
      <c r="D96" s="108">
        <v>276.42</v>
      </c>
      <c r="E96" s="108">
        <v>274</v>
      </c>
      <c r="F96" s="108">
        <v>274</v>
      </c>
      <c r="G96" s="108">
        <v>600</v>
      </c>
      <c r="H96" s="111">
        <f t="shared" si="14"/>
        <v>1.4702070140354878E-2</v>
      </c>
      <c r="J96" s="102">
        <f t="shared" si="19"/>
        <v>45056</v>
      </c>
      <c r="K96" s="108">
        <f>_xlfn.XLOOKUP($J96,'Stock Data'!$J$2:$J$1239,'Stock Data'!K$2:K$1239)</f>
        <v>41258.910000000003</v>
      </c>
      <c r="L96" s="108">
        <f>_xlfn.XLOOKUP($J96,'Stock Data'!$J$2:$J$1239,'Stock Data'!L$2:L$1239)</f>
        <v>41407.089999999997</v>
      </c>
      <c r="M96" s="108">
        <f>_xlfn.XLOOKUP($J96,'Stock Data'!$J$2:$J$1239,'Stock Data'!M$2:M$1239)</f>
        <v>41041.32</v>
      </c>
      <c r="N96" s="108">
        <f>_xlfn.XLOOKUP($J96,'Stock Data'!$J$2:$J$1239,'Stock Data'!N$2:N$1239)</f>
        <v>41074.949999999997</v>
      </c>
      <c r="O96" s="108">
        <f>_xlfn.XLOOKUP($J96,'Stock Data'!$J$2:$J$1239,'Stock Data'!O$2:O$1239)</f>
        <v>53035790</v>
      </c>
      <c r="P96" s="111">
        <f t="shared" si="15"/>
        <v>-2.4068182968371293E-2</v>
      </c>
    </row>
    <row r="97" spans="1:16" x14ac:dyDescent="0.3">
      <c r="A97" s="101">
        <v>45063</v>
      </c>
      <c r="B97" s="106" t="str">
        <f t="shared" si="18"/>
        <v>Wednesday</v>
      </c>
      <c r="C97" s="108">
        <v>280.10000000000002</v>
      </c>
      <c r="D97" s="108">
        <v>280.10000000000002</v>
      </c>
      <c r="E97" s="108">
        <v>277</v>
      </c>
      <c r="F97" s="108">
        <v>280</v>
      </c>
      <c r="G97" s="108">
        <v>2100</v>
      </c>
      <c r="H97" s="111">
        <f t="shared" si="14"/>
        <v>2.1897810218978103E-2</v>
      </c>
      <c r="J97" s="102">
        <f t="shared" si="19"/>
        <v>45063</v>
      </c>
      <c r="K97" s="108">
        <f>_xlfn.XLOOKUP($J97,'Stock Data'!$J$2:$J$1239,'Stock Data'!K$2:K$1239)</f>
        <v>42083.63</v>
      </c>
      <c r="L97" s="108">
        <f>_xlfn.XLOOKUP($J97,'Stock Data'!$J$2:$J$1239,'Stock Data'!L$2:L$1239)</f>
        <v>42110.03</v>
      </c>
      <c r="M97" s="108">
        <f>_xlfn.XLOOKUP($J97,'Stock Data'!$J$2:$J$1239,'Stock Data'!M$2:M$1239)</f>
        <v>41818.33</v>
      </c>
      <c r="N97" s="108">
        <f>_xlfn.XLOOKUP($J97,'Stock Data'!$J$2:$J$1239,'Stock Data'!N$2:N$1239)</f>
        <v>41833.660000000003</v>
      </c>
      <c r="O97" s="108">
        <f>_xlfn.XLOOKUP($J97,'Stock Data'!$J$2:$J$1239,'Stock Data'!O$2:O$1239)</f>
        <v>55085917</v>
      </c>
      <c r="P97" s="111">
        <f t="shared" si="15"/>
        <v>1.847135541248392E-2</v>
      </c>
    </row>
    <row r="98" spans="1:16" x14ac:dyDescent="0.3">
      <c r="A98" s="101">
        <v>45070</v>
      </c>
      <c r="B98" s="106" t="str">
        <f t="shared" si="18"/>
        <v>Wednesday</v>
      </c>
      <c r="C98" s="108">
        <v>286.39999999999998</v>
      </c>
      <c r="D98" s="108">
        <v>286.45</v>
      </c>
      <c r="E98" s="108">
        <v>280.05</v>
      </c>
      <c r="F98" s="108">
        <v>280.05</v>
      </c>
      <c r="G98" s="108">
        <v>800</v>
      </c>
      <c r="H98" s="111">
        <f t="shared" si="14"/>
        <v>1.7857142857146917E-4</v>
      </c>
      <c r="J98" s="102">
        <f t="shared" si="19"/>
        <v>45070</v>
      </c>
      <c r="K98" s="108">
        <f>_xlfn.XLOOKUP($J98,'Stock Data'!$J$2:$J$1239,'Stock Data'!K$2:K$1239)</f>
        <v>41128.92</v>
      </c>
      <c r="L98" s="108">
        <f>_xlfn.XLOOKUP($J98,'Stock Data'!$J$2:$J$1239,'Stock Data'!L$2:L$1239)</f>
        <v>41342.230000000003</v>
      </c>
      <c r="M98" s="108">
        <f>_xlfn.XLOOKUP($J98,'Stock Data'!$J$2:$J$1239,'Stock Data'!M$2:M$1239)</f>
        <v>41064.400000000001</v>
      </c>
      <c r="N98" s="108">
        <f>_xlfn.XLOOKUP($J98,'Stock Data'!$J$2:$J$1239,'Stock Data'!N$2:N$1239)</f>
        <v>41117.32</v>
      </c>
      <c r="O98" s="108">
        <f>_xlfn.XLOOKUP($J98,'Stock Data'!$J$2:$J$1239,'Stock Data'!O$2:O$1239)</f>
        <v>40319317</v>
      </c>
      <c r="P98" s="111">
        <f t="shared" si="15"/>
        <v>-1.7123531625012102E-2</v>
      </c>
    </row>
    <row r="99" spans="1:16" x14ac:dyDescent="0.3">
      <c r="A99" s="101">
        <v>45077</v>
      </c>
      <c r="B99" s="106" t="str">
        <f t="shared" si="18"/>
        <v>Wednesday</v>
      </c>
      <c r="C99" s="108">
        <v>280</v>
      </c>
      <c r="D99" s="108">
        <v>281.5</v>
      </c>
      <c r="E99" s="108">
        <v>280</v>
      </c>
      <c r="F99" s="108">
        <v>281.5</v>
      </c>
      <c r="G99" s="108">
        <v>1400</v>
      </c>
      <c r="H99" s="111">
        <f t="shared" si="14"/>
        <v>5.1776468487769629E-3</v>
      </c>
      <c r="J99" s="102">
        <f t="shared" si="19"/>
        <v>45077</v>
      </c>
      <c r="K99" s="108">
        <f>_xlfn.XLOOKUP($J99,'Stock Data'!$J$2:$J$1239,'Stock Data'!K$2:K$1239)</f>
        <v>41736.69</v>
      </c>
      <c r="L99" s="108">
        <f>_xlfn.XLOOKUP($J99,'Stock Data'!$J$2:$J$1239,'Stock Data'!L$2:L$1239)</f>
        <v>41852.230000000003</v>
      </c>
      <c r="M99" s="108">
        <f>_xlfn.XLOOKUP($J99,'Stock Data'!$J$2:$J$1239,'Stock Data'!M$2:M$1239)</f>
        <v>41265.03</v>
      </c>
      <c r="N99" s="108">
        <f>_xlfn.XLOOKUP($J99,'Stock Data'!$J$2:$J$1239,'Stock Data'!N$2:N$1239)</f>
        <v>41330.559999999998</v>
      </c>
      <c r="O99" s="108">
        <f>_xlfn.XLOOKUP($J99,'Stock Data'!$J$2:$J$1239,'Stock Data'!O$2:O$1239)</f>
        <v>90800279</v>
      </c>
      <c r="P99" s="111">
        <f t="shared" si="15"/>
        <v>5.1861356722665286E-3</v>
      </c>
    </row>
    <row r="100" spans="1:16" x14ac:dyDescent="0.3">
      <c r="A100" s="101">
        <v>45084</v>
      </c>
      <c r="B100" s="106" t="str">
        <f t="shared" si="18"/>
        <v>Wednesday</v>
      </c>
      <c r="C100" s="108">
        <v>265</v>
      </c>
      <c r="D100" s="108">
        <v>266</v>
      </c>
      <c r="E100" s="108">
        <v>264</v>
      </c>
      <c r="F100" s="108">
        <v>266</v>
      </c>
      <c r="G100" s="108">
        <v>2400</v>
      </c>
      <c r="H100" s="111">
        <f t="shared" si="14"/>
        <v>-5.5062166962699825E-2</v>
      </c>
      <c r="J100" s="102">
        <f t="shared" si="19"/>
        <v>45084</v>
      </c>
      <c r="K100" s="108">
        <f>_xlfn.XLOOKUP($J100,'Stock Data'!$J$2:$J$1239,'Stock Data'!K$2:K$1239)</f>
        <v>41975.360000000001</v>
      </c>
      <c r="L100" s="108">
        <f>_xlfn.XLOOKUP($J100,'Stock Data'!$J$2:$J$1239,'Stock Data'!L$2:L$1239)</f>
        <v>42231.63</v>
      </c>
      <c r="M100" s="108">
        <f>_xlfn.XLOOKUP($J100,'Stock Data'!$J$2:$J$1239,'Stock Data'!M$2:M$1239)</f>
        <v>41924.480000000003</v>
      </c>
      <c r="N100" s="108">
        <f>_xlfn.XLOOKUP($J100,'Stock Data'!$J$2:$J$1239,'Stock Data'!N$2:N$1239)</f>
        <v>42142.71</v>
      </c>
      <c r="O100" s="108">
        <f>_xlfn.XLOOKUP($J100,'Stock Data'!$J$2:$J$1239,'Stock Data'!O$2:O$1239)</f>
        <v>117407005</v>
      </c>
      <c r="P100" s="111">
        <f t="shared" si="15"/>
        <v>1.9650108781492471E-2</v>
      </c>
    </row>
    <row r="101" spans="1:16" x14ac:dyDescent="0.3">
      <c r="A101" s="101">
        <v>45091</v>
      </c>
      <c r="B101" s="106" t="str">
        <f t="shared" si="18"/>
        <v>Wednesday</v>
      </c>
      <c r="C101" s="108">
        <v>253</v>
      </c>
      <c r="D101" s="108">
        <v>260</v>
      </c>
      <c r="E101" s="108">
        <v>253</v>
      </c>
      <c r="F101" s="108">
        <v>260</v>
      </c>
      <c r="G101" s="108">
        <v>300</v>
      </c>
      <c r="H101" s="111">
        <f t="shared" si="14"/>
        <v>-2.2556390977443608E-2</v>
      </c>
      <c r="J101" s="102">
        <f t="shared" si="19"/>
        <v>45091</v>
      </c>
      <c r="K101" s="108">
        <f>_xlfn.XLOOKUP($J101,'Stock Data'!$J$2:$J$1239,'Stock Data'!K$2:K$1239)</f>
        <v>41594.97</v>
      </c>
      <c r="L101" s="108">
        <f>_xlfn.XLOOKUP($J101,'Stock Data'!$J$2:$J$1239,'Stock Data'!L$2:L$1239)</f>
        <v>41744.43</v>
      </c>
      <c r="M101" s="108">
        <f>_xlfn.XLOOKUP($J101,'Stock Data'!$J$2:$J$1239,'Stock Data'!M$2:M$1239)</f>
        <v>41448.61</v>
      </c>
      <c r="N101" s="108">
        <f>_xlfn.XLOOKUP($J101,'Stock Data'!$J$2:$J$1239,'Stock Data'!N$2:N$1239)</f>
        <v>41514.44</v>
      </c>
      <c r="O101" s="108">
        <f>_xlfn.XLOOKUP($J101,'Stock Data'!$J$2:$J$1239,'Stock Data'!O$2:O$1239)</f>
        <v>40598045</v>
      </c>
      <c r="P101" s="111">
        <f t="shared" si="15"/>
        <v>-1.4908153747113007E-2</v>
      </c>
    </row>
    <row r="102" spans="1:16" x14ac:dyDescent="0.3">
      <c r="A102" s="101">
        <v>45098</v>
      </c>
      <c r="B102" s="106" t="str">
        <f t="shared" si="18"/>
        <v>Wednesday</v>
      </c>
      <c r="C102" s="108">
        <v>250</v>
      </c>
      <c r="D102" s="108">
        <v>250</v>
      </c>
      <c r="E102" s="108">
        <v>250</v>
      </c>
      <c r="F102" s="108">
        <v>250</v>
      </c>
      <c r="G102" s="108">
        <v>1000</v>
      </c>
      <c r="H102" s="111">
        <f t="shared" si="14"/>
        <v>-3.8461538461538464E-2</v>
      </c>
      <c r="J102" s="102">
        <f t="shared" si="19"/>
        <v>45098</v>
      </c>
      <c r="K102" s="108">
        <f>_xlfn.XLOOKUP($J102,'Stock Data'!$J$2:$J$1239,'Stock Data'!K$2:K$1239)</f>
        <v>40693.22</v>
      </c>
      <c r="L102" s="108">
        <f>_xlfn.XLOOKUP($J102,'Stock Data'!$J$2:$J$1239,'Stock Data'!L$2:L$1239)</f>
        <v>40804.870000000003</v>
      </c>
      <c r="M102" s="108">
        <f>_xlfn.XLOOKUP($J102,'Stock Data'!$J$2:$J$1239,'Stock Data'!M$2:M$1239)</f>
        <v>40191.24</v>
      </c>
      <c r="N102" s="108">
        <f>_xlfn.XLOOKUP($J102,'Stock Data'!$J$2:$J$1239,'Stock Data'!N$2:N$1239)</f>
        <v>40220.79</v>
      </c>
      <c r="O102" s="108">
        <f>_xlfn.XLOOKUP($J102,'Stock Data'!$J$2:$J$1239,'Stock Data'!O$2:O$1239)</f>
        <v>47517062</v>
      </c>
      <c r="P102" s="111">
        <f t="shared" si="15"/>
        <v>-3.1161446475009694E-2</v>
      </c>
    </row>
    <row r="103" spans="1:16" x14ac:dyDescent="0.3">
      <c r="A103" s="101">
        <v>45112</v>
      </c>
      <c r="B103" s="106" t="str">
        <f t="shared" si="18"/>
        <v>Wednesday</v>
      </c>
      <c r="C103" s="108">
        <v>268</v>
      </c>
      <c r="D103" s="108">
        <v>268</v>
      </c>
      <c r="E103" s="108">
        <v>255.77</v>
      </c>
      <c r="F103" s="108">
        <v>255.77</v>
      </c>
      <c r="G103" s="108">
        <v>4200</v>
      </c>
      <c r="H103" s="111">
        <f t="shared" si="14"/>
        <v>2.3080000000000041E-2</v>
      </c>
      <c r="J103" s="102">
        <f t="shared" si="19"/>
        <v>45112</v>
      </c>
      <c r="K103" s="108">
        <f>_xlfn.XLOOKUP($J103,'Stock Data'!$J$2:$J$1239,'Stock Data'!K$2:K$1239)</f>
        <v>43536.6</v>
      </c>
      <c r="L103" s="108">
        <f>_xlfn.XLOOKUP($J103,'Stock Data'!$J$2:$J$1239,'Stock Data'!L$2:L$1239)</f>
        <v>44041.26</v>
      </c>
      <c r="M103" s="108">
        <f>_xlfn.XLOOKUP($J103,'Stock Data'!$J$2:$J$1239,'Stock Data'!M$2:M$1239)</f>
        <v>43464.06</v>
      </c>
      <c r="N103" s="108">
        <f>_xlfn.XLOOKUP($J103,'Stock Data'!$J$2:$J$1239,'Stock Data'!N$2:N$1239)</f>
        <v>43552.83</v>
      </c>
      <c r="O103" s="108">
        <f>_xlfn.XLOOKUP($J103,'Stock Data'!$J$2:$J$1239,'Stock Data'!O$2:O$1239)</f>
        <v>181239464</v>
      </c>
      <c r="P103" s="111">
        <f t="shared" si="15"/>
        <v>8.2843723357994725E-2</v>
      </c>
    </row>
    <row r="104" spans="1:16" x14ac:dyDescent="0.3">
      <c r="A104" s="101">
        <v>45119</v>
      </c>
      <c r="B104" s="106" t="str">
        <f t="shared" si="18"/>
        <v>Wednesday</v>
      </c>
      <c r="C104" s="108">
        <v>273.01</v>
      </c>
      <c r="D104" s="108">
        <v>279</v>
      </c>
      <c r="E104" s="108">
        <v>271.02</v>
      </c>
      <c r="F104" s="108">
        <v>271.44</v>
      </c>
      <c r="G104" s="108">
        <v>2800</v>
      </c>
      <c r="H104" s="111">
        <f t="shared" si="14"/>
        <v>6.1265981154943847E-2</v>
      </c>
      <c r="J104" s="102">
        <f t="shared" si="19"/>
        <v>45119</v>
      </c>
      <c r="K104" s="108">
        <f>_xlfn.XLOOKUP($J104,'Stock Data'!$J$2:$J$1239,'Stock Data'!K$2:K$1239)</f>
        <v>45297.24</v>
      </c>
      <c r="L104" s="108">
        <f>_xlfn.XLOOKUP($J104,'Stock Data'!$J$2:$J$1239,'Stock Data'!L$2:L$1239)</f>
        <v>45582.3</v>
      </c>
      <c r="M104" s="108">
        <f>_xlfn.XLOOKUP($J104,'Stock Data'!$J$2:$J$1239,'Stock Data'!M$2:M$1239)</f>
        <v>45200.35</v>
      </c>
      <c r="N104" s="108">
        <f>_xlfn.XLOOKUP($J104,'Stock Data'!$J$2:$J$1239,'Stock Data'!N$2:N$1239)</f>
        <v>45514.95</v>
      </c>
      <c r="O104" s="108">
        <f>_xlfn.XLOOKUP($J104,'Stock Data'!$J$2:$J$1239,'Stock Data'!O$2:O$1239)</f>
        <v>206704768</v>
      </c>
      <c r="P104" s="111">
        <f t="shared" si="15"/>
        <v>4.5051492635495675E-2</v>
      </c>
    </row>
    <row r="105" spans="1:16" x14ac:dyDescent="0.3">
      <c r="A105" s="101">
        <v>45126</v>
      </c>
      <c r="B105" s="106" t="str">
        <f t="shared" si="18"/>
        <v>Wednesday</v>
      </c>
      <c r="C105" s="108">
        <v>268</v>
      </c>
      <c r="D105" s="108">
        <v>268</v>
      </c>
      <c r="E105" s="108">
        <v>268</v>
      </c>
      <c r="F105" s="108">
        <v>268</v>
      </c>
      <c r="G105" s="108">
        <v>1400</v>
      </c>
      <c r="H105" s="111">
        <f t="shared" si="14"/>
        <v>-1.2673150604185078E-2</v>
      </c>
      <c r="J105" s="102">
        <f t="shared" si="19"/>
        <v>45126</v>
      </c>
      <c r="K105" s="108">
        <f>_xlfn.XLOOKUP($J105,'Stock Data'!$J$2:$J$1239,'Stock Data'!K$2:K$1239)</f>
        <v>45101.57</v>
      </c>
      <c r="L105" s="108">
        <f>_xlfn.XLOOKUP($J105,'Stock Data'!$J$2:$J$1239,'Stock Data'!L$2:L$1239)</f>
        <v>45227.49</v>
      </c>
      <c r="M105" s="108">
        <f>_xlfn.XLOOKUP($J105,'Stock Data'!$J$2:$J$1239,'Stock Data'!M$2:M$1239)</f>
        <v>44928.02</v>
      </c>
      <c r="N105" s="108">
        <f>_xlfn.XLOOKUP($J105,'Stock Data'!$J$2:$J$1239,'Stock Data'!N$2:N$1239)</f>
        <v>45095.11</v>
      </c>
      <c r="O105" s="108">
        <f>_xlfn.XLOOKUP($J105,'Stock Data'!$J$2:$J$1239,'Stock Data'!O$2:O$1239)</f>
        <v>125855052</v>
      </c>
      <c r="P105" s="111">
        <f t="shared" si="15"/>
        <v>-9.2242219314751864E-3</v>
      </c>
    </row>
    <row r="106" spans="1:16" x14ac:dyDescent="0.3">
      <c r="A106" s="101">
        <v>45133</v>
      </c>
      <c r="B106" s="106" t="str">
        <f t="shared" si="18"/>
        <v>Wednesday</v>
      </c>
      <c r="C106" s="108">
        <v>279</v>
      </c>
      <c r="D106" s="108">
        <v>280</v>
      </c>
      <c r="E106" s="108">
        <v>277</v>
      </c>
      <c r="F106" s="108">
        <v>277</v>
      </c>
      <c r="G106" s="108">
        <v>3800</v>
      </c>
      <c r="H106" s="111">
        <f t="shared" si="14"/>
        <v>3.3582089552238806E-2</v>
      </c>
      <c r="J106" s="102">
        <f t="shared" si="19"/>
        <v>45133</v>
      </c>
      <c r="K106" s="108">
        <f>_xlfn.XLOOKUP($J106,'Stock Data'!$J$2:$J$1239,'Stock Data'!K$2:K$1239)</f>
        <v>46531.519999999997</v>
      </c>
      <c r="L106" s="108">
        <f>_xlfn.XLOOKUP($J106,'Stock Data'!$J$2:$J$1239,'Stock Data'!L$2:L$1239)</f>
        <v>46724.57</v>
      </c>
      <c r="M106" s="108">
        <f>_xlfn.XLOOKUP($J106,'Stock Data'!$J$2:$J$1239,'Stock Data'!M$2:M$1239)</f>
        <v>46499.360000000001</v>
      </c>
      <c r="N106" s="108">
        <f>_xlfn.XLOOKUP($J106,'Stock Data'!$J$2:$J$1239,'Stock Data'!N$2:N$1239)</f>
        <v>46682.52</v>
      </c>
      <c r="O106" s="108">
        <f>_xlfn.XLOOKUP($J106,'Stock Data'!$J$2:$J$1239,'Stock Data'!O$2:O$1239)</f>
        <v>243056307</v>
      </c>
      <c r="P106" s="111">
        <f t="shared" si="15"/>
        <v>3.520137771035476E-2</v>
      </c>
    </row>
    <row r="107" spans="1:16" x14ac:dyDescent="0.3">
      <c r="A107" s="101">
        <v>45140</v>
      </c>
      <c r="B107" s="106" t="str">
        <f t="shared" si="18"/>
        <v>Wednesday</v>
      </c>
      <c r="C107" s="108">
        <v>297.5</v>
      </c>
      <c r="D107" s="108">
        <v>305.60000000000002</v>
      </c>
      <c r="E107" s="108">
        <v>297.5</v>
      </c>
      <c r="F107" s="108">
        <v>305.07</v>
      </c>
      <c r="G107" s="108">
        <v>3800</v>
      </c>
      <c r="H107" s="111">
        <f t="shared" si="14"/>
        <v>0.10133574007220214</v>
      </c>
      <c r="J107" s="102">
        <f t="shared" si="19"/>
        <v>45140</v>
      </c>
      <c r="K107" s="108">
        <f>_xlfn.XLOOKUP($J107,'Stock Data'!$J$2:$J$1239,'Stock Data'!K$2:K$1239)</f>
        <v>48277.82</v>
      </c>
      <c r="L107" s="108">
        <f>_xlfn.XLOOKUP($J107,'Stock Data'!$J$2:$J$1239,'Stock Data'!L$2:L$1239)</f>
        <v>48852.05</v>
      </c>
      <c r="M107" s="108">
        <f>_xlfn.XLOOKUP($J107,'Stock Data'!$J$2:$J$1239,'Stock Data'!M$2:M$1239)</f>
        <v>48178.879999999997</v>
      </c>
      <c r="N107" s="108">
        <f>_xlfn.XLOOKUP($J107,'Stock Data'!$J$2:$J$1239,'Stock Data'!N$2:N$1239)</f>
        <v>48764.55</v>
      </c>
      <c r="O107" s="108">
        <f>_xlfn.XLOOKUP($J107,'Stock Data'!$J$2:$J$1239,'Stock Data'!O$2:O$1239)</f>
        <v>365630667</v>
      </c>
      <c r="P107" s="111">
        <f t="shared" si="15"/>
        <v>4.4599777389909674E-2</v>
      </c>
    </row>
    <row r="108" spans="1:16" x14ac:dyDescent="0.3">
      <c r="A108" s="101">
        <v>45147</v>
      </c>
      <c r="B108" s="106" t="str">
        <f t="shared" ref="B108:B119" si="20">TEXT(A108,"dddd")</f>
        <v>Wednesday</v>
      </c>
      <c r="C108" s="108">
        <v>275</v>
      </c>
      <c r="D108" s="108">
        <v>280</v>
      </c>
      <c r="E108" s="108">
        <v>271</v>
      </c>
      <c r="F108" s="108">
        <v>280</v>
      </c>
      <c r="G108" s="108">
        <v>1800</v>
      </c>
      <c r="H108" s="111">
        <f t="shared" si="14"/>
        <v>-8.2177860818828441E-2</v>
      </c>
      <c r="J108" s="102">
        <f t="shared" ref="J108:J119" si="21">A108</f>
        <v>45147</v>
      </c>
      <c r="K108" s="108">
        <f>_xlfn.XLOOKUP($J108,'Stock Data'!$J$2:$J$1239,'Stock Data'!K$2:K$1239)</f>
        <v>47322.66</v>
      </c>
      <c r="L108" s="108">
        <f>_xlfn.XLOOKUP($J108,'Stock Data'!$J$2:$J$1239,'Stock Data'!L$2:L$1239)</f>
        <v>48334.53</v>
      </c>
      <c r="M108" s="108">
        <f>_xlfn.XLOOKUP($J108,'Stock Data'!$J$2:$J$1239,'Stock Data'!M$2:M$1239)</f>
        <v>47262.37</v>
      </c>
      <c r="N108" s="108">
        <f>_xlfn.XLOOKUP($J108,'Stock Data'!$J$2:$J$1239,'Stock Data'!N$2:N$1239)</f>
        <v>48227.6</v>
      </c>
      <c r="O108" s="108">
        <f>_xlfn.XLOOKUP($J108,'Stock Data'!$J$2:$J$1239,'Stock Data'!O$2:O$1239)</f>
        <v>183275562</v>
      </c>
      <c r="P108" s="111">
        <f t="shared" si="15"/>
        <v>-1.1011072592692937E-2</v>
      </c>
    </row>
    <row r="109" spans="1:16" x14ac:dyDescent="0.3">
      <c r="A109" s="101">
        <v>45154</v>
      </c>
      <c r="B109" s="106" t="str">
        <f t="shared" si="20"/>
        <v>Wednesday</v>
      </c>
      <c r="C109" s="108">
        <v>280</v>
      </c>
      <c r="D109" s="108">
        <v>298</v>
      </c>
      <c r="E109" s="108">
        <v>280</v>
      </c>
      <c r="F109" s="108">
        <v>285.12</v>
      </c>
      <c r="G109" s="108">
        <v>1000</v>
      </c>
      <c r="H109" s="111">
        <f t="shared" si="14"/>
        <v>1.8285714285714301E-2</v>
      </c>
      <c r="J109" s="102">
        <f t="shared" si="21"/>
        <v>45154</v>
      </c>
      <c r="K109" s="108">
        <f>_xlfn.XLOOKUP($J109,'Stock Data'!$J$2:$J$1239,'Stock Data'!K$2:K$1239)</f>
        <v>48575.05</v>
      </c>
      <c r="L109" s="108">
        <f>_xlfn.XLOOKUP($J109,'Stock Data'!$J$2:$J$1239,'Stock Data'!L$2:L$1239)</f>
        <v>48614.47</v>
      </c>
      <c r="M109" s="108">
        <f>_xlfn.XLOOKUP($J109,'Stock Data'!$J$2:$J$1239,'Stock Data'!M$2:M$1239)</f>
        <v>48108.87</v>
      </c>
      <c r="N109" s="108">
        <f>_xlfn.XLOOKUP($J109,'Stock Data'!$J$2:$J$1239,'Stock Data'!N$2:N$1239)</f>
        <v>48146.43</v>
      </c>
      <c r="O109" s="108">
        <f>_xlfn.XLOOKUP($J109,'Stock Data'!$J$2:$J$1239,'Stock Data'!O$2:O$1239)</f>
        <v>104981376</v>
      </c>
      <c r="P109" s="111">
        <f t="shared" si="15"/>
        <v>-1.6830611517056262E-3</v>
      </c>
    </row>
    <row r="110" spans="1:16" x14ac:dyDescent="0.3">
      <c r="A110" s="101">
        <v>45161</v>
      </c>
      <c r="B110" s="106" t="str">
        <f t="shared" si="20"/>
        <v>Wednesday</v>
      </c>
      <c r="C110" s="108">
        <v>275</v>
      </c>
      <c r="D110" s="108">
        <v>278</v>
      </c>
      <c r="E110" s="108">
        <v>271.3</v>
      </c>
      <c r="F110" s="108">
        <v>271.3</v>
      </c>
      <c r="G110" s="108">
        <v>1200</v>
      </c>
      <c r="H110" s="111">
        <f t="shared" si="14"/>
        <v>-4.8470819304152611E-2</v>
      </c>
      <c r="J110" s="102">
        <f t="shared" si="21"/>
        <v>45161</v>
      </c>
      <c r="K110" s="108">
        <f>_xlfn.XLOOKUP($J110,'Stock Data'!$J$2:$J$1239,'Stock Data'!K$2:K$1239)</f>
        <v>47503.35</v>
      </c>
      <c r="L110" s="108">
        <f>_xlfn.XLOOKUP($J110,'Stock Data'!$J$2:$J$1239,'Stock Data'!L$2:L$1239)</f>
        <v>47588.23</v>
      </c>
      <c r="M110" s="108">
        <f>_xlfn.XLOOKUP($J110,'Stock Data'!$J$2:$J$1239,'Stock Data'!M$2:M$1239)</f>
        <v>47007.65</v>
      </c>
      <c r="N110" s="108">
        <f>_xlfn.XLOOKUP($J110,'Stock Data'!$J$2:$J$1239,'Stock Data'!N$2:N$1239)</f>
        <v>47418.63</v>
      </c>
      <c r="O110" s="108">
        <f>_xlfn.XLOOKUP($J110,'Stock Data'!$J$2:$J$1239,'Stock Data'!O$2:O$1239)</f>
        <v>96280945</v>
      </c>
      <c r="P110" s="111">
        <f t="shared" si="15"/>
        <v>-1.5116385576251508E-2</v>
      </c>
    </row>
    <row r="111" spans="1:16" x14ac:dyDescent="0.3">
      <c r="A111" s="101">
        <v>45168</v>
      </c>
      <c r="B111" s="106" t="str">
        <f t="shared" si="20"/>
        <v>Wednesday</v>
      </c>
      <c r="C111" s="108">
        <v>260</v>
      </c>
      <c r="D111" s="108">
        <v>264</v>
      </c>
      <c r="E111" s="108">
        <v>260</v>
      </c>
      <c r="F111" s="108">
        <v>262</v>
      </c>
      <c r="G111" s="108">
        <v>400</v>
      </c>
      <c r="H111" s="111">
        <f t="shared" si="14"/>
        <v>-3.4279395503133102E-2</v>
      </c>
      <c r="J111" s="102">
        <f t="shared" si="21"/>
        <v>45168</v>
      </c>
      <c r="K111" s="108">
        <f>_xlfn.XLOOKUP($J111,'Stock Data'!$J$2:$J$1239,'Stock Data'!K$2:K$1239)</f>
        <v>46771.14</v>
      </c>
      <c r="L111" s="108">
        <f>_xlfn.XLOOKUP($J111,'Stock Data'!$J$2:$J$1239,'Stock Data'!L$2:L$1239)</f>
        <v>46857.88</v>
      </c>
      <c r="M111" s="108">
        <f>_xlfn.XLOOKUP($J111,'Stock Data'!$J$2:$J$1239,'Stock Data'!M$2:M$1239)</f>
        <v>46101.33</v>
      </c>
      <c r="N111" s="108">
        <f>_xlfn.XLOOKUP($J111,'Stock Data'!$J$2:$J$1239,'Stock Data'!N$2:N$1239)</f>
        <v>46244.55</v>
      </c>
      <c r="O111" s="108">
        <f>_xlfn.XLOOKUP($J111,'Stock Data'!$J$2:$J$1239,'Stock Data'!O$2:O$1239)</f>
        <v>101472129</v>
      </c>
      <c r="P111" s="111">
        <f t="shared" si="15"/>
        <v>-2.4759888676665575E-2</v>
      </c>
    </row>
    <row r="112" spans="1:16" x14ac:dyDescent="0.3">
      <c r="A112" s="101">
        <v>45175</v>
      </c>
      <c r="B112" s="106" t="str">
        <f t="shared" si="20"/>
        <v>Wednesday</v>
      </c>
      <c r="C112" s="108">
        <v>278</v>
      </c>
      <c r="D112" s="108">
        <v>290</v>
      </c>
      <c r="E112" s="108">
        <v>265.5</v>
      </c>
      <c r="F112" s="108">
        <v>271.33999999999997</v>
      </c>
      <c r="G112" s="108">
        <v>2400</v>
      </c>
      <c r="H112" s="111">
        <f t="shared" si="14"/>
        <v>3.5648854961831969E-2</v>
      </c>
      <c r="J112" s="102">
        <f t="shared" si="21"/>
        <v>45175</v>
      </c>
      <c r="K112" s="108">
        <f>_xlfn.XLOOKUP($J112,'Stock Data'!$J$2:$J$1239,'Stock Data'!K$2:K$1239)</f>
        <v>45515.03</v>
      </c>
      <c r="L112" s="108">
        <f>_xlfn.XLOOKUP($J112,'Stock Data'!$J$2:$J$1239,'Stock Data'!L$2:L$1239)</f>
        <v>45854.18</v>
      </c>
      <c r="M112" s="108">
        <f>_xlfn.XLOOKUP($J112,'Stock Data'!$J$2:$J$1239,'Stock Data'!M$2:M$1239)</f>
        <v>45460.28</v>
      </c>
      <c r="N112" s="108">
        <f>_xlfn.XLOOKUP($J112,'Stock Data'!$J$2:$J$1239,'Stock Data'!N$2:N$1239)</f>
        <v>45807.57</v>
      </c>
      <c r="O112" s="108">
        <f>_xlfn.XLOOKUP($J112,'Stock Data'!$J$2:$J$1239,'Stock Data'!O$2:O$1239)</f>
        <v>74242782</v>
      </c>
      <c r="P112" s="111">
        <f t="shared" si="15"/>
        <v>-9.4493297047977143E-3</v>
      </c>
    </row>
    <row r="113" spans="1:16" x14ac:dyDescent="0.3">
      <c r="A113" s="101">
        <v>45189</v>
      </c>
      <c r="B113" s="106" t="str">
        <f t="shared" si="20"/>
        <v>Wednesday</v>
      </c>
      <c r="C113" s="108">
        <v>276.5</v>
      </c>
      <c r="D113" s="108">
        <v>276.5</v>
      </c>
      <c r="E113" s="108">
        <v>276.5</v>
      </c>
      <c r="F113" s="108">
        <v>276.5</v>
      </c>
      <c r="G113" s="108">
        <v>100</v>
      </c>
      <c r="H113" s="111">
        <f t="shared" si="14"/>
        <v>1.9016731775632144E-2</v>
      </c>
      <c r="J113" s="102">
        <f t="shared" si="21"/>
        <v>45189</v>
      </c>
      <c r="K113" s="108">
        <f>_xlfn.XLOOKUP($J113,'Stock Data'!$J$2:$J$1239,'Stock Data'!K$2:K$1239)</f>
        <v>45947.39</v>
      </c>
      <c r="L113" s="108">
        <f>_xlfn.XLOOKUP($J113,'Stock Data'!$J$2:$J$1239,'Stock Data'!L$2:L$1239)</f>
        <v>46035.09</v>
      </c>
      <c r="M113" s="108">
        <f>_xlfn.XLOOKUP($J113,'Stock Data'!$J$2:$J$1239,'Stock Data'!M$2:M$1239)</f>
        <v>45808.1</v>
      </c>
      <c r="N113" s="108">
        <f>_xlfn.XLOOKUP($J113,'Stock Data'!$J$2:$J$1239,'Stock Data'!N$2:N$1239)</f>
        <v>45889.57</v>
      </c>
      <c r="O113" s="108">
        <f>_xlfn.XLOOKUP($J113,'Stock Data'!$J$2:$J$1239,'Stock Data'!O$2:O$1239)</f>
        <v>46225114</v>
      </c>
      <c r="P113" s="111">
        <f t="shared" si="15"/>
        <v>1.7900971389663324E-3</v>
      </c>
    </row>
    <row r="114" spans="1:16" x14ac:dyDescent="0.3">
      <c r="A114" s="101">
        <v>45210</v>
      </c>
      <c r="B114" s="106" t="str">
        <f t="shared" si="20"/>
        <v>Wednesday</v>
      </c>
      <c r="C114" s="108">
        <v>270</v>
      </c>
      <c r="D114" s="108">
        <v>270</v>
      </c>
      <c r="E114" s="108">
        <v>270</v>
      </c>
      <c r="F114" s="108">
        <v>270</v>
      </c>
      <c r="G114" s="108">
        <v>3800</v>
      </c>
      <c r="H114" s="111">
        <f t="shared" si="14"/>
        <v>-2.3508137432188065E-2</v>
      </c>
      <c r="J114" s="102">
        <f t="shared" si="21"/>
        <v>45210</v>
      </c>
      <c r="K114" s="108">
        <f>_xlfn.XLOOKUP($J114,'Stock Data'!$J$2:$J$1239,'Stock Data'!K$2:K$1239)</f>
        <v>48210.6</v>
      </c>
      <c r="L114" s="108">
        <f>_xlfn.XLOOKUP($J114,'Stock Data'!$J$2:$J$1239,'Stock Data'!L$2:L$1239)</f>
        <v>48516.639999999999</v>
      </c>
      <c r="M114" s="108">
        <f>_xlfn.XLOOKUP($J114,'Stock Data'!$J$2:$J$1239,'Stock Data'!M$2:M$1239)</f>
        <v>48208.3</v>
      </c>
      <c r="N114" s="108">
        <f>_xlfn.XLOOKUP($J114,'Stock Data'!$J$2:$J$1239,'Stock Data'!N$2:N$1239)</f>
        <v>48474.54</v>
      </c>
      <c r="O114" s="108">
        <f>_xlfn.XLOOKUP($J114,'Stock Data'!$J$2:$J$1239,'Stock Data'!O$2:O$1239)</f>
        <v>275943536</v>
      </c>
      <c r="P114" s="111">
        <f t="shared" si="15"/>
        <v>5.6330229287395832E-2</v>
      </c>
    </row>
    <row r="115" spans="1:16" x14ac:dyDescent="0.3">
      <c r="A115" s="101">
        <v>45217</v>
      </c>
      <c r="B115" s="106" t="str">
        <f t="shared" si="20"/>
        <v>Wednesday</v>
      </c>
      <c r="C115" s="108">
        <v>275</v>
      </c>
      <c r="D115" s="108">
        <v>276</v>
      </c>
      <c r="E115" s="108">
        <v>274</v>
      </c>
      <c r="F115" s="108">
        <v>274</v>
      </c>
      <c r="G115" s="108">
        <v>2400</v>
      </c>
      <c r="H115" s="111">
        <f t="shared" si="14"/>
        <v>1.4814814814814815E-2</v>
      </c>
      <c r="J115" s="102">
        <f t="shared" si="21"/>
        <v>45217</v>
      </c>
      <c r="K115" s="108">
        <f>_xlfn.XLOOKUP($J115,'Stock Data'!$J$2:$J$1239,'Stock Data'!K$2:K$1239)</f>
        <v>49496.19</v>
      </c>
      <c r="L115" s="108">
        <f>_xlfn.XLOOKUP($J115,'Stock Data'!$J$2:$J$1239,'Stock Data'!L$2:L$1239)</f>
        <v>49740.97</v>
      </c>
      <c r="M115" s="108">
        <f>_xlfn.XLOOKUP($J115,'Stock Data'!$J$2:$J$1239,'Stock Data'!M$2:M$1239)</f>
        <v>49383.71</v>
      </c>
      <c r="N115" s="108">
        <f>_xlfn.XLOOKUP($J115,'Stock Data'!$J$2:$J$1239,'Stock Data'!N$2:N$1239)</f>
        <v>49431.47</v>
      </c>
      <c r="O115" s="108">
        <f>_xlfn.XLOOKUP($J115,'Stock Data'!$J$2:$J$1239,'Stock Data'!O$2:O$1239)</f>
        <v>157191807</v>
      </c>
      <c r="P115" s="111">
        <f t="shared" si="15"/>
        <v>1.9740878407510421E-2</v>
      </c>
    </row>
    <row r="116" spans="1:16" x14ac:dyDescent="0.3">
      <c r="A116" s="101">
        <v>45224</v>
      </c>
      <c r="B116" s="106" t="str">
        <f t="shared" si="20"/>
        <v>Wednesday</v>
      </c>
      <c r="C116" s="108">
        <v>295.02999999999997</v>
      </c>
      <c r="D116" s="108">
        <v>306</v>
      </c>
      <c r="E116" s="108">
        <v>295.02999999999997</v>
      </c>
      <c r="F116" s="108">
        <v>303</v>
      </c>
      <c r="G116" s="108">
        <v>6400</v>
      </c>
      <c r="H116" s="111">
        <f t="shared" si="14"/>
        <v>0.10583941605839416</v>
      </c>
      <c r="J116" s="102">
        <f t="shared" si="21"/>
        <v>45224</v>
      </c>
      <c r="K116" s="108">
        <f>_xlfn.XLOOKUP($J116,'Stock Data'!$J$2:$J$1239,'Stock Data'!K$2:K$1239)</f>
        <v>51023.31</v>
      </c>
      <c r="L116" s="108">
        <f>_xlfn.XLOOKUP($J116,'Stock Data'!$J$2:$J$1239,'Stock Data'!L$2:L$1239)</f>
        <v>51483.839999999997</v>
      </c>
      <c r="M116" s="108">
        <f>_xlfn.XLOOKUP($J116,'Stock Data'!$J$2:$J$1239,'Stock Data'!M$2:M$1239)</f>
        <v>51023.31</v>
      </c>
      <c r="N116" s="108">
        <f>_xlfn.XLOOKUP($J116,'Stock Data'!$J$2:$J$1239,'Stock Data'!N$2:N$1239)</f>
        <v>51177.13</v>
      </c>
      <c r="O116" s="108">
        <f>_xlfn.XLOOKUP($J116,'Stock Data'!$J$2:$J$1239,'Stock Data'!O$2:O$1239)</f>
        <v>215696389</v>
      </c>
      <c r="P116" s="111">
        <f t="shared" si="15"/>
        <v>3.5314749895157801E-2</v>
      </c>
    </row>
    <row r="117" spans="1:16" x14ac:dyDescent="0.3">
      <c r="A117" s="101">
        <v>45231</v>
      </c>
      <c r="B117" s="106" t="str">
        <f t="shared" si="20"/>
        <v>Wednesday</v>
      </c>
      <c r="C117" s="108">
        <v>304.01</v>
      </c>
      <c r="D117" s="108">
        <v>308</v>
      </c>
      <c r="E117" s="108">
        <v>303.51</v>
      </c>
      <c r="F117" s="108">
        <v>307.82</v>
      </c>
      <c r="G117" s="108">
        <v>13900</v>
      </c>
      <c r="H117" s="111">
        <f t="shared" si="14"/>
        <v>1.5907590759075885E-2</v>
      </c>
      <c r="J117" s="102">
        <f t="shared" si="21"/>
        <v>45231</v>
      </c>
      <c r="K117" s="108">
        <f>_xlfn.XLOOKUP($J117,'Stock Data'!$J$2:$J$1239,'Stock Data'!K$2:K$1239)</f>
        <v>52075.16</v>
      </c>
      <c r="L117" s="108">
        <f>_xlfn.XLOOKUP($J117,'Stock Data'!$J$2:$J$1239,'Stock Data'!L$2:L$1239)</f>
        <v>52451.199999999997</v>
      </c>
      <c r="M117" s="108">
        <f>_xlfn.XLOOKUP($J117,'Stock Data'!$J$2:$J$1239,'Stock Data'!M$2:M$1239)</f>
        <v>52075.16</v>
      </c>
      <c r="N117" s="108">
        <f>_xlfn.XLOOKUP($J117,'Stock Data'!$J$2:$J$1239,'Stock Data'!N$2:N$1239)</f>
        <v>52342.63</v>
      </c>
      <c r="O117" s="108">
        <f>_xlfn.XLOOKUP($J117,'Stock Data'!$J$2:$J$1239,'Stock Data'!O$2:O$1239)</f>
        <v>258255099</v>
      </c>
      <c r="P117" s="111">
        <f t="shared" si="15"/>
        <v>2.2773844488739405E-2</v>
      </c>
    </row>
    <row r="118" spans="1:16" x14ac:dyDescent="0.3">
      <c r="A118" s="101">
        <v>45238</v>
      </c>
      <c r="B118" s="106" t="str">
        <f t="shared" si="20"/>
        <v>Wednesday</v>
      </c>
      <c r="C118" s="108">
        <v>303</v>
      </c>
      <c r="D118" s="108">
        <v>307</v>
      </c>
      <c r="E118" s="108">
        <v>298</v>
      </c>
      <c r="F118" s="108">
        <v>303.85000000000002</v>
      </c>
      <c r="G118" s="108">
        <v>8700</v>
      </c>
      <c r="H118" s="111">
        <f t="shared" si="14"/>
        <v>-1.2897147683711164E-2</v>
      </c>
      <c r="J118" s="102">
        <f t="shared" si="21"/>
        <v>45238</v>
      </c>
      <c r="K118" s="108">
        <f>_xlfn.XLOOKUP($J118,'Stock Data'!$J$2:$J$1239,'Stock Data'!K$2:K$1239)</f>
        <v>53720.46</v>
      </c>
      <c r="L118" s="108">
        <f>_xlfn.XLOOKUP($J118,'Stock Data'!$J$2:$J$1239,'Stock Data'!L$2:L$1239)</f>
        <v>54419.65</v>
      </c>
      <c r="M118" s="108">
        <f>_xlfn.XLOOKUP($J118,'Stock Data'!$J$2:$J$1239,'Stock Data'!M$2:M$1239)</f>
        <v>53720.45</v>
      </c>
      <c r="N118" s="108">
        <f>_xlfn.XLOOKUP($J118,'Stock Data'!$J$2:$J$1239,'Stock Data'!N$2:N$1239)</f>
        <v>54261.42</v>
      </c>
      <c r="O118" s="108">
        <f>_xlfn.XLOOKUP($J118,'Stock Data'!$J$2:$J$1239,'Stock Data'!O$2:O$1239)</f>
        <v>259130534</v>
      </c>
      <c r="P118" s="111">
        <f t="shared" si="15"/>
        <v>3.665826497445774E-2</v>
      </c>
    </row>
    <row r="119" spans="1:16" x14ac:dyDescent="0.3">
      <c r="A119" s="101">
        <v>45245</v>
      </c>
      <c r="B119" s="106" t="str">
        <f t="shared" si="20"/>
        <v>Wednesday</v>
      </c>
      <c r="C119" s="108">
        <v>300</v>
      </c>
      <c r="D119" s="108">
        <v>306</v>
      </c>
      <c r="E119" s="108">
        <v>300</v>
      </c>
      <c r="F119" s="108">
        <v>306</v>
      </c>
      <c r="G119" s="108">
        <v>3400</v>
      </c>
      <c r="H119" s="111">
        <f t="shared" si="14"/>
        <v>7.0758597992429725E-3</v>
      </c>
      <c r="J119" s="102">
        <f t="shared" si="21"/>
        <v>45245</v>
      </c>
      <c r="K119" s="108">
        <f>_xlfn.XLOOKUP($J119,'Stock Data'!$J$2:$J$1239,'Stock Data'!K$2:K$1239)</f>
        <v>56793.35</v>
      </c>
      <c r="L119" s="108">
        <f>_xlfn.XLOOKUP($J119,'Stock Data'!$J$2:$J$1239,'Stock Data'!L$2:L$1239)</f>
        <v>56846.67</v>
      </c>
      <c r="M119" s="108">
        <f>_xlfn.XLOOKUP($J119,'Stock Data'!$J$2:$J$1239,'Stock Data'!M$2:M$1239)</f>
        <v>56433.04</v>
      </c>
      <c r="N119" s="108">
        <f>_xlfn.XLOOKUP($J119,'Stock Data'!$J$2:$J$1239,'Stock Data'!N$2:N$1239)</f>
        <v>56680.06</v>
      </c>
      <c r="O119" s="108">
        <f>_xlfn.XLOOKUP($J119,'Stock Data'!$J$2:$J$1239,'Stock Data'!O$2:O$1239)</f>
        <v>306791871</v>
      </c>
      <c r="P119" s="111">
        <f t="shared" si="15"/>
        <v>4.4573842704448197E-2</v>
      </c>
    </row>
    <row r="120" spans="1:16" x14ac:dyDescent="0.3">
      <c r="A120" s="101">
        <v>45252</v>
      </c>
      <c r="B120" s="106" t="str">
        <f t="shared" ref="B120:B132" si="22">TEXT(A120,"dddd")</f>
        <v>Wednesday</v>
      </c>
      <c r="C120" s="108">
        <v>304</v>
      </c>
      <c r="D120" s="108">
        <v>309.25</v>
      </c>
      <c r="E120" s="108">
        <v>304</v>
      </c>
      <c r="F120" s="108">
        <v>309.10000000000002</v>
      </c>
      <c r="G120" s="108">
        <v>5400</v>
      </c>
      <c r="H120" s="111">
        <f t="shared" si="14"/>
        <v>1.0130718954248441E-2</v>
      </c>
      <c r="J120" s="102">
        <f t="shared" ref="J120:J132" si="23">A120</f>
        <v>45252</v>
      </c>
      <c r="K120" s="108">
        <f>_xlfn.XLOOKUP($J120,'Stock Data'!$J$2:$J$1239,'Stock Data'!K$2:K$1239)</f>
        <v>57418.5</v>
      </c>
      <c r="L120" s="108">
        <f>_xlfn.XLOOKUP($J120,'Stock Data'!$J$2:$J$1239,'Stock Data'!L$2:L$1239)</f>
        <v>58405.919999999998</v>
      </c>
      <c r="M120" s="108">
        <f>_xlfn.XLOOKUP($J120,'Stock Data'!$J$2:$J$1239,'Stock Data'!M$2:M$1239)</f>
        <v>57418.5</v>
      </c>
      <c r="N120" s="108">
        <f>_xlfn.XLOOKUP($J120,'Stock Data'!$J$2:$J$1239,'Stock Data'!N$2:N$1239)</f>
        <v>58198</v>
      </c>
      <c r="O120" s="108">
        <f>_xlfn.XLOOKUP($J120,'Stock Data'!$J$2:$J$1239,'Stock Data'!O$2:O$1239)</f>
        <v>256574048</v>
      </c>
      <c r="P120" s="111">
        <f t="shared" si="15"/>
        <v>2.6780846738694391E-2</v>
      </c>
    </row>
    <row r="121" spans="1:16" x14ac:dyDescent="0.3">
      <c r="A121" s="101">
        <v>45259</v>
      </c>
      <c r="B121" s="106" t="str">
        <f t="shared" si="22"/>
        <v>Wednesday</v>
      </c>
      <c r="C121" s="108">
        <v>339.98</v>
      </c>
      <c r="D121" s="108">
        <v>347.23</v>
      </c>
      <c r="E121" s="108">
        <v>339.98</v>
      </c>
      <c r="F121" s="108">
        <v>347.23</v>
      </c>
      <c r="G121" s="108">
        <v>11500</v>
      </c>
      <c r="H121" s="111">
        <f t="shared" si="14"/>
        <v>0.12335813652539629</v>
      </c>
      <c r="J121" s="102">
        <f t="shared" si="23"/>
        <v>45259</v>
      </c>
      <c r="K121" s="108">
        <f>_xlfn.XLOOKUP($J121,'Stock Data'!$J$2:$J$1239,'Stock Data'!K$2:K$1239)</f>
        <v>60916.67</v>
      </c>
      <c r="L121" s="108">
        <f>_xlfn.XLOOKUP($J121,'Stock Data'!$J$2:$J$1239,'Stock Data'!L$2:L$1239)</f>
        <v>61555.83</v>
      </c>
      <c r="M121" s="108">
        <f>_xlfn.XLOOKUP($J121,'Stock Data'!$J$2:$J$1239,'Stock Data'!M$2:M$1239)</f>
        <v>60328.17</v>
      </c>
      <c r="N121" s="108">
        <f>_xlfn.XLOOKUP($J121,'Stock Data'!$J$2:$J$1239,'Stock Data'!N$2:N$1239)</f>
        <v>60501.99</v>
      </c>
      <c r="O121" s="108">
        <f>_xlfn.XLOOKUP($J121,'Stock Data'!$J$2:$J$1239,'Stock Data'!O$2:O$1239)</f>
        <v>343522861</v>
      </c>
      <c r="P121" s="111">
        <f t="shared" si="15"/>
        <v>3.9588817485136908E-2</v>
      </c>
    </row>
    <row r="122" spans="1:16" x14ac:dyDescent="0.3">
      <c r="A122" s="101">
        <v>45266</v>
      </c>
      <c r="B122" s="106" t="str">
        <f t="shared" si="22"/>
        <v>Wednesday</v>
      </c>
      <c r="C122" s="108">
        <v>401</v>
      </c>
      <c r="D122" s="108">
        <v>401</v>
      </c>
      <c r="E122" s="108">
        <v>381.01</v>
      </c>
      <c r="F122" s="108">
        <v>386.56</v>
      </c>
      <c r="G122" s="108">
        <v>18800</v>
      </c>
      <c r="H122" s="111">
        <f t="shared" si="14"/>
        <v>0.11326786279987323</v>
      </c>
      <c r="J122" s="102">
        <f t="shared" si="23"/>
        <v>45266</v>
      </c>
      <c r="K122" s="108">
        <f>_xlfn.XLOOKUP($J122,'Stock Data'!$J$2:$J$1239,'Stock Data'!K$2:K$1239)</f>
        <v>63205.42</v>
      </c>
      <c r="L122" s="108">
        <f>_xlfn.XLOOKUP($J122,'Stock Data'!$J$2:$J$1239,'Stock Data'!L$2:L$1239)</f>
        <v>64038.83</v>
      </c>
      <c r="M122" s="108">
        <f>_xlfn.XLOOKUP($J122,'Stock Data'!$J$2:$J$1239,'Stock Data'!M$2:M$1239)</f>
        <v>63188.71</v>
      </c>
      <c r="N122" s="108">
        <f>_xlfn.XLOOKUP($J122,'Stock Data'!$J$2:$J$1239,'Stock Data'!N$2:N$1239)</f>
        <v>63917.72</v>
      </c>
      <c r="O122" s="108">
        <f>_xlfn.XLOOKUP($J122,'Stock Data'!$J$2:$J$1239,'Stock Data'!O$2:O$1239)</f>
        <v>515164227</v>
      </c>
      <c r="P122" s="111">
        <f t="shared" si="15"/>
        <v>5.6456490108837798E-2</v>
      </c>
    </row>
    <row r="123" spans="1:16" x14ac:dyDescent="0.3">
      <c r="A123" s="101">
        <v>45273</v>
      </c>
      <c r="B123" s="106" t="str">
        <f t="shared" si="22"/>
        <v>Wednesday</v>
      </c>
      <c r="C123" s="108">
        <v>400</v>
      </c>
      <c r="D123" s="108">
        <v>400</v>
      </c>
      <c r="E123" s="108">
        <v>385</v>
      </c>
      <c r="F123" s="108">
        <v>385.77</v>
      </c>
      <c r="G123" s="108">
        <v>10300</v>
      </c>
      <c r="H123" s="111">
        <f t="shared" si="14"/>
        <v>-2.0436672185430993E-3</v>
      </c>
      <c r="J123" s="102">
        <f t="shared" si="23"/>
        <v>45273</v>
      </c>
      <c r="K123" s="108">
        <f>_xlfn.XLOOKUP($J123,'Stock Data'!$J$2:$J$1239,'Stock Data'!K$2:K$1239)</f>
        <v>66764.3</v>
      </c>
      <c r="L123" s="108">
        <f>_xlfn.XLOOKUP($J123,'Stock Data'!$J$2:$J$1239,'Stock Data'!L$2:L$1239)</f>
        <v>67093.960000000006</v>
      </c>
      <c r="M123" s="108">
        <f>_xlfn.XLOOKUP($J123,'Stock Data'!$J$2:$J$1239,'Stock Data'!M$2:M$1239)</f>
        <v>64427.38</v>
      </c>
      <c r="N123" s="108">
        <f>_xlfn.XLOOKUP($J123,'Stock Data'!$J$2:$J$1239,'Stock Data'!N$2:N$1239)</f>
        <v>65280.160000000003</v>
      </c>
      <c r="O123" s="108">
        <f>_xlfn.XLOOKUP($J123,'Stock Data'!$J$2:$J$1239,'Stock Data'!O$2:O$1239)</f>
        <v>677143245</v>
      </c>
      <c r="P123" s="111">
        <f t="shared" si="15"/>
        <v>2.1315528776683561E-2</v>
      </c>
    </row>
    <row r="124" spans="1:16" x14ac:dyDescent="0.3">
      <c r="A124" s="101">
        <v>45280</v>
      </c>
      <c r="B124" s="106" t="str">
        <f t="shared" si="22"/>
        <v>Wednesday</v>
      </c>
      <c r="C124" s="108">
        <v>345</v>
      </c>
      <c r="D124" s="108">
        <v>358.99</v>
      </c>
      <c r="E124" s="108">
        <v>343</v>
      </c>
      <c r="F124" s="108">
        <v>358.99</v>
      </c>
      <c r="G124" s="108">
        <v>1500</v>
      </c>
      <c r="H124" s="111">
        <f t="shared" si="14"/>
        <v>-6.9419602353734025E-2</v>
      </c>
      <c r="J124" s="102">
        <f t="shared" si="23"/>
        <v>45280</v>
      </c>
      <c r="K124" s="108">
        <f>_xlfn.XLOOKUP($J124,'Stock Data'!$J$2:$J$1239,'Stock Data'!K$2:K$1239)</f>
        <v>62862.54</v>
      </c>
      <c r="L124" s="108">
        <f>_xlfn.XLOOKUP($J124,'Stock Data'!$J$2:$J$1239,'Stock Data'!L$2:L$1239)</f>
        <v>63261.05</v>
      </c>
      <c r="M124" s="108">
        <f>_xlfn.XLOOKUP($J124,'Stock Data'!$J$2:$J$1239,'Stock Data'!M$2:M$1239)</f>
        <v>61082.5</v>
      </c>
      <c r="N124" s="108">
        <f>_xlfn.XLOOKUP($J124,'Stock Data'!$J$2:$J$1239,'Stock Data'!N$2:N$1239)</f>
        <v>62448.01</v>
      </c>
      <c r="O124" s="108">
        <f>_xlfn.XLOOKUP($J124,'Stock Data'!$J$2:$J$1239,'Stock Data'!O$2:O$1239)</f>
        <v>662624425</v>
      </c>
      <c r="P124" s="111">
        <f t="shared" si="15"/>
        <v>-4.3384544400626487E-2</v>
      </c>
    </row>
    <row r="125" spans="1:16" x14ac:dyDescent="0.3">
      <c r="A125" s="101">
        <v>45287</v>
      </c>
      <c r="B125" s="106" t="str">
        <f t="shared" si="22"/>
        <v>Wednesday</v>
      </c>
      <c r="C125" s="108">
        <v>363.93</v>
      </c>
      <c r="D125" s="108">
        <v>363.93</v>
      </c>
      <c r="E125" s="108">
        <v>335</v>
      </c>
      <c r="F125" s="108">
        <v>336.83</v>
      </c>
      <c r="G125" s="108">
        <v>9100</v>
      </c>
      <c r="H125" s="111">
        <f t="shared" si="14"/>
        <v>-6.172873896208815E-2</v>
      </c>
      <c r="J125" s="102">
        <f t="shared" si="23"/>
        <v>45287</v>
      </c>
      <c r="K125" s="108">
        <f>_xlfn.XLOOKUP($J125,'Stock Data'!$J$2:$J$1239,'Stock Data'!K$2:K$1239)</f>
        <v>59097.62</v>
      </c>
      <c r="L125" s="108">
        <f>_xlfn.XLOOKUP($J125,'Stock Data'!$J$2:$J$1239,'Stock Data'!L$2:L$1239)</f>
        <v>61009.87</v>
      </c>
      <c r="M125" s="108">
        <f>_xlfn.XLOOKUP($J125,'Stock Data'!$J$2:$J$1239,'Stock Data'!M$2:M$1239)</f>
        <v>58758.48</v>
      </c>
      <c r="N125" s="108">
        <f>_xlfn.XLOOKUP($J125,'Stock Data'!$J$2:$J$1239,'Stock Data'!N$2:N$1239)</f>
        <v>60863.62</v>
      </c>
      <c r="O125" s="108">
        <f>_xlfn.XLOOKUP($J125,'Stock Data'!$J$2:$J$1239,'Stock Data'!O$2:O$1239)</f>
        <v>394318118</v>
      </c>
      <c r="P125" s="111">
        <f t="shared" si="15"/>
        <v>-2.5371344899541223E-2</v>
      </c>
    </row>
    <row r="126" spans="1:16" x14ac:dyDescent="0.3">
      <c r="A126" s="101">
        <v>45294</v>
      </c>
      <c r="B126" s="106" t="str">
        <f t="shared" si="22"/>
        <v>Wednesday</v>
      </c>
      <c r="C126" s="108">
        <v>360</v>
      </c>
      <c r="D126" s="108">
        <v>365</v>
      </c>
      <c r="E126" s="108">
        <v>360</v>
      </c>
      <c r="F126" s="108">
        <v>364.09</v>
      </c>
      <c r="G126" s="108">
        <v>1500</v>
      </c>
      <c r="H126" s="111">
        <f t="shared" si="14"/>
        <v>8.0931033459014909E-2</v>
      </c>
      <c r="J126" s="102">
        <f t="shared" si="23"/>
        <v>45294</v>
      </c>
      <c r="K126" s="108">
        <f>_xlfn.XLOOKUP($J126,'Stock Data'!$J$2:$J$1239,'Stock Data'!K$2:K$1239)</f>
        <v>64504.22</v>
      </c>
      <c r="L126" s="108">
        <f>_xlfn.XLOOKUP($J126,'Stock Data'!$J$2:$J$1239,'Stock Data'!L$2:L$1239)</f>
        <v>65244.6</v>
      </c>
      <c r="M126" s="108">
        <f>_xlfn.XLOOKUP($J126,'Stock Data'!$J$2:$J$1239,'Stock Data'!M$2:M$1239)</f>
        <v>64219.54</v>
      </c>
      <c r="N126" s="108">
        <f>_xlfn.XLOOKUP($J126,'Stock Data'!$J$2:$J$1239,'Stock Data'!N$2:N$1239)</f>
        <v>64646.84</v>
      </c>
      <c r="O126" s="108">
        <f>_xlfn.XLOOKUP($J126,'Stock Data'!$J$2:$J$1239,'Stock Data'!O$2:O$1239)</f>
        <v>417377628</v>
      </c>
      <c r="P126" s="111">
        <f t="shared" si="15"/>
        <v>6.2158971155511188E-2</v>
      </c>
    </row>
    <row r="127" spans="1:16" x14ac:dyDescent="0.3">
      <c r="A127" s="101">
        <v>45301</v>
      </c>
      <c r="B127" s="106" t="str">
        <f t="shared" si="22"/>
        <v>Wednesday</v>
      </c>
      <c r="C127" s="108">
        <v>390</v>
      </c>
      <c r="D127" s="108">
        <v>394.9</v>
      </c>
      <c r="E127" s="108">
        <v>388</v>
      </c>
      <c r="F127" s="108">
        <v>388.3</v>
      </c>
      <c r="G127" s="108">
        <v>4000</v>
      </c>
      <c r="H127" s="111">
        <f t="shared" si="14"/>
        <v>6.6494548051306099E-2</v>
      </c>
      <c r="J127" s="102">
        <f t="shared" si="23"/>
        <v>45301</v>
      </c>
      <c r="K127" s="108">
        <f>_xlfn.XLOOKUP($J127,'Stock Data'!$J$2:$J$1239,'Stock Data'!K$2:K$1239)</f>
        <v>64234.83</v>
      </c>
      <c r="L127" s="108">
        <f>_xlfn.XLOOKUP($J127,'Stock Data'!$J$2:$J$1239,'Stock Data'!L$2:L$1239)</f>
        <v>64550.94</v>
      </c>
      <c r="M127" s="108">
        <f>_xlfn.XLOOKUP($J127,'Stock Data'!$J$2:$J$1239,'Stock Data'!M$2:M$1239)</f>
        <v>63873.63</v>
      </c>
      <c r="N127" s="108">
        <f>_xlfn.XLOOKUP($J127,'Stock Data'!$J$2:$J$1239,'Stock Data'!N$2:N$1239)</f>
        <v>63919.839999999997</v>
      </c>
      <c r="O127" s="108">
        <f>_xlfn.XLOOKUP($J127,'Stock Data'!$J$2:$J$1239,'Stock Data'!O$2:O$1239)</f>
        <v>336520914</v>
      </c>
      <c r="P127" s="111">
        <f t="shared" si="15"/>
        <v>-1.124571595456174E-2</v>
      </c>
    </row>
    <row r="128" spans="1:16" x14ac:dyDescent="0.3">
      <c r="A128" s="101">
        <v>45315</v>
      </c>
      <c r="B128" s="106" t="str">
        <f t="shared" si="22"/>
        <v>Wednesday</v>
      </c>
      <c r="C128" s="108">
        <v>353.13</v>
      </c>
      <c r="D128" s="108">
        <v>379.99</v>
      </c>
      <c r="E128" s="108">
        <v>353.13</v>
      </c>
      <c r="F128" s="108">
        <v>370</v>
      </c>
      <c r="G128" s="108">
        <v>1000</v>
      </c>
      <c r="H128" s="111">
        <f t="shared" si="14"/>
        <v>-4.7128508884882847E-2</v>
      </c>
      <c r="J128" s="102">
        <f t="shared" si="23"/>
        <v>45315</v>
      </c>
      <c r="K128" s="108">
        <f>_xlfn.XLOOKUP($J128,'Stock Data'!$J$2:$J$1239,'Stock Data'!K$2:K$1239)</f>
        <v>64569.49</v>
      </c>
      <c r="L128" s="108">
        <f>_xlfn.XLOOKUP($J128,'Stock Data'!$J$2:$J$1239,'Stock Data'!L$2:L$1239)</f>
        <v>65063.08</v>
      </c>
      <c r="M128" s="108">
        <f>_xlfn.XLOOKUP($J128,'Stock Data'!$J$2:$J$1239,'Stock Data'!M$2:M$1239)</f>
        <v>64460.94</v>
      </c>
      <c r="N128" s="108">
        <f>_xlfn.XLOOKUP($J128,'Stock Data'!$J$2:$J$1239,'Stock Data'!N$2:N$1239)</f>
        <v>64822.43</v>
      </c>
      <c r="O128" s="108">
        <f>_xlfn.XLOOKUP($J128,'Stock Data'!$J$2:$J$1239,'Stock Data'!O$2:O$1239)</f>
        <v>278313498</v>
      </c>
      <c r="P128" s="111">
        <f t="shared" si="15"/>
        <v>1.4120654870225017E-2</v>
      </c>
    </row>
    <row r="129" spans="1:16" x14ac:dyDescent="0.3">
      <c r="A129" s="101">
        <v>45322</v>
      </c>
      <c r="B129" s="106" t="str">
        <f t="shared" si="22"/>
        <v>Wednesday</v>
      </c>
      <c r="C129" s="108">
        <v>381</v>
      </c>
      <c r="D129" s="108">
        <v>390</v>
      </c>
      <c r="E129" s="108">
        <v>381</v>
      </c>
      <c r="F129" s="108">
        <v>386</v>
      </c>
      <c r="G129" s="108">
        <v>700</v>
      </c>
      <c r="H129" s="111">
        <f t="shared" si="14"/>
        <v>4.3243243243243246E-2</v>
      </c>
      <c r="J129" s="102">
        <f t="shared" si="23"/>
        <v>45322</v>
      </c>
      <c r="K129" s="108">
        <f>_xlfn.XLOOKUP($J129,'Stock Data'!$J$2:$J$1239,'Stock Data'!K$2:K$1239)</f>
        <v>62072.82</v>
      </c>
      <c r="L129" s="108">
        <f>_xlfn.XLOOKUP($J129,'Stock Data'!$J$2:$J$1239,'Stock Data'!L$2:L$1239)</f>
        <v>62600.12</v>
      </c>
      <c r="M129" s="108">
        <f>_xlfn.XLOOKUP($J129,'Stock Data'!$J$2:$J$1239,'Stock Data'!M$2:M$1239)</f>
        <v>61896</v>
      </c>
      <c r="N129" s="108">
        <f>_xlfn.XLOOKUP($J129,'Stock Data'!$J$2:$J$1239,'Stock Data'!N$2:N$1239)</f>
        <v>61979.18</v>
      </c>
      <c r="O129" s="108">
        <f>_xlfn.XLOOKUP($J129,'Stock Data'!$J$2:$J$1239,'Stock Data'!O$2:O$1239)</f>
        <v>153557746</v>
      </c>
      <c r="P129" s="111">
        <f t="shared" si="15"/>
        <v>-4.3862132289702808E-2</v>
      </c>
    </row>
    <row r="130" spans="1:16" x14ac:dyDescent="0.3">
      <c r="A130" s="101">
        <v>45329</v>
      </c>
      <c r="B130" s="106" t="str">
        <f t="shared" si="22"/>
        <v>Wednesday</v>
      </c>
      <c r="C130" s="108">
        <v>382.5</v>
      </c>
      <c r="D130" s="108">
        <v>382.5</v>
      </c>
      <c r="E130" s="108">
        <v>382.5</v>
      </c>
      <c r="F130" s="108">
        <v>382.5</v>
      </c>
      <c r="G130" s="108">
        <v>300</v>
      </c>
      <c r="H130" s="111">
        <f t="shared" si="14"/>
        <v>-9.0673575129533671E-3</v>
      </c>
      <c r="J130" s="102">
        <f t="shared" si="23"/>
        <v>45329</v>
      </c>
      <c r="K130" s="108">
        <f>_xlfn.XLOOKUP($J130,'Stock Data'!$J$2:$J$1239,'Stock Data'!K$2:K$1239)</f>
        <v>63955.05</v>
      </c>
      <c r="L130" s="108">
        <f>_xlfn.XLOOKUP($J130,'Stock Data'!$J$2:$J$1239,'Stock Data'!L$2:L$1239)</f>
        <v>64196.61</v>
      </c>
      <c r="M130" s="108">
        <f>_xlfn.XLOOKUP($J130,'Stock Data'!$J$2:$J$1239,'Stock Data'!M$2:M$1239)</f>
        <v>63927.28</v>
      </c>
      <c r="N130" s="108">
        <f>_xlfn.XLOOKUP($J130,'Stock Data'!$J$2:$J$1239,'Stock Data'!N$2:N$1239)</f>
        <v>64143.87</v>
      </c>
      <c r="O130" s="108">
        <f>_xlfn.XLOOKUP($J130,'Stock Data'!$J$2:$J$1239,'Stock Data'!O$2:O$1239)</f>
        <v>194741589</v>
      </c>
      <c r="P130" s="111">
        <f t="shared" si="15"/>
        <v>3.4926083242792214E-2</v>
      </c>
    </row>
    <row r="131" spans="1:16" x14ac:dyDescent="0.3">
      <c r="A131" s="101">
        <v>45336</v>
      </c>
      <c r="B131" s="106" t="str">
        <f t="shared" si="22"/>
        <v>Wednesday</v>
      </c>
      <c r="C131" s="108">
        <v>390</v>
      </c>
      <c r="D131" s="108">
        <v>390</v>
      </c>
      <c r="E131" s="108">
        <v>383</v>
      </c>
      <c r="F131" s="108">
        <v>383</v>
      </c>
      <c r="G131" s="108">
        <v>800</v>
      </c>
      <c r="H131" s="111">
        <f t="shared" si="14"/>
        <v>1.30718954248366E-3</v>
      </c>
      <c r="J131" s="102">
        <f t="shared" si="23"/>
        <v>45336</v>
      </c>
      <c r="K131" s="108">
        <f>_xlfn.XLOOKUP($J131,'Stock Data'!$J$2:$J$1239,'Stock Data'!K$2:K$1239)</f>
        <v>61635.62</v>
      </c>
      <c r="L131" s="108">
        <f>_xlfn.XLOOKUP($J131,'Stock Data'!$J$2:$J$1239,'Stock Data'!L$2:L$1239)</f>
        <v>62432.25</v>
      </c>
      <c r="M131" s="108">
        <f>_xlfn.XLOOKUP($J131,'Stock Data'!$J$2:$J$1239,'Stock Data'!M$2:M$1239)</f>
        <v>61635.61</v>
      </c>
      <c r="N131" s="108">
        <f>_xlfn.XLOOKUP($J131,'Stock Data'!$J$2:$J$1239,'Stock Data'!N$2:N$1239)</f>
        <v>62153.84</v>
      </c>
      <c r="O131" s="108">
        <f>_xlfn.XLOOKUP($J131,'Stock Data'!$J$2:$J$1239,'Stock Data'!O$2:O$1239)</f>
        <v>179310406</v>
      </c>
      <c r="P131" s="111">
        <f t="shared" si="15"/>
        <v>-3.1024476695902602E-2</v>
      </c>
    </row>
    <row r="132" spans="1:16" x14ac:dyDescent="0.3">
      <c r="A132" s="101">
        <v>45350</v>
      </c>
      <c r="B132" s="106" t="str">
        <f t="shared" si="22"/>
        <v>Wednesday</v>
      </c>
      <c r="C132" s="108">
        <v>379</v>
      </c>
      <c r="D132" s="108">
        <v>387</v>
      </c>
      <c r="E132" s="108">
        <v>377</v>
      </c>
      <c r="F132" s="108">
        <v>381.04</v>
      </c>
      <c r="G132" s="108">
        <v>2200</v>
      </c>
      <c r="H132" s="111">
        <f t="shared" si="14"/>
        <v>-5.1174934725848028E-3</v>
      </c>
      <c r="J132" s="102">
        <f t="shared" si="23"/>
        <v>45350</v>
      </c>
      <c r="K132" s="108">
        <f>_xlfn.XLOOKUP($J132,'Stock Data'!$J$2:$J$1239,'Stock Data'!K$2:K$1239)</f>
        <v>63173.45</v>
      </c>
      <c r="L132" s="108">
        <f>_xlfn.XLOOKUP($J132,'Stock Data'!$J$2:$J$1239,'Stock Data'!L$2:L$1239)</f>
        <v>63929.57</v>
      </c>
      <c r="M132" s="108">
        <f>_xlfn.XLOOKUP($J132,'Stock Data'!$J$2:$J$1239,'Stock Data'!M$2:M$1239)</f>
        <v>63042.14</v>
      </c>
      <c r="N132" s="108">
        <f>_xlfn.XLOOKUP($J132,'Stock Data'!$J$2:$J$1239,'Stock Data'!N$2:N$1239)</f>
        <v>63703.44</v>
      </c>
      <c r="O132" s="108">
        <f>_xlfn.XLOOKUP($J132,'Stock Data'!$J$2:$J$1239,'Stock Data'!O$2:O$1239)</f>
        <v>265803085</v>
      </c>
      <c r="P132" s="111">
        <f t="shared" si="15"/>
        <v>2.4931685636800652E-2</v>
      </c>
    </row>
    <row r="133" spans="1:16" x14ac:dyDescent="0.3">
      <c r="A133" s="101">
        <v>45357</v>
      </c>
      <c r="B133" s="106" t="str">
        <f t="shared" ref="B133:B144" si="24">TEXT(A133,"dddd")</f>
        <v>Wednesday</v>
      </c>
      <c r="C133" s="108">
        <v>382</v>
      </c>
      <c r="D133" s="108">
        <v>392</v>
      </c>
      <c r="E133" s="108">
        <v>382</v>
      </c>
      <c r="F133" s="108">
        <v>383</v>
      </c>
      <c r="G133" s="108">
        <v>1100</v>
      </c>
      <c r="H133" s="111">
        <f t="shared" ref="H133:H181" si="25">(F133-F132)/F132</f>
        <v>5.1438169221078613E-3</v>
      </c>
      <c r="J133" s="102">
        <f t="shared" ref="J133:J144" si="26">A133</f>
        <v>45357</v>
      </c>
      <c r="K133" s="108">
        <f>_xlfn.XLOOKUP($J133,'Stock Data'!$J$2:$J$1239,'Stock Data'!K$2:K$1239)</f>
        <v>65757.72</v>
      </c>
      <c r="L133" s="108">
        <f>_xlfn.XLOOKUP($J133,'Stock Data'!$J$2:$J$1239,'Stock Data'!L$2:L$1239)</f>
        <v>66150.94</v>
      </c>
      <c r="M133" s="108">
        <f>_xlfn.XLOOKUP($J133,'Stock Data'!$J$2:$J$1239,'Stock Data'!M$2:M$1239)</f>
        <v>65603.88</v>
      </c>
      <c r="N133" s="108">
        <f>_xlfn.XLOOKUP($J133,'Stock Data'!$J$2:$J$1239,'Stock Data'!N$2:N$1239)</f>
        <v>65656.62</v>
      </c>
      <c r="O133" s="108">
        <f>_xlfn.XLOOKUP($J133,'Stock Data'!$J$2:$J$1239,'Stock Data'!O$2:O$1239)</f>
        <v>191568333</v>
      </c>
      <c r="P133" s="111">
        <f t="shared" ref="P133:P181" si="27">(N133-N132)/N132</f>
        <v>3.0660510641183473E-2</v>
      </c>
    </row>
    <row r="134" spans="1:16" x14ac:dyDescent="0.3">
      <c r="A134" s="101">
        <v>45364</v>
      </c>
      <c r="B134" s="106" t="str">
        <f t="shared" si="24"/>
        <v>Wednesday</v>
      </c>
      <c r="C134" s="108">
        <v>389</v>
      </c>
      <c r="D134" s="108">
        <v>389</v>
      </c>
      <c r="E134" s="108">
        <v>380</v>
      </c>
      <c r="F134" s="108">
        <v>380</v>
      </c>
      <c r="G134" s="108">
        <v>1800</v>
      </c>
      <c r="H134" s="111">
        <f t="shared" si="25"/>
        <v>-7.832898172323759E-3</v>
      </c>
      <c r="J134" s="102">
        <f t="shared" si="26"/>
        <v>45364</v>
      </c>
      <c r="K134" s="108">
        <f>_xlfn.XLOOKUP($J134,'Stock Data'!$J$2:$J$1239,'Stock Data'!K$2:K$1239)</f>
        <v>64859.77</v>
      </c>
      <c r="L134" s="108">
        <f>_xlfn.XLOOKUP($J134,'Stock Data'!$J$2:$J$1239,'Stock Data'!L$2:L$1239)</f>
        <v>65043.37</v>
      </c>
      <c r="M134" s="108">
        <f>_xlfn.XLOOKUP($J134,'Stock Data'!$J$2:$J$1239,'Stock Data'!M$2:M$1239)</f>
        <v>63856.51</v>
      </c>
      <c r="N134" s="108">
        <f>_xlfn.XLOOKUP($J134,'Stock Data'!$J$2:$J$1239,'Stock Data'!N$2:N$1239)</f>
        <v>64048.44</v>
      </c>
      <c r="O134" s="108">
        <f>_xlfn.XLOOKUP($J134,'Stock Data'!$J$2:$J$1239,'Stock Data'!O$2:O$1239)</f>
        <v>125290804</v>
      </c>
      <c r="P134" s="111">
        <f t="shared" si="27"/>
        <v>-2.4493798188210011E-2</v>
      </c>
    </row>
    <row r="135" spans="1:16" x14ac:dyDescent="0.3">
      <c r="A135" s="101">
        <v>45371</v>
      </c>
      <c r="B135" s="106" t="str">
        <f t="shared" si="24"/>
        <v>Wednesday</v>
      </c>
      <c r="C135" s="108">
        <v>391.11</v>
      </c>
      <c r="D135" s="108">
        <v>391.11</v>
      </c>
      <c r="E135" s="108">
        <v>391.11</v>
      </c>
      <c r="F135" s="108">
        <v>391.11</v>
      </c>
      <c r="G135" s="108">
        <v>100</v>
      </c>
      <c r="H135" s="111">
        <f t="shared" si="25"/>
        <v>2.9236842105263193E-2</v>
      </c>
      <c r="J135" s="102">
        <f t="shared" si="26"/>
        <v>45371</v>
      </c>
      <c r="K135" s="108">
        <f>_xlfn.XLOOKUP($J135,'Stock Data'!$J$2:$J$1239,'Stock Data'!K$2:K$1239)</f>
        <v>65727.73</v>
      </c>
      <c r="L135" s="108">
        <f>_xlfn.XLOOKUP($J135,'Stock Data'!$J$2:$J$1239,'Stock Data'!L$2:L$1239)</f>
        <v>65968.02</v>
      </c>
      <c r="M135" s="108">
        <f>_xlfn.XLOOKUP($J135,'Stock Data'!$J$2:$J$1239,'Stock Data'!M$2:M$1239)</f>
        <v>65614.94</v>
      </c>
      <c r="N135" s="108">
        <f>_xlfn.XLOOKUP($J135,'Stock Data'!$J$2:$J$1239,'Stock Data'!N$2:N$1239)</f>
        <v>65731.789999999994</v>
      </c>
      <c r="O135" s="108">
        <f>_xlfn.XLOOKUP($J135,'Stock Data'!$J$2:$J$1239,'Stock Data'!O$2:O$1239)</f>
        <v>170678391</v>
      </c>
      <c r="P135" s="111">
        <f t="shared" si="27"/>
        <v>2.6282451219732928E-2</v>
      </c>
    </row>
    <row r="136" spans="1:16" x14ac:dyDescent="0.3">
      <c r="A136" s="101">
        <v>45378</v>
      </c>
      <c r="B136" s="106" t="str">
        <f t="shared" si="24"/>
        <v>Wednesday</v>
      </c>
      <c r="C136" s="108">
        <v>395</v>
      </c>
      <c r="D136" s="108">
        <v>395</v>
      </c>
      <c r="E136" s="108">
        <v>391.55</v>
      </c>
      <c r="F136" s="108">
        <v>394.75</v>
      </c>
      <c r="G136" s="108">
        <v>1800</v>
      </c>
      <c r="H136" s="111">
        <f t="shared" si="25"/>
        <v>9.3068446217176408E-3</v>
      </c>
      <c r="J136" s="102">
        <f t="shared" si="26"/>
        <v>45378</v>
      </c>
      <c r="K136" s="108">
        <f>_xlfn.XLOOKUP($J136,'Stock Data'!$J$2:$J$1239,'Stock Data'!K$2:K$1239)</f>
        <v>66003.44</v>
      </c>
      <c r="L136" s="108">
        <f>_xlfn.XLOOKUP($J136,'Stock Data'!$J$2:$J$1239,'Stock Data'!L$2:L$1239)</f>
        <v>66607.87</v>
      </c>
      <c r="M136" s="108">
        <f>_xlfn.XLOOKUP($J136,'Stock Data'!$J$2:$J$1239,'Stock Data'!M$2:M$1239)</f>
        <v>66003.429999999993</v>
      </c>
      <c r="N136" s="108">
        <f>_xlfn.XLOOKUP($J136,'Stock Data'!$J$2:$J$1239,'Stock Data'!N$2:N$1239)</f>
        <v>66547.78</v>
      </c>
      <c r="O136" s="108">
        <f>_xlfn.XLOOKUP($J136,'Stock Data'!$J$2:$J$1239,'Stock Data'!O$2:O$1239)</f>
        <v>189118251</v>
      </c>
      <c r="P136" s="111">
        <f t="shared" si="27"/>
        <v>1.2413932436649075E-2</v>
      </c>
    </row>
    <row r="137" spans="1:16" x14ac:dyDescent="0.3">
      <c r="A137" s="101">
        <v>45385</v>
      </c>
      <c r="B137" s="106" t="str">
        <f t="shared" si="24"/>
        <v>Wednesday</v>
      </c>
      <c r="C137" s="108">
        <v>400.25</v>
      </c>
      <c r="D137" s="108">
        <v>403</v>
      </c>
      <c r="E137" s="108">
        <v>398</v>
      </c>
      <c r="F137" s="108">
        <v>400.75</v>
      </c>
      <c r="G137" s="108">
        <v>1600</v>
      </c>
      <c r="H137" s="111">
        <f t="shared" si="25"/>
        <v>1.5199493350221659E-2</v>
      </c>
      <c r="J137" s="102">
        <f t="shared" si="26"/>
        <v>45385</v>
      </c>
      <c r="K137" s="108">
        <f>_xlfn.XLOOKUP($J137,'Stock Data'!$J$2:$J$1239,'Stock Data'!K$2:K$1239)</f>
        <v>66998.210000000006</v>
      </c>
      <c r="L137" s="108">
        <f>_xlfn.XLOOKUP($J137,'Stock Data'!$J$2:$J$1239,'Stock Data'!L$2:L$1239)</f>
        <v>67873.210000000006</v>
      </c>
      <c r="M137" s="108">
        <f>_xlfn.XLOOKUP($J137,'Stock Data'!$J$2:$J$1239,'Stock Data'!M$2:M$1239)</f>
        <v>66985.009999999995</v>
      </c>
      <c r="N137" s="108">
        <f>_xlfn.XLOOKUP($J137,'Stock Data'!$J$2:$J$1239,'Stock Data'!N$2:N$1239)</f>
        <v>67756.03</v>
      </c>
      <c r="O137" s="108">
        <f>_xlfn.XLOOKUP($J137,'Stock Data'!$J$2:$J$1239,'Stock Data'!O$2:O$1239)</f>
        <v>140991439</v>
      </c>
      <c r="P137" s="111">
        <f t="shared" si="27"/>
        <v>1.8156127822746303E-2</v>
      </c>
    </row>
    <row r="138" spans="1:16" x14ac:dyDescent="0.3">
      <c r="A138" s="101">
        <v>45399</v>
      </c>
      <c r="B138" s="106" t="str">
        <f t="shared" si="24"/>
        <v>Wednesday</v>
      </c>
      <c r="C138" s="108">
        <v>409.89</v>
      </c>
      <c r="D138" s="108">
        <v>413</v>
      </c>
      <c r="E138" s="108">
        <v>409</v>
      </c>
      <c r="F138" s="108">
        <v>412.39</v>
      </c>
      <c r="G138" s="108">
        <v>2300</v>
      </c>
      <c r="H138" s="111">
        <f t="shared" si="25"/>
        <v>2.9045539613225167E-2</v>
      </c>
      <c r="J138" s="102">
        <f t="shared" si="26"/>
        <v>45399</v>
      </c>
      <c r="K138" s="108">
        <f>_xlfn.XLOOKUP($J138,'Stock Data'!$J$2:$J$1239,'Stock Data'!K$2:K$1239)</f>
        <v>70396.649999999994</v>
      </c>
      <c r="L138" s="108">
        <f>_xlfn.XLOOKUP($J138,'Stock Data'!$J$2:$J$1239,'Stock Data'!L$2:L$1239)</f>
        <v>70725.490000000005</v>
      </c>
      <c r="M138" s="108">
        <f>_xlfn.XLOOKUP($J138,'Stock Data'!$J$2:$J$1239,'Stock Data'!M$2:M$1239)</f>
        <v>70037.279999999999</v>
      </c>
      <c r="N138" s="108">
        <f>_xlfn.XLOOKUP($J138,'Stock Data'!$J$2:$J$1239,'Stock Data'!N$2:N$1239)</f>
        <v>70333.31</v>
      </c>
      <c r="O138" s="108">
        <f>_xlfn.XLOOKUP($J138,'Stock Data'!$J$2:$J$1239,'Stock Data'!O$2:O$1239)</f>
        <v>221820349</v>
      </c>
      <c r="P138" s="111">
        <f t="shared" si="27"/>
        <v>3.8037647719324746E-2</v>
      </c>
    </row>
    <row r="139" spans="1:16" x14ac:dyDescent="0.3">
      <c r="A139" s="101">
        <v>45406</v>
      </c>
      <c r="B139" s="106" t="str">
        <f t="shared" si="24"/>
        <v>Wednesday</v>
      </c>
      <c r="C139" s="108">
        <v>420.99</v>
      </c>
      <c r="D139" s="108">
        <v>422</v>
      </c>
      <c r="E139" s="108">
        <v>417.5</v>
      </c>
      <c r="F139" s="108">
        <v>418.95</v>
      </c>
      <c r="G139" s="108">
        <v>10861</v>
      </c>
      <c r="H139" s="111">
        <f t="shared" si="25"/>
        <v>1.590727224229492E-2</v>
      </c>
      <c r="J139" s="102">
        <f t="shared" si="26"/>
        <v>45406</v>
      </c>
      <c r="K139" s="108">
        <f>_xlfn.XLOOKUP($J139,'Stock Data'!$J$2:$J$1239,'Stock Data'!K$2:K$1239)</f>
        <v>71472.87</v>
      </c>
      <c r="L139" s="108">
        <f>_xlfn.XLOOKUP($J139,'Stock Data'!$J$2:$J$1239,'Stock Data'!L$2:L$1239)</f>
        <v>72414.320000000007</v>
      </c>
      <c r="M139" s="108">
        <f>_xlfn.XLOOKUP($J139,'Stock Data'!$J$2:$J$1239,'Stock Data'!M$2:M$1239)</f>
        <v>71467.009999999995</v>
      </c>
      <c r="N139" s="108">
        <f>_xlfn.XLOOKUP($J139,'Stock Data'!$J$2:$J$1239,'Stock Data'!N$2:N$1239)</f>
        <v>72051.89</v>
      </c>
      <c r="O139" s="108">
        <f>_xlfn.XLOOKUP($J139,'Stock Data'!$J$2:$J$1239,'Stock Data'!O$2:O$1239)</f>
        <v>324513222</v>
      </c>
      <c r="P139" s="111">
        <f t="shared" si="27"/>
        <v>2.4434794836187886E-2</v>
      </c>
    </row>
    <row r="140" spans="1:16" x14ac:dyDescent="0.3">
      <c r="A140" s="101">
        <v>45420</v>
      </c>
      <c r="B140" s="106" t="str">
        <f t="shared" si="24"/>
        <v>Wednesday</v>
      </c>
      <c r="C140" s="108">
        <v>484</v>
      </c>
      <c r="D140" s="108">
        <v>484</v>
      </c>
      <c r="E140" s="108">
        <v>472</v>
      </c>
      <c r="F140" s="108">
        <v>474.54</v>
      </c>
      <c r="G140" s="108">
        <v>6526</v>
      </c>
      <c r="H140" s="111">
        <f t="shared" si="25"/>
        <v>0.13268886501969215</v>
      </c>
      <c r="J140" s="102">
        <f t="shared" si="26"/>
        <v>45420</v>
      </c>
      <c r="K140" s="108">
        <f>_xlfn.XLOOKUP($J140,'Stock Data'!$J$2:$J$1239,'Stock Data'!K$2:K$1239)</f>
        <v>73079.179999999993</v>
      </c>
      <c r="L140" s="108">
        <f>_xlfn.XLOOKUP($J140,'Stock Data'!$J$2:$J$1239,'Stock Data'!L$2:L$1239)</f>
        <v>73079.179999999993</v>
      </c>
      <c r="M140" s="108">
        <f>_xlfn.XLOOKUP($J140,'Stock Data'!$J$2:$J$1239,'Stock Data'!M$2:M$1239)</f>
        <v>72358.19</v>
      </c>
      <c r="N140" s="108">
        <f>_xlfn.XLOOKUP($J140,'Stock Data'!$J$2:$J$1239,'Stock Data'!N$2:N$1239)</f>
        <v>72601.81</v>
      </c>
      <c r="O140" s="108">
        <f>_xlfn.XLOOKUP($J140,'Stock Data'!$J$2:$J$1239,'Stock Data'!O$2:O$1239)</f>
        <v>254873342</v>
      </c>
      <c r="P140" s="111">
        <f t="shared" si="27"/>
        <v>7.6322772379738861E-3</v>
      </c>
    </row>
    <row r="141" spans="1:16" x14ac:dyDescent="0.3">
      <c r="A141" s="101">
        <v>45427</v>
      </c>
      <c r="B141" s="106" t="str">
        <f t="shared" si="24"/>
        <v>Wednesday</v>
      </c>
      <c r="C141" s="108">
        <v>482.55</v>
      </c>
      <c r="D141" s="108">
        <v>496.9</v>
      </c>
      <c r="E141" s="108">
        <v>482.55</v>
      </c>
      <c r="F141" s="108">
        <v>488.53</v>
      </c>
      <c r="G141" s="108">
        <v>7478</v>
      </c>
      <c r="H141" s="111">
        <f t="shared" si="25"/>
        <v>2.9481181776035637E-2</v>
      </c>
      <c r="J141" s="102">
        <f t="shared" si="26"/>
        <v>45427</v>
      </c>
      <c r="K141" s="108">
        <f>_xlfn.XLOOKUP($J141,'Stock Data'!$J$2:$J$1239,'Stock Data'!K$2:K$1239)</f>
        <v>74771.179999999993</v>
      </c>
      <c r="L141" s="108">
        <f>_xlfn.XLOOKUP($J141,'Stock Data'!$J$2:$J$1239,'Stock Data'!L$2:L$1239)</f>
        <v>75115.320000000007</v>
      </c>
      <c r="M141" s="108">
        <f>_xlfn.XLOOKUP($J141,'Stock Data'!$J$2:$J$1239,'Stock Data'!M$2:M$1239)</f>
        <v>74440.87</v>
      </c>
      <c r="N141" s="108">
        <f>_xlfn.XLOOKUP($J141,'Stock Data'!$J$2:$J$1239,'Stock Data'!N$2:N$1239)</f>
        <v>74663.98</v>
      </c>
      <c r="O141" s="108">
        <f>_xlfn.XLOOKUP($J141,'Stock Data'!$J$2:$J$1239,'Stock Data'!O$2:O$1239)</f>
        <v>251456212</v>
      </c>
      <c r="P141" s="111">
        <f t="shared" si="27"/>
        <v>2.8403837314799705E-2</v>
      </c>
    </row>
    <row r="142" spans="1:16" x14ac:dyDescent="0.3">
      <c r="A142" s="101">
        <v>45434</v>
      </c>
      <c r="B142" s="106" t="str">
        <f t="shared" si="24"/>
        <v>Wednesday</v>
      </c>
      <c r="C142" s="108">
        <v>535.29999999999995</v>
      </c>
      <c r="D142" s="108">
        <v>538.66</v>
      </c>
      <c r="E142" s="108">
        <v>525</v>
      </c>
      <c r="F142" s="108">
        <v>525.27</v>
      </c>
      <c r="G142" s="108">
        <v>9366</v>
      </c>
      <c r="H142" s="111">
        <f t="shared" si="25"/>
        <v>7.520520745911205E-2</v>
      </c>
      <c r="J142" s="102">
        <f t="shared" si="26"/>
        <v>45434</v>
      </c>
      <c r="K142" s="108">
        <f>_xlfn.XLOOKUP($J142,'Stock Data'!$J$2:$J$1239,'Stock Data'!K$2:K$1239)</f>
        <v>75346.33</v>
      </c>
      <c r="L142" s="108">
        <f>_xlfn.XLOOKUP($J142,'Stock Data'!$J$2:$J$1239,'Stock Data'!L$2:L$1239)</f>
        <v>75513.89</v>
      </c>
      <c r="M142" s="108">
        <f>_xlfn.XLOOKUP($J142,'Stock Data'!$J$2:$J$1239,'Stock Data'!M$2:M$1239)</f>
        <v>74835.48</v>
      </c>
      <c r="N142" s="108">
        <f>_xlfn.XLOOKUP($J142,'Stock Data'!$J$2:$J$1239,'Stock Data'!N$2:N$1239)</f>
        <v>74956.67</v>
      </c>
      <c r="O142" s="108">
        <f>_xlfn.XLOOKUP($J142,'Stock Data'!$J$2:$J$1239,'Stock Data'!O$2:O$1239)</f>
        <v>183367088</v>
      </c>
      <c r="P142" s="111">
        <f t="shared" si="27"/>
        <v>3.9200964106119486E-3</v>
      </c>
    </row>
    <row r="143" spans="1:16" x14ac:dyDescent="0.3">
      <c r="A143" s="101">
        <v>45441</v>
      </c>
      <c r="B143" s="106" t="str">
        <f t="shared" si="24"/>
        <v>Wednesday</v>
      </c>
      <c r="C143" s="108">
        <v>530.5</v>
      </c>
      <c r="D143" s="108">
        <v>530.5</v>
      </c>
      <c r="E143" s="108">
        <v>523</v>
      </c>
      <c r="F143" s="108">
        <v>524.48</v>
      </c>
      <c r="G143" s="108">
        <v>11699</v>
      </c>
      <c r="H143" s="111">
        <f t="shared" si="25"/>
        <v>-1.5039884250004068E-3</v>
      </c>
      <c r="J143" s="102">
        <f t="shared" si="26"/>
        <v>45441</v>
      </c>
      <c r="K143" s="108">
        <f>_xlfn.XLOOKUP($J143,'Stock Data'!$J$2:$J$1239,'Stock Data'!K$2:K$1239)</f>
        <v>75617.789999999994</v>
      </c>
      <c r="L143" s="108">
        <f>_xlfn.XLOOKUP($J143,'Stock Data'!$J$2:$J$1239,'Stock Data'!L$2:L$1239)</f>
        <v>75667.3</v>
      </c>
      <c r="M143" s="108">
        <f>_xlfn.XLOOKUP($J143,'Stock Data'!$J$2:$J$1239,'Stock Data'!M$2:M$1239)</f>
        <v>74760.100000000006</v>
      </c>
      <c r="N143" s="108">
        <f>_xlfn.XLOOKUP($J143,'Stock Data'!$J$2:$J$1239,'Stock Data'!N$2:N$1239)</f>
        <v>74836.3</v>
      </c>
      <c r="O143" s="108">
        <f>_xlfn.XLOOKUP($J143,'Stock Data'!$J$2:$J$1239,'Stock Data'!O$2:O$1239)</f>
        <v>192576105</v>
      </c>
      <c r="P143" s="111">
        <f t="shared" si="27"/>
        <v>-1.6058610928152937E-3</v>
      </c>
    </row>
    <row r="144" spans="1:16" x14ac:dyDescent="0.3">
      <c r="A144" s="101">
        <v>45448</v>
      </c>
      <c r="B144" s="106" t="str">
        <f t="shared" si="24"/>
        <v>Wednesday</v>
      </c>
      <c r="C144" s="108">
        <v>516.70000000000005</v>
      </c>
      <c r="D144" s="108">
        <v>522</v>
      </c>
      <c r="E144" s="108">
        <v>512</v>
      </c>
      <c r="F144" s="108">
        <v>518.82000000000005</v>
      </c>
      <c r="G144" s="108">
        <v>8274</v>
      </c>
      <c r="H144" s="111">
        <f t="shared" si="25"/>
        <v>-1.0791641244661318E-2</v>
      </c>
      <c r="J144" s="102">
        <f t="shared" si="26"/>
        <v>45448</v>
      </c>
      <c r="K144" s="108">
        <f>_xlfn.XLOOKUP($J144,'Stock Data'!$J$2:$J$1239,'Stock Data'!K$2:K$1239)</f>
        <v>74672.38</v>
      </c>
      <c r="L144" s="108">
        <f>_xlfn.XLOOKUP($J144,'Stock Data'!$J$2:$J$1239,'Stock Data'!L$2:L$1239)</f>
        <v>74758.11</v>
      </c>
      <c r="M144" s="108">
        <f>_xlfn.XLOOKUP($J144,'Stock Data'!$J$2:$J$1239,'Stock Data'!M$2:M$1239)</f>
        <v>74136.52</v>
      </c>
      <c r="N144" s="108">
        <f>_xlfn.XLOOKUP($J144,'Stock Data'!$J$2:$J$1239,'Stock Data'!N$2:N$1239)</f>
        <v>74219.429999999993</v>
      </c>
      <c r="O144" s="108">
        <f>_xlfn.XLOOKUP($J144,'Stock Data'!$J$2:$J$1239,'Stock Data'!O$2:O$1239)</f>
        <v>138895935</v>
      </c>
      <c r="P144" s="111">
        <f t="shared" si="27"/>
        <v>-8.2429248907282954E-3</v>
      </c>
    </row>
    <row r="145" spans="1:16" x14ac:dyDescent="0.3">
      <c r="A145" s="101">
        <v>45455</v>
      </c>
      <c r="B145" s="106" t="str">
        <f t="shared" ref="B145:B155" si="28">TEXT(A145,"dddd")</f>
        <v>Wednesday</v>
      </c>
      <c r="C145" s="108">
        <v>488</v>
      </c>
      <c r="D145" s="108">
        <v>494.8</v>
      </c>
      <c r="E145" s="108">
        <v>475</v>
      </c>
      <c r="F145" s="108">
        <v>483.9</v>
      </c>
      <c r="G145" s="108">
        <v>6185</v>
      </c>
      <c r="H145" s="111">
        <f t="shared" si="25"/>
        <v>-6.7306580316873033E-2</v>
      </c>
      <c r="J145" s="102">
        <f t="shared" ref="J145:J155" si="29">A145</f>
        <v>45455</v>
      </c>
      <c r="K145" s="108">
        <f>_xlfn.XLOOKUP($J145,'Stock Data'!$J$2:$J$1239,'Stock Data'!K$2:K$1239)</f>
        <v>72545.240000000005</v>
      </c>
      <c r="L145" s="108">
        <f>_xlfn.XLOOKUP($J145,'Stock Data'!$J$2:$J$1239,'Stock Data'!L$2:L$1239)</f>
        <v>73169</v>
      </c>
      <c r="M145" s="108">
        <f>_xlfn.XLOOKUP($J145,'Stock Data'!$J$2:$J$1239,'Stock Data'!M$2:M$1239)</f>
        <v>72464.240000000005</v>
      </c>
      <c r="N145" s="108">
        <f>_xlfn.XLOOKUP($J145,'Stock Data'!$J$2:$J$1239,'Stock Data'!N$2:N$1239)</f>
        <v>72797.429999999993</v>
      </c>
      <c r="O145" s="108">
        <f>_xlfn.XLOOKUP($J145,'Stock Data'!$J$2:$J$1239,'Stock Data'!O$2:O$1239)</f>
        <v>106573282</v>
      </c>
      <c r="P145" s="111">
        <f t="shared" si="27"/>
        <v>-1.9159403406897629E-2</v>
      </c>
    </row>
    <row r="146" spans="1:16" x14ac:dyDescent="0.3">
      <c r="A146" s="101">
        <v>45469</v>
      </c>
      <c r="B146" s="106" t="str">
        <f t="shared" si="28"/>
        <v>Wednesday</v>
      </c>
      <c r="C146" s="108">
        <v>489.82</v>
      </c>
      <c r="D146" s="108">
        <v>490</v>
      </c>
      <c r="E146" s="108">
        <v>481</v>
      </c>
      <c r="F146" s="108">
        <v>483.04</v>
      </c>
      <c r="G146" s="108">
        <v>4744</v>
      </c>
      <c r="H146" s="111">
        <f t="shared" si="25"/>
        <v>-1.7772266997312602E-3</v>
      </c>
      <c r="J146" s="102">
        <f t="shared" si="29"/>
        <v>45469</v>
      </c>
      <c r="K146" s="108">
        <f>_xlfn.XLOOKUP($J146,'Stock Data'!$J$2:$J$1239,'Stock Data'!K$2:K$1239)</f>
        <v>77968.91</v>
      </c>
      <c r="L146" s="108">
        <f>_xlfn.XLOOKUP($J146,'Stock Data'!$J$2:$J$1239,'Stock Data'!L$2:L$1239)</f>
        <v>78679.490000000005</v>
      </c>
      <c r="M146" s="108">
        <f>_xlfn.XLOOKUP($J146,'Stock Data'!$J$2:$J$1239,'Stock Data'!M$2:M$1239)</f>
        <v>77968.899999999994</v>
      </c>
      <c r="N146" s="108">
        <f>_xlfn.XLOOKUP($J146,'Stock Data'!$J$2:$J$1239,'Stock Data'!N$2:N$1239)</f>
        <v>78275.64</v>
      </c>
      <c r="O146" s="108">
        <f>_xlfn.XLOOKUP($J146,'Stock Data'!$J$2:$J$1239,'Stock Data'!O$2:O$1239)</f>
        <v>219556647</v>
      </c>
      <c r="P146" s="111">
        <f t="shared" si="27"/>
        <v>7.5252793951654712E-2</v>
      </c>
    </row>
    <row r="147" spans="1:16" x14ac:dyDescent="0.3">
      <c r="A147" s="101">
        <v>45476</v>
      </c>
      <c r="B147" s="106" t="str">
        <f t="shared" si="28"/>
        <v>Wednesday</v>
      </c>
      <c r="C147" s="108">
        <v>519.99</v>
      </c>
      <c r="D147" s="108">
        <v>537.99</v>
      </c>
      <c r="E147" s="108">
        <v>505</v>
      </c>
      <c r="F147" s="108">
        <v>536.86</v>
      </c>
      <c r="G147" s="108">
        <v>39778</v>
      </c>
      <c r="H147" s="111">
        <f t="shared" si="25"/>
        <v>0.11141934415369326</v>
      </c>
      <c r="J147" s="102">
        <f t="shared" si="29"/>
        <v>45476</v>
      </c>
      <c r="K147" s="108">
        <f>_xlfn.XLOOKUP($J147,'Stock Data'!$J$2:$J$1239,'Stock Data'!K$2:K$1239)</f>
        <v>79697.25</v>
      </c>
      <c r="L147" s="108">
        <f>_xlfn.XLOOKUP($J147,'Stock Data'!$J$2:$J$1239,'Stock Data'!L$2:L$1239)</f>
        <v>80405.23</v>
      </c>
      <c r="M147" s="108">
        <f>_xlfn.XLOOKUP($J147,'Stock Data'!$J$2:$J$1239,'Stock Data'!M$2:M$1239)</f>
        <v>79697.25</v>
      </c>
      <c r="N147" s="108">
        <f>_xlfn.XLOOKUP($J147,'Stock Data'!$J$2:$J$1239,'Stock Data'!N$2:N$1239)</f>
        <v>80233.67</v>
      </c>
      <c r="O147" s="108">
        <f>_xlfn.XLOOKUP($J147,'Stock Data'!$J$2:$J$1239,'Stock Data'!O$2:O$1239)</f>
        <v>280091033</v>
      </c>
      <c r="P147" s="111">
        <f t="shared" si="27"/>
        <v>2.5014551142603227E-2</v>
      </c>
    </row>
    <row r="148" spans="1:16" x14ac:dyDescent="0.3">
      <c r="A148" s="101">
        <v>45483</v>
      </c>
      <c r="B148" s="106" t="str">
        <f t="shared" si="28"/>
        <v>Wednesday</v>
      </c>
      <c r="C148" s="108">
        <v>643</v>
      </c>
      <c r="D148" s="108">
        <v>693.87</v>
      </c>
      <c r="E148" s="108">
        <v>630</v>
      </c>
      <c r="F148" s="108">
        <v>665.92</v>
      </c>
      <c r="G148" s="108">
        <v>227283</v>
      </c>
      <c r="H148" s="111">
        <f t="shared" si="25"/>
        <v>0.24039786909063804</v>
      </c>
      <c r="J148" s="102">
        <f t="shared" si="29"/>
        <v>45483</v>
      </c>
      <c r="K148" s="108">
        <f>_xlfn.XLOOKUP($J148,'Stock Data'!$J$2:$J$1239,'Stock Data'!K$2:K$1239)</f>
        <v>80885.06</v>
      </c>
      <c r="L148" s="108">
        <f>_xlfn.XLOOKUP($J148,'Stock Data'!$J$2:$J$1239,'Stock Data'!L$2:L$1239)</f>
        <v>80971.95</v>
      </c>
      <c r="M148" s="108">
        <f>_xlfn.XLOOKUP($J148,'Stock Data'!$J$2:$J$1239,'Stock Data'!M$2:M$1239)</f>
        <v>79841.320000000007</v>
      </c>
      <c r="N148" s="108">
        <f>_xlfn.XLOOKUP($J148,'Stock Data'!$J$2:$J$1239,'Stock Data'!N$2:N$1239)</f>
        <v>79841.55</v>
      </c>
      <c r="O148" s="108">
        <f>_xlfn.XLOOKUP($J148,'Stock Data'!$J$2:$J$1239,'Stock Data'!O$2:O$1239)</f>
        <v>230911148</v>
      </c>
      <c r="P148" s="111">
        <f t="shared" si="27"/>
        <v>-4.8872250266003706E-3</v>
      </c>
    </row>
    <row r="149" spans="1:16" x14ac:dyDescent="0.3">
      <c r="A149" s="101">
        <v>45497</v>
      </c>
      <c r="B149" s="106" t="str">
        <f t="shared" si="28"/>
        <v>Wednesday</v>
      </c>
      <c r="C149" s="108">
        <v>622.1</v>
      </c>
      <c r="D149" s="108">
        <v>628</v>
      </c>
      <c r="E149" s="108">
        <v>617</v>
      </c>
      <c r="F149" s="108">
        <v>619.41999999999996</v>
      </c>
      <c r="G149" s="108">
        <v>14298</v>
      </c>
      <c r="H149" s="111">
        <f t="shared" si="25"/>
        <v>-6.9828207592503605E-2</v>
      </c>
      <c r="J149" s="102">
        <f t="shared" si="29"/>
        <v>45497</v>
      </c>
      <c r="K149" s="108">
        <f>_xlfn.XLOOKUP($J149,'Stock Data'!$J$2:$J$1239,'Stock Data'!K$2:K$1239)</f>
        <v>79184.02</v>
      </c>
      <c r="L149" s="108">
        <f>_xlfn.XLOOKUP($J149,'Stock Data'!$J$2:$J$1239,'Stock Data'!L$2:L$1239)</f>
        <v>79704.36</v>
      </c>
      <c r="M149" s="108">
        <f>_xlfn.XLOOKUP($J149,'Stock Data'!$J$2:$J$1239,'Stock Data'!M$2:M$1239)</f>
        <v>79071.48</v>
      </c>
      <c r="N149" s="108">
        <f>_xlfn.XLOOKUP($J149,'Stock Data'!$J$2:$J$1239,'Stock Data'!N$2:N$1239)</f>
        <v>79397</v>
      </c>
      <c r="O149" s="108">
        <f>_xlfn.XLOOKUP($J149,'Stock Data'!$J$2:$J$1239,'Stock Data'!O$2:O$1239)</f>
        <v>102935402</v>
      </c>
      <c r="P149" s="111">
        <f t="shared" si="27"/>
        <v>-5.5679029277362841E-3</v>
      </c>
    </row>
    <row r="150" spans="1:16" x14ac:dyDescent="0.3">
      <c r="A150" s="101">
        <v>45504</v>
      </c>
      <c r="B150" s="106" t="str">
        <f t="shared" si="28"/>
        <v>Wednesday</v>
      </c>
      <c r="C150" s="108">
        <v>648.98</v>
      </c>
      <c r="D150" s="108">
        <v>670</v>
      </c>
      <c r="E150" s="108">
        <v>639.71</v>
      </c>
      <c r="F150" s="108">
        <v>649.95000000000005</v>
      </c>
      <c r="G150" s="108">
        <v>41190</v>
      </c>
      <c r="H150" s="111">
        <f t="shared" si="25"/>
        <v>4.9288043653740739E-2</v>
      </c>
      <c r="J150" s="102">
        <f t="shared" si="29"/>
        <v>45504</v>
      </c>
      <c r="K150" s="108">
        <f>_xlfn.XLOOKUP($J150,'Stock Data'!$J$2:$J$1239,'Stock Data'!K$2:K$1239)</f>
        <v>78725.960000000006</v>
      </c>
      <c r="L150" s="108">
        <f>_xlfn.XLOOKUP($J150,'Stock Data'!$J$2:$J$1239,'Stock Data'!L$2:L$1239)</f>
        <v>79151.81</v>
      </c>
      <c r="M150" s="108">
        <f>_xlfn.XLOOKUP($J150,'Stock Data'!$J$2:$J$1239,'Stock Data'!M$2:M$1239)</f>
        <v>77810.16</v>
      </c>
      <c r="N150" s="108">
        <f>_xlfn.XLOOKUP($J150,'Stock Data'!$J$2:$J$1239,'Stock Data'!N$2:N$1239)</f>
        <v>77886.98</v>
      </c>
      <c r="O150" s="108">
        <f>_xlfn.XLOOKUP($J150,'Stock Data'!$J$2:$J$1239,'Stock Data'!O$2:O$1239)</f>
        <v>112542528</v>
      </c>
      <c r="P150" s="111">
        <f t="shared" si="27"/>
        <v>-1.9018602717986877E-2</v>
      </c>
    </row>
    <row r="151" spans="1:16" x14ac:dyDescent="0.3">
      <c r="A151" s="101">
        <v>45511</v>
      </c>
      <c r="B151" s="106" t="str">
        <f t="shared" si="28"/>
        <v>Wednesday</v>
      </c>
      <c r="C151" s="108">
        <v>660</v>
      </c>
      <c r="D151" s="108">
        <v>675</v>
      </c>
      <c r="E151" s="108">
        <v>651.01</v>
      </c>
      <c r="F151" s="108">
        <v>664.12</v>
      </c>
      <c r="G151" s="108">
        <v>41909</v>
      </c>
      <c r="H151" s="111">
        <f t="shared" si="25"/>
        <v>2.1801677052080866E-2</v>
      </c>
      <c r="J151" s="102">
        <f t="shared" si="29"/>
        <v>45511</v>
      </c>
      <c r="K151" s="108">
        <f>_xlfn.XLOOKUP($J151,'Stock Data'!$J$2:$J$1239,'Stock Data'!K$2:K$1239)</f>
        <v>77344.86</v>
      </c>
      <c r="L151" s="108">
        <f>_xlfn.XLOOKUP($J151,'Stock Data'!$J$2:$J$1239,'Stock Data'!L$2:L$1239)</f>
        <v>77800.039999999994</v>
      </c>
      <c r="M151" s="108">
        <f>_xlfn.XLOOKUP($J151,'Stock Data'!$J$2:$J$1239,'Stock Data'!M$2:M$1239)</f>
        <v>77086.81</v>
      </c>
      <c r="N151" s="108">
        <f>_xlfn.XLOOKUP($J151,'Stock Data'!$J$2:$J$1239,'Stock Data'!N$2:N$1239)</f>
        <v>77114.490000000005</v>
      </c>
      <c r="O151" s="108">
        <f>_xlfn.XLOOKUP($J151,'Stock Data'!$J$2:$J$1239,'Stock Data'!O$2:O$1239)</f>
        <v>128803602</v>
      </c>
      <c r="P151" s="111">
        <f t="shared" si="27"/>
        <v>-9.9180890053766468E-3</v>
      </c>
    </row>
    <row r="152" spans="1:16" x14ac:dyDescent="0.3">
      <c r="A152" s="101">
        <v>45525</v>
      </c>
      <c r="B152" s="106" t="str">
        <f t="shared" si="28"/>
        <v>Wednesday</v>
      </c>
      <c r="C152" s="108">
        <v>619.99</v>
      </c>
      <c r="D152" s="108">
        <v>620</v>
      </c>
      <c r="E152" s="108">
        <v>607</v>
      </c>
      <c r="F152" s="108">
        <v>615.11</v>
      </c>
      <c r="G152" s="108">
        <v>2137</v>
      </c>
      <c r="H152" s="111">
        <f t="shared" si="25"/>
        <v>-7.3796904173944453E-2</v>
      </c>
      <c r="J152" s="102">
        <f t="shared" si="29"/>
        <v>45525</v>
      </c>
      <c r="K152" s="108">
        <f>_xlfn.XLOOKUP($J152,'Stock Data'!$J$2:$J$1239,'Stock Data'!K$2:K$1239)</f>
        <v>77993.2</v>
      </c>
      <c r="L152" s="108">
        <f>_xlfn.XLOOKUP($J152,'Stock Data'!$J$2:$J$1239,'Stock Data'!L$2:L$1239)</f>
        <v>78457.37</v>
      </c>
      <c r="M152" s="108">
        <f>_xlfn.XLOOKUP($J152,'Stock Data'!$J$2:$J$1239,'Stock Data'!M$2:M$1239)</f>
        <v>77968.740000000005</v>
      </c>
      <c r="N152" s="108">
        <f>_xlfn.XLOOKUP($J152,'Stock Data'!$J$2:$J$1239,'Stock Data'!N$2:N$1239)</f>
        <v>78260.850000000006</v>
      </c>
      <c r="O152" s="108">
        <f>_xlfn.XLOOKUP($J152,'Stock Data'!$J$2:$J$1239,'Stock Data'!O$2:O$1239)</f>
        <v>190858373</v>
      </c>
      <c r="P152" s="111">
        <f t="shared" si="27"/>
        <v>1.4865688666293462E-2</v>
      </c>
    </row>
    <row r="153" spans="1:16" x14ac:dyDescent="0.3">
      <c r="A153" s="101">
        <v>45532</v>
      </c>
      <c r="B153" s="106" t="str">
        <f t="shared" si="28"/>
        <v>Wednesday</v>
      </c>
      <c r="C153" s="108">
        <v>615</v>
      </c>
      <c r="D153" s="108">
        <v>615</v>
      </c>
      <c r="E153" s="108">
        <v>605</v>
      </c>
      <c r="F153" s="108">
        <v>610.12</v>
      </c>
      <c r="G153" s="108">
        <v>2366</v>
      </c>
      <c r="H153" s="111">
        <f t="shared" si="25"/>
        <v>-8.1123701451772997E-3</v>
      </c>
      <c r="J153" s="102">
        <f t="shared" si="29"/>
        <v>45532</v>
      </c>
      <c r="K153" s="108">
        <f>_xlfn.XLOOKUP($J153,'Stock Data'!$J$2:$J$1239,'Stock Data'!K$2:K$1239)</f>
        <v>78202.98</v>
      </c>
      <c r="L153" s="108">
        <f>_xlfn.XLOOKUP($J153,'Stock Data'!$J$2:$J$1239,'Stock Data'!L$2:L$1239)</f>
        <v>78334.600000000006</v>
      </c>
      <c r="M153" s="108">
        <f>_xlfn.XLOOKUP($J153,'Stock Data'!$J$2:$J$1239,'Stock Data'!M$2:M$1239)</f>
        <v>77990.34</v>
      </c>
      <c r="N153" s="108">
        <f>_xlfn.XLOOKUP($J153,'Stock Data'!$J$2:$J$1239,'Stock Data'!N$2:N$1239)</f>
        <v>77992.78</v>
      </c>
      <c r="O153" s="108">
        <f>_xlfn.XLOOKUP($J153,'Stock Data'!$J$2:$J$1239,'Stock Data'!O$2:O$1239)</f>
        <v>150897916</v>
      </c>
      <c r="P153" s="111">
        <f t="shared" si="27"/>
        <v>-3.4253397452239142E-3</v>
      </c>
    </row>
    <row r="154" spans="1:16" x14ac:dyDescent="0.3">
      <c r="A154" s="101">
        <v>45539</v>
      </c>
      <c r="B154" s="106" t="str">
        <f t="shared" si="28"/>
        <v>Wednesday</v>
      </c>
      <c r="C154" s="108">
        <v>610</v>
      </c>
      <c r="D154" s="108">
        <v>610</v>
      </c>
      <c r="E154" s="108">
        <v>600</v>
      </c>
      <c r="F154" s="108">
        <v>602.45000000000005</v>
      </c>
      <c r="G154" s="108">
        <v>6883</v>
      </c>
      <c r="H154" s="111">
        <f t="shared" si="25"/>
        <v>-1.2571297449681962E-2</v>
      </c>
      <c r="J154" s="102">
        <f t="shared" si="29"/>
        <v>45539</v>
      </c>
      <c r="K154" s="108">
        <f>_xlfn.XLOOKUP($J154,'Stock Data'!$J$2:$J$1239,'Stock Data'!K$2:K$1239)</f>
        <v>78488.88</v>
      </c>
      <c r="L154" s="108">
        <f>_xlfn.XLOOKUP($J154,'Stock Data'!$J$2:$J$1239,'Stock Data'!L$2:L$1239)</f>
        <v>78890.789999999994</v>
      </c>
      <c r="M154" s="108">
        <f>_xlfn.XLOOKUP($J154,'Stock Data'!$J$2:$J$1239,'Stock Data'!M$2:M$1239)</f>
        <v>78488.88</v>
      </c>
      <c r="N154" s="108">
        <f>_xlfn.XLOOKUP($J154,'Stock Data'!$J$2:$J$1239,'Stock Data'!N$2:N$1239)</f>
        <v>78848.009999999995</v>
      </c>
      <c r="O154" s="108">
        <f>_xlfn.XLOOKUP($J154,'Stock Data'!$J$2:$J$1239,'Stock Data'!O$2:O$1239)</f>
        <v>146298521</v>
      </c>
      <c r="P154" s="111">
        <f t="shared" si="27"/>
        <v>1.0965502191356636E-2</v>
      </c>
    </row>
    <row r="155" spans="1:16" x14ac:dyDescent="0.3">
      <c r="A155" s="101">
        <v>45546</v>
      </c>
      <c r="B155" s="106" t="str">
        <f t="shared" si="28"/>
        <v>Wednesday</v>
      </c>
      <c r="C155" s="108">
        <v>610</v>
      </c>
      <c r="D155" s="108">
        <v>628.99</v>
      </c>
      <c r="E155" s="108">
        <v>609</v>
      </c>
      <c r="F155" s="108">
        <v>610.30999999999995</v>
      </c>
      <c r="G155" s="108">
        <v>13886</v>
      </c>
      <c r="H155" s="111">
        <f t="shared" si="25"/>
        <v>1.3046725869366586E-2</v>
      </c>
      <c r="J155" s="102">
        <f t="shared" si="29"/>
        <v>45546</v>
      </c>
      <c r="K155" s="108">
        <f>_xlfn.XLOOKUP($J155,'Stock Data'!$J$2:$J$1239,'Stock Data'!K$2:K$1239)</f>
        <v>79428.490000000005</v>
      </c>
      <c r="L155" s="108">
        <f>_xlfn.XLOOKUP($J155,'Stock Data'!$J$2:$J$1239,'Stock Data'!L$2:L$1239)</f>
        <v>79507.17</v>
      </c>
      <c r="M155" s="108">
        <f>_xlfn.XLOOKUP($J155,'Stock Data'!$J$2:$J$1239,'Stock Data'!M$2:M$1239)</f>
        <v>78612.160000000003</v>
      </c>
      <c r="N155" s="108">
        <f>_xlfn.XLOOKUP($J155,'Stock Data'!$J$2:$J$1239,'Stock Data'!N$2:N$1239)</f>
        <v>78651.789999999994</v>
      </c>
      <c r="O155" s="108">
        <f>_xlfn.XLOOKUP($J155,'Stock Data'!$J$2:$J$1239,'Stock Data'!O$2:O$1239)</f>
        <v>146516672</v>
      </c>
      <c r="P155" s="111">
        <f t="shared" si="27"/>
        <v>-2.4885853174988334E-3</v>
      </c>
    </row>
    <row r="156" spans="1:16" x14ac:dyDescent="0.3">
      <c r="A156" s="101">
        <v>45553</v>
      </c>
      <c r="B156" s="106" t="str">
        <f t="shared" ref="B156:B168" si="30">TEXT(A156,"dddd")</f>
        <v>Wednesday</v>
      </c>
      <c r="C156" s="108">
        <v>628.99</v>
      </c>
      <c r="D156" s="108">
        <v>628.99</v>
      </c>
      <c r="E156" s="108">
        <v>619</v>
      </c>
      <c r="F156" s="108">
        <v>625.09</v>
      </c>
      <c r="G156" s="108">
        <v>1832</v>
      </c>
      <c r="H156" s="111">
        <f t="shared" si="25"/>
        <v>2.4217201094525877E-2</v>
      </c>
      <c r="J156" s="102">
        <f t="shared" ref="J156:J168" si="31">A156</f>
        <v>45553</v>
      </c>
      <c r="K156" s="108">
        <f>_xlfn.XLOOKUP($J156,'Stock Data'!$J$2:$J$1239,'Stock Data'!K$2:K$1239)</f>
        <v>79884.41</v>
      </c>
      <c r="L156" s="108">
        <f>_xlfn.XLOOKUP($J156,'Stock Data'!$J$2:$J$1239,'Stock Data'!L$2:L$1239)</f>
        <v>80587.44</v>
      </c>
      <c r="M156" s="108">
        <f>_xlfn.XLOOKUP($J156,'Stock Data'!$J$2:$J$1239,'Stock Data'!M$2:M$1239)</f>
        <v>79798.75</v>
      </c>
      <c r="N156" s="108">
        <f>_xlfn.XLOOKUP($J156,'Stock Data'!$J$2:$J$1239,'Stock Data'!N$2:N$1239)</f>
        <v>80461.33</v>
      </c>
      <c r="O156" s="108">
        <f>_xlfn.XLOOKUP($J156,'Stock Data'!$J$2:$J$1239,'Stock Data'!O$2:O$1239)</f>
        <v>148581053</v>
      </c>
      <c r="P156" s="111">
        <f t="shared" si="27"/>
        <v>2.3006977972147975E-2</v>
      </c>
    </row>
    <row r="157" spans="1:16" x14ac:dyDescent="0.3">
      <c r="A157" s="101">
        <v>45560</v>
      </c>
      <c r="B157" s="106" t="str">
        <f t="shared" si="30"/>
        <v>Wednesday</v>
      </c>
      <c r="C157" s="108">
        <v>644</v>
      </c>
      <c r="D157" s="108">
        <v>648.94000000000005</v>
      </c>
      <c r="E157" s="108">
        <v>638</v>
      </c>
      <c r="F157" s="108">
        <v>647.9</v>
      </c>
      <c r="G157" s="108">
        <v>3047</v>
      </c>
      <c r="H157" s="111">
        <f t="shared" si="25"/>
        <v>3.6490745332672006E-2</v>
      </c>
      <c r="J157" s="102">
        <f t="shared" si="31"/>
        <v>45560</v>
      </c>
      <c r="K157" s="108">
        <f>_xlfn.XLOOKUP($J157,'Stock Data'!$J$2:$J$1239,'Stock Data'!K$2:K$1239)</f>
        <v>81643.5</v>
      </c>
      <c r="L157" s="108">
        <f>_xlfn.XLOOKUP($J157,'Stock Data'!$J$2:$J$1239,'Stock Data'!L$2:L$1239)</f>
        <v>82331.850000000006</v>
      </c>
      <c r="M157" s="108">
        <f>_xlfn.XLOOKUP($J157,'Stock Data'!$J$2:$J$1239,'Stock Data'!M$2:M$1239)</f>
        <v>81524.41</v>
      </c>
      <c r="N157" s="108">
        <f>_xlfn.XLOOKUP($J157,'Stock Data'!$J$2:$J$1239,'Stock Data'!N$2:N$1239)</f>
        <v>82247.91</v>
      </c>
      <c r="O157" s="108">
        <f>_xlfn.XLOOKUP($J157,'Stock Data'!$J$2:$J$1239,'Stock Data'!O$2:O$1239)</f>
        <v>155310370</v>
      </c>
      <c r="P157" s="111">
        <f t="shared" si="27"/>
        <v>2.2204206666730487E-2</v>
      </c>
    </row>
    <row r="158" spans="1:16" x14ac:dyDescent="0.3">
      <c r="A158" s="101">
        <v>45567</v>
      </c>
      <c r="B158" s="106" t="str">
        <f t="shared" si="30"/>
        <v>Wednesday</v>
      </c>
      <c r="C158" s="108">
        <v>665</v>
      </c>
      <c r="D158" s="108">
        <v>669</v>
      </c>
      <c r="E158" s="108">
        <v>650.9</v>
      </c>
      <c r="F158" s="108">
        <v>656.96</v>
      </c>
      <c r="G158" s="108">
        <v>4304</v>
      </c>
      <c r="H158" s="111">
        <f t="shared" si="25"/>
        <v>1.3983639450532581E-2</v>
      </c>
      <c r="J158" s="102">
        <f t="shared" si="31"/>
        <v>45567</v>
      </c>
      <c r="K158" s="108">
        <f>_xlfn.XLOOKUP($J158,'Stock Data'!$J$2:$J$1239,'Stock Data'!K$2:K$1239)</f>
        <v>81706.429999999993</v>
      </c>
      <c r="L158" s="108">
        <f>_xlfn.XLOOKUP($J158,'Stock Data'!$J$2:$J$1239,'Stock Data'!L$2:L$1239)</f>
        <v>82360.28</v>
      </c>
      <c r="M158" s="108">
        <f>_xlfn.XLOOKUP($J158,'Stock Data'!$J$2:$J$1239,'Stock Data'!M$2:M$1239)</f>
        <v>81529.45</v>
      </c>
      <c r="N158" s="108">
        <f>_xlfn.XLOOKUP($J158,'Stock Data'!$J$2:$J$1239,'Stock Data'!N$2:N$1239)</f>
        <v>81967</v>
      </c>
      <c r="O158" s="108">
        <f>_xlfn.XLOOKUP($J158,'Stock Data'!$J$2:$J$1239,'Stock Data'!O$2:O$1239)</f>
        <v>154646093</v>
      </c>
      <c r="P158" s="111">
        <f t="shared" si="27"/>
        <v>-3.4154059355429637E-3</v>
      </c>
    </row>
    <row r="159" spans="1:16" x14ac:dyDescent="0.3">
      <c r="A159" s="101">
        <v>45574</v>
      </c>
      <c r="B159" s="106" t="str">
        <f t="shared" si="30"/>
        <v>Wednesday</v>
      </c>
      <c r="C159" s="108">
        <v>680</v>
      </c>
      <c r="D159" s="108">
        <v>688</v>
      </c>
      <c r="E159" s="108">
        <v>675.01</v>
      </c>
      <c r="F159" s="108">
        <v>679.97</v>
      </c>
      <c r="G159" s="108">
        <v>35068</v>
      </c>
      <c r="H159" s="111">
        <f t="shared" si="25"/>
        <v>3.5024963468095457E-2</v>
      </c>
      <c r="J159" s="102">
        <f t="shared" si="31"/>
        <v>45574</v>
      </c>
      <c r="K159" s="108">
        <f>_xlfn.XLOOKUP($J159,'Stock Data'!$J$2:$J$1239,'Stock Data'!K$2:K$1239)</f>
        <v>85823.81</v>
      </c>
      <c r="L159" s="108">
        <f>_xlfn.XLOOKUP($J159,'Stock Data'!$J$2:$J$1239,'Stock Data'!L$2:L$1239)</f>
        <v>86451.42</v>
      </c>
      <c r="M159" s="108">
        <f>_xlfn.XLOOKUP($J159,'Stock Data'!$J$2:$J$1239,'Stock Data'!M$2:M$1239)</f>
        <v>85444.3</v>
      </c>
      <c r="N159" s="108">
        <f>_xlfn.XLOOKUP($J159,'Stock Data'!$J$2:$J$1239,'Stock Data'!N$2:N$1239)</f>
        <v>85669.27</v>
      </c>
      <c r="O159" s="108">
        <f>_xlfn.XLOOKUP($J159,'Stock Data'!$J$2:$J$1239,'Stock Data'!O$2:O$1239)</f>
        <v>349287138</v>
      </c>
      <c r="P159" s="111">
        <f t="shared" si="27"/>
        <v>4.5167811436309782E-2</v>
      </c>
    </row>
    <row r="160" spans="1:16" x14ac:dyDescent="0.3">
      <c r="A160" s="101">
        <v>45581</v>
      </c>
      <c r="B160" s="106" t="str">
        <f t="shared" si="30"/>
        <v>Wednesday</v>
      </c>
      <c r="C160" s="108">
        <v>791.01</v>
      </c>
      <c r="D160" s="108">
        <v>799</v>
      </c>
      <c r="E160" s="108">
        <v>783</v>
      </c>
      <c r="F160" s="108">
        <v>787.49</v>
      </c>
      <c r="G160" s="108">
        <v>9386</v>
      </c>
      <c r="H160" s="111">
        <f t="shared" si="25"/>
        <v>0.15812462314513873</v>
      </c>
      <c r="J160" s="102">
        <f t="shared" si="31"/>
        <v>45581</v>
      </c>
      <c r="K160" s="108">
        <f>_xlfn.XLOOKUP($J160,'Stock Data'!$J$2:$J$1239,'Stock Data'!K$2:K$1239)</f>
        <v>86060.69</v>
      </c>
      <c r="L160" s="108">
        <f>_xlfn.XLOOKUP($J160,'Stock Data'!$J$2:$J$1239,'Stock Data'!L$2:L$1239)</f>
        <v>86513.46</v>
      </c>
      <c r="M160" s="108">
        <f>_xlfn.XLOOKUP($J160,'Stock Data'!$J$2:$J$1239,'Stock Data'!M$2:M$1239)</f>
        <v>85948.05</v>
      </c>
      <c r="N160" s="108">
        <f>_xlfn.XLOOKUP($J160,'Stock Data'!$J$2:$J$1239,'Stock Data'!N$2:N$1239)</f>
        <v>86205.66</v>
      </c>
      <c r="O160" s="108">
        <f>_xlfn.XLOOKUP($J160,'Stock Data'!$J$2:$J$1239,'Stock Data'!O$2:O$1239)</f>
        <v>259491201</v>
      </c>
      <c r="P160" s="111">
        <f t="shared" si="27"/>
        <v>6.2611715963028442E-3</v>
      </c>
    </row>
    <row r="161" spans="1:16" x14ac:dyDescent="0.3">
      <c r="A161" s="101">
        <v>45588</v>
      </c>
      <c r="B161" s="106" t="str">
        <f t="shared" si="30"/>
        <v>Wednesday</v>
      </c>
      <c r="C161" s="108">
        <v>860</v>
      </c>
      <c r="D161" s="108">
        <v>860</v>
      </c>
      <c r="E161" s="108">
        <v>827</v>
      </c>
      <c r="F161" s="108">
        <v>831.28</v>
      </c>
      <c r="G161" s="108">
        <v>9953</v>
      </c>
      <c r="H161" s="111">
        <f t="shared" si="25"/>
        <v>5.5607055327686651E-2</v>
      </c>
      <c r="J161" s="102">
        <f t="shared" si="31"/>
        <v>45588</v>
      </c>
      <c r="K161" s="108">
        <f>_xlfn.XLOOKUP($J161,'Stock Data'!$J$2:$J$1239,'Stock Data'!K$2:K$1239)</f>
        <v>86667.99</v>
      </c>
      <c r="L161" s="108">
        <f>_xlfn.XLOOKUP($J161,'Stock Data'!$J$2:$J$1239,'Stock Data'!L$2:L$1239)</f>
        <v>87309.22</v>
      </c>
      <c r="M161" s="108">
        <f>_xlfn.XLOOKUP($J161,'Stock Data'!$J$2:$J$1239,'Stock Data'!M$2:M$1239)</f>
        <v>86284.25</v>
      </c>
      <c r="N161" s="108">
        <f>_xlfn.XLOOKUP($J161,'Stock Data'!$J$2:$J$1239,'Stock Data'!N$2:N$1239)</f>
        <v>87194.53</v>
      </c>
      <c r="O161" s="108">
        <f>_xlfn.XLOOKUP($J161,'Stock Data'!$J$2:$J$1239,'Stock Data'!O$2:O$1239)</f>
        <v>424366439</v>
      </c>
      <c r="P161" s="111">
        <f t="shared" si="27"/>
        <v>1.1471056540834967E-2</v>
      </c>
    </row>
    <row r="162" spans="1:16" x14ac:dyDescent="0.3">
      <c r="A162" s="101">
        <v>45595</v>
      </c>
      <c r="B162" s="106" t="str">
        <f t="shared" si="30"/>
        <v>Wednesday</v>
      </c>
      <c r="C162" s="108">
        <v>825</v>
      </c>
      <c r="D162" s="108">
        <v>880</v>
      </c>
      <c r="E162" s="108">
        <v>807</v>
      </c>
      <c r="F162" s="108">
        <v>862.12</v>
      </c>
      <c r="G162" s="108">
        <v>63036</v>
      </c>
      <c r="H162" s="111">
        <f t="shared" si="25"/>
        <v>3.7099412953517506E-2</v>
      </c>
      <c r="J162" s="102">
        <f t="shared" si="31"/>
        <v>45595</v>
      </c>
      <c r="K162" s="108">
        <f>_xlfn.XLOOKUP($J162,'Stock Data'!$J$2:$J$1239,'Stock Data'!K$2:K$1239)</f>
        <v>91375.53</v>
      </c>
      <c r="L162" s="108">
        <f>_xlfn.XLOOKUP($J162,'Stock Data'!$J$2:$J$1239,'Stock Data'!L$2:L$1239)</f>
        <v>91872.63</v>
      </c>
      <c r="M162" s="108">
        <f>_xlfn.XLOOKUP($J162,'Stock Data'!$J$2:$J$1239,'Stock Data'!M$2:M$1239)</f>
        <v>90003.31</v>
      </c>
      <c r="N162" s="108">
        <f>_xlfn.XLOOKUP($J162,'Stock Data'!$J$2:$J$1239,'Stock Data'!N$2:N$1239)</f>
        <v>90286.56</v>
      </c>
      <c r="O162" s="108">
        <f>_xlfn.XLOOKUP($J162,'Stock Data'!$J$2:$J$1239,'Stock Data'!O$2:O$1239)</f>
        <v>240626754</v>
      </c>
      <c r="P162" s="111">
        <f t="shared" si="27"/>
        <v>3.5461284096605587E-2</v>
      </c>
    </row>
    <row r="163" spans="1:16" x14ac:dyDescent="0.3">
      <c r="A163" s="101">
        <v>45602</v>
      </c>
      <c r="B163" s="106" t="str">
        <f t="shared" si="30"/>
        <v>Wednesday</v>
      </c>
      <c r="C163" s="108">
        <v>870</v>
      </c>
      <c r="D163" s="108">
        <v>890</v>
      </c>
      <c r="E163" s="108">
        <v>865</v>
      </c>
      <c r="F163" s="108">
        <v>887.4</v>
      </c>
      <c r="G163" s="108">
        <v>22786</v>
      </c>
      <c r="H163" s="111">
        <f t="shared" si="25"/>
        <v>2.9323064074606751E-2</v>
      </c>
      <c r="J163" s="102">
        <f t="shared" si="31"/>
        <v>45602</v>
      </c>
      <c r="K163" s="108">
        <f>_xlfn.XLOOKUP($J163,'Stock Data'!$J$2:$J$1239,'Stock Data'!K$2:K$1239)</f>
        <v>92509.759999999995</v>
      </c>
      <c r="L163" s="108">
        <f>_xlfn.XLOOKUP($J163,'Stock Data'!$J$2:$J$1239,'Stock Data'!L$2:L$1239)</f>
        <v>92966.94</v>
      </c>
      <c r="M163" s="108">
        <f>_xlfn.XLOOKUP($J163,'Stock Data'!$J$2:$J$1239,'Stock Data'!M$2:M$1239)</f>
        <v>91891.47</v>
      </c>
      <c r="N163" s="108">
        <f>_xlfn.XLOOKUP($J163,'Stock Data'!$J$2:$J$1239,'Stock Data'!N$2:N$1239)</f>
        <v>92021.440000000002</v>
      </c>
      <c r="O163" s="108">
        <f>_xlfn.XLOOKUP($J163,'Stock Data'!$J$2:$J$1239,'Stock Data'!O$2:O$1239)</f>
        <v>376319319</v>
      </c>
      <c r="P163" s="111">
        <f t="shared" si="27"/>
        <v>1.9215263046903158E-2</v>
      </c>
    </row>
    <row r="164" spans="1:16" x14ac:dyDescent="0.3">
      <c r="A164" s="101">
        <v>45609</v>
      </c>
      <c r="B164" s="106" t="str">
        <f t="shared" si="30"/>
        <v>Wednesday</v>
      </c>
      <c r="C164" s="108">
        <v>869.96</v>
      </c>
      <c r="D164" s="108">
        <v>872.15</v>
      </c>
      <c r="E164" s="108">
        <v>850</v>
      </c>
      <c r="F164" s="108">
        <v>868.19</v>
      </c>
      <c r="G164" s="108">
        <v>4093</v>
      </c>
      <c r="H164" s="111">
        <f t="shared" si="25"/>
        <v>-2.1647509578543975E-2</v>
      </c>
      <c r="J164" s="102">
        <f t="shared" si="31"/>
        <v>45609</v>
      </c>
      <c r="K164" s="108">
        <f>_xlfn.XLOOKUP($J164,'Stock Data'!$J$2:$J$1239,'Stock Data'!K$2:K$1239)</f>
        <v>93362.53</v>
      </c>
      <c r="L164" s="108">
        <f>_xlfn.XLOOKUP($J164,'Stock Data'!$J$2:$J$1239,'Stock Data'!L$2:L$1239)</f>
        <v>93803.58</v>
      </c>
      <c r="M164" s="108">
        <f>_xlfn.XLOOKUP($J164,'Stock Data'!$J$2:$J$1239,'Stock Data'!M$2:M$1239)</f>
        <v>92943.07</v>
      </c>
      <c r="N164" s="108">
        <f>_xlfn.XLOOKUP($J164,'Stock Data'!$J$2:$J$1239,'Stock Data'!N$2:N$1239)</f>
        <v>93355.42</v>
      </c>
      <c r="O164" s="108">
        <f>_xlfn.XLOOKUP($J164,'Stock Data'!$J$2:$J$1239,'Stock Data'!O$2:O$1239)</f>
        <v>295673605</v>
      </c>
      <c r="P164" s="111">
        <f t="shared" si="27"/>
        <v>1.4496404316211482E-2</v>
      </c>
    </row>
    <row r="165" spans="1:16" x14ac:dyDescent="0.3">
      <c r="A165" s="101">
        <v>45616</v>
      </c>
      <c r="B165" s="106" t="str">
        <f t="shared" si="30"/>
        <v>Wednesday</v>
      </c>
      <c r="C165" s="108">
        <v>864</v>
      </c>
      <c r="D165" s="108">
        <v>865</v>
      </c>
      <c r="E165" s="108">
        <v>856.05</v>
      </c>
      <c r="F165" s="108">
        <v>859.94</v>
      </c>
      <c r="G165" s="108">
        <v>3149</v>
      </c>
      <c r="H165" s="111">
        <f t="shared" si="25"/>
        <v>-9.5025282484248828E-3</v>
      </c>
      <c r="J165" s="102">
        <f t="shared" si="31"/>
        <v>45616</v>
      </c>
      <c r="K165" s="108">
        <f>_xlfn.XLOOKUP($J165,'Stock Data'!$J$2:$J$1239,'Stock Data'!K$2:K$1239)</f>
        <v>96055.66</v>
      </c>
      <c r="L165" s="108">
        <f>_xlfn.XLOOKUP($J165,'Stock Data'!$J$2:$J$1239,'Stock Data'!L$2:L$1239)</f>
        <v>96711.33</v>
      </c>
      <c r="M165" s="108">
        <f>_xlfn.XLOOKUP($J165,'Stock Data'!$J$2:$J$1239,'Stock Data'!M$2:M$1239)</f>
        <v>95311.97</v>
      </c>
      <c r="N165" s="108">
        <f>_xlfn.XLOOKUP($J165,'Stock Data'!$J$2:$J$1239,'Stock Data'!N$2:N$1239)</f>
        <v>95546.45</v>
      </c>
      <c r="O165" s="108">
        <f>_xlfn.XLOOKUP($J165,'Stock Data'!$J$2:$J$1239,'Stock Data'!O$2:O$1239)</f>
        <v>565381751</v>
      </c>
      <c r="P165" s="111">
        <f t="shared" si="27"/>
        <v>2.3469767475739478E-2</v>
      </c>
    </row>
    <row r="166" spans="1:16" x14ac:dyDescent="0.3">
      <c r="A166" s="101">
        <v>45623</v>
      </c>
      <c r="B166" s="106" t="str">
        <f t="shared" si="30"/>
        <v>Wednesday</v>
      </c>
      <c r="C166" s="108">
        <v>850</v>
      </c>
      <c r="D166" s="108">
        <v>869.5</v>
      </c>
      <c r="E166" s="108">
        <v>830</v>
      </c>
      <c r="F166" s="108">
        <v>858.65</v>
      </c>
      <c r="G166" s="108">
        <v>5308</v>
      </c>
      <c r="H166" s="111">
        <f t="shared" si="25"/>
        <v>-1.5001046584646339E-3</v>
      </c>
      <c r="J166" s="102">
        <f t="shared" si="31"/>
        <v>45623</v>
      </c>
      <c r="K166" s="108">
        <f>_xlfn.XLOOKUP($J166,'Stock Data'!$J$2:$J$1239,'Stock Data'!K$2:K$1239)</f>
        <v>97425.06</v>
      </c>
      <c r="L166" s="108">
        <f>_xlfn.XLOOKUP($J166,'Stock Data'!$J$2:$J$1239,'Stock Data'!L$2:L$1239)</f>
        <v>99549.81</v>
      </c>
      <c r="M166" s="108">
        <f>_xlfn.XLOOKUP($J166,'Stock Data'!$J$2:$J$1239,'Stock Data'!M$2:M$1239)</f>
        <v>97188.27</v>
      </c>
      <c r="N166" s="108">
        <f>_xlfn.XLOOKUP($J166,'Stock Data'!$J$2:$J$1239,'Stock Data'!N$2:N$1239)</f>
        <v>99269.25</v>
      </c>
      <c r="O166" s="108">
        <f>_xlfn.XLOOKUP($J166,'Stock Data'!$J$2:$J$1239,'Stock Data'!O$2:O$1239)</f>
        <v>495792767</v>
      </c>
      <c r="P166" s="111">
        <f t="shared" si="27"/>
        <v>3.8963247718779744E-2</v>
      </c>
    </row>
    <row r="167" spans="1:16" x14ac:dyDescent="0.3">
      <c r="A167" s="101">
        <v>45630</v>
      </c>
      <c r="B167" s="106" t="str">
        <f t="shared" si="30"/>
        <v>Wednesday</v>
      </c>
      <c r="C167" s="108">
        <v>880</v>
      </c>
      <c r="D167" s="108">
        <v>880</v>
      </c>
      <c r="E167" s="108">
        <v>864.54</v>
      </c>
      <c r="F167" s="108">
        <v>874.22</v>
      </c>
      <c r="G167" s="108">
        <v>2373</v>
      </c>
      <c r="H167" s="111">
        <f t="shared" si="25"/>
        <v>1.8133115937809412E-2</v>
      </c>
      <c r="J167" s="102">
        <f t="shared" si="31"/>
        <v>45630</v>
      </c>
      <c r="K167" s="108">
        <f>_xlfn.XLOOKUP($J167,'Stock Data'!$J$2:$J$1239,'Stock Data'!K$2:K$1239)</f>
        <v>105080.3</v>
      </c>
      <c r="L167" s="108">
        <f>_xlfn.XLOOKUP($J167,'Stock Data'!$J$2:$J$1239,'Stock Data'!L$2:L$1239)</f>
        <v>105473.60000000001</v>
      </c>
      <c r="M167" s="108">
        <f>_xlfn.XLOOKUP($J167,'Stock Data'!$J$2:$J$1239,'Stock Data'!M$2:M$1239)</f>
        <v>104315.4</v>
      </c>
      <c r="N167" s="108">
        <f>_xlfn.XLOOKUP($J167,'Stock Data'!$J$2:$J$1239,'Stock Data'!N$2:N$1239)</f>
        <v>105104.3</v>
      </c>
      <c r="O167" s="108">
        <f>_xlfn.XLOOKUP($J167,'Stock Data'!$J$2:$J$1239,'Stock Data'!O$2:O$1239)</f>
        <v>697648587</v>
      </c>
      <c r="P167" s="111">
        <f t="shared" si="27"/>
        <v>5.8780035106541076E-2</v>
      </c>
    </row>
    <row r="168" spans="1:16" x14ac:dyDescent="0.3">
      <c r="A168" s="101">
        <v>45637</v>
      </c>
      <c r="B168" s="106" t="str">
        <f t="shared" si="30"/>
        <v>Wednesday</v>
      </c>
      <c r="C168" s="108">
        <v>875</v>
      </c>
      <c r="D168" s="108">
        <v>885</v>
      </c>
      <c r="E168" s="108">
        <v>841</v>
      </c>
      <c r="F168" s="108">
        <v>884.29</v>
      </c>
      <c r="G168" s="108">
        <v>5907</v>
      </c>
      <c r="H168" s="111">
        <f t="shared" si="25"/>
        <v>1.151883965134627E-2</v>
      </c>
      <c r="J168" s="102">
        <f t="shared" si="31"/>
        <v>45637</v>
      </c>
      <c r="K168" s="108">
        <f>_xlfn.XLOOKUP($J168,'Stock Data'!$J$2:$J$1239,'Stock Data'!K$2:K$1239)</f>
        <v>109455.5</v>
      </c>
      <c r="L168" s="108">
        <f>_xlfn.XLOOKUP($J168,'Stock Data'!$J$2:$J$1239,'Stock Data'!L$2:L$1239)</f>
        <v>111012</v>
      </c>
      <c r="M168" s="108">
        <f>_xlfn.XLOOKUP($J168,'Stock Data'!$J$2:$J$1239,'Stock Data'!M$2:M$1239)</f>
        <v>109416.3</v>
      </c>
      <c r="N168" s="108">
        <f>_xlfn.XLOOKUP($J168,'Stock Data'!$J$2:$J$1239,'Stock Data'!N$2:N$1239)</f>
        <v>110810.2</v>
      </c>
      <c r="O168" s="108">
        <f>_xlfn.XLOOKUP($J168,'Stock Data'!$J$2:$J$1239,'Stock Data'!O$2:O$1239)</f>
        <v>509284555</v>
      </c>
      <c r="P168" s="111">
        <f t="shared" si="27"/>
        <v>5.4287978703059667E-2</v>
      </c>
    </row>
    <row r="169" spans="1:16" x14ac:dyDescent="0.3">
      <c r="A169" s="101">
        <v>45644</v>
      </c>
      <c r="B169" s="106" t="str">
        <f t="shared" ref="B169:B179" si="32">TEXT(A169,"dddd")</f>
        <v>Wednesday</v>
      </c>
      <c r="C169" s="108">
        <v>856.2</v>
      </c>
      <c r="D169" s="108">
        <v>857.9</v>
      </c>
      <c r="E169" s="108">
        <v>822</v>
      </c>
      <c r="F169" s="108">
        <v>825.15</v>
      </c>
      <c r="G169" s="108">
        <v>12289</v>
      </c>
      <c r="H169" s="111">
        <f t="shared" si="25"/>
        <v>-6.6878512705108042E-2</v>
      </c>
      <c r="J169" s="102">
        <f t="shared" ref="J169:J179" si="33">A169</f>
        <v>45644</v>
      </c>
      <c r="K169" s="108">
        <f>_xlfn.XLOOKUP($J169,'Stock Data'!$J$2:$J$1239,'Stock Data'!K$2:K$1239)</f>
        <v>114854.1</v>
      </c>
      <c r="L169" s="108">
        <f>_xlfn.XLOOKUP($J169,'Stock Data'!$J$2:$J$1239,'Stock Data'!L$2:L$1239)</f>
        <v>116236.7</v>
      </c>
      <c r="M169" s="108">
        <f>_xlfn.XLOOKUP($J169,'Stock Data'!$J$2:$J$1239,'Stock Data'!M$2:M$1239)</f>
        <v>110896.3</v>
      </c>
      <c r="N169" s="108">
        <f>_xlfn.XLOOKUP($J169,'Stock Data'!$J$2:$J$1239,'Stock Data'!N$2:N$1239)</f>
        <v>111070.3</v>
      </c>
      <c r="O169" s="108">
        <f>_xlfn.XLOOKUP($J169,'Stock Data'!$J$2:$J$1239,'Stock Data'!O$2:O$1239)</f>
        <v>507235151</v>
      </c>
      <c r="P169" s="111">
        <f t="shared" si="27"/>
        <v>2.3472568409767859E-3</v>
      </c>
    </row>
    <row r="170" spans="1:16" x14ac:dyDescent="0.3">
      <c r="A170" s="101">
        <v>45658</v>
      </c>
      <c r="B170" s="106" t="str">
        <f t="shared" si="32"/>
        <v>Wednesday</v>
      </c>
      <c r="C170" s="108">
        <v>815</v>
      </c>
      <c r="D170" s="108">
        <v>830</v>
      </c>
      <c r="E170" s="108">
        <v>789</v>
      </c>
      <c r="F170" s="108">
        <v>805.44</v>
      </c>
      <c r="G170" s="108">
        <v>18242</v>
      </c>
      <c r="H170" s="111">
        <f t="shared" si="25"/>
        <v>-2.3886566078894653E-2</v>
      </c>
      <c r="J170" s="102">
        <f t="shared" si="33"/>
        <v>45658</v>
      </c>
      <c r="K170" s="108">
        <f>_xlfn.XLOOKUP($J170,'Stock Data'!$J$2:$J$1239,'Stock Data'!K$2:K$1239)</f>
        <v>115258.1</v>
      </c>
      <c r="L170" s="108">
        <f>_xlfn.XLOOKUP($J170,'Stock Data'!$J$2:$J$1239,'Stock Data'!L$2:L$1239)</f>
        <v>117341</v>
      </c>
      <c r="M170" s="108">
        <f>_xlfn.XLOOKUP($J170,'Stock Data'!$J$2:$J$1239,'Stock Data'!M$2:M$1239)</f>
        <v>114719.9</v>
      </c>
      <c r="N170" s="108">
        <f>_xlfn.XLOOKUP($J170,'Stock Data'!$J$2:$J$1239,'Stock Data'!N$2:N$1239)</f>
        <v>117008.1</v>
      </c>
      <c r="O170" s="108">
        <f>_xlfn.XLOOKUP($J170,'Stock Data'!$J$2:$J$1239,'Stock Data'!O$2:O$1239)</f>
        <v>465169788</v>
      </c>
      <c r="P170" s="111">
        <f t="shared" si="27"/>
        <v>5.3459835797688517E-2</v>
      </c>
    </row>
    <row r="171" spans="1:16" x14ac:dyDescent="0.3">
      <c r="A171" s="101">
        <v>45665</v>
      </c>
      <c r="B171" s="106" t="str">
        <f t="shared" si="32"/>
        <v>Wednesday</v>
      </c>
      <c r="C171" s="108">
        <v>811.99</v>
      </c>
      <c r="D171" s="108">
        <v>814.85</v>
      </c>
      <c r="E171" s="108">
        <v>805.01</v>
      </c>
      <c r="F171" s="108">
        <v>807.33</v>
      </c>
      <c r="G171" s="108">
        <v>3278</v>
      </c>
      <c r="H171" s="111">
        <f t="shared" si="25"/>
        <v>2.3465435041716159E-3</v>
      </c>
      <c r="J171" s="102">
        <f t="shared" si="33"/>
        <v>45665</v>
      </c>
      <c r="K171" s="108">
        <f>_xlfn.XLOOKUP($J171,'Stock Data'!$J$2:$J$1239,'Stock Data'!K$2:K$1239)</f>
        <v>116591.1</v>
      </c>
      <c r="L171" s="108">
        <f>_xlfn.XLOOKUP($J171,'Stock Data'!$J$2:$J$1239,'Stock Data'!L$2:L$1239)</f>
        <v>117750.2</v>
      </c>
      <c r="M171" s="108">
        <f>_xlfn.XLOOKUP($J171,'Stock Data'!$J$2:$J$1239,'Stock Data'!M$2:M$1239)</f>
        <v>113847</v>
      </c>
      <c r="N171" s="108">
        <f>_xlfn.XLOOKUP($J171,'Stock Data'!$J$2:$J$1239,'Stock Data'!N$2:N$1239)</f>
        <v>114148.5</v>
      </c>
      <c r="O171" s="108">
        <f>_xlfn.XLOOKUP($J171,'Stock Data'!$J$2:$J$1239,'Stock Data'!O$2:O$1239)</f>
        <v>254281505</v>
      </c>
      <c r="P171" s="111">
        <f t="shared" si="27"/>
        <v>-2.4439333687155042E-2</v>
      </c>
    </row>
    <row r="172" spans="1:16" x14ac:dyDescent="0.3">
      <c r="A172" s="101">
        <v>45672</v>
      </c>
      <c r="B172" s="106" t="str">
        <f t="shared" si="32"/>
        <v>Wednesday</v>
      </c>
      <c r="C172" s="108">
        <v>800</v>
      </c>
      <c r="D172" s="108">
        <v>809.99</v>
      </c>
      <c r="E172" s="108">
        <v>792</v>
      </c>
      <c r="F172" s="108">
        <v>793.65</v>
      </c>
      <c r="G172" s="108">
        <v>11397</v>
      </c>
      <c r="H172" s="111">
        <f t="shared" si="25"/>
        <v>-1.6944743785069379E-2</v>
      </c>
      <c r="J172" s="102">
        <f t="shared" si="33"/>
        <v>45672</v>
      </c>
      <c r="K172" s="108">
        <f>_xlfn.XLOOKUP($J172,'Stock Data'!$J$2:$J$1239,'Stock Data'!K$2:K$1239)</f>
        <v>115360.6</v>
      </c>
      <c r="L172" s="108">
        <f>_xlfn.XLOOKUP($J172,'Stock Data'!$J$2:$J$1239,'Stock Data'!L$2:L$1239)</f>
        <v>115773.4</v>
      </c>
      <c r="M172" s="108">
        <f>_xlfn.XLOOKUP($J172,'Stock Data'!$J$2:$J$1239,'Stock Data'!M$2:M$1239)</f>
        <v>114298.3</v>
      </c>
      <c r="N172" s="108">
        <f>_xlfn.XLOOKUP($J172,'Stock Data'!$J$2:$J$1239,'Stock Data'!N$2:N$1239)</f>
        <v>114495.7</v>
      </c>
      <c r="O172" s="108">
        <f>_xlfn.XLOOKUP($J172,'Stock Data'!$J$2:$J$1239,'Stock Data'!O$2:O$1239)</f>
        <v>236604730</v>
      </c>
      <c r="P172" s="111">
        <f t="shared" si="27"/>
        <v>3.0416518832923523E-3</v>
      </c>
    </row>
    <row r="173" spans="1:16" x14ac:dyDescent="0.3">
      <c r="A173" s="101">
        <v>45679</v>
      </c>
      <c r="B173" s="106" t="str">
        <f t="shared" si="32"/>
        <v>Wednesday</v>
      </c>
      <c r="C173" s="108">
        <v>815</v>
      </c>
      <c r="D173" s="108">
        <v>824.97</v>
      </c>
      <c r="E173" s="108">
        <v>784</v>
      </c>
      <c r="F173" s="108">
        <v>787.47</v>
      </c>
      <c r="G173" s="108">
        <v>28532</v>
      </c>
      <c r="H173" s="111">
        <f t="shared" si="25"/>
        <v>-7.7868077868077238E-3</v>
      </c>
      <c r="J173" s="102">
        <f t="shared" si="33"/>
        <v>45679</v>
      </c>
      <c r="K173" s="108">
        <f>_xlfn.XLOOKUP($J173,'Stock Data'!$J$2:$J$1239,'Stock Data'!K$2:K$1239)</f>
        <v>114996.3</v>
      </c>
      <c r="L173" s="108">
        <f>_xlfn.XLOOKUP($J173,'Stock Data'!$J$2:$J$1239,'Stock Data'!L$2:L$1239)</f>
        <v>115256.2</v>
      </c>
      <c r="M173" s="108">
        <f>_xlfn.XLOOKUP($J173,'Stock Data'!$J$2:$J$1239,'Stock Data'!M$2:M$1239)</f>
        <v>113359.4</v>
      </c>
      <c r="N173" s="108">
        <f>_xlfn.XLOOKUP($J173,'Stock Data'!$J$2:$J$1239,'Stock Data'!N$2:N$1239)</f>
        <v>113443.4</v>
      </c>
      <c r="O173" s="108">
        <f>_xlfn.XLOOKUP($J173,'Stock Data'!$J$2:$J$1239,'Stock Data'!O$2:O$1239)</f>
        <v>358354842</v>
      </c>
      <c r="P173" s="111">
        <f t="shared" si="27"/>
        <v>-9.19073816745959E-3</v>
      </c>
    </row>
    <row r="174" spans="1:16" x14ac:dyDescent="0.3">
      <c r="A174" s="101">
        <v>45686</v>
      </c>
      <c r="B174" s="106" t="str">
        <f t="shared" si="32"/>
        <v>Wednesday</v>
      </c>
      <c r="C174" s="108">
        <v>798.97</v>
      </c>
      <c r="D174" s="108">
        <v>799.01</v>
      </c>
      <c r="E174" s="108">
        <v>790.01</v>
      </c>
      <c r="F174" s="108">
        <v>793.9</v>
      </c>
      <c r="G174" s="108">
        <v>2560</v>
      </c>
      <c r="H174" s="111">
        <f t="shared" si="25"/>
        <v>8.1653904275717799E-3</v>
      </c>
      <c r="J174" s="102">
        <f t="shared" si="33"/>
        <v>45686</v>
      </c>
      <c r="K174" s="108">
        <f>_xlfn.XLOOKUP($J174,'Stock Data'!$J$2:$J$1239,'Stock Data'!K$2:K$1239)</f>
        <v>112274.4</v>
      </c>
      <c r="L174" s="108">
        <f>_xlfn.XLOOKUP($J174,'Stock Data'!$J$2:$J$1239,'Stock Data'!L$2:L$1239)</f>
        <v>112569.9</v>
      </c>
      <c r="M174" s="108">
        <f>_xlfn.XLOOKUP($J174,'Stock Data'!$J$2:$J$1239,'Stock Data'!M$2:M$1239)</f>
        <v>111157.2</v>
      </c>
      <c r="N174" s="108">
        <f>_xlfn.XLOOKUP($J174,'Stock Data'!$J$2:$J$1239,'Stock Data'!N$2:N$1239)</f>
        <v>111487.4</v>
      </c>
      <c r="O174" s="108">
        <f>_xlfn.XLOOKUP($J174,'Stock Data'!$J$2:$J$1239,'Stock Data'!O$2:O$1239)</f>
        <v>201920600</v>
      </c>
      <c r="P174" s="111">
        <f t="shared" si="27"/>
        <v>-1.7242078428537932E-2</v>
      </c>
    </row>
    <row r="175" spans="1:16" x14ac:dyDescent="0.3">
      <c r="A175" s="101">
        <v>45700</v>
      </c>
      <c r="B175" s="106" t="str">
        <f t="shared" si="32"/>
        <v>Wednesday</v>
      </c>
      <c r="C175" s="108">
        <v>859.99</v>
      </c>
      <c r="D175" s="108">
        <v>860</v>
      </c>
      <c r="E175" s="108">
        <v>850</v>
      </c>
      <c r="F175" s="108">
        <v>855.22</v>
      </c>
      <c r="G175" s="108">
        <v>6085</v>
      </c>
      <c r="H175" s="111">
        <f t="shared" si="25"/>
        <v>7.7238946970651284E-2</v>
      </c>
      <c r="J175" s="102">
        <f t="shared" si="33"/>
        <v>45700</v>
      </c>
      <c r="K175" s="108">
        <f>_xlfn.XLOOKUP($J175,'Stock Data'!$J$2:$J$1239,'Stock Data'!K$2:K$1239)</f>
        <v>113302.7</v>
      </c>
      <c r="L175" s="108">
        <f>_xlfn.XLOOKUP($J175,'Stock Data'!$J$2:$J$1239,'Stock Data'!L$2:L$1239)</f>
        <v>113436.7</v>
      </c>
      <c r="M175" s="108">
        <f>_xlfn.XLOOKUP($J175,'Stock Data'!$J$2:$J$1239,'Stock Data'!M$2:M$1239)</f>
        <v>112621.1</v>
      </c>
      <c r="N175" s="108">
        <f>_xlfn.XLOOKUP($J175,'Stock Data'!$J$2:$J$1239,'Stock Data'!N$2:N$1239)</f>
        <v>112924.9</v>
      </c>
      <c r="O175" s="108">
        <f>_xlfn.XLOOKUP($J175,'Stock Data'!$J$2:$J$1239,'Stock Data'!O$2:O$1239)</f>
        <v>399903877</v>
      </c>
      <c r="P175" s="111">
        <f t="shared" si="27"/>
        <v>1.2893833742647152E-2</v>
      </c>
    </row>
    <row r="176" spans="1:16" x14ac:dyDescent="0.3">
      <c r="A176" s="101">
        <v>45707</v>
      </c>
      <c r="B176" s="106" t="str">
        <f t="shared" si="32"/>
        <v>Wednesday</v>
      </c>
      <c r="C176" s="108">
        <v>928</v>
      </c>
      <c r="D176" s="108">
        <v>934.95</v>
      </c>
      <c r="E176" s="108">
        <v>921.42</v>
      </c>
      <c r="F176" s="108">
        <v>929.05</v>
      </c>
      <c r="G176" s="108">
        <v>15781</v>
      </c>
      <c r="H176" s="111">
        <f t="shared" si="25"/>
        <v>8.6328663969504837E-2</v>
      </c>
      <c r="J176" s="102">
        <f t="shared" si="33"/>
        <v>45707</v>
      </c>
      <c r="K176" s="108">
        <f>_xlfn.XLOOKUP($J176,'Stock Data'!$J$2:$J$1239,'Stock Data'!K$2:K$1239)</f>
        <v>113465.7</v>
      </c>
      <c r="L176" s="108">
        <f>_xlfn.XLOOKUP($J176,'Stock Data'!$J$2:$J$1239,'Stock Data'!L$2:L$1239)</f>
        <v>114029.8</v>
      </c>
      <c r="M176" s="108">
        <f>_xlfn.XLOOKUP($J176,'Stock Data'!$J$2:$J$1239,'Stock Data'!M$2:M$1239)</f>
        <v>113060.3</v>
      </c>
      <c r="N176" s="108">
        <f>_xlfn.XLOOKUP($J176,'Stock Data'!$J$2:$J$1239,'Stock Data'!N$2:N$1239)</f>
        <v>113342.39999999999</v>
      </c>
      <c r="O176" s="108">
        <f>_xlfn.XLOOKUP($J176,'Stock Data'!$J$2:$J$1239,'Stock Data'!O$2:O$1239)</f>
        <v>461111152</v>
      </c>
      <c r="P176" s="111">
        <f t="shared" si="27"/>
        <v>3.6971473961898574E-3</v>
      </c>
    </row>
    <row r="177" spans="1:16" x14ac:dyDescent="0.3">
      <c r="A177" s="101">
        <v>45714</v>
      </c>
      <c r="B177" s="106" t="str">
        <f t="shared" si="32"/>
        <v>Wednesday</v>
      </c>
      <c r="C177" s="108">
        <v>916.98</v>
      </c>
      <c r="D177" s="108">
        <v>927</v>
      </c>
      <c r="E177" s="108">
        <v>910</v>
      </c>
      <c r="F177" s="108">
        <v>916.08</v>
      </c>
      <c r="G177" s="108">
        <v>7875</v>
      </c>
      <c r="H177" s="111">
        <f t="shared" si="25"/>
        <v>-1.3960497282169866E-2</v>
      </c>
      <c r="J177" s="102">
        <f t="shared" si="33"/>
        <v>45714</v>
      </c>
      <c r="K177" s="108">
        <f>_xlfn.XLOOKUP($J177,'Stock Data'!$J$2:$J$1239,'Stock Data'!K$2:K$1239)</f>
        <v>114580.4</v>
      </c>
      <c r="L177" s="108">
        <f>_xlfn.XLOOKUP($J177,'Stock Data'!$J$2:$J$1239,'Stock Data'!L$2:L$1239)</f>
        <v>114762.9</v>
      </c>
      <c r="M177" s="108">
        <f>_xlfn.XLOOKUP($J177,'Stock Data'!$J$2:$J$1239,'Stock Data'!M$2:M$1239)</f>
        <v>113849.9</v>
      </c>
      <c r="N177" s="108">
        <f>_xlfn.XLOOKUP($J177,'Stock Data'!$J$2:$J$1239,'Stock Data'!N$2:N$1239)</f>
        <v>113862.3</v>
      </c>
      <c r="O177" s="108">
        <f>_xlfn.XLOOKUP($J177,'Stock Data'!$J$2:$J$1239,'Stock Data'!O$2:O$1239)</f>
        <v>333205128</v>
      </c>
      <c r="P177" s="111">
        <f t="shared" si="27"/>
        <v>4.5869859822979643E-3</v>
      </c>
    </row>
    <row r="178" spans="1:16" x14ac:dyDescent="0.3">
      <c r="A178" s="101">
        <v>45721</v>
      </c>
      <c r="B178" s="106" t="str">
        <f t="shared" si="32"/>
        <v>Wednesday</v>
      </c>
      <c r="C178" s="108">
        <v>909.06</v>
      </c>
      <c r="D178" s="108">
        <v>913.08</v>
      </c>
      <c r="E178" s="108">
        <v>899</v>
      </c>
      <c r="F178" s="108">
        <v>901.99</v>
      </c>
      <c r="G178" s="108">
        <v>4765</v>
      </c>
      <c r="H178" s="111">
        <f t="shared" si="25"/>
        <v>-1.5380752772683642E-2</v>
      </c>
      <c r="J178" s="102">
        <f t="shared" si="33"/>
        <v>45721</v>
      </c>
      <c r="K178" s="108">
        <f>_xlfn.XLOOKUP($J178,'Stock Data'!$J$2:$J$1239,'Stock Data'!K$2:K$1239)</f>
        <v>112952.9</v>
      </c>
      <c r="L178" s="108">
        <f>_xlfn.XLOOKUP($J178,'Stock Data'!$J$2:$J$1239,'Stock Data'!L$2:L$1239)</f>
        <v>113327.1</v>
      </c>
      <c r="M178" s="108">
        <f>_xlfn.XLOOKUP($J178,'Stock Data'!$J$2:$J$1239,'Stock Data'!M$2:M$1239)</f>
        <v>112146.1</v>
      </c>
      <c r="N178" s="108">
        <f>_xlfn.XLOOKUP($J178,'Stock Data'!$J$2:$J$1239,'Stock Data'!N$2:N$1239)</f>
        <v>112253.8</v>
      </c>
      <c r="O178" s="108">
        <f>_xlfn.XLOOKUP($J178,'Stock Data'!$J$2:$J$1239,'Stock Data'!O$2:O$1239)</f>
        <v>152194164</v>
      </c>
      <c r="P178" s="111">
        <f t="shared" si="27"/>
        <v>-1.4126712704731943E-2</v>
      </c>
    </row>
    <row r="179" spans="1:16" x14ac:dyDescent="0.3">
      <c r="A179" s="101">
        <v>45728</v>
      </c>
      <c r="B179" s="106" t="str">
        <f t="shared" si="32"/>
        <v>Wednesday</v>
      </c>
      <c r="C179" s="108">
        <v>872.17</v>
      </c>
      <c r="D179" s="108">
        <v>885</v>
      </c>
      <c r="E179" s="108">
        <v>872.17</v>
      </c>
      <c r="F179" s="108">
        <v>883.47</v>
      </c>
      <c r="G179" s="108">
        <v>12136</v>
      </c>
      <c r="H179" s="111">
        <f t="shared" si="25"/>
        <v>-2.0532378407742861E-2</v>
      </c>
      <c r="J179" s="102">
        <f t="shared" si="33"/>
        <v>45728</v>
      </c>
      <c r="K179" s="108">
        <f>_xlfn.XLOOKUP($J179,'Stock Data'!$J$2:$J$1239,'Stock Data'!K$2:K$1239)</f>
        <v>114503.4</v>
      </c>
      <c r="L179" s="108">
        <f>_xlfn.XLOOKUP($J179,'Stock Data'!$J$2:$J$1239,'Stock Data'!L$2:L$1239)</f>
        <v>114661.9</v>
      </c>
      <c r="M179" s="108">
        <f>_xlfn.XLOOKUP($J179,'Stock Data'!$J$2:$J$1239,'Stock Data'!M$2:M$1239)</f>
        <v>114001.5</v>
      </c>
      <c r="N179" s="108">
        <f>_xlfn.XLOOKUP($J179,'Stock Data'!$J$2:$J$1239,'Stock Data'!N$2:N$1239)</f>
        <v>114084.5</v>
      </c>
      <c r="O179" s="108">
        <f>_xlfn.XLOOKUP($J179,'Stock Data'!$J$2:$J$1239,'Stock Data'!O$2:O$1239)</f>
        <v>128435379</v>
      </c>
      <c r="P179" s="111">
        <f t="shared" si="27"/>
        <v>1.6308579308673712E-2</v>
      </c>
    </row>
    <row r="180" spans="1:16" x14ac:dyDescent="0.3">
      <c r="A180" s="101">
        <v>45735</v>
      </c>
      <c r="B180" s="106" t="str">
        <f t="shared" ref="B180:B181" si="34">TEXT(A180,"dddd")</f>
        <v>Wednesday</v>
      </c>
      <c r="C180" s="108">
        <v>908.99</v>
      </c>
      <c r="D180" s="108">
        <v>910</v>
      </c>
      <c r="E180" s="108">
        <v>903.04</v>
      </c>
      <c r="F180" s="108">
        <v>906.88</v>
      </c>
      <c r="G180" s="108">
        <v>6201</v>
      </c>
      <c r="H180" s="111">
        <f t="shared" si="25"/>
        <v>2.6497787134820615E-2</v>
      </c>
      <c r="J180" s="102">
        <f t="shared" ref="J180:J181" si="35">A180</f>
        <v>45735</v>
      </c>
      <c r="K180" s="108">
        <f>_xlfn.XLOOKUP($J180,'Stock Data'!$J$2:$J$1239,'Stock Data'!K$2:K$1239)</f>
        <v>117198.39999999999</v>
      </c>
      <c r="L180" s="108">
        <f>_xlfn.XLOOKUP($J180,'Stock Data'!$J$2:$J$1239,'Stock Data'!L$2:L$1239)</f>
        <v>118243.6</v>
      </c>
      <c r="M180" s="108">
        <f>_xlfn.XLOOKUP($J180,'Stock Data'!$J$2:$J$1239,'Stock Data'!M$2:M$1239)</f>
        <v>116882.8</v>
      </c>
      <c r="N180" s="108">
        <f>_xlfn.XLOOKUP($J180,'Stock Data'!$J$2:$J$1239,'Stock Data'!N$2:N$1239)</f>
        <v>117974</v>
      </c>
      <c r="O180" s="108">
        <f>_xlfn.XLOOKUP($J180,'Stock Data'!$J$2:$J$1239,'Stock Data'!O$2:O$1239)</f>
        <v>301111478</v>
      </c>
      <c r="P180" s="111">
        <f t="shared" si="27"/>
        <v>3.4093150252663594E-2</v>
      </c>
    </row>
    <row r="181" spans="1:16" x14ac:dyDescent="0.3">
      <c r="A181" s="101">
        <v>45742</v>
      </c>
      <c r="B181" s="106" t="str">
        <f t="shared" si="34"/>
        <v>Wednesday</v>
      </c>
      <c r="C181" s="108">
        <v>970</v>
      </c>
      <c r="D181" s="108">
        <v>970</v>
      </c>
      <c r="E181" s="108">
        <v>935</v>
      </c>
      <c r="F181" s="108">
        <v>942.33</v>
      </c>
      <c r="G181" s="108">
        <v>11524</v>
      </c>
      <c r="H181" s="111">
        <f t="shared" si="25"/>
        <v>3.9090067043048744E-2</v>
      </c>
      <c r="J181" s="102">
        <f t="shared" si="35"/>
        <v>45742</v>
      </c>
      <c r="K181" s="108">
        <f>_xlfn.XLOOKUP($J181,'Stock Data'!$J$2:$J$1239,'Stock Data'!K$2:K$1239)</f>
        <v>117935.8</v>
      </c>
      <c r="L181" s="108">
        <f>_xlfn.XLOOKUP($J181,'Stock Data'!$J$2:$J$1239,'Stock Data'!L$2:L$1239)</f>
        <v>118220.9</v>
      </c>
      <c r="M181" s="108">
        <f>_xlfn.XLOOKUP($J181,'Stock Data'!$J$2:$J$1239,'Stock Data'!M$2:M$1239)</f>
        <v>117178.2</v>
      </c>
      <c r="N181" s="108">
        <f>_xlfn.XLOOKUP($J181,'Stock Data'!$J$2:$J$1239,'Stock Data'!N$2:N$1239)</f>
        <v>117772.3</v>
      </c>
      <c r="O181" s="108">
        <f>_xlfn.XLOOKUP($J181,'Stock Data'!$J$2:$J$1239,'Stock Data'!O$2:O$1239)</f>
        <v>231392631</v>
      </c>
      <c r="P181" s="111">
        <f t="shared" si="27"/>
        <v>-1.7096987471815577E-3</v>
      </c>
    </row>
  </sheetData>
  <autoFilter ref="A2:H181" xr:uid="{3C4E41C4-459E-4325-B294-62711BFE7998}"/>
  <mergeCells count="2">
    <mergeCell ref="A1:G1"/>
    <mergeCell ref="J1:O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E41C4-459E-4325-B294-62711BFE7998}">
  <sheetPr codeName="Sheet21"/>
  <dimension ref="A1:X906"/>
  <sheetViews>
    <sheetView showGridLines="0" workbookViewId="0">
      <selection activeCell="S5" sqref="S5"/>
    </sheetView>
  </sheetViews>
  <sheetFormatPr defaultRowHeight="14.4" x14ac:dyDescent="0.3"/>
  <cols>
    <col min="1" max="2" width="13.6640625" style="22" customWidth="1"/>
    <col min="7" max="7" width="11.5546875" style="105" bestFit="1" customWidth="1"/>
    <col min="8" max="8" width="11.5546875" style="105" customWidth="1"/>
    <col min="10" max="10" width="10.33203125" bestFit="1" customWidth="1"/>
    <col min="15" max="15" width="12.33203125" style="105" customWidth="1"/>
    <col min="16" max="16" width="11.5546875" style="105" customWidth="1"/>
    <col min="18" max="18" width="13.21875" bestFit="1" customWidth="1"/>
    <col min="19" max="19" width="10.44140625" bestFit="1" customWidth="1"/>
    <col min="20" max="20" width="11.44140625" bestFit="1" customWidth="1"/>
    <col min="22" max="22" width="13.21875" bestFit="1" customWidth="1"/>
    <col min="23" max="23" width="10.44140625" bestFit="1" customWidth="1"/>
    <col min="24" max="24" width="11.44140625" bestFit="1" customWidth="1"/>
  </cols>
  <sheetData>
    <row r="1" spans="1:24" x14ac:dyDescent="0.3">
      <c r="A1" s="153" t="s">
        <v>737</v>
      </c>
      <c r="B1" s="153"/>
      <c r="C1" s="153"/>
      <c r="D1" s="153"/>
      <c r="E1" s="153"/>
      <c r="F1" s="153"/>
      <c r="G1" s="153"/>
      <c r="H1" s="109"/>
      <c r="J1" s="153" t="s">
        <v>731</v>
      </c>
      <c r="K1" s="153"/>
      <c r="L1" s="153"/>
      <c r="M1" s="153"/>
      <c r="N1" s="153"/>
      <c r="O1" s="153"/>
      <c r="P1" s="109"/>
    </row>
    <row r="2" spans="1:24" x14ac:dyDescent="0.3">
      <c r="A2" s="106" t="s">
        <v>364</v>
      </c>
      <c r="B2" s="96" t="s">
        <v>742</v>
      </c>
      <c r="C2" s="97" t="s">
        <v>732</v>
      </c>
      <c r="D2" s="97" t="s">
        <v>733</v>
      </c>
      <c r="E2" s="97" t="s">
        <v>734</v>
      </c>
      <c r="F2" s="97" t="s">
        <v>735</v>
      </c>
      <c r="G2" s="98" t="s">
        <v>739</v>
      </c>
      <c r="H2" s="110" t="s">
        <v>743</v>
      </c>
      <c r="J2" s="99" t="s">
        <v>364</v>
      </c>
      <c r="K2" s="99" t="s">
        <v>732</v>
      </c>
      <c r="L2" s="99" t="s">
        <v>733</v>
      </c>
      <c r="M2" s="99" t="s">
        <v>734</v>
      </c>
      <c r="N2" s="99" t="s">
        <v>735</v>
      </c>
      <c r="O2" s="100" t="s">
        <v>739</v>
      </c>
      <c r="P2" s="110" t="s">
        <v>743</v>
      </c>
    </row>
    <row r="3" spans="1:24" x14ac:dyDescent="0.3">
      <c r="A3" s="101">
        <v>44197</v>
      </c>
      <c r="B3" s="106" t="str">
        <f>TEXT(A3,"dddd")</f>
        <v>Friday</v>
      </c>
      <c r="C3" s="108">
        <v>482.01</v>
      </c>
      <c r="D3" s="108">
        <v>518</v>
      </c>
      <c r="E3" s="108">
        <v>482.01</v>
      </c>
      <c r="F3" s="108">
        <v>518</v>
      </c>
      <c r="G3" s="108">
        <v>1100</v>
      </c>
      <c r="H3" s="111" t="e">
        <f>(F3-F2)/F2</f>
        <v>#VALUE!</v>
      </c>
      <c r="J3" s="102">
        <f>A3</f>
        <v>44197</v>
      </c>
      <c r="K3" s="108">
        <f>_xlfn.XLOOKUP($J3,'Stock Data'!$J$2:$J$1239,'Stock Data'!K$2:K$1239)</f>
        <v>43922.879999999997</v>
      </c>
      <c r="L3" s="108">
        <f>_xlfn.XLOOKUP($J3,'Stock Data'!$J$2:$J$1239,'Stock Data'!L$2:L$1239)</f>
        <v>44874.86</v>
      </c>
      <c r="M3" s="108">
        <f>_xlfn.XLOOKUP($J3,'Stock Data'!$J$2:$J$1239,'Stock Data'!M$2:M$1239)</f>
        <v>43851.71</v>
      </c>
      <c r="N3" s="108">
        <f>_xlfn.XLOOKUP($J3,'Stock Data'!$J$2:$J$1239,'Stock Data'!N$2:N$1239)</f>
        <v>44434.8</v>
      </c>
      <c r="O3" s="108">
        <f>_xlfn.XLOOKUP($J3,'Stock Data'!$J$2:$J$1239,'Stock Data'!O$2:O$1239)</f>
        <v>386326077</v>
      </c>
      <c r="P3" s="111" t="e">
        <f>(N3-N2)/N2</f>
        <v>#VALUE!</v>
      </c>
      <c r="S3" s="22">
        <f>A3</f>
        <v>44197</v>
      </c>
      <c r="T3" s="22">
        <f>A906</f>
        <v>45743</v>
      </c>
      <c r="W3" s="22">
        <v>44197</v>
      </c>
      <c r="X3" s="22">
        <v>45743</v>
      </c>
    </row>
    <row r="4" spans="1:24" x14ac:dyDescent="0.3">
      <c r="A4" s="101">
        <v>44200</v>
      </c>
      <c r="B4" s="106" t="str">
        <f t="shared" ref="B4:B67" si="0">TEXT(A4,"dddd")</f>
        <v>Monday</v>
      </c>
      <c r="C4" s="108">
        <v>480</v>
      </c>
      <c r="D4" s="108">
        <v>517.99</v>
      </c>
      <c r="E4" s="108">
        <v>480</v>
      </c>
      <c r="F4" s="108">
        <v>516</v>
      </c>
      <c r="G4" s="108">
        <v>3200</v>
      </c>
      <c r="H4" s="111">
        <f>(F4-F3)/F3</f>
        <v>-3.8610038610038611E-3</v>
      </c>
      <c r="J4" s="102">
        <f t="shared" ref="J4:J67" si="1">A4</f>
        <v>44200</v>
      </c>
      <c r="K4" s="108">
        <f>_xlfn.XLOOKUP($J4,'Stock Data'!$J$2:$J$1239,'Stock Data'!K$2:K$1239)</f>
        <v>44516.23</v>
      </c>
      <c r="L4" s="108">
        <f>_xlfn.XLOOKUP($J4,'Stock Data'!$J$2:$J$1239,'Stock Data'!L$2:L$1239)</f>
        <v>45074.37</v>
      </c>
      <c r="M4" s="108">
        <f>_xlfn.XLOOKUP($J4,'Stock Data'!$J$2:$J$1239,'Stock Data'!M$2:M$1239)</f>
        <v>44493.77</v>
      </c>
      <c r="N4" s="108">
        <f>_xlfn.XLOOKUP($J4,'Stock Data'!$J$2:$J$1239,'Stock Data'!N$2:N$1239)</f>
        <v>44686.46</v>
      </c>
      <c r="O4" s="108">
        <f>_xlfn.XLOOKUP($J4,'Stock Data'!$J$2:$J$1239,'Stock Data'!O$2:O$1239)</f>
        <v>335131019</v>
      </c>
      <c r="P4" s="111">
        <f>(N4-N3)/N3</f>
        <v>5.6635789966421862E-3</v>
      </c>
      <c r="R4" t="s">
        <v>731</v>
      </c>
      <c r="S4" s="104">
        <f>_xlfn.XLOOKUP(S3,$J$3:$J$906,$N$3:$N$906)</f>
        <v>44434.8</v>
      </c>
      <c r="T4" s="104">
        <f>_xlfn.XLOOKUP(T3,$J$3:$J$906,$N$3:$N$906)</f>
        <v>117806.7</v>
      </c>
      <c r="V4" t="s">
        <v>772</v>
      </c>
      <c r="W4" s="104">
        <f>_xlfn.XLOOKUP(W3,$A$3:$A$906,$F$3:$F$906)</f>
        <v>518</v>
      </c>
      <c r="X4" s="104">
        <f>_xlfn.XLOOKUP(X3,$A$3:$A$906,$F$3:$F$906)</f>
        <v>943.66</v>
      </c>
    </row>
    <row r="5" spans="1:24" x14ac:dyDescent="0.3">
      <c r="A5" s="101">
        <v>44201</v>
      </c>
      <c r="B5" s="106" t="str">
        <f t="shared" si="0"/>
        <v>Tuesday</v>
      </c>
      <c r="C5" s="108">
        <v>520.99</v>
      </c>
      <c r="D5" s="108">
        <v>520.99</v>
      </c>
      <c r="E5" s="108">
        <v>520.99</v>
      </c>
      <c r="F5" s="108">
        <v>520.99</v>
      </c>
      <c r="G5" s="108">
        <v>100</v>
      </c>
      <c r="H5" s="111">
        <f t="shared" ref="H5:H68" si="2">(F5-F4)/F4</f>
        <v>9.6705426356589325E-3</v>
      </c>
      <c r="J5" s="102">
        <f t="shared" si="1"/>
        <v>44201</v>
      </c>
      <c r="K5" s="108">
        <f>_xlfn.XLOOKUP($J5,'Stock Data'!$J$2:$J$1239,'Stock Data'!K$2:K$1239)</f>
        <v>44710.89</v>
      </c>
      <c r="L5" s="108">
        <f>_xlfn.XLOOKUP($J5,'Stock Data'!$J$2:$J$1239,'Stock Data'!L$2:L$1239)</f>
        <v>44830.28</v>
      </c>
      <c r="M5" s="108">
        <f>_xlfn.XLOOKUP($J5,'Stock Data'!$J$2:$J$1239,'Stock Data'!M$2:M$1239)</f>
        <v>44458.71</v>
      </c>
      <c r="N5" s="108">
        <f>_xlfn.XLOOKUP($J5,'Stock Data'!$J$2:$J$1239,'Stock Data'!N$2:N$1239)</f>
        <v>44650.43</v>
      </c>
      <c r="O5" s="108">
        <f>_xlfn.XLOOKUP($J5,'Stock Data'!$J$2:$J$1239,'Stock Data'!O$2:O$1239)</f>
        <v>282286985</v>
      </c>
      <c r="P5" s="111">
        <f t="shared" ref="P5:P68" si="3">(N5-N4)/N4</f>
        <v>-8.0628449870495081E-4</v>
      </c>
      <c r="R5" t="s">
        <v>736</v>
      </c>
      <c r="S5" s="36">
        <f>((T4/S4)^(1/4.25))-1</f>
        <v>0.2578664450093282</v>
      </c>
      <c r="V5" t="s">
        <v>736</v>
      </c>
      <c r="W5" s="36">
        <f>((X4/W4)^(1/4.25))-1</f>
        <v>0.1515711427708748</v>
      </c>
    </row>
    <row r="6" spans="1:24" x14ac:dyDescent="0.3">
      <c r="A6" s="101">
        <v>44202</v>
      </c>
      <c r="B6" s="106" t="str">
        <f t="shared" si="0"/>
        <v>Wednesday</v>
      </c>
      <c r="C6" s="108">
        <v>517.99</v>
      </c>
      <c r="D6" s="108">
        <v>520</v>
      </c>
      <c r="E6" s="108">
        <v>517.99</v>
      </c>
      <c r="F6" s="108">
        <v>520</v>
      </c>
      <c r="G6" s="108">
        <v>20100</v>
      </c>
      <c r="H6" s="111">
        <f t="shared" si="2"/>
        <v>-1.9002284112939003E-3</v>
      </c>
      <c r="J6" s="102">
        <f t="shared" si="1"/>
        <v>44202</v>
      </c>
      <c r="K6" s="108">
        <f>_xlfn.XLOOKUP($J6,'Stock Data'!$J$2:$J$1239,'Stock Data'!K$2:K$1239)</f>
        <v>44812.38</v>
      </c>
      <c r="L6" s="108">
        <f>_xlfn.XLOOKUP($J6,'Stock Data'!$J$2:$J$1239,'Stock Data'!L$2:L$1239)</f>
        <v>45194.63</v>
      </c>
      <c r="M6" s="108">
        <f>_xlfn.XLOOKUP($J6,'Stock Data'!$J$2:$J$1239,'Stock Data'!M$2:M$1239)</f>
        <v>44812.38</v>
      </c>
      <c r="N6" s="108">
        <f>_xlfn.XLOOKUP($J6,'Stock Data'!$J$2:$J$1239,'Stock Data'!N$2:N$1239)</f>
        <v>45153.42</v>
      </c>
      <c r="O6" s="108">
        <f>_xlfn.XLOOKUP($J6,'Stock Data'!$J$2:$J$1239,'Stock Data'!O$2:O$1239)</f>
        <v>373173822</v>
      </c>
      <c r="P6" s="111">
        <f t="shared" si="3"/>
        <v>1.1265065084479544E-2</v>
      </c>
    </row>
    <row r="7" spans="1:24" x14ac:dyDescent="0.3">
      <c r="A7" s="101">
        <v>44203</v>
      </c>
      <c r="B7" s="106" t="str">
        <f t="shared" si="0"/>
        <v>Thursday</v>
      </c>
      <c r="C7" s="108">
        <v>510</v>
      </c>
      <c r="D7" s="108">
        <v>510</v>
      </c>
      <c r="E7" s="108">
        <v>500</v>
      </c>
      <c r="F7" s="108">
        <v>500</v>
      </c>
      <c r="G7" s="108">
        <v>1300</v>
      </c>
      <c r="H7" s="111">
        <f t="shared" si="2"/>
        <v>-3.8461538461538464E-2</v>
      </c>
      <c r="J7" s="102">
        <f t="shared" si="1"/>
        <v>44203</v>
      </c>
      <c r="K7" s="108">
        <f>_xlfn.XLOOKUP($J7,'Stock Data'!$J$2:$J$1239,'Stock Data'!K$2:K$1239)</f>
        <v>45161.11</v>
      </c>
      <c r="L7" s="108">
        <f>_xlfn.XLOOKUP($J7,'Stock Data'!$J$2:$J$1239,'Stock Data'!L$2:L$1239)</f>
        <v>45619.8</v>
      </c>
      <c r="M7" s="108">
        <f>_xlfn.XLOOKUP($J7,'Stock Data'!$J$2:$J$1239,'Stock Data'!M$2:M$1239)</f>
        <v>45153.42</v>
      </c>
      <c r="N7" s="108">
        <f>_xlfn.XLOOKUP($J7,'Stock Data'!$J$2:$J$1239,'Stock Data'!N$2:N$1239)</f>
        <v>45344.54</v>
      </c>
      <c r="O7" s="108">
        <f>_xlfn.XLOOKUP($J7,'Stock Data'!$J$2:$J$1239,'Stock Data'!O$2:O$1239)</f>
        <v>394721233</v>
      </c>
      <c r="P7" s="111">
        <f t="shared" si="3"/>
        <v>4.2326804924190152E-3</v>
      </c>
      <c r="S7" s="22">
        <f>A7</f>
        <v>44203</v>
      </c>
      <c r="T7" s="22">
        <v>44599</v>
      </c>
      <c r="W7" s="22">
        <v>44203</v>
      </c>
      <c r="X7" s="22">
        <v>44599</v>
      </c>
    </row>
    <row r="8" spans="1:24" x14ac:dyDescent="0.3">
      <c r="A8" s="101">
        <v>44204</v>
      </c>
      <c r="B8" s="106" t="str">
        <f t="shared" si="0"/>
        <v>Friday</v>
      </c>
      <c r="C8" s="108">
        <v>500.01</v>
      </c>
      <c r="D8" s="108">
        <v>500.01</v>
      </c>
      <c r="E8" s="108">
        <v>485.01</v>
      </c>
      <c r="F8" s="108">
        <v>492.11</v>
      </c>
      <c r="G8" s="108">
        <v>1500</v>
      </c>
      <c r="H8" s="111">
        <f t="shared" si="2"/>
        <v>-1.5779999999999971E-2</v>
      </c>
      <c r="J8" s="102">
        <f t="shared" si="1"/>
        <v>44204</v>
      </c>
      <c r="K8" s="108">
        <f>_xlfn.XLOOKUP($J8,'Stock Data'!$J$2:$J$1239,'Stock Data'!K$2:K$1239)</f>
        <v>45515.45</v>
      </c>
      <c r="L8" s="108">
        <f>_xlfn.XLOOKUP($J8,'Stock Data'!$J$2:$J$1239,'Stock Data'!L$2:L$1239)</f>
        <v>45916.33</v>
      </c>
      <c r="M8" s="108">
        <f>_xlfn.XLOOKUP($J8,'Stock Data'!$J$2:$J$1239,'Stock Data'!M$2:M$1239)</f>
        <v>45503.43</v>
      </c>
      <c r="N8" s="108">
        <f>_xlfn.XLOOKUP($J8,'Stock Data'!$J$2:$J$1239,'Stock Data'!N$2:N$1239)</f>
        <v>45654.34</v>
      </c>
      <c r="O8" s="108">
        <f>_xlfn.XLOOKUP($J8,'Stock Data'!$J$2:$J$1239,'Stock Data'!O$2:O$1239)</f>
        <v>457583141</v>
      </c>
      <c r="P8" s="111">
        <f t="shared" si="3"/>
        <v>6.8321345855530922E-3</v>
      </c>
      <c r="R8" t="s">
        <v>731</v>
      </c>
      <c r="S8" s="104">
        <f>_xlfn.XLOOKUP(S7,$J$3:$J$906,$N$3:$N$906)</f>
        <v>45344.54</v>
      </c>
      <c r="T8" s="104">
        <f>_xlfn.XLOOKUP(T7,$J$3:$J$906,$N$3:$N$906)</f>
        <v>45841.25</v>
      </c>
      <c r="V8" t="s">
        <v>772</v>
      </c>
      <c r="W8" s="104">
        <f>_xlfn.XLOOKUP(W7,$A$3:$A$906,$F$3:$F$906)</f>
        <v>500</v>
      </c>
      <c r="X8" s="104">
        <f>_xlfn.XLOOKUP(X7,$A$3:$A$906,$F$3:$F$906)</f>
        <v>403</v>
      </c>
    </row>
    <row r="9" spans="1:24" x14ac:dyDescent="0.3">
      <c r="A9" s="101">
        <v>44207</v>
      </c>
      <c r="B9" s="106" t="str">
        <f t="shared" si="0"/>
        <v>Monday</v>
      </c>
      <c r="C9" s="108">
        <v>499.99</v>
      </c>
      <c r="D9" s="108">
        <v>500</v>
      </c>
      <c r="E9" s="108">
        <v>485.01</v>
      </c>
      <c r="F9" s="108">
        <v>497.94</v>
      </c>
      <c r="G9" s="108">
        <v>8100</v>
      </c>
      <c r="H9" s="111">
        <f t="shared" si="2"/>
        <v>1.1846944788766706E-2</v>
      </c>
      <c r="J9" s="102">
        <f t="shared" si="1"/>
        <v>44207</v>
      </c>
      <c r="K9" s="108">
        <f>_xlfn.XLOOKUP($J9,'Stock Data'!$J$2:$J$1239,'Stock Data'!K$2:K$1239)</f>
        <v>45962.94</v>
      </c>
      <c r="L9" s="108">
        <f>_xlfn.XLOOKUP($J9,'Stock Data'!$J$2:$J$1239,'Stock Data'!L$2:L$1239)</f>
        <v>46108.97</v>
      </c>
      <c r="M9" s="108">
        <f>_xlfn.XLOOKUP($J9,'Stock Data'!$J$2:$J$1239,'Stock Data'!M$2:M$1239)</f>
        <v>45527.34</v>
      </c>
      <c r="N9" s="108">
        <f>_xlfn.XLOOKUP($J9,'Stock Data'!$J$2:$J$1239,'Stock Data'!N$2:N$1239)</f>
        <v>45605.42</v>
      </c>
      <c r="O9" s="108">
        <f>_xlfn.XLOOKUP($J9,'Stock Data'!$J$2:$J$1239,'Stock Data'!O$2:O$1239)</f>
        <v>264622365</v>
      </c>
      <c r="P9" s="111">
        <f t="shared" si="3"/>
        <v>-1.0715301108284176E-3</v>
      </c>
      <c r="R9" t="s">
        <v>736</v>
      </c>
      <c r="S9" s="36">
        <f>(T8/S8)-1</f>
        <v>1.0954130309845489E-2</v>
      </c>
      <c r="V9" t="s">
        <v>736</v>
      </c>
      <c r="W9" s="36">
        <f>((X8/W8)^(1/4.25))-1</f>
        <v>-4.9480159838138804E-2</v>
      </c>
    </row>
    <row r="10" spans="1:24" x14ac:dyDescent="0.3">
      <c r="A10" s="101">
        <v>44208</v>
      </c>
      <c r="B10" s="106" t="str">
        <f t="shared" si="0"/>
        <v>Tuesday</v>
      </c>
      <c r="C10" s="108">
        <v>500</v>
      </c>
      <c r="D10" s="108">
        <v>500</v>
      </c>
      <c r="E10" s="108">
        <v>498</v>
      </c>
      <c r="F10" s="108">
        <v>498</v>
      </c>
      <c r="G10" s="108">
        <v>500</v>
      </c>
      <c r="H10" s="111">
        <f t="shared" si="2"/>
        <v>1.204964453548666E-4</v>
      </c>
      <c r="J10" s="102">
        <f t="shared" si="1"/>
        <v>44208</v>
      </c>
      <c r="K10" s="108">
        <f>_xlfn.XLOOKUP($J10,'Stock Data'!$J$2:$J$1239,'Stock Data'!K$2:K$1239)</f>
        <v>45707.7</v>
      </c>
      <c r="L10" s="108">
        <f>_xlfn.XLOOKUP($J10,'Stock Data'!$J$2:$J$1239,'Stock Data'!L$2:L$1239)</f>
        <v>46013.36</v>
      </c>
      <c r="M10" s="108">
        <f>_xlfn.XLOOKUP($J10,'Stock Data'!$J$2:$J$1239,'Stock Data'!M$2:M$1239)</f>
        <v>45701.279999999999</v>
      </c>
      <c r="N10" s="108">
        <f>_xlfn.XLOOKUP($J10,'Stock Data'!$J$2:$J$1239,'Stock Data'!N$2:N$1239)</f>
        <v>45922.04</v>
      </c>
      <c r="O10" s="108">
        <f>_xlfn.XLOOKUP($J10,'Stock Data'!$J$2:$J$1239,'Stock Data'!O$2:O$1239)</f>
        <v>506698986</v>
      </c>
      <c r="P10" s="111">
        <f t="shared" si="3"/>
        <v>6.9425958581239384E-3</v>
      </c>
    </row>
    <row r="11" spans="1:24" x14ac:dyDescent="0.3">
      <c r="A11" s="101">
        <v>44209</v>
      </c>
      <c r="B11" s="106" t="str">
        <f t="shared" si="0"/>
        <v>Wednesday</v>
      </c>
      <c r="C11" s="108">
        <v>490.5</v>
      </c>
      <c r="D11" s="108">
        <v>500</v>
      </c>
      <c r="E11" s="108">
        <v>490.5</v>
      </c>
      <c r="F11" s="108">
        <v>500</v>
      </c>
      <c r="G11" s="108">
        <v>900</v>
      </c>
      <c r="H11" s="111">
        <f t="shared" si="2"/>
        <v>4.0160642570281121E-3</v>
      </c>
      <c r="J11" s="102">
        <f t="shared" si="1"/>
        <v>44209</v>
      </c>
      <c r="K11" s="108">
        <f>_xlfn.XLOOKUP($J11,'Stock Data'!$J$2:$J$1239,'Stock Data'!K$2:K$1239)</f>
        <v>46185.65</v>
      </c>
      <c r="L11" s="108">
        <f>_xlfn.XLOOKUP($J11,'Stock Data'!$J$2:$J$1239,'Stock Data'!L$2:L$1239)</f>
        <v>46316.33</v>
      </c>
      <c r="M11" s="108">
        <f>_xlfn.XLOOKUP($J11,'Stock Data'!$J$2:$J$1239,'Stock Data'!M$2:M$1239)</f>
        <v>46058.12</v>
      </c>
      <c r="N11" s="108">
        <f>_xlfn.XLOOKUP($J11,'Stock Data'!$J$2:$J$1239,'Stock Data'!N$2:N$1239)</f>
        <v>46091.96</v>
      </c>
      <c r="O11" s="108">
        <f>_xlfn.XLOOKUP($J11,'Stock Data'!$J$2:$J$1239,'Stock Data'!O$2:O$1239)</f>
        <v>466266888</v>
      </c>
      <c r="P11" s="111">
        <f t="shared" si="3"/>
        <v>3.7001840510569269E-3</v>
      </c>
      <c r="S11" s="22">
        <v>44599</v>
      </c>
      <c r="T11" s="22">
        <v>44964</v>
      </c>
      <c r="W11" s="22">
        <v>44599</v>
      </c>
      <c r="X11" s="22">
        <v>44964</v>
      </c>
    </row>
    <row r="12" spans="1:24" x14ac:dyDescent="0.3">
      <c r="A12" s="101">
        <v>44210</v>
      </c>
      <c r="B12" s="106" t="str">
        <f t="shared" si="0"/>
        <v>Thursday</v>
      </c>
      <c r="C12" s="108">
        <v>499.99</v>
      </c>
      <c r="D12" s="108">
        <v>499.99</v>
      </c>
      <c r="E12" s="108">
        <v>499.99</v>
      </c>
      <c r="F12" s="108">
        <v>499.99</v>
      </c>
      <c r="G12" s="108">
        <v>100</v>
      </c>
      <c r="H12" s="111">
        <f t="shared" si="2"/>
        <v>-1.9999999999981811E-5</v>
      </c>
      <c r="J12" s="102">
        <f t="shared" si="1"/>
        <v>44210</v>
      </c>
      <c r="K12" s="108">
        <f>_xlfn.XLOOKUP($J12,'Stock Data'!$J$2:$J$1239,'Stock Data'!K$2:K$1239)</f>
        <v>46150.45</v>
      </c>
      <c r="L12" s="108">
        <f>_xlfn.XLOOKUP($J12,'Stock Data'!$J$2:$J$1239,'Stock Data'!L$2:L$1239)</f>
        <v>46272.58</v>
      </c>
      <c r="M12" s="108">
        <f>_xlfn.XLOOKUP($J12,'Stock Data'!$J$2:$J$1239,'Stock Data'!M$2:M$1239)</f>
        <v>45852.83</v>
      </c>
      <c r="N12" s="108">
        <f>_xlfn.XLOOKUP($J12,'Stock Data'!$J$2:$J$1239,'Stock Data'!N$2:N$1239)</f>
        <v>45989.35</v>
      </c>
      <c r="O12" s="108">
        <f>_xlfn.XLOOKUP($J12,'Stock Data'!$J$2:$J$1239,'Stock Data'!O$2:O$1239)</f>
        <v>286401278</v>
      </c>
      <c r="P12" s="111">
        <f t="shared" si="3"/>
        <v>-2.2262017063279711E-3</v>
      </c>
      <c r="R12" t="s">
        <v>731</v>
      </c>
      <c r="S12" s="104">
        <f>_xlfn.XLOOKUP(S11,$J$3:$J$906,$N$3:$N$906)</f>
        <v>45841.25</v>
      </c>
      <c r="T12" s="104">
        <f>_xlfn.XLOOKUP(T11,$J$3:$J$906,$N$3:$N$906)</f>
        <v>41522.76</v>
      </c>
      <c r="V12" t="s">
        <v>772</v>
      </c>
      <c r="W12" s="104">
        <f>_xlfn.XLOOKUP(W11,$A$3:$A$906,$F$3:$F$906)</f>
        <v>403</v>
      </c>
      <c r="X12" s="104">
        <f>_xlfn.XLOOKUP(X11,$A$3:$A$906,$F$3:$F$906)</f>
        <v>273</v>
      </c>
    </row>
    <row r="13" spans="1:24" x14ac:dyDescent="0.3">
      <c r="A13" s="101">
        <v>44211</v>
      </c>
      <c r="B13" s="106" t="str">
        <f t="shared" si="0"/>
        <v>Friday</v>
      </c>
      <c r="C13" s="108">
        <v>483.1</v>
      </c>
      <c r="D13" s="108">
        <v>483.1</v>
      </c>
      <c r="E13" s="108">
        <v>483.1</v>
      </c>
      <c r="F13" s="108">
        <v>483.1</v>
      </c>
      <c r="G13" s="108">
        <v>100</v>
      </c>
      <c r="H13" s="111">
        <f t="shared" si="2"/>
        <v>-3.3780675613512244E-2</v>
      </c>
      <c r="J13" s="102">
        <f t="shared" si="1"/>
        <v>44211</v>
      </c>
      <c r="K13" s="108">
        <f>_xlfn.XLOOKUP($J13,'Stock Data'!$J$2:$J$1239,'Stock Data'!K$2:K$1239)</f>
        <v>46080.85</v>
      </c>
      <c r="L13" s="108">
        <f>_xlfn.XLOOKUP($J13,'Stock Data'!$J$2:$J$1239,'Stock Data'!L$2:L$1239)</f>
        <v>46177.38</v>
      </c>
      <c r="M13" s="108">
        <f>_xlfn.XLOOKUP($J13,'Stock Data'!$J$2:$J$1239,'Stock Data'!M$2:M$1239)</f>
        <v>45873.08</v>
      </c>
      <c r="N13" s="108">
        <f>_xlfn.XLOOKUP($J13,'Stock Data'!$J$2:$J$1239,'Stock Data'!N$2:N$1239)</f>
        <v>45931</v>
      </c>
      <c r="O13" s="108">
        <f>_xlfn.XLOOKUP($J13,'Stock Data'!$J$2:$J$1239,'Stock Data'!O$2:O$1239)</f>
        <v>221928753</v>
      </c>
      <c r="P13" s="111">
        <f t="shared" si="3"/>
        <v>-1.268772009171657E-3</v>
      </c>
      <c r="R13" t="s">
        <v>736</v>
      </c>
      <c r="S13" s="36">
        <f>(T12/S12)-1</f>
        <v>-9.4205328170588687E-2</v>
      </c>
      <c r="V13" t="s">
        <v>736</v>
      </c>
      <c r="W13" s="36">
        <f>((X12/W12)^(1/4.25))-1</f>
        <v>-8.7565309963635873E-2</v>
      </c>
    </row>
    <row r="14" spans="1:24" x14ac:dyDescent="0.3">
      <c r="A14" s="101">
        <v>44214</v>
      </c>
      <c r="B14" s="106" t="str">
        <f t="shared" si="0"/>
        <v>Monday</v>
      </c>
      <c r="C14" s="108">
        <v>483.1</v>
      </c>
      <c r="D14" s="108">
        <v>485</v>
      </c>
      <c r="E14" s="108">
        <v>476.05</v>
      </c>
      <c r="F14" s="108">
        <v>485</v>
      </c>
      <c r="G14" s="108">
        <v>5100</v>
      </c>
      <c r="H14" s="111">
        <f t="shared" si="2"/>
        <v>3.9329331401365703E-3</v>
      </c>
      <c r="J14" s="102">
        <f t="shared" si="1"/>
        <v>44214</v>
      </c>
      <c r="K14" s="108">
        <f>_xlfn.XLOOKUP($J14,'Stock Data'!$J$2:$J$1239,'Stock Data'!K$2:K$1239)</f>
        <v>45950.46</v>
      </c>
      <c r="L14" s="108">
        <f>_xlfn.XLOOKUP($J14,'Stock Data'!$J$2:$J$1239,'Stock Data'!L$2:L$1239)</f>
        <v>46066.48</v>
      </c>
      <c r="M14" s="108">
        <f>_xlfn.XLOOKUP($J14,'Stock Data'!$J$2:$J$1239,'Stock Data'!M$2:M$1239)</f>
        <v>45712.07</v>
      </c>
      <c r="N14" s="108">
        <f>_xlfn.XLOOKUP($J14,'Stock Data'!$J$2:$J$1239,'Stock Data'!N$2:N$1239)</f>
        <v>45726.68</v>
      </c>
      <c r="O14" s="108">
        <f>_xlfn.XLOOKUP($J14,'Stock Data'!$J$2:$J$1239,'Stock Data'!O$2:O$1239)</f>
        <v>285141893</v>
      </c>
      <c r="P14" s="111">
        <f t="shared" si="3"/>
        <v>-4.4484117480568615E-3</v>
      </c>
      <c r="S14" s="36"/>
    </row>
    <row r="15" spans="1:24" x14ac:dyDescent="0.3">
      <c r="A15" s="101">
        <v>44215</v>
      </c>
      <c r="B15" s="106" t="str">
        <f t="shared" si="0"/>
        <v>Tuesday</v>
      </c>
      <c r="C15" s="108">
        <v>491.87</v>
      </c>
      <c r="D15" s="108">
        <v>492</v>
      </c>
      <c r="E15" s="108">
        <v>491.8</v>
      </c>
      <c r="F15" s="108">
        <v>492</v>
      </c>
      <c r="G15" s="108">
        <v>700</v>
      </c>
      <c r="H15" s="111">
        <f t="shared" si="2"/>
        <v>1.443298969072165E-2</v>
      </c>
      <c r="J15" s="102">
        <f t="shared" si="1"/>
        <v>44215</v>
      </c>
      <c r="K15" s="108">
        <f>_xlfn.XLOOKUP($J15,'Stock Data'!$J$2:$J$1239,'Stock Data'!K$2:K$1239)</f>
        <v>45750.92</v>
      </c>
      <c r="L15" s="108">
        <f>_xlfn.XLOOKUP($J15,'Stock Data'!$J$2:$J$1239,'Stock Data'!L$2:L$1239)</f>
        <v>45982.77</v>
      </c>
      <c r="M15" s="108">
        <f>_xlfn.XLOOKUP($J15,'Stock Data'!$J$2:$J$1239,'Stock Data'!M$2:M$1239)</f>
        <v>45596.69</v>
      </c>
      <c r="N15" s="108">
        <f>_xlfn.XLOOKUP($J15,'Stock Data'!$J$2:$J$1239,'Stock Data'!N$2:N$1239)</f>
        <v>45903.23</v>
      </c>
      <c r="O15" s="108">
        <f>_xlfn.XLOOKUP($J15,'Stock Data'!$J$2:$J$1239,'Stock Data'!O$2:O$1239)</f>
        <v>224057124</v>
      </c>
      <c r="P15" s="111">
        <f t="shared" si="3"/>
        <v>3.8609844405936076E-3</v>
      </c>
      <c r="S15" s="22">
        <v>44964</v>
      </c>
      <c r="T15" s="22">
        <v>45329</v>
      </c>
      <c r="W15" s="22">
        <v>44964</v>
      </c>
      <c r="X15" s="22">
        <v>45329</v>
      </c>
    </row>
    <row r="16" spans="1:24" x14ac:dyDescent="0.3">
      <c r="A16" s="101">
        <v>44217</v>
      </c>
      <c r="B16" s="106" t="str">
        <f t="shared" si="0"/>
        <v>Thursday</v>
      </c>
      <c r="C16" s="108">
        <v>497</v>
      </c>
      <c r="D16" s="108">
        <v>500</v>
      </c>
      <c r="E16" s="108">
        <v>497</v>
      </c>
      <c r="F16" s="108">
        <v>500</v>
      </c>
      <c r="G16" s="108">
        <v>2200</v>
      </c>
      <c r="H16" s="111">
        <f t="shared" si="2"/>
        <v>1.6260162601626018E-2</v>
      </c>
      <c r="J16" s="102">
        <f t="shared" si="1"/>
        <v>44217</v>
      </c>
      <c r="K16" s="108">
        <f>_xlfn.XLOOKUP($J16,'Stock Data'!$J$2:$J$1239,'Stock Data'!K$2:K$1239)</f>
        <v>45697.24</v>
      </c>
      <c r="L16" s="108">
        <f>_xlfn.XLOOKUP($J16,'Stock Data'!$J$2:$J$1239,'Stock Data'!L$2:L$1239)</f>
        <v>46143.53</v>
      </c>
      <c r="M16" s="108">
        <f>_xlfn.XLOOKUP($J16,'Stock Data'!$J$2:$J$1239,'Stock Data'!M$2:M$1239)</f>
        <v>45695.89</v>
      </c>
      <c r="N16" s="108">
        <f>_xlfn.XLOOKUP($J16,'Stock Data'!$J$2:$J$1239,'Stock Data'!N$2:N$1239)</f>
        <v>45984.46</v>
      </c>
      <c r="O16" s="108">
        <f>_xlfn.XLOOKUP($J16,'Stock Data'!$J$2:$J$1239,'Stock Data'!O$2:O$1239)</f>
        <v>333345007</v>
      </c>
      <c r="P16" s="111">
        <f t="shared" si="3"/>
        <v>1.7695922487370914E-3</v>
      </c>
      <c r="R16" t="s">
        <v>731</v>
      </c>
      <c r="S16" s="104">
        <f>_xlfn.XLOOKUP(S15,$J$3:$J$906,$N$3:$N$906)</f>
        <v>41522.76</v>
      </c>
      <c r="T16" s="104">
        <f>_xlfn.XLOOKUP(T15,$J$3:$J$906,$N$3:$N$906)</f>
        <v>64143.87</v>
      </c>
      <c r="V16" t="s">
        <v>772</v>
      </c>
      <c r="W16" s="104">
        <f>_xlfn.XLOOKUP(W15,$A$3:$A$906,$F$3:$F$906)</f>
        <v>273</v>
      </c>
      <c r="X16" s="104">
        <f>_xlfn.XLOOKUP(X15,$A$3:$A$906,$F$3:$F$906)</f>
        <v>382.5</v>
      </c>
    </row>
    <row r="17" spans="1:24" x14ac:dyDescent="0.3">
      <c r="A17" s="101">
        <v>44218</v>
      </c>
      <c r="B17" s="106" t="str">
        <f t="shared" si="0"/>
        <v>Friday</v>
      </c>
      <c r="C17" s="108">
        <v>500</v>
      </c>
      <c r="D17" s="108">
        <v>503</v>
      </c>
      <c r="E17" s="108">
        <v>500</v>
      </c>
      <c r="F17" s="108">
        <v>503</v>
      </c>
      <c r="G17" s="108">
        <v>1300</v>
      </c>
      <c r="H17" s="111">
        <f t="shared" si="2"/>
        <v>6.0000000000000001E-3</v>
      </c>
      <c r="J17" s="102">
        <f t="shared" si="1"/>
        <v>44218</v>
      </c>
      <c r="K17" s="108">
        <f>_xlfn.XLOOKUP($J17,'Stock Data'!$J$2:$J$1239,'Stock Data'!K$2:K$1239)</f>
        <v>45993.23</v>
      </c>
      <c r="L17" s="108">
        <f>_xlfn.XLOOKUP($J17,'Stock Data'!$J$2:$J$1239,'Stock Data'!L$2:L$1239)</f>
        <v>46116.85</v>
      </c>
      <c r="M17" s="108">
        <f>_xlfn.XLOOKUP($J17,'Stock Data'!$J$2:$J$1239,'Stock Data'!M$2:M$1239)</f>
        <v>45690.5</v>
      </c>
      <c r="N17" s="108">
        <f>_xlfn.XLOOKUP($J17,'Stock Data'!$J$2:$J$1239,'Stock Data'!N$2:N$1239)</f>
        <v>45868.04</v>
      </c>
      <c r="O17" s="108">
        <f>_xlfn.XLOOKUP($J17,'Stock Data'!$J$2:$J$1239,'Stock Data'!O$2:O$1239)</f>
        <v>236248570</v>
      </c>
      <c r="P17" s="111">
        <f t="shared" si="3"/>
        <v>-2.5317248479159752E-3</v>
      </c>
      <c r="R17" t="s">
        <v>736</v>
      </c>
      <c r="S17" s="36">
        <f>(T16/S16)-1</f>
        <v>0.54478820772029612</v>
      </c>
      <c r="V17" t="s">
        <v>736</v>
      </c>
      <c r="W17" s="36">
        <f>((X16/W16)^(1/4.25))-1</f>
        <v>8.2588090883060516E-2</v>
      </c>
    </row>
    <row r="18" spans="1:24" x14ac:dyDescent="0.3">
      <c r="A18" s="101">
        <v>44221</v>
      </c>
      <c r="B18" s="106" t="str">
        <f t="shared" si="0"/>
        <v>Monday</v>
      </c>
      <c r="C18" s="108">
        <v>500</v>
      </c>
      <c r="D18" s="108">
        <v>503</v>
      </c>
      <c r="E18" s="108">
        <v>490.03</v>
      </c>
      <c r="F18" s="108">
        <v>492.01</v>
      </c>
      <c r="G18" s="108">
        <v>2100</v>
      </c>
      <c r="H18" s="111">
        <f t="shared" si="2"/>
        <v>-2.1848906560636202E-2</v>
      </c>
      <c r="J18" s="102">
        <f t="shared" si="1"/>
        <v>44221</v>
      </c>
      <c r="K18" s="108">
        <f>_xlfn.XLOOKUP($J18,'Stock Data'!$J$2:$J$1239,'Stock Data'!K$2:K$1239)</f>
        <v>45983.62</v>
      </c>
      <c r="L18" s="108">
        <f>_xlfn.XLOOKUP($J18,'Stock Data'!$J$2:$J$1239,'Stock Data'!L$2:L$1239)</f>
        <v>46189.43</v>
      </c>
      <c r="M18" s="108">
        <f>_xlfn.XLOOKUP($J18,'Stock Data'!$J$2:$J$1239,'Stock Data'!M$2:M$1239)</f>
        <v>45983.62</v>
      </c>
      <c r="N18" s="108">
        <f>_xlfn.XLOOKUP($J18,'Stock Data'!$J$2:$J$1239,'Stock Data'!N$2:N$1239)</f>
        <v>46087.64</v>
      </c>
      <c r="O18" s="108">
        <f>_xlfn.XLOOKUP($J18,'Stock Data'!$J$2:$J$1239,'Stock Data'!O$2:O$1239)</f>
        <v>258299827</v>
      </c>
      <c r="P18" s="111">
        <f t="shared" si="3"/>
        <v>4.7876473466055783E-3</v>
      </c>
      <c r="W18" s="36"/>
    </row>
    <row r="19" spans="1:24" x14ac:dyDescent="0.3">
      <c r="A19" s="101">
        <v>44222</v>
      </c>
      <c r="B19" s="106" t="str">
        <f t="shared" si="0"/>
        <v>Tuesday</v>
      </c>
      <c r="C19" s="108">
        <v>485.21</v>
      </c>
      <c r="D19" s="108">
        <v>495</v>
      </c>
      <c r="E19" s="108">
        <v>485</v>
      </c>
      <c r="F19" s="108">
        <v>491.51</v>
      </c>
      <c r="G19" s="108">
        <v>500</v>
      </c>
      <c r="H19" s="111">
        <f t="shared" si="2"/>
        <v>-1.016239507327087E-3</v>
      </c>
      <c r="J19" s="102">
        <f t="shared" si="1"/>
        <v>44222</v>
      </c>
      <c r="K19" s="108">
        <f>_xlfn.XLOOKUP($J19,'Stock Data'!$J$2:$J$1239,'Stock Data'!K$2:K$1239)</f>
        <v>46182.87</v>
      </c>
      <c r="L19" s="108">
        <f>_xlfn.XLOOKUP($J19,'Stock Data'!$J$2:$J$1239,'Stock Data'!L$2:L$1239)</f>
        <v>46398.01</v>
      </c>
      <c r="M19" s="108">
        <f>_xlfn.XLOOKUP($J19,'Stock Data'!$J$2:$J$1239,'Stock Data'!M$2:M$1239)</f>
        <v>46095.8</v>
      </c>
      <c r="N19" s="108">
        <f>_xlfn.XLOOKUP($J19,'Stock Data'!$J$2:$J$1239,'Stock Data'!N$2:N$1239)</f>
        <v>46287.38</v>
      </c>
      <c r="O19" s="108">
        <f>_xlfn.XLOOKUP($J19,'Stock Data'!$J$2:$J$1239,'Stock Data'!O$2:O$1239)</f>
        <v>341573515</v>
      </c>
      <c r="P19" s="111">
        <f t="shared" si="3"/>
        <v>4.3339168592706843E-3</v>
      </c>
      <c r="S19" s="22">
        <v>45329</v>
      </c>
      <c r="T19" s="22">
        <v>45695</v>
      </c>
      <c r="W19" s="22">
        <v>45329</v>
      </c>
      <c r="X19" s="22">
        <v>45695</v>
      </c>
    </row>
    <row r="20" spans="1:24" x14ac:dyDescent="0.3">
      <c r="A20" s="101">
        <v>44223</v>
      </c>
      <c r="B20" s="106" t="str">
        <f t="shared" si="0"/>
        <v>Wednesday</v>
      </c>
      <c r="C20" s="108">
        <v>500</v>
      </c>
      <c r="D20" s="108">
        <v>500</v>
      </c>
      <c r="E20" s="108">
        <v>490</v>
      </c>
      <c r="F20" s="108">
        <v>499.8</v>
      </c>
      <c r="G20" s="108">
        <v>4200</v>
      </c>
      <c r="H20" s="111">
        <f t="shared" si="2"/>
        <v>1.6866391324693333E-2</v>
      </c>
      <c r="J20" s="102">
        <f t="shared" si="1"/>
        <v>44223</v>
      </c>
      <c r="K20" s="108">
        <f>_xlfn.XLOOKUP($J20,'Stock Data'!$J$2:$J$1239,'Stock Data'!K$2:K$1239)</f>
        <v>46362.879999999997</v>
      </c>
      <c r="L20" s="108">
        <f>_xlfn.XLOOKUP($J20,'Stock Data'!$J$2:$J$1239,'Stock Data'!L$2:L$1239)</f>
        <v>46698.53</v>
      </c>
      <c r="M20" s="108">
        <f>_xlfn.XLOOKUP($J20,'Stock Data'!$J$2:$J$1239,'Stock Data'!M$2:M$1239)</f>
        <v>46314.99</v>
      </c>
      <c r="N20" s="108">
        <f>_xlfn.XLOOKUP($J20,'Stock Data'!$J$2:$J$1239,'Stock Data'!N$2:N$1239)</f>
        <v>46458.13</v>
      </c>
      <c r="O20" s="108">
        <f>_xlfn.XLOOKUP($J20,'Stock Data'!$J$2:$J$1239,'Stock Data'!O$2:O$1239)</f>
        <v>373945436</v>
      </c>
      <c r="P20" s="111">
        <f t="shared" si="3"/>
        <v>3.6889104546422805E-3</v>
      </c>
      <c r="R20" t="s">
        <v>731</v>
      </c>
      <c r="S20" s="104">
        <f>_xlfn.XLOOKUP(S19,$J$3:$J$906,$N$3:$N$906)</f>
        <v>64143.87</v>
      </c>
      <c r="T20" s="104">
        <f>_xlfn.XLOOKUP(T19,$J$3:$J$906,$N$3:$N$906)</f>
        <v>110322.9</v>
      </c>
      <c r="V20" t="s">
        <v>772</v>
      </c>
      <c r="W20" s="104">
        <f>_xlfn.XLOOKUP(W19,$A$3:$A$906,$F$3:$F$906)</f>
        <v>382.5</v>
      </c>
      <c r="X20" s="104">
        <f>_xlfn.XLOOKUP(X19,$A$3:$A$906,$F$3:$F$906)</f>
        <v>852.45</v>
      </c>
    </row>
    <row r="21" spans="1:24" x14ac:dyDescent="0.3">
      <c r="A21" s="101">
        <v>44224</v>
      </c>
      <c r="B21" s="106" t="str">
        <f t="shared" si="0"/>
        <v>Thursday</v>
      </c>
      <c r="C21" s="108">
        <v>484.01</v>
      </c>
      <c r="D21" s="108">
        <v>500</v>
      </c>
      <c r="E21" s="108">
        <v>480.21</v>
      </c>
      <c r="F21" s="108">
        <v>494</v>
      </c>
      <c r="G21" s="108">
        <v>3200</v>
      </c>
      <c r="H21" s="111">
        <f t="shared" si="2"/>
        <v>-1.1604641856742719E-2</v>
      </c>
      <c r="J21" s="102">
        <f t="shared" si="1"/>
        <v>44224</v>
      </c>
      <c r="K21" s="108">
        <f>_xlfn.XLOOKUP($J21,'Stock Data'!$J$2:$J$1239,'Stock Data'!K$2:K$1239)</f>
        <v>46450.03</v>
      </c>
      <c r="L21" s="108">
        <f>_xlfn.XLOOKUP($J21,'Stock Data'!$J$2:$J$1239,'Stock Data'!L$2:L$1239)</f>
        <v>46646.720000000001</v>
      </c>
      <c r="M21" s="108">
        <f>_xlfn.XLOOKUP($J21,'Stock Data'!$J$2:$J$1239,'Stock Data'!M$2:M$1239)</f>
        <v>46110.92</v>
      </c>
      <c r="N21" s="108">
        <f>_xlfn.XLOOKUP($J21,'Stock Data'!$J$2:$J$1239,'Stock Data'!N$2:N$1239)</f>
        <v>46166.05</v>
      </c>
      <c r="O21" s="108">
        <f>_xlfn.XLOOKUP($J21,'Stock Data'!$J$2:$J$1239,'Stock Data'!O$2:O$1239)</f>
        <v>296475223</v>
      </c>
      <c r="P21" s="111">
        <f t="shared" si="3"/>
        <v>-6.2869512828001147E-3</v>
      </c>
      <c r="R21" t="s">
        <v>736</v>
      </c>
      <c r="S21" s="36">
        <f>(T20/S20)-1</f>
        <v>0.719928965932364</v>
      </c>
      <c r="V21" t="s">
        <v>736</v>
      </c>
      <c r="W21" s="36">
        <f>((X20/W20)^(1/4.25))-1</f>
        <v>0.20751120858699612</v>
      </c>
    </row>
    <row r="22" spans="1:24" x14ac:dyDescent="0.3">
      <c r="A22" s="101">
        <v>44225</v>
      </c>
      <c r="B22" s="106" t="str">
        <f t="shared" si="0"/>
        <v>Friday</v>
      </c>
      <c r="C22" s="108">
        <v>499.99</v>
      </c>
      <c r="D22" s="108">
        <v>517</v>
      </c>
      <c r="E22" s="108">
        <v>480.5</v>
      </c>
      <c r="F22" s="108">
        <v>501.73</v>
      </c>
      <c r="G22" s="108">
        <v>3900</v>
      </c>
      <c r="H22" s="111">
        <f t="shared" si="2"/>
        <v>1.5647773279352264E-2</v>
      </c>
      <c r="J22" s="102">
        <f t="shared" si="1"/>
        <v>44225</v>
      </c>
      <c r="K22" s="108">
        <f>_xlfn.XLOOKUP($J22,'Stock Data'!$J$2:$J$1239,'Stock Data'!K$2:K$1239)</f>
        <v>46295.23</v>
      </c>
      <c r="L22" s="108">
        <f>_xlfn.XLOOKUP($J22,'Stock Data'!$J$2:$J$1239,'Stock Data'!L$2:L$1239)</f>
        <v>46656.98</v>
      </c>
      <c r="M22" s="108">
        <f>_xlfn.XLOOKUP($J22,'Stock Data'!$J$2:$J$1239,'Stock Data'!M$2:M$1239)</f>
        <v>46265.19</v>
      </c>
      <c r="N22" s="108">
        <f>_xlfn.XLOOKUP($J22,'Stock Data'!$J$2:$J$1239,'Stock Data'!N$2:N$1239)</f>
        <v>46385.54</v>
      </c>
      <c r="O22" s="108">
        <f>_xlfn.XLOOKUP($J22,'Stock Data'!$J$2:$J$1239,'Stock Data'!O$2:O$1239)</f>
        <v>484691738</v>
      </c>
      <c r="P22" s="111">
        <f t="shared" si="3"/>
        <v>4.7543595347663047E-3</v>
      </c>
    </row>
    <row r="23" spans="1:24" x14ac:dyDescent="0.3">
      <c r="A23" s="101">
        <v>44228</v>
      </c>
      <c r="B23" s="106" t="str">
        <f t="shared" si="0"/>
        <v>Monday</v>
      </c>
      <c r="C23" s="108">
        <v>501.01</v>
      </c>
      <c r="D23" s="108">
        <v>501.01</v>
      </c>
      <c r="E23" s="108">
        <v>491.2</v>
      </c>
      <c r="F23" s="108">
        <v>491.22</v>
      </c>
      <c r="G23" s="108">
        <v>700</v>
      </c>
      <c r="H23" s="111">
        <f t="shared" si="2"/>
        <v>-2.0947521575349272E-2</v>
      </c>
      <c r="J23" s="102">
        <f t="shared" si="1"/>
        <v>44228</v>
      </c>
      <c r="K23" s="108">
        <f>_xlfn.XLOOKUP($J23,'Stock Data'!$J$2:$J$1239,'Stock Data'!K$2:K$1239)</f>
        <v>46539.24</v>
      </c>
      <c r="L23" s="108">
        <f>_xlfn.XLOOKUP($J23,'Stock Data'!$J$2:$J$1239,'Stock Data'!L$2:L$1239)</f>
        <v>46762.64</v>
      </c>
      <c r="M23" s="108">
        <f>_xlfn.XLOOKUP($J23,'Stock Data'!$J$2:$J$1239,'Stock Data'!M$2:M$1239)</f>
        <v>46188.25</v>
      </c>
      <c r="N23" s="108">
        <f>_xlfn.XLOOKUP($J23,'Stock Data'!$J$2:$J$1239,'Stock Data'!N$2:N$1239)</f>
        <v>46248.45</v>
      </c>
      <c r="O23" s="108">
        <f>_xlfn.XLOOKUP($J23,'Stock Data'!$J$2:$J$1239,'Stock Data'!O$2:O$1239)</f>
        <v>375686085</v>
      </c>
      <c r="P23" s="111">
        <f t="shared" si="3"/>
        <v>-2.9554468914235726E-3</v>
      </c>
      <c r="R23" t="s">
        <v>771</v>
      </c>
      <c r="S23" s="66">
        <f>AVERAGE(S21,S17,S13,S9)</f>
        <v>0.2953664939479792</v>
      </c>
      <c r="V23" t="s">
        <v>771</v>
      </c>
      <c r="W23" s="66">
        <f>AVERAGE(W21,W17,W13,W9)</f>
        <v>3.826345741707049E-2</v>
      </c>
    </row>
    <row r="24" spans="1:24" x14ac:dyDescent="0.3">
      <c r="A24" s="101">
        <v>44229</v>
      </c>
      <c r="B24" s="106" t="str">
        <f t="shared" si="0"/>
        <v>Tuesday</v>
      </c>
      <c r="C24" s="108">
        <v>492</v>
      </c>
      <c r="D24" s="108">
        <v>493</v>
      </c>
      <c r="E24" s="108">
        <v>492</v>
      </c>
      <c r="F24" s="108">
        <v>492.33</v>
      </c>
      <c r="G24" s="108">
        <v>300</v>
      </c>
      <c r="H24" s="111">
        <f t="shared" si="2"/>
        <v>2.2596799804567337E-3</v>
      </c>
      <c r="J24" s="102">
        <f t="shared" si="1"/>
        <v>44229</v>
      </c>
      <c r="K24" s="108">
        <f>_xlfn.XLOOKUP($J24,'Stock Data'!$J$2:$J$1239,'Stock Data'!K$2:K$1239)</f>
        <v>46430.5</v>
      </c>
      <c r="L24" s="108">
        <f>_xlfn.XLOOKUP($J24,'Stock Data'!$J$2:$J$1239,'Stock Data'!L$2:L$1239)</f>
        <v>46643.85</v>
      </c>
      <c r="M24" s="108">
        <f>_xlfn.XLOOKUP($J24,'Stock Data'!$J$2:$J$1239,'Stock Data'!M$2:M$1239)</f>
        <v>46260.94</v>
      </c>
      <c r="N24" s="108">
        <f>_xlfn.XLOOKUP($J24,'Stock Data'!$J$2:$J$1239,'Stock Data'!N$2:N$1239)</f>
        <v>46580.34</v>
      </c>
      <c r="O24" s="108">
        <f>_xlfn.XLOOKUP($J24,'Stock Data'!$J$2:$J$1239,'Stock Data'!O$2:O$1239)</f>
        <v>266310676</v>
      </c>
      <c r="P24" s="111">
        <f t="shared" si="3"/>
        <v>7.1762405010329959E-3</v>
      </c>
    </row>
    <row r="25" spans="1:24" x14ac:dyDescent="0.3">
      <c r="A25" s="101">
        <v>44230</v>
      </c>
      <c r="B25" s="106" t="str">
        <f t="shared" si="0"/>
        <v>Wednesday</v>
      </c>
      <c r="C25" s="108">
        <v>492</v>
      </c>
      <c r="D25" s="108">
        <v>492</v>
      </c>
      <c r="E25" s="108">
        <v>492</v>
      </c>
      <c r="F25" s="108">
        <v>492</v>
      </c>
      <c r="G25" s="108">
        <v>700</v>
      </c>
      <c r="H25" s="111">
        <f t="shared" si="2"/>
        <v>-6.7028212784104994E-4</v>
      </c>
      <c r="J25" s="102">
        <f t="shared" si="1"/>
        <v>44230</v>
      </c>
      <c r="K25" s="108">
        <f>_xlfn.XLOOKUP($J25,'Stock Data'!$J$2:$J$1239,'Stock Data'!K$2:K$1239)</f>
        <v>46743.14</v>
      </c>
      <c r="L25" s="108">
        <f>_xlfn.XLOOKUP($J25,'Stock Data'!$J$2:$J$1239,'Stock Data'!L$2:L$1239)</f>
        <v>47124.02</v>
      </c>
      <c r="M25" s="108">
        <f>_xlfn.XLOOKUP($J25,'Stock Data'!$J$2:$J$1239,'Stock Data'!M$2:M$1239)</f>
        <v>46743.14</v>
      </c>
      <c r="N25" s="108">
        <f>_xlfn.XLOOKUP($J25,'Stock Data'!$J$2:$J$1239,'Stock Data'!N$2:N$1239)</f>
        <v>46933.63</v>
      </c>
      <c r="O25" s="108">
        <f>_xlfn.XLOOKUP($J25,'Stock Data'!$J$2:$J$1239,'Stock Data'!O$2:O$1239)</f>
        <v>324703577</v>
      </c>
      <c r="P25" s="111">
        <f t="shared" si="3"/>
        <v>7.5845302975461517E-3</v>
      </c>
    </row>
    <row r="26" spans="1:24" x14ac:dyDescent="0.3">
      <c r="A26" s="101">
        <v>44231</v>
      </c>
      <c r="B26" s="106" t="str">
        <f t="shared" si="0"/>
        <v>Thursday</v>
      </c>
      <c r="C26" s="108">
        <v>492</v>
      </c>
      <c r="D26" s="108">
        <v>493</v>
      </c>
      <c r="E26" s="108">
        <v>492</v>
      </c>
      <c r="F26" s="108">
        <v>492</v>
      </c>
      <c r="G26" s="108">
        <v>300</v>
      </c>
      <c r="H26" s="111">
        <f t="shared" si="2"/>
        <v>0</v>
      </c>
      <c r="J26" s="102">
        <f t="shared" si="1"/>
        <v>44231</v>
      </c>
      <c r="K26" s="108">
        <f>_xlfn.XLOOKUP($J26,'Stock Data'!$J$2:$J$1239,'Stock Data'!K$2:K$1239)</f>
        <v>47136.09</v>
      </c>
      <c r="L26" s="108">
        <f>_xlfn.XLOOKUP($J26,'Stock Data'!$J$2:$J$1239,'Stock Data'!L$2:L$1239)</f>
        <v>47341.58</v>
      </c>
      <c r="M26" s="108">
        <f>_xlfn.XLOOKUP($J26,'Stock Data'!$J$2:$J$1239,'Stock Data'!M$2:M$1239)</f>
        <v>46743.13</v>
      </c>
      <c r="N26" s="108">
        <f>_xlfn.XLOOKUP($J26,'Stock Data'!$J$2:$J$1239,'Stock Data'!N$2:N$1239)</f>
        <v>46905.79</v>
      </c>
      <c r="O26" s="108">
        <f>_xlfn.XLOOKUP($J26,'Stock Data'!$J$2:$J$1239,'Stock Data'!O$2:O$1239)</f>
        <v>238322754</v>
      </c>
      <c r="P26" s="111">
        <f t="shared" si="3"/>
        <v>-5.9317806868969031E-4</v>
      </c>
    </row>
    <row r="27" spans="1:24" x14ac:dyDescent="0.3">
      <c r="A27" s="101">
        <v>44235</v>
      </c>
      <c r="B27" s="106" t="str">
        <f t="shared" si="0"/>
        <v>Monday</v>
      </c>
      <c r="C27" s="108">
        <v>482.09</v>
      </c>
      <c r="D27" s="108">
        <v>489.99</v>
      </c>
      <c r="E27" s="108">
        <v>482.09</v>
      </c>
      <c r="F27" s="108">
        <v>489.99</v>
      </c>
      <c r="G27" s="108">
        <v>200</v>
      </c>
      <c r="H27" s="111">
        <f t="shared" si="2"/>
        <v>-4.0853658536585185E-3</v>
      </c>
      <c r="J27" s="102">
        <f t="shared" si="1"/>
        <v>44235</v>
      </c>
      <c r="K27" s="108">
        <f>_xlfn.XLOOKUP($J27,'Stock Data'!$J$2:$J$1239,'Stock Data'!K$2:K$1239)</f>
        <v>47013.02</v>
      </c>
      <c r="L27" s="108">
        <f>_xlfn.XLOOKUP($J27,'Stock Data'!$J$2:$J$1239,'Stock Data'!L$2:L$1239)</f>
        <v>47074.16</v>
      </c>
      <c r="M27" s="108">
        <f>_xlfn.XLOOKUP($J27,'Stock Data'!$J$2:$J$1239,'Stock Data'!M$2:M$1239)</f>
        <v>46659.21</v>
      </c>
      <c r="N27" s="108">
        <f>_xlfn.XLOOKUP($J27,'Stock Data'!$J$2:$J$1239,'Stock Data'!N$2:N$1239)</f>
        <v>46721.87</v>
      </c>
      <c r="O27" s="108">
        <f>_xlfn.XLOOKUP($J27,'Stock Data'!$J$2:$J$1239,'Stock Data'!O$2:O$1239)</f>
        <v>189859902</v>
      </c>
      <c r="P27" s="111">
        <f t="shared" si="3"/>
        <v>-3.9210511111740839E-3</v>
      </c>
    </row>
    <row r="28" spans="1:24" x14ac:dyDescent="0.3">
      <c r="A28" s="101">
        <v>44236</v>
      </c>
      <c r="B28" s="106" t="str">
        <f t="shared" si="0"/>
        <v>Tuesday</v>
      </c>
      <c r="C28" s="108">
        <v>482.02</v>
      </c>
      <c r="D28" s="108">
        <v>485.05</v>
      </c>
      <c r="E28" s="108">
        <v>482.01</v>
      </c>
      <c r="F28" s="108">
        <v>485.05</v>
      </c>
      <c r="G28" s="108">
        <v>300</v>
      </c>
      <c r="H28" s="111">
        <f t="shared" si="2"/>
        <v>-1.0081838404865401E-2</v>
      </c>
      <c r="J28" s="102">
        <f t="shared" si="1"/>
        <v>44236</v>
      </c>
      <c r="K28" s="108">
        <f>_xlfn.XLOOKUP($J28,'Stock Data'!$J$2:$J$1239,'Stock Data'!K$2:K$1239)</f>
        <v>46888.41</v>
      </c>
      <c r="L28" s="108">
        <f>_xlfn.XLOOKUP($J28,'Stock Data'!$J$2:$J$1239,'Stock Data'!L$2:L$1239)</f>
        <v>46991.87</v>
      </c>
      <c r="M28" s="108">
        <f>_xlfn.XLOOKUP($J28,'Stock Data'!$J$2:$J$1239,'Stock Data'!M$2:M$1239)</f>
        <v>46628.97</v>
      </c>
      <c r="N28" s="108">
        <f>_xlfn.XLOOKUP($J28,'Stock Data'!$J$2:$J$1239,'Stock Data'!N$2:N$1239)</f>
        <v>46674.77</v>
      </c>
      <c r="O28" s="108">
        <f>_xlfn.XLOOKUP($J28,'Stock Data'!$J$2:$J$1239,'Stock Data'!O$2:O$1239)</f>
        <v>278819109</v>
      </c>
      <c r="P28" s="111">
        <f t="shared" si="3"/>
        <v>-1.0080932120226742E-3</v>
      </c>
    </row>
    <row r="29" spans="1:24" x14ac:dyDescent="0.3">
      <c r="A29" s="101">
        <v>44238</v>
      </c>
      <c r="B29" s="106" t="str">
        <f t="shared" si="0"/>
        <v>Thursday</v>
      </c>
      <c r="C29" s="108">
        <v>499.79</v>
      </c>
      <c r="D29" s="108">
        <v>499.79</v>
      </c>
      <c r="E29" s="108">
        <v>473.81</v>
      </c>
      <c r="F29" s="108">
        <v>473.81</v>
      </c>
      <c r="G29" s="108">
        <v>200</v>
      </c>
      <c r="H29" s="111">
        <f t="shared" si="2"/>
        <v>-2.3172868776414821E-2</v>
      </c>
      <c r="J29" s="102">
        <f t="shared" si="1"/>
        <v>44238</v>
      </c>
      <c r="K29" s="108">
        <f>_xlfn.XLOOKUP($J29,'Stock Data'!$J$2:$J$1239,'Stock Data'!K$2:K$1239)</f>
        <v>46720.01</v>
      </c>
      <c r="L29" s="108">
        <f>_xlfn.XLOOKUP($J29,'Stock Data'!$J$2:$J$1239,'Stock Data'!L$2:L$1239)</f>
        <v>46937.45</v>
      </c>
      <c r="M29" s="108">
        <f>_xlfn.XLOOKUP($J29,'Stock Data'!$J$2:$J$1239,'Stock Data'!M$2:M$1239)</f>
        <v>45960.44</v>
      </c>
      <c r="N29" s="108">
        <f>_xlfn.XLOOKUP($J29,'Stock Data'!$J$2:$J$1239,'Stock Data'!N$2:N$1239)</f>
        <v>46055.519999999997</v>
      </c>
      <c r="O29" s="108">
        <f>_xlfn.XLOOKUP($J29,'Stock Data'!$J$2:$J$1239,'Stock Data'!O$2:O$1239)</f>
        <v>366026585</v>
      </c>
      <c r="P29" s="111">
        <f t="shared" si="3"/>
        <v>-1.3267339078478588E-2</v>
      </c>
    </row>
    <row r="30" spans="1:24" x14ac:dyDescent="0.3">
      <c r="A30" s="101">
        <v>44239</v>
      </c>
      <c r="B30" s="106" t="str">
        <f t="shared" si="0"/>
        <v>Friday</v>
      </c>
      <c r="C30" s="108">
        <v>484.99</v>
      </c>
      <c r="D30" s="108">
        <v>485</v>
      </c>
      <c r="E30" s="108">
        <v>484.99</v>
      </c>
      <c r="F30" s="108">
        <v>485</v>
      </c>
      <c r="G30" s="108">
        <v>700</v>
      </c>
      <c r="H30" s="111">
        <f t="shared" si="2"/>
        <v>2.361706169139528E-2</v>
      </c>
      <c r="J30" s="102">
        <f t="shared" si="1"/>
        <v>44239</v>
      </c>
      <c r="K30" s="108">
        <f>_xlfn.XLOOKUP($J30,'Stock Data'!$J$2:$J$1239,'Stock Data'!K$2:K$1239)</f>
        <v>46067.08</v>
      </c>
      <c r="L30" s="108">
        <f>_xlfn.XLOOKUP($J30,'Stock Data'!$J$2:$J$1239,'Stock Data'!L$2:L$1239)</f>
        <v>46358.73</v>
      </c>
      <c r="M30" s="108">
        <f>_xlfn.XLOOKUP($J30,'Stock Data'!$J$2:$J$1239,'Stock Data'!M$2:M$1239)</f>
        <v>45728.62</v>
      </c>
      <c r="N30" s="108">
        <f>_xlfn.XLOOKUP($J30,'Stock Data'!$J$2:$J$1239,'Stock Data'!N$2:N$1239)</f>
        <v>45808.36</v>
      </c>
      <c r="O30" s="108">
        <f>_xlfn.XLOOKUP($J30,'Stock Data'!$J$2:$J$1239,'Stock Data'!O$2:O$1239)</f>
        <v>199656469</v>
      </c>
      <c r="P30" s="111">
        <f t="shared" si="3"/>
        <v>-5.3665662661065653E-3</v>
      </c>
    </row>
    <row r="31" spans="1:24" x14ac:dyDescent="0.3">
      <c r="A31" s="101">
        <v>44242</v>
      </c>
      <c r="B31" s="106" t="str">
        <f t="shared" si="0"/>
        <v>Monday</v>
      </c>
      <c r="C31" s="108">
        <v>472</v>
      </c>
      <c r="D31" s="108">
        <v>495</v>
      </c>
      <c r="E31" s="108">
        <v>471</v>
      </c>
      <c r="F31" s="108">
        <v>494.5</v>
      </c>
      <c r="G31" s="108">
        <v>7100</v>
      </c>
      <c r="H31" s="111">
        <f t="shared" si="2"/>
        <v>1.9587628865979381E-2</v>
      </c>
      <c r="J31" s="102">
        <f t="shared" si="1"/>
        <v>44242</v>
      </c>
      <c r="K31" s="108">
        <f>_xlfn.XLOOKUP($J31,'Stock Data'!$J$2:$J$1239,'Stock Data'!K$2:K$1239)</f>
        <v>46098.74</v>
      </c>
      <c r="L31" s="108">
        <f>_xlfn.XLOOKUP($J31,'Stock Data'!$J$2:$J$1239,'Stock Data'!L$2:L$1239)</f>
        <v>46507.42</v>
      </c>
      <c r="M31" s="108">
        <f>_xlfn.XLOOKUP($J31,'Stock Data'!$J$2:$J$1239,'Stock Data'!M$2:M$1239)</f>
        <v>46098.74</v>
      </c>
      <c r="N31" s="108">
        <f>_xlfn.XLOOKUP($J31,'Stock Data'!$J$2:$J$1239,'Stock Data'!N$2:N$1239)</f>
        <v>46375.59</v>
      </c>
      <c r="O31" s="108">
        <f>_xlfn.XLOOKUP($J31,'Stock Data'!$J$2:$J$1239,'Stock Data'!O$2:O$1239)</f>
        <v>249081852</v>
      </c>
      <c r="P31" s="111">
        <f t="shared" si="3"/>
        <v>1.238267425421901E-2</v>
      </c>
    </row>
    <row r="32" spans="1:24" x14ac:dyDescent="0.3">
      <c r="A32" s="101">
        <v>44244</v>
      </c>
      <c r="B32" s="106" t="str">
        <f t="shared" si="0"/>
        <v>Wednesday</v>
      </c>
      <c r="C32" s="108">
        <v>480</v>
      </c>
      <c r="D32" s="108">
        <v>480.01</v>
      </c>
      <c r="E32" s="108">
        <v>472</v>
      </c>
      <c r="F32" s="108">
        <v>472</v>
      </c>
      <c r="G32" s="108">
        <v>9500</v>
      </c>
      <c r="H32" s="111">
        <f t="shared" si="2"/>
        <v>-4.5500505561172903E-2</v>
      </c>
      <c r="J32" s="102">
        <f t="shared" si="1"/>
        <v>44244</v>
      </c>
      <c r="K32" s="108">
        <f>_xlfn.XLOOKUP($J32,'Stock Data'!$J$2:$J$1239,'Stock Data'!K$2:K$1239)</f>
        <v>46925.46</v>
      </c>
      <c r="L32" s="108">
        <f>_xlfn.XLOOKUP($J32,'Stock Data'!$J$2:$J$1239,'Stock Data'!L$2:L$1239)</f>
        <v>47305.86</v>
      </c>
      <c r="M32" s="108">
        <f>_xlfn.XLOOKUP($J32,'Stock Data'!$J$2:$J$1239,'Stock Data'!M$2:M$1239)</f>
        <v>46726.21</v>
      </c>
      <c r="N32" s="108">
        <f>_xlfn.XLOOKUP($J32,'Stock Data'!$J$2:$J$1239,'Stock Data'!N$2:N$1239)</f>
        <v>46768.14</v>
      </c>
      <c r="O32" s="108">
        <f>_xlfn.XLOOKUP($J32,'Stock Data'!$J$2:$J$1239,'Stock Data'!O$2:O$1239)</f>
        <v>223532677</v>
      </c>
      <c r="P32" s="111">
        <f t="shared" si="3"/>
        <v>8.4645823373891947E-3</v>
      </c>
    </row>
    <row r="33" spans="1:16" x14ac:dyDescent="0.3">
      <c r="A33" s="101">
        <v>44245</v>
      </c>
      <c r="B33" s="106" t="str">
        <f t="shared" si="0"/>
        <v>Thursday</v>
      </c>
      <c r="C33" s="108">
        <v>479.5</v>
      </c>
      <c r="D33" s="108">
        <v>479.5</v>
      </c>
      <c r="E33" s="108">
        <v>479.5</v>
      </c>
      <c r="F33" s="108">
        <v>479.5</v>
      </c>
      <c r="G33" s="108">
        <v>6500</v>
      </c>
      <c r="H33" s="111">
        <f t="shared" si="2"/>
        <v>1.5889830508474576E-2</v>
      </c>
      <c r="J33" s="102">
        <f t="shared" si="1"/>
        <v>44245</v>
      </c>
      <c r="K33" s="108">
        <f>_xlfn.XLOOKUP($J33,'Stock Data'!$J$2:$J$1239,'Stock Data'!K$2:K$1239)</f>
        <v>46805.760000000002</v>
      </c>
      <c r="L33" s="108">
        <f>_xlfn.XLOOKUP($J33,'Stock Data'!$J$2:$J$1239,'Stock Data'!L$2:L$1239)</f>
        <v>46817.51</v>
      </c>
      <c r="M33" s="108">
        <f>_xlfn.XLOOKUP($J33,'Stock Data'!$J$2:$J$1239,'Stock Data'!M$2:M$1239)</f>
        <v>46120.53</v>
      </c>
      <c r="N33" s="108">
        <f>_xlfn.XLOOKUP($J33,'Stock Data'!$J$2:$J$1239,'Stock Data'!N$2:N$1239)</f>
        <v>46142.74</v>
      </c>
      <c r="O33" s="108">
        <f>_xlfn.XLOOKUP($J33,'Stock Data'!$J$2:$J$1239,'Stock Data'!O$2:O$1239)</f>
        <v>207943586</v>
      </c>
      <c r="P33" s="111">
        <f t="shared" si="3"/>
        <v>-1.3372351348589049E-2</v>
      </c>
    </row>
    <row r="34" spans="1:16" x14ac:dyDescent="0.3">
      <c r="A34" s="101">
        <v>44246</v>
      </c>
      <c r="B34" s="106" t="str">
        <f t="shared" si="0"/>
        <v>Friday</v>
      </c>
      <c r="C34" s="108">
        <v>455.01</v>
      </c>
      <c r="D34" s="108">
        <v>470</v>
      </c>
      <c r="E34" s="108">
        <v>444</v>
      </c>
      <c r="F34" s="108">
        <v>451.35</v>
      </c>
      <c r="G34" s="108">
        <v>13300</v>
      </c>
      <c r="H34" s="111">
        <f t="shared" si="2"/>
        <v>-5.8706986444212676E-2</v>
      </c>
      <c r="J34" s="102">
        <f t="shared" si="1"/>
        <v>44246</v>
      </c>
      <c r="K34" s="108">
        <f>_xlfn.XLOOKUP($J34,'Stock Data'!$J$2:$J$1239,'Stock Data'!K$2:K$1239)</f>
        <v>46165.21</v>
      </c>
      <c r="L34" s="108">
        <f>_xlfn.XLOOKUP($J34,'Stock Data'!$J$2:$J$1239,'Stock Data'!L$2:L$1239)</f>
        <v>46378.400000000001</v>
      </c>
      <c r="M34" s="108">
        <f>_xlfn.XLOOKUP($J34,'Stock Data'!$J$2:$J$1239,'Stock Data'!M$2:M$1239)</f>
        <v>46137.2</v>
      </c>
      <c r="N34" s="108">
        <f>_xlfn.XLOOKUP($J34,'Stock Data'!$J$2:$J$1239,'Stock Data'!N$2:N$1239)</f>
        <v>46227.65</v>
      </c>
      <c r="O34" s="108">
        <f>_xlfn.XLOOKUP($J34,'Stock Data'!$J$2:$J$1239,'Stock Data'!O$2:O$1239)</f>
        <v>312314392</v>
      </c>
      <c r="P34" s="111">
        <f t="shared" si="3"/>
        <v>1.8401594703739634E-3</v>
      </c>
    </row>
    <row r="35" spans="1:16" x14ac:dyDescent="0.3">
      <c r="A35" s="101">
        <v>44249</v>
      </c>
      <c r="B35" s="106" t="str">
        <f t="shared" si="0"/>
        <v>Monday</v>
      </c>
      <c r="C35" s="108">
        <v>464.98</v>
      </c>
      <c r="D35" s="108">
        <v>464.98</v>
      </c>
      <c r="E35" s="108">
        <v>445.02</v>
      </c>
      <c r="F35" s="108">
        <v>450</v>
      </c>
      <c r="G35" s="108">
        <v>4700</v>
      </c>
      <c r="H35" s="111">
        <f t="shared" si="2"/>
        <v>-2.9910269192423232E-3</v>
      </c>
      <c r="J35" s="102">
        <f t="shared" si="1"/>
        <v>44249</v>
      </c>
      <c r="K35" s="108">
        <f>_xlfn.XLOOKUP($J35,'Stock Data'!$J$2:$J$1239,'Stock Data'!K$2:K$1239)</f>
        <v>46339.8</v>
      </c>
      <c r="L35" s="108">
        <f>_xlfn.XLOOKUP($J35,'Stock Data'!$J$2:$J$1239,'Stock Data'!L$2:L$1239)</f>
        <v>46407.47</v>
      </c>
      <c r="M35" s="108">
        <f>_xlfn.XLOOKUP($J35,'Stock Data'!$J$2:$J$1239,'Stock Data'!M$2:M$1239)</f>
        <v>45762.07</v>
      </c>
      <c r="N35" s="108">
        <f>_xlfn.XLOOKUP($J35,'Stock Data'!$J$2:$J$1239,'Stock Data'!N$2:N$1239)</f>
        <v>45890.04</v>
      </c>
      <c r="O35" s="108">
        <f>_xlfn.XLOOKUP($J35,'Stock Data'!$J$2:$J$1239,'Stock Data'!O$2:O$1239)</f>
        <v>292157028</v>
      </c>
      <c r="P35" s="111">
        <f t="shared" si="3"/>
        <v>-7.3032049000976811E-3</v>
      </c>
    </row>
    <row r="36" spans="1:16" x14ac:dyDescent="0.3">
      <c r="A36" s="101">
        <v>44250</v>
      </c>
      <c r="B36" s="106" t="str">
        <f t="shared" si="0"/>
        <v>Tuesday</v>
      </c>
      <c r="C36" s="108">
        <v>459.99</v>
      </c>
      <c r="D36" s="108">
        <v>459.99</v>
      </c>
      <c r="E36" s="108">
        <v>450</v>
      </c>
      <c r="F36" s="108">
        <v>450</v>
      </c>
      <c r="G36" s="108">
        <v>5500</v>
      </c>
      <c r="H36" s="111">
        <f t="shared" si="2"/>
        <v>0</v>
      </c>
      <c r="J36" s="102">
        <f t="shared" si="1"/>
        <v>44250</v>
      </c>
      <c r="K36" s="108">
        <f>_xlfn.XLOOKUP($J36,'Stock Data'!$J$2:$J$1239,'Stock Data'!K$2:K$1239)</f>
        <v>46005.27</v>
      </c>
      <c r="L36" s="108">
        <f>_xlfn.XLOOKUP($J36,'Stock Data'!$J$2:$J$1239,'Stock Data'!L$2:L$1239)</f>
        <v>46085.33</v>
      </c>
      <c r="M36" s="108">
        <f>_xlfn.XLOOKUP($J36,'Stock Data'!$J$2:$J$1239,'Stock Data'!M$2:M$1239)</f>
        <v>45659.23</v>
      </c>
      <c r="N36" s="108">
        <f>_xlfn.XLOOKUP($J36,'Stock Data'!$J$2:$J$1239,'Stock Data'!N$2:N$1239)</f>
        <v>45728.75</v>
      </c>
      <c r="O36" s="108">
        <f>_xlfn.XLOOKUP($J36,'Stock Data'!$J$2:$J$1239,'Stock Data'!O$2:O$1239)</f>
        <v>256327171</v>
      </c>
      <c r="P36" s="111">
        <f t="shared" si="3"/>
        <v>-3.5147060233549779E-3</v>
      </c>
    </row>
    <row r="37" spans="1:16" x14ac:dyDescent="0.3">
      <c r="A37" s="101">
        <v>44252</v>
      </c>
      <c r="B37" s="106" t="str">
        <f t="shared" si="0"/>
        <v>Thursday</v>
      </c>
      <c r="C37" s="108">
        <v>441.11</v>
      </c>
      <c r="D37" s="108">
        <v>470</v>
      </c>
      <c r="E37" s="108">
        <v>438.1</v>
      </c>
      <c r="F37" s="108">
        <v>464.11</v>
      </c>
      <c r="G37" s="108">
        <v>1800</v>
      </c>
      <c r="H37" s="111">
        <f t="shared" si="2"/>
        <v>3.1355555555555588E-2</v>
      </c>
      <c r="J37" s="102">
        <f t="shared" si="1"/>
        <v>44252</v>
      </c>
      <c r="K37" s="108">
        <f>_xlfn.XLOOKUP($J37,'Stock Data'!$J$2:$J$1239,'Stock Data'!K$2:K$1239)</f>
        <v>45628.92</v>
      </c>
      <c r="L37" s="108">
        <f>_xlfn.XLOOKUP($J37,'Stock Data'!$J$2:$J$1239,'Stock Data'!L$2:L$1239)</f>
        <v>46007.92</v>
      </c>
      <c r="M37" s="108">
        <f>_xlfn.XLOOKUP($J37,'Stock Data'!$J$2:$J$1239,'Stock Data'!M$2:M$1239)</f>
        <v>45628.92</v>
      </c>
      <c r="N37" s="108">
        <f>_xlfn.XLOOKUP($J37,'Stock Data'!$J$2:$J$1239,'Stock Data'!N$2:N$1239)</f>
        <v>45965.62</v>
      </c>
      <c r="O37" s="108">
        <f>_xlfn.XLOOKUP($J37,'Stock Data'!$J$2:$J$1239,'Stock Data'!O$2:O$1239)</f>
        <v>202337030</v>
      </c>
      <c r="P37" s="111">
        <f t="shared" si="3"/>
        <v>5.1798922997021045E-3</v>
      </c>
    </row>
    <row r="38" spans="1:16" x14ac:dyDescent="0.3">
      <c r="A38" s="101">
        <v>44253</v>
      </c>
      <c r="B38" s="106" t="str">
        <f t="shared" si="0"/>
        <v>Friday</v>
      </c>
      <c r="C38" s="108">
        <v>450.01</v>
      </c>
      <c r="D38" s="108">
        <v>452</v>
      </c>
      <c r="E38" s="108">
        <v>440</v>
      </c>
      <c r="F38" s="108">
        <v>441.48</v>
      </c>
      <c r="G38" s="108">
        <v>6000</v>
      </c>
      <c r="H38" s="111">
        <f t="shared" si="2"/>
        <v>-4.8759992243218191E-2</v>
      </c>
      <c r="J38" s="102">
        <f t="shared" si="1"/>
        <v>44253</v>
      </c>
      <c r="K38" s="108">
        <f>_xlfn.XLOOKUP($J38,'Stock Data'!$J$2:$J$1239,'Stock Data'!K$2:K$1239)</f>
        <v>45937.9</v>
      </c>
      <c r="L38" s="108">
        <f>_xlfn.XLOOKUP($J38,'Stock Data'!$J$2:$J$1239,'Stock Data'!L$2:L$1239)</f>
        <v>46239.89</v>
      </c>
      <c r="M38" s="108">
        <f>_xlfn.XLOOKUP($J38,'Stock Data'!$J$2:$J$1239,'Stock Data'!M$2:M$1239)</f>
        <v>45753.07</v>
      </c>
      <c r="N38" s="108">
        <f>_xlfn.XLOOKUP($J38,'Stock Data'!$J$2:$J$1239,'Stock Data'!N$2:N$1239)</f>
        <v>45865.02</v>
      </c>
      <c r="O38" s="108">
        <f>_xlfn.XLOOKUP($J38,'Stock Data'!$J$2:$J$1239,'Stock Data'!O$2:O$1239)</f>
        <v>233081167</v>
      </c>
      <c r="P38" s="111">
        <f t="shared" si="3"/>
        <v>-2.1885922565605732E-3</v>
      </c>
    </row>
    <row r="39" spans="1:16" x14ac:dyDescent="0.3">
      <c r="A39" s="101">
        <v>44256</v>
      </c>
      <c r="B39" s="106" t="str">
        <f t="shared" si="0"/>
        <v>Monday</v>
      </c>
      <c r="C39" s="108">
        <v>449.99</v>
      </c>
      <c r="D39" s="108">
        <v>449.99</v>
      </c>
      <c r="E39" s="108">
        <v>435</v>
      </c>
      <c r="F39" s="108">
        <v>435</v>
      </c>
      <c r="G39" s="108">
        <v>200</v>
      </c>
      <c r="H39" s="111">
        <f t="shared" si="2"/>
        <v>-1.4677901603696697E-2</v>
      </c>
      <c r="J39" s="102">
        <f t="shared" si="1"/>
        <v>44256</v>
      </c>
      <c r="K39" s="108">
        <f>_xlfn.XLOOKUP($J39,'Stock Data'!$J$2:$J$1239,'Stock Data'!K$2:K$1239)</f>
        <v>45856.59</v>
      </c>
      <c r="L39" s="108">
        <f>_xlfn.XLOOKUP($J39,'Stock Data'!$J$2:$J$1239,'Stock Data'!L$2:L$1239)</f>
        <v>46014.23</v>
      </c>
      <c r="M39" s="108">
        <f>_xlfn.XLOOKUP($J39,'Stock Data'!$J$2:$J$1239,'Stock Data'!M$2:M$1239)</f>
        <v>45088.58</v>
      </c>
      <c r="N39" s="108">
        <f>_xlfn.XLOOKUP($J39,'Stock Data'!$J$2:$J$1239,'Stock Data'!N$2:N$1239)</f>
        <v>45593.43</v>
      </c>
      <c r="O39" s="108">
        <f>_xlfn.XLOOKUP($J39,'Stock Data'!$J$2:$J$1239,'Stock Data'!O$2:O$1239)</f>
        <v>176290634</v>
      </c>
      <c r="P39" s="111">
        <f t="shared" si="3"/>
        <v>-5.9215061936089101E-3</v>
      </c>
    </row>
    <row r="40" spans="1:16" x14ac:dyDescent="0.3">
      <c r="A40" s="101">
        <v>44257</v>
      </c>
      <c r="B40" s="106" t="str">
        <f t="shared" si="0"/>
        <v>Tuesday</v>
      </c>
      <c r="C40" s="108">
        <v>435.01</v>
      </c>
      <c r="D40" s="108">
        <v>450</v>
      </c>
      <c r="E40" s="108">
        <v>435.01</v>
      </c>
      <c r="F40" s="108">
        <v>448.24</v>
      </c>
      <c r="G40" s="108">
        <v>4500</v>
      </c>
      <c r="H40" s="111">
        <f t="shared" si="2"/>
        <v>3.0436781609195423E-2</v>
      </c>
      <c r="J40" s="102">
        <f t="shared" si="1"/>
        <v>44257</v>
      </c>
      <c r="K40" s="108">
        <f>_xlfn.XLOOKUP($J40,'Stock Data'!$J$2:$J$1239,'Stock Data'!K$2:K$1239)</f>
        <v>45671.6</v>
      </c>
      <c r="L40" s="108">
        <f>_xlfn.XLOOKUP($J40,'Stock Data'!$J$2:$J$1239,'Stock Data'!L$2:L$1239)</f>
        <v>46077.919999999998</v>
      </c>
      <c r="M40" s="108">
        <f>_xlfn.XLOOKUP($J40,'Stock Data'!$J$2:$J$1239,'Stock Data'!M$2:M$1239)</f>
        <v>45530.98</v>
      </c>
      <c r="N40" s="108">
        <f>_xlfn.XLOOKUP($J40,'Stock Data'!$J$2:$J$1239,'Stock Data'!N$2:N$1239)</f>
        <v>45964.27</v>
      </c>
      <c r="O40" s="108">
        <f>_xlfn.XLOOKUP($J40,'Stock Data'!$J$2:$J$1239,'Stock Data'!O$2:O$1239)</f>
        <v>203648466</v>
      </c>
      <c r="P40" s="111">
        <f t="shared" si="3"/>
        <v>8.133628024914916E-3</v>
      </c>
    </row>
    <row r="41" spans="1:16" x14ac:dyDescent="0.3">
      <c r="A41" s="101">
        <v>44258</v>
      </c>
      <c r="B41" s="106" t="str">
        <f t="shared" si="0"/>
        <v>Wednesday</v>
      </c>
      <c r="C41" s="108">
        <v>449.5</v>
      </c>
      <c r="D41" s="108">
        <v>450</v>
      </c>
      <c r="E41" s="108">
        <v>440.01</v>
      </c>
      <c r="F41" s="108">
        <v>450</v>
      </c>
      <c r="G41" s="108">
        <v>3600</v>
      </c>
      <c r="H41" s="111">
        <f t="shared" si="2"/>
        <v>3.9264679635909131E-3</v>
      </c>
      <c r="J41" s="102">
        <f t="shared" si="1"/>
        <v>44258</v>
      </c>
      <c r="K41" s="108">
        <f>_xlfn.XLOOKUP($J41,'Stock Data'!$J$2:$J$1239,'Stock Data'!K$2:K$1239)</f>
        <v>46013.440000000002</v>
      </c>
      <c r="L41" s="108">
        <f>_xlfn.XLOOKUP($J41,'Stock Data'!$J$2:$J$1239,'Stock Data'!L$2:L$1239)</f>
        <v>46189.25</v>
      </c>
      <c r="M41" s="108">
        <f>_xlfn.XLOOKUP($J41,'Stock Data'!$J$2:$J$1239,'Stock Data'!M$2:M$1239)</f>
        <v>45923.57</v>
      </c>
      <c r="N41" s="108">
        <f>_xlfn.XLOOKUP($J41,'Stock Data'!$J$2:$J$1239,'Stock Data'!N$2:N$1239)</f>
        <v>46160.78</v>
      </c>
      <c r="O41" s="108">
        <f>_xlfn.XLOOKUP($J41,'Stock Data'!$J$2:$J$1239,'Stock Data'!O$2:O$1239)</f>
        <v>198943781</v>
      </c>
      <c r="P41" s="111">
        <f t="shared" si="3"/>
        <v>4.275277296909144E-3</v>
      </c>
    </row>
    <row r="42" spans="1:16" x14ac:dyDescent="0.3">
      <c r="A42" s="101">
        <v>44259</v>
      </c>
      <c r="B42" s="106" t="str">
        <f t="shared" si="0"/>
        <v>Thursday</v>
      </c>
      <c r="C42" s="108">
        <v>450</v>
      </c>
      <c r="D42" s="108">
        <v>450</v>
      </c>
      <c r="E42" s="108">
        <v>449</v>
      </c>
      <c r="F42" s="108">
        <v>449.6</v>
      </c>
      <c r="G42" s="108">
        <v>20800</v>
      </c>
      <c r="H42" s="111">
        <f t="shared" si="2"/>
        <v>-8.8888888888883841E-4</v>
      </c>
      <c r="J42" s="102">
        <f t="shared" si="1"/>
        <v>44259</v>
      </c>
      <c r="K42" s="108">
        <f>_xlfn.XLOOKUP($J42,'Stock Data'!$J$2:$J$1239,'Stock Data'!K$2:K$1239)</f>
        <v>45161.68</v>
      </c>
      <c r="L42" s="108">
        <f>_xlfn.XLOOKUP($J42,'Stock Data'!$J$2:$J$1239,'Stock Data'!L$2:L$1239)</f>
        <v>45809.29</v>
      </c>
      <c r="M42" s="108">
        <f>_xlfn.XLOOKUP($J42,'Stock Data'!$J$2:$J$1239,'Stock Data'!M$2:M$1239)</f>
        <v>45087.63</v>
      </c>
      <c r="N42" s="108">
        <f>_xlfn.XLOOKUP($J42,'Stock Data'!$J$2:$J$1239,'Stock Data'!N$2:N$1239)</f>
        <v>45278.53</v>
      </c>
      <c r="O42" s="108">
        <f>_xlfn.XLOOKUP($J42,'Stock Data'!$J$2:$J$1239,'Stock Data'!O$2:O$1239)</f>
        <v>215942457</v>
      </c>
      <c r="P42" s="111">
        <f t="shared" si="3"/>
        <v>-1.9112545325273966E-2</v>
      </c>
    </row>
    <row r="43" spans="1:16" x14ac:dyDescent="0.3">
      <c r="A43" s="101">
        <v>44260</v>
      </c>
      <c r="B43" s="106" t="str">
        <f t="shared" si="0"/>
        <v>Friday</v>
      </c>
      <c r="C43" s="108">
        <v>449</v>
      </c>
      <c r="D43" s="108">
        <v>469.99</v>
      </c>
      <c r="E43" s="108">
        <v>449</v>
      </c>
      <c r="F43" s="108">
        <v>451.1</v>
      </c>
      <c r="G43" s="108">
        <v>7800</v>
      </c>
      <c r="H43" s="111">
        <f t="shared" si="2"/>
        <v>3.3362989323843413E-3</v>
      </c>
      <c r="J43" s="102">
        <f t="shared" si="1"/>
        <v>44260</v>
      </c>
      <c r="K43" s="108">
        <f>_xlfn.XLOOKUP($J43,'Stock Data'!$J$2:$J$1239,'Stock Data'!K$2:K$1239)</f>
        <v>45424.86</v>
      </c>
      <c r="L43" s="108">
        <f>_xlfn.XLOOKUP($J43,'Stock Data'!$J$2:$J$1239,'Stock Data'!L$2:L$1239)</f>
        <v>45947.11</v>
      </c>
      <c r="M43" s="108">
        <f>_xlfn.XLOOKUP($J43,'Stock Data'!$J$2:$J$1239,'Stock Data'!M$2:M$1239)</f>
        <v>45166.5</v>
      </c>
      <c r="N43" s="108">
        <f>_xlfn.XLOOKUP($J43,'Stock Data'!$J$2:$J$1239,'Stock Data'!N$2:N$1239)</f>
        <v>45837.35</v>
      </c>
      <c r="O43" s="108">
        <f>_xlfn.XLOOKUP($J43,'Stock Data'!$J$2:$J$1239,'Stock Data'!O$2:O$1239)</f>
        <v>168080239</v>
      </c>
      <c r="P43" s="111">
        <f t="shared" si="3"/>
        <v>1.2341831768831711E-2</v>
      </c>
    </row>
    <row r="44" spans="1:16" x14ac:dyDescent="0.3">
      <c r="A44" s="101">
        <v>44263</v>
      </c>
      <c r="B44" s="106" t="str">
        <f t="shared" si="0"/>
        <v>Monday</v>
      </c>
      <c r="C44" s="108">
        <v>432.01</v>
      </c>
      <c r="D44" s="108">
        <v>434.01</v>
      </c>
      <c r="E44" s="108">
        <v>432.01</v>
      </c>
      <c r="F44" s="108">
        <v>434.01</v>
      </c>
      <c r="G44" s="108">
        <v>300</v>
      </c>
      <c r="H44" s="111">
        <f t="shared" si="2"/>
        <v>-3.7885169585457838E-2</v>
      </c>
      <c r="J44" s="102">
        <f t="shared" si="1"/>
        <v>44263</v>
      </c>
      <c r="K44" s="108">
        <f>_xlfn.XLOOKUP($J44,'Stock Data'!$J$2:$J$1239,'Stock Data'!K$2:K$1239)</f>
        <v>46421.38</v>
      </c>
      <c r="L44" s="108">
        <f>_xlfn.XLOOKUP($J44,'Stock Data'!$J$2:$J$1239,'Stock Data'!L$2:L$1239)</f>
        <v>46435.75</v>
      </c>
      <c r="M44" s="108">
        <f>_xlfn.XLOOKUP($J44,'Stock Data'!$J$2:$J$1239,'Stock Data'!M$2:M$1239)</f>
        <v>44848.66</v>
      </c>
      <c r="N44" s="108">
        <f>_xlfn.XLOOKUP($J44,'Stock Data'!$J$2:$J$1239,'Stock Data'!N$2:N$1239)</f>
        <v>45051.05</v>
      </c>
      <c r="O44" s="108">
        <f>_xlfn.XLOOKUP($J44,'Stock Data'!$J$2:$J$1239,'Stock Data'!O$2:O$1239)</f>
        <v>235649640</v>
      </c>
      <c r="P44" s="111">
        <f t="shared" si="3"/>
        <v>-1.7154133037795501E-2</v>
      </c>
    </row>
    <row r="45" spans="1:16" x14ac:dyDescent="0.3">
      <c r="A45" s="101">
        <v>44264</v>
      </c>
      <c r="B45" s="106" t="str">
        <f t="shared" si="0"/>
        <v>Tuesday</v>
      </c>
      <c r="C45" s="108">
        <v>426.03</v>
      </c>
      <c r="D45" s="108">
        <v>440</v>
      </c>
      <c r="E45" s="108">
        <v>426.03</v>
      </c>
      <c r="F45" s="108">
        <v>440</v>
      </c>
      <c r="G45" s="108">
        <v>500</v>
      </c>
      <c r="H45" s="111">
        <f t="shared" si="2"/>
        <v>1.3801525310476738E-2</v>
      </c>
      <c r="J45" s="102">
        <f t="shared" si="1"/>
        <v>44264</v>
      </c>
      <c r="K45" s="108">
        <f>_xlfn.XLOOKUP($J45,'Stock Data'!$J$2:$J$1239,'Stock Data'!K$2:K$1239)</f>
        <v>45018.77</v>
      </c>
      <c r="L45" s="108">
        <f>_xlfn.XLOOKUP($J45,'Stock Data'!$J$2:$J$1239,'Stock Data'!L$2:L$1239)</f>
        <v>45129.55</v>
      </c>
      <c r="M45" s="108">
        <f>_xlfn.XLOOKUP($J45,'Stock Data'!$J$2:$J$1239,'Stock Data'!M$2:M$1239)</f>
        <v>43946.3</v>
      </c>
      <c r="N45" s="108">
        <f>_xlfn.XLOOKUP($J45,'Stock Data'!$J$2:$J$1239,'Stock Data'!N$2:N$1239)</f>
        <v>44222.91</v>
      </c>
      <c r="O45" s="108">
        <f>_xlfn.XLOOKUP($J45,'Stock Data'!$J$2:$J$1239,'Stock Data'!O$2:O$1239)</f>
        <v>231666016</v>
      </c>
      <c r="P45" s="111">
        <f t="shared" si="3"/>
        <v>-1.8382257461257826E-2</v>
      </c>
    </row>
    <row r="46" spans="1:16" x14ac:dyDescent="0.3">
      <c r="A46" s="101">
        <v>44265</v>
      </c>
      <c r="B46" s="106" t="str">
        <f t="shared" si="0"/>
        <v>Wednesday</v>
      </c>
      <c r="C46" s="108">
        <v>435</v>
      </c>
      <c r="D46" s="108">
        <v>439</v>
      </c>
      <c r="E46" s="108">
        <v>420</v>
      </c>
      <c r="F46" s="108">
        <v>439</v>
      </c>
      <c r="G46" s="108">
        <v>3700</v>
      </c>
      <c r="H46" s="111">
        <f t="shared" si="2"/>
        <v>-2.2727272727272726E-3</v>
      </c>
      <c r="J46" s="102">
        <f t="shared" si="1"/>
        <v>44265</v>
      </c>
      <c r="K46" s="108">
        <f>_xlfn.XLOOKUP($J46,'Stock Data'!$J$2:$J$1239,'Stock Data'!K$2:K$1239)</f>
        <v>44285.74</v>
      </c>
      <c r="L46" s="108">
        <f>_xlfn.XLOOKUP($J46,'Stock Data'!$J$2:$J$1239,'Stock Data'!L$2:L$1239)</f>
        <v>44424.04</v>
      </c>
      <c r="M46" s="108">
        <f>_xlfn.XLOOKUP($J46,'Stock Data'!$J$2:$J$1239,'Stock Data'!M$2:M$1239)</f>
        <v>43620.77</v>
      </c>
      <c r="N46" s="108">
        <f>_xlfn.XLOOKUP($J46,'Stock Data'!$J$2:$J$1239,'Stock Data'!N$2:N$1239)</f>
        <v>43691.68</v>
      </c>
      <c r="O46" s="108">
        <f>_xlfn.XLOOKUP($J46,'Stock Data'!$J$2:$J$1239,'Stock Data'!O$2:O$1239)</f>
        <v>188317275</v>
      </c>
      <c r="P46" s="111">
        <f t="shared" si="3"/>
        <v>-1.2012551865085385E-2</v>
      </c>
    </row>
    <row r="47" spans="1:16" x14ac:dyDescent="0.3">
      <c r="A47" s="101">
        <v>44266</v>
      </c>
      <c r="B47" s="106" t="str">
        <f t="shared" si="0"/>
        <v>Thursday</v>
      </c>
      <c r="C47" s="108">
        <v>422.01</v>
      </c>
      <c r="D47" s="108">
        <v>438.75</v>
      </c>
      <c r="E47" s="108">
        <v>422</v>
      </c>
      <c r="F47" s="108">
        <v>438.75</v>
      </c>
      <c r="G47" s="108">
        <v>1100</v>
      </c>
      <c r="H47" s="111">
        <f t="shared" si="2"/>
        <v>-5.6947608200455578E-4</v>
      </c>
      <c r="J47" s="102">
        <f t="shared" si="1"/>
        <v>44266</v>
      </c>
      <c r="K47" s="108">
        <f>_xlfn.XLOOKUP($J47,'Stock Data'!$J$2:$J$1239,'Stock Data'!K$2:K$1239)</f>
        <v>43645</v>
      </c>
      <c r="L47" s="108">
        <f>_xlfn.XLOOKUP($J47,'Stock Data'!$J$2:$J$1239,'Stock Data'!L$2:L$1239)</f>
        <v>43892.31</v>
      </c>
      <c r="M47" s="108">
        <f>_xlfn.XLOOKUP($J47,'Stock Data'!$J$2:$J$1239,'Stock Data'!M$2:M$1239)</f>
        <v>42688.2</v>
      </c>
      <c r="N47" s="108">
        <f>_xlfn.XLOOKUP($J47,'Stock Data'!$J$2:$J$1239,'Stock Data'!N$2:N$1239)</f>
        <v>42779.76</v>
      </c>
      <c r="O47" s="108">
        <f>_xlfn.XLOOKUP($J47,'Stock Data'!$J$2:$J$1239,'Stock Data'!O$2:O$1239)</f>
        <v>196928637</v>
      </c>
      <c r="P47" s="111">
        <f t="shared" si="3"/>
        <v>-2.0871708297781139E-2</v>
      </c>
    </row>
    <row r="48" spans="1:16" x14ac:dyDescent="0.3">
      <c r="A48" s="101">
        <v>44267</v>
      </c>
      <c r="B48" s="106" t="str">
        <f t="shared" si="0"/>
        <v>Friday</v>
      </c>
      <c r="C48" s="108">
        <v>437.5</v>
      </c>
      <c r="D48" s="108">
        <v>450</v>
      </c>
      <c r="E48" s="108">
        <v>435</v>
      </c>
      <c r="F48" s="108">
        <v>448.68</v>
      </c>
      <c r="G48" s="108">
        <v>1200</v>
      </c>
      <c r="H48" s="111">
        <f t="shared" si="2"/>
        <v>2.2632478632478647E-2</v>
      </c>
      <c r="J48" s="102">
        <f t="shared" si="1"/>
        <v>44267</v>
      </c>
      <c r="K48" s="108">
        <f>_xlfn.XLOOKUP($J48,'Stock Data'!$J$2:$J$1239,'Stock Data'!K$2:K$1239)</f>
        <v>42880.27</v>
      </c>
      <c r="L48" s="108">
        <f>_xlfn.XLOOKUP($J48,'Stock Data'!$J$2:$J$1239,'Stock Data'!L$2:L$1239)</f>
        <v>43986.18</v>
      </c>
      <c r="M48" s="108">
        <f>_xlfn.XLOOKUP($J48,'Stock Data'!$J$2:$J$1239,'Stock Data'!M$2:M$1239)</f>
        <v>42779.76</v>
      </c>
      <c r="N48" s="108">
        <f>_xlfn.XLOOKUP($J48,'Stock Data'!$J$2:$J$1239,'Stock Data'!N$2:N$1239)</f>
        <v>43788.08</v>
      </c>
      <c r="O48" s="108">
        <f>_xlfn.XLOOKUP($J48,'Stock Data'!$J$2:$J$1239,'Stock Data'!O$2:O$1239)</f>
        <v>169799260</v>
      </c>
      <c r="P48" s="111">
        <f t="shared" si="3"/>
        <v>2.3570024703270884E-2</v>
      </c>
    </row>
    <row r="49" spans="1:16" x14ac:dyDescent="0.3">
      <c r="A49" s="101">
        <v>44270</v>
      </c>
      <c r="B49" s="106" t="str">
        <f t="shared" si="0"/>
        <v>Monday</v>
      </c>
      <c r="C49" s="108">
        <v>448.68</v>
      </c>
      <c r="D49" s="108">
        <v>450</v>
      </c>
      <c r="E49" s="108">
        <v>448.68</v>
      </c>
      <c r="F49" s="108">
        <v>449.99</v>
      </c>
      <c r="G49" s="108">
        <v>10600</v>
      </c>
      <c r="H49" s="111">
        <f t="shared" si="2"/>
        <v>2.919675492555947E-3</v>
      </c>
      <c r="J49" s="102">
        <f t="shared" si="1"/>
        <v>44270</v>
      </c>
      <c r="K49" s="108">
        <f>_xlfn.XLOOKUP($J49,'Stock Data'!$J$2:$J$1239,'Stock Data'!K$2:K$1239)</f>
        <v>44326.98</v>
      </c>
      <c r="L49" s="108">
        <f>_xlfn.XLOOKUP($J49,'Stock Data'!$J$2:$J$1239,'Stock Data'!L$2:L$1239)</f>
        <v>44839.19</v>
      </c>
      <c r="M49" s="108">
        <f>_xlfn.XLOOKUP($J49,'Stock Data'!$J$2:$J$1239,'Stock Data'!M$2:M$1239)</f>
        <v>43788.08</v>
      </c>
      <c r="N49" s="108">
        <f>_xlfn.XLOOKUP($J49,'Stock Data'!$J$2:$J$1239,'Stock Data'!N$2:N$1239)</f>
        <v>44766.59</v>
      </c>
      <c r="O49" s="108">
        <f>_xlfn.XLOOKUP($J49,'Stock Data'!$J$2:$J$1239,'Stock Data'!O$2:O$1239)</f>
        <v>239611699</v>
      </c>
      <c r="P49" s="111">
        <f t="shared" si="3"/>
        <v>2.2346492470096763E-2</v>
      </c>
    </row>
    <row r="50" spans="1:16" x14ac:dyDescent="0.3">
      <c r="A50" s="101">
        <v>44272</v>
      </c>
      <c r="B50" s="106" t="str">
        <f t="shared" si="0"/>
        <v>Wednesday</v>
      </c>
      <c r="C50" s="108">
        <v>449.99</v>
      </c>
      <c r="D50" s="108">
        <v>449.99</v>
      </c>
      <c r="E50" s="108">
        <v>449.99</v>
      </c>
      <c r="F50" s="108">
        <v>449.99</v>
      </c>
      <c r="G50" s="108">
        <v>200</v>
      </c>
      <c r="H50" s="111">
        <f t="shared" si="2"/>
        <v>0</v>
      </c>
      <c r="J50" s="102">
        <f t="shared" si="1"/>
        <v>44272</v>
      </c>
      <c r="K50" s="108">
        <f>_xlfn.XLOOKUP($J50,'Stock Data'!$J$2:$J$1239,'Stock Data'!K$2:K$1239)</f>
        <v>45175.09</v>
      </c>
      <c r="L50" s="108">
        <f>_xlfn.XLOOKUP($J50,'Stock Data'!$J$2:$J$1239,'Stock Data'!L$2:L$1239)</f>
        <v>45541.04</v>
      </c>
      <c r="M50" s="108">
        <f>_xlfn.XLOOKUP($J50,'Stock Data'!$J$2:$J$1239,'Stock Data'!M$2:M$1239)</f>
        <v>45175.09</v>
      </c>
      <c r="N50" s="108">
        <f>_xlfn.XLOOKUP($J50,'Stock Data'!$J$2:$J$1239,'Stock Data'!N$2:N$1239)</f>
        <v>45450.31</v>
      </c>
      <c r="O50" s="108">
        <f>_xlfn.XLOOKUP($J50,'Stock Data'!$J$2:$J$1239,'Stock Data'!O$2:O$1239)</f>
        <v>263125791</v>
      </c>
      <c r="P50" s="111">
        <f t="shared" si="3"/>
        <v>1.5272997116823086E-2</v>
      </c>
    </row>
    <row r="51" spans="1:16" x14ac:dyDescent="0.3">
      <c r="A51" s="101">
        <v>44277</v>
      </c>
      <c r="B51" s="106" t="str">
        <f t="shared" si="0"/>
        <v>Monday</v>
      </c>
      <c r="C51" s="108">
        <v>472</v>
      </c>
      <c r="D51" s="108">
        <v>472</v>
      </c>
      <c r="E51" s="108">
        <v>431</v>
      </c>
      <c r="F51" s="108">
        <v>467.97</v>
      </c>
      <c r="G51" s="108">
        <v>1200</v>
      </c>
      <c r="H51" s="111">
        <f t="shared" si="2"/>
        <v>3.995644347652174E-2</v>
      </c>
      <c r="J51" s="102">
        <f t="shared" si="1"/>
        <v>44277</v>
      </c>
      <c r="K51" s="108">
        <f>_xlfn.XLOOKUP($J51,'Stock Data'!$J$2:$J$1239,'Stock Data'!K$2:K$1239)</f>
        <v>44917.5</v>
      </c>
      <c r="L51" s="108">
        <f>_xlfn.XLOOKUP($J51,'Stock Data'!$J$2:$J$1239,'Stock Data'!L$2:L$1239)</f>
        <v>45465.63</v>
      </c>
      <c r="M51" s="108">
        <f>_xlfn.XLOOKUP($J51,'Stock Data'!$J$2:$J$1239,'Stock Data'!M$2:M$1239)</f>
        <v>44735.57</v>
      </c>
      <c r="N51" s="108">
        <f>_xlfn.XLOOKUP($J51,'Stock Data'!$J$2:$J$1239,'Stock Data'!N$2:N$1239)</f>
        <v>45407.33</v>
      </c>
      <c r="O51" s="108">
        <f>_xlfn.XLOOKUP($J51,'Stock Data'!$J$2:$J$1239,'Stock Data'!O$2:O$1239)</f>
        <v>277361580</v>
      </c>
      <c r="P51" s="111">
        <f t="shared" si="3"/>
        <v>-9.4564811549131193E-4</v>
      </c>
    </row>
    <row r="52" spans="1:16" x14ac:dyDescent="0.3">
      <c r="A52" s="101">
        <v>44279</v>
      </c>
      <c r="B52" s="106" t="str">
        <f t="shared" si="0"/>
        <v>Wednesday</v>
      </c>
      <c r="C52" s="108">
        <v>486.2</v>
      </c>
      <c r="D52" s="108">
        <v>486.2</v>
      </c>
      <c r="E52" s="108">
        <v>486.2</v>
      </c>
      <c r="F52" s="108">
        <v>486.2</v>
      </c>
      <c r="G52" s="108">
        <v>100</v>
      </c>
      <c r="H52" s="111">
        <f t="shared" si="2"/>
        <v>3.8955488599696476E-2</v>
      </c>
      <c r="J52" s="102">
        <f t="shared" si="1"/>
        <v>44279</v>
      </c>
      <c r="K52" s="108">
        <f>_xlfn.XLOOKUP($J52,'Stock Data'!$J$2:$J$1239,'Stock Data'!K$2:K$1239)</f>
        <v>45390.73</v>
      </c>
      <c r="L52" s="108">
        <f>_xlfn.XLOOKUP($J52,'Stock Data'!$J$2:$J$1239,'Stock Data'!L$2:L$1239)</f>
        <v>45593.61</v>
      </c>
      <c r="M52" s="108">
        <f>_xlfn.XLOOKUP($J52,'Stock Data'!$J$2:$J$1239,'Stock Data'!M$2:M$1239)</f>
        <v>45255.55</v>
      </c>
      <c r="N52" s="108">
        <f>_xlfn.XLOOKUP($J52,'Stock Data'!$J$2:$J$1239,'Stock Data'!N$2:N$1239)</f>
        <v>45544.19</v>
      </c>
      <c r="O52" s="108">
        <f>_xlfn.XLOOKUP($J52,'Stock Data'!$J$2:$J$1239,'Stock Data'!O$2:O$1239)</f>
        <v>272534268</v>
      </c>
      <c r="P52" s="111">
        <f t="shared" si="3"/>
        <v>3.014050815143735E-3</v>
      </c>
    </row>
    <row r="53" spans="1:16" x14ac:dyDescent="0.3">
      <c r="A53" s="101">
        <v>44281</v>
      </c>
      <c r="B53" s="106" t="str">
        <f t="shared" si="0"/>
        <v>Friday</v>
      </c>
      <c r="C53" s="108">
        <v>450.02</v>
      </c>
      <c r="D53" s="108">
        <v>459</v>
      </c>
      <c r="E53" s="108">
        <v>449.74</v>
      </c>
      <c r="F53" s="108">
        <v>458.1</v>
      </c>
      <c r="G53" s="108">
        <v>2600</v>
      </c>
      <c r="H53" s="111">
        <f t="shared" si="2"/>
        <v>-5.779514603044008E-2</v>
      </c>
      <c r="J53" s="102">
        <f t="shared" si="1"/>
        <v>44281</v>
      </c>
      <c r="K53" s="108">
        <f>_xlfn.XLOOKUP($J53,'Stock Data'!$J$2:$J$1239,'Stock Data'!K$2:K$1239)</f>
        <v>45703.88</v>
      </c>
      <c r="L53" s="108">
        <f>_xlfn.XLOOKUP($J53,'Stock Data'!$J$2:$J$1239,'Stock Data'!L$2:L$1239)</f>
        <v>45764.24</v>
      </c>
      <c r="M53" s="108">
        <f>_xlfn.XLOOKUP($J53,'Stock Data'!$J$2:$J$1239,'Stock Data'!M$2:M$1239)</f>
        <v>45434.43</v>
      </c>
      <c r="N53" s="108">
        <f>_xlfn.XLOOKUP($J53,'Stock Data'!$J$2:$J$1239,'Stock Data'!N$2:N$1239)</f>
        <v>45521.63</v>
      </c>
      <c r="O53" s="108">
        <f>_xlfn.XLOOKUP($J53,'Stock Data'!$J$2:$J$1239,'Stock Data'!O$2:O$1239)</f>
        <v>321407499</v>
      </c>
      <c r="P53" s="111">
        <f t="shared" si="3"/>
        <v>-4.9534309425647803E-4</v>
      </c>
    </row>
    <row r="54" spans="1:16" x14ac:dyDescent="0.3">
      <c r="A54" s="101">
        <v>44284</v>
      </c>
      <c r="B54" s="106" t="str">
        <f t="shared" si="0"/>
        <v>Monday</v>
      </c>
      <c r="C54" s="108">
        <v>450</v>
      </c>
      <c r="D54" s="108">
        <v>450</v>
      </c>
      <c r="E54" s="108">
        <v>430.01</v>
      </c>
      <c r="F54" s="108">
        <v>435</v>
      </c>
      <c r="G54" s="108">
        <v>1700</v>
      </c>
      <c r="H54" s="111">
        <f t="shared" si="2"/>
        <v>-5.0425671250818649E-2</v>
      </c>
      <c r="J54" s="102">
        <f t="shared" si="1"/>
        <v>44284</v>
      </c>
      <c r="K54" s="108">
        <f>_xlfn.XLOOKUP($J54,'Stock Data'!$J$2:$J$1239,'Stock Data'!K$2:K$1239)</f>
        <v>45450.18</v>
      </c>
      <c r="L54" s="108">
        <f>_xlfn.XLOOKUP($J54,'Stock Data'!$J$2:$J$1239,'Stock Data'!L$2:L$1239)</f>
        <v>45450.18</v>
      </c>
      <c r="M54" s="108">
        <f>_xlfn.XLOOKUP($J54,'Stock Data'!$J$2:$J$1239,'Stock Data'!M$2:M$1239)</f>
        <v>44312.97</v>
      </c>
      <c r="N54" s="108">
        <f>_xlfn.XLOOKUP($J54,'Stock Data'!$J$2:$J$1239,'Stock Data'!N$2:N$1239)</f>
        <v>44431.8</v>
      </c>
      <c r="O54" s="108">
        <f>_xlfn.XLOOKUP($J54,'Stock Data'!$J$2:$J$1239,'Stock Data'!O$2:O$1239)</f>
        <v>316168616</v>
      </c>
      <c r="P54" s="111">
        <f t="shared" si="3"/>
        <v>-2.3940926544150431E-2</v>
      </c>
    </row>
    <row r="55" spans="1:16" x14ac:dyDescent="0.3">
      <c r="A55" s="101">
        <v>44285</v>
      </c>
      <c r="B55" s="106" t="str">
        <f t="shared" si="0"/>
        <v>Tuesday</v>
      </c>
      <c r="C55" s="108">
        <v>435</v>
      </c>
      <c r="D55" s="108">
        <v>459.99</v>
      </c>
      <c r="E55" s="108">
        <v>430</v>
      </c>
      <c r="F55" s="108">
        <v>459.99</v>
      </c>
      <c r="G55" s="108">
        <v>900</v>
      </c>
      <c r="H55" s="111">
        <f t="shared" si="2"/>
        <v>5.7448275862068986E-2</v>
      </c>
      <c r="J55" s="102">
        <f t="shared" si="1"/>
        <v>44285</v>
      </c>
      <c r="K55" s="108">
        <f>_xlfn.XLOOKUP($J55,'Stock Data'!$J$2:$J$1239,'Stock Data'!K$2:K$1239)</f>
        <v>44332</v>
      </c>
      <c r="L55" s="108">
        <f>_xlfn.XLOOKUP($J55,'Stock Data'!$J$2:$J$1239,'Stock Data'!L$2:L$1239)</f>
        <v>44808.63</v>
      </c>
      <c r="M55" s="108">
        <f>_xlfn.XLOOKUP($J55,'Stock Data'!$J$2:$J$1239,'Stock Data'!M$2:M$1239)</f>
        <v>44199.26</v>
      </c>
      <c r="N55" s="108">
        <f>_xlfn.XLOOKUP($J55,'Stock Data'!$J$2:$J$1239,'Stock Data'!N$2:N$1239)</f>
        <v>44491.03</v>
      </c>
      <c r="O55" s="108">
        <f>_xlfn.XLOOKUP($J55,'Stock Data'!$J$2:$J$1239,'Stock Data'!O$2:O$1239)</f>
        <v>175401199</v>
      </c>
      <c r="P55" s="111">
        <f t="shared" si="3"/>
        <v>1.3330542539351528E-3</v>
      </c>
    </row>
    <row r="56" spans="1:16" x14ac:dyDescent="0.3">
      <c r="A56" s="101">
        <v>44287</v>
      </c>
      <c r="B56" s="106" t="str">
        <f t="shared" si="0"/>
        <v>Thursday</v>
      </c>
      <c r="C56" s="108">
        <v>465</v>
      </c>
      <c r="D56" s="108">
        <v>481</v>
      </c>
      <c r="E56" s="108">
        <v>432.01</v>
      </c>
      <c r="F56" s="108">
        <v>449.99</v>
      </c>
      <c r="G56" s="108">
        <v>2800</v>
      </c>
      <c r="H56" s="111">
        <f t="shared" si="2"/>
        <v>-2.1739603034848582E-2</v>
      </c>
      <c r="J56" s="102">
        <f t="shared" si="1"/>
        <v>44287</v>
      </c>
      <c r="K56" s="108">
        <f>_xlfn.XLOOKUP($J56,'Stock Data'!$J$2:$J$1239,'Stock Data'!K$2:K$1239)</f>
        <v>44697.83</v>
      </c>
      <c r="L56" s="108">
        <f>_xlfn.XLOOKUP($J56,'Stock Data'!$J$2:$J$1239,'Stock Data'!L$2:L$1239)</f>
        <v>44879.79</v>
      </c>
      <c r="M56" s="108">
        <f>_xlfn.XLOOKUP($J56,'Stock Data'!$J$2:$J$1239,'Stock Data'!M$2:M$1239)</f>
        <v>44330.81</v>
      </c>
      <c r="N56" s="108">
        <f>_xlfn.XLOOKUP($J56,'Stock Data'!$J$2:$J$1239,'Stock Data'!N$2:N$1239)</f>
        <v>44428.1</v>
      </c>
      <c r="O56" s="108">
        <f>_xlfn.XLOOKUP($J56,'Stock Data'!$J$2:$J$1239,'Stock Data'!O$2:O$1239)</f>
        <v>188643901</v>
      </c>
      <c r="P56" s="111">
        <f t="shared" si="3"/>
        <v>-1.4144424168197566E-3</v>
      </c>
    </row>
    <row r="57" spans="1:16" x14ac:dyDescent="0.3">
      <c r="A57" s="101">
        <v>44288</v>
      </c>
      <c r="B57" s="106" t="str">
        <f t="shared" si="0"/>
        <v>Friday</v>
      </c>
      <c r="C57" s="108">
        <v>474</v>
      </c>
      <c r="D57" s="108">
        <v>474</v>
      </c>
      <c r="E57" s="108">
        <v>460</v>
      </c>
      <c r="F57" s="108">
        <v>460</v>
      </c>
      <c r="G57" s="108">
        <v>2000</v>
      </c>
      <c r="H57" s="111">
        <f t="shared" si="2"/>
        <v>2.2244938776417231E-2</v>
      </c>
      <c r="J57" s="102">
        <f t="shared" si="1"/>
        <v>44288</v>
      </c>
      <c r="K57" s="108">
        <f>_xlfn.XLOOKUP($J57,'Stock Data'!$J$2:$J$1239,'Stock Data'!K$2:K$1239)</f>
        <v>44573.64</v>
      </c>
      <c r="L57" s="108">
        <f>_xlfn.XLOOKUP($J57,'Stock Data'!$J$2:$J$1239,'Stock Data'!L$2:L$1239)</f>
        <v>44610.44</v>
      </c>
      <c r="M57" s="108">
        <f>_xlfn.XLOOKUP($J57,'Stock Data'!$J$2:$J$1239,'Stock Data'!M$2:M$1239)</f>
        <v>44197.9</v>
      </c>
      <c r="N57" s="108">
        <f>_xlfn.XLOOKUP($J57,'Stock Data'!$J$2:$J$1239,'Stock Data'!N$2:N$1239)</f>
        <v>44300.95</v>
      </c>
      <c r="O57" s="108">
        <f>_xlfn.XLOOKUP($J57,'Stock Data'!$J$2:$J$1239,'Stock Data'!O$2:O$1239)</f>
        <v>140758262</v>
      </c>
      <c r="P57" s="111">
        <f t="shared" si="3"/>
        <v>-2.8619274738285335E-3</v>
      </c>
    </row>
    <row r="58" spans="1:16" x14ac:dyDescent="0.3">
      <c r="A58" s="101">
        <v>44292</v>
      </c>
      <c r="B58" s="106" t="str">
        <f t="shared" si="0"/>
        <v>Tuesday</v>
      </c>
      <c r="C58" s="108">
        <v>426.05</v>
      </c>
      <c r="D58" s="108">
        <v>460</v>
      </c>
      <c r="E58" s="108">
        <v>426.01</v>
      </c>
      <c r="F58" s="108">
        <v>454.98</v>
      </c>
      <c r="G58" s="108">
        <v>1200</v>
      </c>
      <c r="H58" s="111">
        <f t="shared" si="2"/>
        <v>-1.0913043478260829E-2</v>
      </c>
      <c r="J58" s="102">
        <f t="shared" si="1"/>
        <v>44292</v>
      </c>
      <c r="K58" s="108">
        <f>_xlfn.XLOOKUP($J58,'Stock Data'!$J$2:$J$1239,'Stock Data'!K$2:K$1239)</f>
        <v>43617.27</v>
      </c>
      <c r="L58" s="108">
        <f>_xlfn.XLOOKUP($J58,'Stock Data'!$J$2:$J$1239,'Stock Data'!L$2:L$1239)</f>
        <v>44478.239999999998</v>
      </c>
      <c r="M58" s="108">
        <f>_xlfn.XLOOKUP($J58,'Stock Data'!$J$2:$J$1239,'Stock Data'!M$2:M$1239)</f>
        <v>43595.09</v>
      </c>
      <c r="N58" s="108">
        <f>_xlfn.XLOOKUP($J58,'Stock Data'!$J$2:$J$1239,'Stock Data'!N$2:N$1239)</f>
        <v>44404.7</v>
      </c>
      <c r="O58" s="108">
        <f>_xlfn.XLOOKUP($J58,'Stock Data'!$J$2:$J$1239,'Stock Data'!O$2:O$1239)</f>
        <v>157971446</v>
      </c>
      <c r="P58" s="111">
        <f t="shared" si="3"/>
        <v>2.3419362338730886E-3</v>
      </c>
    </row>
    <row r="59" spans="1:16" x14ac:dyDescent="0.3">
      <c r="A59" s="101">
        <v>44293</v>
      </c>
      <c r="B59" s="106" t="str">
        <f t="shared" si="0"/>
        <v>Wednesday</v>
      </c>
      <c r="C59" s="108">
        <v>452</v>
      </c>
      <c r="D59" s="108">
        <v>459.5</v>
      </c>
      <c r="E59" s="108">
        <v>436</v>
      </c>
      <c r="F59" s="108">
        <v>440.01</v>
      </c>
      <c r="G59" s="108">
        <v>1500</v>
      </c>
      <c r="H59" s="111">
        <f t="shared" si="2"/>
        <v>-3.2902545166820577E-2</v>
      </c>
      <c r="J59" s="102">
        <f t="shared" si="1"/>
        <v>44293</v>
      </c>
      <c r="K59" s="108">
        <f>_xlfn.XLOOKUP($J59,'Stock Data'!$J$2:$J$1239,'Stock Data'!K$2:K$1239)</f>
        <v>44557.47</v>
      </c>
      <c r="L59" s="108">
        <f>_xlfn.XLOOKUP($J59,'Stock Data'!$J$2:$J$1239,'Stock Data'!L$2:L$1239)</f>
        <v>44571.91</v>
      </c>
      <c r="M59" s="108">
        <f>_xlfn.XLOOKUP($J59,'Stock Data'!$J$2:$J$1239,'Stock Data'!M$2:M$1239)</f>
        <v>43751.77</v>
      </c>
      <c r="N59" s="108">
        <f>_xlfn.XLOOKUP($J59,'Stock Data'!$J$2:$J$1239,'Stock Data'!N$2:N$1239)</f>
        <v>43953.58</v>
      </c>
      <c r="O59" s="108">
        <f>_xlfn.XLOOKUP($J59,'Stock Data'!$J$2:$J$1239,'Stock Data'!O$2:O$1239)</f>
        <v>195146264</v>
      </c>
      <c r="P59" s="111">
        <f t="shared" si="3"/>
        <v>-1.015928494055799E-2</v>
      </c>
    </row>
    <row r="60" spans="1:16" x14ac:dyDescent="0.3">
      <c r="A60" s="101">
        <v>44294</v>
      </c>
      <c r="B60" s="106" t="str">
        <f t="shared" si="0"/>
        <v>Thursday</v>
      </c>
      <c r="C60" s="108">
        <v>450</v>
      </c>
      <c r="D60" s="108">
        <v>450</v>
      </c>
      <c r="E60" s="108">
        <v>450</v>
      </c>
      <c r="F60" s="108">
        <v>450</v>
      </c>
      <c r="G60" s="108">
        <v>1000</v>
      </c>
      <c r="H60" s="111">
        <f t="shared" si="2"/>
        <v>2.2704029453876069E-2</v>
      </c>
      <c r="J60" s="102">
        <f t="shared" si="1"/>
        <v>44294</v>
      </c>
      <c r="K60" s="108">
        <f>_xlfn.XLOOKUP($J60,'Stock Data'!$J$2:$J$1239,'Stock Data'!K$2:K$1239)</f>
        <v>44176.5</v>
      </c>
      <c r="L60" s="108">
        <f>_xlfn.XLOOKUP($J60,'Stock Data'!$J$2:$J$1239,'Stock Data'!L$2:L$1239)</f>
        <v>44759.37</v>
      </c>
      <c r="M60" s="108">
        <f>_xlfn.XLOOKUP($J60,'Stock Data'!$J$2:$J$1239,'Stock Data'!M$2:M$1239)</f>
        <v>44096.85</v>
      </c>
      <c r="N60" s="108">
        <f>_xlfn.XLOOKUP($J60,'Stock Data'!$J$2:$J$1239,'Stock Data'!N$2:N$1239)</f>
        <v>44741.36</v>
      </c>
      <c r="O60" s="108">
        <f>_xlfn.XLOOKUP($J60,'Stock Data'!$J$2:$J$1239,'Stock Data'!O$2:O$1239)</f>
        <v>186036071</v>
      </c>
      <c r="P60" s="111">
        <f t="shared" si="3"/>
        <v>1.7922999673746685E-2</v>
      </c>
    </row>
    <row r="61" spans="1:16" x14ac:dyDescent="0.3">
      <c r="A61" s="101">
        <v>44295</v>
      </c>
      <c r="B61" s="106" t="str">
        <f t="shared" si="0"/>
        <v>Friday</v>
      </c>
      <c r="C61" s="108">
        <v>432.17</v>
      </c>
      <c r="D61" s="108">
        <v>469.99</v>
      </c>
      <c r="E61" s="108">
        <v>432.17</v>
      </c>
      <c r="F61" s="108">
        <v>469.99</v>
      </c>
      <c r="G61" s="108">
        <v>300</v>
      </c>
      <c r="H61" s="111">
        <f t="shared" si="2"/>
        <v>4.4422222222222245E-2</v>
      </c>
      <c r="J61" s="102">
        <f t="shared" si="1"/>
        <v>44295</v>
      </c>
      <c r="K61" s="108">
        <f>_xlfn.XLOOKUP($J61,'Stock Data'!$J$2:$J$1239,'Stock Data'!K$2:K$1239)</f>
        <v>44868.04</v>
      </c>
      <c r="L61" s="108">
        <f>_xlfn.XLOOKUP($J61,'Stock Data'!$J$2:$J$1239,'Stock Data'!L$2:L$1239)</f>
        <v>45249.98</v>
      </c>
      <c r="M61" s="108">
        <f>_xlfn.XLOOKUP($J61,'Stock Data'!$J$2:$J$1239,'Stock Data'!M$2:M$1239)</f>
        <v>44843.25</v>
      </c>
      <c r="N61" s="108">
        <f>_xlfn.XLOOKUP($J61,'Stock Data'!$J$2:$J$1239,'Stock Data'!N$2:N$1239)</f>
        <v>45186.48</v>
      </c>
      <c r="O61" s="108">
        <f>_xlfn.XLOOKUP($J61,'Stock Data'!$J$2:$J$1239,'Stock Data'!O$2:O$1239)</f>
        <v>293005438</v>
      </c>
      <c r="P61" s="111">
        <f t="shared" si="3"/>
        <v>9.948736471131021E-3</v>
      </c>
    </row>
    <row r="62" spans="1:16" x14ac:dyDescent="0.3">
      <c r="A62" s="101">
        <v>44298</v>
      </c>
      <c r="B62" s="106" t="str">
        <f t="shared" si="0"/>
        <v>Monday</v>
      </c>
      <c r="C62" s="108">
        <v>437</v>
      </c>
      <c r="D62" s="108">
        <v>437</v>
      </c>
      <c r="E62" s="108">
        <v>437</v>
      </c>
      <c r="F62" s="108">
        <v>437</v>
      </c>
      <c r="G62" s="108">
        <v>100</v>
      </c>
      <c r="H62" s="111">
        <f t="shared" si="2"/>
        <v>-7.0192982829421921E-2</v>
      </c>
      <c r="J62" s="102">
        <f t="shared" si="1"/>
        <v>44298</v>
      </c>
      <c r="K62" s="108">
        <f>_xlfn.XLOOKUP($J62,'Stock Data'!$J$2:$J$1239,'Stock Data'!K$2:K$1239)</f>
        <v>45226.33</v>
      </c>
      <c r="L62" s="108">
        <f>_xlfn.XLOOKUP($J62,'Stock Data'!$J$2:$J$1239,'Stock Data'!L$2:L$1239)</f>
        <v>45268.68</v>
      </c>
      <c r="M62" s="108">
        <f>_xlfn.XLOOKUP($J62,'Stock Data'!$J$2:$J$1239,'Stock Data'!M$2:M$1239)</f>
        <v>44757.31</v>
      </c>
      <c r="N62" s="108">
        <f>_xlfn.XLOOKUP($J62,'Stock Data'!$J$2:$J$1239,'Stock Data'!N$2:N$1239)</f>
        <v>44978.05</v>
      </c>
      <c r="O62" s="108">
        <f>_xlfn.XLOOKUP($J62,'Stock Data'!$J$2:$J$1239,'Stock Data'!O$2:O$1239)</f>
        <v>173419005</v>
      </c>
      <c r="P62" s="111">
        <f t="shared" si="3"/>
        <v>-4.6126629027089579E-3</v>
      </c>
    </row>
    <row r="63" spans="1:16" x14ac:dyDescent="0.3">
      <c r="A63" s="101">
        <v>44299</v>
      </c>
      <c r="B63" s="106" t="str">
        <f t="shared" si="0"/>
        <v>Tuesday</v>
      </c>
      <c r="C63" s="108">
        <v>460</v>
      </c>
      <c r="D63" s="108">
        <v>460.01</v>
      </c>
      <c r="E63" s="108">
        <v>457.1</v>
      </c>
      <c r="F63" s="108">
        <v>460</v>
      </c>
      <c r="G63" s="108">
        <v>2000</v>
      </c>
      <c r="H63" s="111">
        <f t="shared" si="2"/>
        <v>5.2631578947368418E-2</v>
      </c>
      <c r="J63" s="102">
        <f t="shared" si="1"/>
        <v>44299</v>
      </c>
      <c r="K63" s="108">
        <f>_xlfn.XLOOKUP($J63,'Stock Data'!$J$2:$J$1239,'Stock Data'!K$2:K$1239)</f>
        <v>44933.7</v>
      </c>
      <c r="L63" s="108">
        <f>_xlfn.XLOOKUP($J63,'Stock Data'!$J$2:$J$1239,'Stock Data'!L$2:L$1239)</f>
        <v>45133.41</v>
      </c>
      <c r="M63" s="108">
        <f>_xlfn.XLOOKUP($J63,'Stock Data'!$J$2:$J$1239,'Stock Data'!M$2:M$1239)</f>
        <v>44788.88</v>
      </c>
      <c r="N63" s="108">
        <f>_xlfn.XLOOKUP($J63,'Stock Data'!$J$2:$J$1239,'Stock Data'!N$2:N$1239)</f>
        <v>45048.57</v>
      </c>
      <c r="O63" s="108">
        <f>_xlfn.XLOOKUP($J63,'Stock Data'!$J$2:$J$1239,'Stock Data'!O$2:O$1239)</f>
        <v>183852391</v>
      </c>
      <c r="P63" s="111">
        <f t="shared" si="3"/>
        <v>1.5678758861266062E-3</v>
      </c>
    </row>
    <row r="64" spans="1:16" x14ac:dyDescent="0.3">
      <c r="A64" s="101">
        <v>44300</v>
      </c>
      <c r="B64" s="106" t="str">
        <f t="shared" si="0"/>
        <v>Wednesday</v>
      </c>
      <c r="C64" s="108">
        <v>475</v>
      </c>
      <c r="D64" s="108">
        <v>489</v>
      </c>
      <c r="E64" s="108">
        <v>445.1</v>
      </c>
      <c r="F64" s="108">
        <v>479.88</v>
      </c>
      <c r="G64" s="108">
        <v>26100</v>
      </c>
      <c r="H64" s="111">
        <f t="shared" si="2"/>
        <v>4.3217391304347819E-2</v>
      </c>
      <c r="J64" s="102">
        <f t="shared" si="1"/>
        <v>44300</v>
      </c>
      <c r="K64" s="108">
        <f>_xlfn.XLOOKUP($J64,'Stock Data'!$J$2:$J$1239,'Stock Data'!K$2:K$1239)</f>
        <v>45099.5</v>
      </c>
      <c r="L64" s="108">
        <f>_xlfn.XLOOKUP($J64,'Stock Data'!$J$2:$J$1239,'Stock Data'!L$2:L$1239)</f>
        <v>45347.4</v>
      </c>
      <c r="M64" s="108">
        <f>_xlfn.XLOOKUP($J64,'Stock Data'!$J$2:$J$1239,'Stock Data'!M$2:M$1239)</f>
        <v>45082.85</v>
      </c>
      <c r="N64" s="108">
        <f>_xlfn.XLOOKUP($J64,'Stock Data'!$J$2:$J$1239,'Stock Data'!N$2:N$1239)</f>
        <v>45311.22</v>
      </c>
      <c r="O64" s="108">
        <f>_xlfn.XLOOKUP($J64,'Stock Data'!$J$2:$J$1239,'Stock Data'!O$2:O$1239)</f>
        <v>135875281</v>
      </c>
      <c r="P64" s="111">
        <f t="shared" si="3"/>
        <v>5.8303737499326054E-3</v>
      </c>
    </row>
    <row r="65" spans="1:16" x14ac:dyDescent="0.3">
      <c r="A65" s="101">
        <v>44301</v>
      </c>
      <c r="B65" s="106" t="str">
        <f t="shared" si="0"/>
        <v>Thursday</v>
      </c>
      <c r="C65" s="108">
        <v>470</v>
      </c>
      <c r="D65" s="108">
        <v>470</v>
      </c>
      <c r="E65" s="108">
        <v>470</v>
      </c>
      <c r="F65" s="108">
        <v>470</v>
      </c>
      <c r="G65" s="108">
        <v>100</v>
      </c>
      <c r="H65" s="111">
        <f t="shared" si="2"/>
        <v>-2.0588480453446686E-2</v>
      </c>
      <c r="J65" s="102">
        <f t="shared" si="1"/>
        <v>44301</v>
      </c>
      <c r="K65" s="108">
        <f>_xlfn.XLOOKUP($J65,'Stock Data'!$J$2:$J$1239,'Stock Data'!K$2:K$1239)</f>
        <v>45357.63</v>
      </c>
      <c r="L65" s="108">
        <f>_xlfn.XLOOKUP($J65,'Stock Data'!$J$2:$J$1239,'Stock Data'!L$2:L$1239)</f>
        <v>45447.49</v>
      </c>
      <c r="M65" s="108">
        <f>_xlfn.XLOOKUP($J65,'Stock Data'!$J$2:$J$1239,'Stock Data'!M$2:M$1239)</f>
        <v>45174.89</v>
      </c>
      <c r="N65" s="108">
        <f>_xlfn.XLOOKUP($J65,'Stock Data'!$J$2:$J$1239,'Stock Data'!N$2:N$1239)</f>
        <v>45230.18</v>
      </c>
      <c r="O65" s="108">
        <f>_xlfn.XLOOKUP($J65,'Stock Data'!$J$2:$J$1239,'Stock Data'!O$2:O$1239)</f>
        <v>85559305</v>
      </c>
      <c r="P65" s="111">
        <f t="shared" si="3"/>
        <v>-1.7885194881091455E-3</v>
      </c>
    </row>
    <row r="66" spans="1:16" x14ac:dyDescent="0.3">
      <c r="A66" s="101">
        <v>44306</v>
      </c>
      <c r="B66" s="106" t="str">
        <f t="shared" si="0"/>
        <v>Tuesday</v>
      </c>
      <c r="C66" s="108">
        <v>480</v>
      </c>
      <c r="D66" s="108">
        <v>480</v>
      </c>
      <c r="E66" s="108">
        <v>478</v>
      </c>
      <c r="F66" s="108">
        <v>479.4</v>
      </c>
      <c r="G66" s="108">
        <v>9600</v>
      </c>
      <c r="H66" s="111">
        <f t="shared" si="2"/>
        <v>1.9999999999999952E-2</v>
      </c>
      <c r="J66" s="102">
        <f t="shared" si="1"/>
        <v>44306</v>
      </c>
      <c r="K66" s="108">
        <f>_xlfn.XLOOKUP($J66,'Stock Data'!$J$2:$J$1239,'Stock Data'!K$2:K$1239)</f>
        <v>45233.42</v>
      </c>
      <c r="L66" s="108">
        <f>_xlfn.XLOOKUP($J66,'Stock Data'!$J$2:$J$1239,'Stock Data'!L$2:L$1239)</f>
        <v>45558.13</v>
      </c>
      <c r="M66" s="108">
        <f>_xlfn.XLOOKUP($J66,'Stock Data'!$J$2:$J$1239,'Stock Data'!M$2:M$1239)</f>
        <v>45221.1</v>
      </c>
      <c r="N66" s="108">
        <f>_xlfn.XLOOKUP($J66,'Stock Data'!$J$2:$J$1239,'Stock Data'!N$2:N$1239)</f>
        <v>45399.78</v>
      </c>
      <c r="O66" s="108">
        <f>_xlfn.XLOOKUP($J66,'Stock Data'!$J$2:$J$1239,'Stock Data'!O$2:O$1239)</f>
        <v>128388089</v>
      </c>
      <c r="P66" s="111">
        <f t="shared" si="3"/>
        <v>3.7497087121916945E-3</v>
      </c>
    </row>
    <row r="67" spans="1:16" x14ac:dyDescent="0.3">
      <c r="A67" s="101">
        <v>44307</v>
      </c>
      <c r="B67" s="106" t="str">
        <f t="shared" si="0"/>
        <v>Wednesday</v>
      </c>
      <c r="C67" s="108">
        <v>480</v>
      </c>
      <c r="D67" s="108">
        <v>480</v>
      </c>
      <c r="E67" s="108">
        <v>475</v>
      </c>
      <c r="F67" s="108">
        <v>475</v>
      </c>
      <c r="G67" s="108">
        <v>4200</v>
      </c>
      <c r="H67" s="111">
        <f t="shared" si="2"/>
        <v>-9.1781393408426736E-3</v>
      </c>
      <c r="J67" s="102">
        <f t="shared" si="1"/>
        <v>44307</v>
      </c>
      <c r="K67" s="108">
        <f>_xlfn.XLOOKUP($J67,'Stock Data'!$J$2:$J$1239,'Stock Data'!K$2:K$1239)</f>
        <v>45538.07</v>
      </c>
      <c r="L67" s="108">
        <f>_xlfn.XLOOKUP($J67,'Stock Data'!$J$2:$J$1239,'Stock Data'!L$2:L$1239)</f>
        <v>45626.879999999997</v>
      </c>
      <c r="M67" s="108">
        <f>_xlfn.XLOOKUP($J67,'Stock Data'!$J$2:$J$1239,'Stock Data'!M$2:M$1239)</f>
        <v>45226.18</v>
      </c>
      <c r="N67" s="108">
        <f>_xlfn.XLOOKUP($J67,'Stock Data'!$J$2:$J$1239,'Stock Data'!N$2:N$1239)</f>
        <v>45306.54</v>
      </c>
      <c r="O67" s="108">
        <f>_xlfn.XLOOKUP($J67,'Stock Data'!$J$2:$J$1239,'Stock Data'!O$2:O$1239)</f>
        <v>171317725</v>
      </c>
      <c r="P67" s="111">
        <f t="shared" si="3"/>
        <v>-2.0537544455060787E-3</v>
      </c>
    </row>
    <row r="68" spans="1:16" x14ac:dyDescent="0.3">
      <c r="A68" s="101">
        <v>44308</v>
      </c>
      <c r="B68" s="106" t="str">
        <f t="shared" ref="B68:B131" si="4">TEXT(A68,"dddd")</f>
        <v>Thursday</v>
      </c>
      <c r="C68" s="108">
        <v>494.99</v>
      </c>
      <c r="D68" s="108">
        <v>494.99</v>
      </c>
      <c r="E68" s="108">
        <v>475</v>
      </c>
      <c r="F68" s="108">
        <v>475</v>
      </c>
      <c r="G68" s="108">
        <v>2600</v>
      </c>
      <c r="H68" s="111">
        <f t="shared" si="2"/>
        <v>0</v>
      </c>
      <c r="J68" s="102">
        <f t="shared" ref="J68:J131" si="5">A68</f>
        <v>44308</v>
      </c>
      <c r="K68" s="108">
        <f>_xlfn.XLOOKUP($J68,'Stock Data'!$J$2:$J$1239,'Stock Data'!K$2:K$1239)</f>
        <v>45370.89</v>
      </c>
      <c r="L68" s="108">
        <f>_xlfn.XLOOKUP($J68,'Stock Data'!$J$2:$J$1239,'Stock Data'!L$2:L$1239)</f>
        <v>45494.14</v>
      </c>
      <c r="M68" s="108">
        <f>_xlfn.XLOOKUP($J68,'Stock Data'!$J$2:$J$1239,'Stock Data'!M$2:M$1239)</f>
        <v>44882.59</v>
      </c>
      <c r="N68" s="108">
        <f>_xlfn.XLOOKUP($J68,'Stock Data'!$J$2:$J$1239,'Stock Data'!N$2:N$1239)</f>
        <v>44929.61</v>
      </c>
      <c r="O68" s="108">
        <f>_xlfn.XLOOKUP($J68,'Stock Data'!$J$2:$J$1239,'Stock Data'!O$2:O$1239)</f>
        <v>139538852</v>
      </c>
      <c r="P68" s="111">
        <f t="shared" si="3"/>
        <v>-8.3195494513595668E-3</v>
      </c>
    </row>
    <row r="69" spans="1:16" x14ac:dyDescent="0.3">
      <c r="A69" s="101">
        <v>44309</v>
      </c>
      <c r="B69" s="106" t="str">
        <f t="shared" si="4"/>
        <v>Friday</v>
      </c>
      <c r="C69" s="108">
        <v>475</v>
      </c>
      <c r="D69" s="108">
        <v>478.99</v>
      </c>
      <c r="E69" s="108">
        <v>470</v>
      </c>
      <c r="F69" s="108">
        <v>476</v>
      </c>
      <c r="G69" s="108">
        <v>3200</v>
      </c>
      <c r="H69" s="111">
        <f t="shared" ref="H69:H132" si="6">(F69-F68)/F68</f>
        <v>2.1052631578947368E-3</v>
      </c>
      <c r="J69" s="102">
        <f t="shared" si="5"/>
        <v>44309</v>
      </c>
      <c r="K69" s="108">
        <f>_xlfn.XLOOKUP($J69,'Stock Data'!$J$2:$J$1239,'Stock Data'!K$2:K$1239)</f>
        <v>44851.78</v>
      </c>
      <c r="L69" s="108">
        <f>_xlfn.XLOOKUP($J69,'Stock Data'!$J$2:$J$1239,'Stock Data'!L$2:L$1239)</f>
        <v>44858.6</v>
      </c>
      <c r="M69" s="108">
        <f>_xlfn.XLOOKUP($J69,'Stock Data'!$J$2:$J$1239,'Stock Data'!M$2:M$1239)</f>
        <v>44360.51</v>
      </c>
      <c r="N69" s="108">
        <f>_xlfn.XLOOKUP($J69,'Stock Data'!$J$2:$J$1239,'Stock Data'!N$2:N$1239)</f>
        <v>44706.76</v>
      </c>
      <c r="O69" s="108">
        <f>_xlfn.XLOOKUP($J69,'Stock Data'!$J$2:$J$1239,'Stock Data'!O$2:O$1239)</f>
        <v>96999702</v>
      </c>
      <c r="P69" s="111">
        <f t="shared" ref="P69:P132" si="7">(N69-N68)/N68</f>
        <v>-4.9599807343085897E-3</v>
      </c>
    </row>
    <row r="70" spans="1:16" x14ac:dyDescent="0.3">
      <c r="A70" s="101">
        <v>44312</v>
      </c>
      <c r="B70" s="106" t="str">
        <f t="shared" si="4"/>
        <v>Monday</v>
      </c>
      <c r="C70" s="108">
        <v>450.01</v>
      </c>
      <c r="D70" s="108">
        <v>476.98</v>
      </c>
      <c r="E70" s="108">
        <v>441</v>
      </c>
      <c r="F70" s="108">
        <v>476.98</v>
      </c>
      <c r="G70" s="108">
        <v>2200</v>
      </c>
      <c r="H70" s="111">
        <f t="shared" si="6"/>
        <v>2.058823529411803E-3</v>
      </c>
      <c r="J70" s="102">
        <f t="shared" si="5"/>
        <v>44312</v>
      </c>
      <c r="K70" s="108">
        <f>_xlfn.XLOOKUP($J70,'Stock Data'!$J$2:$J$1239,'Stock Data'!K$2:K$1239)</f>
        <v>44574.1</v>
      </c>
      <c r="L70" s="108">
        <f>_xlfn.XLOOKUP($J70,'Stock Data'!$J$2:$J$1239,'Stock Data'!L$2:L$1239)</f>
        <v>45952.45</v>
      </c>
      <c r="M70" s="108">
        <f>_xlfn.XLOOKUP($J70,'Stock Data'!$J$2:$J$1239,'Stock Data'!M$2:M$1239)</f>
        <v>44388.71</v>
      </c>
      <c r="N70" s="108">
        <f>_xlfn.XLOOKUP($J70,'Stock Data'!$J$2:$J$1239,'Stock Data'!N$2:N$1239)</f>
        <v>45682.77</v>
      </c>
      <c r="O70" s="108">
        <f>_xlfn.XLOOKUP($J70,'Stock Data'!$J$2:$J$1239,'Stock Data'!O$2:O$1239)</f>
        <v>204065636</v>
      </c>
      <c r="P70" s="111">
        <f t="shared" si="7"/>
        <v>2.1831374047235692E-2</v>
      </c>
    </row>
    <row r="71" spans="1:16" x14ac:dyDescent="0.3">
      <c r="A71" s="101">
        <v>44313</v>
      </c>
      <c r="B71" s="106" t="str">
        <f t="shared" si="4"/>
        <v>Tuesday</v>
      </c>
      <c r="C71" s="108">
        <v>483</v>
      </c>
      <c r="D71" s="108">
        <v>483</v>
      </c>
      <c r="E71" s="108">
        <v>483</v>
      </c>
      <c r="F71" s="108">
        <v>483</v>
      </c>
      <c r="G71" s="108">
        <v>100</v>
      </c>
      <c r="H71" s="111">
        <f t="shared" si="6"/>
        <v>1.2621074258878741E-2</v>
      </c>
      <c r="J71" s="102">
        <f t="shared" si="5"/>
        <v>44313</v>
      </c>
      <c r="K71" s="108">
        <f>_xlfn.XLOOKUP($J71,'Stock Data'!$J$2:$J$1239,'Stock Data'!K$2:K$1239)</f>
        <v>45696.12</v>
      </c>
      <c r="L71" s="108">
        <f>_xlfn.XLOOKUP($J71,'Stock Data'!$J$2:$J$1239,'Stock Data'!L$2:L$1239)</f>
        <v>45937.68</v>
      </c>
      <c r="M71" s="108">
        <f>_xlfn.XLOOKUP($J71,'Stock Data'!$J$2:$J$1239,'Stock Data'!M$2:M$1239)</f>
        <v>45161.68</v>
      </c>
      <c r="N71" s="108">
        <f>_xlfn.XLOOKUP($J71,'Stock Data'!$J$2:$J$1239,'Stock Data'!N$2:N$1239)</f>
        <v>45292.87</v>
      </c>
      <c r="O71" s="108">
        <f>_xlfn.XLOOKUP($J71,'Stock Data'!$J$2:$J$1239,'Stock Data'!O$2:O$1239)</f>
        <v>172204555</v>
      </c>
      <c r="P71" s="111">
        <f t="shared" si="7"/>
        <v>-8.5349465454917506E-3</v>
      </c>
    </row>
    <row r="72" spans="1:16" x14ac:dyDescent="0.3">
      <c r="A72" s="101">
        <v>44314</v>
      </c>
      <c r="B72" s="106" t="str">
        <f t="shared" si="4"/>
        <v>Wednesday</v>
      </c>
      <c r="C72" s="108">
        <v>483</v>
      </c>
      <c r="D72" s="108">
        <v>489</v>
      </c>
      <c r="E72" s="108">
        <v>483</v>
      </c>
      <c r="F72" s="108">
        <v>489</v>
      </c>
      <c r="G72" s="108">
        <v>300</v>
      </c>
      <c r="H72" s="111">
        <f t="shared" si="6"/>
        <v>1.2422360248447204E-2</v>
      </c>
      <c r="J72" s="102">
        <f t="shared" si="5"/>
        <v>44314</v>
      </c>
      <c r="K72" s="108">
        <f>_xlfn.XLOOKUP($J72,'Stock Data'!$J$2:$J$1239,'Stock Data'!K$2:K$1239)</f>
        <v>45351.97</v>
      </c>
      <c r="L72" s="108">
        <f>_xlfn.XLOOKUP($J72,'Stock Data'!$J$2:$J$1239,'Stock Data'!L$2:L$1239)</f>
        <v>45589.26</v>
      </c>
      <c r="M72" s="108">
        <f>_xlfn.XLOOKUP($J72,'Stock Data'!$J$2:$J$1239,'Stock Data'!M$2:M$1239)</f>
        <v>45020.83</v>
      </c>
      <c r="N72" s="108">
        <f>_xlfn.XLOOKUP($J72,'Stock Data'!$J$2:$J$1239,'Stock Data'!N$2:N$1239)</f>
        <v>45059.12</v>
      </c>
      <c r="O72" s="108">
        <f>_xlfn.XLOOKUP($J72,'Stock Data'!$J$2:$J$1239,'Stock Data'!O$2:O$1239)</f>
        <v>140915480</v>
      </c>
      <c r="P72" s="111">
        <f t="shared" si="7"/>
        <v>-5.1608564438508754E-3</v>
      </c>
    </row>
    <row r="73" spans="1:16" x14ac:dyDescent="0.3">
      <c r="A73" s="101">
        <v>44315</v>
      </c>
      <c r="B73" s="106" t="str">
        <f t="shared" si="4"/>
        <v>Thursday</v>
      </c>
      <c r="C73" s="108">
        <v>499</v>
      </c>
      <c r="D73" s="108">
        <v>499</v>
      </c>
      <c r="E73" s="108">
        <v>491</v>
      </c>
      <c r="F73" s="108">
        <v>493</v>
      </c>
      <c r="G73" s="108">
        <v>900</v>
      </c>
      <c r="H73" s="111">
        <f t="shared" si="6"/>
        <v>8.1799591002044997E-3</v>
      </c>
      <c r="J73" s="102">
        <f t="shared" si="5"/>
        <v>44315</v>
      </c>
      <c r="K73" s="108">
        <f>_xlfn.XLOOKUP($J73,'Stock Data'!$J$2:$J$1239,'Stock Data'!K$2:K$1239)</f>
        <v>45123.1</v>
      </c>
      <c r="L73" s="108">
        <f>_xlfn.XLOOKUP($J73,'Stock Data'!$J$2:$J$1239,'Stock Data'!L$2:L$1239)</f>
        <v>45143.34</v>
      </c>
      <c r="M73" s="108">
        <f>_xlfn.XLOOKUP($J73,'Stock Data'!$J$2:$J$1239,'Stock Data'!M$2:M$1239)</f>
        <v>44777.72</v>
      </c>
      <c r="N73" s="108">
        <f>_xlfn.XLOOKUP($J73,'Stock Data'!$J$2:$J$1239,'Stock Data'!N$2:N$1239)</f>
        <v>44863.11</v>
      </c>
      <c r="O73" s="108">
        <f>_xlfn.XLOOKUP($J73,'Stock Data'!$J$2:$J$1239,'Stock Data'!O$2:O$1239)</f>
        <v>138959463</v>
      </c>
      <c r="P73" s="111">
        <f t="shared" si="7"/>
        <v>-4.3500627619891827E-3</v>
      </c>
    </row>
    <row r="74" spans="1:16" x14ac:dyDescent="0.3">
      <c r="A74" s="101">
        <v>44316</v>
      </c>
      <c r="B74" s="106" t="str">
        <f t="shared" si="4"/>
        <v>Friday</v>
      </c>
      <c r="C74" s="108">
        <v>480</v>
      </c>
      <c r="D74" s="108">
        <v>485</v>
      </c>
      <c r="E74" s="108">
        <v>460.01</v>
      </c>
      <c r="F74" s="108">
        <v>469.86</v>
      </c>
      <c r="G74" s="108">
        <v>1400</v>
      </c>
      <c r="H74" s="111">
        <f t="shared" si="6"/>
        <v>-4.6937119675456364E-2</v>
      </c>
      <c r="J74" s="102">
        <f t="shared" si="5"/>
        <v>44316</v>
      </c>
      <c r="K74" s="108">
        <f>_xlfn.XLOOKUP($J74,'Stock Data'!$J$2:$J$1239,'Stock Data'!K$2:K$1239)</f>
        <v>44933.62</v>
      </c>
      <c r="L74" s="108">
        <f>_xlfn.XLOOKUP($J74,'Stock Data'!$J$2:$J$1239,'Stock Data'!L$2:L$1239)</f>
        <v>45056.9</v>
      </c>
      <c r="M74" s="108">
        <f>_xlfn.XLOOKUP($J74,'Stock Data'!$J$2:$J$1239,'Stock Data'!M$2:M$1239)</f>
        <v>44144.23</v>
      </c>
      <c r="N74" s="108">
        <f>_xlfn.XLOOKUP($J74,'Stock Data'!$J$2:$J$1239,'Stock Data'!N$2:N$1239)</f>
        <v>44262.35</v>
      </c>
      <c r="O74" s="108">
        <f>_xlfn.XLOOKUP($J74,'Stock Data'!$J$2:$J$1239,'Stock Data'!O$2:O$1239)</f>
        <v>153942599</v>
      </c>
      <c r="P74" s="111">
        <f t="shared" si="7"/>
        <v>-1.3390957514982845E-2</v>
      </c>
    </row>
    <row r="75" spans="1:16" x14ac:dyDescent="0.3">
      <c r="A75" s="101">
        <v>44319</v>
      </c>
      <c r="B75" s="106" t="str">
        <f t="shared" si="4"/>
        <v>Monday</v>
      </c>
      <c r="C75" s="108">
        <v>441.01</v>
      </c>
      <c r="D75" s="108">
        <v>469.86</v>
      </c>
      <c r="E75" s="108">
        <v>441.01</v>
      </c>
      <c r="F75" s="108">
        <v>460</v>
      </c>
      <c r="G75" s="108">
        <v>500</v>
      </c>
      <c r="H75" s="111">
        <f t="shared" si="6"/>
        <v>-2.0984974247648263E-2</v>
      </c>
      <c r="J75" s="102">
        <f t="shared" si="5"/>
        <v>44319</v>
      </c>
      <c r="K75" s="108">
        <f>_xlfn.XLOOKUP($J75,'Stock Data'!$J$2:$J$1239,'Stock Data'!K$2:K$1239)</f>
        <v>44210.09</v>
      </c>
      <c r="L75" s="108">
        <f>_xlfn.XLOOKUP($J75,'Stock Data'!$J$2:$J$1239,'Stock Data'!L$2:L$1239)</f>
        <v>44326.01</v>
      </c>
      <c r="M75" s="108">
        <f>_xlfn.XLOOKUP($J75,'Stock Data'!$J$2:$J$1239,'Stock Data'!M$2:M$1239)</f>
        <v>43630.07</v>
      </c>
      <c r="N75" s="108">
        <f>_xlfn.XLOOKUP($J75,'Stock Data'!$J$2:$J$1239,'Stock Data'!N$2:N$1239)</f>
        <v>44076.2</v>
      </c>
      <c r="O75" s="108">
        <f>_xlfn.XLOOKUP($J75,'Stock Data'!$J$2:$J$1239,'Stock Data'!O$2:O$1239)</f>
        <v>125276315</v>
      </c>
      <c r="P75" s="111">
        <f t="shared" si="7"/>
        <v>-4.2056058930445735E-3</v>
      </c>
    </row>
    <row r="76" spans="1:16" x14ac:dyDescent="0.3">
      <c r="A76" s="101">
        <v>44320</v>
      </c>
      <c r="B76" s="106" t="str">
        <f t="shared" si="4"/>
        <v>Tuesday</v>
      </c>
      <c r="C76" s="108">
        <v>478.49</v>
      </c>
      <c r="D76" s="108">
        <v>478.49</v>
      </c>
      <c r="E76" s="108">
        <v>440.02</v>
      </c>
      <c r="F76" s="108">
        <v>451.2</v>
      </c>
      <c r="G76" s="108">
        <v>1600</v>
      </c>
      <c r="H76" s="111">
        <f t="shared" si="6"/>
        <v>-1.9130434782608719E-2</v>
      </c>
      <c r="J76" s="102">
        <f t="shared" si="5"/>
        <v>44320</v>
      </c>
      <c r="K76" s="108">
        <f>_xlfn.XLOOKUP($J76,'Stock Data'!$J$2:$J$1239,'Stock Data'!K$2:K$1239)</f>
        <v>44121.8</v>
      </c>
      <c r="L76" s="108">
        <f>_xlfn.XLOOKUP($J76,'Stock Data'!$J$2:$J$1239,'Stock Data'!L$2:L$1239)</f>
        <v>44620.41</v>
      </c>
      <c r="M76" s="108">
        <f>_xlfn.XLOOKUP($J76,'Stock Data'!$J$2:$J$1239,'Stock Data'!M$2:M$1239)</f>
        <v>44121.8</v>
      </c>
      <c r="N76" s="108">
        <f>_xlfn.XLOOKUP($J76,'Stock Data'!$J$2:$J$1239,'Stock Data'!N$2:N$1239)</f>
        <v>44563.59</v>
      </c>
      <c r="O76" s="108">
        <f>_xlfn.XLOOKUP($J76,'Stock Data'!$J$2:$J$1239,'Stock Data'!O$2:O$1239)</f>
        <v>108320905</v>
      </c>
      <c r="P76" s="111">
        <f t="shared" si="7"/>
        <v>1.1057895190601718E-2</v>
      </c>
    </row>
    <row r="77" spans="1:16" x14ac:dyDescent="0.3">
      <c r="A77" s="101">
        <v>44321</v>
      </c>
      <c r="B77" s="106" t="str">
        <f t="shared" si="4"/>
        <v>Wednesday</v>
      </c>
      <c r="C77" s="108">
        <v>451</v>
      </c>
      <c r="D77" s="108">
        <v>451.2</v>
      </c>
      <c r="E77" s="108">
        <v>451</v>
      </c>
      <c r="F77" s="108">
        <v>451</v>
      </c>
      <c r="G77" s="108">
        <v>600</v>
      </c>
      <c r="H77" s="111">
        <f t="shared" si="6"/>
        <v>-4.4326241134749257E-4</v>
      </c>
      <c r="J77" s="102">
        <f t="shared" si="5"/>
        <v>44321</v>
      </c>
      <c r="K77" s="108">
        <f>_xlfn.XLOOKUP($J77,'Stock Data'!$J$2:$J$1239,'Stock Data'!K$2:K$1239)</f>
        <v>44961.65</v>
      </c>
      <c r="L77" s="108">
        <f>_xlfn.XLOOKUP($J77,'Stock Data'!$J$2:$J$1239,'Stock Data'!L$2:L$1239)</f>
        <v>45173.61</v>
      </c>
      <c r="M77" s="108">
        <f>_xlfn.XLOOKUP($J77,'Stock Data'!$J$2:$J$1239,'Stock Data'!M$2:M$1239)</f>
        <v>44728.37</v>
      </c>
      <c r="N77" s="108">
        <f>_xlfn.XLOOKUP($J77,'Stock Data'!$J$2:$J$1239,'Stock Data'!N$2:N$1239)</f>
        <v>44943.61</v>
      </c>
      <c r="O77" s="108">
        <f>_xlfn.XLOOKUP($J77,'Stock Data'!$J$2:$J$1239,'Stock Data'!O$2:O$1239)</f>
        <v>129445703</v>
      </c>
      <c r="P77" s="111">
        <f t="shared" si="7"/>
        <v>8.5275894513885467E-3</v>
      </c>
    </row>
    <row r="78" spans="1:16" x14ac:dyDescent="0.3">
      <c r="A78" s="101">
        <v>44322</v>
      </c>
      <c r="B78" s="106" t="str">
        <f t="shared" si="4"/>
        <v>Thursday</v>
      </c>
      <c r="C78" s="108">
        <v>455</v>
      </c>
      <c r="D78" s="108">
        <v>457</v>
      </c>
      <c r="E78" s="108">
        <v>455</v>
      </c>
      <c r="F78" s="108">
        <v>456.28</v>
      </c>
      <c r="G78" s="108">
        <v>900</v>
      </c>
      <c r="H78" s="111">
        <f t="shared" si="6"/>
        <v>1.1707317073170671E-2</v>
      </c>
      <c r="J78" s="102">
        <f t="shared" si="5"/>
        <v>44322</v>
      </c>
      <c r="K78" s="108">
        <f>_xlfn.XLOOKUP($J78,'Stock Data'!$J$2:$J$1239,'Stock Data'!K$2:K$1239)</f>
        <v>45116.02</v>
      </c>
      <c r="L78" s="108">
        <f>_xlfn.XLOOKUP($J78,'Stock Data'!$J$2:$J$1239,'Stock Data'!L$2:L$1239)</f>
        <v>45245.37</v>
      </c>
      <c r="M78" s="108">
        <f>_xlfn.XLOOKUP($J78,'Stock Data'!$J$2:$J$1239,'Stock Data'!M$2:M$1239)</f>
        <v>44889.59</v>
      </c>
      <c r="N78" s="108">
        <f>_xlfn.XLOOKUP($J78,'Stock Data'!$J$2:$J$1239,'Stock Data'!N$2:N$1239)</f>
        <v>45174.67</v>
      </c>
      <c r="O78" s="108">
        <f>_xlfn.XLOOKUP($J78,'Stock Data'!$J$2:$J$1239,'Stock Data'!O$2:O$1239)</f>
        <v>78642212</v>
      </c>
      <c r="P78" s="111">
        <f t="shared" si="7"/>
        <v>5.1411090475375178E-3</v>
      </c>
    </row>
    <row r="79" spans="1:16" x14ac:dyDescent="0.3">
      <c r="A79" s="101">
        <v>44333</v>
      </c>
      <c r="B79" s="106" t="str">
        <f t="shared" si="4"/>
        <v>Monday</v>
      </c>
      <c r="C79" s="108">
        <v>457</v>
      </c>
      <c r="D79" s="108">
        <v>463</v>
      </c>
      <c r="E79" s="108">
        <v>457</v>
      </c>
      <c r="F79" s="108">
        <v>458</v>
      </c>
      <c r="G79" s="108">
        <v>600</v>
      </c>
      <c r="H79" s="111">
        <f t="shared" si="6"/>
        <v>3.7696151485930294E-3</v>
      </c>
      <c r="J79" s="102">
        <f t="shared" si="5"/>
        <v>44333</v>
      </c>
      <c r="K79" s="108">
        <f>_xlfn.XLOOKUP($J79,'Stock Data'!$J$2:$J$1239,'Stock Data'!K$2:K$1239)</f>
        <v>45499.519999999997</v>
      </c>
      <c r="L79" s="108">
        <f>_xlfn.XLOOKUP($J79,'Stock Data'!$J$2:$J$1239,'Stock Data'!L$2:L$1239)</f>
        <v>45807.49</v>
      </c>
      <c r="M79" s="108">
        <f>_xlfn.XLOOKUP($J79,'Stock Data'!$J$2:$J$1239,'Stock Data'!M$2:M$1239)</f>
        <v>45352.54</v>
      </c>
      <c r="N79" s="108">
        <f>_xlfn.XLOOKUP($J79,'Stock Data'!$J$2:$J$1239,'Stock Data'!N$2:N$1239)</f>
        <v>45796.31</v>
      </c>
      <c r="O79" s="108">
        <f>_xlfn.XLOOKUP($J79,'Stock Data'!$J$2:$J$1239,'Stock Data'!O$2:O$1239)</f>
        <v>201903651</v>
      </c>
      <c r="P79" s="111">
        <f t="shared" si="7"/>
        <v>1.376080887807259E-2</v>
      </c>
    </row>
    <row r="80" spans="1:16" x14ac:dyDescent="0.3">
      <c r="A80" s="101">
        <v>44334</v>
      </c>
      <c r="B80" s="106" t="str">
        <f t="shared" si="4"/>
        <v>Tuesday</v>
      </c>
      <c r="C80" s="108">
        <v>455</v>
      </c>
      <c r="D80" s="108">
        <v>460</v>
      </c>
      <c r="E80" s="108">
        <v>455</v>
      </c>
      <c r="F80" s="108">
        <v>459.31</v>
      </c>
      <c r="G80" s="108">
        <v>1800</v>
      </c>
      <c r="H80" s="111">
        <f t="shared" si="6"/>
        <v>2.8602620087336294E-3</v>
      </c>
      <c r="J80" s="102">
        <f t="shared" si="5"/>
        <v>44334</v>
      </c>
      <c r="K80" s="108">
        <f>_xlfn.XLOOKUP($J80,'Stock Data'!$J$2:$J$1239,'Stock Data'!K$2:K$1239)</f>
        <v>45835.13</v>
      </c>
      <c r="L80" s="108">
        <f>_xlfn.XLOOKUP($J80,'Stock Data'!$J$2:$J$1239,'Stock Data'!L$2:L$1239)</f>
        <v>46034.46</v>
      </c>
      <c r="M80" s="108">
        <f>_xlfn.XLOOKUP($J80,'Stock Data'!$J$2:$J$1239,'Stock Data'!M$2:M$1239)</f>
        <v>45617.54</v>
      </c>
      <c r="N80" s="108">
        <f>_xlfn.XLOOKUP($J80,'Stock Data'!$J$2:$J$1239,'Stock Data'!N$2:N$1239)</f>
        <v>45981.82</v>
      </c>
      <c r="O80" s="108">
        <f>_xlfn.XLOOKUP($J80,'Stock Data'!$J$2:$J$1239,'Stock Data'!O$2:O$1239)</f>
        <v>216311577</v>
      </c>
      <c r="P80" s="111">
        <f t="shared" si="7"/>
        <v>4.0507630418259036E-3</v>
      </c>
    </row>
    <row r="81" spans="1:16" x14ac:dyDescent="0.3">
      <c r="A81" s="101">
        <v>44335</v>
      </c>
      <c r="B81" s="106" t="str">
        <f t="shared" si="4"/>
        <v>Wednesday</v>
      </c>
      <c r="C81" s="108">
        <v>481</v>
      </c>
      <c r="D81" s="108">
        <v>481</v>
      </c>
      <c r="E81" s="108">
        <v>457</v>
      </c>
      <c r="F81" s="108">
        <v>460.75</v>
      </c>
      <c r="G81" s="108">
        <v>600</v>
      </c>
      <c r="H81" s="111">
        <f t="shared" si="6"/>
        <v>3.1351374888419535E-3</v>
      </c>
      <c r="J81" s="102">
        <f t="shared" si="5"/>
        <v>44335</v>
      </c>
      <c r="K81" s="108">
        <f>_xlfn.XLOOKUP($J81,'Stock Data'!$J$2:$J$1239,'Stock Data'!K$2:K$1239)</f>
        <v>45898.06</v>
      </c>
      <c r="L81" s="108">
        <f>_xlfn.XLOOKUP($J81,'Stock Data'!$J$2:$J$1239,'Stock Data'!L$2:L$1239)</f>
        <v>45981.82</v>
      </c>
      <c r="M81" s="108">
        <f>_xlfn.XLOOKUP($J81,'Stock Data'!$J$2:$J$1239,'Stock Data'!M$2:M$1239)</f>
        <v>45610.91</v>
      </c>
      <c r="N81" s="108">
        <f>_xlfn.XLOOKUP($J81,'Stock Data'!$J$2:$J$1239,'Stock Data'!N$2:N$1239)</f>
        <v>45682.11</v>
      </c>
      <c r="O81" s="108">
        <f>_xlfn.XLOOKUP($J81,'Stock Data'!$J$2:$J$1239,'Stock Data'!O$2:O$1239)</f>
        <v>297556614</v>
      </c>
      <c r="P81" s="111">
        <f t="shared" si="7"/>
        <v>-6.5180108138390156E-3</v>
      </c>
    </row>
    <row r="82" spans="1:16" x14ac:dyDescent="0.3">
      <c r="A82" s="101">
        <v>44337</v>
      </c>
      <c r="B82" s="106" t="str">
        <f t="shared" si="4"/>
        <v>Friday</v>
      </c>
      <c r="C82" s="108">
        <v>440.11</v>
      </c>
      <c r="D82" s="108">
        <v>467</v>
      </c>
      <c r="E82" s="108">
        <v>440.11</v>
      </c>
      <c r="F82" s="108">
        <v>467</v>
      </c>
      <c r="G82" s="108">
        <v>200</v>
      </c>
      <c r="H82" s="111">
        <f t="shared" si="6"/>
        <v>1.3564839934888768E-2</v>
      </c>
      <c r="J82" s="102">
        <f t="shared" si="5"/>
        <v>44337</v>
      </c>
      <c r="K82" s="108">
        <f>_xlfn.XLOOKUP($J82,'Stock Data'!$J$2:$J$1239,'Stock Data'!K$2:K$1239)</f>
        <v>45646.25</v>
      </c>
      <c r="L82" s="108">
        <f>_xlfn.XLOOKUP($J82,'Stock Data'!$J$2:$J$1239,'Stock Data'!L$2:L$1239)</f>
        <v>45948.15</v>
      </c>
      <c r="M82" s="108">
        <f>_xlfn.XLOOKUP($J82,'Stock Data'!$J$2:$J$1239,'Stock Data'!M$2:M$1239)</f>
        <v>45560.13</v>
      </c>
      <c r="N82" s="108">
        <f>_xlfn.XLOOKUP($J82,'Stock Data'!$J$2:$J$1239,'Stock Data'!N$2:N$1239)</f>
        <v>45914.98</v>
      </c>
      <c r="O82" s="108">
        <f>_xlfn.XLOOKUP($J82,'Stock Data'!$J$2:$J$1239,'Stock Data'!O$2:O$1239)</f>
        <v>294853032</v>
      </c>
      <c r="P82" s="111">
        <f t="shared" si="7"/>
        <v>5.097619177397949E-3</v>
      </c>
    </row>
    <row r="83" spans="1:16" x14ac:dyDescent="0.3">
      <c r="A83" s="101">
        <v>44340</v>
      </c>
      <c r="B83" s="106" t="str">
        <f t="shared" si="4"/>
        <v>Monday</v>
      </c>
      <c r="C83" s="108">
        <v>481</v>
      </c>
      <c r="D83" s="108">
        <v>481</v>
      </c>
      <c r="E83" s="108">
        <v>460.1</v>
      </c>
      <c r="F83" s="108">
        <v>468.53</v>
      </c>
      <c r="G83" s="108">
        <v>2200</v>
      </c>
      <c r="H83" s="111">
        <f t="shared" si="6"/>
        <v>3.2762312633832394E-3</v>
      </c>
      <c r="J83" s="102">
        <f t="shared" si="5"/>
        <v>44340</v>
      </c>
      <c r="K83" s="108">
        <f>_xlfn.XLOOKUP($J83,'Stock Data'!$J$2:$J$1239,'Stock Data'!K$2:K$1239)</f>
        <v>46133.93</v>
      </c>
      <c r="L83" s="108">
        <f>_xlfn.XLOOKUP($J83,'Stock Data'!$J$2:$J$1239,'Stock Data'!L$2:L$1239)</f>
        <v>46314.83</v>
      </c>
      <c r="M83" s="108">
        <f>_xlfn.XLOOKUP($J83,'Stock Data'!$J$2:$J$1239,'Stock Data'!M$2:M$1239)</f>
        <v>45914.98</v>
      </c>
      <c r="N83" s="108">
        <f>_xlfn.XLOOKUP($J83,'Stock Data'!$J$2:$J$1239,'Stock Data'!N$2:N$1239)</f>
        <v>46097.11</v>
      </c>
      <c r="O83" s="108">
        <f>_xlfn.XLOOKUP($J83,'Stock Data'!$J$2:$J$1239,'Stock Data'!O$2:O$1239)</f>
        <v>191697769</v>
      </c>
      <c r="P83" s="111">
        <f t="shared" si="7"/>
        <v>3.966679284189983E-3</v>
      </c>
    </row>
    <row r="84" spans="1:16" x14ac:dyDescent="0.3">
      <c r="A84" s="101">
        <v>44341</v>
      </c>
      <c r="B84" s="106" t="str">
        <f t="shared" si="4"/>
        <v>Tuesday</v>
      </c>
      <c r="C84" s="108">
        <v>461.1</v>
      </c>
      <c r="D84" s="108">
        <v>468</v>
      </c>
      <c r="E84" s="108">
        <v>461.01</v>
      </c>
      <c r="F84" s="108">
        <v>464.95</v>
      </c>
      <c r="G84" s="108">
        <v>4000</v>
      </c>
      <c r="H84" s="111">
        <f t="shared" si="6"/>
        <v>-7.6409194715386089E-3</v>
      </c>
      <c r="J84" s="102">
        <f t="shared" si="5"/>
        <v>44341</v>
      </c>
      <c r="K84" s="108">
        <f>_xlfn.XLOOKUP($J84,'Stock Data'!$J$2:$J$1239,'Stock Data'!K$2:K$1239)</f>
        <v>46148.35</v>
      </c>
      <c r="L84" s="108">
        <f>_xlfn.XLOOKUP($J84,'Stock Data'!$J$2:$J$1239,'Stock Data'!L$2:L$1239)</f>
        <v>46371.69</v>
      </c>
      <c r="M84" s="108">
        <f>_xlfn.XLOOKUP($J84,'Stock Data'!$J$2:$J$1239,'Stock Data'!M$2:M$1239)</f>
        <v>46047.66</v>
      </c>
      <c r="N84" s="108">
        <f>_xlfn.XLOOKUP($J84,'Stock Data'!$J$2:$J$1239,'Stock Data'!N$2:N$1239)</f>
        <v>46300.66</v>
      </c>
      <c r="O84" s="108">
        <f>_xlfn.XLOOKUP($J84,'Stock Data'!$J$2:$J$1239,'Stock Data'!O$2:O$1239)</f>
        <v>224827398</v>
      </c>
      <c r="P84" s="111">
        <f t="shared" si="7"/>
        <v>4.4156781195177509E-3</v>
      </c>
    </row>
    <row r="85" spans="1:16" x14ac:dyDescent="0.3">
      <c r="A85" s="101">
        <v>44342</v>
      </c>
      <c r="B85" s="106" t="str">
        <f t="shared" si="4"/>
        <v>Wednesday</v>
      </c>
      <c r="C85" s="108">
        <v>466</v>
      </c>
      <c r="D85" s="108">
        <v>466</v>
      </c>
      <c r="E85" s="108">
        <v>466</v>
      </c>
      <c r="F85" s="108">
        <v>466</v>
      </c>
      <c r="G85" s="108">
        <v>200</v>
      </c>
      <c r="H85" s="111">
        <f t="shared" si="6"/>
        <v>2.2583073448758178E-3</v>
      </c>
      <c r="J85" s="102">
        <f t="shared" si="5"/>
        <v>44342</v>
      </c>
      <c r="K85" s="108">
        <f>_xlfn.XLOOKUP($J85,'Stock Data'!$J$2:$J$1239,'Stock Data'!K$2:K$1239)</f>
        <v>46437.52</v>
      </c>
      <c r="L85" s="108">
        <f>_xlfn.XLOOKUP($J85,'Stock Data'!$J$2:$J$1239,'Stock Data'!L$2:L$1239)</f>
        <v>46856.27</v>
      </c>
      <c r="M85" s="108">
        <f>_xlfn.XLOOKUP($J85,'Stock Data'!$J$2:$J$1239,'Stock Data'!M$2:M$1239)</f>
        <v>46424.43</v>
      </c>
      <c r="N85" s="108">
        <f>_xlfn.XLOOKUP($J85,'Stock Data'!$J$2:$J$1239,'Stock Data'!N$2:N$1239)</f>
        <v>46812.31</v>
      </c>
      <c r="O85" s="108">
        <f>_xlfn.XLOOKUP($J85,'Stock Data'!$J$2:$J$1239,'Stock Data'!O$2:O$1239)</f>
        <v>306272522</v>
      </c>
      <c r="P85" s="111">
        <f t="shared" si="7"/>
        <v>1.1050598414795689E-2</v>
      </c>
    </row>
    <row r="86" spans="1:16" x14ac:dyDescent="0.3">
      <c r="A86" s="101">
        <v>44343</v>
      </c>
      <c r="B86" s="106" t="str">
        <f t="shared" si="4"/>
        <v>Thursday</v>
      </c>
      <c r="C86" s="108">
        <v>459.51</v>
      </c>
      <c r="D86" s="108">
        <v>459.51</v>
      </c>
      <c r="E86" s="108">
        <v>457.01</v>
      </c>
      <c r="F86" s="108">
        <v>458</v>
      </c>
      <c r="G86" s="108">
        <v>1100</v>
      </c>
      <c r="H86" s="111">
        <f t="shared" si="6"/>
        <v>-1.7167381974248927E-2</v>
      </c>
      <c r="J86" s="102">
        <f t="shared" si="5"/>
        <v>44343</v>
      </c>
      <c r="K86" s="108">
        <f>_xlfn.XLOOKUP($J86,'Stock Data'!$J$2:$J$1239,'Stock Data'!K$2:K$1239)</f>
        <v>46987.199999999997</v>
      </c>
      <c r="L86" s="108">
        <f>_xlfn.XLOOKUP($J86,'Stock Data'!$J$2:$J$1239,'Stock Data'!L$2:L$1239)</f>
        <v>47206.15</v>
      </c>
      <c r="M86" s="108">
        <f>_xlfn.XLOOKUP($J86,'Stock Data'!$J$2:$J$1239,'Stock Data'!M$2:M$1239)</f>
        <v>46675.69</v>
      </c>
      <c r="N86" s="108">
        <f>_xlfn.XLOOKUP($J86,'Stock Data'!$J$2:$J$1239,'Stock Data'!N$2:N$1239)</f>
        <v>46790.75</v>
      </c>
      <c r="O86" s="108">
        <f>_xlfn.XLOOKUP($J86,'Stock Data'!$J$2:$J$1239,'Stock Data'!O$2:O$1239)</f>
        <v>512472483</v>
      </c>
      <c r="P86" s="111">
        <f t="shared" si="7"/>
        <v>-4.6056261696971742E-4</v>
      </c>
    </row>
    <row r="87" spans="1:16" x14ac:dyDescent="0.3">
      <c r="A87" s="101">
        <v>44347</v>
      </c>
      <c r="B87" s="106" t="str">
        <f t="shared" si="4"/>
        <v>Monday</v>
      </c>
      <c r="C87" s="108">
        <v>481</v>
      </c>
      <c r="D87" s="108">
        <v>490</v>
      </c>
      <c r="E87" s="108">
        <v>470.01</v>
      </c>
      <c r="F87" s="108">
        <v>470.01</v>
      </c>
      <c r="G87" s="108">
        <v>4600</v>
      </c>
      <c r="H87" s="111">
        <f t="shared" si="6"/>
        <v>2.6222707423580766E-2</v>
      </c>
      <c r="J87" s="102">
        <f t="shared" si="5"/>
        <v>44347</v>
      </c>
      <c r="K87" s="108">
        <f>_xlfn.XLOOKUP($J87,'Stock Data'!$J$2:$J$1239,'Stock Data'!K$2:K$1239)</f>
        <v>47395.39</v>
      </c>
      <c r="L87" s="108">
        <f>_xlfn.XLOOKUP($J87,'Stock Data'!$J$2:$J$1239,'Stock Data'!L$2:L$1239)</f>
        <v>47979.86</v>
      </c>
      <c r="M87" s="108">
        <f>_xlfn.XLOOKUP($J87,'Stock Data'!$J$2:$J$1239,'Stock Data'!M$2:M$1239)</f>
        <v>47395.39</v>
      </c>
      <c r="N87" s="108">
        <f>_xlfn.XLOOKUP($J87,'Stock Data'!$J$2:$J$1239,'Stock Data'!N$2:N$1239)</f>
        <v>47896.34</v>
      </c>
      <c r="O87" s="108">
        <f>_xlfn.XLOOKUP($J87,'Stock Data'!$J$2:$J$1239,'Stock Data'!O$2:O$1239)</f>
        <v>409980135</v>
      </c>
      <c r="P87" s="111">
        <f t="shared" si="7"/>
        <v>2.3628388089526168E-2</v>
      </c>
    </row>
    <row r="88" spans="1:16" x14ac:dyDescent="0.3">
      <c r="A88" s="101">
        <v>44348</v>
      </c>
      <c r="B88" s="106" t="str">
        <f t="shared" si="4"/>
        <v>Tuesday</v>
      </c>
      <c r="C88" s="108">
        <v>476.99</v>
      </c>
      <c r="D88" s="108">
        <v>476.99</v>
      </c>
      <c r="E88" s="108">
        <v>461</v>
      </c>
      <c r="F88" s="108">
        <v>464.89</v>
      </c>
      <c r="G88" s="108">
        <v>5700</v>
      </c>
      <c r="H88" s="111">
        <f t="shared" si="6"/>
        <v>-1.0893385247122411E-2</v>
      </c>
      <c r="J88" s="102">
        <f t="shared" si="5"/>
        <v>44348</v>
      </c>
      <c r="K88" s="108">
        <f>_xlfn.XLOOKUP($J88,'Stock Data'!$J$2:$J$1239,'Stock Data'!K$2:K$1239)</f>
        <v>48067.32</v>
      </c>
      <c r="L88" s="108">
        <f>_xlfn.XLOOKUP($J88,'Stock Data'!$J$2:$J$1239,'Stock Data'!L$2:L$1239)</f>
        <v>48241.55</v>
      </c>
      <c r="M88" s="108">
        <f>_xlfn.XLOOKUP($J88,'Stock Data'!$J$2:$J$1239,'Stock Data'!M$2:M$1239)</f>
        <v>47914.53</v>
      </c>
      <c r="N88" s="108">
        <f>_xlfn.XLOOKUP($J88,'Stock Data'!$J$2:$J$1239,'Stock Data'!N$2:N$1239)</f>
        <v>48191.26</v>
      </c>
      <c r="O88" s="108">
        <f>_xlfn.XLOOKUP($J88,'Stock Data'!$J$2:$J$1239,'Stock Data'!O$2:O$1239)</f>
        <v>456371011</v>
      </c>
      <c r="P88" s="111">
        <f t="shared" si="7"/>
        <v>6.157464223780054E-3</v>
      </c>
    </row>
    <row r="89" spans="1:16" x14ac:dyDescent="0.3">
      <c r="A89" s="101">
        <v>44349</v>
      </c>
      <c r="B89" s="106" t="str">
        <f t="shared" si="4"/>
        <v>Wednesday</v>
      </c>
      <c r="C89" s="108">
        <v>471</v>
      </c>
      <c r="D89" s="108">
        <v>474</v>
      </c>
      <c r="E89" s="108">
        <v>470.98</v>
      </c>
      <c r="F89" s="108">
        <v>474</v>
      </c>
      <c r="G89" s="108">
        <v>1900</v>
      </c>
      <c r="H89" s="111">
        <f t="shared" si="6"/>
        <v>1.9596033470283322E-2</v>
      </c>
      <c r="J89" s="102">
        <f t="shared" si="5"/>
        <v>44349</v>
      </c>
      <c r="K89" s="108">
        <f>_xlfn.XLOOKUP($J89,'Stock Data'!$J$2:$J$1239,'Stock Data'!K$2:K$1239)</f>
        <v>48286.31</v>
      </c>
      <c r="L89" s="108">
        <f>_xlfn.XLOOKUP($J89,'Stock Data'!$J$2:$J$1239,'Stock Data'!L$2:L$1239)</f>
        <v>48286.46</v>
      </c>
      <c r="M89" s="108">
        <f>_xlfn.XLOOKUP($J89,'Stock Data'!$J$2:$J$1239,'Stock Data'!M$2:M$1239)</f>
        <v>47957.91</v>
      </c>
      <c r="N89" s="108">
        <f>_xlfn.XLOOKUP($J89,'Stock Data'!$J$2:$J$1239,'Stock Data'!N$2:N$1239)</f>
        <v>48126.9</v>
      </c>
      <c r="O89" s="108">
        <f>_xlfn.XLOOKUP($J89,'Stock Data'!$J$2:$J$1239,'Stock Data'!O$2:O$1239)</f>
        <v>361191723</v>
      </c>
      <c r="P89" s="111">
        <f t="shared" si="7"/>
        <v>-1.3355118749748519E-3</v>
      </c>
    </row>
    <row r="90" spans="1:16" x14ac:dyDescent="0.3">
      <c r="A90" s="101">
        <v>44350</v>
      </c>
      <c r="B90" s="106" t="str">
        <f t="shared" si="4"/>
        <v>Thursday</v>
      </c>
      <c r="C90" s="108">
        <v>486</v>
      </c>
      <c r="D90" s="108">
        <v>486</v>
      </c>
      <c r="E90" s="108">
        <v>472.03</v>
      </c>
      <c r="F90" s="108">
        <v>475.21</v>
      </c>
      <c r="G90" s="108">
        <v>3800</v>
      </c>
      <c r="H90" s="111">
        <f t="shared" si="6"/>
        <v>2.5527426160337121E-3</v>
      </c>
      <c r="J90" s="102">
        <f t="shared" si="5"/>
        <v>44350</v>
      </c>
      <c r="K90" s="108">
        <f>_xlfn.XLOOKUP($J90,'Stock Data'!$J$2:$J$1239,'Stock Data'!K$2:K$1239)</f>
        <v>48270.64</v>
      </c>
      <c r="L90" s="108">
        <f>_xlfn.XLOOKUP($J90,'Stock Data'!$J$2:$J$1239,'Stock Data'!L$2:L$1239)</f>
        <v>48434.400000000001</v>
      </c>
      <c r="M90" s="108">
        <f>_xlfn.XLOOKUP($J90,'Stock Data'!$J$2:$J$1239,'Stock Data'!M$2:M$1239)</f>
        <v>48010.32</v>
      </c>
      <c r="N90" s="108">
        <f>_xlfn.XLOOKUP($J90,'Stock Data'!$J$2:$J$1239,'Stock Data'!N$2:N$1239)</f>
        <v>48093.53</v>
      </c>
      <c r="O90" s="108">
        <f>_xlfn.XLOOKUP($J90,'Stock Data'!$J$2:$J$1239,'Stock Data'!O$2:O$1239)</f>
        <v>253507625</v>
      </c>
      <c r="P90" s="111">
        <f t="shared" si="7"/>
        <v>-6.9337522258866905E-4</v>
      </c>
    </row>
    <row r="91" spans="1:16" x14ac:dyDescent="0.3">
      <c r="A91" s="101">
        <v>44351</v>
      </c>
      <c r="B91" s="106" t="str">
        <f t="shared" si="4"/>
        <v>Friday</v>
      </c>
      <c r="C91" s="108">
        <v>490</v>
      </c>
      <c r="D91" s="108">
        <v>495</v>
      </c>
      <c r="E91" s="108">
        <v>480</v>
      </c>
      <c r="F91" s="108">
        <v>492.26</v>
      </c>
      <c r="G91" s="108">
        <v>6100</v>
      </c>
      <c r="H91" s="111">
        <f t="shared" si="6"/>
        <v>3.5878874602807205E-2</v>
      </c>
      <c r="J91" s="102">
        <f t="shared" si="5"/>
        <v>44351</v>
      </c>
      <c r="K91" s="108">
        <f>_xlfn.XLOOKUP($J91,'Stock Data'!$J$2:$J$1239,'Stock Data'!K$2:K$1239)</f>
        <v>48172.99</v>
      </c>
      <c r="L91" s="108">
        <f>_xlfn.XLOOKUP($J91,'Stock Data'!$J$2:$J$1239,'Stock Data'!L$2:L$1239)</f>
        <v>48426.63</v>
      </c>
      <c r="M91" s="108">
        <f>_xlfn.XLOOKUP($J91,'Stock Data'!$J$2:$J$1239,'Stock Data'!M$2:M$1239)</f>
        <v>48106.98</v>
      </c>
      <c r="N91" s="108">
        <f>_xlfn.XLOOKUP($J91,'Stock Data'!$J$2:$J$1239,'Stock Data'!N$2:N$1239)</f>
        <v>48211.7</v>
      </c>
      <c r="O91" s="108">
        <f>_xlfn.XLOOKUP($J91,'Stock Data'!$J$2:$J$1239,'Stock Data'!O$2:O$1239)</f>
        <v>317434552</v>
      </c>
      <c r="P91" s="111">
        <f t="shared" si="7"/>
        <v>2.4570872630891986E-3</v>
      </c>
    </row>
    <row r="92" spans="1:16" x14ac:dyDescent="0.3">
      <c r="A92" s="101">
        <v>44354</v>
      </c>
      <c r="B92" s="106" t="str">
        <f t="shared" si="4"/>
        <v>Monday</v>
      </c>
      <c r="C92" s="108">
        <v>496.9</v>
      </c>
      <c r="D92" s="108">
        <v>500</v>
      </c>
      <c r="E92" s="108">
        <v>488.2</v>
      </c>
      <c r="F92" s="108">
        <v>492.34</v>
      </c>
      <c r="G92" s="108">
        <v>3800</v>
      </c>
      <c r="H92" s="111">
        <f t="shared" si="6"/>
        <v>1.6251574371263982E-4</v>
      </c>
      <c r="J92" s="102">
        <f t="shared" si="5"/>
        <v>44354</v>
      </c>
      <c r="K92" s="108">
        <f>_xlfn.XLOOKUP($J92,'Stock Data'!$J$2:$J$1239,'Stock Data'!K$2:K$1239)</f>
        <v>48241.79</v>
      </c>
      <c r="L92" s="108">
        <f>_xlfn.XLOOKUP($J92,'Stock Data'!$J$2:$J$1239,'Stock Data'!L$2:L$1239)</f>
        <v>48636.29</v>
      </c>
      <c r="M92" s="108">
        <f>_xlfn.XLOOKUP($J92,'Stock Data'!$J$2:$J$1239,'Stock Data'!M$2:M$1239)</f>
        <v>48211.14</v>
      </c>
      <c r="N92" s="108">
        <f>_xlfn.XLOOKUP($J92,'Stock Data'!$J$2:$J$1239,'Stock Data'!N$2:N$1239)</f>
        <v>48302.66</v>
      </c>
      <c r="O92" s="108">
        <f>_xlfn.XLOOKUP($J92,'Stock Data'!$J$2:$J$1239,'Stock Data'!O$2:O$1239)</f>
        <v>320037887</v>
      </c>
      <c r="P92" s="111">
        <f t="shared" si="7"/>
        <v>1.8866789596717478E-3</v>
      </c>
    </row>
    <row r="93" spans="1:16" x14ac:dyDescent="0.3">
      <c r="A93" s="101">
        <v>44355</v>
      </c>
      <c r="B93" s="106" t="str">
        <f t="shared" si="4"/>
        <v>Tuesday</v>
      </c>
      <c r="C93" s="108">
        <v>477.99</v>
      </c>
      <c r="D93" s="108">
        <v>487.48</v>
      </c>
      <c r="E93" s="108">
        <v>475.03</v>
      </c>
      <c r="F93" s="108">
        <v>487.48</v>
      </c>
      <c r="G93" s="108">
        <v>2700</v>
      </c>
      <c r="H93" s="111">
        <f t="shared" si="6"/>
        <v>-9.8712272007148664E-3</v>
      </c>
      <c r="J93" s="102">
        <f t="shared" si="5"/>
        <v>44355</v>
      </c>
      <c r="K93" s="108">
        <f>_xlfn.XLOOKUP($J93,'Stock Data'!$J$2:$J$1239,'Stock Data'!K$2:K$1239)</f>
        <v>48340.93</v>
      </c>
      <c r="L93" s="108">
        <f>_xlfn.XLOOKUP($J93,'Stock Data'!$J$2:$J$1239,'Stock Data'!L$2:L$1239)</f>
        <v>48409.88</v>
      </c>
      <c r="M93" s="108">
        <f>_xlfn.XLOOKUP($J93,'Stock Data'!$J$2:$J$1239,'Stock Data'!M$2:M$1239)</f>
        <v>48000.17</v>
      </c>
      <c r="N93" s="108">
        <f>_xlfn.XLOOKUP($J93,'Stock Data'!$J$2:$J$1239,'Stock Data'!N$2:N$1239)</f>
        <v>48147.98</v>
      </c>
      <c r="O93" s="108">
        <f>_xlfn.XLOOKUP($J93,'Stock Data'!$J$2:$J$1239,'Stock Data'!O$2:O$1239)</f>
        <v>265113800</v>
      </c>
      <c r="P93" s="111">
        <f t="shared" si="7"/>
        <v>-3.2023081130521649E-3</v>
      </c>
    </row>
    <row r="94" spans="1:16" x14ac:dyDescent="0.3">
      <c r="A94" s="101">
        <v>44356</v>
      </c>
      <c r="B94" s="106" t="str">
        <f t="shared" si="4"/>
        <v>Wednesday</v>
      </c>
      <c r="C94" s="108">
        <v>470.01</v>
      </c>
      <c r="D94" s="108">
        <v>470.01</v>
      </c>
      <c r="E94" s="108">
        <v>467.01</v>
      </c>
      <c r="F94" s="108">
        <v>469.95</v>
      </c>
      <c r="G94" s="108">
        <v>2400</v>
      </c>
      <c r="H94" s="111">
        <f t="shared" si="6"/>
        <v>-3.5960449659473266E-2</v>
      </c>
      <c r="J94" s="102">
        <f t="shared" si="5"/>
        <v>44356</v>
      </c>
      <c r="K94" s="108">
        <f>_xlfn.XLOOKUP($J94,'Stock Data'!$J$2:$J$1239,'Stock Data'!K$2:K$1239)</f>
        <v>48232.99</v>
      </c>
      <c r="L94" s="108">
        <f>_xlfn.XLOOKUP($J94,'Stock Data'!$J$2:$J$1239,'Stock Data'!L$2:L$1239)</f>
        <v>48313.35</v>
      </c>
      <c r="M94" s="108">
        <f>_xlfn.XLOOKUP($J94,'Stock Data'!$J$2:$J$1239,'Stock Data'!M$2:M$1239)</f>
        <v>47725.94</v>
      </c>
      <c r="N94" s="108">
        <f>_xlfn.XLOOKUP($J94,'Stock Data'!$J$2:$J$1239,'Stock Data'!N$2:N$1239)</f>
        <v>47777.62</v>
      </c>
      <c r="O94" s="108">
        <f>_xlfn.XLOOKUP($J94,'Stock Data'!$J$2:$J$1239,'Stock Data'!O$2:O$1239)</f>
        <v>296727403</v>
      </c>
      <c r="P94" s="111">
        <f t="shared" si="7"/>
        <v>-7.6921191709392704E-3</v>
      </c>
    </row>
    <row r="95" spans="1:16" x14ac:dyDescent="0.3">
      <c r="A95" s="101">
        <v>44357</v>
      </c>
      <c r="B95" s="106" t="str">
        <f t="shared" si="4"/>
        <v>Thursday</v>
      </c>
      <c r="C95" s="108">
        <v>442.01</v>
      </c>
      <c r="D95" s="108">
        <v>472.99</v>
      </c>
      <c r="E95" s="108">
        <v>442.01</v>
      </c>
      <c r="F95" s="108">
        <v>469.12</v>
      </c>
      <c r="G95" s="108">
        <v>4100</v>
      </c>
      <c r="H95" s="111">
        <f t="shared" si="6"/>
        <v>-1.7661453346100311E-3</v>
      </c>
      <c r="J95" s="102">
        <f t="shared" si="5"/>
        <v>44357</v>
      </c>
      <c r="K95" s="108">
        <f>_xlfn.XLOOKUP($J95,'Stock Data'!$J$2:$J$1239,'Stock Data'!K$2:K$1239)</f>
        <v>47825.29</v>
      </c>
      <c r="L95" s="108">
        <f>_xlfn.XLOOKUP($J95,'Stock Data'!$J$2:$J$1239,'Stock Data'!L$2:L$1239)</f>
        <v>48288.29</v>
      </c>
      <c r="M95" s="108">
        <f>_xlfn.XLOOKUP($J95,'Stock Data'!$J$2:$J$1239,'Stock Data'!M$2:M$1239)</f>
        <v>47825.29</v>
      </c>
      <c r="N95" s="108">
        <f>_xlfn.XLOOKUP($J95,'Stock Data'!$J$2:$J$1239,'Stock Data'!N$2:N$1239)</f>
        <v>48251.49</v>
      </c>
      <c r="O95" s="108">
        <f>_xlfn.XLOOKUP($J95,'Stock Data'!$J$2:$J$1239,'Stock Data'!O$2:O$1239)</f>
        <v>296571812</v>
      </c>
      <c r="P95" s="111">
        <f t="shared" si="7"/>
        <v>9.9182420555899466E-3</v>
      </c>
    </row>
    <row r="96" spans="1:16" x14ac:dyDescent="0.3">
      <c r="A96" s="101">
        <v>44358</v>
      </c>
      <c r="B96" s="106" t="str">
        <f t="shared" si="4"/>
        <v>Friday</v>
      </c>
      <c r="C96" s="108">
        <v>471</v>
      </c>
      <c r="D96" s="108">
        <v>472</v>
      </c>
      <c r="E96" s="108">
        <v>469.99</v>
      </c>
      <c r="F96" s="108">
        <v>470</v>
      </c>
      <c r="G96" s="108">
        <v>5500</v>
      </c>
      <c r="H96" s="111">
        <f t="shared" si="6"/>
        <v>1.8758526603001268E-3</v>
      </c>
      <c r="J96" s="102">
        <f t="shared" si="5"/>
        <v>44358</v>
      </c>
      <c r="K96" s="108">
        <f>_xlfn.XLOOKUP($J96,'Stock Data'!$J$2:$J$1239,'Stock Data'!K$2:K$1239)</f>
        <v>48384.03</v>
      </c>
      <c r="L96" s="108">
        <f>_xlfn.XLOOKUP($J96,'Stock Data'!$J$2:$J$1239,'Stock Data'!L$2:L$1239)</f>
        <v>48531.61</v>
      </c>
      <c r="M96" s="108">
        <f>_xlfn.XLOOKUP($J96,'Stock Data'!$J$2:$J$1239,'Stock Data'!M$2:M$1239)</f>
        <v>48243.15</v>
      </c>
      <c r="N96" s="108">
        <f>_xlfn.XLOOKUP($J96,'Stock Data'!$J$2:$J$1239,'Stock Data'!N$2:N$1239)</f>
        <v>48304.72</v>
      </c>
      <c r="O96" s="108">
        <f>_xlfn.XLOOKUP($J96,'Stock Data'!$J$2:$J$1239,'Stock Data'!O$2:O$1239)</f>
        <v>373933118</v>
      </c>
      <c r="P96" s="111">
        <f t="shared" si="7"/>
        <v>1.1031783681706658E-3</v>
      </c>
    </row>
    <row r="97" spans="1:16" x14ac:dyDescent="0.3">
      <c r="A97" s="101">
        <v>44361</v>
      </c>
      <c r="B97" s="106" t="str">
        <f t="shared" si="4"/>
        <v>Monday</v>
      </c>
      <c r="C97" s="108">
        <v>494.98</v>
      </c>
      <c r="D97" s="108">
        <v>494.98</v>
      </c>
      <c r="E97" s="108">
        <v>480</v>
      </c>
      <c r="F97" s="108">
        <v>480</v>
      </c>
      <c r="G97" s="108">
        <v>200</v>
      </c>
      <c r="H97" s="111">
        <f t="shared" si="6"/>
        <v>2.1276595744680851E-2</v>
      </c>
      <c r="J97" s="102">
        <f t="shared" si="5"/>
        <v>44361</v>
      </c>
      <c r="K97" s="108">
        <f>_xlfn.XLOOKUP($J97,'Stock Data'!$J$2:$J$1239,'Stock Data'!K$2:K$1239)</f>
        <v>48515.66</v>
      </c>
      <c r="L97" s="108">
        <f>_xlfn.XLOOKUP($J97,'Stock Data'!$J$2:$J$1239,'Stock Data'!L$2:L$1239)</f>
        <v>48986.94</v>
      </c>
      <c r="M97" s="108">
        <f>_xlfn.XLOOKUP($J97,'Stock Data'!$J$2:$J$1239,'Stock Data'!M$2:M$1239)</f>
        <v>48515.66</v>
      </c>
      <c r="N97" s="108">
        <f>_xlfn.XLOOKUP($J97,'Stock Data'!$J$2:$J$1239,'Stock Data'!N$2:N$1239)</f>
        <v>48726.080000000002</v>
      </c>
      <c r="O97" s="108">
        <f>_xlfn.XLOOKUP($J97,'Stock Data'!$J$2:$J$1239,'Stock Data'!O$2:O$1239)</f>
        <v>507488762</v>
      </c>
      <c r="P97" s="111">
        <f t="shared" si="7"/>
        <v>8.7229570940479638E-3</v>
      </c>
    </row>
    <row r="98" spans="1:16" x14ac:dyDescent="0.3">
      <c r="A98" s="101">
        <v>44362</v>
      </c>
      <c r="B98" s="106" t="str">
        <f t="shared" si="4"/>
        <v>Tuesday</v>
      </c>
      <c r="C98" s="108">
        <v>479.99</v>
      </c>
      <c r="D98" s="108">
        <v>479.99</v>
      </c>
      <c r="E98" s="108">
        <v>479.99</v>
      </c>
      <c r="F98" s="108">
        <v>479.99</v>
      </c>
      <c r="G98" s="108">
        <v>100</v>
      </c>
      <c r="H98" s="111">
        <f t="shared" si="6"/>
        <v>-2.0833333333314386E-5</v>
      </c>
      <c r="J98" s="102">
        <f t="shared" si="5"/>
        <v>44362</v>
      </c>
      <c r="K98" s="108">
        <f>_xlfn.XLOOKUP($J98,'Stock Data'!$J$2:$J$1239,'Stock Data'!K$2:K$1239)</f>
        <v>48773.55</v>
      </c>
      <c r="L98" s="108">
        <f>_xlfn.XLOOKUP($J98,'Stock Data'!$J$2:$J$1239,'Stock Data'!L$2:L$1239)</f>
        <v>48841.65</v>
      </c>
      <c r="M98" s="108">
        <f>_xlfn.XLOOKUP($J98,'Stock Data'!$J$2:$J$1239,'Stock Data'!M$2:M$1239)</f>
        <v>48510.71</v>
      </c>
      <c r="N98" s="108">
        <f>_xlfn.XLOOKUP($J98,'Stock Data'!$J$2:$J$1239,'Stock Data'!N$2:N$1239)</f>
        <v>48632.56</v>
      </c>
      <c r="O98" s="108">
        <f>_xlfn.XLOOKUP($J98,'Stock Data'!$J$2:$J$1239,'Stock Data'!O$2:O$1239)</f>
        <v>699381522</v>
      </c>
      <c r="P98" s="111">
        <f t="shared" si="7"/>
        <v>-1.9193007112413736E-3</v>
      </c>
    </row>
    <row r="99" spans="1:16" x14ac:dyDescent="0.3">
      <c r="A99" s="101">
        <v>44363</v>
      </c>
      <c r="B99" s="106" t="str">
        <f t="shared" si="4"/>
        <v>Wednesday</v>
      </c>
      <c r="C99" s="108">
        <v>470.38</v>
      </c>
      <c r="D99" s="108">
        <v>477</v>
      </c>
      <c r="E99" s="108">
        <v>470.38</v>
      </c>
      <c r="F99" s="108">
        <v>471</v>
      </c>
      <c r="G99" s="108">
        <v>800</v>
      </c>
      <c r="H99" s="111">
        <f t="shared" si="6"/>
        <v>-1.8729556865768056E-2</v>
      </c>
      <c r="J99" s="102">
        <f t="shared" si="5"/>
        <v>44363</v>
      </c>
      <c r="K99" s="108">
        <f>_xlfn.XLOOKUP($J99,'Stock Data'!$J$2:$J$1239,'Stock Data'!K$2:K$1239)</f>
        <v>48792.27</v>
      </c>
      <c r="L99" s="108">
        <f>_xlfn.XLOOKUP($J99,'Stock Data'!$J$2:$J$1239,'Stock Data'!L$2:L$1239)</f>
        <v>48878.2</v>
      </c>
      <c r="M99" s="108">
        <f>_xlfn.XLOOKUP($J99,'Stock Data'!$J$2:$J$1239,'Stock Data'!M$2:M$1239)</f>
        <v>48426.67</v>
      </c>
      <c r="N99" s="108">
        <f>_xlfn.XLOOKUP($J99,'Stock Data'!$J$2:$J$1239,'Stock Data'!N$2:N$1239)</f>
        <v>48480.9</v>
      </c>
      <c r="O99" s="108">
        <f>_xlfn.XLOOKUP($J99,'Stock Data'!$J$2:$J$1239,'Stock Data'!O$2:O$1239)</f>
        <v>409175859</v>
      </c>
      <c r="P99" s="111">
        <f t="shared" si="7"/>
        <v>-3.1184868738145027E-3</v>
      </c>
    </row>
    <row r="100" spans="1:16" x14ac:dyDescent="0.3">
      <c r="A100" s="101">
        <v>44364</v>
      </c>
      <c r="B100" s="106" t="str">
        <f t="shared" si="4"/>
        <v>Thursday</v>
      </c>
      <c r="C100" s="108">
        <v>461.03</v>
      </c>
      <c r="D100" s="108">
        <v>479.76</v>
      </c>
      <c r="E100" s="108">
        <v>461.03</v>
      </c>
      <c r="F100" s="108">
        <v>479.76</v>
      </c>
      <c r="G100" s="108">
        <v>400</v>
      </c>
      <c r="H100" s="111">
        <f t="shared" si="6"/>
        <v>1.8598726114649661E-2</v>
      </c>
      <c r="J100" s="102">
        <f t="shared" si="5"/>
        <v>44364</v>
      </c>
      <c r="K100" s="108">
        <f>_xlfn.XLOOKUP($J100,'Stock Data'!$J$2:$J$1239,'Stock Data'!K$2:K$1239)</f>
        <v>48454.96</v>
      </c>
      <c r="L100" s="108">
        <f>_xlfn.XLOOKUP($J100,'Stock Data'!$J$2:$J$1239,'Stock Data'!L$2:L$1239)</f>
        <v>48544.65</v>
      </c>
      <c r="M100" s="108">
        <f>_xlfn.XLOOKUP($J100,'Stock Data'!$J$2:$J$1239,'Stock Data'!M$2:M$1239)</f>
        <v>48115.839999999997</v>
      </c>
      <c r="N100" s="108">
        <f>_xlfn.XLOOKUP($J100,'Stock Data'!$J$2:$J$1239,'Stock Data'!N$2:N$1239)</f>
        <v>48157.63</v>
      </c>
      <c r="O100" s="108">
        <f>_xlfn.XLOOKUP($J100,'Stock Data'!$J$2:$J$1239,'Stock Data'!O$2:O$1239)</f>
        <v>290742124</v>
      </c>
      <c r="P100" s="111">
        <f t="shared" si="7"/>
        <v>-6.667986774173006E-3</v>
      </c>
    </row>
    <row r="101" spans="1:16" x14ac:dyDescent="0.3">
      <c r="A101" s="101">
        <v>44365</v>
      </c>
      <c r="B101" s="106" t="str">
        <f t="shared" si="4"/>
        <v>Friday</v>
      </c>
      <c r="C101" s="108">
        <v>479.69</v>
      </c>
      <c r="D101" s="108">
        <v>515.74</v>
      </c>
      <c r="E101" s="108">
        <v>479.69</v>
      </c>
      <c r="F101" s="108">
        <v>515.74</v>
      </c>
      <c r="G101" s="108">
        <v>97100</v>
      </c>
      <c r="H101" s="111">
        <f t="shared" si="6"/>
        <v>7.4995831248957853E-2</v>
      </c>
      <c r="J101" s="102">
        <f t="shared" si="5"/>
        <v>44365</v>
      </c>
      <c r="K101" s="108">
        <f>_xlfn.XLOOKUP($J101,'Stock Data'!$J$2:$J$1239,'Stock Data'!K$2:K$1239)</f>
        <v>48153.919999999998</v>
      </c>
      <c r="L101" s="108">
        <f>_xlfn.XLOOKUP($J101,'Stock Data'!$J$2:$J$1239,'Stock Data'!L$2:L$1239)</f>
        <v>48411.87</v>
      </c>
      <c r="M101" s="108">
        <f>_xlfn.XLOOKUP($J101,'Stock Data'!$J$2:$J$1239,'Stock Data'!M$2:M$1239)</f>
        <v>48022.720000000001</v>
      </c>
      <c r="N101" s="108">
        <f>_xlfn.XLOOKUP($J101,'Stock Data'!$J$2:$J$1239,'Stock Data'!N$2:N$1239)</f>
        <v>48238.67</v>
      </c>
      <c r="O101" s="108">
        <f>_xlfn.XLOOKUP($J101,'Stock Data'!$J$2:$J$1239,'Stock Data'!O$2:O$1239)</f>
        <v>304366997</v>
      </c>
      <c r="P101" s="111">
        <f t="shared" si="7"/>
        <v>1.6828070650486927E-3</v>
      </c>
    </row>
    <row r="102" spans="1:16" x14ac:dyDescent="0.3">
      <c r="A102" s="101">
        <v>44368</v>
      </c>
      <c r="B102" s="106" t="str">
        <f t="shared" si="4"/>
        <v>Monday</v>
      </c>
      <c r="C102" s="108">
        <v>519</v>
      </c>
      <c r="D102" s="108">
        <v>540</v>
      </c>
      <c r="E102" s="108">
        <v>510</v>
      </c>
      <c r="F102" s="108">
        <v>510.33</v>
      </c>
      <c r="G102" s="108">
        <v>8500</v>
      </c>
      <c r="H102" s="111">
        <f t="shared" si="6"/>
        <v>-1.0489781672936023E-2</v>
      </c>
      <c r="J102" s="102">
        <f t="shared" si="5"/>
        <v>44368</v>
      </c>
      <c r="K102" s="108">
        <f>_xlfn.XLOOKUP($J102,'Stock Data'!$J$2:$J$1239,'Stock Data'!K$2:K$1239)</f>
        <v>48325.8</v>
      </c>
      <c r="L102" s="108">
        <f>_xlfn.XLOOKUP($J102,'Stock Data'!$J$2:$J$1239,'Stock Data'!L$2:L$1239)</f>
        <v>48372.01</v>
      </c>
      <c r="M102" s="108">
        <f>_xlfn.XLOOKUP($J102,'Stock Data'!$J$2:$J$1239,'Stock Data'!M$2:M$1239)</f>
        <v>47963.97</v>
      </c>
      <c r="N102" s="108">
        <f>_xlfn.XLOOKUP($J102,'Stock Data'!$J$2:$J$1239,'Stock Data'!N$2:N$1239)</f>
        <v>48012.52</v>
      </c>
      <c r="O102" s="108">
        <f>_xlfn.XLOOKUP($J102,'Stock Data'!$J$2:$J$1239,'Stock Data'!O$2:O$1239)</f>
        <v>227403647</v>
      </c>
      <c r="P102" s="111">
        <f t="shared" si="7"/>
        <v>-4.6881474966038962E-3</v>
      </c>
    </row>
    <row r="103" spans="1:16" x14ac:dyDescent="0.3">
      <c r="A103" s="101">
        <v>44369</v>
      </c>
      <c r="B103" s="106" t="str">
        <f t="shared" si="4"/>
        <v>Tuesday</v>
      </c>
      <c r="C103" s="108">
        <v>510</v>
      </c>
      <c r="D103" s="108">
        <v>510.33</v>
      </c>
      <c r="E103" s="108">
        <v>500</v>
      </c>
      <c r="F103" s="108">
        <v>500.93</v>
      </c>
      <c r="G103" s="108">
        <v>14100</v>
      </c>
      <c r="H103" s="111">
        <f t="shared" si="6"/>
        <v>-1.8419454078733324E-2</v>
      </c>
      <c r="J103" s="102">
        <f t="shared" si="5"/>
        <v>44369</v>
      </c>
      <c r="K103" s="108">
        <f>_xlfn.XLOOKUP($J103,'Stock Data'!$J$2:$J$1239,'Stock Data'!K$2:K$1239)</f>
        <v>48035.46</v>
      </c>
      <c r="L103" s="108">
        <f>_xlfn.XLOOKUP($J103,'Stock Data'!$J$2:$J$1239,'Stock Data'!L$2:L$1239)</f>
        <v>48154.8</v>
      </c>
      <c r="M103" s="108">
        <f>_xlfn.XLOOKUP($J103,'Stock Data'!$J$2:$J$1239,'Stock Data'!M$2:M$1239)</f>
        <v>47931.78</v>
      </c>
      <c r="N103" s="108">
        <f>_xlfn.XLOOKUP($J103,'Stock Data'!$J$2:$J$1239,'Stock Data'!N$2:N$1239)</f>
        <v>47987.14</v>
      </c>
      <c r="O103" s="108">
        <f>_xlfn.XLOOKUP($J103,'Stock Data'!$J$2:$J$1239,'Stock Data'!O$2:O$1239)</f>
        <v>209250013</v>
      </c>
      <c r="P103" s="111">
        <f t="shared" si="7"/>
        <v>-5.2861212033855718E-4</v>
      </c>
    </row>
    <row r="104" spans="1:16" x14ac:dyDescent="0.3">
      <c r="A104" s="101">
        <v>44370</v>
      </c>
      <c r="B104" s="106" t="str">
        <f t="shared" si="4"/>
        <v>Wednesday</v>
      </c>
      <c r="C104" s="108">
        <v>500.01</v>
      </c>
      <c r="D104" s="108">
        <v>505</v>
      </c>
      <c r="E104" s="108">
        <v>500</v>
      </c>
      <c r="F104" s="108">
        <v>500.08</v>
      </c>
      <c r="G104" s="108">
        <v>8400</v>
      </c>
      <c r="H104" s="111">
        <f t="shared" si="6"/>
        <v>-1.6968438704010995E-3</v>
      </c>
      <c r="J104" s="102">
        <f t="shared" si="5"/>
        <v>44370</v>
      </c>
      <c r="K104" s="108">
        <f>_xlfn.XLOOKUP($J104,'Stock Data'!$J$2:$J$1239,'Stock Data'!K$2:K$1239)</f>
        <v>48053.75</v>
      </c>
      <c r="L104" s="108">
        <f>_xlfn.XLOOKUP($J104,'Stock Data'!$J$2:$J$1239,'Stock Data'!L$2:L$1239)</f>
        <v>48134.95</v>
      </c>
      <c r="M104" s="108">
        <f>_xlfn.XLOOKUP($J104,'Stock Data'!$J$2:$J$1239,'Stock Data'!M$2:M$1239)</f>
        <v>47865.11</v>
      </c>
      <c r="N104" s="108">
        <f>_xlfn.XLOOKUP($J104,'Stock Data'!$J$2:$J$1239,'Stock Data'!N$2:N$1239)</f>
        <v>47900.7</v>
      </c>
      <c r="O104" s="108">
        <f>_xlfn.XLOOKUP($J104,'Stock Data'!$J$2:$J$1239,'Stock Data'!O$2:O$1239)</f>
        <v>237206903</v>
      </c>
      <c r="P104" s="111">
        <f t="shared" si="7"/>
        <v>-1.8013159358945402E-3</v>
      </c>
    </row>
    <row r="105" spans="1:16" x14ac:dyDescent="0.3">
      <c r="A105" s="101">
        <v>44371</v>
      </c>
      <c r="B105" s="106" t="str">
        <f t="shared" si="4"/>
        <v>Thursday</v>
      </c>
      <c r="C105" s="108">
        <v>501</v>
      </c>
      <c r="D105" s="108">
        <v>501</v>
      </c>
      <c r="E105" s="108">
        <v>500</v>
      </c>
      <c r="F105" s="108">
        <v>500.56</v>
      </c>
      <c r="G105" s="108">
        <v>2500</v>
      </c>
      <c r="H105" s="111">
        <f t="shared" si="6"/>
        <v>9.5984642457210489E-4</v>
      </c>
      <c r="J105" s="102">
        <f t="shared" si="5"/>
        <v>44371</v>
      </c>
      <c r="K105" s="108">
        <f>_xlfn.XLOOKUP($J105,'Stock Data'!$J$2:$J$1239,'Stock Data'!K$2:K$1239)</f>
        <v>47956.57</v>
      </c>
      <c r="L105" s="108">
        <f>_xlfn.XLOOKUP($J105,'Stock Data'!$J$2:$J$1239,'Stock Data'!L$2:L$1239)</f>
        <v>48118.23</v>
      </c>
      <c r="M105" s="108">
        <f>_xlfn.XLOOKUP($J105,'Stock Data'!$J$2:$J$1239,'Stock Data'!M$2:M$1239)</f>
        <v>47897.39</v>
      </c>
      <c r="N105" s="108">
        <f>_xlfn.XLOOKUP($J105,'Stock Data'!$J$2:$J$1239,'Stock Data'!N$2:N$1239)</f>
        <v>47962.54</v>
      </c>
      <c r="O105" s="108">
        <f>_xlfn.XLOOKUP($J105,'Stock Data'!$J$2:$J$1239,'Stock Data'!O$2:O$1239)</f>
        <v>150163934</v>
      </c>
      <c r="P105" s="111">
        <f t="shared" si="7"/>
        <v>1.2910040980612764E-3</v>
      </c>
    </row>
    <row r="106" spans="1:16" x14ac:dyDescent="0.3">
      <c r="A106" s="101">
        <v>44372</v>
      </c>
      <c r="B106" s="106" t="str">
        <f t="shared" si="4"/>
        <v>Friday</v>
      </c>
      <c r="C106" s="108">
        <v>500</v>
      </c>
      <c r="D106" s="108">
        <v>500</v>
      </c>
      <c r="E106" s="108">
        <v>500</v>
      </c>
      <c r="F106" s="108">
        <v>500</v>
      </c>
      <c r="G106" s="108">
        <v>800</v>
      </c>
      <c r="H106" s="111">
        <f t="shared" si="6"/>
        <v>-1.1187470033562456E-3</v>
      </c>
      <c r="J106" s="102">
        <f t="shared" si="5"/>
        <v>44372</v>
      </c>
      <c r="K106" s="108">
        <f>_xlfn.XLOOKUP($J106,'Stock Data'!$J$2:$J$1239,'Stock Data'!K$2:K$1239)</f>
        <v>47977.47</v>
      </c>
      <c r="L106" s="108">
        <f>_xlfn.XLOOKUP($J106,'Stock Data'!$J$2:$J$1239,'Stock Data'!L$2:L$1239)</f>
        <v>48040.1</v>
      </c>
      <c r="M106" s="108">
        <f>_xlfn.XLOOKUP($J106,'Stock Data'!$J$2:$J$1239,'Stock Data'!M$2:M$1239)</f>
        <v>47475.81</v>
      </c>
      <c r="N106" s="108">
        <f>_xlfn.XLOOKUP($J106,'Stock Data'!$J$2:$J$1239,'Stock Data'!N$2:N$1239)</f>
        <v>47603.360000000001</v>
      </c>
      <c r="O106" s="108">
        <f>_xlfn.XLOOKUP($J106,'Stock Data'!$J$2:$J$1239,'Stock Data'!O$2:O$1239)</f>
        <v>262501097</v>
      </c>
      <c r="P106" s="111">
        <f t="shared" si="7"/>
        <v>-7.4887610205798165E-3</v>
      </c>
    </row>
    <row r="107" spans="1:16" x14ac:dyDescent="0.3">
      <c r="A107" s="101">
        <v>44375</v>
      </c>
      <c r="B107" s="106" t="str">
        <f t="shared" si="4"/>
        <v>Monday</v>
      </c>
      <c r="C107" s="108">
        <v>480.01</v>
      </c>
      <c r="D107" s="108">
        <v>490</v>
      </c>
      <c r="E107" s="108">
        <v>480.01</v>
      </c>
      <c r="F107" s="108">
        <v>490</v>
      </c>
      <c r="G107" s="108">
        <v>1500</v>
      </c>
      <c r="H107" s="111">
        <f t="shared" si="6"/>
        <v>-0.02</v>
      </c>
      <c r="J107" s="102">
        <f t="shared" si="5"/>
        <v>44375</v>
      </c>
      <c r="K107" s="108">
        <f>_xlfn.XLOOKUP($J107,'Stock Data'!$J$2:$J$1239,'Stock Data'!K$2:K$1239)</f>
        <v>47602.09</v>
      </c>
      <c r="L107" s="108">
        <f>_xlfn.XLOOKUP($J107,'Stock Data'!$J$2:$J$1239,'Stock Data'!L$2:L$1239)</f>
        <v>47665.84</v>
      </c>
      <c r="M107" s="108">
        <f>_xlfn.XLOOKUP($J107,'Stock Data'!$J$2:$J$1239,'Stock Data'!M$2:M$1239)</f>
        <v>46900.26</v>
      </c>
      <c r="N107" s="108">
        <f>_xlfn.XLOOKUP($J107,'Stock Data'!$J$2:$J$1239,'Stock Data'!N$2:N$1239)</f>
        <v>47002.35</v>
      </c>
      <c r="O107" s="108">
        <f>_xlfn.XLOOKUP($J107,'Stock Data'!$J$2:$J$1239,'Stock Data'!O$2:O$1239)</f>
        <v>223946845</v>
      </c>
      <c r="P107" s="111">
        <f t="shared" si="7"/>
        <v>-1.2625369301662782E-2</v>
      </c>
    </row>
    <row r="108" spans="1:16" x14ac:dyDescent="0.3">
      <c r="A108" s="101">
        <v>44376</v>
      </c>
      <c r="B108" s="106" t="str">
        <f t="shared" si="4"/>
        <v>Tuesday</v>
      </c>
      <c r="C108" s="108">
        <v>489.88</v>
      </c>
      <c r="D108" s="108">
        <v>489.88</v>
      </c>
      <c r="E108" s="108">
        <v>489.88</v>
      </c>
      <c r="F108" s="108">
        <v>489.88</v>
      </c>
      <c r="G108" s="108">
        <v>200</v>
      </c>
      <c r="H108" s="111">
        <f t="shared" si="6"/>
        <v>-2.4489795918368273E-4</v>
      </c>
      <c r="J108" s="102">
        <f t="shared" si="5"/>
        <v>44376</v>
      </c>
      <c r="K108" s="108">
        <f>_xlfn.XLOOKUP($J108,'Stock Data'!$J$2:$J$1239,'Stock Data'!K$2:K$1239)</f>
        <v>46986.47</v>
      </c>
      <c r="L108" s="108">
        <f>_xlfn.XLOOKUP($J108,'Stock Data'!$J$2:$J$1239,'Stock Data'!L$2:L$1239)</f>
        <v>47508.82</v>
      </c>
      <c r="M108" s="108">
        <f>_xlfn.XLOOKUP($J108,'Stock Data'!$J$2:$J$1239,'Stock Data'!M$2:M$1239)</f>
        <v>47058.44</v>
      </c>
      <c r="N108" s="108">
        <f>_xlfn.XLOOKUP($J108,'Stock Data'!$J$2:$J$1239,'Stock Data'!N$2:N$1239)</f>
        <v>47137.77</v>
      </c>
      <c r="O108" s="108">
        <f>_xlfn.XLOOKUP($J108,'Stock Data'!$J$2:$J$1239,'Stock Data'!O$2:O$1239)</f>
        <v>205459425</v>
      </c>
      <c r="P108" s="111">
        <f t="shared" si="7"/>
        <v>2.8811325391176878E-3</v>
      </c>
    </row>
    <row r="109" spans="1:16" x14ac:dyDescent="0.3">
      <c r="A109" s="101">
        <v>44377</v>
      </c>
      <c r="B109" s="106" t="str">
        <f t="shared" si="4"/>
        <v>Wednesday</v>
      </c>
      <c r="C109" s="108">
        <v>480.01</v>
      </c>
      <c r="D109" s="108">
        <v>480.01</v>
      </c>
      <c r="E109" s="108">
        <v>480</v>
      </c>
      <c r="F109" s="108">
        <v>480</v>
      </c>
      <c r="G109" s="108">
        <v>700</v>
      </c>
      <c r="H109" s="111">
        <f t="shared" si="6"/>
        <v>-2.0168204458234661E-2</v>
      </c>
      <c r="J109" s="102">
        <f t="shared" si="5"/>
        <v>44377</v>
      </c>
      <c r="K109" s="108">
        <f>_xlfn.XLOOKUP($J109,'Stock Data'!$J$2:$J$1239,'Stock Data'!K$2:K$1239)</f>
        <v>47230.239999999998</v>
      </c>
      <c r="L109" s="108">
        <f>_xlfn.XLOOKUP($J109,'Stock Data'!$J$2:$J$1239,'Stock Data'!L$2:L$1239)</f>
        <v>47460.31</v>
      </c>
      <c r="M109" s="108">
        <f>_xlfn.XLOOKUP($J109,'Stock Data'!$J$2:$J$1239,'Stock Data'!M$2:M$1239)</f>
        <v>47171.69</v>
      </c>
      <c r="N109" s="108">
        <f>_xlfn.XLOOKUP($J109,'Stock Data'!$J$2:$J$1239,'Stock Data'!N$2:N$1239)</f>
        <v>47356.02</v>
      </c>
      <c r="O109" s="108">
        <f>_xlfn.XLOOKUP($J109,'Stock Data'!$J$2:$J$1239,'Stock Data'!O$2:O$1239)</f>
        <v>152999118</v>
      </c>
      <c r="P109" s="111">
        <f t="shared" si="7"/>
        <v>4.6300450785007443E-3</v>
      </c>
    </row>
    <row r="110" spans="1:16" x14ac:dyDescent="0.3">
      <c r="A110" s="101">
        <v>44378</v>
      </c>
      <c r="B110" s="106" t="str">
        <f t="shared" si="4"/>
        <v>Thursday</v>
      </c>
      <c r="C110" s="108">
        <v>490</v>
      </c>
      <c r="D110" s="108">
        <v>516</v>
      </c>
      <c r="E110" s="108">
        <v>490</v>
      </c>
      <c r="F110" s="108">
        <v>516</v>
      </c>
      <c r="G110" s="108">
        <v>14700</v>
      </c>
      <c r="H110" s="111">
        <f t="shared" si="6"/>
        <v>7.4999999999999997E-2</v>
      </c>
      <c r="J110" s="102">
        <f t="shared" si="5"/>
        <v>44378</v>
      </c>
      <c r="K110" s="108">
        <f>_xlfn.XLOOKUP($J110,'Stock Data'!$J$2:$J$1239,'Stock Data'!K$2:K$1239)</f>
        <v>47568.98</v>
      </c>
      <c r="L110" s="108">
        <f>_xlfn.XLOOKUP($J110,'Stock Data'!$J$2:$J$1239,'Stock Data'!L$2:L$1239)</f>
        <v>47843.46</v>
      </c>
      <c r="M110" s="108">
        <f>_xlfn.XLOOKUP($J110,'Stock Data'!$J$2:$J$1239,'Stock Data'!M$2:M$1239)</f>
        <v>47547.4</v>
      </c>
      <c r="N110" s="108">
        <f>_xlfn.XLOOKUP($J110,'Stock Data'!$J$2:$J$1239,'Stock Data'!N$2:N$1239)</f>
        <v>47800.57</v>
      </c>
      <c r="O110" s="108">
        <f>_xlfn.XLOOKUP($J110,'Stock Data'!$J$2:$J$1239,'Stock Data'!O$2:O$1239)</f>
        <v>139993682</v>
      </c>
      <c r="P110" s="111">
        <f t="shared" si="7"/>
        <v>9.3874020663054659E-3</v>
      </c>
    </row>
    <row r="111" spans="1:16" x14ac:dyDescent="0.3">
      <c r="A111" s="101">
        <v>44379</v>
      </c>
      <c r="B111" s="106" t="str">
        <f t="shared" si="4"/>
        <v>Friday</v>
      </c>
      <c r="C111" s="108">
        <v>520</v>
      </c>
      <c r="D111" s="108">
        <v>522</v>
      </c>
      <c r="E111" s="108">
        <v>506</v>
      </c>
      <c r="F111" s="108">
        <v>506</v>
      </c>
      <c r="G111" s="108">
        <v>5800</v>
      </c>
      <c r="H111" s="111">
        <f t="shared" si="6"/>
        <v>-1.937984496124031E-2</v>
      </c>
      <c r="J111" s="102">
        <f t="shared" si="5"/>
        <v>44379</v>
      </c>
      <c r="K111" s="108">
        <f>_xlfn.XLOOKUP($J111,'Stock Data'!$J$2:$J$1239,'Stock Data'!K$2:K$1239)</f>
        <v>47876.2</v>
      </c>
      <c r="L111" s="108">
        <f>_xlfn.XLOOKUP($J111,'Stock Data'!$J$2:$J$1239,'Stock Data'!L$2:L$1239)</f>
        <v>48079.85</v>
      </c>
      <c r="M111" s="108">
        <f>_xlfn.XLOOKUP($J111,'Stock Data'!$J$2:$J$1239,'Stock Data'!M$2:M$1239)</f>
        <v>47637.760000000002</v>
      </c>
      <c r="N111" s="108">
        <f>_xlfn.XLOOKUP($J111,'Stock Data'!$J$2:$J$1239,'Stock Data'!N$2:N$1239)</f>
        <v>47686.18</v>
      </c>
      <c r="O111" s="108">
        <f>_xlfn.XLOOKUP($J111,'Stock Data'!$J$2:$J$1239,'Stock Data'!O$2:O$1239)</f>
        <v>170918051</v>
      </c>
      <c r="P111" s="111">
        <f t="shared" si="7"/>
        <v>-2.3930676977282784E-3</v>
      </c>
    </row>
    <row r="112" spans="1:16" x14ac:dyDescent="0.3">
      <c r="A112" s="101">
        <v>44382</v>
      </c>
      <c r="B112" s="106" t="str">
        <f t="shared" si="4"/>
        <v>Monday</v>
      </c>
      <c r="C112" s="108">
        <v>500</v>
      </c>
      <c r="D112" s="108">
        <v>515</v>
      </c>
      <c r="E112" s="108">
        <v>490.11</v>
      </c>
      <c r="F112" s="108">
        <v>501.24</v>
      </c>
      <c r="G112" s="108">
        <v>6000</v>
      </c>
      <c r="H112" s="111">
        <f t="shared" si="6"/>
        <v>-9.4071146245059117E-3</v>
      </c>
      <c r="J112" s="102">
        <f t="shared" si="5"/>
        <v>44382</v>
      </c>
      <c r="K112" s="108">
        <f>_xlfn.XLOOKUP($J112,'Stock Data'!$J$2:$J$1239,'Stock Data'!K$2:K$1239)</f>
        <v>47716.28</v>
      </c>
      <c r="L112" s="108">
        <f>_xlfn.XLOOKUP($J112,'Stock Data'!$J$2:$J$1239,'Stock Data'!L$2:L$1239)</f>
        <v>47742.23</v>
      </c>
      <c r="M112" s="108">
        <f>_xlfn.XLOOKUP($J112,'Stock Data'!$J$2:$J$1239,'Stock Data'!M$2:M$1239)</f>
        <v>47375.13</v>
      </c>
      <c r="N112" s="108">
        <f>_xlfn.XLOOKUP($J112,'Stock Data'!$J$2:$J$1239,'Stock Data'!N$2:N$1239)</f>
        <v>47429.120000000003</v>
      </c>
      <c r="O112" s="108">
        <f>_xlfn.XLOOKUP($J112,'Stock Data'!$J$2:$J$1239,'Stock Data'!O$2:O$1239)</f>
        <v>201863020</v>
      </c>
      <c r="P112" s="111">
        <f t="shared" si="7"/>
        <v>-5.3906603548448976E-3</v>
      </c>
    </row>
    <row r="113" spans="1:16" x14ac:dyDescent="0.3">
      <c r="A113" s="101">
        <v>44383</v>
      </c>
      <c r="B113" s="106" t="str">
        <f t="shared" si="4"/>
        <v>Tuesday</v>
      </c>
      <c r="C113" s="108">
        <v>500</v>
      </c>
      <c r="D113" s="108">
        <v>500</v>
      </c>
      <c r="E113" s="108">
        <v>488.5</v>
      </c>
      <c r="F113" s="108">
        <v>488.5</v>
      </c>
      <c r="G113" s="108">
        <v>1900</v>
      </c>
      <c r="H113" s="111">
        <f t="shared" si="6"/>
        <v>-2.5416965924507241E-2</v>
      </c>
      <c r="J113" s="102">
        <f t="shared" si="5"/>
        <v>44383</v>
      </c>
      <c r="K113" s="108">
        <f>_xlfn.XLOOKUP($J113,'Stock Data'!$J$2:$J$1239,'Stock Data'!K$2:K$1239)</f>
        <v>47530.52</v>
      </c>
      <c r="L113" s="108">
        <f>_xlfn.XLOOKUP($J113,'Stock Data'!$J$2:$J$1239,'Stock Data'!L$2:L$1239)</f>
        <v>47665.41</v>
      </c>
      <c r="M113" s="108">
        <f>_xlfn.XLOOKUP($J113,'Stock Data'!$J$2:$J$1239,'Stock Data'!M$2:M$1239)</f>
        <v>47242.52</v>
      </c>
      <c r="N113" s="108">
        <f>_xlfn.XLOOKUP($J113,'Stock Data'!$J$2:$J$1239,'Stock Data'!N$2:N$1239)</f>
        <v>47346.16</v>
      </c>
      <c r="O113" s="108">
        <f>_xlfn.XLOOKUP($J113,'Stock Data'!$J$2:$J$1239,'Stock Data'!O$2:O$1239)</f>
        <v>213106406</v>
      </c>
      <c r="P113" s="111">
        <f t="shared" si="7"/>
        <v>-1.7491363955308285E-3</v>
      </c>
    </row>
    <row r="114" spans="1:16" x14ac:dyDescent="0.3">
      <c r="A114" s="101">
        <v>44384</v>
      </c>
      <c r="B114" s="106" t="str">
        <f t="shared" si="4"/>
        <v>Wednesday</v>
      </c>
      <c r="C114" s="108">
        <v>480.2</v>
      </c>
      <c r="D114" s="108">
        <v>485</v>
      </c>
      <c r="E114" s="108">
        <v>480.2</v>
      </c>
      <c r="F114" s="108">
        <v>485</v>
      </c>
      <c r="G114" s="108">
        <v>2400</v>
      </c>
      <c r="H114" s="111">
        <f t="shared" si="6"/>
        <v>-7.164790174002047E-3</v>
      </c>
      <c r="J114" s="102">
        <f t="shared" si="5"/>
        <v>44384</v>
      </c>
      <c r="K114" s="108">
        <f>_xlfn.XLOOKUP($J114,'Stock Data'!$J$2:$J$1239,'Stock Data'!K$2:K$1239)</f>
        <v>47331.7</v>
      </c>
      <c r="L114" s="108">
        <f>_xlfn.XLOOKUP($J114,'Stock Data'!$J$2:$J$1239,'Stock Data'!L$2:L$1239)</f>
        <v>47375.67</v>
      </c>
      <c r="M114" s="108">
        <f>_xlfn.XLOOKUP($J114,'Stock Data'!$J$2:$J$1239,'Stock Data'!M$2:M$1239)</f>
        <v>47034.64</v>
      </c>
      <c r="N114" s="108">
        <f>_xlfn.XLOOKUP($J114,'Stock Data'!$J$2:$J$1239,'Stock Data'!N$2:N$1239)</f>
        <v>47247.92</v>
      </c>
      <c r="O114" s="108">
        <f>_xlfn.XLOOKUP($J114,'Stock Data'!$J$2:$J$1239,'Stock Data'!O$2:O$1239)</f>
        <v>158292162</v>
      </c>
      <c r="P114" s="111">
        <f t="shared" si="7"/>
        <v>-2.0749306807564803E-3</v>
      </c>
    </row>
    <row r="115" spans="1:16" x14ac:dyDescent="0.3">
      <c r="A115" s="101">
        <v>44385</v>
      </c>
      <c r="B115" s="106" t="str">
        <f t="shared" si="4"/>
        <v>Thursday</v>
      </c>
      <c r="C115" s="108">
        <v>485</v>
      </c>
      <c r="D115" s="108">
        <v>485.1</v>
      </c>
      <c r="E115" s="108">
        <v>484.99</v>
      </c>
      <c r="F115" s="108">
        <v>485.1</v>
      </c>
      <c r="G115" s="108">
        <v>2300</v>
      </c>
      <c r="H115" s="111">
        <f t="shared" si="6"/>
        <v>2.0618556701035615E-4</v>
      </c>
      <c r="J115" s="102">
        <f t="shared" si="5"/>
        <v>44385</v>
      </c>
      <c r="K115" s="108">
        <f>_xlfn.XLOOKUP($J115,'Stock Data'!$J$2:$J$1239,'Stock Data'!K$2:K$1239)</f>
        <v>47374.07</v>
      </c>
      <c r="L115" s="108">
        <f>_xlfn.XLOOKUP($J115,'Stock Data'!$J$2:$J$1239,'Stock Data'!L$2:L$1239)</f>
        <v>48053.17</v>
      </c>
      <c r="M115" s="108">
        <f>_xlfn.XLOOKUP($J115,'Stock Data'!$J$2:$J$1239,'Stock Data'!M$2:M$1239)</f>
        <v>47374.07</v>
      </c>
      <c r="N115" s="108">
        <f>_xlfn.XLOOKUP($J115,'Stock Data'!$J$2:$J$1239,'Stock Data'!N$2:N$1239)</f>
        <v>48053.17</v>
      </c>
      <c r="O115" s="108">
        <f>_xlfn.XLOOKUP($J115,'Stock Data'!$J$2:$J$1239,'Stock Data'!O$2:O$1239)</f>
        <v>187887582</v>
      </c>
      <c r="P115" s="111">
        <f t="shared" si="7"/>
        <v>1.7043078298473246E-2</v>
      </c>
    </row>
    <row r="116" spans="1:16" x14ac:dyDescent="0.3">
      <c r="A116" s="101">
        <v>44386</v>
      </c>
      <c r="B116" s="106" t="str">
        <f t="shared" si="4"/>
        <v>Friday</v>
      </c>
      <c r="C116" s="108">
        <v>487.01</v>
      </c>
      <c r="D116" s="108">
        <v>488</v>
      </c>
      <c r="E116" s="108">
        <v>486.01</v>
      </c>
      <c r="F116" s="108">
        <v>486.01</v>
      </c>
      <c r="G116" s="108">
        <v>700</v>
      </c>
      <c r="H116" s="111">
        <f t="shared" si="6"/>
        <v>1.8759018759018102E-3</v>
      </c>
      <c r="J116" s="102">
        <f t="shared" si="5"/>
        <v>44386</v>
      </c>
      <c r="K116" s="108">
        <f>_xlfn.XLOOKUP($J116,'Stock Data'!$J$2:$J$1239,'Stock Data'!K$2:K$1239)</f>
        <v>47960.62</v>
      </c>
      <c r="L116" s="108">
        <f>_xlfn.XLOOKUP($J116,'Stock Data'!$J$2:$J$1239,'Stock Data'!L$2:L$1239)</f>
        <v>48043.17</v>
      </c>
      <c r="M116" s="108">
        <f>_xlfn.XLOOKUP($J116,'Stock Data'!$J$2:$J$1239,'Stock Data'!M$2:M$1239)</f>
        <v>47544.08</v>
      </c>
      <c r="N116" s="108">
        <f>_xlfn.XLOOKUP($J116,'Stock Data'!$J$2:$J$1239,'Stock Data'!N$2:N$1239)</f>
        <v>47563.45</v>
      </c>
      <c r="O116" s="108">
        <f>_xlfn.XLOOKUP($J116,'Stock Data'!$J$2:$J$1239,'Stock Data'!O$2:O$1239)</f>
        <v>124661402</v>
      </c>
      <c r="P116" s="111">
        <f t="shared" si="7"/>
        <v>-1.0191211110526135E-2</v>
      </c>
    </row>
    <row r="117" spans="1:16" x14ac:dyDescent="0.3">
      <c r="A117" s="101">
        <v>44389</v>
      </c>
      <c r="B117" s="106" t="str">
        <f t="shared" si="4"/>
        <v>Monday</v>
      </c>
      <c r="C117" s="108">
        <v>475.31</v>
      </c>
      <c r="D117" s="108">
        <v>482.5</v>
      </c>
      <c r="E117" s="108">
        <v>475</v>
      </c>
      <c r="F117" s="108">
        <v>478.2</v>
      </c>
      <c r="G117" s="108">
        <v>4600</v>
      </c>
      <c r="H117" s="111">
        <f t="shared" si="6"/>
        <v>-1.6069628196950684E-2</v>
      </c>
      <c r="J117" s="102">
        <f t="shared" si="5"/>
        <v>44389</v>
      </c>
      <c r="K117" s="108">
        <f>_xlfn.XLOOKUP($J117,'Stock Data'!$J$2:$J$1239,'Stock Data'!K$2:K$1239)</f>
        <v>47563.839999999997</v>
      </c>
      <c r="L117" s="108">
        <f>_xlfn.XLOOKUP($J117,'Stock Data'!$J$2:$J$1239,'Stock Data'!L$2:L$1239)</f>
        <v>47715.28</v>
      </c>
      <c r="M117" s="108">
        <f>_xlfn.XLOOKUP($J117,'Stock Data'!$J$2:$J$1239,'Stock Data'!M$2:M$1239)</f>
        <v>47407.85</v>
      </c>
      <c r="N117" s="108">
        <f>_xlfn.XLOOKUP($J117,'Stock Data'!$J$2:$J$1239,'Stock Data'!N$2:N$1239)</f>
        <v>47447.08</v>
      </c>
      <c r="O117" s="108">
        <f>_xlfn.XLOOKUP($J117,'Stock Data'!$J$2:$J$1239,'Stock Data'!O$2:O$1239)</f>
        <v>107164599</v>
      </c>
      <c r="P117" s="111">
        <f t="shared" si="7"/>
        <v>-2.4466265588386745E-3</v>
      </c>
    </row>
    <row r="118" spans="1:16" x14ac:dyDescent="0.3">
      <c r="A118" s="101">
        <v>44390</v>
      </c>
      <c r="B118" s="106" t="str">
        <f t="shared" si="4"/>
        <v>Tuesday</v>
      </c>
      <c r="C118" s="108">
        <v>480</v>
      </c>
      <c r="D118" s="108">
        <v>485</v>
      </c>
      <c r="E118" s="108">
        <v>477</v>
      </c>
      <c r="F118" s="108">
        <v>478</v>
      </c>
      <c r="G118" s="108">
        <v>1200</v>
      </c>
      <c r="H118" s="111">
        <f t="shared" si="6"/>
        <v>-4.1823504809700677E-4</v>
      </c>
      <c r="J118" s="102">
        <f t="shared" si="5"/>
        <v>44390</v>
      </c>
      <c r="K118" s="108">
        <f>_xlfn.XLOOKUP($J118,'Stock Data'!$J$2:$J$1239,'Stock Data'!K$2:K$1239)</f>
        <v>47453.49</v>
      </c>
      <c r="L118" s="108">
        <f>_xlfn.XLOOKUP($J118,'Stock Data'!$J$2:$J$1239,'Stock Data'!L$2:L$1239)</f>
        <v>47586.07</v>
      </c>
      <c r="M118" s="108">
        <f>_xlfn.XLOOKUP($J118,'Stock Data'!$J$2:$J$1239,'Stock Data'!M$2:M$1239)</f>
        <v>47439.89</v>
      </c>
      <c r="N118" s="108">
        <f>_xlfn.XLOOKUP($J118,'Stock Data'!$J$2:$J$1239,'Stock Data'!N$2:N$1239)</f>
        <v>47480.49</v>
      </c>
      <c r="O118" s="108">
        <f>_xlfn.XLOOKUP($J118,'Stock Data'!$J$2:$J$1239,'Stock Data'!O$2:O$1239)</f>
        <v>102458788</v>
      </c>
      <c r="P118" s="111">
        <f t="shared" si="7"/>
        <v>7.0415292152849478E-4</v>
      </c>
    </row>
    <row r="119" spans="1:16" x14ac:dyDescent="0.3">
      <c r="A119" s="101">
        <v>44393</v>
      </c>
      <c r="B119" s="106" t="str">
        <f t="shared" si="4"/>
        <v>Friday</v>
      </c>
      <c r="C119" s="108">
        <v>470.01</v>
      </c>
      <c r="D119" s="108">
        <v>472.5</v>
      </c>
      <c r="E119" s="108">
        <v>470</v>
      </c>
      <c r="F119" s="108">
        <v>472</v>
      </c>
      <c r="G119" s="108">
        <v>1300</v>
      </c>
      <c r="H119" s="111">
        <f t="shared" si="6"/>
        <v>-1.2552301255230125E-2</v>
      </c>
      <c r="J119" s="102">
        <f t="shared" si="5"/>
        <v>44393</v>
      </c>
      <c r="K119" s="108">
        <f>_xlfn.XLOOKUP($J119,'Stock Data'!$J$2:$J$1239,'Stock Data'!K$2:K$1239)</f>
        <v>47672.83</v>
      </c>
      <c r="L119" s="108">
        <f>_xlfn.XLOOKUP($J119,'Stock Data'!$J$2:$J$1239,'Stock Data'!L$2:L$1239)</f>
        <v>47892.2</v>
      </c>
      <c r="M119" s="108">
        <f>_xlfn.XLOOKUP($J119,'Stock Data'!$J$2:$J$1239,'Stock Data'!M$2:M$1239)</f>
        <v>47627.61</v>
      </c>
      <c r="N119" s="108">
        <f>_xlfn.XLOOKUP($J119,'Stock Data'!$J$2:$J$1239,'Stock Data'!N$2:N$1239)</f>
        <v>47834.33</v>
      </c>
      <c r="O119" s="108">
        <f>_xlfn.XLOOKUP($J119,'Stock Data'!$J$2:$J$1239,'Stock Data'!O$2:O$1239)</f>
        <v>109205226</v>
      </c>
      <c r="P119" s="111">
        <f t="shared" si="7"/>
        <v>7.4523241019628017E-3</v>
      </c>
    </row>
    <row r="120" spans="1:16" x14ac:dyDescent="0.3">
      <c r="A120" s="101">
        <v>44396</v>
      </c>
      <c r="B120" s="106" t="str">
        <f t="shared" si="4"/>
        <v>Monday</v>
      </c>
      <c r="C120" s="108">
        <v>480</v>
      </c>
      <c r="D120" s="108">
        <v>495</v>
      </c>
      <c r="E120" s="108">
        <v>480</v>
      </c>
      <c r="F120" s="108">
        <v>490.65</v>
      </c>
      <c r="G120" s="108">
        <v>5800</v>
      </c>
      <c r="H120" s="111">
        <f t="shared" si="6"/>
        <v>3.9512711864406733E-2</v>
      </c>
      <c r="J120" s="102">
        <f t="shared" si="5"/>
        <v>44396</v>
      </c>
      <c r="K120" s="108">
        <f>_xlfn.XLOOKUP($J120,'Stock Data'!$J$2:$J$1239,'Stock Data'!K$2:K$1239)</f>
        <v>47978.3</v>
      </c>
      <c r="L120" s="108">
        <f>_xlfn.XLOOKUP($J120,'Stock Data'!$J$2:$J$1239,'Stock Data'!L$2:L$1239)</f>
        <v>48006.44</v>
      </c>
      <c r="M120" s="108">
        <f>_xlfn.XLOOKUP($J120,'Stock Data'!$J$2:$J$1239,'Stock Data'!M$2:M$1239)</f>
        <v>47751.38</v>
      </c>
      <c r="N120" s="108">
        <f>_xlfn.XLOOKUP($J120,'Stock Data'!$J$2:$J$1239,'Stock Data'!N$2:N$1239)</f>
        <v>47873.26</v>
      </c>
      <c r="O120" s="108">
        <f>_xlfn.XLOOKUP($J120,'Stock Data'!$J$2:$J$1239,'Stock Data'!O$2:O$1239)</f>
        <v>108549437</v>
      </c>
      <c r="P120" s="111">
        <f t="shared" si="7"/>
        <v>8.1385063823409445E-4</v>
      </c>
    </row>
    <row r="121" spans="1:16" x14ac:dyDescent="0.3">
      <c r="A121" s="101">
        <v>44400</v>
      </c>
      <c r="B121" s="106" t="str">
        <f t="shared" si="4"/>
        <v>Friday</v>
      </c>
      <c r="C121" s="108">
        <v>490.6</v>
      </c>
      <c r="D121" s="108">
        <v>490.6</v>
      </c>
      <c r="E121" s="108">
        <v>480.5</v>
      </c>
      <c r="F121" s="108">
        <v>480.5</v>
      </c>
      <c r="G121" s="108">
        <v>1400</v>
      </c>
      <c r="H121" s="111">
        <f t="shared" si="6"/>
        <v>-2.0686843982472187E-2</v>
      </c>
      <c r="J121" s="102">
        <f t="shared" si="5"/>
        <v>44400</v>
      </c>
      <c r="K121" s="108">
        <f>_xlfn.XLOOKUP($J121,'Stock Data'!$J$2:$J$1239,'Stock Data'!K$2:K$1239)</f>
        <v>47873.26</v>
      </c>
      <c r="L121" s="108">
        <f>_xlfn.XLOOKUP($J121,'Stock Data'!$J$2:$J$1239,'Stock Data'!L$2:L$1239)</f>
        <v>47947.66</v>
      </c>
      <c r="M121" s="108">
        <f>_xlfn.XLOOKUP($J121,'Stock Data'!$J$2:$J$1239,'Stock Data'!M$2:M$1239)</f>
        <v>47686.5</v>
      </c>
      <c r="N121" s="108">
        <f>_xlfn.XLOOKUP($J121,'Stock Data'!$J$2:$J$1239,'Stock Data'!N$2:N$1239)</f>
        <v>47793.07</v>
      </c>
      <c r="O121" s="108">
        <f>_xlfn.XLOOKUP($J121,'Stock Data'!$J$2:$J$1239,'Stock Data'!O$2:O$1239)</f>
        <v>122865664</v>
      </c>
      <c r="P121" s="111">
        <f t="shared" si="7"/>
        <v>-1.6750478241925101E-3</v>
      </c>
    </row>
    <row r="122" spans="1:16" x14ac:dyDescent="0.3">
      <c r="A122" s="101">
        <v>44403</v>
      </c>
      <c r="B122" s="106" t="str">
        <f t="shared" si="4"/>
        <v>Monday</v>
      </c>
      <c r="C122" s="108">
        <v>480.5</v>
      </c>
      <c r="D122" s="108">
        <v>480.5</v>
      </c>
      <c r="E122" s="108">
        <v>480.5</v>
      </c>
      <c r="F122" s="108">
        <v>480.5</v>
      </c>
      <c r="G122" s="108">
        <v>500</v>
      </c>
      <c r="H122" s="111">
        <f t="shared" si="6"/>
        <v>0</v>
      </c>
      <c r="J122" s="102">
        <f t="shared" si="5"/>
        <v>44403</v>
      </c>
      <c r="K122" s="108">
        <f>_xlfn.XLOOKUP($J122,'Stock Data'!$J$2:$J$1239,'Stock Data'!K$2:K$1239)</f>
        <v>47832.84</v>
      </c>
      <c r="L122" s="108">
        <f>_xlfn.XLOOKUP($J122,'Stock Data'!$J$2:$J$1239,'Stock Data'!L$2:L$1239)</f>
        <v>47930.85</v>
      </c>
      <c r="M122" s="108">
        <f>_xlfn.XLOOKUP($J122,'Stock Data'!$J$2:$J$1239,'Stock Data'!M$2:M$1239)</f>
        <v>47606.89</v>
      </c>
      <c r="N122" s="108">
        <f>_xlfn.XLOOKUP($J122,'Stock Data'!$J$2:$J$1239,'Stock Data'!N$2:N$1239)</f>
        <v>47672.68</v>
      </c>
      <c r="O122" s="108">
        <f>_xlfn.XLOOKUP($J122,'Stock Data'!$J$2:$J$1239,'Stock Data'!O$2:O$1239)</f>
        <v>91315872</v>
      </c>
      <c r="P122" s="111">
        <f t="shared" si="7"/>
        <v>-2.5189844469082948E-3</v>
      </c>
    </row>
    <row r="123" spans="1:16" x14ac:dyDescent="0.3">
      <c r="A123" s="101">
        <v>44404</v>
      </c>
      <c r="B123" s="106" t="str">
        <f t="shared" si="4"/>
        <v>Tuesday</v>
      </c>
      <c r="C123" s="108">
        <v>499.75</v>
      </c>
      <c r="D123" s="108">
        <v>499.75</v>
      </c>
      <c r="E123" s="108">
        <v>472.01</v>
      </c>
      <c r="F123" s="108">
        <v>473</v>
      </c>
      <c r="G123" s="108">
        <v>5400</v>
      </c>
      <c r="H123" s="111">
        <f t="shared" si="6"/>
        <v>-1.5608740894901144E-2</v>
      </c>
      <c r="J123" s="102">
        <f t="shared" si="5"/>
        <v>44404</v>
      </c>
      <c r="K123" s="108">
        <f>_xlfn.XLOOKUP($J123,'Stock Data'!$J$2:$J$1239,'Stock Data'!K$2:K$1239)</f>
        <v>47712.99</v>
      </c>
      <c r="L123" s="108">
        <f>_xlfn.XLOOKUP($J123,'Stock Data'!$J$2:$J$1239,'Stock Data'!L$2:L$1239)</f>
        <v>47910.12</v>
      </c>
      <c r="M123" s="108">
        <f>_xlfn.XLOOKUP($J123,'Stock Data'!$J$2:$J$1239,'Stock Data'!M$2:M$1239)</f>
        <v>47616.73</v>
      </c>
      <c r="N123" s="108">
        <f>_xlfn.XLOOKUP($J123,'Stock Data'!$J$2:$J$1239,'Stock Data'!N$2:N$1239)</f>
        <v>47686.99</v>
      </c>
      <c r="O123" s="108">
        <f>_xlfn.XLOOKUP($J123,'Stock Data'!$J$2:$J$1239,'Stock Data'!O$2:O$1239)</f>
        <v>162297006</v>
      </c>
      <c r="P123" s="111">
        <f t="shared" si="7"/>
        <v>3.0017192236722737E-4</v>
      </c>
    </row>
    <row r="124" spans="1:16" x14ac:dyDescent="0.3">
      <c r="A124" s="101">
        <v>44405</v>
      </c>
      <c r="B124" s="106" t="str">
        <f t="shared" si="4"/>
        <v>Wednesday</v>
      </c>
      <c r="C124" s="108">
        <v>472</v>
      </c>
      <c r="D124" s="108">
        <v>473</v>
      </c>
      <c r="E124" s="108">
        <v>470</v>
      </c>
      <c r="F124" s="108">
        <v>470</v>
      </c>
      <c r="G124" s="108">
        <v>3300</v>
      </c>
      <c r="H124" s="111">
        <f t="shared" si="6"/>
        <v>-6.3424947145877377E-3</v>
      </c>
      <c r="J124" s="102">
        <f t="shared" si="5"/>
        <v>44405</v>
      </c>
      <c r="K124" s="108">
        <f>_xlfn.XLOOKUP($J124,'Stock Data'!$J$2:$J$1239,'Stock Data'!K$2:K$1239)</f>
        <v>47780.959999999999</v>
      </c>
      <c r="L124" s="108">
        <f>_xlfn.XLOOKUP($J124,'Stock Data'!$J$2:$J$1239,'Stock Data'!L$2:L$1239)</f>
        <v>47874.69</v>
      </c>
      <c r="M124" s="108">
        <f>_xlfn.XLOOKUP($J124,'Stock Data'!$J$2:$J$1239,'Stock Data'!M$2:M$1239)</f>
        <v>47241.55</v>
      </c>
      <c r="N124" s="108">
        <f>_xlfn.XLOOKUP($J124,'Stock Data'!$J$2:$J$1239,'Stock Data'!N$2:N$1239)</f>
        <v>47318.03</v>
      </c>
      <c r="O124" s="108">
        <f>_xlfn.XLOOKUP($J124,'Stock Data'!$J$2:$J$1239,'Stock Data'!O$2:O$1239)</f>
        <v>128927617</v>
      </c>
      <c r="P124" s="111">
        <f t="shared" si="7"/>
        <v>-7.7371207534801239E-3</v>
      </c>
    </row>
    <row r="125" spans="1:16" x14ac:dyDescent="0.3">
      <c r="A125" s="101">
        <v>44406</v>
      </c>
      <c r="B125" s="106" t="str">
        <f t="shared" si="4"/>
        <v>Thursday</v>
      </c>
      <c r="C125" s="108">
        <v>470</v>
      </c>
      <c r="D125" s="108">
        <v>490</v>
      </c>
      <c r="E125" s="108">
        <v>470</v>
      </c>
      <c r="F125" s="108">
        <v>485.98</v>
      </c>
      <c r="G125" s="108">
        <v>17300</v>
      </c>
      <c r="H125" s="111">
        <f t="shared" si="6"/>
        <v>3.4000000000000037E-2</v>
      </c>
      <c r="J125" s="102">
        <f t="shared" si="5"/>
        <v>44406</v>
      </c>
      <c r="K125" s="108">
        <f>_xlfn.XLOOKUP($J125,'Stock Data'!$J$2:$J$1239,'Stock Data'!K$2:K$1239)</f>
        <v>47354.09</v>
      </c>
      <c r="L125" s="108">
        <f>_xlfn.XLOOKUP($J125,'Stock Data'!$J$2:$J$1239,'Stock Data'!L$2:L$1239)</f>
        <v>47374.559999999998</v>
      </c>
      <c r="M125" s="108">
        <f>_xlfn.XLOOKUP($J125,'Stock Data'!$J$2:$J$1239,'Stock Data'!M$2:M$1239)</f>
        <v>46955.09</v>
      </c>
      <c r="N125" s="108">
        <f>_xlfn.XLOOKUP($J125,'Stock Data'!$J$2:$J$1239,'Stock Data'!N$2:N$1239)</f>
        <v>47312.33</v>
      </c>
      <c r="O125" s="108">
        <f>_xlfn.XLOOKUP($J125,'Stock Data'!$J$2:$J$1239,'Stock Data'!O$2:O$1239)</f>
        <v>156475235</v>
      </c>
      <c r="P125" s="111">
        <f t="shared" si="7"/>
        <v>-1.2046148159585447E-4</v>
      </c>
    </row>
    <row r="126" spans="1:16" x14ac:dyDescent="0.3">
      <c r="A126" s="101">
        <v>44407</v>
      </c>
      <c r="B126" s="106" t="str">
        <f t="shared" si="4"/>
        <v>Friday</v>
      </c>
      <c r="C126" s="108">
        <v>490</v>
      </c>
      <c r="D126" s="108">
        <v>490</v>
      </c>
      <c r="E126" s="108">
        <v>470.44</v>
      </c>
      <c r="F126" s="108">
        <v>470.81</v>
      </c>
      <c r="G126" s="108">
        <v>2100</v>
      </c>
      <c r="H126" s="111">
        <f t="shared" si="6"/>
        <v>-3.1215276348820972E-2</v>
      </c>
      <c r="J126" s="102">
        <f t="shared" si="5"/>
        <v>44407</v>
      </c>
      <c r="K126" s="108">
        <f>_xlfn.XLOOKUP($J126,'Stock Data'!$J$2:$J$1239,'Stock Data'!K$2:K$1239)</f>
        <v>47417.87</v>
      </c>
      <c r="L126" s="108">
        <f>_xlfn.XLOOKUP($J126,'Stock Data'!$J$2:$J$1239,'Stock Data'!L$2:L$1239)</f>
        <v>47642.79</v>
      </c>
      <c r="M126" s="108">
        <f>_xlfn.XLOOKUP($J126,'Stock Data'!$J$2:$J$1239,'Stock Data'!M$2:M$1239)</f>
        <v>46921.599999999999</v>
      </c>
      <c r="N126" s="108">
        <f>_xlfn.XLOOKUP($J126,'Stock Data'!$J$2:$J$1239,'Stock Data'!N$2:N$1239)</f>
        <v>47055.29</v>
      </c>
      <c r="O126" s="108">
        <f>_xlfn.XLOOKUP($J126,'Stock Data'!$J$2:$J$1239,'Stock Data'!O$2:O$1239)</f>
        <v>156531487</v>
      </c>
      <c r="P126" s="111">
        <f t="shared" si="7"/>
        <v>-5.4328332593216368E-3</v>
      </c>
    </row>
    <row r="127" spans="1:16" x14ac:dyDescent="0.3">
      <c r="A127" s="101">
        <v>44410</v>
      </c>
      <c r="B127" s="106" t="str">
        <f t="shared" si="4"/>
        <v>Monday</v>
      </c>
      <c r="C127" s="108">
        <v>475</v>
      </c>
      <c r="D127" s="108">
        <v>500</v>
      </c>
      <c r="E127" s="108">
        <v>475</v>
      </c>
      <c r="F127" s="108">
        <v>495.6</v>
      </c>
      <c r="G127" s="108">
        <v>9800</v>
      </c>
      <c r="H127" s="111">
        <f t="shared" si="6"/>
        <v>5.2653936832267836E-2</v>
      </c>
      <c r="J127" s="102">
        <f t="shared" si="5"/>
        <v>44410</v>
      </c>
      <c r="K127" s="108">
        <f>_xlfn.XLOOKUP($J127,'Stock Data'!$J$2:$J$1239,'Stock Data'!K$2:K$1239)</f>
        <v>47104.52</v>
      </c>
      <c r="L127" s="108">
        <f>_xlfn.XLOOKUP($J127,'Stock Data'!$J$2:$J$1239,'Stock Data'!L$2:L$1239)</f>
        <v>47508.74</v>
      </c>
      <c r="M127" s="108">
        <f>_xlfn.XLOOKUP($J127,'Stock Data'!$J$2:$J$1239,'Stock Data'!M$2:M$1239)</f>
        <v>47047.14</v>
      </c>
      <c r="N127" s="108">
        <f>_xlfn.XLOOKUP($J127,'Stock Data'!$J$2:$J$1239,'Stock Data'!N$2:N$1239)</f>
        <v>47453.25</v>
      </c>
      <c r="O127" s="108">
        <f>_xlfn.XLOOKUP($J127,'Stock Data'!$J$2:$J$1239,'Stock Data'!O$2:O$1239)</f>
        <v>89313070</v>
      </c>
      <c r="P127" s="111">
        <f t="shared" si="7"/>
        <v>8.4572850363901515E-3</v>
      </c>
    </row>
    <row r="128" spans="1:16" x14ac:dyDescent="0.3">
      <c r="A128" s="101">
        <v>44412</v>
      </c>
      <c r="B128" s="106" t="str">
        <f t="shared" si="4"/>
        <v>Wednesday</v>
      </c>
      <c r="C128" s="108">
        <v>499.99</v>
      </c>
      <c r="D128" s="108">
        <v>500</v>
      </c>
      <c r="E128" s="108">
        <v>496</v>
      </c>
      <c r="F128" s="108">
        <v>496</v>
      </c>
      <c r="G128" s="108">
        <v>2300</v>
      </c>
      <c r="H128" s="111">
        <f t="shared" si="6"/>
        <v>8.0710250201771036E-4</v>
      </c>
      <c r="J128" s="102">
        <f t="shared" si="5"/>
        <v>44412</v>
      </c>
      <c r="K128" s="108">
        <f>_xlfn.XLOOKUP($J128,'Stock Data'!$J$2:$J$1239,'Stock Data'!K$2:K$1239)</f>
        <v>47825.88</v>
      </c>
      <c r="L128" s="108">
        <f>_xlfn.XLOOKUP($J128,'Stock Data'!$J$2:$J$1239,'Stock Data'!L$2:L$1239)</f>
        <v>47980.12</v>
      </c>
      <c r="M128" s="108">
        <f>_xlfn.XLOOKUP($J128,'Stock Data'!$J$2:$J$1239,'Stock Data'!M$2:M$1239)</f>
        <v>47709.38</v>
      </c>
      <c r="N128" s="108">
        <f>_xlfn.XLOOKUP($J128,'Stock Data'!$J$2:$J$1239,'Stock Data'!N$2:N$1239)</f>
        <v>47789.88</v>
      </c>
      <c r="O128" s="108">
        <f>_xlfn.XLOOKUP($J128,'Stock Data'!$J$2:$J$1239,'Stock Data'!O$2:O$1239)</f>
        <v>165225226</v>
      </c>
      <c r="P128" s="111">
        <f t="shared" si="7"/>
        <v>7.0939292882994821E-3</v>
      </c>
    </row>
    <row r="129" spans="1:16" x14ac:dyDescent="0.3">
      <c r="A129" s="101">
        <v>44413</v>
      </c>
      <c r="B129" s="106" t="str">
        <f t="shared" si="4"/>
        <v>Thursday</v>
      </c>
      <c r="C129" s="108">
        <v>495</v>
      </c>
      <c r="D129" s="108">
        <v>495</v>
      </c>
      <c r="E129" s="108">
        <v>495</v>
      </c>
      <c r="F129" s="108">
        <v>495</v>
      </c>
      <c r="G129" s="108">
        <v>100</v>
      </c>
      <c r="H129" s="111">
        <f t="shared" si="6"/>
        <v>-2.0161290322580645E-3</v>
      </c>
      <c r="J129" s="102">
        <f t="shared" si="5"/>
        <v>44413</v>
      </c>
      <c r="K129" s="108">
        <f>_xlfn.XLOOKUP($J129,'Stock Data'!$J$2:$J$1239,'Stock Data'!K$2:K$1239)</f>
        <v>47826.52</v>
      </c>
      <c r="L129" s="108">
        <f>_xlfn.XLOOKUP($J129,'Stock Data'!$J$2:$J$1239,'Stock Data'!L$2:L$1239)</f>
        <v>47896.84</v>
      </c>
      <c r="M129" s="108">
        <f>_xlfn.XLOOKUP($J129,'Stock Data'!$J$2:$J$1239,'Stock Data'!M$2:M$1239)</f>
        <v>47582.77</v>
      </c>
      <c r="N129" s="108">
        <f>_xlfn.XLOOKUP($J129,'Stock Data'!$J$2:$J$1239,'Stock Data'!N$2:N$1239)</f>
        <v>47640.88</v>
      </c>
      <c r="O129" s="108">
        <f>_xlfn.XLOOKUP($J129,'Stock Data'!$J$2:$J$1239,'Stock Data'!O$2:O$1239)</f>
        <v>207127795</v>
      </c>
      <c r="P129" s="111">
        <f t="shared" si="7"/>
        <v>-3.1178149013975347E-3</v>
      </c>
    </row>
    <row r="130" spans="1:16" x14ac:dyDescent="0.3">
      <c r="A130" s="101">
        <v>44418</v>
      </c>
      <c r="B130" s="106" t="str">
        <f t="shared" si="4"/>
        <v>Tuesday</v>
      </c>
      <c r="C130" s="108">
        <v>510</v>
      </c>
      <c r="D130" s="108">
        <v>515</v>
      </c>
      <c r="E130" s="108">
        <v>495</v>
      </c>
      <c r="F130" s="108">
        <v>496</v>
      </c>
      <c r="G130" s="108">
        <v>9100</v>
      </c>
      <c r="H130" s="111">
        <f t="shared" si="6"/>
        <v>2.0202020202020202E-3</v>
      </c>
      <c r="J130" s="102">
        <f t="shared" si="5"/>
        <v>44418</v>
      </c>
      <c r="K130" s="108">
        <f>_xlfn.XLOOKUP($J130,'Stock Data'!$J$2:$J$1239,'Stock Data'!K$2:K$1239)</f>
        <v>47127.98</v>
      </c>
      <c r="L130" s="108">
        <f>_xlfn.XLOOKUP($J130,'Stock Data'!$J$2:$J$1239,'Stock Data'!L$2:L$1239)</f>
        <v>47272.88</v>
      </c>
      <c r="M130" s="108">
        <f>_xlfn.XLOOKUP($J130,'Stock Data'!$J$2:$J$1239,'Stock Data'!M$2:M$1239)</f>
        <v>46928.160000000003</v>
      </c>
      <c r="N130" s="108">
        <f>_xlfn.XLOOKUP($J130,'Stock Data'!$J$2:$J$1239,'Stock Data'!N$2:N$1239)</f>
        <v>47135.48</v>
      </c>
      <c r="O130" s="108">
        <f>_xlfn.XLOOKUP($J130,'Stock Data'!$J$2:$J$1239,'Stock Data'!O$2:O$1239)</f>
        <v>128467360</v>
      </c>
      <c r="P130" s="111">
        <f t="shared" si="7"/>
        <v>-1.0608536198323672E-2</v>
      </c>
    </row>
    <row r="131" spans="1:16" x14ac:dyDescent="0.3">
      <c r="A131" s="101">
        <v>44419</v>
      </c>
      <c r="B131" s="106" t="str">
        <f t="shared" si="4"/>
        <v>Wednesday</v>
      </c>
      <c r="C131" s="108">
        <v>490</v>
      </c>
      <c r="D131" s="108">
        <v>490</v>
      </c>
      <c r="E131" s="108">
        <v>490</v>
      </c>
      <c r="F131" s="108">
        <v>490</v>
      </c>
      <c r="G131" s="108">
        <v>200</v>
      </c>
      <c r="H131" s="111">
        <f t="shared" si="6"/>
        <v>-1.2096774193548387E-2</v>
      </c>
      <c r="J131" s="102">
        <f t="shared" si="5"/>
        <v>44419</v>
      </c>
      <c r="K131" s="108">
        <f>_xlfn.XLOOKUP($J131,'Stock Data'!$J$2:$J$1239,'Stock Data'!K$2:K$1239)</f>
        <v>47312.14</v>
      </c>
      <c r="L131" s="108">
        <f>_xlfn.XLOOKUP($J131,'Stock Data'!$J$2:$J$1239,'Stock Data'!L$2:L$1239)</f>
        <v>47627.59</v>
      </c>
      <c r="M131" s="108">
        <f>_xlfn.XLOOKUP($J131,'Stock Data'!$J$2:$J$1239,'Stock Data'!M$2:M$1239)</f>
        <v>47291.59</v>
      </c>
      <c r="N131" s="108">
        <f>_xlfn.XLOOKUP($J131,'Stock Data'!$J$2:$J$1239,'Stock Data'!N$2:N$1239)</f>
        <v>47377.38</v>
      </c>
      <c r="O131" s="108">
        <f>_xlfn.XLOOKUP($J131,'Stock Data'!$J$2:$J$1239,'Stock Data'!O$2:O$1239)</f>
        <v>138307014</v>
      </c>
      <c r="P131" s="111">
        <f t="shared" si="7"/>
        <v>5.1320152038335908E-3</v>
      </c>
    </row>
    <row r="132" spans="1:16" x14ac:dyDescent="0.3">
      <c r="A132" s="101">
        <v>44420</v>
      </c>
      <c r="B132" s="106" t="str">
        <f t="shared" ref="B132:B195" si="8">TEXT(A132,"dddd")</f>
        <v>Thursday</v>
      </c>
      <c r="C132" s="108">
        <v>495</v>
      </c>
      <c r="D132" s="108">
        <v>495</v>
      </c>
      <c r="E132" s="108">
        <v>495</v>
      </c>
      <c r="F132" s="108">
        <v>495</v>
      </c>
      <c r="G132" s="108">
        <v>100</v>
      </c>
      <c r="H132" s="111">
        <f t="shared" si="6"/>
        <v>1.020408163265306E-2</v>
      </c>
      <c r="J132" s="102">
        <f t="shared" ref="J132:J195" si="9">A132</f>
        <v>44420</v>
      </c>
      <c r="K132" s="108">
        <f>_xlfn.XLOOKUP($J132,'Stock Data'!$J$2:$J$1239,'Stock Data'!K$2:K$1239)</f>
        <v>47503.44</v>
      </c>
      <c r="L132" s="108">
        <f>_xlfn.XLOOKUP($J132,'Stock Data'!$J$2:$J$1239,'Stock Data'!L$2:L$1239)</f>
        <v>47556.54</v>
      </c>
      <c r="M132" s="108">
        <f>_xlfn.XLOOKUP($J132,'Stock Data'!$J$2:$J$1239,'Stock Data'!M$2:M$1239)</f>
        <v>47175</v>
      </c>
      <c r="N132" s="108">
        <f>_xlfn.XLOOKUP($J132,'Stock Data'!$J$2:$J$1239,'Stock Data'!N$2:N$1239)</f>
        <v>47270.76</v>
      </c>
      <c r="O132" s="108">
        <f>_xlfn.XLOOKUP($J132,'Stock Data'!$J$2:$J$1239,'Stock Data'!O$2:O$1239)</f>
        <v>93989645</v>
      </c>
      <c r="P132" s="111">
        <f t="shared" si="7"/>
        <v>-2.2504410332524795E-3</v>
      </c>
    </row>
    <row r="133" spans="1:16" x14ac:dyDescent="0.3">
      <c r="A133" s="101">
        <v>44424</v>
      </c>
      <c r="B133" s="106" t="str">
        <f t="shared" si="8"/>
        <v>Monday</v>
      </c>
      <c r="C133" s="108">
        <v>475.1</v>
      </c>
      <c r="D133" s="108">
        <v>475.1</v>
      </c>
      <c r="E133" s="108">
        <v>475.01</v>
      </c>
      <c r="F133" s="108">
        <v>475.03</v>
      </c>
      <c r="G133" s="108">
        <v>500</v>
      </c>
      <c r="H133" s="111">
        <f t="shared" ref="H133:H196" si="10">(F133-F132)/F132</f>
        <v>-4.0343434343434396E-2</v>
      </c>
      <c r="J133" s="102">
        <f t="shared" si="9"/>
        <v>44424</v>
      </c>
      <c r="K133" s="108">
        <f>_xlfn.XLOOKUP($J133,'Stock Data'!$J$2:$J$1239,'Stock Data'!K$2:K$1239)</f>
        <v>47134.71</v>
      </c>
      <c r="L133" s="108">
        <f>_xlfn.XLOOKUP($J133,'Stock Data'!$J$2:$J$1239,'Stock Data'!L$2:L$1239)</f>
        <v>47173.03</v>
      </c>
      <c r="M133" s="108">
        <f>_xlfn.XLOOKUP($J133,'Stock Data'!$J$2:$J$1239,'Stock Data'!M$2:M$1239)</f>
        <v>46672.19</v>
      </c>
      <c r="N133" s="108">
        <f>_xlfn.XLOOKUP($J133,'Stock Data'!$J$2:$J$1239,'Stock Data'!N$2:N$1239)</f>
        <v>46912.79</v>
      </c>
      <c r="O133" s="108">
        <f>_xlfn.XLOOKUP($J133,'Stock Data'!$J$2:$J$1239,'Stock Data'!O$2:O$1239)</f>
        <v>88224626</v>
      </c>
      <c r="P133" s="111">
        <f t="shared" ref="P133:P196" si="11">(N133-N132)/N132</f>
        <v>-7.5727574509062501E-3</v>
      </c>
    </row>
    <row r="134" spans="1:16" x14ac:dyDescent="0.3">
      <c r="A134" s="101">
        <v>44431</v>
      </c>
      <c r="B134" s="106" t="str">
        <f t="shared" si="8"/>
        <v>Monday</v>
      </c>
      <c r="C134" s="108">
        <v>475</v>
      </c>
      <c r="D134" s="108">
        <v>475</v>
      </c>
      <c r="E134" s="108">
        <v>475</v>
      </c>
      <c r="F134" s="108">
        <v>475</v>
      </c>
      <c r="G134" s="108">
        <v>400</v>
      </c>
      <c r="H134" s="111">
        <f t="shared" si="10"/>
        <v>-6.3153906069032936E-5</v>
      </c>
      <c r="J134" s="102">
        <f t="shared" si="9"/>
        <v>44431</v>
      </c>
      <c r="K134" s="108">
        <f>_xlfn.XLOOKUP($J134,'Stock Data'!$J$2:$J$1239,'Stock Data'!K$2:K$1239)</f>
        <v>47681.64</v>
      </c>
      <c r="L134" s="108">
        <f>_xlfn.XLOOKUP($J134,'Stock Data'!$J$2:$J$1239,'Stock Data'!L$2:L$1239)</f>
        <v>48146.19</v>
      </c>
      <c r="M134" s="108">
        <f>_xlfn.XLOOKUP($J134,'Stock Data'!$J$2:$J$1239,'Stock Data'!M$2:M$1239)</f>
        <v>47681.64</v>
      </c>
      <c r="N134" s="108">
        <f>_xlfn.XLOOKUP($J134,'Stock Data'!$J$2:$J$1239,'Stock Data'!N$2:N$1239)</f>
        <v>48112.21</v>
      </c>
      <c r="O134" s="108">
        <f>_xlfn.XLOOKUP($J134,'Stock Data'!$J$2:$J$1239,'Stock Data'!O$2:O$1239)</f>
        <v>147539228</v>
      </c>
      <c r="P134" s="111">
        <f t="shared" si="11"/>
        <v>2.5567014880163774E-2</v>
      </c>
    </row>
    <row r="135" spans="1:16" x14ac:dyDescent="0.3">
      <c r="A135" s="101">
        <v>44432</v>
      </c>
      <c r="B135" s="106" t="str">
        <f t="shared" si="8"/>
        <v>Tuesday</v>
      </c>
      <c r="C135" s="108">
        <v>461.01</v>
      </c>
      <c r="D135" s="108">
        <v>470</v>
      </c>
      <c r="E135" s="108">
        <v>461.01</v>
      </c>
      <c r="F135" s="108">
        <v>470</v>
      </c>
      <c r="G135" s="108">
        <v>200</v>
      </c>
      <c r="H135" s="111">
        <f t="shared" si="10"/>
        <v>-1.0526315789473684E-2</v>
      </c>
      <c r="J135" s="102">
        <f t="shared" si="9"/>
        <v>44432</v>
      </c>
      <c r="K135" s="108">
        <f>_xlfn.XLOOKUP($J135,'Stock Data'!$J$2:$J$1239,'Stock Data'!K$2:K$1239)</f>
        <v>48089.35</v>
      </c>
      <c r="L135" s="108">
        <f>_xlfn.XLOOKUP($J135,'Stock Data'!$J$2:$J$1239,'Stock Data'!L$2:L$1239)</f>
        <v>48114.95</v>
      </c>
      <c r="M135" s="108">
        <f>_xlfn.XLOOKUP($J135,'Stock Data'!$J$2:$J$1239,'Stock Data'!M$2:M$1239)</f>
        <v>47739.53</v>
      </c>
      <c r="N135" s="108">
        <f>_xlfn.XLOOKUP($J135,'Stock Data'!$J$2:$J$1239,'Stock Data'!N$2:N$1239)</f>
        <v>47828.71</v>
      </c>
      <c r="O135" s="108">
        <f>_xlfn.XLOOKUP($J135,'Stock Data'!$J$2:$J$1239,'Stock Data'!O$2:O$1239)</f>
        <v>129476119</v>
      </c>
      <c r="P135" s="111">
        <f t="shared" si="11"/>
        <v>-5.8924751118271225E-3</v>
      </c>
    </row>
    <row r="136" spans="1:16" x14ac:dyDescent="0.3">
      <c r="A136" s="101">
        <v>44433</v>
      </c>
      <c r="B136" s="106" t="str">
        <f t="shared" si="8"/>
        <v>Wednesday</v>
      </c>
      <c r="C136" s="108">
        <v>476</v>
      </c>
      <c r="D136" s="108">
        <v>478</v>
      </c>
      <c r="E136" s="108">
        <v>476</v>
      </c>
      <c r="F136" s="108">
        <v>478</v>
      </c>
      <c r="G136" s="108">
        <v>600</v>
      </c>
      <c r="H136" s="111">
        <f t="shared" si="10"/>
        <v>1.7021276595744681E-2</v>
      </c>
      <c r="J136" s="102">
        <f t="shared" si="9"/>
        <v>44433</v>
      </c>
      <c r="K136" s="108">
        <f>_xlfn.XLOOKUP($J136,'Stock Data'!$J$2:$J$1239,'Stock Data'!K$2:K$1239)</f>
        <v>47862.51</v>
      </c>
      <c r="L136" s="108">
        <f>_xlfn.XLOOKUP($J136,'Stock Data'!$J$2:$J$1239,'Stock Data'!L$2:L$1239)</f>
        <v>47916.95</v>
      </c>
      <c r="M136" s="108">
        <f>_xlfn.XLOOKUP($J136,'Stock Data'!$J$2:$J$1239,'Stock Data'!M$2:M$1239)</f>
        <v>47617.93</v>
      </c>
      <c r="N136" s="108">
        <f>_xlfn.XLOOKUP($J136,'Stock Data'!$J$2:$J$1239,'Stock Data'!N$2:N$1239)</f>
        <v>47635.9</v>
      </c>
      <c r="O136" s="108">
        <f>_xlfn.XLOOKUP($J136,'Stock Data'!$J$2:$J$1239,'Stock Data'!O$2:O$1239)</f>
        <v>128944862</v>
      </c>
      <c r="P136" s="111">
        <f t="shared" si="11"/>
        <v>-4.0312607218550879E-3</v>
      </c>
    </row>
    <row r="137" spans="1:16" x14ac:dyDescent="0.3">
      <c r="A137" s="101">
        <v>44439</v>
      </c>
      <c r="B137" s="106" t="str">
        <f t="shared" si="8"/>
        <v>Tuesday</v>
      </c>
      <c r="C137" s="108">
        <v>470</v>
      </c>
      <c r="D137" s="108">
        <v>470</v>
      </c>
      <c r="E137" s="108">
        <v>470</v>
      </c>
      <c r="F137" s="108">
        <v>470</v>
      </c>
      <c r="G137" s="108">
        <v>200</v>
      </c>
      <c r="H137" s="111">
        <f t="shared" si="10"/>
        <v>-1.6736401673640166E-2</v>
      </c>
      <c r="J137" s="102">
        <f t="shared" si="9"/>
        <v>44439</v>
      </c>
      <c r="K137" s="108">
        <f>_xlfn.XLOOKUP($J137,'Stock Data'!$J$2:$J$1239,'Stock Data'!K$2:K$1239)</f>
        <v>47406.239999999998</v>
      </c>
      <c r="L137" s="108">
        <f>_xlfn.XLOOKUP($J137,'Stock Data'!$J$2:$J$1239,'Stock Data'!L$2:L$1239)</f>
        <v>47596.81</v>
      </c>
      <c r="M137" s="108">
        <f>_xlfn.XLOOKUP($J137,'Stock Data'!$J$2:$J$1239,'Stock Data'!M$2:M$1239)</f>
        <v>47349.49</v>
      </c>
      <c r="N137" s="108">
        <f>_xlfn.XLOOKUP($J137,'Stock Data'!$J$2:$J$1239,'Stock Data'!N$2:N$1239)</f>
        <v>47419.74</v>
      </c>
      <c r="O137" s="108">
        <f>_xlfn.XLOOKUP($J137,'Stock Data'!$J$2:$J$1239,'Stock Data'!O$2:O$1239)</f>
        <v>128812516</v>
      </c>
      <c r="P137" s="111">
        <f t="shared" si="11"/>
        <v>-4.5377540888280367E-3</v>
      </c>
    </row>
    <row r="138" spans="1:16" x14ac:dyDescent="0.3">
      <c r="A138" s="101">
        <v>44440</v>
      </c>
      <c r="B138" s="106" t="str">
        <f t="shared" si="8"/>
        <v>Wednesday</v>
      </c>
      <c r="C138" s="108">
        <v>470</v>
      </c>
      <c r="D138" s="108">
        <v>470</v>
      </c>
      <c r="E138" s="108">
        <v>470</v>
      </c>
      <c r="F138" s="108">
        <v>470</v>
      </c>
      <c r="G138" s="108">
        <v>900</v>
      </c>
      <c r="H138" s="111">
        <f t="shared" si="10"/>
        <v>0</v>
      </c>
      <c r="J138" s="102">
        <f t="shared" si="9"/>
        <v>44440</v>
      </c>
      <c r="K138" s="108">
        <f>_xlfn.XLOOKUP($J138,'Stock Data'!$J$2:$J$1239,'Stock Data'!K$2:K$1239)</f>
        <v>47423.49</v>
      </c>
      <c r="L138" s="108">
        <f>_xlfn.XLOOKUP($J138,'Stock Data'!$J$2:$J$1239,'Stock Data'!L$2:L$1239)</f>
        <v>47629.2</v>
      </c>
      <c r="M138" s="108">
        <f>_xlfn.XLOOKUP($J138,'Stock Data'!$J$2:$J$1239,'Stock Data'!M$2:M$1239)</f>
        <v>47352.54</v>
      </c>
      <c r="N138" s="108">
        <f>_xlfn.XLOOKUP($J138,'Stock Data'!$J$2:$J$1239,'Stock Data'!N$2:N$1239)</f>
        <v>47413.46</v>
      </c>
      <c r="O138" s="108">
        <f>_xlfn.XLOOKUP($J138,'Stock Data'!$J$2:$J$1239,'Stock Data'!O$2:O$1239)</f>
        <v>111881575</v>
      </c>
      <c r="P138" s="111">
        <f t="shared" si="11"/>
        <v>-1.3243429845880293E-4</v>
      </c>
    </row>
    <row r="139" spans="1:16" x14ac:dyDescent="0.3">
      <c r="A139" s="101">
        <v>44442</v>
      </c>
      <c r="B139" s="106" t="str">
        <f t="shared" si="8"/>
        <v>Friday</v>
      </c>
      <c r="C139" s="108">
        <v>470.01</v>
      </c>
      <c r="D139" s="108">
        <v>470.01</v>
      </c>
      <c r="E139" s="108">
        <v>469</v>
      </c>
      <c r="F139" s="108">
        <v>469.55</v>
      </c>
      <c r="G139" s="108">
        <v>400</v>
      </c>
      <c r="H139" s="111">
        <f t="shared" si="10"/>
        <v>-9.5744680851061407E-4</v>
      </c>
      <c r="J139" s="102">
        <f t="shared" si="9"/>
        <v>44442</v>
      </c>
      <c r="K139" s="108">
        <f>_xlfn.XLOOKUP($J139,'Stock Data'!$J$2:$J$1239,'Stock Data'!K$2:K$1239)</f>
        <v>46998.7</v>
      </c>
      <c r="L139" s="108">
        <f>_xlfn.XLOOKUP($J139,'Stock Data'!$J$2:$J$1239,'Stock Data'!L$2:L$1239)</f>
        <v>47115.95</v>
      </c>
      <c r="M139" s="108">
        <f>_xlfn.XLOOKUP($J139,'Stock Data'!$J$2:$J$1239,'Stock Data'!M$2:M$1239)</f>
        <v>46879.28</v>
      </c>
      <c r="N139" s="108">
        <f>_xlfn.XLOOKUP($J139,'Stock Data'!$J$2:$J$1239,'Stock Data'!N$2:N$1239)</f>
        <v>46957.47</v>
      </c>
      <c r="O139" s="108">
        <f>_xlfn.XLOOKUP($J139,'Stock Data'!$J$2:$J$1239,'Stock Data'!O$2:O$1239)</f>
        <v>113755957</v>
      </c>
      <c r="P139" s="111">
        <f t="shared" si="11"/>
        <v>-9.6173112023462959E-3</v>
      </c>
    </row>
    <row r="140" spans="1:16" x14ac:dyDescent="0.3">
      <c r="A140" s="101">
        <v>44446</v>
      </c>
      <c r="B140" s="106" t="str">
        <f t="shared" si="8"/>
        <v>Tuesday</v>
      </c>
      <c r="C140" s="108">
        <v>469.55</v>
      </c>
      <c r="D140" s="108">
        <v>469.55</v>
      </c>
      <c r="E140" s="108">
        <v>464</v>
      </c>
      <c r="F140" s="108">
        <v>466</v>
      </c>
      <c r="G140" s="108">
        <v>3100</v>
      </c>
      <c r="H140" s="111">
        <f t="shared" si="10"/>
        <v>-7.5604301991268478E-3</v>
      </c>
      <c r="J140" s="102">
        <f t="shared" si="9"/>
        <v>44446</v>
      </c>
      <c r="K140" s="108">
        <f>_xlfn.XLOOKUP($J140,'Stock Data'!$J$2:$J$1239,'Stock Data'!K$2:K$1239)</f>
        <v>46923.33</v>
      </c>
      <c r="L140" s="108">
        <f>_xlfn.XLOOKUP($J140,'Stock Data'!$J$2:$J$1239,'Stock Data'!L$2:L$1239)</f>
        <v>46995.1</v>
      </c>
      <c r="M140" s="108">
        <f>_xlfn.XLOOKUP($J140,'Stock Data'!$J$2:$J$1239,'Stock Data'!M$2:M$1239)</f>
        <v>46617.98</v>
      </c>
      <c r="N140" s="108">
        <f>_xlfn.XLOOKUP($J140,'Stock Data'!$J$2:$J$1239,'Stock Data'!N$2:N$1239)</f>
        <v>46729.96</v>
      </c>
      <c r="O140" s="108">
        <f>_xlfn.XLOOKUP($J140,'Stock Data'!$J$2:$J$1239,'Stock Data'!O$2:O$1239)</f>
        <v>126001060</v>
      </c>
      <c r="P140" s="111">
        <f t="shared" si="11"/>
        <v>-4.8450225278321435E-3</v>
      </c>
    </row>
    <row r="141" spans="1:16" x14ac:dyDescent="0.3">
      <c r="A141" s="101">
        <v>44447</v>
      </c>
      <c r="B141" s="106" t="str">
        <f t="shared" si="8"/>
        <v>Wednesday</v>
      </c>
      <c r="C141" s="108">
        <v>465</v>
      </c>
      <c r="D141" s="108">
        <v>465</v>
      </c>
      <c r="E141" s="108">
        <v>465</v>
      </c>
      <c r="F141" s="108">
        <v>465</v>
      </c>
      <c r="G141" s="108">
        <v>400</v>
      </c>
      <c r="H141" s="111">
        <f t="shared" si="10"/>
        <v>-2.1459227467811159E-3</v>
      </c>
      <c r="J141" s="102">
        <f t="shared" si="9"/>
        <v>44447</v>
      </c>
      <c r="K141" s="108">
        <f>_xlfn.XLOOKUP($J141,'Stock Data'!$J$2:$J$1239,'Stock Data'!K$2:K$1239)</f>
        <v>46756.41</v>
      </c>
      <c r="L141" s="108">
        <f>_xlfn.XLOOKUP($J141,'Stock Data'!$J$2:$J$1239,'Stock Data'!L$2:L$1239)</f>
        <v>46877.78</v>
      </c>
      <c r="M141" s="108">
        <f>_xlfn.XLOOKUP($J141,'Stock Data'!$J$2:$J$1239,'Stock Data'!M$2:M$1239)</f>
        <v>46307</v>
      </c>
      <c r="N141" s="108">
        <f>_xlfn.XLOOKUP($J141,'Stock Data'!$J$2:$J$1239,'Stock Data'!N$2:N$1239)</f>
        <v>46396.71</v>
      </c>
      <c r="O141" s="108">
        <f>_xlfn.XLOOKUP($J141,'Stock Data'!$J$2:$J$1239,'Stock Data'!O$2:O$1239)</f>
        <v>143551584</v>
      </c>
      <c r="P141" s="111">
        <f t="shared" si="11"/>
        <v>-7.1313992136950262E-3</v>
      </c>
    </row>
    <row r="142" spans="1:16" x14ac:dyDescent="0.3">
      <c r="A142" s="101">
        <v>44448</v>
      </c>
      <c r="B142" s="106" t="str">
        <f t="shared" si="8"/>
        <v>Thursday</v>
      </c>
      <c r="C142" s="108">
        <v>466</v>
      </c>
      <c r="D142" s="108">
        <v>466</v>
      </c>
      <c r="E142" s="108">
        <v>465</v>
      </c>
      <c r="F142" s="108">
        <v>465</v>
      </c>
      <c r="G142" s="108">
        <v>900</v>
      </c>
      <c r="H142" s="111">
        <f t="shared" si="10"/>
        <v>0</v>
      </c>
      <c r="J142" s="102">
        <f t="shared" si="9"/>
        <v>44448</v>
      </c>
      <c r="K142" s="108">
        <f>_xlfn.XLOOKUP($J142,'Stock Data'!$J$2:$J$1239,'Stock Data'!K$2:K$1239)</f>
        <v>46517.77</v>
      </c>
      <c r="L142" s="108">
        <f>_xlfn.XLOOKUP($J142,'Stock Data'!$J$2:$J$1239,'Stock Data'!L$2:L$1239)</f>
        <v>46665.48</v>
      </c>
      <c r="M142" s="108">
        <f>_xlfn.XLOOKUP($J142,'Stock Data'!$J$2:$J$1239,'Stock Data'!M$2:M$1239)</f>
        <v>46413.96</v>
      </c>
      <c r="N142" s="108">
        <f>_xlfn.XLOOKUP($J142,'Stock Data'!$J$2:$J$1239,'Stock Data'!N$2:N$1239)</f>
        <v>46625.120000000003</v>
      </c>
      <c r="O142" s="108">
        <f>_xlfn.XLOOKUP($J142,'Stock Data'!$J$2:$J$1239,'Stock Data'!O$2:O$1239)</f>
        <v>90614592</v>
      </c>
      <c r="P142" s="111">
        <f t="shared" si="11"/>
        <v>4.9229783749753699E-3</v>
      </c>
    </row>
    <row r="143" spans="1:16" x14ac:dyDescent="0.3">
      <c r="A143" s="101">
        <v>44449</v>
      </c>
      <c r="B143" s="106" t="str">
        <f t="shared" si="8"/>
        <v>Friday</v>
      </c>
      <c r="C143" s="108">
        <v>462</v>
      </c>
      <c r="D143" s="108">
        <v>462</v>
      </c>
      <c r="E143" s="108">
        <v>460</v>
      </c>
      <c r="F143" s="108">
        <v>460</v>
      </c>
      <c r="G143" s="108">
        <v>300</v>
      </c>
      <c r="H143" s="111">
        <f t="shared" si="10"/>
        <v>-1.0752688172043012E-2</v>
      </c>
      <c r="J143" s="102">
        <f t="shared" si="9"/>
        <v>44449</v>
      </c>
      <c r="K143" s="108">
        <f>_xlfn.XLOOKUP($J143,'Stock Data'!$J$2:$J$1239,'Stock Data'!K$2:K$1239)</f>
        <v>46696.65</v>
      </c>
      <c r="L143" s="108">
        <f>_xlfn.XLOOKUP($J143,'Stock Data'!$J$2:$J$1239,'Stock Data'!L$2:L$1239)</f>
        <v>47226.11</v>
      </c>
      <c r="M143" s="108">
        <f>_xlfn.XLOOKUP($J143,'Stock Data'!$J$2:$J$1239,'Stock Data'!M$2:M$1239)</f>
        <v>46664.09</v>
      </c>
      <c r="N143" s="108">
        <f>_xlfn.XLOOKUP($J143,'Stock Data'!$J$2:$J$1239,'Stock Data'!N$2:N$1239)</f>
        <v>47198.29</v>
      </c>
      <c r="O143" s="108">
        <f>_xlfn.XLOOKUP($J143,'Stock Data'!$J$2:$J$1239,'Stock Data'!O$2:O$1239)</f>
        <v>174654881</v>
      </c>
      <c r="P143" s="111">
        <f t="shared" si="11"/>
        <v>1.2293158709296582E-2</v>
      </c>
    </row>
    <row r="144" spans="1:16" x14ac:dyDescent="0.3">
      <c r="A144" s="101">
        <v>44453</v>
      </c>
      <c r="B144" s="106" t="str">
        <f t="shared" si="8"/>
        <v>Tuesday</v>
      </c>
      <c r="C144" s="108">
        <v>460</v>
      </c>
      <c r="D144" s="108">
        <v>460</v>
      </c>
      <c r="E144" s="108">
        <v>460</v>
      </c>
      <c r="F144" s="108">
        <v>460</v>
      </c>
      <c r="G144" s="108">
        <v>100</v>
      </c>
      <c r="H144" s="111">
        <f t="shared" si="10"/>
        <v>0</v>
      </c>
      <c r="J144" s="102">
        <f t="shared" si="9"/>
        <v>44453</v>
      </c>
      <c r="K144" s="108">
        <f>_xlfn.XLOOKUP($J144,'Stock Data'!$J$2:$J$1239,'Stock Data'!K$2:K$1239)</f>
        <v>47350.89</v>
      </c>
      <c r="L144" s="108">
        <f>_xlfn.XLOOKUP($J144,'Stock Data'!$J$2:$J$1239,'Stock Data'!L$2:L$1239)</f>
        <v>47387.34</v>
      </c>
      <c r="M144" s="108">
        <f>_xlfn.XLOOKUP($J144,'Stock Data'!$J$2:$J$1239,'Stock Data'!M$2:M$1239)</f>
        <v>46607.21</v>
      </c>
      <c r="N144" s="108">
        <f>_xlfn.XLOOKUP($J144,'Stock Data'!$J$2:$J$1239,'Stock Data'!N$2:N$1239)</f>
        <v>46891.34</v>
      </c>
      <c r="O144" s="108">
        <f>_xlfn.XLOOKUP($J144,'Stock Data'!$J$2:$J$1239,'Stock Data'!O$2:O$1239)</f>
        <v>199432699</v>
      </c>
      <c r="P144" s="111">
        <f t="shared" si="11"/>
        <v>-6.5034135770597693E-3</v>
      </c>
    </row>
    <row r="145" spans="1:16" x14ac:dyDescent="0.3">
      <c r="A145" s="101">
        <v>44454</v>
      </c>
      <c r="B145" s="106" t="str">
        <f t="shared" si="8"/>
        <v>Wednesday</v>
      </c>
      <c r="C145" s="108">
        <v>455</v>
      </c>
      <c r="D145" s="108">
        <v>455</v>
      </c>
      <c r="E145" s="108">
        <v>455</v>
      </c>
      <c r="F145" s="108">
        <v>455</v>
      </c>
      <c r="G145" s="108">
        <v>100</v>
      </c>
      <c r="H145" s="111">
        <f t="shared" si="10"/>
        <v>-1.0869565217391304E-2</v>
      </c>
      <c r="J145" s="102">
        <f t="shared" si="9"/>
        <v>44454</v>
      </c>
      <c r="K145" s="108">
        <f>_xlfn.XLOOKUP($J145,'Stock Data'!$J$2:$J$1239,'Stock Data'!K$2:K$1239)</f>
        <v>46928.57</v>
      </c>
      <c r="L145" s="108">
        <f>_xlfn.XLOOKUP($J145,'Stock Data'!$J$2:$J$1239,'Stock Data'!L$2:L$1239)</f>
        <v>46952.31</v>
      </c>
      <c r="M145" s="108">
        <f>_xlfn.XLOOKUP($J145,'Stock Data'!$J$2:$J$1239,'Stock Data'!M$2:M$1239)</f>
        <v>46503.69</v>
      </c>
      <c r="N145" s="108">
        <f>_xlfn.XLOOKUP($J145,'Stock Data'!$J$2:$J$1239,'Stock Data'!N$2:N$1239)</f>
        <v>46716.72</v>
      </c>
      <c r="O145" s="108">
        <f>_xlfn.XLOOKUP($J145,'Stock Data'!$J$2:$J$1239,'Stock Data'!O$2:O$1239)</f>
        <v>118284304</v>
      </c>
      <c r="P145" s="111">
        <f t="shared" si="11"/>
        <v>-3.7239285548247365E-3</v>
      </c>
    </row>
    <row r="146" spans="1:16" x14ac:dyDescent="0.3">
      <c r="A146" s="101">
        <v>44455</v>
      </c>
      <c r="B146" s="106" t="str">
        <f t="shared" si="8"/>
        <v>Thursday</v>
      </c>
      <c r="C146" s="108">
        <v>463.66</v>
      </c>
      <c r="D146" s="108">
        <v>465</v>
      </c>
      <c r="E146" s="108">
        <v>455</v>
      </c>
      <c r="F146" s="108">
        <v>464.46</v>
      </c>
      <c r="G146" s="108">
        <v>8400</v>
      </c>
      <c r="H146" s="111">
        <f t="shared" si="10"/>
        <v>2.0791208791208746E-2</v>
      </c>
      <c r="J146" s="102">
        <f t="shared" si="9"/>
        <v>44455</v>
      </c>
      <c r="K146" s="108">
        <f>_xlfn.XLOOKUP($J146,'Stock Data'!$J$2:$J$1239,'Stock Data'!K$2:K$1239)</f>
        <v>46697.39</v>
      </c>
      <c r="L146" s="108">
        <f>_xlfn.XLOOKUP($J146,'Stock Data'!$J$2:$J$1239,'Stock Data'!L$2:L$1239)</f>
        <v>46960.66</v>
      </c>
      <c r="M146" s="108">
        <f>_xlfn.XLOOKUP($J146,'Stock Data'!$J$2:$J$1239,'Stock Data'!M$2:M$1239)</f>
        <v>46625.83</v>
      </c>
      <c r="N146" s="108">
        <f>_xlfn.XLOOKUP($J146,'Stock Data'!$J$2:$J$1239,'Stock Data'!N$2:N$1239)</f>
        <v>46920.46</v>
      </c>
      <c r="O146" s="108">
        <f>_xlfn.XLOOKUP($J146,'Stock Data'!$J$2:$J$1239,'Stock Data'!O$2:O$1239)</f>
        <v>133579163</v>
      </c>
      <c r="P146" s="111">
        <f t="shared" si="11"/>
        <v>4.3611794663666022E-3</v>
      </c>
    </row>
    <row r="147" spans="1:16" x14ac:dyDescent="0.3">
      <c r="A147" s="101">
        <v>44456</v>
      </c>
      <c r="B147" s="106" t="str">
        <f t="shared" si="8"/>
        <v>Friday</v>
      </c>
      <c r="C147" s="108">
        <v>465</v>
      </c>
      <c r="D147" s="108">
        <v>465</v>
      </c>
      <c r="E147" s="108">
        <v>465</v>
      </c>
      <c r="F147" s="108">
        <v>465</v>
      </c>
      <c r="G147" s="108">
        <v>100</v>
      </c>
      <c r="H147" s="111">
        <f t="shared" si="10"/>
        <v>1.1626404857254025E-3</v>
      </c>
      <c r="J147" s="102">
        <f t="shared" si="9"/>
        <v>44456</v>
      </c>
      <c r="K147" s="108">
        <f>_xlfn.XLOOKUP($J147,'Stock Data'!$J$2:$J$1239,'Stock Data'!K$2:K$1239)</f>
        <v>46978.54</v>
      </c>
      <c r="L147" s="108">
        <f>_xlfn.XLOOKUP($J147,'Stock Data'!$J$2:$J$1239,'Stock Data'!L$2:L$1239)</f>
        <v>47183.08</v>
      </c>
      <c r="M147" s="108">
        <f>_xlfn.XLOOKUP($J147,'Stock Data'!$J$2:$J$1239,'Stock Data'!M$2:M$1239)</f>
        <v>46554.73</v>
      </c>
      <c r="N147" s="108">
        <f>_xlfn.XLOOKUP($J147,'Stock Data'!$J$2:$J$1239,'Stock Data'!N$2:N$1239)</f>
        <v>46636.08</v>
      </c>
      <c r="O147" s="108">
        <f>_xlfn.XLOOKUP($J147,'Stock Data'!$J$2:$J$1239,'Stock Data'!O$2:O$1239)</f>
        <v>163219161</v>
      </c>
      <c r="P147" s="111">
        <f t="shared" si="11"/>
        <v>-6.0608953961661374E-3</v>
      </c>
    </row>
    <row r="148" spans="1:16" x14ac:dyDescent="0.3">
      <c r="A148" s="101">
        <v>44461</v>
      </c>
      <c r="B148" s="106" t="str">
        <f t="shared" si="8"/>
        <v>Wednesday</v>
      </c>
      <c r="C148" s="108">
        <v>430.5</v>
      </c>
      <c r="D148" s="108">
        <v>463.99</v>
      </c>
      <c r="E148" s="108">
        <v>430.5</v>
      </c>
      <c r="F148" s="108">
        <v>462</v>
      </c>
      <c r="G148" s="108">
        <v>300</v>
      </c>
      <c r="H148" s="111">
        <f t="shared" si="10"/>
        <v>-6.4516129032258064E-3</v>
      </c>
      <c r="J148" s="102">
        <f t="shared" si="9"/>
        <v>44461</v>
      </c>
      <c r="K148" s="108">
        <f>_xlfn.XLOOKUP($J148,'Stock Data'!$J$2:$J$1239,'Stock Data'!K$2:K$1239)</f>
        <v>45995.15</v>
      </c>
      <c r="L148" s="108">
        <f>_xlfn.XLOOKUP($J148,'Stock Data'!$J$2:$J$1239,'Stock Data'!L$2:L$1239)</f>
        <v>46017.62</v>
      </c>
      <c r="M148" s="108">
        <f>_xlfn.XLOOKUP($J148,'Stock Data'!$J$2:$J$1239,'Stock Data'!M$2:M$1239)</f>
        <v>44788.17</v>
      </c>
      <c r="N148" s="108">
        <f>_xlfn.XLOOKUP($J148,'Stock Data'!$J$2:$J$1239,'Stock Data'!N$2:N$1239)</f>
        <v>45597.24</v>
      </c>
      <c r="O148" s="108">
        <f>_xlfn.XLOOKUP($J148,'Stock Data'!$J$2:$J$1239,'Stock Data'!O$2:O$1239)</f>
        <v>227489954</v>
      </c>
      <c r="P148" s="111">
        <f t="shared" si="11"/>
        <v>-2.2275457113891298E-2</v>
      </c>
    </row>
    <row r="149" spans="1:16" x14ac:dyDescent="0.3">
      <c r="A149" s="101">
        <v>44462</v>
      </c>
      <c r="B149" s="106" t="str">
        <f t="shared" si="8"/>
        <v>Thursday</v>
      </c>
      <c r="C149" s="108">
        <v>432.3</v>
      </c>
      <c r="D149" s="108">
        <v>464.99</v>
      </c>
      <c r="E149" s="108">
        <v>432.3</v>
      </c>
      <c r="F149" s="108">
        <v>464.99</v>
      </c>
      <c r="G149" s="108">
        <v>200</v>
      </c>
      <c r="H149" s="111">
        <f t="shared" si="10"/>
        <v>6.4718614718614915E-3</v>
      </c>
      <c r="J149" s="102">
        <f t="shared" si="9"/>
        <v>44462</v>
      </c>
      <c r="K149" s="108">
        <f>_xlfn.XLOOKUP($J149,'Stock Data'!$J$2:$J$1239,'Stock Data'!K$2:K$1239)</f>
        <v>45754.53</v>
      </c>
      <c r="L149" s="108">
        <f>_xlfn.XLOOKUP($J149,'Stock Data'!$J$2:$J$1239,'Stock Data'!L$2:L$1239)</f>
        <v>45939.39</v>
      </c>
      <c r="M149" s="108">
        <f>_xlfn.XLOOKUP($J149,'Stock Data'!$J$2:$J$1239,'Stock Data'!M$2:M$1239)</f>
        <v>45083.51</v>
      </c>
      <c r="N149" s="108">
        <f>_xlfn.XLOOKUP($J149,'Stock Data'!$J$2:$J$1239,'Stock Data'!N$2:N$1239)</f>
        <v>45296.88</v>
      </c>
      <c r="O149" s="108">
        <f>_xlfn.XLOOKUP($J149,'Stock Data'!$J$2:$J$1239,'Stock Data'!O$2:O$1239)</f>
        <v>131199565</v>
      </c>
      <c r="P149" s="111">
        <f t="shared" si="11"/>
        <v>-6.5872408066804172E-3</v>
      </c>
    </row>
    <row r="150" spans="1:16" x14ac:dyDescent="0.3">
      <c r="A150" s="101">
        <v>44466</v>
      </c>
      <c r="B150" s="106" t="str">
        <f t="shared" si="8"/>
        <v>Monday</v>
      </c>
      <c r="C150" s="108">
        <v>431.21</v>
      </c>
      <c r="D150" s="108">
        <v>431.21</v>
      </c>
      <c r="E150" s="108">
        <v>430.12</v>
      </c>
      <c r="F150" s="108">
        <v>430.49</v>
      </c>
      <c r="G150" s="108">
        <v>300</v>
      </c>
      <c r="H150" s="111">
        <f t="shared" si="10"/>
        <v>-7.4195143981590994E-2</v>
      </c>
      <c r="J150" s="102">
        <f t="shared" si="9"/>
        <v>44466</v>
      </c>
      <c r="K150" s="108">
        <f>_xlfn.XLOOKUP($J150,'Stock Data'!$J$2:$J$1239,'Stock Data'!K$2:K$1239)</f>
        <v>45176.83</v>
      </c>
      <c r="L150" s="108">
        <f>_xlfn.XLOOKUP($J150,'Stock Data'!$J$2:$J$1239,'Stock Data'!L$2:L$1239)</f>
        <v>45236.480000000003</v>
      </c>
      <c r="M150" s="108">
        <f>_xlfn.XLOOKUP($J150,'Stock Data'!$J$2:$J$1239,'Stock Data'!M$2:M$1239)</f>
        <v>44336.6</v>
      </c>
      <c r="N150" s="108">
        <f>_xlfn.XLOOKUP($J150,'Stock Data'!$J$2:$J$1239,'Stock Data'!N$2:N$1239)</f>
        <v>44817.760000000002</v>
      </c>
      <c r="O150" s="108">
        <f>_xlfn.XLOOKUP($J150,'Stock Data'!$J$2:$J$1239,'Stock Data'!O$2:O$1239)</f>
        <v>162704454</v>
      </c>
      <c r="P150" s="111">
        <f t="shared" si="11"/>
        <v>-1.057732894627611E-2</v>
      </c>
    </row>
    <row r="151" spans="1:16" x14ac:dyDescent="0.3">
      <c r="A151" s="101">
        <v>44467</v>
      </c>
      <c r="B151" s="106" t="str">
        <f t="shared" si="8"/>
        <v>Tuesday</v>
      </c>
      <c r="C151" s="108">
        <v>431</v>
      </c>
      <c r="D151" s="108">
        <v>432</v>
      </c>
      <c r="E151" s="108">
        <v>415</v>
      </c>
      <c r="F151" s="108">
        <v>431.91</v>
      </c>
      <c r="G151" s="108">
        <v>10100</v>
      </c>
      <c r="H151" s="111">
        <f t="shared" si="10"/>
        <v>3.2985667495180281E-3</v>
      </c>
      <c r="J151" s="102">
        <f t="shared" si="9"/>
        <v>44467</v>
      </c>
      <c r="K151" s="108">
        <f>_xlfn.XLOOKUP($J151,'Stock Data'!$J$2:$J$1239,'Stock Data'!K$2:K$1239)</f>
        <v>44865.34</v>
      </c>
      <c r="L151" s="108">
        <f>_xlfn.XLOOKUP($J151,'Stock Data'!$J$2:$J$1239,'Stock Data'!L$2:L$1239)</f>
        <v>45294.37</v>
      </c>
      <c r="M151" s="108">
        <f>_xlfn.XLOOKUP($J151,'Stock Data'!$J$2:$J$1239,'Stock Data'!M$2:M$1239)</f>
        <v>44747.11</v>
      </c>
      <c r="N151" s="108">
        <f>_xlfn.XLOOKUP($J151,'Stock Data'!$J$2:$J$1239,'Stock Data'!N$2:N$1239)</f>
        <v>45274.93</v>
      </c>
      <c r="O151" s="108">
        <f>_xlfn.XLOOKUP($J151,'Stock Data'!$J$2:$J$1239,'Stock Data'!O$2:O$1239)</f>
        <v>175444998</v>
      </c>
      <c r="P151" s="111">
        <f t="shared" si="11"/>
        <v>1.0200643673400862E-2</v>
      </c>
    </row>
    <row r="152" spans="1:16" x14ac:dyDescent="0.3">
      <c r="A152" s="101">
        <v>44468</v>
      </c>
      <c r="B152" s="106" t="str">
        <f t="shared" si="8"/>
        <v>Wednesday</v>
      </c>
      <c r="C152" s="108">
        <v>433</v>
      </c>
      <c r="D152" s="108">
        <v>433</v>
      </c>
      <c r="E152" s="108">
        <v>415</v>
      </c>
      <c r="F152" s="108">
        <v>415</v>
      </c>
      <c r="G152" s="108">
        <v>4300</v>
      </c>
      <c r="H152" s="111">
        <f t="shared" si="10"/>
        <v>-3.9151675117501387E-2</v>
      </c>
      <c r="J152" s="102">
        <f t="shared" si="9"/>
        <v>44468</v>
      </c>
      <c r="K152" s="108">
        <f>_xlfn.XLOOKUP($J152,'Stock Data'!$J$2:$J$1239,'Stock Data'!K$2:K$1239)</f>
        <v>45283.79</v>
      </c>
      <c r="L152" s="108">
        <f>_xlfn.XLOOKUP($J152,'Stock Data'!$J$2:$J$1239,'Stock Data'!L$2:L$1239)</f>
        <v>45342.26</v>
      </c>
      <c r="M152" s="108">
        <f>_xlfn.XLOOKUP($J152,'Stock Data'!$J$2:$J$1239,'Stock Data'!M$2:M$1239)</f>
        <v>43973.91</v>
      </c>
      <c r="N152" s="108">
        <f>_xlfn.XLOOKUP($J152,'Stock Data'!$J$2:$J$1239,'Stock Data'!N$2:N$1239)</f>
        <v>44366.74</v>
      </c>
      <c r="O152" s="108">
        <f>_xlfn.XLOOKUP($J152,'Stock Data'!$J$2:$J$1239,'Stock Data'!O$2:O$1239)</f>
        <v>208738040</v>
      </c>
      <c r="P152" s="111">
        <f t="shared" si="11"/>
        <v>-2.0059445702069606E-2</v>
      </c>
    </row>
    <row r="153" spans="1:16" x14ac:dyDescent="0.3">
      <c r="A153" s="101">
        <v>44470</v>
      </c>
      <c r="B153" s="106" t="str">
        <f t="shared" si="8"/>
        <v>Friday</v>
      </c>
      <c r="C153" s="108">
        <v>425</v>
      </c>
      <c r="D153" s="108">
        <v>436</v>
      </c>
      <c r="E153" s="108">
        <v>420</v>
      </c>
      <c r="F153" s="108">
        <v>429.18</v>
      </c>
      <c r="G153" s="108">
        <v>1700</v>
      </c>
      <c r="H153" s="111">
        <f t="shared" si="10"/>
        <v>3.4168674698795198E-2</v>
      </c>
      <c r="J153" s="102">
        <f t="shared" si="9"/>
        <v>44470</v>
      </c>
      <c r="K153" s="108">
        <f>_xlfn.XLOOKUP($J153,'Stock Data'!$J$2:$J$1239,'Stock Data'!K$2:K$1239)</f>
        <v>44861.7</v>
      </c>
      <c r="L153" s="108">
        <f>_xlfn.XLOOKUP($J153,'Stock Data'!$J$2:$J$1239,'Stock Data'!L$2:L$1239)</f>
        <v>45003.26</v>
      </c>
      <c r="M153" s="108">
        <f>_xlfn.XLOOKUP($J153,'Stock Data'!$J$2:$J$1239,'Stock Data'!M$2:M$1239)</f>
        <v>44597.9</v>
      </c>
      <c r="N153" s="108">
        <f>_xlfn.XLOOKUP($J153,'Stock Data'!$J$2:$J$1239,'Stock Data'!N$2:N$1239)</f>
        <v>44871.7</v>
      </c>
      <c r="O153" s="108">
        <f>_xlfn.XLOOKUP($J153,'Stock Data'!$J$2:$J$1239,'Stock Data'!O$2:O$1239)</f>
        <v>111345129</v>
      </c>
      <c r="P153" s="111">
        <f t="shared" si="11"/>
        <v>1.1381498843503019E-2</v>
      </c>
    </row>
    <row r="154" spans="1:16" x14ac:dyDescent="0.3">
      <c r="A154" s="101">
        <v>44473</v>
      </c>
      <c r="B154" s="106" t="str">
        <f t="shared" si="8"/>
        <v>Monday</v>
      </c>
      <c r="C154" s="108">
        <v>460.5</v>
      </c>
      <c r="D154" s="108">
        <v>460.5</v>
      </c>
      <c r="E154" s="108">
        <v>460.5</v>
      </c>
      <c r="F154" s="108">
        <v>460.5</v>
      </c>
      <c r="G154" s="108">
        <v>100</v>
      </c>
      <c r="H154" s="111">
        <f t="shared" si="10"/>
        <v>7.2976373549559603E-2</v>
      </c>
      <c r="J154" s="102">
        <f t="shared" si="9"/>
        <v>44473</v>
      </c>
      <c r="K154" s="108">
        <f>_xlfn.XLOOKUP($J154,'Stock Data'!$J$2:$J$1239,'Stock Data'!K$2:K$1239)</f>
        <v>44705.31</v>
      </c>
      <c r="L154" s="108">
        <f>_xlfn.XLOOKUP($J154,'Stock Data'!$J$2:$J$1239,'Stock Data'!L$2:L$1239)</f>
        <v>45105.04</v>
      </c>
      <c r="M154" s="108">
        <f>_xlfn.XLOOKUP($J154,'Stock Data'!$J$2:$J$1239,'Stock Data'!M$2:M$1239)</f>
        <v>44552.7</v>
      </c>
      <c r="N154" s="108">
        <f>_xlfn.XLOOKUP($J154,'Stock Data'!$J$2:$J$1239,'Stock Data'!N$2:N$1239)</f>
        <v>45044.5</v>
      </c>
      <c r="O154" s="108">
        <f>_xlfn.XLOOKUP($J154,'Stock Data'!$J$2:$J$1239,'Stock Data'!O$2:O$1239)</f>
        <v>94364877</v>
      </c>
      <c r="P154" s="111">
        <f t="shared" si="11"/>
        <v>3.8509795706425857E-3</v>
      </c>
    </row>
    <row r="155" spans="1:16" x14ac:dyDescent="0.3">
      <c r="A155" s="101">
        <v>44474</v>
      </c>
      <c r="B155" s="106" t="str">
        <f t="shared" si="8"/>
        <v>Tuesday</v>
      </c>
      <c r="C155" s="108">
        <v>449.99</v>
      </c>
      <c r="D155" s="108">
        <v>460.5</v>
      </c>
      <c r="E155" s="108">
        <v>435</v>
      </c>
      <c r="F155" s="108">
        <v>435</v>
      </c>
      <c r="G155" s="108">
        <v>2100</v>
      </c>
      <c r="H155" s="111">
        <f t="shared" si="10"/>
        <v>-5.5374592833876218E-2</v>
      </c>
      <c r="J155" s="102">
        <f t="shared" si="9"/>
        <v>44474</v>
      </c>
      <c r="K155" s="108">
        <f>_xlfn.XLOOKUP($J155,'Stock Data'!$J$2:$J$1239,'Stock Data'!K$2:K$1239)</f>
        <v>45092.44</v>
      </c>
      <c r="L155" s="108">
        <f>_xlfn.XLOOKUP($J155,'Stock Data'!$J$2:$J$1239,'Stock Data'!L$2:L$1239)</f>
        <v>45104.41</v>
      </c>
      <c r="M155" s="108">
        <f>_xlfn.XLOOKUP($J155,'Stock Data'!$J$2:$J$1239,'Stock Data'!M$2:M$1239)</f>
        <v>44593.75</v>
      </c>
      <c r="N155" s="108">
        <f>_xlfn.XLOOKUP($J155,'Stock Data'!$J$2:$J$1239,'Stock Data'!N$2:N$1239)</f>
        <v>44666.57</v>
      </c>
      <c r="O155" s="108">
        <f>_xlfn.XLOOKUP($J155,'Stock Data'!$J$2:$J$1239,'Stock Data'!O$2:O$1239)</f>
        <v>141633952</v>
      </c>
      <c r="P155" s="111">
        <f t="shared" si="11"/>
        <v>-8.3901475207850077E-3</v>
      </c>
    </row>
    <row r="156" spans="1:16" x14ac:dyDescent="0.3">
      <c r="A156" s="101">
        <v>44475</v>
      </c>
      <c r="B156" s="106" t="str">
        <f t="shared" si="8"/>
        <v>Wednesday</v>
      </c>
      <c r="C156" s="108">
        <v>430</v>
      </c>
      <c r="D156" s="108">
        <v>432</v>
      </c>
      <c r="E156" s="108">
        <v>430</v>
      </c>
      <c r="F156" s="108">
        <v>432</v>
      </c>
      <c r="G156" s="108">
        <v>400</v>
      </c>
      <c r="H156" s="111">
        <f t="shared" si="10"/>
        <v>-6.8965517241379309E-3</v>
      </c>
      <c r="J156" s="102">
        <f t="shared" si="9"/>
        <v>44475</v>
      </c>
      <c r="K156" s="108">
        <f>_xlfn.XLOOKUP($J156,'Stock Data'!$J$2:$J$1239,'Stock Data'!K$2:K$1239)</f>
        <v>44730.84</v>
      </c>
      <c r="L156" s="108">
        <f>_xlfn.XLOOKUP($J156,'Stock Data'!$J$2:$J$1239,'Stock Data'!L$2:L$1239)</f>
        <v>44795.199999999997</v>
      </c>
      <c r="M156" s="108">
        <f>_xlfn.XLOOKUP($J156,'Stock Data'!$J$2:$J$1239,'Stock Data'!M$2:M$1239)</f>
        <v>44283.61</v>
      </c>
      <c r="N156" s="108">
        <f>_xlfn.XLOOKUP($J156,'Stock Data'!$J$2:$J$1239,'Stock Data'!N$2:N$1239)</f>
        <v>44373.23</v>
      </c>
      <c r="O156" s="108">
        <f>_xlfn.XLOOKUP($J156,'Stock Data'!$J$2:$J$1239,'Stock Data'!O$2:O$1239)</f>
        <v>123016364</v>
      </c>
      <c r="P156" s="111">
        <f t="shared" si="11"/>
        <v>-6.5673276457090058E-3</v>
      </c>
    </row>
    <row r="157" spans="1:16" x14ac:dyDescent="0.3">
      <c r="A157" s="101">
        <v>44477</v>
      </c>
      <c r="B157" s="106" t="str">
        <f t="shared" si="8"/>
        <v>Friday</v>
      </c>
      <c r="C157" s="108">
        <v>430</v>
      </c>
      <c r="D157" s="108">
        <v>430</v>
      </c>
      <c r="E157" s="108">
        <v>430</v>
      </c>
      <c r="F157" s="108">
        <v>430</v>
      </c>
      <c r="G157" s="108">
        <v>100</v>
      </c>
      <c r="H157" s="111">
        <f t="shared" si="10"/>
        <v>-4.6296296296296294E-3</v>
      </c>
      <c r="J157" s="102">
        <f t="shared" si="9"/>
        <v>44477</v>
      </c>
      <c r="K157" s="108">
        <f>_xlfn.XLOOKUP($J157,'Stock Data'!$J$2:$J$1239,'Stock Data'!K$2:K$1239)</f>
        <v>44590.77</v>
      </c>
      <c r="L157" s="108">
        <f>_xlfn.XLOOKUP($J157,'Stock Data'!$J$2:$J$1239,'Stock Data'!L$2:L$1239)</f>
        <v>44671.22</v>
      </c>
      <c r="M157" s="108">
        <f>_xlfn.XLOOKUP($J157,'Stock Data'!$J$2:$J$1239,'Stock Data'!M$2:M$1239)</f>
        <v>44336.25</v>
      </c>
      <c r="N157" s="108">
        <f>_xlfn.XLOOKUP($J157,'Stock Data'!$J$2:$J$1239,'Stock Data'!N$2:N$1239)</f>
        <v>44477.23</v>
      </c>
      <c r="O157" s="108">
        <f>_xlfn.XLOOKUP($J157,'Stock Data'!$J$2:$J$1239,'Stock Data'!O$2:O$1239)</f>
        <v>66192136</v>
      </c>
      <c r="P157" s="111">
        <f t="shared" si="11"/>
        <v>2.3437554579641821E-3</v>
      </c>
    </row>
    <row r="158" spans="1:16" x14ac:dyDescent="0.3">
      <c r="A158" s="101">
        <v>44480</v>
      </c>
      <c r="B158" s="106" t="str">
        <f t="shared" si="8"/>
        <v>Monday</v>
      </c>
      <c r="C158" s="108">
        <v>401.1</v>
      </c>
      <c r="D158" s="108">
        <v>415.8</v>
      </c>
      <c r="E158" s="108">
        <v>401.1</v>
      </c>
      <c r="F158" s="108">
        <v>415.8</v>
      </c>
      <c r="G158" s="108">
        <v>2200</v>
      </c>
      <c r="H158" s="111">
        <f t="shared" si="10"/>
        <v>-3.3023255813953462E-2</v>
      </c>
      <c r="J158" s="102">
        <f t="shared" si="9"/>
        <v>44480</v>
      </c>
      <c r="K158" s="108">
        <f>_xlfn.XLOOKUP($J158,'Stock Data'!$J$2:$J$1239,'Stock Data'!K$2:K$1239)</f>
        <v>44525.85</v>
      </c>
      <c r="L158" s="108">
        <f>_xlfn.XLOOKUP($J158,'Stock Data'!$J$2:$J$1239,'Stock Data'!L$2:L$1239)</f>
        <v>44544.1</v>
      </c>
      <c r="M158" s="108">
        <f>_xlfn.XLOOKUP($J158,'Stock Data'!$J$2:$J$1239,'Stock Data'!M$2:M$1239)</f>
        <v>43718.37</v>
      </c>
      <c r="N158" s="108">
        <f>_xlfn.XLOOKUP($J158,'Stock Data'!$J$2:$J$1239,'Stock Data'!N$2:N$1239)</f>
        <v>43829.35</v>
      </c>
      <c r="O158" s="108">
        <f>_xlfn.XLOOKUP($J158,'Stock Data'!$J$2:$J$1239,'Stock Data'!O$2:O$1239)</f>
        <v>88783309</v>
      </c>
      <c r="P158" s="111">
        <f t="shared" si="11"/>
        <v>-1.4566554616823138E-2</v>
      </c>
    </row>
    <row r="159" spans="1:16" x14ac:dyDescent="0.3">
      <c r="A159" s="101">
        <v>44481</v>
      </c>
      <c r="B159" s="106" t="str">
        <f t="shared" si="8"/>
        <v>Tuesday</v>
      </c>
      <c r="C159" s="108">
        <v>400.01</v>
      </c>
      <c r="D159" s="108">
        <v>425</v>
      </c>
      <c r="E159" s="108">
        <v>400.01</v>
      </c>
      <c r="F159" s="108">
        <v>425</v>
      </c>
      <c r="G159" s="108">
        <v>300</v>
      </c>
      <c r="H159" s="111">
        <f t="shared" si="10"/>
        <v>2.2126022126022098E-2</v>
      </c>
      <c r="J159" s="102">
        <f t="shared" si="9"/>
        <v>44481</v>
      </c>
      <c r="K159" s="108">
        <f>_xlfn.XLOOKUP($J159,'Stock Data'!$J$2:$J$1239,'Stock Data'!K$2:K$1239)</f>
        <v>43821.63</v>
      </c>
      <c r="L159" s="108">
        <f>_xlfn.XLOOKUP($J159,'Stock Data'!$J$2:$J$1239,'Stock Data'!L$2:L$1239)</f>
        <v>44051.16</v>
      </c>
      <c r="M159" s="108">
        <f>_xlfn.XLOOKUP($J159,'Stock Data'!$J$2:$J$1239,'Stock Data'!M$2:M$1239)</f>
        <v>43149.21</v>
      </c>
      <c r="N159" s="108">
        <f>_xlfn.XLOOKUP($J159,'Stock Data'!$J$2:$J$1239,'Stock Data'!N$2:N$1239)</f>
        <v>43883.08</v>
      </c>
      <c r="O159" s="108">
        <f>_xlfn.XLOOKUP($J159,'Stock Data'!$J$2:$J$1239,'Stock Data'!O$2:O$1239)</f>
        <v>188656539</v>
      </c>
      <c r="P159" s="111">
        <f t="shared" si="11"/>
        <v>1.2258908699308386E-3</v>
      </c>
    </row>
    <row r="160" spans="1:16" x14ac:dyDescent="0.3">
      <c r="A160" s="101">
        <v>44483</v>
      </c>
      <c r="B160" s="106" t="str">
        <f t="shared" si="8"/>
        <v>Thursday</v>
      </c>
      <c r="C160" s="108">
        <v>430</v>
      </c>
      <c r="D160" s="108">
        <v>430</v>
      </c>
      <c r="E160" s="108">
        <v>425</v>
      </c>
      <c r="F160" s="108">
        <v>425</v>
      </c>
      <c r="G160" s="108">
        <v>400</v>
      </c>
      <c r="H160" s="111">
        <f t="shared" si="10"/>
        <v>0</v>
      </c>
      <c r="J160" s="102">
        <f t="shared" si="9"/>
        <v>44483</v>
      </c>
      <c r="K160" s="108">
        <f>_xlfn.XLOOKUP($J160,'Stock Data'!$J$2:$J$1239,'Stock Data'!K$2:K$1239)</f>
        <v>43116.27</v>
      </c>
      <c r="L160" s="108">
        <f>_xlfn.XLOOKUP($J160,'Stock Data'!$J$2:$J$1239,'Stock Data'!L$2:L$1239)</f>
        <v>44433.33</v>
      </c>
      <c r="M160" s="108">
        <f>_xlfn.XLOOKUP($J160,'Stock Data'!$J$2:$J$1239,'Stock Data'!M$2:M$1239)</f>
        <v>43042.44</v>
      </c>
      <c r="N160" s="108">
        <f>_xlfn.XLOOKUP($J160,'Stock Data'!$J$2:$J$1239,'Stock Data'!N$2:N$1239)</f>
        <v>44333.68</v>
      </c>
      <c r="O160" s="108">
        <f>_xlfn.XLOOKUP($J160,'Stock Data'!$J$2:$J$1239,'Stock Data'!O$2:O$1239)</f>
        <v>150131659</v>
      </c>
      <c r="P160" s="111">
        <f t="shared" si="11"/>
        <v>1.0268194484069909E-2</v>
      </c>
    </row>
    <row r="161" spans="1:16" x14ac:dyDescent="0.3">
      <c r="A161" s="101">
        <v>44489</v>
      </c>
      <c r="B161" s="106" t="str">
        <f t="shared" si="8"/>
        <v>Wednesday</v>
      </c>
      <c r="C161" s="108">
        <v>425</v>
      </c>
      <c r="D161" s="108">
        <v>425.51</v>
      </c>
      <c r="E161" s="108">
        <v>425</v>
      </c>
      <c r="F161" s="108">
        <v>425.28</v>
      </c>
      <c r="G161" s="108">
        <v>3400</v>
      </c>
      <c r="H161" s="111">
        <f t="shared" si="10"/>
        <v>6.5882352941170046E-4</v>
      </c>
      <c r="J161" s="102">
        <f t="shared" si="9"/>
        <v>44489</v>
      </c>
      <c r="K161" s="108">
        <f>_xlfn.XLOOKUP($J161,'Stock Data'!$J$2:$J$1239,'Stock Data'!K$2:K$1239)</f>
        <v>44753.88</v>
      </c>
      <c r="L161" s="108">
        <f>_xlfn.XLOOKUP($J161,'Stock Data'!$J$2:$J$1239,'Stock Data'!L$2:L$1239)</f>
        <v>45564.28</v>
      </c>
      <c r="M161" s="108">
        <f>_xlfn.XLOOKUP($J161,'Stock Data'!$J$2:$J$1239,'Stock Data'!M$2:M$1239)</f>
        <v>44629.45</v>
      </c>
      <c r="N161" s="108">
        <f>_xlfn.XLOOKUP($J161,'Stock Data'!$J$2:$J$1239,'Stock Data'!N$2:N$1239)</f>
        <v>45499.46</v>
      </c>
      <c r="O161" s="108">
        <f>_xlfn.XLOOKUP($J161,'Stock Data'!$J$2:$J$1239,'Stock Data'!O$2:O$1239)</f>
        <v>132668141</v>
      </c>
      <c r="P161" s="111">
        <f t="shared" si="11"/>
        <v>2.6295583854081116E-2</v>
      </c>
    </row>
    <row r="162" spans="1:16" x14ac:dyDescent="0.3">
      <c r="A162" s="101">
        <v>44490</v>
      </c>
      <c r="B162" s="106" t="str">
        <f t="shared" si="8"/>
        <v>Thursday</v>
      </c>
      <c r="C162" s="108">
        <v>400.1</v>
      </c>
      <c r="D162" s="108">
        <v>429.98</v>
      </c>
      <c r="E162" s="108">
        <v>400.1</v>
      </c>
      <c r="F162" s="108">
        <v>417.78</v>
      </c>
      <c r="G162" s="108">
        <v>4400</v>
      </c>
      <c r="H162" s="111">
        <f t="shared" si="10"/>
        <v>-1.7635440180586909E-2</v>
      </c>
      <c r="J162" s="102">
        <f t="shared" si="9"/>
        <v>44490</v>
      </c>
      <c r="K162" s="108">
        <f>_xlfn.XLOOKUP($J162,'Stock Data'!$J$2:$J$1239,'Stock Data'!K$2:K$1239)</f>
        <v>45509.37</v>
      </c>
      <c r="L162" s="108">
        <f>_xlfn.XLOOKUP($J162,'Stock Data'!$J$2:$J$1239,'Stock Data'!L$2:L$1239)</f>
        <v>46164.480000000003</v>
      </c>
      <c r="M162" s="108">
        <f>_xlfn.XLOOKUP($J162,'Stock Data'!$J$2:$J$1239,'Stock Data'!M$2:M$1239)</f>
        <v>45462.63</v>
      </c>
      <c r="N162" s="108">
        <f>_xlfn.XLOOKUP($J162,'Stock Data'!$J$2:$J$1239,'Stock Data'!N$2:N$1239)</f>
        <v>45821.4</v>
      </c>
      <c r="O162" s="108">
        <f>_xlfn.XLOOKUP($J162,'Stock Data'!$J$2:$J$1239,'Stock Data'!O$2:O$1239)</f>
        <v>181068114</v>
      </c>
      <c r="P162" s="111">
        <f t="shared" si="11"/>
        <v>7.0756883708070891E-3</v>
      </c>
    </row>
    <row r="163" spans="1:16" x14ac:dyDescent="0.3">
      <c r="A163" s="101">
        <v>44491</v>
      </c>
      <c r="B163" s="106" t="str">
        <f t="shared" si="8"/>
        <v>Friday</v>
      </c>
      <c r="C163" s="108">
        <v>415</v>
      </c>
      <c r="D163" s="108">
        <v>415</v>
      </c>
      <c r="E163" s="108">
        <v>400.01</v>
      </c>
      <c r="F163" s="108">
        <v>415</v>
      </c>
      <c r="G163" s="108">
        <v>700</v>
      </c>
      <c r="H163" s="111">
        <f t="shared" si="10"/>
        <v>-6.6542199243620394E-3</v>
      </c>
      <c r="J163" s="102">
        <f t="shared" si="9"/>
        <v>44491</v>
      </c>
      <c r="K163" s="108">
        <f>_xlfn.XLOOKUP($J163,'Stock Data'!$J$2:$J$1239,'Stock Data'!K$2:K$1239)</f>
        <v>45958.21</v>
      </c>
      <c r="L163" s="108">
        <f>_xlfn.XLOOKUP($J163,'Stock Data'!$J$2:$J$1239,'Stock Data'!L$2:L$1239)</f>
        <v>46037.95</v>
      </c>
      <c r="M163" s="108">
        <f>_xlfn.XLOOKUP($J163,'Stock Data'!$J$2:$J$1239,'Stock Data'!M$2:M$1239)</f>
        <v>45179.95</v>
      </c>
      <c r="N163" s="108">
        <f>_xlfn.XLOOKUP($J163,'Stock Data'!$J$2:$J$1239,'Stock Data'!N$2:N$1239)</f>
        <v>45578.36</v>
      </c>
      <c r="O163" s="108">
        <f>_xlfn.XLOOKUP($J163,'Stock Data'!$J$2:$J$1239,'Stock Data'!O$2:O$1239)</f>
        <v>141981087</v>
      </c>
      <c r="P163" s="111">
        <f t="shared" si="11"/>
        <v>-5.3040718965374446E-3</v>
      </c>
    </row>
    <row r="164" spans="1:16" x14ac:dyDescent="0.3">
      <c r="A164" s="101">
        <v>44494</v>
      </c>
      <c r="B164" s="106" t="str">
        <f t="shared" si="8"/>
        <v>Monday</v>
      </c>
      <c r="C164" s="108">
        <v>415</v>
      </c>
      <c r="D164" s="108">
        <v>415</v>
      </c>
      <c r="E164" s="108">
        <v>405.1</v>
      </c>
      <c r="F164" s="108">
        <v>415</v>
      </c>
      <c r="G164" s="108">
        <v>500</v>
      </c>
      <c r="H164" s="111">
        <f t="shared" si="10"/>
        <v>0</v>
      </c>
      <c r="J164" s="102">
        <f t="shared" si="9"/>
        <v>44494</v>
      </c>
      <c r="K164" s="108">
        <f>_xlfn.XLOOKUP($J164,'Stock Data'!$J$2:$J$1239,'Stock Data'!K$2:K$1239)</f>
        <v>45608.03</v>
      </c>
      <c r="L164" s="108">
        <f>_xlfn.XLOOKUP($J164,'Stock Data'!$J$2:$J$1239,'Stock Data'!L$2:L$1239)</f>
        <v>45655.25</v>
      </c>
      <c r="M164" s="108">
        <f>_xlfn.XLOOKUP($J164,'Stock Data'!$J$2:$J$1239,'Stock Data'!M$2:M$1239)</f>
        <v>45308.06</v>
      </c>
      <c r="N164" s="108">
        <f>_xlfn.XLOOKUP($J164,'Stock Data'!$J$2:$J$1239,'Stock Data'!N$2:N$1239)</f>
        <v>45429.21</v>
      </c>
      <c r="O164" s="108">
        <f>_xlfn.XLOOKUP($J164,'Stock Data'!$J$2:$J$1239,'Stock Data'!O$2:O$1239)</f>
        <v>48920048</v>
      </c>
      <c r="P164" s="111">
        <f t="shared" si="11"/>
        <v>-3.272386281559965E-3</v>
      </c>
    </row>
    <row r="165" spans="1:16" x14ac:dyDescent="0.3">
      <c r="A165" s="101">
        <v>44495</v>
      </c>
      <c r="B165" s="106" t="str">
        <f t="shared" si="8"/>
        <v>Tuesday</v>
      </c>
      <c r="C165" s="108">
        <v>406.11</v>
      </c>
      <c r="D165" s="108">
        <v>419.9</v>
      </c>
      <c r="E165" s="108">
        <v>406.11</v>
      </c>
      <c r="F165" s="108">
        <v>412</v>
      </c>
      <c r="G165" s="108">
        <v>1300</v>
      </c>
      <c r="H165" s="111">
        <f t="shared" si="10"/>
        <v>-7.2289156626506026E-3</v>
      </c>
      <c r="J165" s="102">
        <f t="shared" si="9"/>
        <v>44495</v>
      </c>
      <c r="K165" s="108">
        <f>_xlfn.XLOOKUP($J165,'Stock Data'!$J$2:$J$1239,'Stock Data'!K$2:K$1239)</f>
        <v>45423.41</v>
      </c>
      <c r="L165" s="108">
        <f>_xlfn.XLOOKUP($J165,'Stock Data'!$J$2:$J$1239,'Stock Data'!L$2:L$1239)</f>
        <v>45516.77</v>
      </c>
      <c r="M165" s="108">
        <f>_xlfn.XLOOKUP($J165,'Stock Data'!$J$2:$J$1239,'Stock Data'!M$2:M$1239)</f>
        <v>45211.21</v>
      </c>
      <c r="N165" s="108">
        <f>_xlfn.XLOOKUP($J165,'Stock Data'!$J$2:$J$1239,'Stock Data'!N$2:N$1239)</f>
        <v>45255.97</v>
      </c>
      <c r="O165" s="108">
        <f>_xlfn.XLOOKUP($J165,'Stock Data'!$J$2:$J$1239,'Stock Data'!O$2:O$1239)</f>
        <v>69347389</v>
      </c>
      <c r="P165" s="111">
        <f t="shared" si="11"/>
        <v>-3.8134055159664447E-3</v>
      </c>
    </row>
    <row r="166" spans="1:16" x14ac:dyDescent="0.3">
      <c r="A166" s="101">
        <v>44496</v>
      </c>
      <c r="B166" s="106" t="str">
        <f t="shared" si="8"/>
        <v>Wednesday</v>
      </c>
      <c r="C166" s="108">
        <v>419.99</v>
      </c>
      <c r="D166" s="108">
        <v>419.99</v>
      </c>
      <c r="E166" s="108">
        <v>406.52</v>
      </c>
      <c r="F166" s="108">
        <v>406.52</v>
      </c>
      <c r="G166" s="108">
        <v>200</v>
      </c>
      <c r="H166" s="111">
        <f t="shared" si="10"/>
        <v>-1.3300970873786452E-2</v>
      </c>
      <c r="J166" s="102">
        <f t="shared" si="9"/>
        <v>44496</v>
      </c>
      <c r="K166" s="108">
        <f>_xlfn.XLOOKUP($J166,'Stock Data'!$J$2:$J$1239,'Stock Data'!K$2:K$1239)</f>
        <v>45227.8</v>
      </c>
      <c r="L166" s="108">
        <f>_xlfn.XLOOKUP($J166,'Stock Data'!$J$2:$J$1239,'Stock Data'!L$2:L$1239)</f>
        <v>46024.76</v>
      </c>
      <c r="M166" s="108">
        <f>_xlfn.XLOOKUP($J166,'Stock Data'!$J$2:$J$1239,'Stock Data'!M$2:M$1239)</f>
        <v>45537.46</v>
      </c>
      <c r="N166" s="108">
        <f>_xlfn.XLOOKUP($J166,'Stock Data'!$J$2:$J$1239,'Stock Data'!N$2:N$1239)</f>
        <v>45851.040000000001</v>
      </c>
      <c r="O166" s="108">
        <f>_xlfn.XLOOKUP($J166,'Stock Data'!$J$2:$J$1239,'Stock Data'!O$2:O$1239)</f>
        <v>88034256</v>
      </c>
      <c r="P166" s="111">
        <f t="shared" si="11"/>
        <v>1.3148983437986187E-2</v>
      </c>
    </row>
    <row r="167" spans="1:16" x14ac:dyDescent="0.3">
      <c r="A167" s="101">
        <v>44497</v>
      </c>
      <c r="B167" s="106" t="str">
        <f t="shared" si="8"/>
        <v>Thursday</v>
      </c>
      <c r="C167" s="108">
        <v>414.99</v>
      </c>
      <c r="D167" s="108">
        <v>414.99</v>
      </c>
      <c r="E167" s="108">
        <v>408.76</v>
      </c>
      <c r="F167" s="108">
        <v>411.33</v>
      </c>
      <c r="G167" s="108">
        <v>7000</v>
      </c>
      <c r="H167" s="111">
        <f t="shared" si="10"/>
        <v>1.183213618026174E-2</v>
      </c>
      <c r="J167" s="102">
        <f t="shared" si="9"/>
        <v>44497</v>
      </c>
      <c r="K167" s="108">
        <f>_xlfn.XLOOKUP($J167,'Stock Data'!$J$2:$J$1239,'Stock Data'!K$2:K$1239)</f>
        <v>45791.92</v>
      </c>
      <c r="L167" s="108">
        <f>_xlfn.XLOOKUP($J167,'Stock Data'!$J$2:$J$1239,'Stock Data'!L$2:L$1239)</f>
        <v>46061.62</v>
      </c>
      <c r="M167" s="108">
        <f>_xlfn.XLOOKUP($J167,'Stock Data'!$J$2:$J$1239,'Stock Data'!M$2:M$1239)</f>
        <v>45765.760000000002</v>
      </c>
      <c r="N167" s="108">
        <f>_xlfn.XLOOKUP($J167,'Stock Data'!$J$2:$J$1239,'Stock Data'!N$2:N$1239)</f>
        <v>45990.73</v>
      </c>
      <c r="O167" s="108">
        <f>_xlfn.XLOOKUP($J167,'Stock Data'!$J$2:$J$1239,'Stock Data'!O$2:O$1239)</f>
        <v>95420087</v>
      </c>
      <c r="P167" s="111">
        <f t="shared" si="11"/>
        <v>3.0466048316461812E-3</v>
      </c>
    </row>
    <row r="168" spans="1:16" x14ac:dyDescent="0.3">
      <c r="A168" s="101">
        <v>44498</v>
      </c>
      <c r="B168" s="106" t="str">
        <f t="shared" si="8"/>
        <v>Friday</v>
      </c>
      <c r="C168" s="108">
        <v>424.99</v>
      </c>
      <c r="D168" s="108">
        <v>425</v>
      </c>
      <c r="E168" s="108">
        <v>402.03</v>
      </c>
      <c r="F168" s="108">
        <v>410</v>
      </c>
      <c r="G168" s="108">
        <v>1100</v>
      </c>
      <c r="H168" s="111">
        <f t="shared" si="10"/>
        <v>-3.2334135608878128E-3</v>
      </c>
      <c r="J168" s="102">
        <f t="shared" si="9"/>
        <v>44498</v>
      </c>
      <c r="K168" s="108">
        <f>_xlfn.XLOOKUP($J168,'Stock Data'!$J$2:$J$1239,'Stock Data'!K$2:K$1239)</f>
        <v>45985.41</v>
      </c>
      <c r="L168" s="108">
        <f>_xlfn.XLOOKUP($J168,'Stock Data'!$J$2:$J$1239,'Stock Data'!L$2:L$1239)</f>
        <v>46292.03</v>
      </c>
      <c r="M168" s="108">
        <f>_xlfn.XLOOKUP($J168,'Stock Data'!$J$2:$J$1239,'Stock Data'!M$2:M$1239)</f>
        <v>45681.59</v>
      </c>
      <c r="N168" s="108">
        <f>_xlfn.XLOOKUP($J168,'Stock Data'!$J$2:$J$1239,'Stock Data'!N$2:N$1239)</f>
        <v>46218.92</v>
      </c>
      <c r="O168" s="108">
        <f>_xlfn.XLOOKUP($J168,'Stock Data'!$J$2:$J$1239,'Stock Data'!O$2:O$1239)</f>
        <v>138127965</v>
      </c>
      <c r="P168" s="111">
        <f t="shared" si="11"/>
        <v>4.9616520546639517E-3</v>
      </c>
    </row>
    <row r="169" spans="1:16" x14ac:dyDescent="0.3">
      <c r="A169" s="101">
        <v>44501</v>
      </c>
      <c r="B169" s="106" t="str">
        <f t="shared" si="8"/>
        <v>Monday</v>
      </c>
      <c r="C169" s="108">
        <v>414</v>
      </c>
      <c r="D169" s="108">
        <v>420</v>
      </c>
      <c r="E169" s="108">
        <v>414</v>
      </c>
      <c r="F169" s="108">
        <v>419</v>
      </c>
      <c r="G169" s="108">
        <v>900</v>
      </c>
      <c r="H169" s="111">
        <f t="shared" si="10"/>
        <v>2.1951219512195121E-2</v>
      </c>
      <c r="J169" s="102">
        <f t="shared" si="9"/>
        <v>44501</v>
      </c>
      <c r="K169" s="108">
        <f>_xlfn.XLOOKUP($J169,'Stock Data'!$J$2:$J$1239,'Stock Data'!K$2:K$1239)</f>
        <v>46551.91</v>
      </c>
      <c r="L169" s="108">
        <f>_xlfn.XLOOKUP($J169,'Stock Data'!$J$2:$J$1239,'Stock Data'!L$2:L$1239)</f>
        <v>47257.13</v>
      </c>
      <c r="M169" s="108">
        <f>_xlfn.XLOOKUP($J169,'Stock Data'!$J$2:$J$1239,'Stock Data'!M$2:M$1239)</f>
        <v>46551.91</v>
      </c>
      <c r="N169" s="108">
        <f>_xlfn.XLOOKUP($J169,'Stock Data'!$J$2:$J$1239,'Stock Data'!N$2:N$1239)</f>
        <v>46974.78</v>
      </c>
      <c r="O169" s="108">
        <f>_xlfn.XLOOKUP($J169,'Stock Data'!$J$2:$J$1239,'Stock Data'!O$2:O$1239)</f>
        <v>193806019</v>
      </c>
      <c r="P169" s="111">
        <f t="shared" si="11"/>
        <v>1.6353908745595974E-2</v>
      </c>
    </row>
    <row r="170" spans="1:16" x14ac:dyDescent="0.3">
      <c r="A170" s="101">
        <v>44502</v>
      </c>
      <c r="B170" s="106" t="str">
        <f t="shared" si="8"/>
        <v>Tuesday</v>
      </c>
      <c r="C170" s="108">
        <v>417.01</v>
      </c>
      <c r="D170" s="108">
        <v>417.01</v>
      </c>
      <c r="E170" s="108">
        <v>410</v>
      </c>
      <c r="F170" s="108">
        <v>415</v>
      </c>
      <c r="G170" s="108">
        <v>197500</v>
      </c>
      <c r="H170" s="111">
        <f t="shared" si="10"/>
        <v>-9.5465393794749408E-3</v>
      </c>
      <c r="J170" s="102">
        <f t="shared" si="9"/>
        <v>44502</v>
      </c>
      <c r="K170" s="108">
        <f>_xlfn.XLOOKUP($J170,'Stock Data'!$J$2:$J$1239,'Stock Data'!K$2:K$1239)</f>
        <v>47079.06</v>
      </c>
      <c r="L170" s="108">
        <f>_xlfn.XLOOKUP($J170,'Stock Data'!$J$2:$J$1239,'Stock Data'!L$2:L$1239)</f>
        <v>47314.75</v>
      </c>
      <c r="M170" s="108">
        <f>_xlfn.XLOOKUP($J170,'Stock Data'!$J$2:$J$1239,'Stock Data'!M$2:M$1239)</f>
        <v>47079.06</v>
      </c>
      <c r="N170" s="108">
        <f>_xlfn.XLOOKUP($J170,'Stock Data'!$J$2:$J$1239,'Stock Data'!N$2:N$1239)</f>
        <v>47112.92</v>
      </c>
      <c r="O170" s="108">
        <f>_xlfn.XLOOKUP($J170,'Stock Data'!$J$2:$J$1239,'Stock Data'!O$2:O$1239)</f>
        <v>139279761</v>
      </c>
      <c r="P170" s="111">
        <f t="shared" si="11"/>
        <v>2.9407269177205179E-3</v>
      </c>
    </row>
    <row r="171" spans="1:16" x14ac:dyDescent="0.3">
      <c r="A171" s="101">
        <v>44503</v>
      </c>
      <c r="B171" s="106" t="str">
        <f t="shared" si="8"/>
        <v>Wednesday</v>
      </c>
      <c r="C171" s="108">
        <v>427.78</v>
      </c>
      <c r="D171" s="108">
        <v>430</v>
      </c>
      <c r="E171" s="108">
        <v>418.11</v>
      </c>
      <c r="F171" s="108">
        <v>430</v>
      </c>
      <c r="G171" s="108">
        <v>4000</v>
      </c>
      <c r="H171" s="111">
        <f t="shared" si="10"/>
        <v>3.614457831325301E-2</v>
      </c>
      <c r="J171" s="102">
        <f t="shared" si="9"/>
        <v>44503</v>
      </c>
      <c r="K171" s="108">
        <f>_xlfn.XLOOKUP($J171,'Stock Data'!$J$2:$J$1239,'Stock Data'!K$2:K$1239)</f>
        <v>47183.45</v>
      </c>
      <c r="L171" s="108">
        <f>_xlfn.XLOOKUP($J171,'Stock Data'!$J$2:$J$1239,'Stock Data'!L$2:L$1239)</f>
        <v>47320.07</v>
      </c>
      <c r="M171" s="108">
        <f>_xlfn.XLOOKUP($J171,'Stock Data'!$J$2:$J$1239,'Stock Data'!M$2:M$1239)</f>
        <v>46968.28</v>
      </c>
      <c r="N171" s="108">
        <f>_xlfn.XLOOKUP($J171,'Stock Data'!$J$2:$J$1239,'Stock Data'!N$2:N$1239)</f>
        <v>47032.44</v>
      </c>
      <c r="O171" s="108">
        <f>_xlfn.XLOOKUP($J171,'Stock Data'!$J$2:$J$1239,'Stock Data'!O$2:O$1239)</f>
        <v>165881084</v>
      </c>
      <c r="P171" s="111">
        <f t="shared" si="11"/>
        <v>-1.7082362969647377E-3</v>
      </c>
    </row>
    <row r="172" spans="1:16" x14ac:dyDescent="0.3">
      <c r="A172" s="101">
        <v>44504</v>
      </c>
      <c r="B172" s="106" t="str">
        <f t="shared" si="8"/>
        <v>Thursday</v>
      </c>
      <c r="C172" s="108">
        <v>431</v>
      </c>
      <c r="D172" s="108">
        <v>435</v>
      </c>
      <c r="E172" s="108">
        <v>431</v>
      </c>
      <c r="F172" s="108">
        <v>432.01</v>
      </c>
      <c r="G172" s="108">
        <v>2300</v>
      </c>
      <c r="H172" s="111">
        <f t="shared" si="10"/>
        <v>4.6744186046511413E-3</v>
      </c>
      <c r="J172" s="102">
        <f t="shared" si="9"/>
        <v>44504</v>
      </c>
      <c r="K172" s="108">
        <f>_xlfn.XLOOKUP($J172,'Stock Data'!$J$2:$J$1239,'Stock Data'!K$2:K$1239)</f>
        <v>47075.88</v>
      </c>
      <c r="L172" s="108">
        <f>_xlfn.XLOOKUP($J172,'Stock Data'!$J$2:$J$1239,'Stock Data'!L$2:L$1239)</f>
        <v>47242.82</v>
      </c>
      <c r="M172" s="108">
        <f>_xlfn.XLOOKUP($J172,'Stock Data'!$J$2:$J$1239,'Stock Data'!M$2:M$1239)</f>
        <v>46936.480000000003</v>
      </c>
      <c r="N172" s="108">
        <f>_xlfn.XLOOKUP($J172,'Stock Data'!$J$2:$J$1239,'Stock Data'!N$2:N$1239)</f>
        <v>47219.18</v>
      </c>
      <c r="O172" s="108">
        <f>_xlfn.XLOOKUP($J172,'Stock Data'!$J$2:$J$1239,'Stock Data'!O$2:O$1239)</f>
        <v>177958705</v>
      </c>
      <c r="P172" s="111">
        <f t="shared" si="11"/>
        <v>3.9704510333718164E-3</v>
      </c>
    </row>
    <row r="173" spans="1:16" x14ac:dyDescent="0.3">
      <c r="A173" s="101">
        <v>44505</v>
      </c>
      <c r="B173" s="106" t="str">
        <f t="shared" si="8"/>
        <v>Friday</v>
      </c>
      <c r="C173" s="108">
        <v>432</v>
      </c>
      <c r="D173" s="108">
        <v>432</v>
      </c>
      <c r="E173" s="108">
        <v>430</v>
      </c>
      <c r="F173" s="108">
        <v>431</v>
      </c>
      <c r="G173" s="108">
        <v>700</v>
      </c>
      <c r="H173" s="111">
        <f t="shared" si="10"/>
        <v>-2.3379088447026478E-3</v>
      </c>
      <c r="J173" s="102">
        <f t="shared" si="9"/>
        <v>44505</v>
      </c>
      <c r="K173" s="108">
        <f>_xlfn.XLOOKUP($J173,'Stock Data'!$J$2:$J$1239,'Stock Data'!K$2:K$1239)</f>
        <v>47325.11</v>
      </c>
      <c r="L173" s="108">
        <f>_xlfn.XLOOKUP($J173,'Stock Data'!$J$2:$J$1239,'Stock Data'!L$2:L$1239)</f>
        <v>47608.46</v>
      </c>
      <c r="M173" s="108">
        <f>_xlfn.XLOOKUP($J173,'Stock Data'!$J$2:$J$1239,'Stock Data'!M$2:M$1239)</f>
        <v>47184.06</v>
      </c>
      <c r="N173" s="108">
        <f>_xlfn.XLOOKUP($J173,'Stock Data'!$J$2:$J$1239,'Stock Data'!N$2:N$1239)</f>
        <v>47295.8</v>
      </c>
      <c r="O173" s="108">
        <f>_xlfn.XLOOKUP($J173,'Stock Data'!$J$2:$J$1239,'Stock Data'!O$2:O$1239)</f>
        <v>150547037</v>
      </c>
      <c r="P173" s="111">
        <f t="shared" si="11"/>
        <v>1.6226457130344622E-3</v>
      </c>
    </row>
    <row r="174" spans="1:16" x14ac:dyDescent="0.3">
      <c r="A174" s="101">
        <v>44508</v>
      </c>
      <c r="B174" s="106" t="str">
        <f t="shared" si="8"/>
        <v>Monday</v>
      </c>
      <c r="C174" s="108">
        <v>419</v>
      </c>
      <c r="D174" s="108">
        <v>419</v>
      </c>
      <c r="E174" s="108">
        <v>411</v>
      </c>
      <c r="F174" s="108">
        <v>411</v>
      </c>
      <c r="G174" s="108">
        <v>700</v>
      </c>
      <c r="H174" s="111">
        <f t="shared" si="10"/>
        <v>-4.6403712296983757E-2</v>
      </c>
      <c r="J174" s="102">
        <f t="shared" si="9"/>
        <v>44508</v>
      </c>
      <c r="K174" s="108">
        <f>_xlfn.XLOOKUP($J174,'Stock Data'!$J$2:$J$1239,'Stock Data'!K$2:K$1239)</f>
        <v>47301.29</v>
      </c>
      <c r="L174" s="108">
        <f>_xlfn.XLOOKUP($J174,'Stock Data'!$J$2:$J$1239,'Stock Data'!L$2:L$1239)</f>
        <v>47443.28</v>
      </c>
      <c r="M174" s="108">
        <f>_xlfn.XLOOKUP($J174,'Stock Data'!$J$2:$J$1239,'Stock Data'!M$2:M$1239)</f>
        <v>47019.74</v>
      </c>
      <c r="N174" s="108">
        <f>_xlfn.XLOOKUP($J174,'Stock Data'!$J$2:$J$1239,'Stock Data'!N$2:N$1239)</f>
        <v>47115.040000000001</v>
      </c>
      <c r="O174" s="108">
        <f>_xlfn.XLOOKUP($J174,'Stock Data'!$J$2:$J$1239,'Stock Data'!O$2:O$1239)</f>
        <v>102264574</v>
      </c>
      <c r="P174" s="111">
        <f t="shared" si="11"/>
        <v>-3.8219038476989928E-3</v>
      </c>
    </row>
    <row r="175" spans="1:16" x14ac:dyDescent="0.3">
      <c r="A175" s="101">
        <v>44509</v>
      </c>
      <c r="B175" s="106" t="str">
        <f t="shared" si="8"/>
        <v>Tuesday</v>
      </c>
      <c r="C175" s="108">
        <v>410</v>
      </c>
      <c r="D175" s="108">
        <v>441.82</v>
      </c>
      <c r="E175" s="108">
        <v>410</v>
      </c>
      <c r="F175" s="108">
        <v>441.82</v>
      </c>
      <c r="G175" s="108">
        <v>24900</v>
      </c>
      <c r="H175" s="111">
        <f t="shared" si="10"/>
        <v>7.4987834549878327E-2</v>
      </c>
      <c r="J175" s="102">
        <f t="shared" si="9"/>
        <v>44509</v>
      </c>
      <c r="K175" s="108">
        <f>_xlfn.XLOOKUP($J175,'Stock Data'!$J$2:$J$1239,'Stock Data'!K$2:K$1239)</f>
        <v>47145.69</v>
      </c>
      <c r="L175" s="108">
        <f>_xlfn.XLOOKUP($J175,'Stock Data'!$J$2:$J$1239,'Stock Data'!L$2:L$1239)</f>
        <v>47179.14</v>
      </c>
      <c r="M175" s="108">
        <f>_xlfn.XLOOKUP($J175,'Stock Data'!$J$2:$J$1239,'Stock Data'!M$2:M$1239)</f>
        <v>46306.91</v>
      </c>
      <c r="N175" s="108">
        <f>_xlfn.XLOOKUP($J175,'Stock Data'!$J$2:$J$1239,'Stock Data'!N$2:N$1239)</f>
        <v>46399.91</v>
      </c>
      <c r="O175" s="108">
        <f>_xlfn.XLOOKUP($J175,'Stock Data'!$J$2:$J$1239,'Stock Data'!O$2:O$1239)</f>
        <v>130934628</v>
      </c>
      <c r="P175" s="111">
        <f t="shared" si="11"/>
        <v>-1.5178380406766022E-2</v>
      </c>
    </row>
    <row r="176" spans="1:16" x14ac:dyDescent="0.3">
      <c r="A176" s="101">
        <v>44510</v>
      </c>
      <c r="B176" s="106" t="str">
        <f t="shared" si="8"/>
        <v>Wednesday</v>
      </c>
      <c r="C176" s="108">
        <v>442.01</v>
      </c>
      <c r="D176" s="108">
        <v>450</v>
      </c>
      <c r="E176" s="108">
        <v>440</v>
      </c>
      <c r="F176" s="108">
        <v>440.06</v>
      </c>
      <c r="G176" s="108">
        <v>6100</v>
      </c>
      <c r="H176" s="111">
        <f t="shared" si="10"/>
        <v>-3.9835227015526482E-3</v>
      </c>
      <c r="J176" s="102">
        <f t="shared" si="9"/>
        <v>44510</v>
      </c>
      <c r="K176" s="108">
        <f>_xlfn.XLOOKUP($J176,'Stock Data'!$J$2:$J$1239,'Stock Data'!K$2:K$1239)</f>
        <v>46548.41</v>
      </c>
      <c r="L176" s="108">
        <f>_xlfn.XLOOKUP($J176,'Stock Data'!$J$2:$J$1239,'Stock Data'!L$2:L$1239)</f>
        <v>46755.5</v>
      </c>
      <c r="M176" s="108">
        <f>_xlfn.XLOOKUP($J176,'Stock Data'!$J$2:$J$1239,'Stock Data'!M$2:M$1239)</f>
        <v>46422.28</v>
      </c>
      <c r="N176" s="108">
        <f>_xlfn.XLOOKUP($J176,'Stock Data'!$J$2:$J$1239,'Stock Data'!N$2:N$1239)</f>
        <v>46629.88</v>
      </c>
      <c r="O176" s="108">
        <f>_xlfn.XLOOKUP($J176,'Stock Data'!$J$2:$J$1239,'Stock Data'!O$2:O$1239)</f>
        <v>84042266</v>
      </c>
      <c r="P176" s="111">
        <f t="shared" si="11"/>
        <v>4.9562596134344631E-3</v>
      </c>
    </row>
    <row r="177" spans="1:16" x14ac:dyDescent="0.3">
      <c r="A177" s="101">
        <v>44511</v>
      </c>
      <c r="B177" s="106" t="str">
        <f t="shared" si="8"/>
        <v>Thursday</v>
      </c>
      <c r="C177" s="108">
        <v>423.22</v>
      </c>
      <c r="D177" s="108">
        <v>429</v>
      </c>
      <c r="E177" s="108">
        <v>417</v>
      </c>
      <c r="F177" s="108">
        <v>421.99</v>
      </c>
      <c r="G177" s="108">
        <v>10700</v>
      </c>
      <c r="H177" s="111">
        <f t="shared" si="10"/>
        <v>-4.1062582375130649E-2</v>
      </c>
      <c r="J177" s="102">
        <f t="shared" si="9"/>
        <v>44511</v>
      </c>
      <c r="K177" s="108">
        <f>_xlfn.XLOOKUP($J177,'Stock Data'!$J$2:$J$1239,'Stock Data'!K$2:K$1239)</f>
        <v>46675.68</v>
      </c>
      <c r="L177" s="108">
        <f>_xlfn.XLOOKUP($J177,'Stock Data'!$J$2:$J$1239,'Stock Data'!L$2:L$1239)</f>
        <v>46843.69</v>
      </c>
      <c r="M177" s="108">
        <f>_xlfn.XLOOKUP($J177,'Stock Data'!$J$2:$J$1239,'Stock Data'!M$2:M$1239)</f>
        <v>46323.19</v>
      </c>
      <c r="N177" s="108">
        <f>_xlfn.XLOOKUP($J177,'Stock Data'!$J$2:$J$1239,'Stock Data'!N$2:N$1239)</f>
        <v>46348.18</v>
      </c>
      <c r="O177" s="108">
        <f>_xlfn.XLOOKUP($J177,'Stock Data'!$J$2:$J$1239,'Stock Data'!O$2:O$1239)</f>
        <v>83981243</v>
      </c>
      <c r="P177" s="111">
        <f t="shared" si="11"/>
        <v>-6.0411907557985801E-3</v>
      </c>
    </row>
    <row r="178" spans="1:16" x14ac:dyDescent="0.3">
      <c r="A178" s="101">
        <v>44512</v>
      </c>
      <c r="B178" s="106" t="str">
        <f t="shared" si="8"/>
        <v>Friday</v>
      </c>
      <c r="C178" s="108">
        <v>425</v>
      </c>
      <c r="D178" s="108">
        <v>438.99</v>
      </c>
      <c r="E178" s="108">
        <v>425</v>
      </c>
      <c r="F178" s="108">
        <v>435.27</v>
      </c>
      <c r="G178" s="108">
        <v>6300</v>
      </c>
      <c r="H178" s="111">
        <f t="shared" si="10"/>
        <v>3.1469940045972589E-2</v>
      </c>
      <c r="J178" s="102">
        <f t="shared" si="9"/>
        <v>44512</v>
      </c>
      <c r="K178" s="108">
        <f>_xlfn.XLOOKUP($J178,'Stock Data'!$J$2:$J$1239,'Stock Data'!K$2:K$1239)</f>
        <v>46341.24</v>
      </c>
      <c r="L178" s="108">
        <f>_xlfn.XLOOKUP($J178,'Stock Data'!$J$2:$J$1239,'Stock Data'!L$2:L$1239)</f>
        <v>46409.760000000002</v>
      </c>
      <c r="M178" s="108">
        <f>_xlfn.XLOOKUP($J178,'Stock Data'!$J$2:$J$1239,'Stock Data'!M$2:M$1239)</f>
        <v>45706.42</v>
      </c>
      <c r="N178" s="108">
        <f>_xlfn.XLOOKUP($J178,'Stock Data'!$J$2:$J$1239,'Stock Data'!N$2:N$1239)</f>
        <v>45749.15</v>
      </c>
      <c r="O178" s="108">
        <f>_xlfn.XLOOKUP($J178,'Stock Data'!$J$2:$J$1239,'Stock Data'!O$2:O$1239)</f>
        <v>83044802</v>
      </c>
      <c r="P178" s="111">
        <f t="shared" si="11"/>
        <v>-1.2924563596671948E-2</v>
      </c>
    </row>
    <row r="179" spans="1:16" x14ac:dyDescent="0.3">
      <c r="A179" s="101">
        <v>44515</v>
      </c>
      <c r="B179" s="106" t="str">
        <f t="shared" si="8"/>
        <v>Monday</v>
      </c>
      <c r="C179" s="108">
        <v>440</v>
      </c>
      <c r="D179" s="108">
        <v>444</v>
      </c>
      <c r="E179" s="108">
        <v>435</v>
      </c>
      <c r="F179" s="108">
        <v>440.02</v>
      </c>
      <c r="G179" s="108">
        <v>26400</v>
      </c>
      <c r="H179" s="111">
        <f t="shared" si="10"/>
        <v>1.0912766788430171E-2</v>
      </c>
      <c r="J179" s="102">
        <f t="shared" si="9"/>
        <v>44515</v>
      </c>
      <c r="K179" s="108">
        <f>_xlfn.XLOOKUP($J179,'Stock Data'!$J$2:$J$1239,'Stock Data'!K$2:K$1239)</f>
        <v>45670.91</v>
      </c>
      <c r="L179" s="108">
        <f>_xlfn.XLOOKUP($J179,'Stock Data'!$J$2:$J$1239,'Stock Data'!L$2:L$1239)</f>
        <v>45910.96</v>
      </c>
      <c r="M179" s="108">
        <f>_xlfn.XLOOKUP($J179,'Stock Data'!$J$2:$J$1239,'Stock Data'!M$2:M$1239)</f>
        <v>45544.99</v>
      </c>
      <c r="N179" s="108">
        <f>_xlfn.XLOOKUP($J179,'Stock Data'!$J$2:$J$1239,'Stock Data'!N$2:N$1239)</f>
        <v>45736.26</v>
      </c>
      <c r="O179" s="108">
        <f>_xlfn.XLOOKUP($J179,'Stock Data'!$J$2:$J$1239,'Stock Data'!O$2:O$1239)</f>
        <v>57496942</v>
      </c>
      <c r="P179" s="111">
        <f t="shared" si="11"/>
        <v>-2.8175386865109884E-4</v>
      </c>
    </row>
    <row r="180" spans="1:16" x14ac:dyDescent="0.3">
      <c r="A180" s="101">
        <v>44516</v>
      </c>
      <c r="B180" s="106" t="str">
        <f t="shared" si="8"/>
        <v>Tuesday</v>
      </c>
      <c r="C180" s="108">
        <v>426.2</v>
      </c>
      <c r="D180" s="108">
        <v>440.02</v>
      </c>
      <c r="E180" s="108">
        <v>426</v>
      </c>
      <c r="F180" s="108">
        <v>440</v>
      </c>
      <c r="G180" s="108">
        <v>7300</v>
      </c>
      <c r="H180" s="111">
        <f t="shared" si="10"/>
        <v>-4.5452479432711723E-5</v>
      </c>
      <c r="J180" s="102">
        <f t="shared" si="9"/>
        <v>44516</v>
      </c>
      <c r="K180" s="108">
        <f>_xlfn.XLOOKUP($J180,'Stock Data'!$J$2:$J$1239,'Stock Data'!K$2:K$1239)</f>
        <v>45870.04</v>
      </c>
      <c r="L180" s="108">
        <f>_xlfn.XLOOKUP($J180,'Stock Data'!$J$2:$J$1239,'Stock Data'!L$2:L$1239)</f>
        <v>46628.7</v>
      </c>
      <c r="M180" s="108">
        <f>_xlfn.XLOOKUP($J180,'Stock Data'!$J$2:$J$1239,'Stock Data'!M$2:M$1239)</f>
        <v>45870.04</v>
      </c>
      <c r="N180" s="108">
        <f>_xlfn.XLOOKUP($J180,'Stock Data'!$J$2:$J$1239,'Stock Data'!N$2:N$1239)</f>
        <v>46542.91</v>
      </c>
      <c r="O180" s="108">
        <f>_xlfn.XLOOKUP($J180,'Stock Data'!$J$2:$J$1239,'Stock Data'!O$2:O$1239)</f>
        <v>96445193</v>
      </c>
      <c r="P180" s="111">
        <f t="shared" si="11"/>
        <v>1.7636990868951711E-2</v>
      </c>
    </row>
    <row r="181" spans="1:16" x14ac:dyDescent="0.3">
      <c r="A181" s="101">
        <v>44517</v>
      </c>
      <c r="B181" s="106" t="str">
        <f t="shared" si="8"/>
        <v>Wednesday</v>
      </c>
      <c r="C181" s="108">
        <v>440</v>
      </c>
      <c r="D181" s="108">
        <v>440</v>
      </c>
      <c r="E181" s="108">
        <v>435</v>
      </c>
      <c r="F181" s="108">
        <v>435</v>
      </c>
      <c r="G181" s="108">
        <v>5000</v>
      </c>
      <c r="H181" s="111">
        <f t="shared" si="10"/>
        <v>-1.1363636363636364E-2</v>
      </c>
      <c r="J181" s="102">
        <f t="shared" si="9"/>
        <v>44517</v>
      </c>
      <c r="K181" s="108">
        <f>_xlfn.XLOOKUP($J181,'Stock Data'!$J$2:$J$1239,'Stock Data'!K$2:K$1239)</f>
        <v>46637.46</v>
      </c>
      <c r="L181" s="108">
        <f>_xlfn.XLOOKUP($J181,'Stock Data'!$J$2:$J$1239,'Stock Data'!L$2:L$1239)</f>
        <v>46655.9</v>
      </c>
      <c r="M181" s="108">
        <f>_xlfn.XLOOKUP($J181,'Stock Data'!$J$2:$J$1239,'Stock Data'!M$2:M$1239)</f>
        <v>46069.599999999999</v>
      </c>
      <c r="N181" s="108">
        <f>_xlfn.XLOOKUP($J181,'Stock Data'!$J$2:$J$1239,'Stock Data'!N$2:N$1239)</f>
        <v>46194.42</v>
      </c>
      <c r="O181" s="108">
        <f>_xlfn.XLOOKUP($J181,'Stock Data'!$J$2:$J$1239,'Stock Data'!O$2:O$1239)</f>
        <v>93572103</v>
      </c>
      <c r="P181" s="111">
        <f t="shared" si="11"/>
        <v>-7.4874991701207594E-3</v>
      </c>
    </row>
    <row r="182" spans="1:16" x14ac:dyDescent="0.3">
      <c r="A182" s="101">
        <v>44518</v>
      </c>
      <c r="B182" s="106" t="str">
        <f t="shared" si="8"/>
        <v>Thursday</v>
      </c>
      <c r="C182" s="108">
        <v>430.1</v>
      </c>
      <c r="D182" s="108">
        <v>437.67</v>
      </c>
      <c r="E182" s="108">
        <v>428.35</v>
      </c>
      <c r="F182" s="108">
        <v>437.67</v>
      </c>
      <c r="G182" s="108">
        <v>1700</v>
      </c>
      <c r="H182" s="111">
        <f t="shared" si="10"/>
        <v>6.1379310344827952E-3</v>
      </c>
      <c r="J182" s="102">
        <f t="shared" si="9"/>
        <v>44518</v>
      </c>
      <c r="K182" s="108">
        <f>_xlfn.XLOOKUP($J182,'Stock Data'!$J$2:$J$1239,'Stock Data'!K$2:K$1239)</f>
        <v>46097.51</v>
      </c>
      <c r="L182" s="108">
        <f>_xlfn.XLOOKUP($J182,'Stock Data'!$J$2:$J$1239,'Stock Data'!L$2:L$1239)</f>
        <v>46293.08</v>
      </c>
      <c r="M182" s="108">
        <f>_xlfn.XLOOKUP($J182,'Stock Data'!$J$2:$J$1239,'Stock Data'!M$2:M$1239)</f>
        <v>45728.42</v>
      </c>
      <c r="N182" s="108">
        <f>_xlfn.XLOOKUP($J182,'Stock Data'!$J$2:$J$1239,'Stock Data'!N$2:N$1239)</f>
        <v>46110.5</v>
      </c>
      <c r="O182" s="108">
        <f>_xlfn.XLOOKUP($J182,'Stock Data'!$J$2:$J$1239,'Stock Data'!O$2:O$1239)</f>
        <v>86439288</v>
      </c>
      <c r="P182" s="111">
        <f t="shared" si="11"/>
        <v>-1.8166696323927924E-3</v>
      </c>
    </row>
    <row r="183" spans="1:16" x14ac:dyDescent="0.3">
      <c r="A183" s="101">
        <v>44522</v>
      </c>
      <c r="B183" s="106" t="str">
        <f t="shared" si="8"/>
        <v>Monday</v>
      </c>
      <c r="C183" s="108">
        <v>430</v>
      </c>
      <c r="D183" s="108">
        <v>449.48</v>
      </c>
      <c r="E183" s="108">
        <v>430</v>
      </c>
      <c r="F183" s="108">
        <v>443.87</v>
      </c>
      <c r="G183" s="108">
        <v>10200</v>
      </c>
      <c r="H183" s="111">
        <f t="shared" si="10"/>
        <v>1.4165924098064726E-2</v>
      </c>
      <c r="J183" s="102">
        <f t="shared" si="9"/>
        <v>44522</v>
      </c>
      <c r="K183" s="108">
        <f>_xlfn.XLOOKUP($J183,'Stock Data'!$J$2:$J$1239,'Stock Data'!K$2:K$1239)</f>
        <v>46528.03</v>
      </c>
      <c r="L183" s="108">
        <f>_xlfn.XLOOKUP($J183,'Stock Data'!$J$2:$J$1239,'Stock Data'!L$2:L$1239)</f>
        <v>46602.59</v>
      </c>
      <c r="M183" s="108">
        <f>_xlfn.XLOOKUP($J183,'Stock Data'!$J$2:$J$1239,'Stock Data'!M$2:M$1239)</f>
        <v>45716.6</v>
      </c>
      <c r="N183" s="108">
        <f>_xlfn.XLOOKUP($J183,'Stock Data'!$J$2:$J$1239,'Stock Data'!N$2:N$1239)</f>
        <v>45745</v>
      </c>
      <c r="O183" s="108">
        <f>_xlfn.XLOOKUP($J183,'Stock Data'!$J$2:$J$1239,'Stock Data'!O$2:O$1239)</f>
        <v>126432858</v>
      </c>
      <c r="P183" s="111">
        <f t="shared" si="11"/>
        <v>-7.9266110755684717E-3</v>
      </c>
    </row>
    <row r="184" spans="1:16" x14ac:dyDescent="0.3">
      <c r="A184" s="101">
        <v>44523</v>
      </c>
      <c r="B184" s="106" t="str">
        <f t="shared" si="8"/>
        <v>Tuesday</v>
      </c>
      <c r="C184" s="108">
        <v>426.31</v>
      </c>
      <c r="D184" s="108">
        <v>445</v>
      </c>
      <c r="E184" s="108">
        <v>426.31</v>
      </c>
      <c r="F184" s="108">
        <v>438.43</v>
      </c>
      <c r="G184" s="108">
        <v>800</v>
      </c>
      <c r="H184" s="111">
        <f t="shared" si="10"/>
        <v>-1.2255840674071232E-2</v>
      </c>
      <c r="J184" s="102">
        <f t="shared" si="9"/>
        <v>44523</v>
      </c>
      <c r="K184" s="108">
        <f>_xlfn.XLOOKUP($J184,'Stock Data'!$J$2:$J$1239,'Stock Data'!K$2:K$1239)</f>
        <v>45842.98</v>
      </c>
      <c r="L184" s="108">
        <f>_xlfn.XLOOKUP($J184,'Stock Data'!$J$2:$J$1239,'Stock Data'!L$2:L$1239)</f>
        <v>45916.28</v>
      </c>
      <c r="M184" s="108">
        <f>_xlfn.XLOOKUP($J184,'Stock Data'!$J$2:$J$1239,'Stock Data'!M$2:M$1239)</f>
        <v>44881.11</v>
      </c>
      <c r="N184" s="108">
        <f>_xlfn.XLOOKUP($J184,'Stock Data'!$J$2:$J$1239,'Stock Data'!N$2:N$1239)</f>
        <v>44948.52</v>
      </c>
      <c r="O184" s="108">
        <f>_xlfn.XLOOKUP($J184,'Stock Data'!$J$2:$J$1239,'Stock Data'!O$2:O$1239)</f>
        <v>110558838</v>
      </c>
      <c r="P184" s="111">
        <f t="shared" si="11"/>
        <v>-1.7411301781615547E-2</v>
      </c>
    </row>
    <row r="185" spans="1:16" x14ac:dyDescent="0.3">
      <c r="A185" s="101">
        <v>44524</v>
      </c>
      <c r="B185" s="106" t="str">
        <f t="shared" si="8"/>
        <v>Wednesday</v>
      </c>
      <c r="C185" s="108">
        <v>448.89</v>
      </c>
      <c r="D185" s="108">
        <v>450</v>
      </c>
      <c r="E185" s="108">
        <v>448.89</v>
      </c>
      <c r="F185" s="108">
        <v>450</v>
      </c>
      <c r="G185" s="108">
        <v>11800</v>
      </c>
      <c r="H185" s="111">
        <f t="shared" si="10"/>
        <v>2.6389617498802531E-2</v>
      </c>
      <c r="J185" s="102">
        <f t="shared" si="9"/>
        <v>44524</v>
      </c>
      <c r="K185" s="108">
        <f>_xlfn.XLOOKUP($J185,'Stock Data'!$J$2:$J$1239,'Stock Data'!K$2:K$1239)</f>
        <v>44952.92</v>
      </c>
      <c r="L185" s="108">
        <f>_xlfn.XLOOKUP($J185,'Stock Data'!$J$2:$J$1239,'Stock Data'!L$2:L$1239)</f>
        <v>44984.28</v>
      </c>
      <c r="M185" s="108">
        <f>_xlfn.XLOOKUP($J185,'Stock Data'!$J$2:$J$1239,'Stock Data'!M$2:M$1239)</f>
        <v>44207.83</v>
      </c>
      <c r="N185" s="108">
        <f>_xlfn.XLOOKUP($J185,'Stock Data'!$J$2:$J$1239,'Stock Data'!N$2:N$1239)</f>
        <v>44363.7</v>
      </c>
      <c r="O185" s="108">
        <f>_xlfn.XLOOKUP($J185,'Stock Data'!$J$2:$J$1239,'Stock Data'!O$2:O$1239)</f>
        <v>140130347</v>
      </c>
      <c r="P185" s="111">
        <f t="shared" si="11"/>
        <v>-1.3010884451812869E-2</v>
      </c>
    </row>
    <row r="186" spans="1:16" x14ac:dyDescent="0.3">
      <c r="A186" s="101">
        <v>44525</v>
      </c>
      <c r="B186" s="106" t="str">
        <f t="shared" si="8"/>
        <v>Thursday</v>
      </c>
      <c r="C186" s="108">
        <v>459.7</v>
      </c>
      <c r="D186" s="108">
        <v>459.7</v>
      </c>
      <c r="E186" s="108">
        <v>458</v>
      </c>
      <c r="F186" s="108">
        <v>458</v>
      </c>
      <c r="G186" s="108">
        <v>400</v>
      </c>
      <c r="H186" s="111">
        <f t="shared" si="10"/>
        <v>1.7777777777777778E-2</v>
      </c>
      <c r="J186" s="102">
        <f t="shared" si="9"/>
        <v>44525</v>
      </c>
      <c r="K186" s="108">
        <f>_xlfn.XLOOKUP($J186,'Stock Data'!$J$2:$J$1239,'Stock Data'!K$2:K$1239)</f>
        <v>44412.88</v>
      </c>
      <c r="L186" s="108">
        <f>_xlfn.XLOOKUP($J186,'Stock Data'!$J$2:$J$1239,'Stock Data'!L$2:L$1239)</f>
        <v>44516.82</v>
      </c>
      <c r="M186" s="108">
        <f>_xlfn.XLOOKUP($J186,'Stock Data'!$J$2:$J$1239,'Stock Data'!M$2:M$1239)</f>
        <v>43734.79</v>
      </c>
      <c r="N186" s="108">
        <f>_xlfn.XLOOKUP($J186,'Stock Data'!$J$2:$J$1239,'Stock Data'!N$2:N$1239)</f>
        <v>43935.75</v>
      </c>
      <c r="O186" s="108">
        <f>_xlfn.XLOOKUP($J186,'Stock Data'!$J$2:$J$1239,'Stock Data'!O$2:O$1239)</f>
        <v>97335744</v>
      </c>
      <c r="P186" s="111">
        <f t="shared" si="11"/>
        <v>-9.6464000973768439E-3</v>
      </c>
    </row>
    <row r="187" spans="1:16" x14ac:dyDescent="0.3">
      <c r="A187" s="101">
        <v>44529</v>
      </c>
      <c r="B187" s="106" t="str">
        <f t="shared" si="8"/>
        <v>Monday</v>
      </c>
      <c r="C187" s="108">
        <v>455</v>
      </c>
      <c r="D187" s="108">
        <v>460</v>
      </c>
      <c r="E187" s="108">
        <v>426.1</v>
      </c>
      <c r="F187" s="108">
        <v>454.71</v>
      </c>
      <c r="G187" s="108">
        <v>29500</v>
      </c>
      <c r="H187" s="111">
        <f t="shared" si="10"/>
        <v>-7.183406113537163E-3</v>
      </c>
      <c r="J187" s="102">
        <f t="shared" si="9"/>
        <v>44529</v>
      </c>
      <c r="K187" s="108">
        <f>_xlfn.XLOOKUP($J187,'Stock Data'!$J$2:$J$1239,'Stock Data'!K$2:K$1239)</f>
        <v>44027.519999999997</v>
      </c>
      <c r="L187" s="108">
        <f>_xlfn.XLOOKUP($J187,'Stock Data'!$J$2:$J$1239,'Stock Data'!L$2:L$1239)</f>
        <v>45416.99</v>
      </c>
      <c r="M187" s="108">
        <f>_xlfn.XLOOKUP($J187,'Stock Data'!$J$2:$J$1239,'Stock Data'!M$2:M$1239)</f>
        <v>43933.5</v>
      </c>
      <c r="N187" s="108">
        <f>_xlfn.XLOOKUP($J187,'Stock Data'!$J$2:$J$1239,'Stock Data'!N$2:N$1239)</f>
        <v>45330.05</v>
      </c>
      <c r="O187" s="108">
        <f>_xlfn.XLOOKUP($J187,'Stock Data'!$J$2:$J$1239,'Stock Data'!O$2:O$1239)</f>
        <v>109625271</v>
      </c>
      <c r="P187" s="111">
        <f t="shared" si="11"/>
        <v>3.1734976642028484E-2</v>
      </c>
    </row>
    <row r="188" spans="1:16" x14ac:dyDescent="0.3">
      <c r="A188" s="101">
        <v>44530</v>
      </c>
      <c r="B188" s="106" t="str">
        <f t="shared" si="8"/>
        <v>Tuesday</v>
      </c>
      <c r="C188" s="108">
        <v>423</v>
      </c>
      <c r="D188" s="108">
        <v>455</v>
      </c>
      <c r="E188" s="108">
        <v>423</v>
      </c>
      <c r="F188" s="108">
        <v>435.47</v>
      </c>
      <c r="G188" s="108">
        <v>3500</v>
      </c>
      <c r="H188" s="111">
        <f t="shared" si="10"/>
        <v>-4.2312682808823103E-2</v>
      </c>
      <c r="J188" s="102">
        <f t="shared" si="9"/>
        <v>44530</v>
      </c>
      <c r="K188" s="108">
        <f>_xlfn.XLOOKUP($J188,'Stock Data'!$J$2:$J$1239,'Stock Data'!K$2:K$1239)</f>
        <v>45511.46</v>
      </c>
      <c r="L188" s="108">
        <f>_xlfn.XLOOKUP($J188,'Stock Data'!$J$2:$J$1239,'Stock Data'!L$2:L$1239)</f>
        <v>45757.599999999999</v>
      </c>
      <c r="M188" s="108">
        <f>_xlfn.XLOOKUP($J188,'Stock Data'!$J$2:$J$1239,'Stock Data'!M$2:M$1239)</f>
        <v>44727.96</v>
      </c>
      <c r="N188" s="108">
        <f>_xlfn.XLOOKUP($J188,'Stock Data'!$J$2:$J$1239,'Stock Data'!N$2:N$1239)</f>
        <v>45072.38</v>
      </c>
      <c r="O188" s="108">
        <f>_xlfn.XLOOKUP($J188,'Stock Data'!$J$2:$J$1239,'Stock Data'!O$2:O$1239)</f>
        <v>266877538</v>
      </c>
      <c r="P188" s="111">
        <f t="shared" si="11"/>
        <v>-5.6843087532443826E-3</v>
      </c>
    </row>
    <row r="189" spans="1:16" x14ac:dyDescent="0.3">
      <c r="A189" s="101">
        <v>44531</v>
      </c>
      <c r="B189" s="106" t="str">
        <f t="shared" si="8"/>
        <v>Wednesday</v>
      </c>
      <c r="C189" s="108">
        <v>440</v>
      </c>
      <c r="D189" s="108">
        <v>440</v>
      </c>
      <c r="E189" s="108">
        <v>425.1</v>
      </c>
      <c r="F189" s="108">
        <v>427.21</v>
      </c>
      <c r="G189" s="108">
        <v>2500</v>
      </c>
      <c r="H189" s="111">
        <f t="shared" si="10"/>
        <v>-1.8968011573702086E-2</v>
      </c>
      <c r="J189" s="102">
        <f t="shared" si="9"/>
        <v>44531</v>
      </c>
      <c r="K189" s="108">
        <f>_xlfn.XLOOKUP($J189,'Stock Data'!$J$2:$J$1239,'Stock Data'!K$2:K$1239)</f>
        <v>45218.91</v>
      </c>
      <c r="L189" s="108">
        <f>_xlfn.XLOOKUP($J189,'Stock Data'!$J$2:$J$1239,'Stock Data'!L$2:L$1239)</f>
        <v>45460.73</v>
      </c>
      <c r="M189" s="108">
        <f>_xlfn.XLOOKUP($J189,'Stock Data'!$J$2:$J$1239,'Stock Data'!M$2:M$1239)</f>
        <v>45150.720000000001</v>
      </c>
      <c r="N189" s="108">
        <f>_xlfn.XLOOKUP($J189,'Stock Data'!$J$2:$J$1239,'Stock Data'!N$2:N$1239)</f>
        <v>45369.14</v>
      </c>
      <c r="O189" s="108">
        <f>_xlfn.XLOOKUP($J189,'Stock Data'!$J$2:$J$1239,'Stock Data'!O$2:O$1239)</f>
        <v>85036666</v>
      </c>
      <c r="P189" s="111">
        <f t="shared" si="11"/>
        <v>6.5840765453255862E-3</v>
      </c>
    </row>
    <row r="190" spans="1:16" x14ac:dyDescent="0.3">
      <c r="A190" s="101">
        <v>44532</v>
      </c>
      <c r="B190" s="106" t="str">
        <f t="shared" si="8"/>
        <v>Thursday</v>
      </c>
      <c r="C190" s="108">
        <v>427.21</v>
      </c>
      <c r="D190" s="108">
        <v>427.21</v>
      </c>
      <c r="E190" s="108">
        <v>400.01</v>
      </c>
      <c r="F190" s="108">
        <v>413.1</v>
      </c>
      <c r="G190" s="108">
        <v>18200</v>
      </c>
      <c r="H190" s="111">
        <f t="shared" si="10"/>
        <v>-3.3028253083963288E-2</v>
      </c>
      <c r="J190" s="102">
        <f t="shared" si="9"/>
        <v>44532</v>
      </c>
      <c r="K190" s="108">
        <f>_xlfn.XLOOKUP($J190,'Stock Data'!$J$2:$J$1239,'Stock Data'!K$2:K$1239)</f>
        <v>45225.08</v>
      </c>
      <c r="L190" s="108">
        <f>_xlfn.XLOOKUP($J190,'Stock Data'!$J$2:$J$1239,'Stock Data'!L$2:L$1239)</f>
        <v>45225.08</v>
      </c>
      <c r="M190" s="108">
        <f>_xlfn.XLOOKUP($J190,'Stock Data'!$J$2:$J$1239,'Stock Data'!M$2:M$1239)</f>
        <v>43086.91</v>
      </c>
      <c r="N190" s="108">
        <f>_xlfn.XLOOKUP($J190,'Stock Data'!$J$2:$J$1239,'Stock Data'!N$2:N$1239)</f>
        <v>43234.15</v>
      </c>
      <c r="O190" s="108">
        <f>_xlfn.XLOOKUP($J190,'Stock Data'!$J$2:$J$1239,'Stock Data'!O$2:O$1239)</f>
        <v>213437001</v>
      </c>
      <c r="P190" s="111">
        <f t="shared" si="11"/>
        <v>-4.7058198590495613E-2</v>
      </c>
    </row>
    <row r="191" spans="1:16" x14ac:dyDescent="0.3">
      <c r="A191" s="101">
        <v>44533</v>
      </c>
      <c r="B191" s="106" t="str">
        <f t="shared" si="8"/>
        <v>Friday</v>
      </c>
      <c r="C191" s="108">
        <v>430</v>
      </c>
      <c r="D191" s="108">
        <v>430</v>
      </c>
      <c r="E191" s="108">
        <v>429</v>
      </c>
      <c r="F191" s="108">
        <v>429.5</v>
      </c>
      <c r="G191" s="108">
        <v>200</v>
      </c>
      <c r="H191" s="111">
        <f t="shared" si="10"/>
        <v>3.9699830549503698E-2</v>
      </c>
      <c r="J191" s="102">
        <f t="shared" si="9"/>
        <v>44533</v>
      </c>
      <c r="K191" s="108">
        <f>_xlfn.XLOOKUP($J191,'Stock Data'!$J$2:$J$1239,'Stock Data'!K$2:K$1239)</f>
        <v>42881.87</v>
      </c>
      <c r="L191" s="108">
        <f>_xlfn.XLOOKUP($J191,'Stock Data'!$J$2:$J$1239,'Stock Data'!L$2:L$1239)</f>
        <v>43590.86</v>
      </c>
      <c r="M191" s="108">
        <f>_xlfn.XLOOKUP($J191,'Stock Data'!$J$2:$J$1239,'Stock Data'!M$2:M$1239)</f>
        <v>42752.76</v>
      </c>
      <c r="N191" s="108">
        <f>_xlfn.XLOOKUP($J191,'Stock Data'!$J$2:$J$1239,'Stock Data'!N$2:N$1239)</f>
        <v>43232.83</v>
      </c>
      <c r="O191" s="108">
        <f>_xlfn.XLOOKUP($J191,'Stock Data'!$J$2:$J$1239,'Stock Data'!O$2:O$1239)</f>
        <v>139331967</v>
      </c>
      <c r="P191" s="111">
        <f t="shared" si="11"/>
        <v>-3.0531420185194089E-5</v>
      </c>
    </row>
    <row r="192" spans="1:16" x14ac:dyDescent="0.3">
      <c r="A192" s="101">
        <v>44537</v>
      </c>
      <c r="B192" s="106" t="str">
        <f t="shared" si="8"/>
        <v>Tuesday</v>
      </c>
      <c r="C192" s="108">
        <v>417.01</v>
      </c>
      <c r="D192" s="108">
        <v>429.5</v>
      </c>
      <c r="E192" s="108">
        <v>417.01</v>
      </c>
      <c r="F192" s="108">
        <v>426.5</v>
      </c>
      <c r="G192" s="108">
        <v>3500</v>
      </c>
      <c r="H192" s="111">
        <f t="shared" si="10"/>
        <v>-6.9848661233993014E-3</v>
      </c>
      <c r="J192" s="102">
        <f t="shared" si="9"/>
        <v>44537</v>
      </c>
      <c r="K192" s="108">
        <f>_xlfn.XLOOKUP($J192,'Stock Data'!$J$2:$J$1239,'Stock Data'!K$2:K$1239)</f>
        <v>43358.74</v>
      </c>
      <c r="L192" s="108">
        <f>_xlfn.XLOOKUP($J192,'Stock Data'!$J$2:$J$1239,'Stock Data'!L$2:L$1239)</f>
        <v>44066.16</v>
      </c>
      <c r="M192" s="108">
        <f>_xlfn.XLOOKUP($J192,'Stock Data'!$J$2:$J$1239,'Stock Data'!M$2:M$1239)</f>
        <v>43334.94</v>
      </c>
      <c r="N192" s="108">
        <f>_xlfn.XLOOKUP($J192,'Stock Data'!$J$2:$J$1239,'Stock Data'!N$2:N$1239)</f>
        <v>43853.49</v>
      </c>
      <c r="O192" s="108">
        <f>_xlfn.XLOOKUP($J192,'Stock Data'!$J$2:$J$1239,'Stock Data'!O$2:O$1239)</f>
        <v>89333224</v>
      </c>
      <c r="P192" s="111">
        <f t="shared" si="11"/>
        <v>1.4356219567398115E-2</v>
      </c>
    </row>
    <row r="193" spans="1:16" x14ac:dyDescent="0.3">
      <c r="A193" s="101">
        <v>44540</v>
      </c>
      <c r="B193" s="106" t="str">
        <f t="shared" si="8"/>
        <v>Friday</v>
      </c>
      <c r="C193" s="108">
        <v>400.02</v>
      </c>
      <c r="D193" s="108">
        <v>439.89</v>
      </c>
      <c r="E193" s="108">
        <v>400.02</v>
      </c>
      <c r="F193" s="108">
        <v>439.89</v>
      </c>
      <c r="G193" s="108">
        <v>1000</v>
      </c>
      <c r="H193" s="111">
        <f t="shared" si="10"/>
        <v>3.1395076201641232E-2</v>
      </c>
      <c r="J193" s="102">
        <f t="shared" si="9"/>
        <v>44540</v>
      </c>
      <c r="K193" s="108">
        <f>_xlfn.XLOOKUP($J193,'Stock Data'!$J$2:$J$1239,'Stock Data'!K$2:K$1239)</f>
        <v>43592.01</v>
      </c>
      <c r="L193" s="108">
        <f>_xlfn.XLOOKUP($J193,'Stock Data'!$J$2:$J$1239,'Stock Data'!L$2:L$1239)</f>
        <v>43607.51</v>
      </c>
      <c r="M193" s="108">
        <f>_xlfn.XLOOKUP($J193,'Stock Data'!$J$2:$J$1239,'Stock Data'!M$2:M$1239)</f>
        <v>43044.99</v>
      </c>
      <c r="N193" s="108">
        <f>_xlfn.XLOOKUP($J193,'Stock Data'!$J$2:$J$1239,'Stock Data'!N$2:N$1239)</f>
        <v>43395.78</v>
      </c>
      <c r="O193" s="108">
        <f>_xlfn.XLOOKUP($J193,'Stock Data'!$J$2:$J$1239,'Stock Data'!O$2:O$1239)</f>
        <v>82480882</v>
      </c>
      <c r="P193" s="111">
        <f t="shared" si="11"/>
        <v>-1.0437253682660129E-2</v>
      </c>
    </row>
    <row r="194" spans="1:16" x14ac:dyDescent="0.3">
      <c r="A194" s="101">
        <v>44543</v>
      </c>
      <c r="B194" s="106" t="str">
        <f t="shared" si="8"/>
        <v>Monday</v>
      </c>
      <c r="C194" s="108">
        <v>406.92</v>
      </c>
      <c r="D194" s="108">
        <v>420</v>
      </c>
      <c r="E194" s="108">
        <v>406.92</v>
      </c>
      <c r="F194" s="108">
        <v>420</v>
      </c>
      <c r="G194" s="108">
        <v>600</v>
      </c>
      <c r="H194" s="111">
        <f t="shared" si="10"/>
        <v>-4.5215849416899649E-2</v>
      </c>
      <c r="J194" s="102">
        <f t="shared" si="9"/>
        <v>44543</v>
      </c>
      <c r="K194" s="108">
        <f>_xlfn.XLOOKUP($J194,'Stock Data'!$J$2:$J$1239,'Stock Data'!K$2:K$1239)</f>
        <v>43427.61</v>
      </c>
      <c r="L194" s="108">
        <f>_xlfn.XLOOKUP($J194,'Stock Data'!$J$2:$J$1239,'Stock Data'!L$2:L$1239)</f>
        <v>43478.62</v>
      </c>
      <c r="M194" s="108">
        <f>_xlfn.XLOOKUP($J194,'Stock Data'!$J$2:$J$1239,'Stock Data'!M$2:M$1239)</f>
        <v>42803.83</v>
      </c>
      <c r="N194" s="108">
        <f>_xlfn.XLOOKUP($J194,'Stock Data'!$J$2:$J$1239,'Stock Data'!N$2:N$1239)</f>
        <v>42876.37</v>
      </c>
      <c r="O194" s="108">
        <f>_xlfn.XLOOKUP($J194,'Stock Data'!$J$2:$J$1239,'Stock Data'!O$2:O$1239)</f>
        <v>71267282</v>
      </c>
      <c r="P194" s="111">
        <f t="shared" si="11"/>
        <v>-1.1969136169461552E-2</v>
      </c>
    </row>
    <row r="195" spans="1:16" x14ac:dyDescent="0.3">
      <c r="A195" s="101">
        <v>44544</v>
      </c>
      <c r="B195" s="106" t="str">
        <f t="shared" si="8"/>
        <v>Tuesday</v>
      </c>
      <c r="C195" s="108">
        <v>420</v>
      </c>
      <c r="D195" s="108">
        <v>420</v>
      </c>
      <c r="E195" s="108">
        <v>420</v>
      </c>
      <c r="F195" s="108">
        <v>420</v>
      </c>
      <c r="G195" s="108">
        <v>100</v>
      </c>
      <c r="H195" s="111">
        <f t="shared" si="10"/>
        <v>0</v>
      </c>
      <c r="J195" s="102">
        <f t="shared" si="9"/>
        <v>44544</v>
      </c>
      <c r="K195" s="108">
        <f>_xlfn.XLOOKUP($J195,'Stock Data'!$J$2:$J$1239,'Stock Data'!K$2:K$1239)</f>
        <v>43017.57</v>
      </c>
      <c r="L195" s="108">
        <f>_xlfn.XLOOKUP($J195,'Stock Data'!$J$2:$J$1239,'Stock Data'!L$2:L$1239)</f>
        <v>43265.8</v>
      </c>
      <c r="M195" s="108">
        <f>_xlfn.XLOOKUP($J195,'Stock Data'!$J$2:$J$1239,'Stock Data'!M$2:M$1239)</f>
        <v>42710.12</v>
      </c>
      <c r="N195" s="108">
        <f>_xlfn.XLOOKUP($J195,'Stock Data'!$J$2:$J$1239,'Stock Data'!N$2:N$1239)</f>
        <v>43246.71</v>
      </c>
      <c r="O195" s="108">
        <f>_xlfn.XLOOKUP($J195,'Stock Data'!$J$2:$J$1239,'Stock Data'!O$2:O$1239)</f>
        <v>92577271</v>
      </c>
      <c r="P195" s="111">
        <f t="shared" si="11"/>
        <v>8.6373916448616445E-3</v>
      </c>
    </row>
    <row r="196" spans="1:16" x14ac:dyDescent="0.3">
      <c r="A196" s="101">
        <v>44545</v>
      </c>
      <c r="B196" s="106" t="str">
        <f t="shared" ref="B196:B259" si="12">TEXT(A196,"dddd")</f>
        <v>Wednesday</v>
      </c>
      <c r="C196" s="108">
        <v>425.99</v>
      </c>
      <c r="D196" s="108">
        <v>426</v>
      </c>
      <c r="E196" s="108">
        <v>425.99</v>
      </c>
      <c r="F196" s="108">
        <v>426</v>
      </c>
      <c r="G196" s="108">
        <v>500</v>
      </c>
      <c r="H196" s="111">
        <f t="shared" si="10"/>
        <v>1.4285714285714285E-2</v>
      </c>
      <c r="J196" s="102">
        <f t="shared" ref="J196:J259" si="13">A196</f>
        <v>44545</v>
      </c>
      <c r="K196" s="108">
        <f>_xlfn.XLOOKUP($J196,'Stock Data'!$J$2:$J$1239,'Stock Data'!K$2:K$1239)</f>
        <v>43771.5</v>
      </c>
      <c r="L196" s="108">
        <f>_xlfn.XLOOKUP($J196,'Stock Data'!$J$2:$J$1239,'Stock Data'!L$2:L$1239)</f>
        <v>44507.51</v>
      </c>
      <c r="M196" s="108">
        <f>_xlfn.XLOOKUP($J196,'Stock Data'!$J$2:$J$1239,'Stock Data'!M$2:M$1239)</f>
        <v>43672.480000000003</v>
      </c>
      <c r="N196" s="108">
        <f>_xlfn.XLOOKUP($J196,'Stock Data'!$J$2:$J$1239,'Stock Data'!N$2:N$1239)</f>
        <v>44366.86</v>
      </c>
      <c r="O196" s="108">
        <f>_xlfn.XLOOKUP($J196,'Stock Data'!$J$2:$J$1239,'Stock Data'!O$2:O$1239)</f>
        <v>178349476</v>
      </c>
      <c r="P196" s="111">
        <f t="shared" si="11"/>
        <v>2.5901392267758668E-2</v>
      </c>
    </row>
    <row r="197" spans="1:16" x14ac:dyDescent="0.3">
      <c r="A197" s="101">
        <v>44546</v>
      </c>
      <c r="B197" s="106" t="str">
        <f t="shared" si="12"/>
        <v>Thursday</v>
      </c>
      <c r="C197" s="108">
        <v>410.03</v>
      </c>
      <c r="D197" s="108">
        <v>410.03</v>
      </c>
      <c r="E197" s="108">
        <v>410.03</v>
      </c>
      <c r="F197" s="108">
        <v>410.03</v>
      </c>
      <c r="G197" s="108">
        <v>200</v>
      </c>
      <c r="H197" s="111">
        <f t="shared" ref="H197:H260" si="14">(F197-F196)/F196</f>
        <v>-3.7488262910798188E-2</v>
      </c>
      <c r="J197" s="102">
        <f t="shared" si="13"/>
        <v>44546</v>
      </c>
      <c r="K197" s="108">
        <f>_xlfn.XLOOKUP($J197,'Stock Data'!$J$2:$J$1239,'Stock Data'!K$2:K$1239)</f>
        <v>44386.96</v>
      </c>
      <c r="L197" s="108">
        <f>_xlfn.XLOOKUP($J197,'Stock Data'!$J$2:$J$1239,'Stock Data'!L$2:L$1239)</f>
        <v>44395.96</v>
      </c>
      <c r="M197" s="108">
        <f>_xlfn.XLOOKUP($J197,'Stock Data'!$J$2:$J$1239,'Stock Data'!M$2:M$1239)</f>
        <v>43605.96</v>
      </c>
      <c r="N197" s="108">
        <f>_xlfn.XLOOKUP($J197,'Stock Data'!$J$2:$J$1239,'Stock Data'!N$2:N$1239)</f>
        <v>43731.199999999997</v>
      </c>
      <c r="O197" s="108">
        <f>_xlfn.XLOOKUP($J197,'Stock Data'!$J$2:$J$1239,'Stock Data'!O$2:O$1239)</f>
        <v>124153448</v>
      </c>
      <c r="P197" s="111">
        <f t="shared" ref="P197:P260" si="15">(N197-N196)/N196</f>
        <v>-1.4327360556956329E-2</v>
      </c>
    </row>
    <row r="198" spans="1:16" x14ac:dyDescent="0.3">
      <c r="A198" s="101">
        <v>44550</v>
      </c>
      <c r="B198" s="106" t="str">
        <f t="shared" si="12"/>
        <v>Monday</v>
      </c>
      <c r="C198" s="108">
        <v>420</v>
      </c>
      <c r="D198" s="108">
        <v>430</v>
      </c>
      <c r="E198" s="108">
        <v>419.99</v>
      </c>
      <c r="F198" s="108">
        <v>425</v>
      </c>
      <c r="G198" s="108">
        <v>1900</v>
      </c>
      <c r="H198" s="111">
        <f t="shared" si="14"/>
        <v>3.6509523693388356E-2</v>
      </c>
      <c r="J198" s="102">
        <f t="shared" si="13"/>
        <v>44550</v>
      </c>
      <c r="K198" s="108">
        <f>_xlfn.XLOOKUP($J198,'Stock Data'!$J$2:$J$1239,'Stock Data'!K$2:K$1239)</f>
        <v>43926.85</v>
      </c>
      <c r="L198" s="108">
        <f>_xlfn.XLOOKUP($J198,'Stock Data'!$J$2:$J$1239,'Stock Data'!L$2:L$1239)</f>
        <v>44484.76</v>
      </c>
      <c r="M198" s="108">
        <f>_xlfn.XLOOKUP($J198,'Stock Data'!$J$2:$J$1239,'Stock Data'!M$2:M$1239)</f>
        <v>43808.84</v>
      </c>
      <c r="N198" s="108">
        <f>_xlfn.XLOOKUP($J198,'Stock Data'!$J$2:$J$1239,'Stock Data'!N$2:N$1239)</f>
        <v>44339.95</v>
      </c>
      <c r="O198" s="108">
        <f>_xlfn.XLOOKUP($J198,'Stock Data'!$J$2:$J$1239,'Stock Data'!O$2:O$1239)</f>
        <v>118592687</v>
      </c>
      <c r="P198" s="111">
        <f t="shared" si="15"/>
        <v>1.3920267452070834E-2</v>
      </c>
    </row>
    <row r="199" spans="1:16" x14ac:dyDescent="0.3">
      <c r="A199" s="101">
        <v>44551</v>
      </c>
      <c r="B199" s="106" t="str">
        <f t="shared" si="12"/>
        <v>Tuesday</v>
      </c>
      <c r="C199" s="108">
        <v>419.99</v>
      </c>
      <c r="D199" s="108">
        <v>420</v>
      </c>
      <c r="E199" s="108">
        <v>419.99</v>
      </c>
      <c r="F199" s="108">
        <v>420</v>
      </c>
      <c r="G199" s="108">
        <v>700</v>
      </c>
      <c r="H199" s="111">
        <f t="shared" si="14"/>
        <v>-1.1764705882352941E-2</v>
      </c>
      <c r="J199" s="102">
        <f t="shared" si="13"/>
        <v>44551</v>
      </c>
      <c r="K199" s="108">
        <f>_xlfn.XLOOKUP($J199,'Stock Data'!$J$2:$J$1239,'Stock Data'!K$2:K$1239)</f>
        <v>44416.84</v>
      </c>
      <c r="L199" s="108">
        <f>_xlfn.XLOOKUP($J199,'Stock Data'!$J$2:$J$1239,'Stock Data'!L$2:L$1239)</f>
        <v>44594.66</v>
      </c>
      <c r="M199" s="108">
        <f>_xlfn.XLOOKUP($J199,'Stock Data'!$J$2:$J$1239,'Stock Data'!M$2:M$1239)</f>
        <v>44118.19</v>
      </c>
      <c r="N199" s="108">
        <f>_xlfn.XLOOKUP($J199,'Stock Data'!$J$2:$J$1239,'Stock Data'!N$2:N$1239)</f>
        <v>44177.07</v>
      </c>
      <c r="O199" s="108">
        <f>_xlfn.XLOOKUP($J199,'Stock Data'!$J$2:$J$1239,'Stock Data'!O$2:O$1239)</f>
        <v>98460875</v>
      </c>
      <c r="P199" s="111">
        <f t="shared" si="15"/>
        <v>-3.6734367088821118E-3</v>
      </c>
    </row>
    <row r="200" spans="1:16" x14ac:dyDescent="0.3">
      <c r="A200" s="101">
        <v>44553</v>
      </c>
      <c r="B200" s="106" t="str">
        <f t="shared" si="12"/>
        <v>Thursday</v>
      </c>
      <c r="C200" s="108">
        <v>415.17</v>
      </c>
      <c r="D200" s="108">
        <v>415.18</v>
      </c>
      <c r="E200" s="108">
        <v>415.17</v>
      </c>
      <c r="F200" s="108">
        <v>415.18</v>
      </c>
      <c r="G200" s="108">
        <v>900</v>
      </c>
      <c r="H200" s="111">
        <f t="shared" si="14"/>
        <v>-1.1476190476190459E-2</v>
      </c>
      <c r="J200" s="102">
        <f t="shared" si="13"/>
        <v>44553</v>
      </c>
      <c r="K200" s="108">
        <f>_xlfn.XLOOKUP($J200,'Stock Data'!$J$2:$J$1239,'Stock Data'!K$2:K$1239)</f>
        <v>44234.48</v>
      </c>
      <c r="L200" s="108">
        <f>_xlfn.XLOOKUP($J200,'Stock Data'!$J$2:$J$1239,'Stock Data'!L$2:L$1239)</f>
        <v>44447.73</v>
      </c>
      <c r="M200" s="108">
        <f>_xlfn.XLOOKUP($J200,'Stock Data'!$J$2:$J$1239,'Stock Data'!M$2:M$1239)</f>
        <v>44108.69</v>
      </c>
      <c r="N200" s="108">
        <f>_xlfn.XLOOKUP($J200,'Stock Data'!$J$2:$J$1239,'Stock Data'!N$2:N$1239)</f>
        <v>44266.9</v>
      </c>
      <c r="O200" s="108">
        <f>_xlfn.XLOOKUP($J200,'Stock Data'!$J$2:$J$1239,'Stock Data'!O$2:O$1239)</f>
        <v>85053428</v>
      </c>
      <c r="P200" s="111">
        <f t="shared" si="15"/>
        <v>2.0334078289936781E-3</v>
      </c>
    </row>
    <row r="201" spans="1:16" x14ac:dyDescent="0.3">
      <c r="A201" s="101">
        <v>44558</v>
      </c>
      <c r="B201" s="106" t="str">
        <f t="shared" si="12"/>
        <v>Tuesday</v>
      </c>
      <c r="C201" s="108">
        <v>414</v>
      </c>
      <c r="D201" s="108">
        <v>414</v>
      </c>
      <c r="E201" s="108">
        <v>414</v>
      </c>
      <c r="F201" s="108">
        <v>414</v>
      </c>
      <c r="G201" s="108">
        <v>700</v>
      </c>
      <c r="H201" s="111">
        <f t="shared" si="14"/>
        <v>-2.8421407582253644E-3</v>
      </c>
      <c r="J201" s="102">
        <f t="shared" si="13"/>
        <v>44558</v>
      </c>
      <c r="K201" s="108">
        <f>_xlfn.XLOOKUP($J201,'Stock Data'!$J$2:$J$1239,'Stock Data'!K$2:K$1239)</f>
        <v>43967.77</v>
      </c>
      <c r="L201" s="108">
        <f>_xlfn.XLOOKUP($J201,'Stock Data'!$J$2:$J$1239,'Stock Data'!L$2:L$1239)</f>
        <v>44117.17</v>
      </c>
      <c r="M201" s="108">
        <f>_xlfn.XLOOKUP($J201,'Stock Data'!$J$2:$J$1239,'Stock Data'!M$2:M$1239)</f>
        <v>43906.26</v>
      </c>
      <c r="N201" s="108">
        <f>_xlfn.XLOOKUP($J201,'Stock Data'!$J$2:$J$1239,'Stock Data'!N$2:N$1239)</f>
        <v>44043.74</v>
      </c>
      <c r="O201" s="108">
        <f>_xlfn.XLOOKUP($J201,'Stock Data'!$J$2:$J$1239,'Stock Data'!O$2:O$1239)</f>
        <v>63135884</v>
      </c>
      <c r="P201" s="111">
        <f t="shared" si="15"/>
        <v>-5.0412384874478104E-3</v>
      </c>
    </row>
    <row r="202" spans="1:16" x14ac:dyDescent="0.3">
      <c r="A202" s="101">
        <v>44561</v>
      </c>
      <c r="B202" s="106" t="str">
        <f t="shared" si="12"/>
        <v>Friday</v>
      </c>
      <c r="C202" s="108">
        <v>411.01</v>
      </c>
      <c r="D202" s="108">
        <v>411.01</v>
      </c>
      <c r="E202" s="108">
        <v>406.02</v>
      </c>
      <c r="F202" s="108">
        <v>406.02</v>
      </c>
      <c r="G202" s="108">
        <v>200</v>
      </c>
      <c r="H202" s="111">
        <f t="shared" si="14"/>
        <v>-1.9275362318840625E-2</v>
      </c>
      <c r="J202" s="102">
        <f t="shared" si="13"/>
        <v>44561</v>
      </c>
      <c r="K202" s="108">
        <f>_xlfn.XLOOKUP($J202,'Stock Data'!$J$2:$J$1239,'Stock Data'!K$2:K$1239)</f>
        <v>44426.7</v>
      </c>
      <c r="L202" s="108">
        <f>_xlfn.XLOOKUP($J202,'Stock Data'!$J$2:$J$1239,'Stock Data'!L$2:L$1239)</f>
        <v>44649.03</v>
      </c>
      <c r="M202" s="108">
        <f>_xlfn.XLOOKUP($J202,'Stock Data'!$J$2:$J$1239,'Stock Data'!M$2:M$1239)</f>
        <v>44307.27</v>
      </c>
      <c r="N202" s="108">
        <f>_xlfn.XLOOKUP($J202,'Stock Data'!$J$2:$J$1239,'Stock Data'!N$2:N$1239)</f>
        <v>44596.07</v>
      </c>
      <c r="O202" s="108">
        <f>_xlfn.XLOOKUP($J202,'Stock Data'!$J$2:$J$1239,'Stock Data'!O$2:O$1239)</f>
        <v>153756188</v>
      </c>
      <c r="P202" s="111">
        <f t="shared" si="15"/>
        <v>1.2540488160178989E-2</v>
      </c>
    </row>
    <row r="203" spans="1:16" x14ac:dyDescent="0.3">
      <c r="A203" s="101">
        <v>44565</v>
      </c>
      <c r="B203" s="106" t="str">
        <f t="shared" si="12"/>
        <v>Tuesday</v>
      </c>
      <c r="C203" s="108">
        <v>407.02</v>
      </c>
      <c r="D203" s="108">
        <v>407.02</v>
      </c>
      <c r="E203" s="108">
        <v>407</v>
      </c>
      <c r="F203" s="108">
        <v>407.01</v>
      </c>
      <c r="G203" s="108">
        <v>1100</v>
      </c>
      <c r="H203" s="111">
        <f t="shared" si="14"/>
        <v>2.4383035318457443E-3</v>
      </c>
      <c r="J203" s="102">
        <f t="shared" si="13"/>
        <v>44565</v>
      </c>
      <c r="K203" s="108">
        <f>_xlfn.XLOOKUP($J203,'Stock Data'!$J$2:$J$1239,'Stock Data'!K$2:K$1239)</f>
        <v>44997.120000000003</v>
      </c>
      <c r="L203" s="108">
        <f>_xlfn.XLOOKUP($J203,'Stock Data'!$J$2:$J$1239,'Stock Data'!L$2:L$1239)</f>
        <v>45407.16</v>
      </c>
      <c r="M203" s="108">
        <f>_xlfn.XLOOKUP($J203,'Stock Data'!$J$2:$J$1239,'Stock Data'!M$2:M$1239)</f>
        <v>44996.09</v>
      </c>
      <c r="N203" s="108">
        <f>_xlfn.XLOOKUP($J203,'Stock Data'!$J$2:$J$1239,'Stock Data'!N$2:N$1239)</f>
        <v>45390.84</v>
      </c>
      <c r="O203" s="108">
        <f>_xlfn.XLOOKUP($J203,'Stock Data'!$J$2:$J$1239,'Stock Data'!O$2:O$1239)</f>
        <v>134270525</v>
      </c>
      <c r="P203" s="111">
        <f t="shared" si="15"/>
        <v>1.7821525529043182E-2</v>
      </c>
    </row>
    <row r="204" spans="1:16" x14ac:dyDescent="0.3">
      <c r="A204" s="101">
        <v>44567</v>
      </c>
      <c r="B204" s="106" t="str">
        <f t="shared" si="12"/>
        <v>Thursday</v>
      </c>
      <c r="C204" s="108">
        <v>407</v>
      </c>
      <c r="D204" s="108">
        <v>408</v>
      </c>
      <c r="E204" s="108">
        <v>407</v>
      </c>
      <c r="F204" s="108">
        <v>407</v>
      </c>
      <c r="G204" s="108">
        <v>7900</v>
      </c>
      <c r="H204" s="111">
        <f t="shared" si="14"/>
        <v>-2.456942089872707E-5</v>
      </c>
      <c r="J204" s="102">
        <f t="shared" si="13"/>
        <v>44567</v>
      </c>
      <c r="K204" s="108">
        <f>_xlfn.XLOOKUP($J204,'Stock Data'!$J$2:$J$1239,'Stock Data'!K$2:K$1239)</f>
        <v>45366.35</v>
      </c>
      <c r="L204" s="108">
        <f>_xlfn.XLOOKUP($J204,'Stock Data'!$J$2:$J$1239,'Stock Data'!L$2:L$1239)</f>
        <v>45383.21</v>
      </c>
      <c r="M204" s="108">
        <f>_xlfn.XLOOKUP($J204,'Stock Data'!$J$2:$J$1239,'Stock Data'!M$2:M$1239)</f>
        <v>45019.24</v>
      </c>
      <c r="N204" s="108">
        <f>_xlfn.XLOOKUP($J204,'Stock Data'!$J$2:$J$1239,'Stock Data'!N$2:N$1239)</f>
        <v>45082.3</v>
      </c>
      <c r="O204" s="108">
        <f>_xlfn.XLOOKUP($J204,'Stock Data'!$J$2:$J$1239,'Stock Data'!O$2:O$1239)</f>
        <v>133040796</v>
      </c>
      <c r="P204" s="111">
        <f t="shared" si="15"/>
        <v>-6.797406701440062E-3</v>
      </c>
    </row>
    <row r="205" spans="1:16" x14ac:dyDescent="0.3">
      <c r="A205" s="101">
        <v>44571</v>
      </c>
      <c r="B205" s="106" t="str">
        <f t="shared" si="12"/>
        <v>Monday</v>
      </c>
      <c r="C205" s="108">
        <v>407</v>
      </c>
      <c r="D205" s="108">
        <v>407</v>
      </c>
      <c r="E205" s="108">
        <v>407</v>
      </c>
      <c r="F205" s="108">
        <v>407</v>
      </c>
      <c r="G205" s="108">
        <v>900</v>
      </c>
      <c r="H205" s="111">
        <f t="shared" si="14"/>
        <v>0</v>
      </c>
      <c r="J205" s="102">
        <f t="shared" si="13"/>
        <v>44571</v>
      </c>
      <c r="K205" s="108">
        <f>_xlfn.XLOOKUP($J205,'Stock Data'!$J$2:$J$1239,'Stock Data'!K$2:K$1239)</f>
        <v>45341.32</v>
      </c>
      <c r="L205" s="108">
        <f>_xlfn.XLOOKUP($J205,'Stock Data'!$J$2:$J$1239,'Stock Data'!L$2:L$1239)</f>
        <v>45969.63</v>
      </c>
      <c r="M205" s="108">
        <f>_xlfn.XLOOKUP($J205,'Stock Data'!$J$2:$J$1239,'Stock Data'!M$2:M$1239)</f>
        <v>45205.18</v>
      </c>
      <c r="N205" s="108">
        <f>_xlfn.XLOOKUP($J205,'Stock Data'!$J$2:$J$1239,'Stock Data'!N$2:N$1239)</f>
        <v>45887.63</v>
      </c>
      <c r="O205" s="108">
        <f>_xlfn.XLOOKUP($J205,'Stock Data'!$J$2:$J$1239,'Stock Data'!O$2:O$1239)</f>
        <v>126937011</v>
      </c>
      <c r="P205" s="111">
        <f t="shared" si="15"/>
        <v>1.786355177087226E-2</v>
      </c>
    </row>
    <row r="206" spans="1:16" x14ac:dyDescent="0.3">
      <c r="A206" s="101">
        <v>44572</v>
      </c>
      <c r="B206" s="106" t="str">
        <f t="shared" si="12"/>
        <v>Tuesday</v>
      </c>
      <c r="C206" s="108">
        <v>407</v>
      </c>
      <c r="D206" s="108">
        <v>407</v>
      </c>
      <c r="E206" s="108">
        <v>407</v>
      </c>
      <c r="F206" s="108">
        <v>407</v>
      </c>
      <c r="G206" s="108">
        <v>100</v>
      </c>
      <c r="H206" s="111">
        <f t="shared" si="14"/>
        <v>0</v>
      </c>
      <c r="J206" s="102">
        <f t="shared" si="13"/>
        <v>44572</v>
      </c>
      <c r="K206" s="108">
        <f>_xlfn.XLOOKUP($J206,'Stock Data'!$J$2:$J$1239,'Stock Data'!K$2:K$1239)</f>
        <v>45978.38</v>
      </c>
      <c r="L206" s="108">
        <f>_xlfn.XLOOKUP($J206,'Stock Data'!$J$2:$J$1239,'Stock Data'!L$2:L$1239)</f>
        <v>46055.12</v>
      </c>
      <c r="M206" s="108">
        <f>_xlfn.XLOOKUP($J206,'Stock Data'!$J$2:$J$1239,'Stock Data'!M$2:M$1239)</f>
        <v>45524.23</v>
      </c>
      <c r="N206" s="108">
        <f>_xlfn.XLOOKUP($J206,'Stock Data'!$J$2:$J$1239,'Stock Data'!N$2:N$1239)</f>
        <v>45881.13</v>
      </c>
      <c r="O206" s="108">
        <f>_xlfn.XLOOKUP($J206,'Stock Data'!$J$2:$J$1239,'Stock Data'!O$2:O$1239)</f>
        <v>102284383</v>
      </c>
      <c r="P206" s="111">
        <f t="shared" si="15"/>
        <v>-1.4165037505750461E-4</v>
      </c>
    </row>
    <row r="207" spans="1:16" x14ac:dyDescent="0.3">
      <c r="A207" s="101">
        <v>44573</v>
      </c>
      <c r="B207" s="106" t="str">
        <f t="shared" si="12"/>
        <v>Wednesday</v>
      </c>
      <c r="C207" s="108">
        <v>385</v>
      </c>
      <c r="D207" s="108">
        <v>408</v>
      </c>
      <c r="E207" s="108">
        <v>385</v>
      </c>
      <c r="F207" s="108">
        <v>407.2</v>
      </c>
      <c r="G207" s="108">
        <v>1900</v>
      </c>
      <c r="H207" s="111">
        <f t="shared" si="14"/>
        <v>4.9140049140046342E-4</v>
      </c>
      <c r="J207" s="102">
        <f t="shared" si="13"/>
        <v>44573</v>
      </c>
      <c r="K207" s="108">
        <f>_xlfn.XLOOKUP($J207,'Stock Data'!$J$2:$J$1239,'Stock Data'!K$2:K$1239)</f>
        <v>45964.83</v>
      </c>
      <c r="L207" s="108">
        <f>_xlfn.XLOOKUP($J207,'Stock Data'!$J$2:$J$1239,'Stock Data'!L$2:L$1239)</f>
        <v>46220.4</v>
      </c>
      <c r="M207" s="108">
        <f>_xlfn.XLOOKUP($J207,'Stock Data'!$J$2:$J$1239,'Stock Data'!M$2:M$1239)</f>
        <v>45871.25</v>
      </c>
      <c r="N207" s="108">
        <f>_xlfn.XLOOKUP($J207,'Stock Data'!$J$2:$J$1239,'Stock Data'!N$2:N$1239)</f>
        <v>45916.25</v>
      </c>
      <c r="O207" s="108">
        <f>_xlfn.XLOOKUP($J207,'Stock Data'!$J$2:$J$1239,'Stock Data'!O$2:O$1239)</f>
        <v>125311623</v>
      </c>
      <c r="P207" s="111">
        <f t="shared" si="15"/>
        <v>7.6545629979040666E-4</v>
      </c>
    </row>
    <row r="208" spans="1:16" x14ac:dyDescent="0.3">
      <c r="A208" s="101">
        <v>44574</v>
      </c>
      <c r="B208" s="106" t="str">
        <f t="shared" si="12"/>
        <v>Thursday</v>
      </c>
      <c r="C208" s="108">
        <v>407</v>
      </c>
      <c r="D208" s="108">
        <v>408</v>
      </c>
      <c r="E208" s="108">
        <v>406.5</v>
      </c>
      <c r="F208" s="108">
        <v>406.5</v>
      </c>
      <c r="G208" s="108">
        <v>1100</v>
      </c>
      <c r="H208" s="111">
        <f t="shared" si="14"/>
        <v>-1.719056974459697E-3</v>
      </c>
      <c r="J208" s="102">
        <f t="shared" si="13"/>
        <v>44574</v>
      </c>
      <c r="K208" s="108">
        <f>_xlfn.XLOOKUP($J208,'Stock Data'!$J$2:$J$1239,'Stock Data'!K$2:K$1239)</f>
        <v>45938.81</v>
      </c>
      <c r="L208" s="108">
        <f>_xlfn.XLOOKUP($J208,'Stock Data'!$J$2:$J$1239,'Stock Data'!L$2:L$1239)</f>
        <v>46002.77</v>
      </c>
      <c r="M208" s="108">
        <f>_xlfn.XLOOKUP($J208,'Stock Data'!$J$2:$J$1239,'Stock Data'!M$2:M$1239)</f>
        <v>45693.8</v>
      </c>
      <c r="N208" s="108">
        <f>_xlfn.XLOOKUP($J208,'Stock Data'!$J$2:$J$1239,'Stock Data'!N$2:N$1239)</f>
        <v>45763.199999999997</v>
      </c>
      <c r="O208" s="108">
        <f>_xlfn.XLOOKUP($J208,'Stock Data'!$J$2:$J$1239,'Stock Data'!O$2:O$1239)</f>
        <v>130512235</v>
      </c>
      <c r="P208" s="111">
        <f t="shared" si="15"/>
        <v>-3.3332425884083066E-3</v>
      </c>
    </row>
    <row r="209" spans="1:16" x14ac:dyDescent="0.3">
      <c r="A209" s="101">
        <v>44575</v>
      </c>
      <c r="B209" s="106" t="str">
        <f t="shared" si="12"/>
        <v>Friday</v>
      </c>
      <c r="C209" s="108">
        <v>399</v>
      </c>
      <c r="D209" s="108">
        <v>399</v>
      </c>
      <c r="E209" s="108">
        <v>399</v>
      </c>
      <c r="F209" s="108">
        <v>399</v>
      </c>
      <c r="G209" s="108">
        <v>100</v>
      </c>
      <c r="H209" s="111">
        <f t="shared" si="14"/>
        <v>-1.8450184501845018E-2</v>
      </c>
      <c r="J209" s="102">
        <f t="shared" si="13"/>
        <v>44575</v>
      </c>
      <c r="K209" s="108">
        <f>_xlfn.XLOOKUP($J209,'Stock Data'!$J$2:$J$1239,'Stock Data'!K$2:K$1239)</f>
        <v>45832.79</v>
      </c>
      <c r="L209" s="108">
        <f>_xlfn.XLOOKUP($J209,'Stock Data'!$J$2:$J$1239,'Stock Data'!L$2:L$1239)</f>
        <v>45989.23</v>
      </c>
      <c r="M209" s="108">
        <f>_xlfn.XLOOKUP($J209,'Stock Data'!$J$2:$J$1239,'Stock Data'!M$2:M$1239)</f>
        <v>45734.3</v>
      </c>
      <c r="N209" s="108">
        <f>_xlfn.XLOOKUP($J209,'Stock Data'!$J$2:$J$1239,'Stock Data'!N$2:N$1239)</f>
        <v>45763.45</v>
      </c>
      <c r="O209" s="108">
        <f>_xlfn.XLOOKUP($J209,'Stock Data'!$J$2:$J$1239,'Stock Data'!O$2:O$1239)</f>
        <v>90202852</v>
      </c>
      <c r="P209" s="111">
        <f t="shared" si="15"/>
        <v>5.4629046919795826E-6</v>
      </c>
    </row>
    <row r="210" spans="1:16" x14ac:dyDescent="0.3">
      <c r="A210" s="101">
        <v>44578</v>
      </c>
      <c r="B210" s="106" t="str">
        <f t="shared" si="12"/>
        <v>Monday</v>
      </c>
      <c r="C210" s="108">
        <v>405.99</v>
      </c>
      <c r="D210" s="108">
        <v>406</v>
      </c>
      <c r="E210" s="108">
        <v>400</v>
      </c>
      <c r="F210" s="108">
        <v>400.97</v>
      </c>
      <c r="G210" s="108">
        <v>1600</v>
      </c>
      <c r="H210" s="111">
        <f t="shared" si="14"/>
        <v>4.9373433583960588E-3</v>
      </c>
      <c r="J210" s="102">
        <f t="shared" si="13"/>
        <v>44578</v>
      </c>
      <c r="K210" s="108">
        <f>_xlfn.XLOOKUP($J210,'Stock Data'!$J$2:$J$1239,'Stock Data'!K$2:K$1239)</f>
        <v>45739.9</v>
      </c>
      <c r="L210" s="108">
        <f>_xlfn.XLOOKUP($J210,'Stock Data'!$J$2:$J$1239,'Stock Data'!L$2:L$1239)</f>
        <v>45787.48</v>
      </c>
      <c r="M210" s="108">
        <f>_xlfn.XLOOKUP($J210,'Stock Data'!$J$2:$J$1239,'Stock Data'!M$2:M$1239)</f>
        <v>45385.97</v>
      </c>
      <c r="N210" s="108">
        <f>_xlfn.XLOOKUP($J210,'Stock Data'!$J$2:$J$1239,'Stock Data'!N$2:N$1239)</f>
        <v>45612.2</v>
      </c>
      <c r="O210" s="108">
        <f>_xlfn.XLOOKUP($J210,'Stock Data'!$J$2:$J$1239,'Stock Data'!O$2:O$1239)</f>
        <v>71629937</v>
      </c>
      <c r="P210" s="111">
        <f t="shared" si="15"/>
        <v>-3.3050392835330378E-3</v>
      </c>
    </row>
    <row r="211" spans="1:16" x14ac:dyDescent="0.3">
      <c r="A211" s="101">
        <v>44579</v>
      </c>
      <c r="B211" s="106" t="str">
        <f t="shared" si="12"/>
        <v>Tuesday</v>
      </c>
      <c r="C211" s="108">
        <v>405.9</v>
      </c>
      <c r="D211" s="108">
        <v>407.8</v>
      </c>
      <c r="E211" s="108">
        <v>400</v>
      </c>
      <c r="F211" s="108">
        <v>401.71</v>
      </c>
      <c r="G211" s="108">
        <v>10000</v>
      </c>
      <c r="H211" s="111">
        <f t="shared" si="14"/>
        <v>1.8455246028379983E-3</v>
      </c>
      <c r="J211" s="102">
        <f t="shared" si="13"/>
        <v>44579</v>
      </c>
      <c r="K211" s="108">
        <f>_xlfn.XLOOKUP($J211,'Stock Data'!$J$2:$J$1239,'Stock Data'!K$2:K$1239)</f>
        <v>45660.87</v>
      </c>
      <c r="L211" s="108">
        <f>_xlfn.XLOOKUP($J211,'Stock Data'!$J$2:$J$1239,'Stock Data'!L$2:L$1239)</f>
        <v>45761.21</v>
      </c>
      <c r="M211" s="108">
        <f>_xlfn.XLOOKUP($J211,'Stock Data'!$J$2:$J$1239,'Stock Data'!M$2:M$1239)</f>
        <v>45469.46</v>
      </c>
      <c r="N211" s="108">
        <f>_xlfn.XLOOKUP($J211,'Stock Data'!$J$2:$J$1239,'Stock Data'!N$2:N$1239)</f>
        <v>45507.41</v>
      </c>
      <c r="O211" s="108">
        <f>_xlfn.XLOOKUP($J211,'Stock Data'!$J$2:$J$1239,'Stock Data'!O$2:O$1239)</f>
        <v>78603280</v>
      </c>
      <c r="P211" s="111">
        <f t="shared" si="15"/>
        <v>-2.2974116574073079E-3</v>
      </c>
    </row>
    <row r="212" spans="1:16" x14ac:dyDescent="0.3">
      <c r="A212" s="101">
        <v>44580</v>
      </c>
      <c r="B212" s="106" t="str">
        <f t="shared" si="12"/>
        <v>Wednesday</v>
      </c>
      <c r="C212" s="108">
        <v>401</v>
      </c>
      <c r="D212" s="108">
        <v>401</v>
      </c>
      <c r="E212" s="108">
        <v>400</v>
      </c>
      <c r="F212" s="108">
        <v>400</v>
      </c>
      <c r="G212" s="108">
        <v>2900</v>
      </c>
      <c r="H212" s="111">
        <f t="shared" si="14"/>
        <v>-4.2568021707201208E-3</v>
      </c>
      <c r="J212" s="102">
        <f t="shared" si="13"/>
        <v>44580</v>
      </c>
      <c r="K212" s="108">
        <f>_xlfn.XLOOKUP($J212,'Stock Data'!$J$2:$J$1239,'Stock Data'!K$2:K$1239)</f>
        <v>45574.11</v>
      </c>
      <c r="L212" s="108">
        <f>_xlfn.XLOOKUP($J212,'Stock Data'!$J$2:$J$1239,'Stock Data'!L$2:L$1239)</f>
        <v>45578.559999999998</v>
      </c>
      <c r="M212" s="108">
        <f>_xlfn.XLOOKUP($J212,'Stock Data'!$J$2:$J$1239,'Stock Data'!M$2:M$1239)</f>
        <v>44734.239999999998</v>
      </c>
      <c r="N212" s="108">
        <f>_xlfn.XLOOKUP($J212,'Stock Data'!$J$2:$J$1239,'Stock Data'!N$2:N$1239)</f>
        <v>44833.43</v>
      </c>
      <c r="O212" s="108">
        <f>_xlfn.XLOOKUP($J212,'Stock Data'!$J$2:$J$1239,'Stock Data'!O$2:O$1239)</f>
        <v>100821487</v>
      </c>
      <c r="P212" s="111">
        <f t="shared" si="15"/>
        <v>-1.4810335283858236E-2</v>
      </c>
    </row>
    <row r="213" spans="1:16" x14ac:dyDescent="0.3">
      <c r="A213" s="101">
        <v>44581</v>
      </c>
      <c r="B213" s="106" t="str">
        <f t="shared" si="12"/>
        <v>Thursday</v>
      </c>
      <c r="C213" s="108">
        <v>391</v>
      </c>
      <c r="D213" s="108">
        <v>400</v>
      </c>
      <c r="E213" s="108">
        <v>391</v>
      </c>
      <c r="F213" s="108">
        <v>400</v>
      </c>
      <c r="G213" s="108">
        <v>1500</v>
      </c>
      <c r="H213" s="111">
        <f t="shared" si="14"/>
        <v>0</v>
      </c>
      <c r="J213" s="102">
        <f t="shared" si="13"/>
        <v>44581</v>
      </c>
      <c r="K213" s="108">
        <f>_xlfn.XLOOKUP($J213,'Stock Data'!$J$2:$J$1239,'Stock Data'!K$2:K$1239)</f>
        <v>44760.24</v>
      </c>
      <c r="L213" s="108">
        <f>_xlfn.XLOOKUP($J213,'Stock Data'!$J$2:$J$1239,'Stock Data'!L$2:L$1239)</f>
        <v>44875.44</v>
      </c>
      <c r="M213" s="108">
        <f>_xlfn.XLOOKUP($J213,'Stock Data'!$J$2:$J$1239,'Stock Data'!M$2:M$1239)</f>
        <v>44274.31</v>
      </c>
      <c r="N213" s="108">
        <f>_xlfn.XLOOKUP($J213,'Stock Data'!$J$2:$J$1239,'Stock Data'!N$2:N$1239)</f>
        <v>44825.97</v>
      </c>
      <c r="O213" s="108">
        <f>_xlfn.XLOOKUP($J213,'Stock Data'!$J$2:$J$1239,'Stock Data'!O$2:O$1239)</f>
        <v>113658979</v>
      </c>
      <c r="P213" s="111">
        <f t="shared" si="15"/>
        <v>-1.6639369327751919E-4</v>
      </c>
    </row>
    <row r="214" spans="1:16" x14ac:dyDescent="0.3">
      <c r="A214" s="101">
        <v>44588</v>
      </c>
      <c r="B214" s="106" t="str">
        <f t="shared" si="12"/>
        <v>Thursday</v>
      </c>
      <c r="C214" s="108">
        <v>395</v>
      </c>
      <c r="D214" s="108">
        <v>400</v>
      </c>
      <c r="E214" s="108">
        <v>395</v>
      </c>
      <c r="F214" s="108">
        <v>400</v>
      </c>
      <c r="G214" s="108">
        <v>1200</v>
      </c>
      <c r="H214" s="111">
        <f t="shared" si="14"/>
        <v>0</v>
      </c>
      <c r="J214" s="102">
        <f t="shared" si="13"/>
        <v>44588</v>
      </c>
      <c r="K214" s="108">
        <f>_xlfn.XLOOKUP($J214,'Stock Data'!$J$2:$J$1239,'Stock Data'!K$2:K$1239)</f>
        <v>44995.16</v>
      </c>
      <c r="L214" s="108">
        <f>_xlfn.XLOOKUP($J214,'Stock Data'!$J$2:$J$1239,'Stock Data'!L$2:L$1239)</f>
        <v>45181.51</v>
      </c>
      <c r="M214" s="108">
        <f>_xlfn.XLOOKUP($J214,'Stock Data'!$J$2:$J$1239,'Stock Data'!M$2:M$1239)</f>
        <v>44970.3</v>
      </c>
      <c r="N214" s="108">
        <f>_xlfn.XLOOKUP($J214,'Stock Data'!$J$2:$J$1239,'Stock Data'!N$2:N$1239)</f>
        <v>45083.040000000001</v>
      </c>
      <c r="O214" s="108">
        <f>_xlfn.XLOOKUP($J214,'Stock Data'!$J$2:$J$1239,'Stock Data'!O$2:O$1239)</f>
        <v>89840095</v>
      </c>
      <c r="P214" s="111">
        <f t="shared" si="15"/>
        <v>5.7348452247659044E-3</v>
      </c>
    </row>
    <row r="215" spans="1:16" x14ac:dyDescent="0.3">
      <c r="A215" s="101">
        <v>44589</v>
      </c>
      <c r="B215" s="106" t="str">
        <f t="shared" si="12"/>
        <v>Friday</v>
      </c>
      <c r="C215" s="108">
        <v>400</v>
      </c>
      <c r="D215" s="108">
        <v>400</v>
      </c>
      <c r="E215" s="108">
        <v>395.02</v>
      </c>
      <c r="F215" s="108">
        <v>396.77</v>
      </c>
      <c r="G215" s="108">
        <v>2800</v>
      </c>
      <c r="H215" s="111">
        <f t="shared" si="14"/>
        <v>-8.0750000000000457E-3</v>
      </c>
      <c r="J215" s="102">
        <f t="shared" si="13"/>
        <v>44589</v>
      </c>
      <c r="K215" s="108">
        <f>_xlfn.XLOOKUP($J215,'Stock Data'!$J$2:$J$1239,'Stock Data'!K$2:K$1239)</f>
        <v>45055.33</v>
      </c>
      <c r="L215" s="108">
        <f>_xlfn.XLOOKUP($J215,'Stock Data'!$J$2:$J$1239,'Stock Data'!L$2:L$1239)</f>
        <v>45312.05</v>
      </c>
      <c r="M215" s="108">
        <f>_xlfn.XLOOKUP($J215,'Stock Data'!$J$2:$J$1239,'Stock Data'!M$2:M$1239)</f>
        <v>45030.79</v>
      </c>
      <c r="N215" s="108">
        <f>_xlfn.XLOOKUP($J215,'Stock Data'!$J$2:$J$1239,'Stock Data'!N$2:N$1239)</f>
        <v>45077.91</v>
      </c>
      <c r="O215" s="108">
        <f>_xlfn.XLOOKUP($J215,'Stock Data'!$J$2:$J$1239,'Stock Data'!O$2:O$1239)</f>
        <v>89324460</v>
      </c>
      <c r="P215" s="111">
        <f t="shared" si="15"/>
        <v>-1.1379001948398733E-4</v>
      </c>
    </row>
    <row r="216" spans="1:16" x14ac:dyDescent="0.3">
      <c r="A216" s="101">
        <v>44592</v>
      </c>
      <c r="B216" s="106" t="str">
        <f t="shared" si="12"/>
        <v>Monday</v>
      </c>
      <c r="C216" s="108">
        <v>400</v>
      </c>
      <c r="D216" s="108">
        <v>405</v>
      </c>
      <c r="E216" s="108">
        <v>400</v>
      </c>
      <c r="F216" s="108">
        <v>400</v>
      </c>
      <c r="G216" s="108">
        <v>3900</v>
      </c>
      <c r="H216" s="111">
        <f t="shared" si="14"/>
        <v>8.1407364468080202E-3</v>
      </c>
      <c r="J216" s="102">
        <f t="shared" si="13"/>
        <v>44592</v>
      </c>
      <c r="K216" s="108">
        <f>_xlfn.XLOOKUP($J216,'Stock Data'!$J$2:$J$1239,'Stock Data'!K$2:K$1239)</f>
        <v>45139.09</v>
      </c>
      <c r="L216" s="108">
        <f>_xlfn.XLOOKUP($J216,'Stock Data'!$J$2:$J$1239,'Stock Data'!L$2:L$1239)</f>
        <v>45462.62</v>
      </c>
      <c r="M216" s="108">
        <f>_xlfn.XLOOKUP($J216,'Stock Data'!$J$2:$J$1239,'Stock Data'!M$2:M$1239)</f>
        <v>45139.09</v>
      </c>
      <c r="N216" s="108">
        <f>_xlfn.XLOOKUP($J216,'Stock Data'!$J$2:$J$1239,'Stock Data'!N$2:N$1239)</f>
        <v>45374.68</v>
      </c>
      <c r="O216" s="108">
        <f>_xlfn.XLOOKUP($J216,'Stock Data'!$J$2:$J$1239,'Stock Data'!O$2:O$1239)</f>
        <v>91945213</v>
      </c>
      <c r="P216" s="111">
        <f t="shared" si="15"/>
        <v>6.5834906720386279E-3</v>
      </c>
    </row>
    <row r="217" spans="1:16" x14ac:dyDescent="0.3">
      <c r="A217" s="101">
        <v>44593</v>
      </c>
      <c r="B217" s="106" t="str">
        <f t="shared" si="12"/>
        <v>Tuesday</v>
      </c>
      <c r="C217" s="108">
        <v>400.01</v>
      </c>
      <c r="D217" s="108">
        <v>408.99</v>
      </c>
      <c r="E217" s="108">
        <v>400</v>
      </c>
      <c r="F217" s="108">
        <v>400.3</v>
      </c>
      <c r="G217" s="108">
        <v>3900</v>
      </c>
      <c r="H217" s="111">
        <f t="shared" si="14"/>
        <v>7.5000000000002842E-4</v>
      </c>
      <c r="J217" s="102">
        <f t="shared" si="13"/>
        <v>44593</v>
      </c>
      <c r="K217" s="108">
        <f>_xlfn.XLOOKUP($J217,'Stock Data'!$J$2:$J$1239,'Stock Data'!K$2:K$1239)</f>
        <v>45433.25</v>
      </c>
      <c r="L217" s="108">
        <f>_xlfn.XLOOKUP($J217,'Stock Data'!$J$2:$J$1239,'Stock Data'!L$2:L$1239)</f>
        <v>45754.17</v>
      </c>
      <c r="M217" s="108">
        <f>_xlfn.XLOOKUP($J217,'Stock Data'!$J$2:$J$1239,'Stock Data'!M$2:M$1239)</f>
        <v>45381.55</v>
      </c>
      <c r="N217" s="108">
        <f>_xlfn.XLOOKUP($J217,'Stock Data'!$J$2:$J$1239,'Stock Data'!N$2:N$1239)</f>
        <v>45674.5</v>
      </c>
      <c r="O217" s="108">
        <f>_xlfn.XLOOKUP($J217,'Stock Data'!$J$2:$J$1239,'Stock Data'!O$2:O$1239)</f>
        <v>115426498</v>
      </c>
      <c r="P217" s="111">
        <f t="shared" si="15"/>
        <v>6.607649905189408E-3</v>
      </c>
    </row>
    <row r="218" spans="1:16" x14ac:dyDescent="0.3">
      <c r="A218" s="101">
        <v>44594</v>
      </c>
      <c r="B218" s="106" t="str">
        <f t="shared" si="12"/>
        <v>Wednesday</v>
      </c>
      <c r="C218" s="108">
        <v>403.5</v>
      </c>
      <c r="D218" s="108">
        <v>404.99</v>
      </c>
      <c r="E218" s="108">
        <v>403</v>
      </c>
      <c r="F218" s="108">
        <v>404.5</v>
      </c>
      <c r="G218" s="108">
        <v>1700</v>
      </c>
      <c r="H218" s="111">
        <f t="shared" si="14"/>
        <v>1.0492130901823604E-2</v>
      </c>
      <c r="J218" s="102">
        <f t="shared" si="13"/>
        <v>44594</v>
      </c>
      <c r="K218" s="108">
        <f>_xlfn.XLOOKUP($J218,'Stock Data'!$J$2:$J$1239,'Stock Data'!K$2:K$1239)</f>
        <v>45736.51</v>
      </c>
      <c r="L218" s="108">
        <f>_xlfn.XLOOKUP($J218,'Stock Data'!$J$2:$J$1239,'Stock Data'!L$2:L$1239)</f>
        <v>46139.5</v>
      </c>
      <c r="M218" s="108">
        <f>_xlfn.XLOOKUP($J218,'Stock Data'!$J$2:$J$1239,'Stock Data'!M$2:M$1239)</f>
        <v>45707.3</v>
      </c>
      <c r="N218" s="108">
        <f>_xlfn.XLOOKUP($J218,'Stock Data'!$J$2:$J$1239,'Stock Data'!N$2:N$1239)</f>
        <v>46119.15</v>
      </c>
      <c r="O218" s="108">
        <f>_xlfn.XLOOKUP($J218,'Stock Data'!$J$2:$J$1239,'Stock Data'!O$2:O$1239)</f>
        <v>123505464</v>
      </c>
      <c r="P218" s="111">
        <f t="shared" si="15"/>
        <v>9.7351914087729797E-3</v>
      </c>
    </row>
    <row r="219" spans="1:16" x14ac:dyDescent="0.3">
      <c r="A219" s="101">
        <v>44595</v>
      </c>
      <c r="B219" s="106" t="str">
        <f t="shared" si="12"/>
        <v>Thursday</v>
      </c>
      <c r="C219" s="108">
        <v>404</v>
      </c>
      <c r="D219" s="108">
        <v>406.99</v>
      </c>
      <c r="E219" s="108">
        <v>404</v>
      </c>
      <c r="F219" s="108">
        <v>405</v>
      </c>
      <c r="G219" s="108">
        <v>1300</v>
      </c>
      <c r="H219" s="111">
        <f t="shared" si="14"/>
        <v>1.2360939431396785E-3</v>
      </c>
      <c r="J219" s="102">
        <f t="shared" si="13"/>
        <v>44595</v>
      </c>
      <c r="K219" s="108">
        <f>_xlfn.XLOOKUP($J219,'Stock Data'!$J$2:$J$1239,'Stock Data'!K$2:K$1239)</f>
        <v>46354.98</v>
      </c>
      <c r="L219" s="108">
        <f>_xlfn.XLOOKUP($J219,'Stock Data'!$J$2:$J$1239,'Stock Data'!L$2:L$1239)</f>
        <v>46387.64</v>
      </c>
      <c r="M219" s="108">
        <f>_xlfn.XLOOKUP($J219,'Stock Data'!$J$2:$J$1239,'Stock Data'!M$2:M$1239)</f>
        <v>45818.04</v>
      </c>
      <c r="N219" s="108">
        <f>_xlfn.XLOOKUP($J219,'Stock Data'!$J$2:$J$1239,'Stock Data'!N$2:N$1239)</f>
        <v>45862.93</v>
      </c>
      <c r="O219" s="108">
        <f>_xlfn.XLOOKUP($J219,'Stock Data'!$J$2:$J$1239,'Stock Data'!O$2:O$1239)</f>
        <v>125664033</v>
      </c>
      <c r="P219" s="111">
        <f t="shared" si="15"/>
        <v>-5.5556097629726733E-3</v>
      </c>
    </row>
    <row r="220" spans="1:16" x14ac:dyDescent="0.3">
      <c r="A220" s="101">
        <v>44596</v>
      </c>
      <c r="B220" s="106" t="str">
        <f t="shared" si="12"/>
        <v>Friday</v>
      </c>
      <c r="C220" s="108">
        <v>405</v>
      </c>
      <c r="D220" s="108">
        <v>405.05</v>
      </c>
      <c r="E220" s="108">
        <v>405</v>
      </c>
      <c r="F220" s="108">
        <v>405.02</v>
      </c>
      <c r="G220" s="108">
        <v>2300</v>
      </c>
      <c r="H220" s="111">
        <f t="shared" si="14"/>
        <v>4.93827160493378E-5</v>
      </c>
      <c r="J220" s="102">
        <f t="shared" si="13"/>
        <v>44596</v>
      </c>
      <c r="K220" s="108">
        <f>_xlfn.XLOOKUP($J220,'Stock Data'!$J$2:$J$1239,'Stock Data'!K$2:K$1239)</f>
        <v>45934.91</v>
      </c>
      <c r="L220" s="108">
        <f>_xlfn.XLOOKUP($J220,'Stock Data'!$J$2:$J$1239,'Stock Data'!L$2:L$1239)</f>
        <v>46133.2</v>
      </c>
      <c r="M220" s="108">
        <f>_xlfn.XLOOKUP($J220,'Stock Data'!$J$2:$J$1239,'Stock Data'!M$2:M$1239)</f>
        <v>45814.64</v>
      </c>
      <c r="N220" s="108">
        <f>_xlfn.XLOOKUP($J220,'Stock Data'!$J$2:$J$1239,'Stock Data'!N$2:N$1239)</f>
        <v>45909.65</v>
      </c>
      <c r="O220" s="108">
        <f>_xlfn.XLOOKUP($J220,'Stock Data'!$J$2:$J$1239,'Stock Data'!O$2:O$1239)</f>
        <v>82119876</v>
      </c>
      <c r="P220" s="111">
        <f t="shared" si="15"/>
        <v>1.0186876416312949E-3</v>
      </c>
    </row>
    <row r="221" spans="1:16" x14ac:dyDescent="0.3">
      <c r="A221" s="101">
        <v>44599</v>
      </c>
      <c r="B221" s="106" t="str">
        <f t="shared" si="12"/>
        <v>Monday</v>
      </c>
      <c r="C221" s="108">
        <v>405.1</v>
      </c>
      <c r="D221" s="108">
        <v>405.1</v>
      </c>
      <c r="E221" s="108">
        <v>403</v>
      </c>
      <c r="F221" s="108">
        <v>403</v>
      </c>
      <c r="G221" s="108">
        <v>600</v>
      </c>
      <c r="H221" s="111">
        <f t="shared" si="14"/>
        <v>-4.98740802923308E-3</v>
      </c>
      <c r="J221" s="102">
        <f t="shared" si="13"/>
        <v>44599</v>
      </c>
      <c r="K221" s="108">
        <f>_xlfn.XLOOKUP($J221,'Stock Data'!$J$2:$J$1239,'Stock Data'!K$2:K$1239)</f>
        <v>45958.75</v>
      </c>
      <c r="L221" s="108">
        <f>_xlfn.XLOOKUP($J221,'Stock Data'!$J$2:$J$1239,'Stock Data'!L$2:L$1239)</f>
        <v>46139.82</v>
      </c>
      <c r="M221" s="108">
        <f>_xlfn.XLOOKUP($J221,'Stock Data'!$J$2:$J$1239,'Stock Data'!M$2:M$1239)</f>
        <v>45799.67</v>
      </c>
      <c r="N221" s="108">
        <f>_xlfn.XLOOKUP($J221,'Stock Data'!$J$2:$J$1239,'Stock Data'!N$2:N$1239)</f>
        <v>45841.25</v>
      </c>
      <c r="O221" s="108">
        <f>_xlfn.XLOOKUP($J221,'Stock Data'!$J$2:$J$1239,'Stock Data'!O$2:O$1239)</f>
        <v>77220522</v>
      </c>
      <c r="P221" s="111">
        <f t="shared" si="15"/>
        <v>-1.4898828459812142E-3</v>
      </c>
    </row>
    <row r="222" spans="1:16" x14ac:dyDescent="0.3">
      <c r="A222" s="101">
        <v>44600</v>
      </c>
      <c r="B222" s="106" t="str">
        <f t="shared" si="12"/>
        <v>Tuesday</v>
      </c>
      <c r="C222" s="108">
        <v>397</v>
      </c>
      <c r="D222" s="108">
        <v>397</v>
      </c>
      <c r="E222" s="108">
        <v>397</v>
      </c>
      <c r="F222" s="108">
        <v>397</v>
      </c>
      <c r="G222" s="108">
        <v>50100</v>
      </c>
      <c r="H222" s="111">
        <f t="shared" si="14"/>
        <v>-1.488833746898263E-2</v>
      </c>
      <c r="J222" s="102">
        <f t="shared" si="13"/>
        <v>44600</v>
      </c>
      <c r="K222" s="108">
        <f>_xlfn.XLOOKUP($J222,'Stock Data'!$J$2:$J$1239,'Stock Data'!K$2:K$1239)</f>
        <v>45843.18</v>
      </c>
      <c r="L222" s="108">
        <f>_xlfn.XLOOKUP($J222,'Stock Data'!$J$2:$J$1239,'Stock Data'!L$2:L$1239)</f>
        <v>46040.61</v>
      </c>
      <c r="M222" s="108">
        <f>_xlfn.XLOOKUP($J222,'Stock Data'!$J$2:$J$1239,'Stock Data'!M$2:M$1239)</f>
        <v>45727.64</v>
      </c>
      <c r="N222" s="108">
        <f>_xlfn.XLOOKUP($J222,'Stock Data'!$J$2:$J$1239,'Stock Data'!N$2:N$1239)</f>
        <v>45947.95</v>
      </c>
      <c r="O222" s="108">
        <f>_xlfn.XLOOKUP($J222,'Stock Data'!$J$2:$J$1239,'Stock Data'!O$2:O$1239)</f>
        <v>91897383</v>
      </c>
      <c r="P222" s="111">
        <f t="shared" si="15"/>
        <v>2.3275979603522394E-3</v>
      </c>
    </row>
    <row r="223" spans="1:16" x14ac:dyDescent="0.3">
      <c r="A223" s="101">
        <v>44601</v>
      </c>
      <c r="B223" s="106" t="str">
        <f t="shared" si="12"/>
        <v>Wednesday</v>
      </c>
      <c r="C223" s="108">
        <v>403.99</v>
      </c>
      <c r="D223" s="108">
        <v>405.5</v>
      </c>
      <c r="E223" s="108">
        <v>403.99</v>
      </c>
      <c r="F223" s="108">
        <v>405.5</v>
      </c>
      <c r="G223" s="108">
        <v>5800</v>
      </c>
      <c r="H223" s="111">
        <f t="shared" si="14"/>
        <v>2.1410579345088162E-2</v>
      </c>
      <c r="J223" s="102">
        <f t="shared" si="13"/>
        <v>44601</v>
      </c>
      <c r="K223" s="108">
        <f>_xlfn.XLOOKUP($J223,'Stock Data'!$J$2:$J$1239,'Stock Data'!K$2:K$1239)</f>
        <v>46032.71</v>
      </c>
      <c r="L223" s="108">
        <f>_xlfn.XLOOKUP($J223,'Stock Data'!$J$2:$J$1239,'Stock Data'!L$2:L$1239)</f>
        <v>46408.83</v>
      </c>
      <c r="M223" s="108">
        <f>_xlfn.XLOOKUP($J223,'Stock Data'!$J$2:$J$1239,'Stock Data'!M$2:M$1239)</f>
        <v>45992.97</v>
      </c>
      <c r="N223" s="108">
        <f>_xlfn.XLOOKUP($J223,'Stock Data'!$J$2:$J$1239,'Stock Data'!N$2:N$1239)</f>
        <v>46339.76</v>
      </c>
      <c r="O223" s="108">
        <f>_xlfn.XLOOKUP($J223,'Stock Data'!$J$2:$J$1239,'Stock Data'!O$2:O$1239)</f>
        <v>125209538</v>
      </c>
      <c r="P223" s="111">
        <f t="shared" si="15"/>
        <v>8.5272574728579836E-3</v>
      </c>
    </row>
    <row r="224" spans="1:16" x14ac:dyDescent="0.3">
      <c r="A224" s="101">
        <v>44602</v>
      </c>
      <c r="B224" s="106" t="str">
        <f t="shared" si="12"/>
        <v>Thursday</v>
      </c>
      <c r="C224" s="108">
        <v>409.9</v>
      </c>
      <c r="D224" s="108">
        <v>409.9</v>
      </c>
      <c r="E224" s="108">
        <v>409</v>
      </c>
      <c r="F224" s="108">
        <v>409</v>
      </c>
      <c r="G224" s="108">
        <v>200</v>
      </c>
      <c r="H224" s="111">
        <f t="shared" si="14"/>
        <v>8.6313193588162754E-3</v>
      </c>
      <c r="J224" s="102">
        <f t="shared" si="13"/>
        <v>44602</v>
      </c>
      <c r="K224" s="108">
        <f>_xlfn.XLOOKUP($J224,'Stock Data'!$J$2:$J$1239,'Stock Data'!K$2:K$1239)</f>
        <v>46349.5</v>
      </c>
      <c r="L224" s="108">
        <f>_xlfn.XLOOKUP($J224,'Stock Data'!$J$2:$J$1239,'Stock Data'!L$2:L$1239)</f>
        <v>46468.26</v>
      </c>
      <c r="M224" s="108">
        <f>_xlfn.XLOOKUP($J224,'Stock Data'!$J$2:$J$1239,'Stock Data'!M$2:M$1239)</f>
        <v>45936.18</v>
      </c>
      <c r="N224" s="108">
        <f>_xlfn.XLOOKUP($J224,'Stock Data'!$J$2:$J$1239,'Stock Data'!N$2:N$1239)</f>
        <v>45940.04</v>
      </c>
      <c r="O224" s="108">
        <f>_xlfn.XLOOKUP($J224,'Stock Data'!$J$2:$J$1239,'Stock Data'!O$2:O$1239)</f>
        <v>112176623</v>
      </c>
      <c r="P224" s="111">
        <f t="shared" si="15"/>
        <v>-8.6258539103353394E-3</v>
      </c>
    </row>
    <row r="225" spans="1:16" x14ac:dyDescent="0.3">
      <c r="A225" s="101">
        <v>44603</v>
      </c>
      <c r="B225" s="106" t="str">
        <f t="shared" si="12"/>
        <v>Friday</v>
      </c>
      <c r="C225" s="108">
        <v>415</v>
      </c>
      <c r="D225" s="108">
        <v>429.85</v>
      </c>
      <c r="E225" s="108">
        <v>415</v>
      </c>
      <c r="F225" s="108">
        <v>425.61</v>
      </c>
      <c r="G225" s="108">
        <v>3600</v>
      </c>
      <c r="H225" s="111">
        <f t="shared" si="14"/>
        <v>4.0611246943765313E-2</v>
      </c>
      <c r="J225" s="102">
        <f t="shared" si="13"/>
        <v>44603</v>
      </c>
      <c r="K225" s="108">
        <f>_xlfn.XLOOKUP($J225,'Stock Data'!$J$2:$J$1239,'Stock Data'!K$2:K$1239)</f>
        <v>45941.34</v>
      </c>
      <c r="L225" s="108">
        <f>_xlfn.XLOOKUP($J225,'Stock Data'!$J$2:$J$1239,'Stock Data'!L$2:L$1239)</f>
        <v>46144.49</v>
      </c>
      <c r="M225" s="108">
        <f>_xlfn.XLOOKUP($J225,'Stock Data'!$J$2:$J$1239,'Stock Data'!M$2:M$1239)</f>
        <v>45838.75</v>
      </c>
      <c r="N225" s="108">
        <f>_xlfn.XLOOKUP($J225,'Stock Data'!$J$2:$J$1239,'Stock Data'!N$2:N$1239)</f>
        <v>46079.37</v>
      </c>
      <c r="O225" s="108">
        <f>_xlfn.XLOOKUP($J225,'Stock Data'!$J$2:$J$1239,'Stock Data'!O$2:O$1239)</f>
        <v>84566424</v>
      </c>
      <c r="P225" s="111">
        <f t="shared" si="15"/>
        <v>3.032866318792969E-3</v>
      </c>
    </row>
    <row r="226" spans="1:16" x14ac:dyDescent="0.3">
      <c r="A226" s="101">
        <v>44608</v>
      </c>
      <c r="B226" s="106" t="str">
        <f t="shared" si="12"/>
        <v>Wednesday</v>
      </c>
      <c r="C226" s="108">
        <v>415</v>
      </c>
      <c r="D226" s="108">
        <v>415</v>
      </c>
      <c r="E226" s="108">
        <v>415</v>
      </c>
      <c r="F226" s="108">
        <v>415</v>
      </c>
      <c r="G226" s="108">
        <v>100</v>
      </c>
      <c r="H226" s="111">
        <f t="shared" si="14"/>
        <v>-2.4928925542163045E-2</v>
      </c>
      <c r="J226" s="102">
        <f t="shared" si="13"/>
        <v>44608</v>
      </c>
      <c r="K226" s="108">
        <f>_xlfn.XLOOKUP($J226,'Stock Data'!$J$2:$J$1239,'Stock Data'!K$2:K$1239)</f>
        <v>45834.54</v>
      </c>
      <c r="L226" s="108">
        <f>_xlfn.XLOOKUP($J226,'Stock Data'!$J$2:$J$1239,'Stock Data'!L$2:L$1239)</f>
        <v>45904.69</v>
      </c>
      <c r="M226" s="108">
        <f>_xlfn.XLOOKUP($J226,'Stock Data'!$J$2:$J$1239,'Stock Data'!M$2:M$1239)</f>
        <v>45603.65</v>
      </c>
      <c r="N226" s="108">
        <f>_xlfn.XLOOKUP($J226,'Stock Data'!$J$2:$J$1239,'Stock Data'!N$2:N$1239)</f>
        <v>45684.800000000003</v>
      </c>
      <c r="O226" s="108">
        <f>_xlfn.XLOOKUP($J226,'Stock Data'!$J$2:$J$1239,'Stock Data'!O$2:O$1239)</f>
        <v>78140056</v>
      </c>
      <c r="P226" s="111">
        <f t="shared" si="15"/>
        <v>-8.5628340838861221E-3</v>
      </c>
    </row>
    <row r="227" spans="1:16" x14ac:dyDescent="0.3">
      <c r="A227" s="101">
        <v>44610</v>
      </c>
      <c r="B227" s="106" t="str">
        <f t="shared" si="12"/>
        <v>Friday</v>
      </c>
      <c r="C227" s="108">
        <v>415</v>
      </c>
      <c r="D227" s="108">
        <v>415</v>
      </c>
      <c r="E227" s="108">
        <v>415</v>
      </c>
      <c r="F227" s="108">
        <v>415</v>
      </c>
      <c r="G227" s="108">
        <v>100</v>
      </c>
      <c r="H227" s="111">
        <f t="shared" si="14"/>
        <v>0</v>
      </c>
      <c r="J227" s="102">
        <f t="shared" si="13"/>
        <v>44610</v>
      </c>
      <c r="K227" s="108">
        <f>_xlfn.XLOOKUP($J227,'Stock Data'!$J$2:$J$1239,'Stock Data'!K$2:K$1239)</f>
        <v>45446.14</v>
      </c>
      <c r="L227" s="108">
        <f>_xlfn.XLOOKUP($J227,'Stock Data'!$J$2:$J$1239,'Stock Data'!L$2:L$1239)</f>
        <v>45706.29</v>
      </c>
      <c r="M227" s="108">
        <f>_xlfn.XLOOKUP($J227,'Stock Data'!$J$2:$J$1239,'Stock Data'!M$2:M$1239)</f>
        <v>45443.45</v>
      </c>
      <c r="N227" s="108">
        <f>_xlfn.XLOOKUP($J227,'Stock Data'!$J$2:$J$1239,'Stock Data'!N$2:N$1239)</f>
        <v>45675.87</v>
      </c>
      <c r="O227" s="108">
        <f>_xlfn.XLOOKUP($J227,'Stock Data'!$J$2:$J$1239,'Stock Data'!O$2:O$1239)</f>
        <v>113634773</v>
      </c>
      <c r="P227" s="111">
        <f t="shared" si="15"/>
        <v>-1.9546982803909157E-4</v>
      </c>
    </row>
    <row r="228" spans="1:16" x14ac:dyDescent="0.3">
      <c r="A228" s="101">
        <v>44616</v>
      </c>
      <c r="B228" s="106" t="str">
        <f t="shared" si="12"/>
        <v>Thursday</v>
      </c>
      <c r="C228" s="108">
        <v>396.01</v>
      </c>
      <c r="D228" s="108">
        <v>398</v>
      </c>
      <c r="E228" s="108">
        <v>396</v>
      </c>
      <c r="F228" s="108">
        <v>396.09</v>
      </c>
      <c r="G228" s="108">
        <v>2800</v>
      </c>
      <c r="H228" s="111">
        <f t="shared" si="14"/>
        <v>-4.5566265060241022E-2</v>
      </c>
      <c r="J228" s="102">
        <f t="shared" si="13"/>
        <v>44616</v>
      </c>
      <c r="K228" s="108">
        <f>_xlfn.XLOOKUP($J228,'Stock Data'!$J$2:$J$1239,'Stock Data'!K$2:K$1239)</f>
        <v>44627.35</v>
      </c>
      <c r="L228" s="108">
        <f>_xlfn.XLOOKUP($J228,'Stock Data'!$J$2:$J$1239,'Stock Data'!L$2:L$1239)</f>
        <v>44627.35</v>
      </c>
      <c r="M228" s="108">
        <f>_xlfn.XLOOKUP($J228,'Stock Data'!$J$2:$J$1239,'Stock Data'!M$2:M$1239)</f>
        <v>43791.31</v>
      </c>
      <c r="N228" s="108">
        <f>_xlfn.XLOOKUP($J228,'Stock Data'!$J$2:$J$1239,'Stock Data'!N$2:N$1239)</f>
        <v>43830.51</v>
      </c>
      <c r="O228" s="108">
        <f>_xlfn.XLOOKUP($J228,'Stock Data'!$J$2:$J$1239,'Stock Data'!O$2:O$1239)</f>
        <v>136261424</v>
      </c>
      <c r="P228" s="111">
        <f t="shared" si="15"/>
        <v>-4.0401200896666017E-2</v>
      </c>
    </row>
    <row r="229" spans="1:16" x14ac:dyDescent="0.3">
      <c r="A229" s="101">
        <v>44621</v>
      </c>
      <c r="B229" s="106" t="str">
        <f t="shared" si="12"/>
        <v>Tuesday</v>
      </c>
      <c r="C229" s="108">
        <v>419.99</v>
      </c>
      <c r="D229" s="108">
        <v>419.99</v>
      </c>
      <c r="E229" s="108">
        <v>419.99</v>
      </c>
      <c r="F229" s="108">
        <v>419.99</v>
      </c>
      <c r="G229" s="108">
        <v>100</v>
      </c>
      <c r="H229" s="111">
        <f t="shared" si="14"/>
        <v>6.0339821757681426E-2</v>
      </c>
      <c r="J229" s="102">
        <f t="shared" si="13"/>
        <v>44621</v>
      </c>
      <c r="K229" s="108">
        <f>_xlfn.XLOOKUP($J229,'Stock Data'!$J$2:$J$1239,'Stock Data'!K$2:K$1239)</f>
        <v>44962.79</v>
      </c>
      <c r="L229" s="108">
        <f>_xlfn.XLOOKUP($J229,'Stock Data'!$J$2:$J$1239,'Stock Data'!L$2:L$1239)</f>
        <v>45016.65</v>
      </c>
      <c r="M229" s="108">
        <f>_xlfn.XLOOKUP($J229,'Stock Data'!$J$2:$J$1239,'Stock Data'!M$2:M$1239)</f>
        <v>44484.37</v>
      </c>
      <c r="N229" s="108">
        <f>_xlfn.XLOOKUP($J229,'Stock Data'!$J$2:$J$1239,'Stock Data'!N$2:N$1239)</f>
        <v>44803.58</v>
      </c>
      <c r="O229" s="108">
        <f>_xlfn.XLOOKUP($J229,'Stock Data'!$J$2:$J$1239,'Stock Data'!O$2:O$1239)</f>
        <v>129060091</v>
      </c>
      <c r="P229" s="111">
        <f t="shared" si="15"/>
        <v>2.2200745553725011E-2</v>
      </c>
    </row>
    <row r="230" spans="1:16" x14ac:dyDescent="0.3">
      <c r="A230" s="101">
        <v>44627</v>
      </c>
      <c r="B230" s="106" t="str">
        <f t="shared" si="12"/>
        <v>Monday</v>
      </c>
      <c r="C230" s="108">
        <v>390.11</v>
      </c>
      <c r="D230" s="108">
        <v>410</v>
      </c>
      <c r="E230" s="108">
        <v>390.11</v>
      </c>
      <c r="F230" s="108">
        <v>409.8</v>
      </c>
      <c r="G230" s="108">
        <v>1600</v>
      </c>
      <c r="H230" s="111">
        <f t="shared" si="14"/>
        <v>-2.4262482440058089E-2</v>
      </c>
      <c r="J230" s="102">
        <f t="shared" si="13"/>
        <v>44627</v>
      </c>
      <c r="K230" s="108">
        <f>_xlfn.XLOOKUP($J230,'Stock Data'!$J$2:$J$1239,'Stock Data'!K$2:K$1239)</f>
        <v>44331.13</v>
      </c>
      <c r="L230" s="108">
        <f>_xlfn.XLOOKUP($J230,'Stock Data'!$J$2:$J$1239,'Stock Data'!L$2:L$1239)</f>
        <v>44331.13</v>
      </c>
      <c r="M230" s="108">
        <f>_xlfn.XLOOKUP($J230,'Stock Data'!$J$2:$J$1239,'Stock Data'!M$2:M$1239)</f>
        <v>43049.41</v>
      </c>
      <c r="N230" s="108">
        <f>_xlfn.XLOOKUP($J230,'Stock Data'!$J$2:$J$1239,'Stock Data'!N$2:N$1239)</f>
        <v>43266.97</v>
      </c>
      <c r="O230" s="108">
        <f>_xlfn.XLOOKUP($J230,'Stock Data'!$J$2:$J$1239,'Stock Data'!O$2:O$1239)</f>
        <v>104842757</v>
      </c>
      <c r="P230" s="111">
        <f t="shared" si="15"/>
        <v>-3.4296589692163003E-2</v>
      </c>
    </row>
    <row r="231" spans="1:16" x14ac:dyDescent="0.3">
      <c r="A231" s="101">
        <v>44630</v>
      </c>
      <c r="B231" s="106" t="str">
        <f t="shared" si="12"/>
        <v>Thursday</v>
      </c>
      <c r="C231" s="108">
        <v>419.9</v>
      </c>
      <c r="D231" s="108">
        <v>419.9</v>
      </c>
      <c r="E231" s="108">
        <v>400</v>
      </c>
      <c r="F231" s="108">
        <v>406.22</v>
      </c>
      <c r="G231" s="108">
        <v>1000</v>
      </c>
      <c r="H231" s="111">
        <f t="shared" si="14"/>
        <v>-8.7359687652513035E-3</v>
      </c>
      <c r="J231" s="102">
        <f t="shared" si="13"/>
        <v>44630</v>
      </c>
      <c r="K231" s="108">
        <f>_xlfn.XLOOKUP($J231,'Stock Data'!$J$2:$J$1239,'Stock Data'!K$2:K$1239)</f>
        <v>43347.5</v>
      </c>
      <c r="L231" s="108">
        <f>_xlfn.XLOOKUP($J231,'Stock Data'!$J$2:$J$1239,'Stock Data'!L$2:L$1239)</f>
        <v>43921.82</v>
      </c>
      <c r="M231" s="108">
        <f>_xlfn.XLOOKUP($J231,'Stock Data'!$J$2:$J$1239,'Stock Data'!M$2:M$1239)</f>
        <v>43347.5</v>
      </c>
      <c r="N231" s="108">
        <f>_xlfn.XLOOKUP($J231,'Stock Data'!$J$2:$J$1239,'Stock Data'!N$2:N$1239)</f>
        <v>43853.62</v>
      </c>
      <c r="O231" s="108">
        <f>_xlfn.XLOOKUP($J231,'Stock Data'!$J$2:$J$1239,'Stock Data'!O$2:O$1239)</f>
        <v>83786258</v>
      </c>
      <c r="P231" s="111">
        <f t="shared" si="15"/>
        <v>1.3558841767750351E-2</v>
      </c>
    </row>
    <row r="232" spans="1:16" x14ac:dyDescent="0.3">
      <c r="A232" s="101">
        <v>44631</v>
      </c>
      <c r="B232" s="106" t="str">
        <f t="shared" si="12"/>
        <v>Friday</v>
      </c>
      <c r="C232" s="108">
        <v>400</v>
      </c>
      <c r="D232" s="108">
        <v>406</v>
      </c>
      <c r="E232" s="108">
        <v>400</v>
      </c>
      <c r="F232" s="108">
        <v>400</v>
      </c>
      <c r="G232" s="108">
        <v>500</v>
      </c>
      <c r="H232" s="111">
        <f t="shared" si="14"/>
        <v>-1.5311899955689101E-2</v>
      </c>
      <c r="J232" s="102">
        <f t="shared" si="13"/>
        <v>44631</v>
      </c>
      <c r="K232" s="108">
        <f>_xlfn.XLOOKUP($J232,'Stock Data'!$J$2:$J$1239,'Stock Data'!K$2:K$1239)</f>
        <v>43709.02</v>
      </c>
      <c r="L232" s="108">
        <f>_xlfn.XLOOKUP($J232,'Stock Data'!$J$2:$J$1239,'Stock Data'!L$2:L$1239)</f>
        <v>43966.27</v>
      </c>
      <c r="M232" s="108">
        <f>_xlfn.XLOOKUP($J232,'Stock Data'!$J$2:$J$1239,'Stock Data'!M$2:M$1239)</f>
        <v>43595.06</v>
      </c>
      <c r="N232" s="108">
        <f>_xlfn.XLOOKUP($J232,'Stock Data'!$J$2:$J$1239,'Stock Data'!N$2:N$1239)</f>
        <v>43653.33</v>
      </c>
      <c r="O232" s="108">
        <f>_xlfn.XLOOKUP($J232,'Stock Data'!$J$2:$J$1239,'Stock Data'!O$2:O$1239)</f>
        <v>61845753</v>
      </c>
      <c r="P232" s="111">
        <f t="shared" si="15"/>
        <v>-4.567239831056156E-3</v>
      </c>
    </row>
    <row r="233" spans="1:16" x14ac:dyDescent="0.3">
      <c r="A233" s="101">
        <v>44634</v>
      </c>
      <c r="B233" s="106" t="str">
        <f t="shared" si="12"/>
        <v>Monday</v>
      </c>
      <c r="C233" s="108">
        <v>400</v>
      </c>
      <c r="D233" s="108">
        <v>400</v>
      </c>
      <c r="E233" s="108">
        <v>400</v>
      </c>
      <c r="F233" s="108">
        <v>400</v>
      </c>
      <c r="G233" s="108">
        <v>800</v>
      </c>
      <c r="H233" s="111">
        <f t="shared" si="14"/>
        <v>0</v>
      </c>
      <c r="J233" s="102">
        <f t="shared" si="13"/>
        <v>44634</v>
      </c>
      <c r="K233" s="108">
        <f>_xlfn.XLOOKUP($J233,'Stock Data'!$J$2:$J$1239,'Stock Data'!K$2:K$1239)</f>
        <v>43698.44</v>
      </c>
      <c r="L233" s="108">
        <f>_xlfn.XLOOKUP($J233,'Stock Data'!$J$2:$J$1239,'Stock Data'!L$2:L$1239)</f>
        <v>43767.77</v>
      </c>
      <c r="M233" s="108">
        <f>_xlfn.XLOOKUP($J233,'Stock Data'!$J$2:$J$1239,'Stock Data'!M$2:M$1239)</f>
        <v>43324.83</v>
      </c>
      <c r="N233" s="108">
        <f>_xlfn.XLOOKUP($J233,'Stock Data'!$J$2:$J$1239,'Stock Data'!N$2:N$1239)</f>
        <v>43366.89</v>
      </c>
      <c r="O233" s="108">
        <f>_xlfn.XLOOKUP($J233,'Stock Data'!$J$2:$J$1239,'Stock Data'!O$2:O$1239)</f>
        <v>43211362</v>
      </c>
      <c r="P233" s="111">
        <f t="shared" si="15"/>
        <v>-6.5616987295127847E-3</v>
      </c>
    </row>
    <row r="234" spans="1:16" x14ac:dyDescent="0.3">
      <c r="A234" s="101">
        <v>44635</v>
      </c>
      <c r="B234" s="106" t="str">
        <f t="shared" si="12"/>
        <v>Tuesday</v>
      </c>
      <c r="C234" s="108">
        <v>400</v>
      </c>
      <c r="D234" s="108">
        <v>400</v>
      </c>
      <c r="E234" s="108">
        <v>400</v>
      </c>
      <c r="F234" s="108">
        <v>400</v>
      </c>
      <c r="G234" s="108">
        <v>700</v>
      </c>
      <c r="H234" s="111">
        <f t="shared" si="14"/>
        <v>0</v>
      </c>
      <c r="J234" s="102">
        <f t="shared" si="13"/>
        <v>44635</v>
      </c>
      <c r="K234" s="108">
        <f>_xlfn.XLOOKUP($J234,'Stock Data'!$J$2:$J$1239,'Stock Data'!K$2:K$1239)</f>
        <v>43432.18</v>
      </c>
      <c r="L234" s="108">
        <f>_xlfn.XLOOKUP($J234,'Stock Data'!$J$2:$J$1239,'Stock Data'!L$2:L$1239)</f>
        <v>43793.57</v>
      </c>
      <c r="M234" s="108">
        <f>_xlfn.XLOOKUP($J234,'Stock Data'!$J$2:$J$1239,'Stock Data'!M$2:M$1239)</f>
        <v>43325.59</v>
      </c>
      <c r="N234" s="108">
        <f>_xlfn.XLOOKUP($J234,'Stock Data'!$J$2:$J$1239,'Stock Data'!N$2:N$1239)</f>
        <v>43719.82</v>
      </c>
      <c r="O234" s="108">
        <f>_xlfn.XLOOKUP($J234,'Stock Data'!$J$2:$J$1239,'Stock Data'!O$2:O$1239)</f>
        <v>48986559</v>
      </c>
      <c r="P234" s="111">
        <f t="shared" si="15"/>
        <v>8.1382363365231011E-3</v>
      </c>
    </row>
    <row r="235" spans="1:16" x14ac:dyDescent="0.3">
      <c r="A235" s="101">
        <v>44636</v>
      </c>
      <c r="B235" s="106" t="str">
        <f t="shared" si="12"/>
        <v>Wednesday</v>
      </c>
      <c r="C235" s="108">
        <v>396.02</v>
      </c>
      <c r="D235" s="108">
        <v>396.02</v>
      </c>
      <c r="E235" s="108">
        <v>396</v>
      </c>
      <c r="F235" s="108">
        <v>396</v>
      </c>
      <c r="G235" s="108">
        <v>800</v>
      </c>
      <c r="H235" s="111">
        <f t="shared" si="14"/>
        <v>-0.01</v>
      </c>
      <c r="J235" s="102">
        <f t="shared" si="13"/>
        <v>44636</v>
      </c>
      <c r="K235" s="108">
        <f>_xlfn.XLOOKUP($J235,'Stock Data'!$J$2:$J$1239,'Stock Data'!K$2:K$1239)</f>
        <v>43804.62</v>
      </c>
      <c r="L235" s="108">
        <f>_xlfn.XLOOKUP($J235,'Stock Data'!$J$2:$J$1239,'Stock Data'!L$2:L$1239)</f>
        <v>44283.88</v>
      </c>
      <c r="M235" s="108">
        <f>_xlfn.XLOOKUP($J235,'Stock Data'!$J$2:$J$1239,'Stock Data'!M$2:M$1239)</f>
        <v>43804.62</v>
      </c>
      <c r="N235" s="108">
        <f>_xlfn.XLOOKUP($J235,'Stock Data'!$J$2:$J$1239,'Stock Data'!N$2:N$1239)</f>
        <v>43975.69</v>
      </c>
      <c r="O235" s="108">
        <f>_xlfn.XLOOKUP($J235,'Stock Data'!$J$2:$J$1239,'Stock Data'!O$2:O$1239)</f>
        <v>77395255</v>
      </c>
      <c r="P235" s="111">
        <f t="shared" si="15"/>
        <v>5.8524943606813257E-3</v>
      </c>
    </row>
    <row r="236" spans="1:16" x14ac:dyDescent="0.3">
      <c r="A236" s="101">
        <v>44637</v>
      </c>
      <c r="B236" s="106" t="str">
        <f t="shared" si="12"/>
        <v>Thursday</v>
      </c>
      <c r="C236" s="108">
        <v>409.59</v>
      </c>
      <c r="D236" s="108">
        <v>409.59</v>
      </c>
      <c r="E236" s="108">
        <v>409.59</v>
      </c>
      <c r="F236" s="108">
        <v>409.59</v>
      </c>
      <c r="G236" s="108">
        <v>100</v>
      </c>
      <c r="H236" s="111">
        <f t="shared" si="14"/>
        <v>3.4318181818181755E-2</v>
      </c>
      <c r="J236" s="102">
        <f t="shared" si="13"/>
        <v>44637</v>
      </c>
      <c r="K236" s="108">
        <f>_xlfn.XLOOKUP($J236,'Stock Data'!$J$2:$J$1239,'Stock Data'!K$2:K$1239)</f>
        <v>44004.38</v>
      </c>
      <c r="L236" s="108">
        <f>_xlfn.XLOOKUP($J236,'Stock Data'!$J$2:$J$1239,'Stock Data'!L$2:L$1239)</f>
        <v>44194.26</v>
      </c>
      <c r="M236" s="108">
        <f>_xlfn.XLOOKUP($J236,'Stock Data'!$J$2:$J$1239,'Stock Data'!M$2:M$1239)</f>
        <v>43796.65</v>
      </c>
      <c r="N236" s="108">
        <f>_xlfn.XLOOKUP($J236,'Stock Data'!$J$2:$J$1239,'Stock Data'!N$2:N$1239)</f>
        <v>43807.23</v>
      </c>
      <c r="O236" s="108">
        <f>_xlfn.XLOOKUP($J236,'Stock Data'!$J$2:$J$1239,'Stock Data'!O$2:O$1239)</f>
        <v>46620425</v>
      </c>
      <c r="P236" s="111">
        <f t="shared" si="15"/>
        <v>-3.8307528545885039E-3</v>
      </c>
    </row>
    <row r="237" spans="1:16" x14ac:dyDescent="0.3">
      <c r="A237" s="101">
        <v>44638</v>
      </c>
      <c r="B237" s="106" t="str">
        <f t="shared" si="12"/>
        <v>Friday</v>
      </c>
      <c r="C237" s="108">
        <v>408.49</v>
      </c>
      <c r="D237" s="108">
        <v>408.49</v>
      </c>
      <c r="E237" s="108">
        <v>408.49</v>
      </c>
      <c r="F237" s="108">
        <v>408.49</v>
      </c>
      <c r="G237" s="108">
        <v>100</v>
      </c>
      <c r="H237" s="111">
        <f t="shared" si="14"/>
        <v>-2.6856124417099195E-3</v>
      </c>
      <c r="J237" s="102">
        <f t="shared" si="13"/>
        <v>44638</v>
      </c>
      <c r="K237" s="108">
        <f>_xlfn.XLOOKUP($J237,'Stock Data'!$J$2:$J$1239,'Stock Data'!K$2:K$1239)</f>
        <v>43565.01</v>
      </c>
      <c r="L237" s="108">
        <f>_xlfn.XLOOKUP($J237,'Stock Data'!$J$2:$J$1239,'Stock Data'!L$2:L$1239)</f>
        <v>43565.01</v>
      </c>
      <c r="M237" s="108">
        <f>_xlfn.XLOOKUP($J237,'Stock Data'!$J$2:$J$1239,'Stock Data'!M$2:M$1239)</f>
        <v>42987.86</v>
      </c>
      <c r="N237" s="108">
        <f>_xlfn.XLOOKUP($J237,'Stock Data'!$J$2:$J$1239,'Stock Data'!N$2:N$1239)</f>
        <v>43029.97</v>
      </c>
      <c r="O237" s="108">
        <f>_xlfn.XLOOKUP($J237,'Stock Data'!$J$2:$J$1239,'Stock Data'!O$2:O$1239)</f>
        <v>92329899</v>
      </c>
      <c r="P237" s="111">
        <f t="shared" si="15"/>
        <v>-1.7742733334200816E-2</v>
      </c>
    </row>
    <row r="238" spans="1:16" x14ac:dyDescent="0.3">
      <c r="A238" s="101">
        <v>44645</v>
      </c>
      <c r="B238" s="106" t="str">
        <f t="shared" si="12"/>
        <v>Friday</v>
      </c>
      <c r="C238" s="108">
        <v>400</v>
      </c>
      <c r="D238" s="108">
        <v>400</v>
      </c>
      <c r="E238" s="108">
        <v>400</v>
      </c>
      <c r="F238" s="108">
        <v>400</v>
      </c>
      <c r="G238" s="108">
        <v>100</v>
      </c>
      <c r="H238" s="111">
        <f t="shared" si="14"/>
        <v>-2.0783862518054318E-2</v>
      </c>
      <c r="J238" s="102">
        <f t="shared" si="13"/>
        <v>44645</v>
      </c>
      <c r="K238" s="108">
        <f>_xlfn.XLOOKUP($J238,'Stock Data'!$J$2:$J$1239,'Stock Data'!K$2:K$1239)</f>
        <v>43533.17</v>
      </c>
      <c r="L238" s="108">
        <f>_xlfn.XLOOKUP($J238,'Stock Data'!$J$2:$J$1239,'Stock Data'!L$2:L$1239)</f>
        <v>43686.35</v>
      </c>
      <c r="M238" s="108">
        <f>_xlfn.XLOOKUP($J238,'Stock Data'!$J$2:$J$1239,'Stock Data'!M$2:M$1239)</f>
        <v>43375.38</v>
      </c>
      <c r="N238" s="108">
        <f>_xlfn.XLOOKUP($J238,'Stock Data'!$J$2:$J$1239,'Stock Data'!N$2:N$1239)</f>
        <v>43551.14</v>
      </c>
      <c r="O238" s="108">
        <f>_xlfn.XLOOKUP($J238,'Stock Data'!$J$2:$J$1239,'Stock Data'!O$2:O$1239)</f>
        <v>68444429</v>
      </c>
      <c r="P238" s="111">
        <f t="shared" si="15"/>
        <v>1.2111790921536738E-2</v>
      </c>
    </row>
    <row r="239" spans="1:16" x14ac:dyDescent="0.3">
      <c r="A239" s="101">
        <v>44648</v>
      </c>
      <c r="B239" s="106" t="str">
        <f t="shared" si="12"/>
        <v>Monday</v>
      </c>
      <c r="C239" s="108">
        <v>418.95</v>
      </c>
      <c r="D239" s="108">
        <v>418.95</v>
      </c>
      <c r="E239" s="108">
        <v>390.02</v>
      </c>
      <c r="F239" s="108">
        <v>391.61</v>
      </c>
      <c r="G239" s="108">
        <v>4100</v>
      </c>
      <c r="H239" s="111">
        <f t="shared" si="14"/>
        <v>-2.0974999999999966E-2</v>
      </c>
      <c r="J239" s="102">
        <f t="shared" si="13"/>
        <v>44648</v>
      </c>
      <c r="K239" s="108">
        <f>_xlfn.XLOOKUP($J239,'Stock Data'!$J$2:$J$1239,'Stock Data'!K$2:K$1239)</f>
        <v>43570.53</v>
      </c>
      <c r="L239" s="108">
        <f>_xlfn.XLOOKUP($J239,'Stock Data'!$J$2:$J$1239,'Stock Data'!L$2:L$1239)</f>
        <v>43933.56</v>
      </c>
      <c r="M239" s="108">
        <f>_xlfn.XLOOKUP($J239,'Stock Data'!$J$2:$J$1239,'Stock Data'!M$2:M$1239)</f>
        <v>43291.01</v>
      </c>
      <c r="N239" s="108">
        <f>_xlfn.XLOOKUP($J239,'Stock Data'!$J$2:$J$1239,'Stock Data'!N$2:N$1239)</f>
        <v>43933.56</v>
      </c>
      <c r="O239" s="108">
        <f>_xlfn.XLOOKUP($J239,'Stock Data'!$J$2:$J$1239,'Stock Data'!O$2:O$1239)</f>
        <v>59114034</v>
      </c>
      <c r="P239" s="111">
        <f t="shared" si="15"/>
        <v>8.7809412107237202E-3</v>
      </c>
    </row>
    <row r="240" spans="1:16" x14ac:dyDescent="0.3">
      <c r="A240" s="101">
        <v>44649</v>
      </c>
      <c r="B240" s="106" t="str">
        <f t="shared" si="12"/>
        <v>Tuesday</v>
      </c>
      <c r="C240" s="108">
        <v>392.14</v>
      </c>
      <c r="D240" s="108">
        <v>397.99</v>
      </c>
      <c r="E240" s="108">
        <v>391</v>
      </c>
      <c r="F240" s="108">
        <v>397.99</v>
      </c>
      <c r="G240" s="108">
        <v>5100</v>
      </c>
      <c r="H240" s="111">
        <f t="shared" si="14"/>
        <v>1.6291718801869193E-2</v>
      </c>
      <c r="J240" s="102">
        <f t="shared" si="13"/>
        <v>44649</v>
      </c>
      <c r="K240" s="108">
        <f>_xlfn.XLOOKUP($J240,'Stock Data'!$J$2:$J$1239,'Stock Data'!K$2:K$1239)</f>
        <v>44089.81</v>
      </c>
      <c r="L240" s="108">
        <f>_xlfn.XLOOKUP($J240,'Stock Data'!$J$2:$J$1239,'Stock Data'!L$2:L$1239)</f>
        <v>44478.58</v>
      </c>
      <c r="M240" s="108">
        <f>_xlfn.XLOOKUP($J240,'Stock Data'!$J$2:$J$1239,'Stock Data'!M$2:M$1239)</f>
        <v>44089.81</v>
      </c>
      <c r="N240" s="108">
        <f>_xlfn.XLOOKUP($J240,'Stock Data'!$J$2:$J$1239,'Stock Data'!N$2:N$1239)</f>
        <v>44438.7</v>
      </c>
      <c r="O240" s="108">
        <f>_xlfn.XLOOKUP($J240,'Stock Data'!$J$2:$J$1239,'Stock Data'!O$2:O$1239)</f>
        <v>105008730</v>
      </c>
      <c r="P240" s="111">
        <f t="shared" si="15"/>
        <v>1.1497816247988997E-2</v>
      </c>
    </row>
    <row r="241" spans="1:16" x14ac:dyDescent="0.3">
      <c r="A241" s="101">
        <v>44650</v>
      </c>
      <c r="B241" s="106" t="str">
        <f t="shared" si="12"/>
        <v>Wednesday</v>
      </c>
      <c r="C241" s="108">
        <v>397</v>
      </c>
      <c r="D241" s="108">
        <v>397</v>
      </c>
      <c r="E241" s="108">
        <v>397</v>
      </c>
      <c r="F241" s="108">
        <v>397</v>
      </c>
      <c r="G241" s="108">
        <v>1100</v>
      </c>
      <c r="H241" s="111">
        <f t="shared" si="14"/>
        <v>-2.4874996859217797E-3</v>
      </c>
      <c r="J241" s="102">
        <f t="shared" si="13"/>
        <v>44650</v>
      </c>
      <c r="K241" s="108">
        <f>_xlfn.XLOOKUP($J241,'Stock Data'!$J$2:$J$1239,'Stock Data'!K$2:K$1239)</f>
        <v>44363.62</v>
      </c>
      <c r="L241" s="108">
        <f>_xlfn.XLOOKUP($J241,'Stock Data'!$J$2:$J$1239,'Stock Data'!L$2:L$1239)</f>
        <v>44444.98</v>
      </c>
      <c r="M241" s="108">
        <f>_xlfn.XLOOKUP($J241,'Stock Data'!$J$2:$J$1239,'Stock Data'!M$2:M$1239)</f>
        <v>43975.67</v>
      </c>
      <c r="N241" s="108">
        <f>_xlfn.XLOOKUP($J241,'Stock Data'!$J$2:$J$1239,'Stock Data'!N$2:N$1239)</f>
        <v>44337.56</v>
      </c>
      <c r="O241" s="108">
        <f>_xlfn.XLOOKUP($J241,'Stock Data'!$J$2:$J$1239,'Stock Data'!O$2:O$1239)</f>
        <v>115692134</v>
      </c>
      <c r="P241" s="111">
        <f t="shared" si="15"/>
        <v>-2.2759441657834146E-3</v>
      </c>
    </row>
    <row r="242" spans="1:16" x14ac:dyDescent="0.3">
      <c r="A242" s="101">
        <v>44651</v>
      </c>
      <c r="B242" s="106" t="str">
        <f t="shared" si="12"/>
        <v>Thursday</v>
      </c>
      <c r="C242" s="108">
        <v>396</v>
      </c>
      <c r="D242" s="108">
        <v>396</v>
      </c>
      <c r="E242" s="108">
        <v>393.51</v>
      </c>
      <c r="F242" s="108">
        <v>394</v>
      </c>
      <c r="G242" s="108">
        <v>2300</v>
      </c>
      <c r="H242" s="111">
        <f t="shared" si="14"/>
        <v>-7.556675062972292E-3</v>
      </c>
      <c r="J242" s="102">
        <f t="shared" si="13"/>
        <v>44651</v>
      </c>
      <c r="K242" s="108">
        <f>_xlfn.XLOOKUP($J242,'Stock Data'!$J$2:$J$1239,'Stock Data'!K$2:K$1239)</f>
        <v>44374.239999999998</v>
      </c>
      <c r="L242" s="108">
        <f>_xlfn.XLOOKUP($J242,'Stock Data'!$J$2:$J$1239,'Stock Data'!L$2:L$1239)</f>
        <v>44928.83</v>
      </c>
      <c r="M242" s="108">
        <f>_xlfn.XLOOKUP($J242,'Stock Data'!$J$2:$J$1239,'Stock Data'!M$2:M$1239)</f>
        <v>44352.53</v>
      </c>
      <c r="N242" s="108">
        <f>_xlfn.XLOOKUP($J242,'Stock Data'!$J$2:$J$1239,'Stock Data'!N$2:N$1239)</f>
        <v>44928.83</v>
      </c>
      <c r="O242" s="108">
        <f>_xlfn.XLOOKUP($J242,'Stock Data'!$J$2:$J$1239,'Stock Data'!O$2:O$1239)</f>
        <v>165238744</v>
      </c>
      <c r="P242" s="111">
        <f t="shared" si="15"/>
        <v>1.3335645894812526E-2</v>
      </c>
    </row>
    <row r="243" spans="1:16" x14ac:dyDescent="0.3">
      <c r="A243" s="101">
        <v>44652</v>
      </c>
      <c r="B243" s="106" t="str">
        <f t="shared" si="12"/>
        <v>Friday</v>
      </c>
      <c r="C243" s="108">
        <v>393.01</v>
      </c>
      <c r="D243" s="108">
        <v>393.01</v>
      </c>
      <c r="E243" s="108">
        <v>393</v>
      </c>
      <c r="F243" s="108">
        <v>393</v>
      </c>
      <c r="G243" s="108">
        <v>1000</v>
      </c>
      <c r="H243" s="111">
        <f t="shared" si="14"/>
        <v>-2.5380710659898475E-3</v>
      </c>
      <c r="J243" s="102">
        <f t="shared" si="13"/>
        <v>44652</v>
      </c>
      <c r="K243" s="108">
        <f>_xlfn.XLOOKUP($J243,'Stock Data'!$J$2:$J$1239,'Stock Data'!K$2:K$1239)</f>
        <v>44908.94</v>
      </c>
      <c r="L243" s="108">
        <f>_xlfn.XLOOKUP($J243,'Stock Data'!$J$2:$J$1239,'Stock Data'!L$2:L$1239)</f>
        <v>45396.14</v>
      </c>
      <c r="M243" s="108">
        <f>_xlfn.XLOOKUP($J243,'Stock Data'!$J$2:$J$1239,'Stock Data'!M$2:M$1239)</f>
        <v>44654.95</v>
      </c>
      <c r="N243" s="108">
        <f>_xlfn.XLOOKUP($J243,'Stock Data'!$J$2:$J$1239,'Stock Data'!N$2:N$1239)</f>
        <v>45152.11</v>
      </c>
      <c r="O243" s="108">
        <f>_xlfn.XLOOKUP($J243,'Stock Data'!$J$2:$J$1239,'Stock Data'!O$2:O$1239)</f>
        <v>126507431</v>
      </c>
      <c r="P243" s="111">
        <f t="shared" si="15"/>
        <v>4.9696375356313265E-3</v>
      </c>
    </row>
    <row r="244" spans="1:16" x14ac:dyDescent="0.3">
      <c r="A244" s="101">
        <v>44656</v>
      </c>
      <c r="B244" s="106" t="str">
        <f t="shared" si="12"/>
        <v>Tuesday</v>
      </c>
      <c r="C244" s="108">
        <v>400</v>
      </c>
      <c r="D244" s="108">
        <v>400</v>
      </c>
      <c r="E244" s="108">
        <v>400</v>
      </c>
      <c r="F244" s="108">
        <v>400</v>
      </c>
      <c r="G244" s="108">
        <v>200</v>
      </c>
      <c r="H244" s="111">
        <f t="shared" si="14"/>
        <v>1.7811704834605598E-2</v>
      </c>
      <c r="J244" s="102">
        <f t="shared" si="13"/>
        <v>44656</v>
      </c>
      <c r="K244" s="108">
        <f>_xlfn.XLOOKUP($J244,'Stock Data'!$J$2:$J$1239,'Stock Data'!K$2:K$1239)</f>
        <v>43870.69</v>
      </c>
      <c r="L244" s="108">
        <f>_xlfn.XLOOKUP($J244,'Stock Data'!$J$2:$J$1239,'Stock Data'!L$2:L$1239)</f>
        <v>44289.83</v>
      </c>
      <c r="M244" s="108">
        <f>_xlfn.XLOOKUP($J244,'Stock Data'!$J$2:$J$1239,'Stock Data'!M$2:M$1239)</f>
        <v>43782.26</v>
      </c>
      <c r="N244" s="108">
        <f>_xlfn.XLOOKUP($J244,'Stock Data'!$J$2:$J$1239,'Stock Data'!N$2:N$1239)</f>
        <v>43928.08</v>
      </c>
      <c r="O244" s="108">
        <f>_xlfn.XLOOKUP($J244,'Stock Data'!$J$2:$J$1239,'Stock Data'!O$2:O$1239)</f>
        <v>52688446</v>
      </c>
      <c r="P244" s="111">
        <f t="shared" si="15"/>
        <v>-2.7109032113892324E-2</v>
      </c>
    </row>
    <row r="245" spans="1:16" x14ac:dyDescent="0.3">
      <c r="A245" s="101">
        <v>44657</v>
      </c>
      <c r="B245" s="106" t="str">
        <f t="shared" si="12"/>
        <v>Wednesday</v>
      </c>
      <c r="C245" s="108">
        <v>409.89</v>
      </c>
      <c r="D245" s="108">
        <v>412</v>
      </c>
      <c r="E245" s="108">
        <v>401</v>
      </c>
      <c r="F245" s="108">
        <v>401</v>
      </c>
      <c r="G245" s="108">
        <v>1900</v>
      </c>
      <c r="H245" s="111">
        <f t="shared" si="14"/>
        <v>2.5000000000000001E-3</v>
      </c>
      <c r="J245" s="102">
        <f t="shared" si="13"/>
        <v>44657</v>
      </c>
      <c r="K245" s="108">
        <f>_xlfn.XLOOKUP($J245,'Stock Data'!$J$2:$J$1239,'Stock Data'!K$2:K$1239)</f>
        <v>43943.21</v>
      </c>
      <c r="L245" s="108">
        <f>_xlfn.XLOOKUP($J245,'Stock Data'!$J$2:$J$1239,'Stock Data'!L$2:L$1239)</f>
        <v>44377.919999999998</v>
      </c>
      <c r="M245" s="108">
        <f>_xlfn.XLOOKUP($J245,'Stock Data'!$J$2:$J$1239,'Stock Data'!M$2:M$1239)</f>
        <v>43943.21</v>
      </c>
      <c r="N245" s="108">
        <f>_xlfn.XLOOKUP($J245,'Stock Data'!$J$2:$J$1239,'Stock Data'!N$2:N$1239)</f>
        <v>44111.1</v>
      </c>
      <c r="O245" s="108">
        <f>_xlfn.XLOOKUP($J245,'Stock Data'!$J$2:$J$1239,'Stock Data'!O$2:O$1239)</f>
        <v>47006666</v>
      </c>
      <c r="P245" s="111">
        <f t="shared" si="15"/>
        <v>4.1663555520750463E-3</v>
      </c>
    </row>
    <row r="246" spans="1:16" x14ac:dyDescent="0.3">
      <c r="A246" s="101">
        <v>44662</v>
      </c>
      <c r="B246" s="106" t="str">
        <f t="shared" si="12"/>
        <v>Monday</v>
      </c>
      <c r="C246" s="108">
        <v>401.01</v>
      </c>
      <c r="D246" s="108">
        <v>405</v>
      </c>
      <c r="E246" s="108">
        <v>401.01</v>
      </c>
      <c r="F246" s="108">
        <v>405</v>
      </c>
      <c r="G246" s="108">
        <v>500</v>
      </c>
      <c r="H246" s="111">
        <f t="shared" si="14"/>
        <v>9.9750623441396506E-3</v>
      </c>
      <c r="J246" s="102">
        <f t="shared" si="13"/>
        <v>44662</v>
      </c>
      <c r="K246" s="108">
        <f>_xlfn.XLOOKUP($J246,'Stock Data'!$J$2:$J$1239,'Stock Data'!K$2:K$1239)</f>
        <v>45421.52</v>
      </c>
      <c r="L246" s="108">
        <f>_xlfn.XLOOKUP($J246,'Stock Data'!$J$2:$J$1239,'Stock Data'!L$2:L$1239)</f>
        <v>46215.54</v>
      </c>
      <c r="M246" s="108">
        <f>_xlfn.XLOOKUP($J246,'Stock Data'!$J$2:$J$1239,'Stock Data'!M$2:M$1239)</f>
        <v>45421.52</v>
      </c>
      <c r="N246" s="108">
        <f>_xlfn.XLOOKUP($J246,'Stock Data'!$J$2:$J$1239,'Stock Data'!N$2:N$1239)</f>
        <v>46144.959999999999</v>
      </c>
      <c r="O246" s="108">
        <f>_xlfn.XLOOKUP($J246,'Stock Data'!$J$2:$J$1239,'Stock Data'!O$2:O$1239)</f>
        <v>228857846</v>
      </c>
      <c r="P246" s="111">
        <f t="shared" si="15"/>
        <v>4.6107669044752921E-2</v>
      </c>
    </row>
    <row r="247" spans="1:16" x14ac:dyDescent="0.3">
      <c r="A247" s="101">
        <v>44663</v>
      </c>
      <c r="B247" s="106" t="str">
        <f t="shared" si="12"/>
        <v>Tuesday</v>
      </c>
      <c r="C247" s="108">
        <v>405</v>
      </c>
      <c r="D247" s="108">
        <v>405</v>
      </c>
      <c r="E247" s="108">
        <v>405</v>
      </c>
      <c r="F247" s="108">
        <v>405</v>
      </c>
      <c r="G247" s="108">
        <v>200</v>
      </c>
      <c r="H247" s="111">
        <f t="shared" si="14"/>
        <v>0</v>
      </c>
      <c r="J247" s="102">
        <f t="shared" si="13"/>
        <v>44663</v>
      </c>
      <c r="K247" s="108">
        <f>_xlfn.XLOOKUP($J247,'Stock Data'!$J$2:$J$1239,'Stock Data'!K$2:K$1239)</f>
        <v>46267.39</v>
      </c>
      <c r="L247" s="108">
        <f>_xlfn.XLOOKUP($J247,'Stock Data'!$J$2:$J$1239,'Stock Data'!L$2:L$1239)</f>
        <v>46459.26</v>
      </c>
      <c r="M247" s="108">
        <f>_xlfn.XLOOKUP($J247,'Stock Data'!$J$2:$J$1239,'Stock Data'!M$2:M$1239)</f>
        <v>45895.25</v>
      </c>
      <c r="N247" s="108">
        <f>_xlfn.XLOOKUP($J247,'Stock Data'!$J$2:$J$1239,'Stock Data'!N$2:N$1239)</f>
        <v>46407.26</v>
      </c>
      <c r="O247" s="108">
        <f>_xlfn.XLOOKUP($J247,'Stock Data'!$J$2:$J$1239,'Stock Data'!O$2:O$1239)</f>
        <v>186748092</v>
      </c>
      <c r="P247" s="111">
        <f t="shared" si="15"/>
        <v>5.6842610763993056E-3</v>
      </c>
    </row>
    <row r="248" spans="1:16" x14ac:dyDescent="0.3">
      <c r="A248" s="101">
        <v>44664</v>
      </c>
      <c r="B248" s="106" t="str">
        <f t="shared" si="12"/>
        <v>Wednesday</v>
      </c>
      <c r="C248" s="108">
        <v>405</v>
      </c>
      <c r="D248" s="108">
        <v>405</v>
      </c>
      <c r="E248" s="108">
        <v>401.01</v>
      </c>
      <c r="F248" s="108">
        <v>401.01</v>
      </c>
      <c r="G248" s="108">
        <v>2700</v>
      </c>
      <c r="H248" s="111">
        <f t="shared" si="14"/>
        <v>-9.8518518518518738E-3</v>
      </c>
      <c r="J248" s="102">
        <f t="shared" si="13"/>
        <v>44664</v>
      </c>
      <c r="K248" s="108">
        <f>_xlfn.XLOOKUP($J248,'Stock Data'!$J$2:$J$1239,'Stock Data'!K$2:K$1239)</f>
        <v>46344.5</v>
      </c>
      <c r="L248" s="108">
        <f>_xlfn.XLOOKUP($J248,'Stock Data'!$J$2:$J$1239,'Stock Data'!L$2:L$1239)</f>
        <v>46643.05</v>
      </c>
      <c r="M248" s="108">
        <f>_xlfn.XLOOKUP($J248,'Stock Data'!$J$2:$J$1239,'Stock Data'!M$2:M$1239)</f>
        <v>46061.58</v>
      </c>
      <c r="N248" s="108">
        <f>_xlfn.XLOOKUP($J248,'Stock Data'!$J$2:$J$1239,'Stock Data'!N$2:N$1239)</f>
        <v>46165.5</v>
      </c>
      <c r="O248" s="108">
        <f>_xlfn.XLOOKUP($J248,'Stock Data'!$J$2:$J$1239,'Stock Data'!O$2:O$1239)</f>
        <v>146432942</v>
      </c>
      <c r="P248" s="111">
        <f t="shared" si="15"/>
        <v>-5.20952971582468E-3</v>
      </c>
    </row>
    <row r="249" spans="1:16" x14ac:dyDescent="0.3">
      <c r="A249" s="101">
        <v>44665</v>
      </c>
      <c r="B249" s="106" t="str">
        <f t="shared" si="12"/>
        <v>Thursday</v>
      </c>
      <c r="C249" s="108">
        <v>401</v>
      </c>
      <c r="D249" s="108">
        <v>401</v>
      </c>
      <c r="E249" s="108">
        <v>401</v>
      </c>
      <c r="F249" s="108">
        <v>401</v>
      </c>
      <c r="G249" s="108">
        <v>2000</v>
      </c>
      <c r="H249" s="111">
        <f t="shared" si="14"/>
        <v>-2.4937033989154649E-5</v>
      </c>
      <c r="J249" s="102">
        <f t="shared" si="13"/>
        <v>44665</v>
      </c>
      <c r="K249" s="108">
        <f>_xlfn.XLOOKUP($J249,'Stock Data'!$J$2:$J$1239,'Stock Data'!K$2:K$1239)</f>
        <v>46188.36</v>
      </c>
      <c r="L249" s="108">
        <f>_xlfn.XLOOKUP($J249,'Stock Data'!$J$2:$J$1239,'Stock Data'!L$2:L$1239)</f>
        <v>46510.11</v>
      </c>
      <c r="M249" s="108">
        <f>_xlfn.XLOOKUP($J249,'Stock Data'!$J$2:$J$1239,'Stock Data'!M$2:M$1239)</f>
        <v>46053.66</v>
      </c>
      <c r="N249" s="108">
        <f>_xlfn.XLOOKUP($J249,'Stock Data'!$J$2:$J$1239,'Stock Data'!N$2:N$1239)</f>
        <v>46484.43</v>
      </c>
      <c r="O249" s="108">
        <f>_xlfn.XLOOKUP($J249,'Stock Data'!$J$2:$J$1239,'Stock Data'!O$2:O$1239)</f>
        <v>211501391</v>
      </c>
      <c r="P249" s="111">
        <f t="shared" si="15"/>
        <v>6.9084056275790428E-3</v>
      </c>
    </row>
    <row r="250" spans="1:16" x14ac:dyDescent="0.3">
      <c r="A250" s="101">
        <v>44666</v>
      </c>
      <c r="B250" s="106" t="str">
        <f t="shared" si="12"/>
        <v>Friday</v>
      </c>
      <c r="C250" s="108">
        <v>402</v>
      </c>
      <c r="D250" s="108">
        <v>402</v>
      </c>
      <c r="E250" s="108">
        <v>402</v>
      </c>
      <c r="F250" s="108">
        <v>402</v>
      </c>
      <c r="G250" s="108">
        <v>200</v>
      </c>
      <c r="H250" s="111">
        <f t="shared" si="14"/>
        <v>2.4937655860349127E-3</v>
      </c>
      <c r="J250" s="102">
        <f t="shared" si="13"/>
        <v>44666</v>
      </c>
      <c r="K250" s="108">
        <f>_xlfn.XLOOKUP($J250,'Stock Data'!$J$2:$J$1239,'Stock Data'!K$2:K$1239)</f>
        <v>46650.559999999998</v>
      </c>
      <c r="L250" s="108">
        <f>_xlfn.XLOOKUP($J250,'Stock Data'!$J$2:$J$1239,'Stock Data'!L$2:L$1239)</f>
        <v>46785.59</v>
      </c>
      <c r="M250" s="108">
        <f>_xlfn.XLOOKUP($J250,'Stock Data'!$J$2:$J$1239,'Stock Data'!M$2:M$1239)</f>
        <v>46533.48</v>
      </c>
      <c r="N250" s="108">
        <f>_xlfn.XLOOKUP($J250,'Stock Data'!$J$2:$J$1239,'Stock Data'!N$2:N$1239)</f>
        <v>46601.54</v>
      </c>
      <c r="O250" s="108">
        <f>_xlfn.XLOOKUP($J250,'Stock Data'!$J$2:$J$1239,'Stock Data'!O$2:O$1239)</f>
        <v>168214442</v>
      </c>
      <c r="P250" s="111">
        <f t="shared" si="15"/>
        <v>2.5193381956065846E-3</v>
      </c>
    </row>
    <row r="251" spans="1:16" x14ac:dyDescent="0.3">
      <c r="A251" s="101">
        <v>44669</v>
      </c>
      <c r="B251" s="106" t="str">
        <f t="shared" si="12"/>
        <v>Monday</v>
      </c>
      <c r="C251" s="108">
        <v>400</v>
      </c>
      <c r="D251" s="108">
        <v>401</v>
      </c>
      <c r="E251" s="108">
        <v>400</v>
      </c>
      <c r="F251" s="108">
        <v>400</v>
      </c>
      <c r="G251" s="108">
        <v>300</v>
      </c>
      <c r="H251" s="111">
        <f t="shared" si="14"/>
        <v>-4.9751243781094526E-3</v>
      </c>
      <c r="J251" s="102">
        <f t="shared" si="13"/>
        <v>44669</v>
      </c>
      <c r="K251" s="108">
        <f>_xlfn.XLOOKUP($J251,'Stock Data'!$J$2:$J$1239,'Stock Data'!K$2:K$1239)</f>
        <v>46553.85</v>
      </c>
      <c r="L251" s="108">
        <f>_xlfn.XLOOKUP($J251,'Stock Data'!$J$2:$J$1239,'Stock Data'!L$2:L$1239)</f>
        <v>46970.04</v>
      </c>
      <c r="M251" s="108">
        <f>_xlfn.XLOOKUP($J251,'Stock Data'!$J$2:$J$1239,'Stock Data'!M$2:M$1239)</f>
        <v>46418.76</v>
      </c>
      <c r="N251" s="108">
        <f>_xlfn.XLOOKUP($J251,'Stock Data'!$J$2:$J$1239,'Stock Data'!N$2:N$1239)</f>
        <v>46539.59</v>
      </c>
      <c r="O251" s="108">
        <f>_xlfn.XLOOKUP($J251,'Stock Data'!$J$2:$J$1239,'Stock Data'!O$2:O$1239)</f>
        <v>118978198</v>
      </c>
      <c r="P251" s="111">
        <f t="shared" si="15"/>
        <v>-1.3293552101498012E-3</v>
      </c>
    </row>
    <row r="252" spans="1:16" x14ac:dyDescent="0.3">
      <c r="A252" s="101">
        <v>44670</v>
      </c>
      <c r="B252" s="106" t="str">
        <f t="shared" si="12"/>
        <v>Tuesday</v>
      </c>
      <c r="C252" s="108">
        <v>400</v>
      </c>
      <c r="D252" s="108">
        <v>400</v>
      </c>
      <c r="E252" s="108">
        <v>400</v>
      </c>
      <c r="F252" s="108">
        <v>400</v>
      </c>
      <c r="G252" s="108">
        <v>200</v>
      </c>
      <c r="H252" s="111">
        <f t="shared" si="14"/>
        <v>0</v>
      </c>
      <c r="J252" s="102">
        <f t="shared" si="13"/>
        <v>44670</v>
      </c>
      <c r="K252" s="108">
        <f>_xlfn.XLOOKUP($J252,'Stock Data'!$J$2:$J$1239,'Stock Data'!K$2:K$1239)</f>
        <v>46667.040000000001</v>
      </c>
      <c r="L252" s="108">
        <f>_xlfn.XLOOKUP($J252,'Stock Data'!$J$2:$J$1239,'Stock Data'!L$2:L$1239)</f>
        <v>46746.27</v>
      </c>
      <c r="M252" s="108">
        <f>_xlfn.XLOOKUP($J252,'Stock Data'!$J$2:$J$1239,'Stock Data'!M$2:M$1239)</f>
        <v>46270.13</v>
      </c>
      <c r="N252" s="108">
        <f>_xlfn.XLOOKUP($J252,'Stock Data'!$J$2:$J$1239,'Stock Data'!N$2:N$1239)</f>
        <v>46333.36</v>
      </c>
      <c r="O252" s="108">
        <f>_xlfn.XLOOKUP($J252,'Stock Data'!$J$2:$J$1239,'Stock Data'!O$2:O$1239)</f>
        <v>114626425</v>
      </c>
      <c r="P252" s="111">
        <f t="shared" si="15"/>
        <v>-4.4312809803437447E-3</v>
      </c>
    </row>
    <row r="253" spans="1:16" x14ac:dyDescent="0.3">
      <c r="A253" s="101">
        <v>44671</v>
      </c>
      <c r="B253" s="106" t="str">
        <f t="shared" si="12"/>
        <v>Wednesday</v>
      </c>
      <c r="C253" s="108">
        <v>400</v>
      </c>
      <c r="D253" s="108">
        <v>400</v>
      </c>
      <c r="E253" s="108">
        <v>399.99</v>
      </c>
      <c r="F253" s="108">
        <v>399.99</v>
      </c>
      <c r="G253" s="108">
        <v>200</v>
      </c>
      <c r="H253" s="111">
        <f t="shared" si="14"/>
        <v>-2.4999999999977263E-5</v>
      </c>
      <c r="J253" s="102">
        <f t="shared" si="13"/>
        <v>44671</v>
      </c>
      <c r="K253" s="108">
        <f>_xlfn.XLOOKUP($J253,'Stock Data'!$J$2:$J$1239,'Stock Data'!K$2:K$1239)</f>
        <v>46482.51</v>
      </c>
      <c r="L253" s="108">
        <f>_xlfn.XLOOKUP($J253,'Stock Data'!$J$2:$J$1239,'Stock Data'!L$2:L$1239)</f>
        <v>46586.06</v>
      </c>
      <c r="M253" s="108">
        <f>_xlfn.XLOOKUP($J253,'Stock Data'!$J$2:$J$1239,'Stock Data'!M$2:M$1239)</f>
        <v>45891.14</v>
      </c>
      <c r="N253" s="108">
        <f>_xlfn.XLOOKUP($J253,'Stock Data'!$J$2:$J$1239,'Stock Data'!N$2:N$1239)</f>
        <v>45943.16</v>
      </c>
      <c r="O253" s="108">
        <f>_xlfn.XLOOKUP($J253,'Stock Data'!$J$2:$J$1239,'Stock Data'!O$2:O$1239)</f>
        <v>111648823</v>
      </c>
      <c r="P253" s="111">
        <f t="shared" si="15"/>
        <v>-8.4215778868615854E-3</v>
      </c>
    </row>
    <row r="254" spans="1:16" x14ac:dyDescent="0.3">
      <c r="A254" s="101">
        <v>44672</v>
      </c>
      <c r="B254" s="106" t="str">
        <f t="shared" si="12"/>
        <v>Thursday</v>
      </c>
      <c r="C254" s="108">
        <v>393</v>
      </c>
      <c r="D254" s="108">
        <v>398</v>
      </c>
      <c r="E254" s="108">
        <v>393</v>
      </c>
      <c r="F254" s="108">
        <v>398</v>
      </c>
      <c r="G254" s="108">
        <v>300</v>
      </c>
      <c r="H254" s="111">
        <f t="shared" si="14"/>
        <v>-4.9751243781094752E-3</v>
      </c>
      <c r="J254" s="102">
        <f t="shared" si="13"/>
        <v>44672</v>
      </c>
      <c r="K254" s="108">
        <f>_xlfn.XLOOKUP($J254,'Stock Data'!$J$2:$J$1239,'Stock Data'!K$2:K$1239)</f>
        <v>45953.79</v>
      </c>
      <c r="L254" s="108">
        <f>_xlfn.XLOOKUP($J254,'Stock Data'!$J$2:$J$1239,'Stock Data'!L$2:L$1239)</f>
        <v>46067.18</v>
      </c>
      <c r="M254" s="108">
        <f>_xlfn.XLOOKUP($J254,'Stock Data'!$J$2:$J$1239,'Stock Data'!M$2:M$1239)</f>
        <v>45598.45</v>
      </c>
      <c r="N254" s="108">
        <f>_xlfn.XLOOKUP($J254,'Stock Data'!$J$2:$J$1239,'Stock Data'!N$2:N$1239)</f>
        <v>45652.62</v>
      </c>
      <c r="O254" s="108">
        <f>_xlfn.XLOOKUP($J254,'Stock Data'!$J$2:$J$1239,'Stock Data'!O$2:O$1239)</f>
        <v>98247520</v>
      </c>
      <c r="P254" s="111">
        <f t="shared" si="15"/>
        <v>-6.32390109866193E-3</v>
      </c>
    </row>
    <row r="255" spans="1:16" x14ac:dyDescent="0.3">
      <c r="A255" s="101">
        <v>44673</v>
      </c>
      <c r="B255" s="106" t="str">
        <f t="shared" si="12"/>
        <v>Friday</v>
      </c>
      <c r="C255" s="108">
        <v>400</v>
      </c>
      <c r="D255" s="108">
        <v>400</v>
      </c>
      <c r="E255" s="108">
        <v>400</v>
      </c>
      <c r="F255" s="108">
        <v>400</v>
      </c>
      <c r="G255" s="108">
        <v>400</v>
      </c>
      <c r="H255" s="111">
        <f t="shared" si="14"/>
        <v>5.0251256281407036E-3</v>
      </c>
      <c r="J255" s="102">
        <f t="shared" si="13"/>
        <v>44673</v>
      </c>
      <c r="K255" s="108">
        <f>_xlfn.XLOOKUP($J255,'Stock Data'!$J$2:$J$1239,'Stock Data'!K$2:K$1239)</f>
        <v>45764.34</v>
      </c>
      <c r="L255" s="108">
        <f>_xlfn.XLOOKUP($J255,'Stock Data'!$J$2:$J$1239,'Stock Data'!L$2:L$1239)</f>
        <v>45776.23</v>
      </c>
      <c r="M255" s="108">
        <f>_xlfn.XLOOKUP($J255,'Stock Data'!$J$2:$J$1239,'Stock Data'!M$2:M$1239)</f>
        <v>45500.85</v>
      </c>
      <c r="N255" s="108">
        <f>_xlfn.XLOOKUP($J255,'Stock Data'!$J$2:$J$1239,'Stock Data'!N$2:N$1239)</f>
        <v>45553.02</v>
      </c>
      <c r="O255" s="108">
        <f>_xlfn.XLOOKUP($J255,'Stock Data'!$J$2:$J$1239,'Stock Data'!O$2:O$1239)</f>
        <v>89520669</v>
      </c>
      <c r="P255" s="111">
        <f t="shared" si="15"/>
        <v>-2.181692967457417E-3</v>
      </c>
    </row>
    <row r="256" spans="1:16" x14ac:dyDescent="0.3">
      <c r="A256" s="101">
        <v>44676</v>
      </c>
      <c r="B256" s="106" t="str">
        <f t="shared" si="12"/>
        <v>Monday</v>
      </c>
      <c r="C256" s="108">
        <v>400</v>
      </c>
      <c r="D256" s="108">
        <v>400</v>
      </c>
      <c r="E256" s="108">
        <v>395</v>
      </c>
      <c r="F256" s="108">
        <v>395</v>
      </c>
      <c r="G256" s="108">
        <v>800</v>
      </c>
      <c r="H256" s="111">
        <f t="shared" si="14"/>
        <v>-1.2500000000000001E-2</v>
      </c>
      <c r="J256" s="102">
        <f t="shared" si="13"/>
        <v>44676</v>
      </c>
      <c r="K256" s="108">
        <f>_xlfn.XLOOKUP($J256,'Stock Data'!$J$2:$J$1239,'Stock Data'!K$2:K$1239)</f>
        <v>45812.38</v>
      </c>
      <c r="L256" s="108">
        <f>_xlfn.XLOOKUP($J256,'Stock Data'!$J$2:$J$1239,'Stock Data'!L$2:L$1239)</f>
        <v>46203.59</v>
      </c>
      <c r="M256" s="108">
        <f>_xlfn.XLOOKUP($J256,'Stock Data'!$J$2:$J$1239,'Stock Data'!M$2:M$1239)</f>
        <v>45812.38</v>
      </c>
      <c r="N256" s="108">
        <f>_xlfn.XLOOKUP($J256,'Stock Data'!$J$2:$J$1239,'Stock Data'!N$2:N$1239)</f>
        <v>46073.25</v>
      </c>
      <c r="O256" s="108">
        <f>_xlfn.XLOOKUP($J256,'Stock Data'!$J$2:$J$1239,'Stock Data'!O$2:O$1239)</f>
        <v>118702496</v>
      </c>
      <c r="P256" s="111">
        <f t="shared" si="15"/>
        <v>1.1420318565048009E-2</v>
      </c>
    </row>
    <row r="257" spans="1:16" x14ac:dyDescent="0.3">
      <c r="A257" s="101">
        <v>44677</v>
      </c>
      <c r="B257" s="106" t="str">
        <f t="shared" si="12"/>
        <v>Tuesday</v>
      </c>
      <c r="C257" s="108">
        <v>394</v>
      </c>
      <c r="D257" s="108">
        <v>394</v>
      </c>
      <c r="E257" s="108">
        <v>393</v>
      </c>
      <c r="F257" s="108">
        <v>394</v>
      </c>
      <c r="G257" s="108">
        <v>1600</v>
      </c>
      <c r="H257" s="111">
        <f t="shared" si="14"/>
        <v>-2.5316455696202532E-3</v>
      </c>
      <c r="J257" s="102">
        <f t="shared" si="13"/>
        <v>44677</v>
      </c>
      <c r="K257" s="108">
        <f>_xlfn.XLOOKUP($J257,'Stock Data'!$J$2:$J$1239,'Stock Data'!K$2:K$1239)</f>
        <v>46117.35</v>
      </c>
      <c r="L257" s="108">
        <f>_xlfn.XLOOKUP($J257,'Stock Data'!$J$2:$J$1239,'Stock Data'!L$2:L$1239)</f>
        <v>46185.47</v>
      </c>
      <c r="M257" s="108">
        <f>_xlfn.XLOOKUP($J257,'Stock Data'!$J$2:$J$1239,'Stock Data'!M$2:M$1239)</f>
        <v>45779.5</v>
      </c>
      <c r="N257" s="108">
        <f>_xlfn.XLOOKUP($J257,'Stock Data'!$J$2:$J$1239,'Stock Data'!N$2:N$1239)</f>
        <v>45817.67</v>
      </c>
      <c r="O257" s="108">
        <f>_xlfn.XLOOKUP($J257,'Stock Data'!$J$2:$J$1239,'Stock Data'!O$2:O$1239)</f>
        <v>93619994</v>
      </c>
      <c r="P257" s="111">
        <f t="shared" si="15"/>
        <v>-5.5472535581926989E-3</v>
      </c>
    </row>
    <row r="258" spans="1:16" x14ac:dyDescent="0.3">
      <c r="A258" s="101">
        <v>44678</v>
      </c>
      <c r="B258" s="106" t="str">
        <f t="shared" si="12"/>
        <v>Wednesday</v>
      </c>
      <c r="C258" s="108">
        <v>394</v>
      </c>
      <c r="D258" s="108">
        <v>394</v>
      </c>
      <c r="E258" s="108">
        <v>391.1</v>
      </c>
      <c r="F258" s="108">
        <v>391.1</v>
      </c>
      <c r="G258" s="108">
        <v>1700</v>
      </c>
      <c r="H258" s="111">
        <f t="shared" si="14"/>
        <v>-7.3604060913705005E-3</v>
      </c>
      <c r="J258" s="102">
        <f t="shared" si="13"/>
        <v>44678</v>
      </c>
      <c r="K258" s="108">
        <f>_xlfn.XLOOKUP($J258,'Stock Data'!$J$2:$J$1239,'Stock Data'!K$2:K$1239)</f>
        <v>45894.95</v>
      </c>
      <c r="L258" s="108">
        <f>_xlfn.XLOOKUP($J258,'Stock Data'!$J$2:$J$1239,'Stock Data'!L$2:L$1239)</f>
        <v>45958.37</v>
      </c>
      <c r="M258" s="108">
        <f>_xlfn.XLOOKUP($J258,'Stock Data'!$J$2:$J$1239,'Stock Data'!M$2:M$1239)</f>
        <v>45482.5</v>
      </c>
      <c r="N258" s="108">
        <f>_xlfn.XLOOKUP($J258,'Stock Data'!$J$2:$J$1239,'Stock Data'!N$2:N$1239)</f>
        <v>45533.3</v>
      </c>
      <c r="O258" s="108">
        <f>_xlfn.XLOOKUP($J258,'Stock Data'!$J$2:$J$1239,'Stock Data'!O$2:O$1239)</f>
        <v>122986700</v>
      </c>
      <c r="P258" s="111">
        <f t="shared" si="15"/>
        <v>-6.206557426425118E-3</v>
      </c>
    </row>
    <row r="259" spans="1:16" x14ac:dyDescent="0.3">
      <c r="A259" s="101">
        <v>44679</v>
      </c>
      <c r="B259" s="106" t="str">
        <f t="shared" si="12"/>
        <v>Thursday</v>
      </c>
      <c r="C259" s="108">
        <v>393</v>
      </c>
      <c r="D259" s="108">
        <v>393</v>
      </c>
      <c r="E259" s="108">
        <v>386</v>
      </c>
      <c r="F259" s="108">
        <v>390</v>
      </c>
      <c r="G259" s="108">
        <v>1300</v>
      </c>
      <c r="H259" s="111">
        <f t="shared" si="14"/>
        <v>-2.8125799028382069E-3</v>
      </c>
      <c r="J259" s="102">
        <f t="shared" si="13"/>
        <v>44679</v>
      </c>
      <c r="K259" s="108">
        <f>_xlfn.XLOOKUP($J259,'Stock Data'!$J$2:$J$1239,'Stock Data'!K$2:K$1239)</f>
        <v>45451.19</v>
      </c>
      <c r="L259" s="108">
        <f>_xlfn.XLOOKUP($J259,'Stock Data'!$J$2:$J$1239,'Stock Data'!L$2:L$1239)</f>
        <v>45467.05</v>
      </c>
      <c r="M259" s="108">
        <f>_xlfn.XLOOKUP($J259,'Stock Data'!$J$2:$J$1239,'Stock Data'!M$2:M$1239)</f>
        <v>44648.480000000003</v>
      </c>
      <c r="N259" s="108">
        <f>_xlfn.XLOOKUP($J259,'Stock Data'!$J$2:$J$1239,'Stock Data'!N$2:N$1239)</f>
        <v>45249.41</v>
      </c>
      <c r="O259" s="108">
        <f>_xlfn.XLOOKUP($J259,'Stock Data'!$J$2:$J$1239,'Stock Data'!O$2:O$1239)</f>
        <v>155366019</v>
      </c>
      <c r="P259" s="111">
        <f t="shared" si="15"/>
        <v>-6.234777624288145E-3</v>
      </c>
    </row>
    <row r="260" spans="1:16" x14ac:dyDescent="0.3">
      <c r="A260" s="101">
        <v>44687</v>
      </c>
      <c r="B260" s="106" t="str">
        <f t="shared" ref="B260:B323" si="16">TEXT(A260,"dddd")</f>
        <v>Friday</v>
      </c>
      <c r="C260" s="108">
        <v>401.99</v>
      </c>
      <c r="D260" s="108">
        <v>402.88</v>
      </c>
      <c r="E260" s="108">
        <v>399.5</v>
      </c>
      <c r="F260" s="108">
        <v>400</v>
      </c>
      <c r="G260" s="108">
        <v>12700</v>
      </c>
      <c r="H260" s="111">
        <f t="shared" si="14"/>
        <v>2.564102564102564E-2</v>
      </c>
      <c r="J260" s="102">
        <f t="shared" ref="J260:J323" si="17">A260</f>
        <v>44687</v>
      </c>
      <c r="K260" s="108">
        <f>_xlfn.XLOOKUP($J260,'Stock Data'!$J$2:$J$1239,'Stock Data'!K$2:K$1239)</f>
        <v>45185.08</v>
      </c>
      <c r="L260" s="108">
        <f>_xlfn.XLOOKUP($J260,'Stock Data'!$J$2:$J$1239,'Stock Data'!L$2:L$1239)</f>
        <v>45192.88</v>
      </c>
      <c r="M260" s="108">
        <f>_xlfn.XLOOKUP($J260,'Stock Data'!$J$2:$J$1239,'Stock Data'!M$2:M$1239)</f>
        <v>44784.42</v>
      </c>
      <c r="N260" s="108">
        <f>_xlfn.XLOOKUP($J260,'Stock Data'!$J$2:$J$1239,'Stock Data'!N$2:N$1239)</f>
        <v>44840.81</v>
      </c>
      <c r="O260" s="108">
        <f>_xlfn.XLOOKUP($J260,'Stock Data'!$J$2:$J$1239,'Stock Data'!O$2:O$1239)</f>
        <v>87692668</v>
      </c>
      <c r="P260" s="111">
        <f t="shared" si="15"/>
        <v>-9.0299519927443429E-3</v>
      </c>
    </row>
    <row r="261" spans="1:16" x14ac:dyDescent="0.3">
      <c r="A261" s="101">
        <v>44690</v>
      </c>
      <c r="B261" s="106" t="str">
        <f t="shared" si="16"/>
        <v>Monday</v>
      </c>
      <c r="C261" s="108">
        <v>390</v>
      </c>
      <c r="D261" s="108">
        <v>390</v>
      </c>
      <c r="E261" s="108">
        <v>389</v>
      </c>
      <c r="F261" s="108">
        <v>389</v>
      </c>
      <c r="G261" s="108">
        <v>1900</v>
      </c>
      <c r="H261" s="111">
        <f t="shared" ref="H261:H324" si="18">(F261-F260)/F260</f>
        <v>-2.75E-2</v>
      </c>
      <c r="J261" s="102">
        <f t="shared" si="17"/>
        <v>44690</v>
      </c>
      <c r="K261" s="108">
        <f>_xlfn.XLOOKUP($J261,'Stock Data'!$J$2:$J$1239,'Stock Data'!K$2:K$1239)</f>
        <v>44838.89</v>
      </c>
      <c r="L261" s="108">
        <f>_xlfn.XLOOKUP($J261,'Stock Data'!$J$2:$J$1239,'Stock Data'!L$2:L$1239)</f>
        <v>44838.89</v>
      </c>
      <c r="M261" s="108">
        <f>_xlfn.XLOOKUP($J261,'Stock Data'!$J$2:$J$1239,'Stock Data'!M$2:M$1239)</f>
        <v>43233.21</v>
      </c>
      <c r="N261" s="108">
        <f>_xlfn.XLOOKUP($J261,'Stock Data'!$J$2:$J$1239,'Stock Data'!N$2:N$1239)</f>
        <v>43393.14</v>
      </c>
      <c r="O261" s="108">
        <f>_xlfn.XLOOKUP($J261,'Stock Data'!$J$2:$J$1239,'Stock Data'!O$2:O$1239)</f>
        <v>170735940</v>
      </c>
      <c r="P261" s="111">
        <f t="shared" ref="P261:P324" si="19">(N261-N260)/N260</f>
        <v>-3.2284653198726747E-2</v>
      </c>
    </row>
    <row r="262" spans="1:16" x14ac:dyDescent="0.3">
      <c r="A262" s="101">
        <v>44691</v>
      </c>
      <c r="B262" s="106" t="str">
        <f t="shared" si="16"/>
        <v>Tuesday</v>
      </c>
      <c r="C262" s="108">
        <v>384</v>
      </c>
      <c r="D262" s="108">
        <v>390.1</v>
      </c>
      <c r="E262" s="108">
        <v>384</v>
      </c>
      <c r="F262" s="108">
        <v>390.02</v>
      </c>
      <c r="G262" s="108">
        <v>4000</v>
      </c>
      <c r="H262" s="111">
        <f t="shared" si="18"/>
        <v>2.6221079691516242E-3</v>
      </c>
      <c r="J262" s="102">
        <f t="shared" si="17"/>
        <v>44691</v>
      </c>
      <c r="K262" s="108">
        <f>_xlfn.XLOOKUP($J262,'Stock Data'!$J$2:$J$1239,'Stock Data'!K$2:K$1239)</f>
        <v>43473.68</v>
      </c>
      <c r="L262" s="108">
        <f>_xlfn.XLOOKUP($J262,'Stock Data'!$J$2:$J$1239,'Stock Data'!L$2:L$1239)</f>
        <v>43647.55</v>
      </c>
      <c r="M262" s="108">
        <f>_xlfn.XLOOKUP($J262,'Stock Data'!$J$2:$J$1239,'Stock Data'!M$2:M$1239)</f>
        <v>43261.98</v>
      </c>
      <c r="N262" s="108">
        <f>_xlfn.XLOOKUP($J262,'Stock Data'!$J$2:$J$1239,'Stock Data'!N$2:N$1239)</f>
        <v>43504.36</v>
      </c>
      <c r="O262" s="108">
        <f>_xlfn.XLOOKUP($J262,'Stock Data'!$J$2:$J$1239,'Stock Data'!O$2:O$1239)</f>
        <v>114408887</v>
      </c>
      <c r="P262" s="111">
        <f t="shared" si="19"/>
        <v>2.563077942734754E-3</v>
      </c>
    </row>
    <row r="263" spans="1:16" x14ac:dyDescent="0.3">
      <c r="A263" s="101">
        <v>44692</v>
      </c>
      <c r="B263" s="106" t="str">
        <f t="shared" si="16"/>
        <v>Wednesday</v>
      </c>
      <c r="C263" s="108">
        <v>381.01</v>
      </c>
      <c r="D263" s="108">
        <v>381.01</v>
      </c>
      <c r="E263" s="108">
        <v>375</v>
      </c>
      <c r="F263" s="108">
        <v>377.01</v>
      </c>
      <c r="G263" s="108">
        <v>3500</v>
      </c>
      <c r="H263" s="111">
        <f t="shared" si="18"/>
        <v>-3.3357263730065104E-2</v>
      </c>
      <c r="J263" s="102">
        <f t="shared" si="17"/>
        <v>44692</v>
      </c>
      <c r="K263" s="108">
        <f>_xlfn.XLOOKUP($J263,'Stock Data'!$J$2:$J$1239,'Stock Data'!K$2:K$1239)</f>
        <v>43552.57</v>
      </c>
      <c r="L263" s="108">
        <f>_xlfn.XLOOKUP($J263,'Stock Data'!$J$2:$J$1239,'Stock Data'!L$2:L$1239)</f>
        <v>43649.59</v>
      </c>
      <c r="M263" s="108">
        <f>_xlfn.XLOOKUP($J263,'Stock Data'!$J$2:$J$1239,'Stock Data'!M$2:M$1239)</f>
        <v>42394.32</v>
      </c>
      <c r="N263" s="108">
        <f>_xlfn.XLOOKUP($J263,'Stock Data'!$J$2:$J$1239,'Stock Data'!N$2:N$1239)</f>
        <v>42863.15</v>
      </c>
      <c r="O263" s="108">
        <f>_xlfn.XLOOKUP($J263,'Stock Data'!$J$2:$J$1239,'Stock Data'!O$2:O$1239)</f>
        <v>167547345</v>
      </c>
      <c r="P263" s="111">
        <f t="shared" si="19"/>
        <v>-1.4738982483594728E-2</v>
      </c>
    </row>
    <row r="264" spans="1:16" x14ac:dyDescent="0.3">
      <c r="A264" s="101">
        <v>44693</v>
      </c>
      <c r="B264" s="106" t="str">
        <f t="shared" si="16"/>
        <v>Thursday</v>
      </c>
      <c r="C264" s="108">
        <v>380</v>
      </c>
      <c r="D264" s="108">
        <v>380</v>
      </c>
      <c r="E264" s="108">
        <v>374.39</v>
      </c>
      <c r="F264" s="108">
        <v>380</v>
      </c>
      <c r="G264" s="108">
        <v>2500</v>
      </c>
      <c r="H264" s="111">
        <f t="shared" si="18"/>
        <v>7.9308241160712164E-3</v>
      </c>
      <c r="J264" s="102">
        <f t="shared" si="17"/>
        <v>44693</v>
      </c>
      <c r="K264" s="108">
        <f>_xlfn.XLOOKUP($J264,'Stock Data'!$J$2:$J$1239,'Stock Data'!K$2:K$1239)</f>
        <v>42870.76</v>
      </c>
      <c r="L264" s="108">
        <f>_xlfn.XLOOKUP($J264,'Stock Data'!$J$2:$J$1239,'Stock Data'!L$2:L$1239)</f>
        <v>43032.5</v>
      </c>
      <c r="M264" s="108">
        <f>_xlfn.XLOOKUP($J264,'Stock Data'!$J$2:$J$1239,'Stock Data'!M$2:M$1239)</f>
        <v>42273.27</v>
      </c>
      <c r="N264" s="108">
        <f>_xlfn.XLOOKUP($J264,'Stock Data'!$J$2:$J$1239,'Stock Data'!N$2:N$1239)</f>
        <v>42898.44</v>
      </c>
      <c r="O264" s="108">
        <f>_xlfn.XLOOKUP($J264,'Stock Data'!$J$2:$J$1239,'Stock Data'!O$2:O$1239)</f>
        <v>102128708</v>
      </c>
      <c r="P264" s="111">
        <f t="shared" si="19"/>
        <v>8.2331793160327397E-4</v>
      </c>
    </row>
    <row r="265" spans="1:16" x14ac:dyDescent="0.3">
      <c r="A265" s="101">
        <v>44694</v>
      </c>
      <c r="B265" s="106" t="str">
        <f t="shared" si="16"/>
        <v>Friday</v>
      </c>
      <c r="C265" s="108">
        <v>380</v>
      </c>
      <c r="D265" s="108">
        <v>380</v>
      </c>
      <c r="E265" s="108">
        <v>378.07</v>
      </c>
      <c r="F265" s="108">
        <v>378.07</v>
      </c>
      <c r="G265" s="108">
        <v>1300</v>
      </c>
      <c r="H265" s="111">
        <f t="shared" si="18"/>
        <v>-5.0789473684210709E-3</v>
      </c>
      <c r="J265" s="102">
        <f t="shared" si="17"/>
        <v>44694</v>
      </c>
      <c r="K265" s="108">
        <f>_xlfn.XLOOKUP($J265,'Stock Data'!$J$2:$J$1239,'Stock Data'!K$2:K$1239)</f>
        <v>42930.51</v>
      </c>
      <c r="L265" s="108">
        <f>_xlfn.XLOOKUP($J265,'Stock Data'!$J$2:$J$1239,'Stock Data'!L$2:L$1239)</f>
        <v>43505.75</v>
      </c>
      <c r="M265" s="108">
        <f>_xlfn.XLOOKUP($J265,'Stock Data'!$J$2:$J$1239,'Stock Data'!M$2:M$1239)</f>
        <v>42853.5</v>
      </c>
      <c r="N265" s="108">
        <f>_xlfn.XLOOKUP($J265,'Stock Data'!$J$2:$J$1239,'Stock Data'!N$2:N$1239)</f>
        <v>43486.46</v>
      </c>
      <c r="O265" s="108">
        <f>_xlfn.XLOOKUP($J265,'Stock Data'!$J$2:$J$1239,'Stock Data'!O$2:O$1239)</f>
        <v>100458660</v>
      </c>
      <c r="P265" s="111">
        <f t="shared" si="19"/>
        <v>1.3707258352518105E-2</v>
      </c>
    </row>
    <row r="266" spans="1:16" x14ac:dyDescent="0.3">
      <c r="A266" s="101">
        <v>44697</v>
      </c>
      <c r="B266" s="106" t="str">
        <f t="shared" si="16"/>
        <v>Monday</v>
      </c>
      <c r="C266" s="108">
        <v>381</v>
      </c>
      <c r="D266" s="108">
        <v>384.8</v>
      </c>
      <c r="E266" s="108">
        <v>380</v>
      </c>
      <c r="F266" s="108">
        <v>380.6</v>
      </c>
      <c r="G266" s="108">
        <v>1000</v>
      </c>
      <c r="H266" s="111">
        <f t="shared" si="18"/>
        <v>6.6918824556299883E-3</v>
      </c>
      <c r="J266" s="102">
        <f t="shared" si="17"/>
        <v>44697</v>
      </c>
      <c r="K266" s="108">
        <f>_xlfn.XLOOKUP($J266,'Stock Data'!$J$2:$J$1239,'Stock Data'!K$2:K$1239)</f>
        <v>43302</v>
      </c>
      <c r="L266" s="108">
        <f>_xlfn.XLOOKUP($J266,'Stock Data'!$J$2:$J$1239,'Stock Data'!L$2:L$1239)</f>
        <v>43302</v>
      </c>
      <c r="M266" s="108">
        <f>_xlfn.XLOOKUP($J266,'Stock Data'!$J$2:$J$1239,'Stock Data'!M$2:M$1239)</f>
        <v>42373.14</v>
      </c>
      <c r="N266" s="108">
        <f>_xlfn.XLOOKUP($J266,'Stock Data'!$J$2:$J$1239,'Stock Data'!N$2:N$1239)</f>
        <v>42667.32</v>
      </c>
      <c r="O266" s="108">
        <f>_xlfn.XLOOKUP($J266,'Stock Data'!$J$2:$J$1239,'Stock Data'!O$2:O$1239)</f>
        <v>135503439</v>
      </c>
      <c r="P266" s="111">
        <f t="shared" si="19"/>
        <v>-1.8836667781189809E-2</v>
      </c>
    </row>
    <row r="267" spans="1:16" x14ac:dyDescent="0.3">
      <c r="A267" s="101">
        <v>44698</v>
      </c>
      <c r="B267" s="106" t="str">
        <f t="shared" si="16"/>
        <v>Tuesday</v>
      </c>
      <c r="C267" s="108">
        <v>370.02</v>
      </c>
      <c r="D267" s="108">
        <v>381.99</v>
      </c>
      <c r="E267" s="108">
        <v>370.02</v>
      </c>
      <c r="F267" s="108">
        <v>379.1</v>
      </c>
      <c r="G267" s="108">
        <v>400</v>
      </c>
      <c r="H267" s="111">
        <f t="shared" si="18"/>
        <v>-3.9411455596426691E-3</v>
      </c>
      <c r="J267" s="102">
        <f t="shared" si="17"/>
        <v>44698</v>
      </c>
      <c r="K267" s="108">
        <f>_xlfn.XLOOKUP($J267,'Stock Data'!$J$2:$J$1239,'Stock Data'!K$2:K$1239)</f>
        <v>42740.28</v>
      </c>
      <c r="L267" s="108">
        <f>_xlfn.XLOOKUP($J267,'Stock Data'!$J$2:$J$1239,'Stock Data'!L$2:L$1239)</f>
        <v>42887.43</v>
      </c>
      <c r="M267" s="108">
        <f>_xlfn.XLOOKUP($J267,'Stock Data'!$J$2:$J$1239,'Stock Data'!M$2:M$1239)</f>
        <v>42605.11</v>
      </c>
      <c r="N267" s="108">
        <f>_xlfn.XLOOKUP($J267,'Stock Data'!$J$2:$J$1239,'Stock Data'!N$2:N$1239)</f>
        <v>42726.06</v>
      </c>
      <c r="O267" s="108">
        <f>_xlfn.XLOOKUP($J267,'Stock Data'!$J$2:$J$1239,'Stock Data'!O$2:O$1239)</f>
        <v>97152790</v>
      </c>
      <c r="P267" s="111">
        <f t="shared" si="19"/>
        <v>1.3766976693168908E-3</v>
      </c>
    </row>
    <row r="268" spans="1:16" x14ac:dyDescent="0.3">
      <c r="A268" s="101">
        <v>44699</v>
      </c>
      <c r="B268" s="106" t="str">
        <f t="shared" si="16"/>
        <v>Wednesday</v>
      </c>
      <c r="C268" s="108">
        <v>380</v>
      </c>
      <c r="D268" s="108">
        <v>384.97</v>
      </c>
      <c r="E268" s="108">
        <v>376.01</v>
      </c>
      <c r="F268" s="108">
        <v>384.88</v>
      </c>
      <c r="G268" s="108">
        <v>3300</v>
      </c>
      <c r="H268" s="111">
        <f t="shared" si="18"/>
        <v>1.5246636771300375E-2</v>
      </c>
      <c r="J268" s="102">
        <f t="shared" si="17"/>
        <v>44699</v>
      </c>
      <c r="K268" s="108">
        <f>_xlfn.XLOOKUP($J268,'Stock Data'!$J$2:$J$1239,'Stock Data'!K$2:K$1239)</f>
        <v>42751.88</v>
      </c>
      <c r="L268" s="108">
        <f>_xlfn.XLOOKUP($J268,'Stock Data'!$J$2:$J$1239,'Stock Data'!L$2:L$1239)</f>
        <v>43161.43</v>
      </c>
      <c r="M268" s="108">
        <f>_xlfn.XLOOKUP($J268,'Stock Data'!$J$2:$J$1239,'Stock Data'!M$2:M$1239)</f>
        <v>42508.3</v>
      </c>
      <c r="N268" s="108">
        <f>_xlfn.XLOOKUP($J268,'Stock Data'!$J$2:$J$1239,'Stock Data'!N$2:N$1239)</f>
        <v>43026.879999999997</v>
      </c>
      <c r="O268" s="108">
        <f>_xlfn.XLOOKUP($J268,'Stock Data'!$J$2:$J$1239,'Stock Data'!O$2:O$1239)</f>
        <v>117993066</v>
      </c>
      <c r="P268" s="111">
        <f t="shared" si="19"/>
        <v>7.040667920234155E-3</v>
      </c>
    </row>
    <row r="269" spans="1:16" x14ac:dyDescent="0.3">
      <c r="A269" s="101">
        <v>44700</v>
      </c>
      <c r="B269" s="106" t="str">
        <f t="shared" si="16"/>
        <v>Thursday</v>
      </c>
      <c r="C269" s="108">
        <v>380</v>
      </c>
      <c r="D269" s="108">
        <v>385</v>
      </c>
      <c r="E269" s="108">
        <v>380</v>
      </c>
      <c r="F269" s="108">
        <v>385</v>
      </c>
      <c r="G269" s="108">
        <v>1200</v>
      </c>
      <c r="H269" s="111">
        <f t="shared" si="18"/>
        <v>3.1178549158180355E-4</v>
      </c>
      <c r="J269" s="102">
        <f t="shared" si="17"/>
        <v>44700</v>
      </c>
      <c r="K269" s="108">
        <f>_xlfn.XLOOKUP($J269,'Stock Data'!$J$2:$J$1239,'Stock Data'!K$2:K$1239)</f>
        <v>43021.13</v>
      </c>
      <c r="L269" s="108">
        <f>_xlfn.XLOOKUP($J269,'Stock Data'!$J$2:$J$1239,'Stock Data'!L$2:L$1239)</f>
        <v>43258.59</v>
      </c>
      <c r="M269" s="108">
        <f>_xlfn.XLOOKUP($J269,'Stock Data'!$J$2:$J$1239,'Stock Data'!M$2:M$1239)</f>
        <v>42938.75</v>
      </c>
      <c r="N269" s="108">
        <f>_xlfn.XLOOKUP($J269,'Stock Data'!$J$2:$J$1239,'Stock Data'!N$2:N$1239)</f>
        <v>42983.45</v>
      </c>
      <c r="O269" s="108">
        <f>_xlfn.XLOOKUP($J269,'Stock Data'!$J$2:$J$1239,'Stock Data'!O$2:O$1239)</f>
        <v>82183370</v>
      </c>
      <c r="P269" s="111">
        <f t="shared" si="19"/>
        <v>-1.0093690269896468E-3</v>
      </c>
    </row>
    <row r="270" spans="1:16" x14ac:dyDescent="0.3">
      <c r="A270" s="101">
        <v>44701</v>
      </c>
      <c r="B270" s="106" t="str">
        <f t="shared" si="16"/>
        <v>Friday</v>
      </c>
      <c r="C270" s="108">
        <v>389.39</v>
      </c>
      <c r="D270" s="108">
        <v>399.89</v>
      </c>
      <c r="E270" s="108">
        <v>381.03</v>
      </c>
      <c r="F270" s="108">
        <v>396.63</v>
      </c>
      <c r="G270" s="108">
        <v>2100</v>
      </c>
      <c r="H270" s="111">
        <f t="shared" si="18"/>
        <v>3.0207792207792197E-2</v>
      </c>
      <c r="J270" s="102">
        <f t="shared" si="17"/>
        <v>44701</v>
      </c>
      <c r="K270" s="108">
        <f>_xlfn.XLOOKUP($J270,'Stock Data'!$J$2:$J$1239,'Stock Data'!K$2:K$1239)</f>
        <v>43133.11</v>
      </c>
      <c r="L270" s="108">
        <f>_xlfn.XLOOKUP($J270,'Stock Data'!$J$2:$J$1239,'Stock Data'!L$2:L$1239)</f>
        <v>43187.12</v>
      </c>
      <c r="M270" s="108">
        <f>_xlfn.XLOOKUP($J270,'Stock Data'!$J$2:$J$1239,'Stock Data'!M$2:M$1239)</f>
        <v>42938.6</v>
      </c>
      <c r="N270" s="108">
        <f>_xlfn.XLOOKUP($J270,'Stock Data'!$J$2:$J$1239,'Stock Data'!N$2:N$1239)</f>
        <v>43100.7</v>
      </c>
      <c r="O270" s="108">
        <f>_xlfn.XLOOKUP($J270,'Stock Data'!$J$2:$J$1239,'Stock Data'!O$2:O$1239)</f>
        <v>84689714</v>
      </c>
      <c r="P270" s="111">
        <f t="shared" si="19"/>
        <v>2.7277940695779423E-3</v>
      </c>
    </row>
    <row r="271" spans="1:16" x14ac:dyDescent="0.3">
      <c r="A271" s="101">
        <v>44704</v>
      </c>
      <c r="B271" s="106" t="str">
        <f t="shared" si="16"/>
        <v>Monday</v>
      </c>
      <c r="C271" s="108">
        <v>395</v>
      </c>
      <c r="D271" s="108">
        <v>400.7</v>
      </c>
      <c r="E271" s="108">
        <v>394.9</v>
      </c>
      <c r="F271" s="108">
        <v>395.67</v>
      </c>
      <c r="G271" s="108">
        <v>2100</v>
      </c>
      <c r="H271" s="111">
        <f t="shared" si="18"/>
        <v>-2.4203918009227227E-3</v>
      </c>
      <c r="J271" s="102">
        <f t="shared" si="17"/>
        <v>44704</v>
      </c>
      <c r="K271" s="108">
        <f>_xlfn.XLOOKUP($J271,'Stock Data'!$J$2:$J$1239,'Stock Data'!K$2:K$1239)</f>
        <v>42930.39</v>
      </c>
      <c r="L271" s="108">
        <f>_xlfn.XLOOKUP($J271,'Stock Data'!$J$2:$J$1239,'Stock Data'!L$2:L$1239)</f>
        <v>42930.39</v>
      </c>
      <c r="M271" s="108">
        <f>_xlfn.XLOOKUP($J271,'Stock Data'!$J$2:$J$1239,'Stock Data'!M$2:M$1239)</f>
        <v>42341.64</v>
      </c>
      <c r="N271" s="108">
        <f>_xlfn.XLOOKUP($J271,'Stock Data'!$J$2:$J$1239,'Stock Data'!N$2:N$1239)</f>
        <v>42440.24</v>
      </c>
      <c r="O271" s="108">
        <f>_xlfn.XLOOKUP($J271,'Stock Data'!$J$2:$J$1239,'Stock Data'!O$2:O$1239)</f>
        <v>54453888</v>
      </c>
      <c r="P271" s="111">
        <f t="shared" si="19"/>
        <v>-1.5323649035862507E-2</v>
      </c>
    </row>
    <row r="272" spans="1:16" x14ac:dyDescent="0.3">
      <c r="A272" s="101">
        <v>44705</v>
      </c>
      <c r="B272" s="106" t="str">
        <f t="shared" si="16"/>
        <v>Tuesday</v>
      </c>
      <c r="C272" s="108">
        <v>390</v>
      </c>
      <c r="D272" s="108">
        <v>407.99</v>
      </c>
      <c r="E272" s="108">
        <v>390</v>
      </c>
      <c r="F272" s="108">
        <v>395.01</v>
      </c>
      <c r="G272" s="108">
        <v>1600</v>
      </c>
      <c r="H272" s="111">
        <f t="shared" si="18"/>
        <v>-1.6680567139283368E-3</v>
      </c>
      <c r="J272" s="102">
        <f t="shared" si="17"/>
        <v>44705</v>
      </c>
      <c r="K272" s="108">
        <f>_xlfn.XLOOKUP($J272,'Stock Data'!$J$2:$J$1239,'Stock Data'!K$2:K$1239)</f>
        <v>42369.1</v>
      </c>
      <c r="L272" s="108">
        <f>_xlfn.XLOOKUP($J272,'Stock Data'!$J$2:$J$1239,'Stock Data'!L$2:L$1239)</f>
        <v>42637.54</v>
      </c>
      <c r="M272" s="108">
        <f>_xlfn.XLOOKUP($J272,'Stock Data'!$J$2:$J$1239,'Stock Data'!M$2:M$1239)</f>
        <v>41915.980000000003</v>
      </c>
      <c r="N272" s="108">
        <f>_xlfn.XLOOKUP($J272,'Stock Data'!$J$2:$J$1239,'Stock Data'!N$2:N$1239)</f>
        <v>41950.32</v>
      </c>
      <c r="O272" s="108">
        <f>_xlfn.XLOOKUP($J272,'Stock Data'!$J$2:$J$1239,'Stock Data'!O$2:O$1239)</f>
        <v>76029692</v>
      </c>
      <c r="P272" s="111">
        <f t="shared" si="19"/>
        <v>-1.1543761298239554E-2</v>
      </c>
    </row>
    <row r="273" spans="1:16" x14ac:dyDescent="0.3">
      <c r="A273" s="101">
        <v>44706</v>
      </c>
      <c r="B273" s="106" t="str">
        <f t="shared" si="16"/>
        <v>Wednesday</v>
      </c>
      <c r="C273" s="108">
        <v>385.9</v>
      </c>
      <c r="D273" s="108">
        <v>396.98</v>
      </c>
      <c r="E273" s="108">
        <v>385</v>
      </c>
      <c r="F273" s="108">
        <v>396.98</v>
      </c>
      <c r="G273" s="108">
        <v>600</v>
      </c>
      <c r="H273" s="111">
        <f t="shared" si="18"/>
        <v>4.9872155135313725E-3</v>
      </c>
      <c r="J273" s="102">
        <f t="shared" si="17"/>
        <v>44706</v>
      </c>
      <c r="K273" s="108">
        <f>_xlfn.XLOOKUP($J273,'Stock Data'!$J$2:$J$1239,'Stock Data'!K$2:K$1239)</f>
        <v>41899.53</v>
      </c>
      <c r="L273" s="108">
        <f>_xlfn.XLOOKUP($J273,'Stock Data'!$J$2:$J$1239,'Stock Data'!L$2:L$1239)</f>
        <v>42128.41</v>
      </c>
      <c r="M273" s="108">
        <f>_xlfn.XLOOKUP($J273,'Stock Data'!$J$2:$J$1239,'Stock Data'!M$2:M$1239)</f>
        <v>41356.019999999997</v>
      </c>
      <c r="N273" s="108">
        <f>_xlfn.XLOOKUP($J273,'Stock Data'!$J$2:$J$1239,'Stock Data'!N$2:N$1239)</f>
        <v>42012.66</v>
      </c>
      <c r="O273" s="108">
        <f>_xlfn.XLOOKUP($J273,'Stock Data'!$J$2:$J$1239,'Stock Data'!O$2:O$1239)</f>
        <v>120553891</v>
      </c>
      <c r="P273" s="111">
        <f t="shared" si="19"/>
        <v>1.4860434914442556E-3</v>
      </c>
    </row>
    <row r="274" spans="1:16" x14ac:dyDescent="0.3">
      <c r="A274" s="101">
        <v>44707</v>
      </c>
      <c r="B274" s="106" t="str">
        <f t="shared" si="16"/>
        <v>Thursday</v>
      </c>
      <c r="C274" s="108">
        <v>396</v>
      </c>
      <c r="D274" s="108">
        <v>401</v>
      </c>
      <c r="E274" s="108">
        <v>396</v>
      </c>
      <c r="F274" s="108">
        <v>399.99</v>
      </c>
      <c r="G274" s="108">
        <v>2800</v>
      </c>
      <c r="H274" s="111">
        <f t="shared" si="18"/>
        <v>7.5822459569751394E-3</v>
      </c>
      <c r="J274" s="102">
        <f t="shared" si="17"/>
        <v>44707</v>
      </c>
      <c r="K274" s="108">
        <f>_xlfn.XLOOKUP($J274,'Stock Data'!$J$2:$J$1239,'Stock Data'!K$2:K$1239)</f>
        <v>42003.71</v>
      </c>
      <c r="L274" s="108">
        <f>_xlfn.XLOOKUP($J274,'Stock Data'!$J$2:$J$1239,'Stock Data'!L$2:L$1239)</f>
        <v>42607.43</v>
      </c>
      <c r="M274" s="108">
        <f>_xlfn.XLOOKUP($J274,'Stock Data'!$J$2:$J$1239,'Stock Data'!M$2:M$1239)</f>
        <v>41900.71</v>
      </c>
      <c r="N274" s="108">
        <f>_xlfn.XLOOKUP($J274,'Stock Data'!$J$2:$J$1239,'Stock Data'!N$2:N$1239)</f>
        <v>42541.71</v>
      </c>
      <c r="O274" s="108">
        <f>_xlfn.XLOOKUP($J274,'Stock Data'!$J$2:$J$1239,'Stock Data'!O$2:O$1239)</f>
        <v>133682399</v>
      </c>
      <c r="P274" s="111">
        <f t="shared" si="19"/>
        <v>1.2592632792115414E-2</v>
      </c>
    </row>
    <row r="275" spans="1:16" x14ac:dyDescent="0.3">
      <c r="A275" s="101">
        <v>44708</v>
      </c>
      <c r="B275" s="106" t="str">
        <f t="shared" si="16"/>
        <v>Friday</v>
      </c>
      <c r="C275" s="108">
        <v>404</v>
      </c>
      <c r="D275" s="108">
        <v>404.5</v>
      </c>
      <c r="E275" s="108">
        <v>398</v>
      </c>
      <c r="F275" s="108">
        <v>398.21</v>
      </c>
      <c r="G275" s="108">
        <v>2100</v>
      </c>
      <c r="H275" s="111">
        <f t="shared" si="18"/>
        <v>-4.4501112527813936E-3</v>
      </c>
      <c r="J275" s="102">
        <f t="shared" si="17"/>
        <v>44708</v>
      </c>
      <c r="K275" s="108">
        <f>_xlfn.XLOOKUP($J275,'Stock Data'!$J$2:$J$1239,'Stock Data'!K$2:K$1239)</f>
        <v>42990.73</v>
      </c>
      <c r="L275" s="108">
        <f>_xlfn.XLOOKUP($J275,'Stock Data'!$J$2:$J$1239,'Stock Data'!L$2:L$1239)</f>
        <v>43554.75</v>
      </c>
      <c r="M275" s="108">
        <f>_xlfn.XLOOKUP($J275,'Stock Data'!$J$2:$J$1239,'Stock Data'!M$2:M$1239)</f>
        <v>42771.75</v>
      </c>
      <c r="N275" s="108">
        <f>_xlfn.XLOOKUP($J275,'Stock Data'!$J$2:$J$1239,'Stock Data'!N$2:N$1239)</f>
        <v>42861.45</v>
      </c>
      <c r="O275" s="108">
        <f>_xlfn.XLOOKUP($J275,'Stock Data'!$J$2:$J$1239,'Stock Data'!O$2:O$1239)</f>
        <v>236797768</v>
      </c>
      <c r="P275" s="111">
        <f t="shared" si="19"/>
        <v>7.5159179073901348E-3</v>
      </c>
    </row>
    <row r="276" spans="1:16" x14ac:dyDescent="0.3">
      <c r="A276" s="101">
        <v>44711</v>
      </c>
      <c r="B276" s="106" t="str">
        <f t="shared" si="16"/>
        <v>Monday</v>
      </c>
      <c r="C276" s="108">
        <v>397</v>
      </c>
      <c r="D276" s="108">
        <v>397.07</v>
      </c>
      <c r="E276" s="108">
        <v>397</v>
      </c>
      <c r="F276" s="108">
        <v>397.07</v>
      </c>
      <c r="G276" s="108">
        <v>300</v>
      </c>
      <c r="H276" s="111">
        <f t="shared" si="18"/>
        <v>-2.8628110795810915E-3</v>
      </c>
      <c r="J276" s="102">
        <f t="shared" si="17"/>
        <v>44711</v>
      </c>
      <c r="K276" s="108">
        <f>_xlfn.XLOOKUP($J276,'Stock Data'!$J$2:$J$1239,'Stock Data'!K$2:K$1239)</f>
        <v>42956.57</v>
      </c>
      <c r="L276" s="108">
        <f>_xlfn.XLOOKUP($J276,'Stock Data'!$J$2:$J$1239,'Stock Data'!L$2:L$1239)</f>
        <v>43259.14</v>
      </c>
      <c r="M276" s="108">
        <f>_xlfn.XLOOKUP($J276,'Stock Data'!$J$2:$J$1239,'Stock Data'!M$2:M$1239)</f>
        <v>42902.42</v>
      </c>
      <c r="N276" s="108">
        <f>_xlfn.XLOOKUP($J276,'Stock Data'!$J$2:$J$1239,'Stock Data'!N$2:N$1239)</f>
        <v>43040.14</v>
      </c>
      <c r="O276" s="108">
        <f>_xlfn.XLOOKUP($J276,'Stock Data'!$J$2:$J$1239,'Stock Data'!O$2:O$1239)</f>
        <v>81294999</v>
      </c>
      <c r="P276" s="111">
        <f t="shared" si="19"/>
        <v>4.1690143473914754E-3</v>
      </c>
    </row>
    <row r="277" spans="1:16" x14ac:dyDescent="0.3">
      <c r="A277" s="101">
        <v>44712</v>
      </c>
      <c r="B277" s="106" t="str">
        <f t="shared" si="16"/>
        <v>Tuesday</v>
      </c>
      <c r="C277" s="108">
        <v>398.5</v>
      </c>
      <c r="D277" s="108">
        <v>398.5</v>
      </c>
      <c r="E277" s="108">
        <v>397.6</v>
      </c>
      <c r="F277" s="108">
        <v>397.95</v>
      </c>
      <c r="G277" s="108">
        <v>2800</v>
      </c>
      <c r="H277" s="111">
        <f t="shared" si="18"/>
        <v>2.216233913415759E-3</v>
      </c>
      <c r="J277" s="102">
        <f t="shared" si="17"/>
        <v>44712</v>
      </c>
      <c r="K277" s="108">
        <f>_xlfn.XLOOKUP($J277,'Stock Data'!$J$2:$J$1239,'Stock Data'!K$2:K$1239)</f>
        <v>43250.239999999998</v>
      </c>
      <c r="L277" s="108">
        <f>_xlfn.XLOOKUP($J277,'Stock Data'!$J$2:$J$1239,'Stock Data'!L$2:L$1239)</f>
        <v>43341.79</v>
      </c>
      <c r="M277" s="108">
        <f>_xlfn.XLOOKUP($J277,'Stock Data'!$J$2:$J$1239,'Stock Data'!M$2:M$1239)</f>
        <v>43016.86</v>
      </c>
      <c r="N277" s="108">
        <f>_xlfn.XLOOKUP($J277,'Stock Data'!$J$2:$J$1239,'Stock Data'!N$2:N$1239)</f>
        <v>43078.14</v>
      </c>
      <c r="O277" s="108">
        <f>_xlfn.XLOOKUP($J277,'Stock Data'!$J$2:$J$1239,'Stock Data'!O$2:O$1239)</f>
        <v>122472161</v>
      </c>
      <c r="P277" s="111">
        <f t="shared" si="19"/>
        <v>8.8289675637672187E-4</v>
      </c>
    </row>
    <row r="278" spans="1:16" x14ac:dyDescent="0.3">
      <c r="A278" s="101">
        <v>44713</v>
      </c>
      <c r="B278" s="106" t="str">
        <f t="shared" si="16"/>
        <v>Wednesday</v>
      </c>
      <c r="C278" s="108">
        <v>381.01</v>
      </c>
      <c r="D278" s="108">
        <v>390.02</v>
      </c>
      <c r="E278" s="108">
        <v>381.01</v>
      </c>
      <c r="F278" s="108">
        <v>390.02</v>
      </c>
      <c r="G278" s="108">
        <v>500</v>
      </c>
      <c r="H278" s="111">
        <f t="shared" si="18"/>
        <v>-1.992712652343261E-2</v>
      </c>
      <c r="J278" s="102">
        <f t="shared" si="17"/>
        <v>44713</v>
      </c>
      <c r="K278" s="108">
        <f>_xlfn.XLOOKUP($J278,'Stock Data'!$J$2:$J$1239,'Stock Data'!K$2:K$1239)</f>
        <v>43073.24</v>
      </c>
      <c r="L278" s="108">
        <f>_xlfn.XLOOKUP($J278,'Stock Data'!$J$2:$J$1239,'Stock Data'!L$2:L$1239)</f>
        <v>43149.17</v>
      </c>
      <c r="M278" s="108">
        <f>_xlfn.XLOOKUP($J278,'Stock Data'!$J$2:$J$1239,'Stock Data'!M$2:M$1239)</f>
        <v>42718.73</v>
      </c>
      <c r="N278" s="108">
        <f>_xlfn.XLOOKUP($J278,'Stock Data'!$J$2:$J$1239,'Stock Data'!N$2:N$1239)</f>
        <v>42756.04</v>
      </c>
      <c r="O278" s="108">
        <f>_xlfn.XLOOKUP($J278,'Stock Data'!$J$2:$J$1239,'Stock Data'!O$2:O$1239)</f>
        <v>68310653</v>
      </c>
      <c r="P278" s="111">
        <f t="shared" si="19"/>
        <v>-7.4771102002082392E-3</v>
      </c>
    </row>
    <row r="279" spans="1:16" x14ac:dyDescent="0.3">
      <c r="A279" s="101">
        <v>44714</v>
      </c>
      <c r="B279" s="106" t="str">
        <f t="shared" si="16"/>
        <v>Thursday</v>
      </c>
      <c r="C279" s="108">
        <v>387.01</v>
      </c>
      <c r="D279" s="108">
        <v>389</v>
      </c>
      <c r="E279" s="108">
        <v>386.07</v>
      </c>
      <c r="F279" s="108">
        <v>386.07</v>
      </c>
      <c r="G279" s="108">
        <v>2000</v>
      </c>
      <c r="H279" s="111">
        <f t="shared" si="18"/>
        <v>-1.0127685759704602E-2</v>
      </c>
      <c r="J279" s="102">
        <f t="shared" si="17"/>
        <v>44714</v>
      </c>
      <c r="K279" s="108">
        <f>_xlfn.XLOOKUP($J279,'Stock Data'!$J$2:$J$1239,'Stock Data'!K$2:K$1239)</f>
        <v>42744.639999999999</v>
      </c>
      <c r="L279" s="108">
        <f>_xlfn.XLOOKUP($J279,'Stock Data'!$J$2:$J$1239,'Stock Data'!L$2:L$1239)</f>
        <v>42823.07</v>
      </c>
      <c r="M279" s="108">
        <f>_xlfn.XLOOKUP($J279,'Stock Data'!$J$2:$J$1239,'Stock Data'!M$2:M$1239)</f>
        <v>42132.95</v>
      </c>
      <c r="N279" s="108">
        <f>_xlfn.XLOOKUP($J279,'Stock Data'!$J$2:$J$1239,'Stock Data'!N$2:N$1239)</f>
        <v>42237.91</v>
      </c>
      <c r="O279" s="108">
        <f>_xlfn.XLOOKUP($J279,'Stock Data'!$J$2:$J$1239,'Stock Data'!O$2:O$1239)</f>
        <v>70103522</v>
      </c>
      <c r="P279" s="111">
        <f t="shared" si="19"/>
        <v>-1.21182878489214E-2</v>
      </c>
    </row>
    <row r="280" spans="1:16" x14ac:dyDescent="0.3">
      <c r="A280" s="101">
        <v>44715</v>
      </c>
      <c r="B280" s="106" t="str">
        <f t="shared" si="16"/>
        <v>Friday</v>
      </c>
      <c r="C280" s="108">
        <v>394.98</v>
      </c>
      <c r="D280" s="108">
        <v>394.98</v>
      </c>
      <c r="E280" s="108">
        <v>392.99</v>
      </c>
      <c r="F280" s="108">
        <v>392.99</v>
      </c>
      <c r="G280" s="108">
        <v>300</v>
      </c>
      <c r="H280" s="111">
        <f t="shared" si="18"/>
        <v>1.7924210635377046E-2</v>
      </c>
      <c r="J280" s="102">
        <f t="shared" si="17"/>
        <v>44715</v>
      </c>
      <c r="K280" s="108">
        <f>_xlfn.XLOOKUP($J280,'Stock Data'!$J$2:$J$1239,'Stock Data'!K$2:K$1239)</f>
        <v>42298.95</v>
      </c>
      <c r="L280" s="108">
        <f>_xlfn.XLOOKUP($J280,'Stock Data'!$J$2:$J$1239,'Stock Data'!L$2:L$1239)</f>
        <v>42311.05</v>
      </c>
      <c r="M280" s="108">
        <f>_xlfn.XLOOKUP($J280,'Stock Data'!$J$2:$J$1239,'Stock Data'!M$2:M$1239)</f>
        <v>41145.35</v>
      </c>
      <c r="N280" s="108">
        <f>_xlfn.XLOOKUP($J280,'Stock Data'!$J$2:$J$1239,'Stock Data'!N$2:N$1239)</f>
        <v>41314.879999999997</v>
      </c>
      <c r="O280" s="108">
        <f>_xlfn.XLOOKUP($J280,'Stock Data'!$J$2:$J$1239,'Stock Data'!O$2:O$1239)</f>
        <v>130020941</v>
      </c>
      <c r="P280" s="111">
        <f t="shared" si="19"/>
        <v>-2.1853117258879666E-2</v>
      </c>
    </row>
    <row r="281" spans="1:16" x14ac:dyDescent="0.3">
      <c r="A281" s="101">
        <v>44718</v>
      </c>
      <c r="B281" s="106" t="str">
        <f t="shared" si="16"/>
        <v>Monday</v>
      </c>
      <c r="C281" s="108">
        <v>391.11</v>
      </c>
      <c r="D281" s="108">
        <v>396</v>
      </c>
      <c r="E281" s="108">
        <v>391.11</v>
      </c>
      <c r="F281" s="108">
        <v>395</v>
      </c>
      <c r="G281" s="108">
        <v>800</v>
      </c>
      <c r="H281" s="111">
        <f t="shared" si="18"/>
        <v>5.1146339601516348E-3</v>
      </c>
      <c r="J281" s="102">
        <f t="shared" si="17"/>
        <v>44718</v>
      </c>
      <c r="K281" s="108">
        <f>_xlfn.XLOOKUP($J281,'Stock Data'!$J$2:$J$1239,'Stock Data'!K$2:K$1239)</f>
        <v>41291.15</v>
      </c>
      <c r="L281" s="108">
        <f>_xlfn.XLOOKUP($J281,'Stock Data'!$J$2:$J$1239,'Stock Data'!L$2:L$1239)</f>
        <v>41675.81</v>
      </c>
      <c r="M281" s="108">
        <f>_xlfn.XLOOKUP($J281,'Stock Data'!$J$2:$J$1239,'Stock Data'!M$2:M$1239)</f>
        <v>41030.94</v>
      </c>
      <c r="N281" s="108">
        <f>_xlfn.XLOOKUP($J281,'Stock Data'!$J$2:$J$1239,'Stock Data'!N$2:N$1239)</f>
        <v>41577.21</v>
      </c>
      <c r="O281" s="108">
        <f>_xlfn.XLOOKUP($J281,'Stock Data'!$J$2:$J$1239,'Stock Data'!O$2:O$1239)</f>
        <v>95388706</v>
      </c>
      <c r="P281" s="111">
        <f t="shared" si="19"/>
        <v>6.3495283055403223E-3</v>
      </c>
    </row>
    <row r="282" spans="1:16" x14ac:dyDescent="0.3">
      <c r="A282" s="101">
        <v>44719</v>
      </c>
      <c r="B282" s="106" t="str">
        <f t="shared" si="16"/>
        <v>Tuesday</v>
      </c>
      <c r="C282" s="108">
        <v>397.9</v>
      </c>
      <c r="D282" s="108">
        <v>403</v>
      </c>
      <c r="E282" s="108">
        <v>397.9</v>
      </c>
      <c r="F282" s="108">
        <v>400.99</v>
      </c>
      <c r="G282" s="108">
        <v>1600</v>
      </c>
      <c r="H282" s="111">
        <f t="shared" si="18"/>
        <v>1.5164556962025339E-2</v>
      </c>
      <c r="J282" s="102">
        <f t="shared" si="17"/>
        <v>44719</v>
      </c>
      <c r="K282" s="108">
        <f>_xlfn.XLOOKUP($J282,'Stock Data'!$J$2:$J$1239,'Stock Data'!K$2:K$1239)</f>
        <v>41693.32</v>
      </c>
      <c r="L282" s="108">
        <f>_xlfn.XLOOKUP($J282,'Stock Data'!$J$2:$J$1239,'Stock Data'!L$2:L$1239)</f>
        <v>41854.25</v>
      </c>
      <c r="M282" s="108">
        <f>_xlfn.XLOOKUP($J282,'Stock Data'!$J$2:$J$1239,'Stock Data'!M$2:M$1239)</f>
        <v>41522.230000000003</v>
      </c>
      <c r="N282" s="108">
        <f>_xlfn.XLOOKUP($J282,'Stock Data'!$J$2:$J$1239,'Stock Data'!N$2:N$1239)</f>
        <v>41568.410000000003</v>
      </c>
      <c r="O282" s="108">
        <f>_xlfn.XLOOKUP($J282,'Stock Data'!$J$2:$J$1239,'Stock Data'!O$2:O$1239)</f>
        <v>62247132</v>
      </c>
      <c r="P282" s="111">
        <f t="shared" si="19"/>
        <v>-2.1165441355963121E-4</v>
      </c>
    </row>
    <row r="283" spans="1:16" x14ac:dyDescent="0.3">
      <c r="A283" s="101">
        <v>44720</v>
      </c>
      <c r="B283" s="106" t="str">
        <f t="shared" si="16"/>
        <v>Wednesday</v>
      </c>
      <c r="C283" s="108">
        <v>388.99</v>
      </c>
      <c r="D283" s="108">
        <v>389</v>
      </c>
      <c r="E283" s="108">
        <v>365</v>
      </c>
      <c r="F283" s="108">
        <v>381</v>
      </c>
      <c r="G283" s="108">
        <v>1900</v>
      </c>
      <c r="H283" s="111">
        <f t="shared" si="18"/>
        <v>-4.9851617247312921E-2</v>
      </c>
      <c r="J283" s="102">
        <f t="shared" si="17"/>
        <v>44720</v>
      </c>
      <c r="K283" s="108">
        <f>_xlfn.XLOOKUP($J283,'Stock Data'!$J$2:$J$1239,'Stock Data'!K$2:K$1239)</f>
        <v>41539.11</v>
      </c>
      <c r="L283" s="108">
        <f>_xlfn.XLOOKUP($J283,'Stock Data'!$J$2:$J$1239,'Stock Data'!L$2:L$1239)</f>
        <v>41620.71</v>
      </c>
      <c r="M283" s="108">
        <f>_xlfn.XLOOKUP($J283,'Stock Data'!$J$2:$J$1239,'Stock Data'!M$2:M$1239)</f>
        <v>41391.53</v>
      </c>
      <c r="N283" s="108">
        <f>_xlfn.XLOOKUP($J283,'Stock Data'!$J$2:$J$1239,'Stock Data'!N$2:N$1239)</f>
        <v>41553.160000000003</v>
      </c>
      <c r="O283" s="108">
        <f>_xlfn.XLOOKUP($J283,'Stock Data'!$J$2:$J$1239,'Stock Data'!O$2:O$1239)</f>
        <v>73399433</v>
      </c>
      <c r="P283" s="111">
        <f t="shared" si="19"/>
        <v>-3.6686512666710125E-4</v>
      </c>
    </row>
    <row r="284" spans="1:16" x14ac:dyDescent="0.3">
      <c r="A284" s="101">
        <v>44721</v>
      </c>
      <c r="B284" s="106" t="str">
        <f t="shared" si="16"/>
        <v>Thursday</v>
      </c>
      <c r="C284" s="108">
        <v>383.07</v>
      </c>
      <c r="D284" s="108">
        <v>383.07</v>
      </c>
      <c r="E284" s="108">
        <v>382.49</v>
      </c>
      <c r="F284" s="108">
        <v>382.49</v>
      </c>
      <c r="G284" s="108">
        <v>200</v>
      </c>
      <c r="H284" s="111">
        <f t="shared" si="18"/>
        <v>3.9107611548556669E-3</v>
      </c>
      <c r="J284" s="102">
        <f t="shared" si="17"/>
        <v>44721</v>
      </c>
      <c r="K284" s="108">
        <f>_xlfn.XLOOKUP($J284,'Stock Data'!$J$2:$J$1239,'Stock Data'!K$2:K$1239)</f>
        <v>41585.25</v>
      </c>
      <c r="L284" s="108">
        <f>_xlfn.XLOOKUP($J284,'Stock Data'!$J$2:$J$1239,'Stock Data'!L$2:L$1239)</f>
        <v>41997.22</v>
      </c>
      <c r="M284" s="108">
        <f>_xlfn.XLOOKUP($J284,'Stock Data'!$J$2:$J$1239,'Stock Data'!M$2:M$1239)</f>
        <v>41573.75</v>
      </c>
      <c r="N284" s="108">
        <f>_xlfn.XLOOKUP($J284,'Stock Data'!$J$2:$J$1239,'Stock Data'!N$2:N$1239)</f>
        <v>41735.96</v>
      </c>
      <c r="O284" s="108">
        <f>_xlfn.XLOOKUP($J284,'Stock Data'!$J$2:$J$1239,'Stock Data'!O$2:O$1239)</f>
        <v>66320930</v>
      </c>
      <c r="P284" s="111">
        <f t="shared" si="19"/>
        <v>4.399184081306828E-3</v>
      </c>
    </row>
    <row r="285" spans="1:16" x14ac:dyDescent="0.3">
      <c r="A285" s="101">
        <v>44722</v>
      </c>
      <c r="B285" s="106" t="str">
        <f t="shared" si="16"/>
        <v>Friday</v>
      </c>
      <c r="C285" s="108">
        <v>380.99</v>
      </c>
      <c r="D285" s="108">
        <v>380.99</v>
      </c>
      <c r="E285" s="108">
        <v>378.99</v>
      </c>
      <c r="F285" s="108">
        <v>379.33</v>
      </c>
      <c r="G285" s="108">
        <v>400</v>
      </c>
      <c r="H285" s="111">
        <f t="shared" si="18"/>
        <v>-8.2616538994484175E-3</v>
      </c>
      <c r="J285" s="102">
        <f t="shared" si="17"/>
        <v>44722</v>
      </c>
      <c r="K285" s="108">
        <f>_xlfn.XLOOKUP($J285,'Stock Data'!$J$2:$J$1239,'Stock Data'!K$2:K$1239)</f>
        <v>41766.480000000003</v>
      </c>
      <c r="L285" s="108">
        <f>_xlfn.XLOOKUP($J285,'Stock Data'!$J$2:$J$1239,'Stock Data'!L$2:L$1239)</f>
        <v>42076.14</v>
      </c>
      <c r="M285" s="108">
        <f>_xlfn.XLOOKUP($J285,'Stock Data'!$J$2:$J$1239,'Stock Data'!M$2:M$1239)</f>
        <v>41715.050000000003</v>
      </c>
      <c r="N285" s="108">
        <f>_xlfn.XLOOKUP($J285,'Stock Data'!$J$2:$J$1239,'Stock Data'!N$2:N$1239)</f>
        <v>42014.73</v>
      </c>
      <c r="O285" s="108">
        <f>_xlfn.XLOOKUP($J285,'Stock Data'!$J$2:$J$1239,'Stock Data'!O$2:O$1239)</f>
        <v>39391037</v>
      </c>
      <c r="P285" s="111">
        <f t="shared" si="19"/>
        <v>6.6793719372935014E-3</v>
      </c>
    </row>
    <row r="286" spans="1:16" x14ac:dyDescent="0.3">
      <c r="A286" s="101">
        <v>44725</v>
      </c>
      <c r="B286" s="106" t="str">
        <f t="shared" si="16"/>
        <v>Monday</v>
      </c>
      <c r="C286" s="108">
        <v>361.2</v>
      </c>
      <c r="D286" s="108">
        <v>375</v>
      </c>
      <c r="E286" s="108">
        <v>361.2</v>
      </c>
      <c r="F286" s="108">
        <v>373</v>
      </c>
      <c r="G286" s="108">
        <v>500</v>
      </c>
      <c r="H286" s="111">
        <f t="shared" si="18"/>
        <v>-1.6687317111749624E-2</v>
      </c>
      <c r="J286" s="102">
        <f t="shared" si="17"/>
        <v>44725</v>
      </c>
      <c r="K286" s="108">
        <f>_xlfn.XLOOKUP($J286,'Stock Data'!$J$2:$J$1239,'Stock Data'!K$2:K$1239)</f>
        <v>42045.57</v>
      </c>
      <c r="L286" s="108">
        <f>_xlfn.XLOOKUP($J286,'Stock Data'!$J$2:$J$1239,'Stock Data'!L$2:L$1239)</f>
        <v>42069.65</v>
      </c>
      <c r="M286" s="108">
        <f>_xlfn.XLOOKUP($J286,'Stock Data'!$J$2:$J$1239,'Stock Data'!M$2:M$1239)</f>
        <v>40833.5</v>
      </c>
      <c r="N286" s="108">
        <f>_xlfn.XLOOKUP($J286,'Stock Data'!$J$2:$J$1239,'Stock Data'!N$2:N$1239)</f>
        <v>40879.93</v>
      </c>
      <c r="O286" s="108">
        <f>_xlfn.XLOOKUP($J286,'Stock Data'!$J$2:$J$1239,'Stock Data'!O$2:O$1239)</f>
        <v>62710521</v>
      </c>
      <c r="P286" s="111">
        <f t="shared" si="19"/>
        <v>-2.7009574975252793E-2</v>
      </c>
    </row>
    <row r="287" spans="1:16" x14ac:dyDescent="0.3">
      <c r="A287" s="101">
        <v>44727</v>
      </c>
      <c r="B287" s="106" t="str">
        <f t="shared" si="16"/>
        <v>Wednesday</v>
      </c>
      <c r="C287" s="108">
        <v>369.01</v>
      </c>
      <c r="D287" s="108">
        <v>371.98</v>
      </c>
      <c r="E287" s="108">
        <v>369.01</v>
      </c>
      <c r="F287" s="108">
        <v>371.98</v>
      </c>
      <c r="G287" s="108">
        <v>400</v>
      </c>
      <c r="H287" s="111">
        <f t="shared" si="18"/>
        <v>-2.7345844504020958E-3</v>
      </c>
      <c r="J287" s="102">
        <f t="shared" si="17"/>
        <v>44727</v>
      </c>
      <c r="K287" s="108">
        <f>_xlfn.XLOOKUP($J287,'Stock Data'!$J$2:$J$1239,'Stock Data'!K$2:K$1239)</f>
        <v>41146.410000000003</v>
      </c>
      <c r="L287" s="108">
        <f>_xlfn.XLOOKUP($J287,'Stock Data'!$J$2:$J$1239,'Stock Data'!L$2:L$1239)</f>
        <v>41535.24</v>
      </c>
      <c r="M287" s="108">
        <f>_xlfn.XLOOKUP($J287,'Stock Data'!$J$2:$J$1239,'Stock Data'!M$2:M$1239)</f>
        <v>41132.559999999998</v>
      </c>
      <c r="N287" s="108">
        <f>_xlfn.XLOOKUP($J287,'Stock Data'!$J$2:$J$1239,'Stock Data'!N$2:N$1239)</f>
        <v>41438.79</v>
      </c>
      <c r="O287" s="108">
        <f>_xlfn.XLOOKUP($J287,'Stock Data'!$J$2:$J$1239,'Stock Data'!O$2:O$1239)</f>
        <v>60086371</v>
      </c>
      <c r="P287" s="111">
        <f t="shared" si="19"/>
        <v>1.3670767048769423E-2</v>
      </c>
    </row>
    <row r="288" spans="1:16" x14ac:dyDescent="0.3">
      <c r="A288" s="101">
        <v>44728</v>
      </c>
      <c r="B288" s="106" t="str">
        <f t="shared" si="16"/>
        <v>Thursday</v>
      </c>
      <c r="C288" s="108">
        <v>366.01</v>
      </c>
      <c r="D288" s="108">
        <v>368.5</v>
      </c>
      <c r="E288" s="108">
        <v>366.01</v>
      </c>
      <c r="F288" s="108">
        <v>368.5</v>
      </c>
      <c r="G288" s="108">
        <v>200</v>
      </c>
      <c r="H288" s="111">
        <f t="shared" si="18"/>
        <v>-9.3553416850368776E-3</v>
      </c>
      <c r="J288" s="102">
        <f t="shared" si="17"/>
        <v>44728</v>
      </c>
      <c r="K288" s="108">
        <f>_xlfn.XLOOKUP($J288,'Stock Data'!$J$2:$J$1239,'Stock Data'!K$2:K$1239)</f>
        <v>41450.83</v>
      </c>
      <c r="L288" s="108">
        <f>_xlfn.XLOOKUP($J288,'Stock Data'!$J$2:$J$1239,'Stock Data'!L$2:L$1239)</f>
        <v>41764.19</v>
      </c>
      <c r="M288" s="108">
        <f>_xlfn.XLOOKUP($J288,'Stock Data'!$J$2:$J$1239,'Stock Data'!M$2:M$1239)</f>
        <v>41322.89</v>
      </c>
      <c r="N288" s="108">
        <f>_xlfn.XLOOKUP($J288,'Stock Data'!$J$2:$J$1239,'Stock Data'!N$2:N$1239)</f>
        <v>41730.160000000003</v>
      </c>
      <c r="O288" s="108">
        <f>_xlfn.XLOOKUP($J288,'Stock Data'!$J$2:$J$1239,'Stock Data'!O$2:O$1239)</f>
        <v>73221131</v>
      </c>
      <c r="P288" s="111">
        <f t="shared" si="19"/>
        <v>7.0313346504567971E-3</v>
      </c>
    </row>
    <row r="289" spans="1:16" x14ac:dyDescent="0.3">
      <c r="A289" s="101">
        <v>44729</v>
      </c>
      <c r="B289" s="106" t="str">
        <f t="shared" si="16"/>
        <v>Friday</v>
      </c>
      <c r="C289" s="108">
        <v>376</v>
      </c>
      <c r="D289" s="108">
        <v>376</v>
      </c>
      <c r="E289" s="108">
        <v>376</v>
      </c>
      <c r="F289" s="108">
        <v>376</v>
      </c>
      <c r="G289" s="108">
        <v>200</v>
      </c>
      <c r="H289" s="111">
        <f t="shared" si="18"/>
        <v>2.0352781546811399E-2</v>
      </c>
      <c r="J289" s="102">
        <f t="shared" si="17"/>
        <v>44729</v>
      </c>
      <c r="K289" s="108">
        <f>_xlfn.XLOOKUP($J289,'Stock Data'!$J$2:$J$1239,'Stock Data'!K$2:K$1239)</f>
        <v>41746.04</v>
      </c>
      <c r="L289" s="108">
        <f>_xlfn.XLOOKUP($J289,'Stock Data'!$J$2:$J$1239,'Stock Data'!L$2:L$1239)</f>
        <v>42420.639999999999</v>
      </c>
      <c r="M289" s="108">
        <f>_xlfn.XLOOKUP($J289,'Stock Data'!$J$2:$J$1239,'Stock Data'!M$2:M$1239)</f>
        <v>41746.04</v>
      </c>
      <c r="N289" s="108">
        <f>_xlfn.XLOOKUP($J289,'Stock Data'!$J$2:$J$1239,'Stock Data'!N$2:N$1239)</f>
        <v>42140.76</v>
      </c>
      <c r="O289" s="108">
        <f>_xlfn.XLOOKUP($J289,'Stock Data'!$J$2:$J$1239,'Stock Data'!O$2:O$1239)</f>
        <v>130817436</v>
      </c>
      <c r="P289" s="111">
        <f t="shared" si="19"/>
        <v>9.8394063190747061E-3</v>
      </c>
    </row>
    <row r="290" spans="1:16" x14ac:dyDescent="0.3">
      <c r="A290" s="101">
        <v>44733</v>
      </c>
      <c r="B290" s="106" t="str">
        <f t="shared" si="16"/>
        <v>Tuesday</v>
      </c>
      <c r="C290" s="108">
        <v>379.87</v>
      </c>
      <c r="D290" s="108">
        <v>379.87</v>
      </c>
      <c r="E290" s="108">
        <v>379.87</v>
      </c>
      <c r="F290" s="108">
        <v>379.87</v>
      </c>
      <c r="G290" s="108">
        <v>100</v>
      </c>
      <c r="H290" s="111">
        <f t="shared" si="18"/>
        <v>1.0292553191489374E-2</v>
      </c>
      <c r="J290" s="102">
        <f t="shared" si="17"/>
        <v>44733</v>
      </c>
      <c r="K290" s="108">
        <f>_xlfn.XLOOKUP($J290,'Stock Data'!$J$2:$J$1239,'Stock Data'!K$2:K$1239)</f>
        <v>41796.47</v>
      </c>
      <c r="L290" s="108">
        <f>_xlfn.XLOOKUP($J290,'Stock Data'!$J$2:$J$1239,'Stock Data'!L$2:L$1239)</f>
        <v>42569.33</v>
      </c>
      <c r="M290" s="108">
        <f>_xlfn.XLOOKUP($J290,'Stock Data'!$J$2:$J$1239,'Stock Data'!M$2:M$1239)</f>
        <v>41745.269999999997</v>
      </c>
      <c r="N290" s="108">
        <f>_xlfn.XLOOKUP($J290,'Stock Data'!$J$2:$J$1239,'Stock Data'!N$2:N$1239)</f>
        <v>42525.95</v>
      </c>
      <c r="O290" s="108">
        <f>_xlfn.XLOOKUP($J290,'Stock Data'!$J$2:$J$1239,'Stock Data'!O$2:O$1239)</f>
        <v>135278184</v>
      </c>
      <c r="P290" s="111">
        <f t="shared" si="19"/>
        <v>9.1405565537972036E-3</v>
      </c>
    </row>
    <row r="291" spans="1:16" x14ac:dyDescent="0.3">
      <c r="A291" s="101">
        <v>44734</v>
      </c>
      <c r="B291" s="106" t="str">
        <f t="shared" si="16"/>
        <v>Wednesday</v>
      </c>
      <c r="C291" s="108">
        <v>370.02</v>
      </c>
      <c r="D291" s="108">
        <v>370.02</v>
      </c>
      <c r="E291" s="108">
        <v>370</v>
      </c>
      <c r="F291" s="108">
        <v>370</v>
      </c>
      <c r="G291" s="108">
        <v>1000</v>
      </c>
      <c r="H291" s="111">
        <f t="shared" si="18"/>
        <v>-2.5982572985495049E-2</v>
      </c>
      <c r="J291" s="102">
        <f t="shared" si="17"/>
        <v>44734</v>
      </c>
      <c r="K291" s="108">
        <f>_xlfn.XLOOKUP($J291,'Stock Data'!$J$2:$J$1239,'Stock Data'!K$2:K$1239)</f>
        <v>42692.89</v>
      </c>
      <c r="L291" s="108">
        <f>_xlfn.XLOOKUP($J291,'Stock Data'!$J$2:$J$1239,'Stock Data'!L$2:L$1239)</f>
        <v>42880.4</v>
      </c>
      <c r="M291" s="108">
        <f>_xlfn.XLOOKUP($J291,'Stock Data'!$J$2:$J$1239,'Stock Data'!M$2:M$1239)</f>
        <v>42408.07</v>
      </c>
      <c r="N291" s="108">
        <f>_xlfn.XLOOKUP($J291,'Stock Data'!$J$2:$J$1239,'Stock Data'!N$2:N$1239)</f>
        <v>42458.14</v>
      </c>
      <c r="O291" s="108">
        <f>_xlfn.XLOOKUP($J291,'Stock Data'!$J$2:$J$1239,'Stock Data'!O$2:O$1239)</f>
        <v>113646198</v>
      </c>
      <c r="P291" s="111">
        <f t="shared" si="19"/>
        <v>-1.5945557947558532E-3</v>
      </c>
    </row>
    <row r="292" spans="1:16" x14ac:dyDescent="0.3">
      <c r="A292" s="101">
        <v>44735</v>
      </c>
      <c r="B292" s="106" t="str">
        <f t="shared" si="16"/>
        <v>Thursday</v>
      </c>
      <c r="C292" s="108">
        <v>376.45</v>
      </c>
      <c r="D292" s="108">
        <v>376.45</v>
      </c>
      <c r="E292" s="108">
        <v>367.63</v>
      </c>
      <c r="F292" s="108">
        <v>367.74</v>
      </c>
      <c r="G292" s="108">
        <v>1900</v>
      </c>
      <c r="H292" s="111">
        <f t="shared" si="18"/>
        <v>-6.1081081081080834E-3</v>
      </c>
      <c r="J292" s="102">
        <f t="shared" si="17"/>
        <v>44735</v>
      </c>
      <c r="K292" s="108">
        <f>_xlfn.XLOOKUP($J292,'Stock Data'!$J$2:$J$1239,'Stock Data'!K$2:K$1239)</f>
        <v>42555.23</v>
      </c>
      <c r="L292" s="108">
        <f>_xlfn.XLOOKUP($J292,'Stock Data'!$J$2:$J$1239,'Stock Data'!L$2:L$1239)</f>
        <v>42987.88</v>
      </c>
      <c r="M292" s="108">
        <f>_xlfn.XLOOKUP($J292,'Stock Data'!$J$2:$J$1239,'Stock Data'!M$2:M$1239)</f>
        <v>42539.32</v>
      </c>
      <c r="N292" s="108">
        <f>_xlfn.XLOOKUP($J292,'Stock Data'!$J$2:$J$1239,'Stock Data'!N$2:N$1239)</f>
        <v>42716.97</v>
      </c>
      <c r="O292" s="108">
        <f>_xlfn.XLOOKUP($J292,'Stock Data'!$J$2:$J$1239,'Stock Data'!O$2:O$1239)</f>
        <v>185691810</v>
      </c>
      <c r="P292" s="111">
        <f t="shared" si="19"/>
        <v>6.0961219686025284E-3</v>
      </c>
    </row>
    <row r="293" spans="1:16" x14ac:dyDescent="0.3">
      <c r="A293" s="101">
        <v>44736</v>
      </c>
      <c r="B293" s="106" t="str">
        <f t="shared" si="16"/>
        <v>Friday</v>
      </c>
      <c r="C293" s="108">
        <v>370.03</v>
      </c>
      <c r="D293" s="108">
        <v>370.03</v>
      </c>
      <c r="E293" s="108">
        <v>370.03</v>
      </c>
      <c r="F293" s="108">
        <v>370.03</v>
      </c>
      <c r="G293" s="108">
        <v>200</v>
      </c>
      <c r="H293" s="111">
        <f t="shared" si="18"/>
        <v>6.2272257573284485E-3</v>
      </c>
      <c r="J293" s="102">
        <f t="shared" si="17"/>
        <v>44736</v>
      </c>
      <c r="K293" s="108">
        <f>_xlfn.XLOOKUP($J293,'Stock Data'!$J$2:$J$1239,'Stock Data'!K$2:K$1239)</f>
        <v>42713.66</v>
      </c>
      <c r="L293" s="108">
        <f>_xlfn.XLOOKUP($J293,'Stock Data'!$J$2:$J$1239,'Stock Data'!L$2:L$1239)</f>
        <v>42782.34</v>
      </c>
      <c r="M293" s="108">
        <f>_xlfn.XLOOKUP($J293,'Stock Data'!$J$2:$J$1239,'Stock Data'!M$2:M$1239)</f>
        <v>40540.58</v>
      </c>
      <c r="N293" s="108">
        <f>_xlfn.XLOOKUP($J293,'Stock Data'!$J$2:$J$1239,'Stock Data'!N$2:N$1239)</f>
        <v>41051.79</v>
      </c>
      <c r="O293" s="108">
        <f>_xlfn.XLOOKUP($J293,'Stock Data'!$J$2:$J$1239,'Stock Data'!O$2:O$1239)</f>
        <v>210809048</v>
      </c>
      <c r="P293" s="111">
        <f t="shared" si="19"/>
        <v>-3.8981697437809854E-2</v>
      </c>
    </row>
    <row r="294" spans="1:16" x14ac:dyDescent="0.3">
      <c r="A294" s="101">
        <v>44739</v>
      </c>
      <c r="B294" s="106" t="str">
        <f t="shared" si="16"/>
        <v>Monday</v>
      </c>
      <c r="C294" s="108">
        <v>370.03</v>
      </c>
      <c r="D294" s="108">
        <v>370.03</v>
      </c>
      <c r="E294" s="108">
        <v>370.03</v>
      </c>
      <c r="F294" s="108">
        <v>370.03</v>
      </c>
      <c r="G294" s="108">
        <v>100</v>
      </c>
      <c r="H294" s="111">
        <f t="shared" si="18"/>
        <v>0</v>
      </c>
      <c r="J294" s="102">
        <f t="shared" si="17"/>
        <v>44739</v>
      </c>
      <c r="K294" s="108">
        <f>_xlfn.XLOOKUP($J294,'Stock Data'!$J$2:$J$1239,'Stock Data'!K$2:K$1239)</f>
        <v>41223.4</v>
      </c>
      <c r="L294" s="108">
        <f>_xlfn.XLOOKUP($J294,'Stock Data'!$J$2:$J$1239,'Stock Data'!L$2:L$1239)</f>
        <v>41952.43</v>
      </c>
      <c r="M294" s="108">
        <f>_xlfn.XLOOKUP($J294,'Stock Data'!$J$2:$J$1239,'Stock Data'!M$2:M$1239)</f>
        <v>41223.4</v>
      </c>
      <c r="N294" s="108">
        <f>_xlfn.XLOOKUP($J294,'Stock Data'!$J$2:$J$1239,'Stock Data'!N$2:N$1239)</f>
        <v>41878.57</v>
      </c>
      <c r="O294" s="108">
        <f>_xlfn.XLOOKUP($J294,'Stock Data'!$J$2:$J$1239,'Stock Data'!O$2:O$1239)</f>
        <v>122621047</v>
      </c>
      <c r="P294" s="111">
        <f t="shared" si="19"/>
        <v>2.0139925688989417E-2</v>
      </c>
    </row>
    <row r="295" spans="1:16" x14ac:dyDescent="0.3">
      <c r="A295" s="101">
        <v>44740</v>
      </c>
      <c r="B295" s="106" t="str">
        <f t="shared" si="16"/>
        <v>Tuesday</v>
      </c>
      <c r="C295" s="108">
        <v>370.03</v>
      </c>
      <c r="D295" s="108">
        <v>374.94</v>
      </c>
      <c r="E295" s="108">
        <v>370.03</v>
      </c>
      <c r="F295" s="108">
        <v>374.5</v>
      </c>
      <c r="G295" s="108">
        <v>400</v>
      </c>
      <c r="H295" s="111">
        <f t="shared" si="18"/>
        <v>1.2080101613382773E-2</v>
      </c>
      <c r="J295" s="102">
        <f t="shared" si="17"/>
        <v>44740</v>
      </c>
      <c r="K295" s="108">
        <f>_xlfn.XLOOKUP($J295,'Stock Data'!$J$2:$J$1239,'Stock Data'!K$2:K$1239)</f>
        <v>41902.6</v>
      </c>
      <c r="L295" s="108">
        <f>_xlfn.XLOOKUP($J295,'Stock Data'!$J$2:$J$1239,'Stock Data'!L$2:L$1239)</f>
        <v>42149.29</v>
      </c>
      <c r="M295" s="108">
        <f>_xlfn.XLOOKUP($J295,'Stock Data'!$J$2:$J$1239,'Stock Data'!M$2:M$1239)</f>
        <v>41609.040000000001</v>
      </c>
      <c r="N295" s="108">
        <f>_xlfn.XLOOKUP($J295,'Stock Data'!$J$2:$J$1239,'Stock Data'!N$2:N$1239)</f>
        <v>41765.620000000003</v>
      </c>
      <c r="O295" s="108">
        <f>_xlfn.XLOOKUP($J295,'Stock Data'!$J$2:$J$1239,'Stock Data'!O$2:O$1239)</f>
        <v>120026838</v>
      </c>
      <c r="P295" s="111">
        <f t="shared" si="19"/>
        <v>-2.6970834964039386E-3</v>
      </c>
    </row>
    <row r="296" spans="1:16" x14ac:dyDescent="0.3">
      <c r="A296" s="101">
        <v>44742</v>
      </c>
      <c r="B296" s="106" t="str">
        <f t="shared" si="16"/>
        <v>Thursday</v>
      </c>
      <c r="C296" s="108">
        <v>363.68</v>
      </c>
      <c r="D296" s="108">
        <v>377.6</v>
      </c>
      <c r="E296" s="108">
        <v>363.68</v>
      </c>
      <c r="F296" s="108">
        <v>377.6</v>
      </c>
      <c r="G296" s="108">
        <v>300</v>
      </c>
      <c r="H296" s="111">
        <f t="shared" si="18"/>
        <v>8.2777036048064696E-3</v>
      </c>
      <c r="J296" s="102">
        <f t="shared" si="17"/>
        <v>44742</v>
      </c>
      <c r="K296" s="108">
        <f>_xlfn.XLOOKUP($J296,'Stock Data'!$J$2:$J$1239,'Stock Data'!K$2:K$1239)</f>
        <v>41297.79</v>
      </c>
      <c r="L296" s="108">
        <f>_xlfn.XLOOKUP($J296,'Stock Data'!$J$2:$J$1239,'Stock Data'!L$2:L$1239)</f>
        <v>41559.31</v>
      </c>
      <c r="M296" s="108">
        <f>_xlfn.XLOOKUP($J296,'Stock Data'!$J$2:$J$1239,'Stock Data'!M$2:M$1239)</f>
        <v>41220.01</v>
      </c>
      <c r="N296" s="108">
        <f>_xlfn.XLOOKUP($J296,'Stock Data'!$J$2:$J$1239,'Stock Data'!N$2:N$1239)</f>
        <v>41540.83</v>
      </c>
      <c r="O296" s="108">
        <f>_xlfn.XLOOKUP($J296,'Stock Data'!$J$2:$J$1239,'Stock Data'!O$2:O$1239)</f>
        <v>112646496</v>
      </c>
      <c r="P296" s="111">
        <f t="shared" si="19"/>
        <v>-5.3821779731750867E-3</v>
      </c>
    </row>
    <row r="297" spans="1:16" x14ac:dyDescent="0.3">
      <c r="A297" s="101">
        <v>44743</v>
      </c>
      <c r="B297" s="106" t="str">
        <f t="shared" si="16"/>
        <v>Friday</v>
      </c>
      <c r="C297" s="108">
        <v>370.06</v>
      </c>
      <c r="D297" s="108">
        <v>370.06</v>
      </c>
      <c r="E297" s="108">
        <v>370.06</v>
      </c>
      <c r="F297" s="108">
        <v>370.06</v>
      </c>
      <c r="G297" s="108">
        <v>300</v>
      </c>
      <c r="H297" s="111">
        <f t="shared" si="18"/>
        <v>-1.9968220338983104E-2</v>
      </c>
      <c r="J297" s="102">
        <f t="shared" si="17"/>
        <v>44743</v>
      </c>
      <c r="K297" s="108">
        <f>_xlfn.XLOOKUP($J297,'Stock Data'!$J$2:$J$1239,'Stock Data'!K$2:K$1239)</f>
        <v>41579.760000000002</v>
      </c>
      <c r="L297" s="108">
        <f>_xlfn.XLOOKUP($J297,'Stock Data'!$J$2:$J$1239,'Stock Data'!L$2:L$1239)</f>
        <v>41744.870000000003</v>
      </c>
      <c r="M297" s="108">
        <f>_xlfn.XLOOKUP($J297,'Stock Data'!$J$2:$J$1239,'Stock Data'!M$2:M$1239)</f>
        <v>41535.51</v>
      </c>
      <c r="N297" s="108">
        <f>_xlfn.XLOOKUP($J297,'Stock Data'!$J$2:$J$1239,'Stock Data'!N$2:N$1239)</f>
        <v>41630.35</v>
      </c>
      <c r="O297" s="108">
        <f>_xlfn.XLOOKUP($J297,'Stock Data'!$J$2:$J$1239,'Stock Data'!O$2:O$1239)</f>
        <v>66142093</v>
      </c>
      <c r="P297" s="111">
        <f t="shared" si="19"/>
        <v>2.1549882368743427E-3</v>
      </c>
    </row>
    <row r="298" spans="1:16" x14ac:dyDescent="0.3">
      <c r="A298" s="101">
        <v>44746</v>
      </c>
      <c r="B298" s="106" t="str">
        <f t="shared" si="16"/>
        <v>Monday</v>
      </c>
      <c r="C298" s="108">
        <v>362.61</v>
      </c>
      <c r="D298" s="108">
        <v>363.3</v>
      </c>
      <c r="E298" s="108">
        <v>362.61</v>
      </c>
      <c r="F298" s="108">
        <v>362.71</v>
      </c>
      <c r="G298" s="108">
        <v>500</v>
      </c>
      <c r="H298" s="111">
        <f t="shared" si="18"/>
        <v>-1.986164405772043E-2</v>
      </c>
      <c r="J298" s="102">
        <f t="shared" si="17"/>
        <v>44746</v>
      </c>
      <c r="K298" s="108">
        <f>_xlfn.XLOOKUP($J298,'Stock Data'!$J$2:$J$1239,'Stock Data'!K$2:K$1239)</f>
        <v>41656.65</v>
      </c>
      <c r="L298" s="108">
        <f>_xlfn.XLOOKUP($J298,'Stock Data'!$J$2:$J$1239,'Stock Data'!L$2:L$1239)</f>
        <v>41685.81</v>
      </c>
      <c r="M298" s="108">
        <f>_xlfn.XLOOKUP($J298,'Stock Data'!$J$2:$J$1239,'Stock Data'!M$2:M$1239)</f>
        <v>41319.11</v>
      </c>
      <c r="N298" s="108">
        <f>_xlfn.XLOOKUP($J298,'Stock Data'!$J$2:$J$1239,'Stock Data'!N$2:N$1239)</f>
        <v>41348.19</v>
      </c>
      <c r="O298" s="108">
        <f>_xlfn.XLOOKUP($J298,'Stock Data'!$J$2:$J$1239,'Stock Data'!O$2:O$1239)</f>
        <v>43326791</v>
      </c>
      <c r="P298" s="111">
        <f t="shared" si="19"/>
        <v>-6.7777474847075803E-3</v>
      </c>
    </row>
    <row r="299" spans="1:16" x14ac:dyDescent="0.3">
      <c r="A299" s="101">
        <v>44748</v>
      </c>
      <c r="B299" s="106" t="str">
        <f t="shared" si="16"/>
        <v>Wednesday</v>
      </c>
      <c r="C299" s="108">
        <v>366.55</v>
      </c>
      <c r="D299" s="108">
        <v>366.55</v>
      </c>
      <c r="E299" s="108">
        <v>366.55</v>
      </c>
      <c r="F299" s="108">
        <v>366.55</v>
      </c>
      <c r="G299" s="108">
        <v>200</v>
      </c>
      <c r="H299" s="111">
        <f t="shared" si="18"/>
        <v>1.0586970306856807E-2</v>
      </c>
      <c r="J299" s="102">
        <f t="shared" si="17"/>
        <v>44748</v>
      </c>
      <c r="K299" s="108">
        <f>_xlfn.XLOOKUP($J299,'Stock Data'!$J$2:$J$1239,'Stock Data'!K$2:K$1239)</f>
        <v>41151.019999999997</v>
      </c>
      <c r="L299" s="108">
        <f>_xlfn.XLOOKUP($J299,'Stock Data'!$J$2:$J$1239,'Stock Data'!L$2:L$1239)</f>
        <v>41334.9</v>
      </c>
      <c r="M299" s="108">
        <f>_xlfn.XLOOKUP($J299,'Stock Data'!$J$2:$J$1239,'Stock Data'!M$2:M$1239)</f>
        <v>41143.93</v>
      </c>
      <c r="N299" s="108">
        <f>_xlfn.XLOOKUP($J299,'Stock Data'!$J$2:$J$1239,'Stock Data'!N$2:N$1239)</f>
        <v>41159.79</v>
      </c>
      <c r="O299" s="108">
        <f>_xlfn.XLOOKUP($J299,'Stock Data'!$J$2:$J$1239,'Stock Data'!O$2:O$1239)</f>
        <v>41595082</v>
      </c>
      <c r="P299" s="111">
        <f t="shared" si="19"/>
        <v>-4.5564267746665919E-3</v>
      </c>
    </row>
    <row r="300" spans="1:16" x14ac:dyDescent="0.3">
      <c r="A300" s="101">
        <v>44749</v>
      </c>
      <c r="B300" s="106" t="str">
        <f t="shared" si="16"/>
        <v>Thursday</v>
      </c>
      <c r="C300" s="108">
        <v>362.05</v>
      </c>
      <c r="D300" s="108">
        <v>369</v>
      </c>
      <c r="E300" s="108">
        <v>362.05</v>
      </c>
      <c r="F300" s="108">
        <v>369</v>
      </c>
      <c r="G300" s="108">
        <v>300</v>
      </c>
      <c r="H300" s="111">
        <f t="shared" si="18"/>
        <v>6.6839448915563728E-3</v>
      </c>
      <c r="J300" s="102">
        <f t="shared" si="17"/>
        <v>44749</v>
      </c>
      <c r="K300" s="108">
        <f>_xlfn.XLOOKUP($J300,'Stock Data'!$J$2:$J$1239,'Stock Data'!K$2:K$1239)</f>
        <v>41182.839999999997</v>
      </c>
      <c r="L300" s="108">
        <f>_xlfn.XLOOKUP($J300,'Stock Data'!$J$2:$J$1239,'Stock Data'!L$2:L$1239)</f>
        <v>41396.57</v>
      </c>
      <c r="M300" s="108">
        <f>_xlfn.XLOOKUP($J300,'Stock Data'!$J$2:$J$1239,'Stock Data'!M$2:M$1239)</f>
        <v>41009.1</v>
      </c>
      <c r="N300" s="108">
        <f>_xlfn.XLOOKUP($J300,'Stock Data'!$J$2:$J$1239,'Stock Data'!N$2:N$1239)</f>
        <v>41344.01</v>
      </c>
      <c r="O300" s="108">
        <f>_xlfn.XLOOKUP($J300,'Stock Data'!$J$2:$J$1239,'Stock Data'!O$2:O$1239)</f>
        <v>55977384</v>
      </c>
      <c r="P300" s="111">
        <f t="shared" si="19"/>
        <v>4.4757274028852231E-3</v>
      </c>
    </row>
    <row r="301" spans="1:16" x14ac:dyDescent="0.3">
      <c r="A301" s="101">
        <v>44755</v>
      </c>
      <c r="B301" s="106" t="str">
        <f t="shared" si="16"/>
        <v>Wednesday</v>
      </c>
      <c r="C301" s="108">
        <v>361.01</v>
      </c>
      <c r="D301" s="108">
        <v>367.99</v>
      </c>
      <c r="E301" s="108">
        <v>360.1</v>
      </c>
      <c r="F301" s="108">
        <v>367.99</v>
      </c>
      <c r="G301" s="108">
        <v>600</v>
      </c>
      <c r="H301" s="111">
        <f t="shared" si="18"/>
        <v>-2.7371273712736882E-3</v>
      </c>
      <c r="J301" s="102">
        <f t="shared" si="17"/>
        <v>44755</v>
      </c>
      <c r="K301" s="108">
        <f>_xlfn.XLOOKUP($J301,'Stock Data'!$J$2:$J$1239,'Stock Data'!K$2:K$1239)</f>
        <v>41336.89</v>
      </c>
      <c r="L301" s="108">
        <f>_xlfn.XLOOKUP($J301,'Stock Data'!$J$2:$J$1239,'Stock Data'!L$2:L$1239)</f>
        <v>41971.83</v>
      </c>
      <c r="M301" s="108">
        <f>_xlfn.XLOOKUP($J301,'Stock Data'!$J$2:$J$1239,'Stock Data'!M$2:M$1239)</f>
        <v>41223.97</v>
      </c>
      <c r="N301" s="108">
        <f>_xlfn.XLOOKUP($J301,'Stock Data'!$J$2:$J$1239,'Stock Data'!N$2:N$1239)</f>
        <v>41862.769999999997</v>
      </c>
      <c r="O301" s="108">
        <f>_xlfn.XLOOKUP($J301,'Stock Data'!$J$2:$J$1239,'Stock Data'!O$2:O$1239)</f>
        <v>80811776</v>
      </c>
      <c r="P301" s="111">
        <f t="shared" si="19"/>
        <v>1.2547404085863823E-2</v>
      </c>
    </row>
    <row r="302" spans="1:16" x14ac:dyDescent="0.3">
      <c r="A302" s="101">
        <v>44756</v>
      </c>
      <c r="B302" s="106" t="str">
        <f t="shared" si="16"/>
        <v>Thursday</v>
      </c>
      <c r="C302" s="108">
        <v>367.99</v>
      </c>
      <c r="D302" s="108">
        <v>367.99</v>
      </c>
      <c r="E302" s="108">
        <v>363</v>
      </c>
      <c r="F302" s="108">
        <v>363.25</v>
      </c>
      <c r="G302" s="108">
        <v>400</v>
      </c>
      <c r="H302" s="111">
        <f t="shared" si="18"/>
        <v>-1.2880784803934914E-2</v>
      </c>
      <c r="J302" s="102">
        <f t="shared" si="17"/>
        <v>44756</v>
      </c>
      <c r="K302" s="108">
        <f>_xlfn.XLOOKUP($J302,'Stock Data'!$J$2:$J$1239,'Stock Data'!K$2:K$1239)</f>
        <v>42030.02</v>
      </c>
      <c r="L302" s="108">
        <f>_xlfn.XLOOKUP($J302,'Stock Data'!$J$2:$J$1239,'Stock Data'!L$2:L$1239)</f>
        <v>42362.91</v>
      </c>
      <c r="M302" s="108">
        <f>_xlfn.XLOOKUP($J302,'Stock Data'!$J$2:$J$1239,'Stock Data'!M$2:M$1239)</f>
        <v>41986.65</v>
      </c>
      <c r="N302" s="108">
        <f>_xlfn.XLOOKUP($J302,'Stock Data'!$J$2:$J$1239,'Stock Data'!N$2:N$1239)</f>
        <v>42348.91</v>
      </c>
      <c r="O302" s="108">
        <f>_xlfn.XLOOKUP($J302,'Stock Data'!$J$2:$J$1239,'Stock Data'!O$2:O$1239)</f>
        <v>132598345</v>
      </c>
      <c r="P302" s="111">
        <f t="shared" si="19"/>
        <v>1.1612705036002317E-2</v>
      </c>
    </row>
    <row r="303" spans="1:16" x14ac:dyDescent="0.3">
      <c r="A303" s="101">
        <v>44757</v>
      </c>
      <c r="B303" s="106" t="str">
        <f t="shared" si="16"/>
        <v>Friday</v>
      </c>
      <c r="C303" s="108">
        <v>365.01</v>
      </c>
      <c r="D303" s="108">
        <v>365.01</v>
      </c>
      <c r="E303" s="108">
        <v>363.03</v>
      </c>
      <c r="F303" s="108">
        <v>363.03</v>
      </c>
      <c r="G303" s="108">
        <v>600</v>
      </c>
      <c r="H303" s="111">
        <f t="shared" si="18"/>
        <v>-6.056434962148033E-4</v>
      </c>
      <c r="J303" s="102">
        <f t="shared" si="17"/>
        <v>44757</v>
      </c>
      <c r="K303" s="108">
        <f>_xlfn.XLOOKUP($J303,'Stock Data'!$J$2:$J$1239,'Stock Data'!K$2:K$1239)</f>
        <v>42373.25</v>
      </c>
      <c r="L303" s="108">
        <f>_xlfn.XLOOKUP($J303,'Stock Data'!$J$2:$J$1239,'Stock Data'!L$2:L$1239)</f>
        <v>42499.48</v>
      </c>
      <c r="M303" s="108">
        <f>_xlfn.XLOOKUP($J303,'Stock Data'!$J$2:$J$1239,'Stock Data'!M$2:M$1239)</f>
        <v>42027.37</v>
      </c>
      <c r="N303" s="108">
        <f>_xlfn.XLOOKUP($J303,'Stock Data'!$J$2:$J$1239,'Stock Data'!N$2:N$1239)</f>
        <v>42074.91</v>
      </c>
      <c r="O303" s="108">
        <f>_xlfn.XLOOKUP($J303,'Stock Data'!$J$2:$J$1239,'Stock Data'!O$2:O$1239)</f>
        <v>77316776</v>
      </c>
      <c r="P303" s="111">
        <f t="shared" si="19"/>
        <v>-6.4700602683752662E-3</v>
      </c>
    </row>
    <row r="304" spans="1:16" x14ac:dyDescent="0.3">
      <c r="A304" s="101">
        <v>44760</v>
      </c>
      <c r="B304" s="106" t="str">
        <f t="shared" si="16"/>
        <v>Monday</v>
      </c>
      <c r="C304" s="108">
        <v>363.03</v>
      </c>
      <c r="D304" s="108">
        <v>363.03</v>
      </c>
      <c r="E304" s="108">
        <v>363.03</v>
      </c>
      <c r="F304" s="108">
        <v>363.03</v>
      </c>
      <c r="G304" s="108">
        <v>100</v>
      </c>
      <c r="H304" s="111">
        <f t="shared" si="18"/>
        <v>0</v>
      </c>
      <c r="J304" s="102">
        <f t="shared" si="17"/>
        <v>44760</v>
      </c>
      <c r="K304" s="108">
        <f>_xlfn.XLOOKUP($J304,'Stock Data'!$J$2:$J$1239,'Stock Data'!K$2:K$1239)</f>
        <v>41720.75</v>
      </c>
      <c r="L304" s="108">
        <f>_xlfn.XLOOKUP($J304,'Stock Data'!$J$2:$J$1239,'Stock Data'!L$2:L$1239)</f>
        <v>41723.230000000003</v>
      </c>
      <c r="M304" s="108">
        <f>_xlfn.XLOOKUP($J304,'Stock Data'!$J$2:$J$1239,'Stock Data'!M$2:M$1239)</f>
        <v>41274.620000000003</v>
      </c>
      <c r="N304" s="108">
        <f>_xlfn.XLOOKUP($J304,'Stock Data'!$J$2:$J$1239,'Stock Data'!N$2:N$1239)</f>
        <v>41367.11</v>
      </c>
      <c r="O304" s="108">
        <f>_xlfn.XLOOKUP($J304,'Stock Data'!$J$2:$J$1239,'Stock Data'!O$2:O$1239)</f>
        <v>67917644</v>
      </c>
      <c r="P304" s="111">
        <f t="shared" si="19"/>
        <v>-1.682237704132945E-2</v>
      </c>
    </row>
    <row r="305" spans="1:16" x14ac:dyDescent="0.3">
      <c r="A305" s="101">
        <v>44761</v>
      </c>
      <c r="B305" s="106" t="str">
        <f t="shared" si="16"/>
        <v>Tuesday</v>
      </c>
      <c r="C305" s="108">
        <v>353.81</v>
      </c>
      <c r="D305" s="108">
        <v>355</v>
      </c>
      <c r="E305" s="108">
        <v>353.81</v>
      </c>
      <c r="F305" s="108">
        <v>355</v>
      </c>
      <c r="G305" s="108">
        <v>200</v>
      </c>
      <c r="H305" s="111">
        <f t="shared" si="18"/>
        <v>-2.2119384072941558E-2</v>
      </c>
      <c r="J305" s="102">
        <f t="shared" si="17"/>
        <v>44761</v>
      </c>
      <c r="K305" s="108">
        <f>_xlfn.XLOOKUP($J305,'Stock Data'!$J$2:$J$1239,'Stock Data'!K$2:K$1239)</f>
        <v>41408.410000000003</v>
      </c>
      <c r="L305" s="108">
        <f>_xlfn.XLOOKUP($J305,'Stock Data'!$J$2:$J$1239,'Stock Data'!L$2:L$1239)</f>
        <v>41552.01</v>
      </c>
      <c r="M305" s="108">
        <f>_xlfn.XLOOKUP($J305,'Stock Data'!$J$2:$J$1239,'Stock Data'!M$2:M$1239)</f>
        <v>40214.92</v>
      </c>
      <c r="N305" s="108">
        <f>_xlfn.XLOOKUP($J305,'Stock Data'!$J$2:$J$1239,'Stock Data'!N$2:N$1239)</f>
        <v>40389.07</v>
      </c>
      <c r="O305" s="108">
        <f>_xlfn.XLOOKUP($J305,'Stock Data'!$J$2:$J$1239,'Stock Data'!O$2:O$1239)</f>
        <v>103500245</v>
      </c>
      <c r="P305" s="111">
        <f t="shared" si="19"/>
        <v>-2.3642937589790556E-2</v>
      </c>
    </row>
    <row r="306" spans="1:16" x14ac:dyDescent="0.3">
      <c r="A306" s="101">
        <v>44762</v>
      </c>
      <c r="B306" s="106" t="str">
        <f t="shared" si="16"/>
        <v>Wednesday</v>
      </c>
      <c r="C306" s="108">
        <v>355.02</v>
      </c>
      <c r="D306" s="108">
        <v>355.02</v>
      </c>
      <c r="E306" s="108">
        <v>355</v>
      </c>
      <c r="F306" s="108">
        <v>355.02</v>
      </c>
      <c r="G306" s="108">
        <v>400</v>
      </c>
      <c r="H306" s="111">
        <f t="shared" si="18"/>
        <v>5.6338028168962844E-5</v>
      </c>
      <c r="J306" s="102">
        <f t="shared" si="17"/>
        <v>44762</v>
      </c>
      <c r="K306" s="108">
        <f>_xlfn.XLOOKUP($J306,'Stock Data'!$J$2:$J$1239,'Stock Data'!K$2:K$1239)</f>
        <v>40425.86</v>
      </c>
      <c r="L306" s="108">
        <f>_xlfn.XLOOKUP($J306,'Stock Data'!$J$2:$J$1239,'Stock Data'!L$2:L$1239)</f>
        <v>40534.07</v>
      </c>
      <c r="M306" s="108">
        <f>_xlfn.XLOOKUP($J306,'Stock Data'!$J$2:$J$1239,'Stock Data'!M$2:M$1239)</f>
        <v>40135.230000000003</v>
      </c>
      <c r="N306" s="108">
        <f>_xlfn.XLOOKUP($J306,'Stock Data'!$J$2:$J$1239,'Stock Data'!N$2:N$1239)</f>
        <v>40459.699999999997</v>
      </c>
      <c r="O306" s="108">
        <f>_xlfn.XLOOKUP($J306,'Stock Data'!$J$2:$J$1239,'Stock Data'!O$2:O$1239)</f>
        <v>69278924</v>
      </c>
      <c r="P306" s="111">
        <f t="shared" si="19"/>
        <v>1.7487404389355185E-3</v>
      </c>
    </row>
    <row r="307" spans="1:16" x14ac:dyDescent="0.3">
      <c r="A307" s="101">
        <v>44763</v>
      </c>
      <c r="B307" s="106" t="str">
        <f t="shared" si="16"/>
        <v>Thursday</v>
      </c>
      <c r="C307" s="108">
        <v>355.03</v>
      </c>
      <c r="D307" s="108">
        <v>355.03</v>
      </c>
      <c r="E307" s="108">
        <v>353</v>
      </c>
      <c r="F307" s="108">
        <v>353.04</v>
      </c>
      <c r="G307" s="108">
        <v>500</v>
      </c>
      <c r="H307" s="111">
        <f t="shared" si="18"/>
        <v>-5.5771505830656343E-3</v>
      </c>
      <c r="J307" s="102">
        <f t="shared" si="17"/>
        <v>44763</v>
      </c>
      <c r="K307" s="108">
        <f>_xlfn.XLOOKUP($J307,'Stock Data'!$J$2:$J$1239,'Stock Data'!K$2:K$1239)</f>
        <v>40472.33</v>
      </c>
      <c r="L307" s="108">
        <f>_xlfn.XLOOKUP($J307,'Stock Data'!$J$2:$J$1239,'Stock Data'!L$2:L$1239)</f>
        <v>40577.21</v>
      </c>
      <c r="M307" s="108">
        <f>_xlfn.XLOOKUP($J307,'Stock Data'!$J$2:$J$1239,'Stock Data'!M$2:M$1239)</f>
        <v>39797.25</v>
      </c>
      <c r="N307" s="108">
        <f>_xlfn.XLOOKUP($J307,'Stock Data'!$J$2:$J$1239,'Stock Data'!N$2:N$1239)</f>
        <v>39831.75</v>
      </c>
      <c r="O307" s="108">
        <f>_xlfn.XLOOKUP($J307,'Stock Data'!$J$2:$J$1239,'Stock Data'!O$2:O$1239)</f>
        <v>73101817</v>
      </c>
      <c r="P307" s="111">
        <f t="shared" si="19"/>
        <v>-1.5520382009752844E-2</v>
      </c>
    </row>
    <row r="308" spans="1:16" x14ac:dyDescent="0.3">
      <c r="A308" s="101">
        <v>44764</v>
      </c>
      <c r="B308" s="106" t="str">
        <f t="shared" si="16"/>
        <v>Friday</v>
      </c>
      <c r="C308" s="108">
        <v>357</v>
      </c>
      <c r="D308" s="108">
        <v>357</v>
      </c>
      <c r="E308" s="108">
        <v>357</v>
      </c>
      <c r="F308" s="108">
        <v>357</v>
      </c>
      <c r="G308" s="108">
        <v>100</v>
      </c>
      <c r="H308" s="111">
        <f t="shared" si="18"/>
        <v>1.1216859279401709E-2</v>
      </c>
      <c r="J308" s="102">
        <f t="shared" si="17"/>
        <v>44764</v>
      </c>
      <c r="K308" s="108">
        <f>_xlfn.XLOOKUP($J308,'Stock Data'!$J$2:$J$1239,'Stock Data'!K$2:K$1239)</f>
        <v>39994.089999999997</v>
      </c>
      <c r="L308" s="108">
        <f>_xlfn.XLOOKUP($J308,'Stock Data'!$J$2:$J$1239,'Stock Data'!L$2:L$1239)</f>
        <v>40181.699999999997</v>
      </c>
      <c r="M308" s="108">
        <f>_xlfn.XLOOKUP($J308,'Stock Data'!$J$2:$J$1239,'Stock Data'!M$2:M$1239)</f>
        <v>39540.75</v>
      </c>
      <c r="N308" s="108">
        <f>_xlfn.XLOOKUP($J308,'Stock Data'!$J$2:$J$1239,'Stock Data'!N$2:N$1239)</f>
        <v>40077.300000000003</v>
      </c>
      <c r="O308" s="108">
        <f>_xlfn.XLOOKUP($J308,'Stock Data'!$J$2:$J$1239,'Stock Data'!O$2:O$1239)</f>
        <v>86737313</v>
      </c>
      <c r="P308" s="111">
        <f t="shared" si="19"/>
        <v>6.1646801860325727E-3</v>
      </c>
    </row>
    <row r="309" spans="1:16" x14ac:dyDescent="0.3">
      <c r="A309" s="101">
        <v>44767</v>
      </c>
      <c r="B309" s="106" t="str">
        <f t="shared" si="16"/>
        <v>Monday</v>
      </c>
      <c r="C309" s="108">
        <v>355</v>
      </c>
      <c r="D309" s="108">
        <v>357</v>
      </c>
      <c r="E309" s="108">
        <v>355</v>
      </c>
      <c r="F309" s="108">
        <v>355</v>
      </c>
      <c r="G309" s="108">
        <v>1500</v>
      </c>
      <c r="H309" s="111">
        <f t="shared" si="18"/>
        <v>-5.6022408963585435E-3</v>
      </c>
      <c r="J309" s="102">
        <f t="shared" si="17"/>
        <v>44767</v>
      </c>
      <c r="K309" s="108">
        <f>_xlfn.XLOOKUP($J309,'Stock Data'!$J$2:$J$1239,'Stock Data'!K$2:K$1239)</f>
        <v>40074.080000000002</v>
      </c>
      <c r="L309" s="108">
        <f>_xlfn.XLOOKUP($J309,'Stock Data'!$J$2:$J$1239,'Stock Data'!L$2:L$1239)</f>
        <v>40074.080000000002</v>
      </c>
      <c r="M309" s="108">
        <f>_xlfn.XLOOKUP($J309,'Stock Data'!$J$2:$J$1239,'Stock Data'!M$2:M$1239)</f>
        <v>39720.800000000003</v>
      </c>
      <c r="N309" s="108">
        <f>_xlfn.XLOOKUP($J309,'Stock Data'!$J$2:$J$1239,'Stock Data'!N$2:N$1239)</f>
        <v>39844.019999999997</v>
      </c>
      <c r="O309" s="108">
        <f>_xlfn.XLOOKUP($J309,'Stock Data'!$J$2:$J$1239,'Stock Data'!O$2:O$1239)</f>
        <v>36363820</v>
      </c>
      <c r="P309" s="111">
        <f t="shared" si="19"/>
        <v>-5.8207513979236652E-3</v>
      </c>
    </row>
    <row r="310" spans="1:16" x14ac:dyDescent="0.3">
      <c r="A310" s="101">
        <v>44770</v>
      </c>
      <c r="B310" s="106" t="str">
        <f t="shared" si="16"/>
        <v>Thursday</v>
      </c>
      <c r="C310" s="108">
        <v>355.01</v>
      </c>
      <c r="D310" s="108">
        <v>357</v>
      </c>
      <c r="E310" s="108">
        <v>355</v>
      </c>
      <c r="F310" s="108">
        <v>355</v>
      </c>
      <c r="G310" s="108">
        <v>800</v>
      </c>
      <c r="H310" s="111">
        <f t="shared" si="18"/>
        <v>0</v>
      </c>
      <c r="J310" s="102">
        <f t="shared" si="17"/>
        <v>44770</v>
      </c>
      <c r="K310" s="108">
        <f>_xlfn.XLOOKUP($J310,'Stock Data'!$J$2:$J$1239,'Stock Data'!K$2:K$1239)</f>
        <v>40036.050000000003</v>
      </c>
      <c r="L310" s="108">
        <f>_xlfn.XLOOKUP($J310,'Stock Data'!$J$2:$J$1239,'Stock Data'!L$2:L$1239)</f>
        <v>40628.67</v>
      </c>
      <c r="M310" s="108">
        <f>_xlfn.XLOOKUP($J310,'Stock Data'!$J$2:$J$1239,'Stock Data'!M$2:M$1239)</f>
        <v>40000.54</v>
      </c>
      <c r="N310" s="108">
        <f>_xlfn.XLOOKUP($J310,'Stock Data'!$J$2:$J$1239,'Stock Data'!N$2:N$1239)</f>
        <v>40276.639999999999</v>
      </c>
      <c r="O310" s="108">
        <f>_xlfn.XLOOKUP($J310,'Stock Data'!$J$2:$J$1239,'Stock Data'!O$2:O$1239)</f>
        <v>119042770</v>
      </c>
      <c r="P310" s="111">
        <f t="shared" si="19"/>
        <v>1.085784014765585E-2</v>
      </c>
    </row>
    <row r="311" spans="1:16" x14ac:dyDescent="0.3">
      <c r="A311" s="101">
        <v>44771</v>
      </c>
      <c r="B311" s="106" t="str">
        <f t="shared" si="16"/>
        <v>Friday</v>
      </c>
      <c r="C311" s="108">
        <v>346</v>
      </c>
      <c r="D311" s="108">
        <v>346</v>
      </c>
      <c r="E311" s="108">
        <v>345.01</v>
      </c>
      <c r="F311" s="108">
        <v>345.01</v>
      </c>
      <c r="G311" s="108">
        <v>200</v>
      </c>
      <c r="H311" s="111">
        <f t="shared" si="18"/>
        <v>-2.8140845070422561E-2</v>
      </c>
      <c r="J311" s="102">
        <f t="shared" si="17"/>
        <v>44771</v>
      </c>
      <c r="K311" s="108">
        <f>_xlfn.XLOOKUP($J311,'Stock Data'!$J$2:$J$1239,'Stock Data'!K$2:K$1239)</f>
        <v>40203.279999999999</v>
      </c>
      <c r="L311" s="108">
        <f>_xlfn.XLOOKUP($J311,'Stock Data'!$J$2:$J$1239,'Stock Data'!L$2:L$1239)</f>
        <v>40421.24</v>
      </c>
      <c r="M311" s="108">
        <f>_xlfn.XLOOKUP($J311,'Stock Data'!$J$2:$J$1239,'Stock Data'!M$2:M$1239)</f>
        <v>40026.86</v>
      </c>
      <c r="N311" s="108">
        <f>_xlfn.XLOOKUP($J311,'Stock Data'!$J$2:$J$1239,'Stock Data'!N$2:N$1239)</f>
        <v>40150.36</v>
      </c>
      <c r="O311" s="108">
        <f>_xlfn.XLOOKUP($J311,'Stock Data'!$J$2:$J$1239,'Stock Data'!O$2:O$1239)</f>
        <v>93013884</v>
      </c>
      <c r="P311" s="111">
        <f t="shared" si="19"/>
        <v>-3.1353161534824862E-3</v>
      </c>
    </row>
    <row r="312" spans="1:16" x14ac:dyDescent="0.3">
      <c r="A312" s="101">
        <v>44774</v>
      </c>
      <c r="B312" s="106" t="str">
        <f t="shared" si="16"/>
        <v>Monday</v>
      </c>
      <c r="C312" s="108">
        <v>341</v>
      </c>
      <c r="D312" s="108">
        <v>341</v>
      </c>
      <c r="E312" s="108">
        <v>341</v>
      </c>
      <c r="F312" s="108">
        <v>341</v>
      </c>
      <c r="G312" s="108">
        <v>300</v>
      </c>
      <c r="H312" s="111">
        <f t="shared" si="18"/>
        <v>-1.1622851511550365E-2</v>
      </c>
      <c r="J312" s="102">
        <f t="shared" si="17"/>
        <v>44774</v>
      </c>
      <c r="K312" s="108">
        <f>_xlfn.XLOOKUP($J312,'Stock Data'!$J$2:$J$1239,'Stock Data'!K$2:K$1239)</f>
        <v>40122.79</v>
      </c>
      <c r="L312" s="108">
        <f>_xlfn.XLOOKUP($J312,'Stock Data'!$J$2:$J$1239,'Stock Data'!L$2:L$1239)</f>
        <v>40380.639999999999</v>
      </c>
      <c r="M312" s="108">
        <f>_xlfn.XLOOKUP($J312,'Stock Data'!$J$2:$J$1239,'Stock Data'!M$2:M$1239)</f>
        <v>40069.269999999997</v>
      </c>
      <c r="N312" s="108">
        <f>_xlfn.XLOOKUP($J312,'Stock Data'!$J$2:$J$1239,'Stock Data'!N$2:N$1239)</f>
        <v>40075.96</v>
      </c>
      <c r="O312" s="108">
        <f>_xlfn.XLOOKUP($J312,'Stock Data'!$J$2:$J$1239,'Stock Data'!O$2:O$1239)</f>
        <v>46740818</v>
      </c>
      <c r="P312" s="111">
        <f t="shared" si="19"/>
        <v>-1.8530344435268189E-3</v>
      </c>
    </row>
    <row r="313" spans="1:16" x14ac:dyDescent="0.3">
      <c r="A313" s="101">
        <v>44775</v>
      </c>
      <c r="B313" s="106" t="str">
        <f t="shared" si="16"/>
        <v>Tuesday</v>
      </c>
      <c r="C313" s="108">
        <v>359</v>
      </c>
      <c r="D313" s="108">
        <v>359.96</v>
      </c>
      <c r="E313" s="108">
        <v>341</v>
      </c>
      <c r="F313" s="108">
        <v>359.96</v>
      </c>
      <c r="G313" s="108">
        <v>2000</v>
      </c>
      <c r="H313" s="111">
        <f t="shared" si="18"/>
        <v>5.5601173020527798E-2</v>
      </c>
      <c r="J313" s="102">
        <f t="shared" si="17"/>
        <v>44775</v>
      </c>
      <c r="K313" s="108">
        <f>_xlfn.XLOOKUP($J313,'Stock Data'!$J$2:$J$1239,'Stock Data'!K$2:K$1239)</f>
        <v>40025.269999999997</v>
      </c>
      <c r="L313" s="108">
        <f>_xlfn.XLOOKUP($J313,'Stock Data'!$J$2:$J$1239,'Stock Data'!L$2:L$1239)</f>
        <v>40460.879999999997</v>
      </c>
      <c r="M313" s="108">
        <f>_xlfn.XLOOKUP($J313,'Stock Data'!$J$2:$J$1239,'Stock Data'!M$2:M$1239)</f>
        <v>39756.080000000002</v>
      </c>
      <c r="N313" s="108">
        <f>_xlfn.XLOOKUP($J313,'Stock Data'!$J$2:$J$1239,'Stock Data'!N$2:N$1239)</f>
        <v>40191.61</v>
      </c>
      <c r="O313" s="108">
        <f>_xlfn.XLOOKUP($J313,'Stock Data'!$J$2:$J$1239,'Stock Data'!O$2:O$1239)</f>
        <v>79376756</v>
      </c>
      <c r="P313" s="111">
        <f t="shared" si="19"/>
        <v>2.885769922916418E-3</v>
      </c>
    </row>
    <row r="314" spans="1:16" x14ac:dyDescent="0.3">
      <c r="A314" s="101">
        <v>44776</v>
      </c>
      <c r="B314" s="106" t="str">
        <f t="shared" si="16"/>
        <v>Wednesday</v>
      </c>
      <c r="C314" s="108">
        <v>359.99</v>
      </c>
      <c r="D314" s="108">
        <v>359.99</v>
      </c>
      <c r="E314" s="108">
        <v>358.49</v>
      </c>
      <c r="F314" s="108">
        <v>358.49</v>
      </c>
      <c r="G314" s="108">
        <v>400</v>
      </c>
      <c r="H314" s="111">
        <f t="shared" si="18"/>
        <v>-4.0837870874540797E-3</v>
      </c>
      <c r="J314" s="102">
        <f t="shared" si="17"/>
        <v>44776</v>
      </c>
      <c r="K314" s="108">
        <f>_xlfn.XLOOKUP($J314,'Stock Data'!$J$2:$J$1239,'Stock Data'!K$2:K$1239)</f>
        <v>40275.199999999997</v>
      </c>
      <c r="L314" s="108">
        <f>_xlfn.XLOOKUP($J314,'Stock Data'!$J$2:$J$1239,'Stock Data'!L$2:L$1239)</f>
        <v>41208.089999999997</v>
      </c>
      <c r="M314" s="108">
        <f>_xlfn.XLOOKUP($J314,'Stock Data'!$J$2:$J$1239,'Stock Data'!M$2:M$1239)</f>
        <v>40275.199999999997</v>
      </c>
      <c r="N314" s="108">
        <f>_xlfn.XLOOKUP($J314,'Stock Data'!$J$2:$J$1239,'Stock Data'!N$2:N$1239)</f>
        <v>41068.870000000003</v>
      </c>
      <c r="O314" s="108">
        <f>_xlfn.XLOOKUP($J314,'Stock Data'!$J$2:$J$1239,'Stock Data'!O$2:O$1239)</f>
        <v>145830327</v>
      </c>
      <c r="P314" s="111">
        <f t="shared" si="19"/>
        <v>2.1826943483975934E-2</v>
      </c>
    </row>
    <row r="315" spans="1:16" x14ac:dyDescent="0.3">
      <c r="A315" s="101">
        <v>44778</v>
      </c>
      <c r="B315" s="106" t="str">
        <f t="shared" si="16"/>
        <v>Friday</v>
      </c>
      <c r="C315" s="108">
        <v>357.99</v>
      </c>
      <c r="D315" s="108">
        <v>360</v>
      </c>
      <c r="E315" s="108">
        <v>357.99</v>
      </c>
      <c r="F315" s="108">
        <v>358</v>
      </c>
      <c r="G315" s="108">
        <v>2900</v>
      </c>
      <c r="H315" s="111">
        <f t="shared" si="18"/>
        <v>-1.3668442634383361E-3</v>
      </c>
      <c r="J315" s="102">
        <f t="shared" si="17"/>
        <v>44778</v>
      </c>
      <c r="K315" s="108">
        <f>_xlfn.XLOOKUP($J315,'Stock Data'!$J$2:$J$1239,'Stock Data'!K$2:K$1239)</f>
        <v>41511.82</v>
      </c>
      <c r="L315" s="108">
        <f>_xlfn.XLOOKUP($J315,'Stock Data'!$J$2:$J$1239,'Stock Data'!L$2:L$1239)</f>
        <v>42168.08</v>
      </c>
      <c r="M315" s="108">
        <f>_xlfn.XLOOKUP($J315,'Stock Data'!$J$2:$J$1239,'Stock Data'!M$2:M$1239)</f>
        <v>41453.78</v>
      </c>
      <c r="N315" s="108">
        <f>_xlfn.XLOOKUP($J315,'Stock Data'!$J$2:$J$1239,'Stock Data'!N$2:N$1239)</f>
        <v>42096.24</v>
      </c>
      <c r="O315" s="108">
        <f>_xlfn.XLOOKUP($J315,'Stock Data'!$J$2:$J$1239,'Stock Data'!O$2:O$1239)</f>
        <v>198134379</v>
      </c>
      <c r="P315" s="111">
        <f t="shared" si="19"/>
        <v>2.5015784461564081E-2</v>
      </c>
    </row>
    <row r="316" spans="1:16" x14ac:dyDescent="0.3">
      <c r="A316" s="101">
        <v>44783</v>
      </c>
      <c r="B316" s="106" t="str">
        <f t="shared" si="16"/>
        <v>Wednesday</v>
      </c>
      <c r="C316" s="108">
        <v>367</v>
      </c>
      <c r="D316" s="108">
        <v>377</v>
      </c>
      <c r="E316" s="108">
        <v>360</v>
      </c>
      <c r="F316" s="108">
        <v>360.01</v>
      </c>
      <c r="G316" s="108">
        <v>4900</v>
      </c>
      <c r="H316" s="111">
        <f t="shared" si="18"/>
        <v>5.6145251396647793E-3</v>
      </c>
      <c r="J316" s="102">
        <f t="shared" si="17"/>
        <v>44783</v>
      </c>
      <c r="K316" s="108">
        <f>_xlfn.XLOOKUP($J316,'Stock Data'!$J$2:$J$1239,'Stock Data'!K$2:K$1239)</f>
        <v>42313.279999999999</v>
      </c>
      <c r="L316" s="108">
        <f>_xlfn.XLOOKUP($J316,'Stock Data'!$J$2:$J$1239,'Stock Data'!L$2:L$1239)</f>
        <v>42779.47</v>
      </c>
      <c r="M316" s="108">
        <f>_xlfn.XLOOKUP($J316,'Stock Data'!$J$2:$J$1239,'Stock Data'!M$2:M$1239)</f>
        <v>42219.61</v>
      </c>
      <c r="N316" s="108">
        <f>_xlfn.XLOOKUP($J316,'Stock Data'!$J$2:$J$1239,'Stock Data'!N$2:N$1239)</f>
        <v>42494.85</v>
      </c>
      <c r="O316" s="108">
        <f>_xlfn.XLOOKUP($J316,'Stock Data'!$J$2:$J$1239,'Stock Data'!O$2:O$1239)</f>
        <v>196163157</v>
      </c>
      <c r="P316" s="111">
        <f t="shared" si="19"/>
        <v>9.4690167102810269E-3</v>
      </c>
    </row>
    <row r="317" spans="1:16" x14ac:dyDescent="0.3">
      <c r="A317" s="101">
        <v>44784</v>
      </c>
      <c r="B317" s="106" t="str">
        <f t="shared" si="16"/>
        <v>Thursday</v>
      </c>
      <c r="C317" s="108">
        <v>369</v>
      </c>
      <c r="D317" s="108">
        <v>369</v>
      </c>
      <c r="E317" s="108">
        <v>359.01</v>
      </c>
      <c r="F317" s="108">
        <v>360.03</v>
      </c>
      <c r="G317" s="108">
        <v>1900</v>
      </c>
      <c r="H317" s="111">
        <f t="shared" si="18"/>
        <v>5.5554012388494239E-5</v>
      </c>
      <c r="J317" s="102">
        <f t="shared" si="17"/>
        <v>44784</v>
      </c>
      <c r="K317" s="108">
        <f>_xlfn.XLOOKUP($J317,'Stock Data'!$J$2:$J$1239,'Stock Data'!K$2:K$1239)</f>
        <v>42560.81</v>
      </c>
      <c r="L317" s="108">
        <f>_xlfn.XLOOKUP($J317,'Stock Data'!$J$2:$J$1239,'Stock Data'!L$2:L$1239)</f>
        <v>42678.94</v>
      </c>
      <c r="M317" s="108">
        <f>_xlfn.XLOOKUP($J317,'Stock Data'!$J$2:$J$1239,'Stock Data'!M$2:M$1239)</f>
        <v>42214.63</v>
      </c>
      <c r="N317" s="108">
        <f>_xlfn.XLOOKUP($J317,'Stock Data'!$J$2:$J$1239,'Stock Data'!N$2:N$1239)</f>
        <v>42243.33</v>
      </c>
      <c r="O317" s="108">
        <f>_xlfn.XLOOKUP($J317,'Stock Data'!$J$2:$J$1239,'Stock Data'!O$2:O$1239)</f>
        <v>128322729</v>
      </c>
      <c r="P317" s="111">
        <f t="shared" si="19"/>
        <v>-5.9188348705783598E-3</v>
      </c>
    </row>
    <row r="318" spans="1:16" x14ac:dyDescent="0.3">
      <c r="A318" s="101">
        <v>44788</v>
      </c>
      <c r="B318" s="106" t="str">
        <f t="shared" si="16"/>
        <v>Monday</v>
      </c>
      <c r="C318" s="108">
        <v>371.99</v>
      </c>
      <c r="D318" s="108">
        <v>373</v>
      </c>
      <c r="E318" s="108">
        <v>368</v>
      </c>
      <c r="F318" s="108">
        <v>368.17</v>
      </c>
      <c r="G318" s="108">
        <v>1800</v>
      </c>
      <c r="H318" s="111">
        <f t="shared" si="18"/>
        <v>2.2609227008860495E-2</v>
      </c>
      <c r="J318" s="102">
        <f t="shared" si="17"/>
        <v>44788</v>
      </c>
      <c r="K318" s="108">
        <f>_xlfn.XLOOKUP($J318,'Stock Data'!$J$2:$J$1239,'Stock Data'!K$2:K$1239)</f>
        <v>43050.87</v>
      </c>
      <c r="L318" s="108">
        <f>_xlfn.XLOOKUP($J318,'Stock Data'!$J$2:$J$1239,'Stock Data'!L$2:L$1239)</f>
        <v>43659.040000000001</v>
      </c>
      <c r="M318" s="108">
        <f>_xlfn.XLOOKUP($J318,'Stock Data'!$J$2:$J$1239,'Stock Data'!M$2:M$1239)</f>
        <v>43050.87</v>
      </c>
      <c r="N318" s="108">
        <f>_xlfn.XLOOKUP($J318,'Stock Data'!$J$2:$J$1239,'Stock Data'!N$2:N$1239)</f>
        <v>43621.82</v>
      </c>
      <c r="O318" s="108">
        <f>_xlfn.XLOOKUP($J318,'Stock Data'!$J$2:$J$1239,'Stock Data'!O$2:O$1239)</f>
        <v>261916640</v>
      </c>
      <c r="P318" s="111">
        <f t="shared" si="19"/>
        <v>3.2632133877703244E-2</v>
      </c>
    </row>
    <row r="319" spans="1:16" x14ac:dyDescent="0.3">
      <c r="A319" s="101">
        <v>44789</v>
      </c>
      <c r="B319" s="106" t="str">
        <f t="shared" si="16"/>
        <v>Tuesday</v>
      </c>
      <c r="C319" s="108">
        <v>365.1</v>
      </c>
      <c r="D319" s="108">
        <v>369.4</v>
      </c>
      <c r="E319" s="108">
        <v>360</v>
      </c>
      <c r="F319" s="108">
        <v>361.5</v>
      </c>
      <c r="G319" s="108">
        <v>9800</v>
      </c>
      <c r="H319" s="111">
        <f t="shared" si="18"/>
        <v>-1.8116630904201906E-2</v>
      </c>
      <c r="J319" s="102">
        <f t="shared" si="17"/>
        <v>44789</v>
      </c>
      <c r="K319" s="108">
        <f>_xlfn.XLOOKUP($J319,'Stock Data'!$J$2:$J$1239,'Stock Data'!K$2:K$1239)</f>
        <v>43741.42</v>
      </c>
      <c r="L319" s="108">
        <f>_xlfn.XLOOKUP($J319,'Stock Data'!$J$2:$J$1239,'Stock Data'!L$2:L$1239)</f>
        <v>43887.62</v>
      </c>
      <c r="M319" s="108">
        <f>_xlfn.XLOOKUP($J319,'Stock Data'!$J$2:$J$1239,'Stock Data'!M$2:M$1239)</f>
        <v>43375.03</v>
      </c>
      <c r="N319" s="108">
        <f>_xlfn.XLOOKUP($J319,'Stock Data'!$J$2:$J$1239,'Stock Data'!N$2:N$1239)</f>
        <v>43436.480000000003</v>
      </c>
      <c r="O319" s="108">
        <f>_xlfn.XLOOKUP($J319,'Stock Data'!$J$2:$J$1239,'Stock Data'!O$2:O$1239)</f>
        <v>225420807</v>
      </c>
      <c r="P319" s="111">
        <f t="shared" si="19"/>
        <v>-4.2487910866625123E-3</v>
      </c>
    </row>
    <row r="320" spans="1:16" x14ac:dyDescent="0.3">
      <c r="A320" s="101">
        <v>44790</v>
      </c>
      <c r="B320" s="106" t="str">
        <f t="shared" si="16"/>
        <v>Wednesday</v>
      </c>
      <c r="C320" s="108">
        <v>356</v>
      </c>
      <c r="D320" s="108">
        <v>357</v>
      </c>
      <c r="E320" s="108">
        <v>355</v>
      </c>
      <c r="F320" s="108">
        <v>355</v>
      </c>
      <c r="G320" s="108">
        <v>2700</v>
      </c>
      <c r="H320" s="111">
        <f t="shared" si="18"/>
        <v>-1.7980636237897647E-2</v>
      </c>
      <c r="J320" s="102">
        <f t="shared" si="17"/>
        <v>44790</v>
      </c>
      <c r="K320" s="108">
        <f>_xlfn.XLOOKUP($J320,'Stock Data'!$J$2:$J$1239,'Stock Data'!K$2:K$1239)</f>
        <v>43486.48</v>
      </c>
      <c r="L320" s="108">
        <f>_xlfn.XLOOKUP($J320,'Stock Data'!$J$2:$J$1239,'Stock Data'!L$2:L$1239)</f>
        <v>43734.33</v>
      </c>
      <c r="M320" s="108">
        <f>_xlfn.XLOOKUP($J320,'Stock Data'!$J$2:$J$1239,'Stock Data'!M$2:M$1239)</f>
        <v>43384.34</v>
      </c>
      <c r="N320" s="108">
        <f>_xlfn.XLOOKUP($J320,'Stock Data'!$J$2:$J$1239,'Stock Data'!N$2:N$1239)</f>
        <v>43676.56</v>
      </c>
      <c r="O320" s="108">
        <f>_xlfn.XLOOKUP($J320,'Stock Data'!$J$2:$J$1239,'Stock Data'!O$2:O$1239)</f>
        <v>345763780</v>
      </c>
      <c r="P320" s="111">
        <f t="shared" si="19"/>
        <v>5.5271513713817154E-3</v>
      </c>
    </row>
    <row r="321" spans="1:16" x14ac:dyDescent="0.3">
      <c r="A321" s="101">
        <v>44791</v>
      </c>
      <c r="B321" s="106" t="str">
        <f t="shared" si="16"/>
        <v>Thursday</v>
      </c>
      <c r="C321" s="108">
        <v>354</v>
      </c>
      <c r="D321" s="108">
        <v>355</v>
      </c>
      <c r="E321" s="108">
        <v>352</v>
      </c>
      <c r="F321" s="108">
        <v>352</v>
      </c>
      <c r="G321" s="108">
        <v>2200</v>
      </c>
      <c r="H321" s="111">
        <f t="shared" si="18"/>
        <v>-8.4507042253521118E-3</v>
      </c>
      <c r="J321" s="102">
        <f t="shared" si="17"/>
        <v>44791</v>
      </c>
      <c r="K321" s="108">
        <f>_xlfn.XLOOKUP($J321,'Stock Data'!$J$2:$J$1239,'Stock Data'!K$2:K$1239)</f>
        <v>43735.74</v>
      </c>
      <c r="L321" s="108">
        <f>_xlfn.XLOOKUP($J321,'Stock Data'!$J$2:$J$1239,'Stock Data'!L$2:L$1239)</f>
        <v>43879.23</v>
      </c>
      <c r="M321" s="108">
        <f>_xlfn.XLOOKUP($J321,'Stock Data'!$J$2:$J$1239,'Stock Data'!M$2:M$1239)</f>
        <v>43390.33</v>
      </c>
      <c r="N321" s="108">
        <f>_xlfn.XLOOKUP($J321,'Stock Data'!$J$2:$J$1239,'Stock Data'!N$2:N$1239)</f>
        <v>43481.5</v>
      </c>
      <c r="O321" s="108">
        <f>_xlfn.XLOOKUP($J321,'Stock Data'!$J$2:$J$1239,'Stock Data'!O$2:O$1239)</f>
        <v>220969938</v>
      </c>
      <c r="P321" s="111">
        <f t="shared" si="19"/>
        <v>-4.4660110594789901E-3</v>
      </c>
    </row>
    <row r="322" spans="1:16" x14ac:dyDescent="0.3">
      <c r="A322" s="101">
        <v>44796</v>
      </c>
      <c r="B322" s="106" t="str">
        <f t="shared" si="16"/>
        <v>Tuesday</v>
      </c>
      <c r="C322" s="108">
        <v>352.01</v>
      </c>
      <c r="D322" s="108">
        <v>352.01</v>
      </c>
      <c r="E322" s="108">
        <v>349</v>
      </c>
      <c r="F322" s="108">
        <v>349</v>
      </c>
      <c r="G322" s="108">
        <v>300</v>
      </c>
      <c r="H322" s="111">
        <f t="shared" si="18"/>
        <v>-8.5227272727272721E-3</v>
      </c>
      <c r="J322" s="102">
        <f t="shared" si="17"/>
        <v>44796</v>
      </c>
      <c r="K322" s="108">
        <f>_xlfn.XLOOKUP($J322,'Stock Data'!$J$2:$J$1239,'Stock Data'!K$2:K$1239)</f>
        <v>42978.63</v>
      </c>
      <c r="L322" s="108">
        <f>_xlfn.XLOOKUP($J322,'Stock Data'!$J$2:$J$1239,'Stock Data'!L$2:L$1239)</f>
        <v>43419.59</v>
      </c>
      <c r="M322" s="108">
        <f>_xlfn.XLOOKUP($J322,'Stock Data'!$J$2:$J$1239,'Stock Data'!M$2:M$1239)</f>
        <v>42978.63</v>
      </c>
      <c r="N322" s="108">
        <f>_xlfn.XLOOKUP($J322,'Stock Data'!$J$2:$J$1239,'Stock Data'!N$2:N$1239)</f>
        <v>43366.77</v>
      </c>
      <c r="O322" s="108">
        <f>_xlfn.XLOOKUP($J322,'Stock Data'!$J$2:$J$1239,'Stock Data'!O$2:O$1239)</f>
        <v>138121459</v>
      </c>
      <c r="P322" s="111">
        <f t="shared" si="19"/>
        <v>-2.6385934247899266E-3</v>
      </c>
    </row>
    <row r="323" spans="1:16" x14ac:dyDescent="0.3">
      <c r="A323" s="101">
        <v>44797</v>
      </c>
      <c r="B323" s="106" t="str">
        <f t="shared" si="16"/>
        <v>Wednesday</v>
      </c>
      <c r="C323" s="108">
        <v>349.02</v>
      </c>
      <c r="D323" s="108">
        <v>349.02</v>
      </c>
      <c r="E323" s="108">
        <v>347</v>
      </c>
      <c r="F323" s="108">
        <v>348</v>
      </c>
      <c r="G323" s="108">
        <v>1600</v>
      </c>
      <c r="H323" s="111">
        <f t="shared" si="18"/>
        <v>-2.8653295128939827E-3</v>
      </c>
      <c r="J323" s="102">
        <f t="shared" si="17"/>
        <v>44797</v>
      </c>
      <c r="K323" s="108">
        <f>_xlfn.XLOOKUP($J323,'Stock Data'!$J$2:$J$1239,'Stock Data'!K$2:K$1239)</f>
        <v>43439.67</v>
      </c>
      <c r="L323" s="108">
        <f>_xlfn.XLOOKUP($J323,'Stock Data'!$J$2:$J$1239,'Stock Data'!L$2:L$1239)</f>
        <v>43685</v>
      </c>
      <c r="M323" s="108">
        <f>_xlfn.XLOOKUP($J323,'Stock Data'!$J$2:$J$1239,'Stock Data'!M$2:M$1239)</f>
        <v>43299.48</v>
      </c>
      <c r="N323" s="108">
        <f>_xlfn.XLOOKUP($J323,'Stock Data'!$J$2:$J$1239,'Stock Data'!N$2:N$1239)</f>
        <v>43337.97</v>
      </c>
      <c r="O323" s="108">
        <f>_xlfn.XLOOKUP($J323,'Stock Data'!$J$2:$J$1239,'Stock Data'!O$2:O$1239)</f>
        <v>116045785</v>
      </c>
      <c r="P323" s="111">
        <f t="shared" si="19"/>
        <v>-6.6410295256012005E-4</v>
      </c>
    </row>
    <row r="324" spans="1:16" x14ac:dyDescent="0.3">
      <c r="A324" s="101">
        <v>44798</v>
      </c>
      <c r="B324" s="106" t="str">
        <f t="shared" ref="B324:B387" si="20">TEXT(A324,"dddd")</f>
        <v>Thursday</v>
      </c>
      <c r="C324" s="108">
        <v>345</v>
      </c>
      <c r="D324" s="108">
        <v>345</v>
      </c>
      <c r="E324" s="108">
        <v>342</v>
      </c>
      <c r="F324" s="108">
        <v>342</v>
      </c>
      <c r="G324" s="108">
        <v>200</v>
      </c>
      <c r="H324" s="111">
        <f t="shared" si="18"/>
        <v>-1.7241379310344827E-2</v>
      </c>
      <c r="J324" s="102">
        <f t="shared" ref="J324:J387" si="21">A324</f>
        <v>44798</v>
      </c>
      <c r="K324" s="108">
        <f>_xlfn.XLOOKUP($J324,'Stock Data'!$J$2:$J$1239,'Stock Data'!K$2:K$1239)</f>
        <v>43353.54</v>
      </c>
      <c r="L324" s="108">
        <f>_xlfn.XLOOKUP($J324,'Stock Data'!$J$2:$J$1239,'Stock Data'!L$2:L$1239)</f>
        <v>43458.91</v>
      </c>
      <c r="M324" s="108">
        <f>_xlfn.XLOOKUP($J324,'Stock Data'!$J$2:$J$1239,'Stock Data'!M$2:M$1239)</f>
        <v>42961.1</v>
      </c>
      <c r="N324" s="108">
        <f>_xlfn.XLOOKUP($J324,'Stock Data'!$J$2:$J$1239,'Stock Data'!N$2:N$1239)</f>
        <v>43032.57</v>
      </c>
      <c r="O324" s="108">
        <f>_xlfn.XLOOKUP($J324,'Stock Data'!$J$2:$J$1239,'Stock Data'!O$2:O$1239)</f>
        <v>92581219</v>
      </c>
      <c r="P324" s="111">
        <f t="shared" si="19"/>
        <v>-7.0469382852958147E-3</v>
      </c>
    </row>
    <row r="325" spans="1:16" x14ac:dyDescent="0.3">
      <c r="A325" s="101">
        <v>44802</v>
      </c>
      <c r="B325" s="106" t="str">
        <f t="shared" si="20"/>
        <v>Monday</v>
      </c>
      <c r="C325" s="108">
        <v>339</v>
      </c>
      <c r="D325" s="108">
        <v>342</v>
      </c>
      <c r="E325" s="108">
        <v>339</v>
      </c>
      <c r="F325" s="108">
        <v>342</v>
      </c>
      <c r="G325" s="108">
        <v>500</v>
      </c>
      <c r="H325" s="111">
        <f t="shared" ref="H325:H388" si="22">(F325-F324)/F324</f>
        <v>0</v>
      </c>
      <c r="J325" s="102">
        <f t="shared" si="21"/>
        <v>44802</v>
      </c>
      <c r="K325" s="108">
        <f>_xlfn.XLOOKUP($J325,'Stock Data'!$J$2:$J$1239,'Stock Data'!K$2:K$1239)</f>
        <v>42583.360000000001</v>
      </c>
      <c r="L325" s="108">
        <f>_xlfn.XLOOKUP($J325,'Stock Data'!$J$2:$J$1239,'Stock Data'!L$2:L$1239)</f>
        <v>42591.51</v>
      </c>
      <c r="M325" s="108">
        <f>_xlfn.XLOOKUP($J325,'Stock Data'!$J$2:$J$1239,'Stock Data'!M$2:M$1239)</f>
        <v>41822.26</v>
      </c>
      <c r="N325" s="108">
        <f>_xlfn.XLOOKUP($J325,'Stock Data'!$J$2:$J$1239,'Stock Data'!N$2:N$1239)</f>
        <v>42504.34</v>
      </c>
      <c r="O325" s="108">
        <f>_xlfn.XLOOKUP($J325,'Stock Data'!$J$2:$J$1239,'Stock Data'!O$2:O$1239)</f>
        <v>112001357</v>
      </c>
      <c r="P325" s="111">
        <f t="shared" ref="P325:P388" si="23">(N325-N324)/N324</f>
        <v>-1.227512091422853E-2</v>
      </c>
    </row>
    <row r="326" spans="1:16" x14ac:dyDescent="0.3">
      <c r="A326" s="101">
        <v>44803</v>
      </c>
      <c r="B326" s="106" t="str">
        <f t="shared" si="20"/>
        <v>Tuesday</v>
      </c>
      <c r="C326" s="108">
        <v>343</v>
      </c>
      <c r="D326" s="108">
        <v>343</v>
      </c>
      <c r="E326" s="108">
        <v>340</v>
      </c>
      <c r="F326" s="108">
        <v>340</v>
      </c>
      <c r="G326" s="108">
        <v>2100</v>
      </c>
      <c r="H326" s="111">
        <f t="shared" si="22"/>
        <v>-5.8479532163742687E-3</v>
      </c>
      <c r="J326" s="102">
        <f t="shared" si="21"/>
        <v>44803</v>
      </c>
      <c r="K326" s="108">
        <f>_xlfn.XLOOKUP($J326,'Stock Data'!$J$2:$J$1239,'Stock Data'!K$2:K$1239)</f>
        <v>43016.52</v>
      </c>
      <c r="L326" s="108">
        <f>_xlfn.XLOOKUP($J326,'Stock Data'!$J$2:$J$1239,'Stock Data'!L$2:L$1239)</f>
        <v>43052.27</v>
      </c>
      <c r="M326" s="108">
        <f>_xlfn.XLOOKUP($J326,'Stock Data'!$J$2:$J$1239,'Stock Data'!M$2:M$1239)</f>
        <v>42103.76</v>
      </c>
      <c r="N326" s="108">
        <f>_xlfn.XLOOKUP($J326,'Stock Data'!$J$2:$J$1239,'Stock Data'!N$2:N$1239)</f>
        <v>42195.25</v>
      </c>
      <c r="O326" s="108">
        <f>_xlfn.XLOOKUP($J326,'Stock Data'!$J$2:$J$1239,'Stock Data'!O$2:O$1239)</f>
        <v>140217890</v>
      </c>
      <c r="P326" s="111">
        <f t="shared" si="23"/>
        <v>-7.2719632865725367E-3</v>
      </c>
    </row>
    <row r="327" spans="1:16" x14ac:dyDescent="0.3">
      <c r="A327" s="101">
        <v>44804</v>
      </c>
      <c r="B327" s="106" t="str">
        <f t="shared" si="20"/>
        <v>Wednesday</v>
      </c>
      <c r="C327" s="108">
        <v>340</v>
      </c>
      <c r="D327" s="108">
        <v>340</v>
      </c>
      <c r="E327" s="108">
        <v>338.01</v>
      </c>
      <c r="F327" s="108">
        <v>339.99</v>
      </c>
      <c r="G327" s="108">
        <v>1400</v>
      </c>
      <c r="H327" s="111">
        <f t="shared" si="22"/>
        <v>-2.9411764705855604E-5</v>
      </c>
      <c r="J327" s="102">
        <f t="shared" si="21"/>
        <v>44804</v>
      </c>
      <c r="K327" s="108">
        <f>_xlfn.XLOOKUP($J327,'Stock Data'!$J$2:$J$1239,'Stock Data'!K$2:K$1239)</f>
        <v>42200.68</v>
      </c>
      <c r="L327" s="108">
        <f>_xlfn.XLOOKUP($J327,'Stock Data'!$J$2:$J$1239,'Stock Data'!L$2:L$1239)</f>
        <v>42472.45</v>
      </c>
      <c r="M327" s="108">
        <f>_xlfn.XLOOKUP($J327,'Stock Data'!$J$2:$J$1239,'Stock Data'!M$2:M$1239)</f>
        <v>42073.87</v>
      </c>
      <c r="N327" s="108">
        <f>_xlfn.XLOOKUP($J327,'Stock Data'!$J$2:$J$1239,'Stock Data'!N$2:N$1239)</f>
        <v>42351.15</v>
      </c>
      <c r="O327" s="108">
        <f>_xlfn.XLOOKUP($J327,'Stock Data'!$J$2:$J$1239,'Stock Data'!O$2:O$1239)</f>
        <v>120330671</v>
      </c>
      <c r="P327" s="111">
        <f t="shared" si="23"/>
        <v>3.694728672066203E-3</v>
      </c>
    </row>
    <row r="328" spans="1:16" x14ac:dyDescent="0.3">
      <c r="A328" s="101">
        <v>44805</v>
      </c>
      <c r="B328" s="106" t="str">
        <f t="shared" si="20"/>
        <v>Thursday</v>
      </c>
      <c r="C328" s="108">
        <v>338.13</v>
      </c>
      <c r="D328" s="108">
        <v>338.13</v>
      </c>
      <c r="E328" s="108">
        <v>332.5</v>
      </c>
      <c r="F328" s="108">
        <v>332.7</v>
      </c>
      <c r="G328" s="108">
        <v>3200</v>
      </c>
      <c r="H328" s="111">
        <f t="shared" si="22"/>
        <v>-2.1441807111973941E-2</v>
      </c>
      <c r="J328" s="102">
        <f t="shared" si="21"/>
        <v>44805</v>
      </c>
      <c r="K328" s="108">
        <f>_xlfn.XLOOKUP($J328,'Stock Data'!$J$2:$J$1239,'Stock Data'!K$2:K$1239)</f>
        <v>42490.48</v>
      </c>
      <c r="L328" s="108">
        <f>_xlfn.XLOOKUP($J328,'Stock Data'!$J$2:$J$1239,'Stock Data'!L$2:L$1239)</f>
        <v>42667.53</v>
      </c>
      <c r="M328" s="108">
        <f>_xlfn.XLOOKUP($J328,'Stock Data'!$J$2:$J$1239,'Stock Data'!M$2:M$1239)</f>
        <v>42375.5</v>
      </c>
      <c r="N328" s="108">
        <f>_xlfn.XLOOKUP($J328,'Stock Data'!$J$2:$J$1239,'Stock Data'!N$2:N$1239)</f>
        <v>42460.08</v>
      </c>
      <c r="O328" s="108">
        <f>_xlfn.XLOOKUP($J328,'Stock Data'!$J$2:$J$1239,'Stock Data'!O$2:O$1239)</f>
        <v>153353787</v>
      </c>
      <c r="P328" s="111">
        <f t="shared" si="23"/>
        <v>2.5720671103382146E-3</v>
      </c>
    </row>
    <row r="329" spans="1:16" x14ac:dyDescent="0.3">
      <c r="A329" s="101">
        <v>44809</v>
      </c>
      <c r="B329" s="106" t="str">
        <f t="shared" si="20"/>
        <v>Monday</v>
      </c>
      <c r="C329" s="108">
        <v>333</v>
      </c>
      <c r="D329" s="108">
        <v>333</v>
      </c>
      <c r="E329" s="108">
        <v>322</v>
      </c>
      <c r="F329" s="108">
        <v>326.43</v>
      </c>
      <c r="G329" s="108">
        <v>2700</v>
      </c>
      <c r="H329" s="111">
        <f t="shared" si="22"/>
        <v>-1.8845807033363336E-2</v>
      </c>
      <c r="J329" s="102">
        <f t="shared" si="21"/>
        <v>44809</v>
      </c>
      <c r="K329" s="108">
        <f>_xlfn.XLOOKUP($J329,'Stock Data'!$J$2:$J$1239,'Stock Data'!K$2:K$1239)</f>
        <v>42336.67</v>
      </c>
      <c r="L329" s="108">
        <f>_xlfn.XLOOKUP($J329,'Stock Data'!$J$2:$J$1239,'Stock Data'!L$2:L$1239)</f>
        <v>42388.34</v>
      </c>
      <c r="M329" s="108">
        <f>_xlfn.XLOOKUP($J329,'Stock Data'!$J$2:$J$1239,'Stock Data'!M$2:M$1239)</f>
        <v>41857.980000000003</v>
      </c>
      <c r="N329" s="108">
        <f>_xlfn.XLOOKUP($J329,'Stock Data'!$J$2:$J$1239,'Stock Data'!N$2:N$1239)</f>
        <v>41859.300000000003</v>
      </c>
      <c r="O329" s="108">
        <f>_xlfn.XLOOKUP($J329,'Stock Data'!$J$2:$J$1239,'Stock Data'!O$2:O$1239)</f>
        <v>63935724</v>
      </c>
      <c r="P329" s="111">
        <f t="shared" si="23"/>
        <v>-1.414929034519009E-2</v>
      </c>
    </row>
    <row r="330" spans="1:16" x14ac:dyDescent="0.3">
      <c r="A330" s="101">
        <v>44810</v>
      </c>
      <c r="B330" s="106" t="str">
        <f t="shared" si="20"/>
        <v>Tuesday</v>
      </c>
      <c r="C330" s="108">
        <v>332</v>
      </c>
      <c r="D330" s="108">
        <v>338.98</v>
      </c>
      <c r="E330" s="108">
        <v>330</v>
      </c>
      <c r="F330" s="108">
        <v>338.98</v>
      </c>
      <c r="G330" s="108">
        <v>900</v>
      </c>
      <c r="H330" s="111">
        <f t="shared" si="22"/>
        <v>3.8446221241920202E-2</v>
      </c>
      <c r="J330" s="102">
        <f t="shared" si="21"/>
        <v>44810</v>
      </c>
      <c r="K330" s="108">
        <f>_xlfn.XLOOKUP($J330,'Stock Data'!$J$2:$J$1239,'Stock Data'!K$2:K$1239)</f>
        <v>41834.379999999997</v>
      </c>
      <c r="L330" s="108">
        <f>_xlfn.XLOOKUP($J330,'Stock Data'!$J$2:$J$1239,'Stock Data'!L$2:L$1239)</f>
        <v>41927.050000000003</v>
      </c>
      <c r="M330" s="108">
        <f>_xlfn.XLOOKUP($J330,'Stock Data'!$J$2:$J$1239,'Stock Data'!M$2:M$1239)</f>
        <v>41682.629999999997</v>
      </c>
      <c r="N330" s="108">
        <f>_xlfn.XLOOKUP($J330,'Stock Data'!$J$2:$J$1239,'Stock Data'!N$2:N$1239)</f>
        <v>41860.36</v>
      </c>
      <c r="O330" s="108">
        <f>_xlfn.XLOOKUP($J330,'Stock Data'!$J$2:$J$1239,'Stock Data'!O$2:O$1239)</f>
        <v>52481043</v>
      </c>
      <c r="P330" s="111">
        <f t="shared" si="23"/>
        <v>2.5322927043635981E-5</v>
      </c>
    </row>
    <row r="331" spans="1:16" x14ac:dyDescent="0.3">
      <c r="A331" s="101">
        <v>44811</v>
      </c>
      <c r="B331" s="106" t="str">
        <f t="shared" si="20"/>
        <v>Wednesday</v>
      </c>
      <c r="C331" s="108">
        <v>331.01</v>
      </c>
      <c r="D331" s="108">
        <v>343</v>
      </c>
      <c r="E331" s="108">
        <v>330.02</v>
      </c>
      <c r="F331" s="108">
        <v>333</v>
      </c>
      <c r="G331" s="108">
        <v>700</v>
      </c>
      <c r="H331" s="111">
        <f t="shared" si="22"/>
        <v>-1.7641158770428985E-2</v>
      </c>
      <c r="J331" s="102">
        <f t="shared" si="21"/>
        <v>44811</v>
      </c>
      <c r="K331" s="108">
        <f>_xlfn.XLOOKUP($J331,'Stock Data'!$J$2:$J$1239,'Stock Data'!K$2:K$1239)</f>
        <v>41910.839999999997</v>
      </c>
      <c r="L331" s="108">
        <f>_xlfn.XLOOKUP($J331,'Stock Data'!$J$2:$J$1239,'Stock Data'!L$2:L$1239)</f>
        <v>42064.94</v>
      </c>
      <c r="M331" s="108">
        <f>_xlfn.XLOOKUP($J331,'Stock Data'!$J$2:$J$1239,'Stock Data'!M$2:M$1239)</f>
        <v>41703.949999999997</v>
      </c>
      <c r="N331" s="108">
        <f>_xlfn.XLOOKUP($J331,'Stock Data'!$J$2:$J$1239,'Stock Data'!N$2:N$1239)</f>
        <v>41766.050000000003</v>
      </c>
      <c r="O331" s="108">
        <f>_xlfn.XLOOKUP($J331,'Stock Data'!$J$2:$J$1239,'Stock Data'!O$2:O$1239)</f>
        <v>45956201</v>
      </c>
      <c r="P331" s="111">
        <f t="shared" si="23"/>
        <v>-2.2529667685609409E-3</v>
      </c>
    </row>
    <row r="332" spans="1:16" x14ac:dyDescent="0.3">
      <c r="A332" s="101">
        <v>44812</v>
      </c>
      <c r="B332" s="106" t="str">
        <f t="shared" si="20"/>
        <v>Thursday</v>
      </c>
      <c r="C332" s="108">
        <v>327</v>
      </c>
      <c r="D332" s="108">
        <v>328</v>
      </c>
      <c r="E332" s="108">
        <v>320.10000000000002</v>
      </c>
      <c r="F332" s="108">
        <v>320.31</v>
      </c>
      <c r="G332" s="108">
        <v>2400</v>
      </c>
      <c r="H332" s="111">
        <f t="shared" si="22"/>
        <v>-3.8108108108108101E-2</v>
      </c>
      <c r="J332" s="102">
        <f t="shared" si="21"/>
        <v>44812</v>
      </c>
      <c r="K332" s="108">
        <f>_xlfn.XLOOKUP($J332,'Stock Data'!$J$2:$J$1239,'Stock Data'!K$2:K$1239)</f>
        <v>41824.85</v>
      </c>
      <c r="L332" s="108">
        <f>_xlfn.XLOOKUP($J332,'Stock Data'!$J$2:$J$1239,'Stock Data'!L$2:L$1239)</f>
        <v>41939.449999999997</v>
      </c>
      <c r="M332" s="108">
        <f>_xlfn.XLOOKUP($J332,'Stock Data'!$J$2:$J$1239,'Stock Data'!M$2:M$1239)</f>
        <v>41676.9</v>
      </c>
      <c r="N332" s="108">
        <f>_xlfn.XLOOKUP($J332,'Stock Data'!$J$2:$J$1239,'Stock Data'!N$2:N$1239)</f>
        <v>41824.79</v>
      </c>
      <c r="O332" s="108">
        <f>_xlfn.XLOOKUP($J332,'Stock Data'!$J$2:$J$1239,'Stock Data'!O$2:O$1239)</f>
        <v>63305539</v>
      </c>
      <c r="P332" s="111">
        <f t="shared" si="23"/>
        <v>1.406405441740312E-3</v>
      </c>
    </row>
    <row r="333" spans="1:16" x14ac:dyDescent="0.3">
      <c r="A333" s="101">
        <v>44813</v>
      </c>
      <c r="B333" s="106" t="str">
        <f t="shared" si="20"/>
        <v>Friday</v>
      </c>
      <c r="C333" s="108">
        <v>325</v>
      </c>
      <c r="D333" s="108">
        <v>330</v>
      </c>
      <c r="E333" s="108">
        <v>325</v>
      </c>
      <c r="F333" s="108">
        <v>328</v>
      </c>
      <c r="G333" s="108">
        <v>1200</v>
      </c>
      <c r="H333" s="111">
        <f t="shared" si="22"/>
        <v>2.4007992257500541E-2</v>
      </c>
      <c r="J333" s="102">
        <f t="shared" si="21"/>
        <v>44813</v>
      </c>
      <c r="K333" s="108">
        <f>_xlfn.XLOOKUP($J333,'Stock Data'!$J$2:$J$1239,'Stock Data'!K$2:K$1239)</f>
        <v>41825.08</v>
      </c>
      <c r="L333" s="108">
        <f>_xlfn.XLOOKUP($J333,'Stock Data'!$J$2:$J$1239,'Stock Data'!L$2:L$1239)</f>
        <v>42099.54</v>
      </c>
      <c r="M333" s="108">
        <f>_xlfn.XLOOKUP($J333,'Stock Data'!$J$2:$J$1239,'Stock Data'!M$2:M$1239)</f>
        <v>41815.49</v>
      </c>
      <c r="N333" s="108">
        <f>_xlfn.XLOOKUP($J333,'Stock Data'!$J$2:$J$1239,'Stock Data'!N$2:N$1239)</f>
        <v>41948.160000000003</v>
      </c>
      <c r="O333" s="108">
        <f>_xlfn.XLOOKUP($J333,'Stock Data'!$J$2:$J$1239,'Stock Data'!O$2:O$1239)</f>
        <v>96439065</v>
      </c>
      <c r="P333" s="111">
        <f t="shared" si="23"/>
        <v>2.9496860593921123E-3</v>
      </c>
    </row>
    <row r="334" spans="1:16" x14ac:dyDescent="0.3">
      <c r="A334" s="101">
        <v>44816</v>
      </c>
      <c r="B334" s="106" t="str">
        <f t="shared" si="20"/>
        <v>Monday</v>
      </c>
      <c r="C334" s="108">
        <v>333</v>
      </c>
      <c r="D334" s="108">
        <v>340</v>
      </c>
      <c r="E334" s="108">
        <v>330</v>
      </c>
      <c r="F334" s="108">
        <v>340</v>
      </c>
      <c r="G334" s="108">
        <v>600</v>
      </c>
      <c r="H334" s="111">
        <f t="shared" si="22"/>
        <v>3.6585365853658534E-2</v>
      </c>
      <c r="J334" s="102">
        <f t="shared" si="21"/>
        <v>44816</v>
      </c>
      <c r="K334" s="108">
        <f>_xlfn.XLOOKUP($J334,'Stock Data'!$J$2:$J$1239,'Stock Data'!K$2:K$1239)</f>
        <v>42007.519999999997</v>
      </c>
      <c r="L334" s="108">
        <f>_xlfn.XLOOKUP($J334,'Stock Data'!$J$2:$J$1239,'Stock Data'!L$2:L$1239)</f>
        <v>42137.8</v>
      </c>
      <c r="M334" s="108">
        <f>_xlfn.XLOOKUP($J334,'Stock Data'!$J$2:$J$1239,'Stock Data'!M$2:M$1239)</f>
        <v>41812.089999999997</v>
      </c>
      <c r="N334" s="108">
        <f>_xlfn.XLOOKUP($J334,'Stock Data'!$J$2:$J$1239,'Stock Data'!N$2:N$1239)</f>
        <v>41862.29</v>
      </c>
      <c r="O334" s="108">
        <f>_xlfn.XLOOKUP($J334,'Stock Data'!$J$2:$J$1239,'Stock Data'!O$2:O$1239)</f>
        <v>66430462</v>
      </c>
      <c r="P334" s="111">
        <f t="shared" si="23"/>
        <v>-2.0470504546564764E-3</v>
      </c>
    </row>
    <row r="335" spans="1:16" x14ac:dyDescent="0.3">
      <c r="A335" s="101">
        <v>44817</v>
      </c>
      <c r="B335" s="106" t="str">
        <f t="shared" si="20"/>
        <v>Tuesday</v>
      </c>
      <c r="C335" s="108">
        <v>341.97</v>
      </c>
      <c r="D335" s="108">
        <v>341.97</v>
      </c>
      <c r="E335" s="108">
        <v>330.28</v>
      </c>
      <c r="F335" s="108">
        <v>336</v>
      </c>
      <c r="G335" s="108">
        <v>800</v>
      </c>
      <c r="H335" s="111">
        <f t="shared" si="22"/>
        <v>-1.1764705882352941E-2</v>
      </c>
      <c r="J335" s="102">
        <f t="shared" si="21"/>
        <v>44817</v>
      </c>
      <c r="K335" s="108">
        <f>_xlfn.XLOOKUP($J335,'Stock Data'!$J$2:$J$1239,'Stock Data'!K$2:K$1239)</f>
        <v>41916.379999999997</v>
      </c>
      <c r="L335" s="108">
        <f>_xlfn.XLOOKUP($J335,'Stock Data'!$J$2:$J$1239,'Stock Data'!L$2:L$1239)</f>
        <v>42092.72</v>
      </c>
      <c r="M335" s="108">
        <f>_xlfn.XLOOKUP($J335,'Stock Data'!$J$2:$J$1239,'Stock Data'!M$2:M$1239)</f>
        <v>41885.279999999999</v>
      </c>
      <c r="N335" s="108">
        <f>_xlfn.XLOOKUP($J335,'Stock Data'!$J$2:$J$1239,'Stock Data'!N$2:N$1239)</f>
        <v>42001.34</v>
      </c>
      <c r="O335" s="108">
        <f>_xlfn.XLOOKUP($J335,'Stock Data'!$J$2:$J$1239,'Stock Data'!O$2:O$1239)</f>
        <v>62483435</v>
      </c>
      <c r="P335" s="111">
        <f t="shared" si="23"/>
        <v>3.3216051964666919E-3</v>
      </c>
    </row>
    <row r="336" spans="1:16" x14ac:dyDescent="0.3">
      <c r="A336" s="101">
        <v>44818</v>
      </c>
      <c r="B336" s="106" t="str">
        <f t="shared" si="20"/>
        <v>Wednesday</v>
      </c>
      <c r="C336" s="108">
        <v>332</v>
      </c>
      <c r="D336" s="108">
        <v>333</v>
      </c>
      <c r="E336" s="108">
        <v>332</v>
      </c>
      <c r="F336" s="108">
        <v>333</v>
      </c>
      <c r="G336" s="108">
        <v>200</v>
      </c>
      <c r="H336" s="111">
        <f t="shared" si="22"/>
        <v>-8.9285714285714281E-3</v>
      </c>
      <c r="J336" s="102">
        <f t="shared" si="21"/>
        <v>44818</v>
      </c>
      <c r="K336" s="108">
        <f>_xlfn.XLOOKUP($J336,'Stock Data'!$J$2:$J$1239,'Stock Data'!K$2:K$1239)</f>
        <v>41981.5</v>
      </c>
      <c r="L336" s="108">
        <f>_xlfn.XLOOKUP($J336,'Stock Data'!$J$2:$J$1239,'Stock Data'!L$2:L$1239)</f>
        <v>42084.94</v>
      </c>
      <c r="M336" s="108">
        <f>_xlfn.XLOOKUP($J336,'Stock Data'!$J$2:$J$1239,'Stock Data'!M$2:M$1239)</f>
        <v>41912.839999999997</v>
      </c>
      <c r="N336" s="108">
        <f>_xlfn.XLOOKUP($J336,'Stock Data'!$J$2:$J$1239,'Stock Data'!N$2:N$1239)</f>
        <v>42011.82</v>
      </c>
      <c r="O336" s="108">
        <f>_xlfn.XLOOKUP($J336,'Stock Data'!$J$2:$J$1239,'Stock Data'!O$2:O$1239)</f>
        <v>94120649</v>
      </c>
      <c r="P336" s="111">
        <f t="shared" si="23"/>
        <v>2.4951584878013896E-4</v>
      </c>
    </row>
    <row r="337" spans="1:16" x14ac:dyDescent="0.3">
      <c r="A337" s="101">
        <v>44819</v>
      </c>
      <c r="B337" s="106" t="str">
        <f t="shared" si="20"/>
        <v>Thursday</v>
      </c>
      <c r="C337" s="108">
        <v>334.99</v>
      </c>
      <c r="D337" s="108">
        <v>336</v>
      </c>
      <c r="E337" s="108">
        <v>333</v>
      </c>
      <c r="F337" s="108">
        <v>335.1</v>
      </c>
      <c r="G337" s="108">
        <v>5400</v>
      </c>
      <c r="H337" s="111">
        <f t="shared" si="22"/>
        <v>6.3063063063063746E-3</v>
      </c>
      <c r="J337" s="102">
        <f t="shared" si="21"/>
        <v>44819</v>
      </c>
      <c r="K337" s="108">
        <f>_xlfn.XLOOKUP($J337,'Stock Data'!$J$2:$J$1239,'Stock Data'!K$2:K$1239)</f>
        <v>42129.27</v>
      </c>
      <c r="L337" s="108">
        <f>_xlfn.XLOOKUP($J337,'Stock Data'!$J$2:$J$1239,'Stock Data'!L$2:L$1239)</f>
        <v>42313.35</v>
      </c>
      <c r="M337" s="108">
        <f>_xlfn.XLOOKUP($J337,'Stock Data'!$J$2:$J$1239,'Stock Data'!M$2:M$1239)</f>
        <v>41724.81</v>
      </c>
      <c r="N337" s="108">
        <f>_xlfn.XLOOKUP($J337,'Stock Data'!$J$2:$J$1239,'Stock Data'!N$2:N$1239)</f>
        <v>41772.089999999997</v>
      </c>
      <c r="O337" s="108">
        <f>_xlfn.XLOOKUP($J337,'Stock Data'!$J$2:$J$1239,'Stock Data'!O$2:O$1239)</f>
        <v>123988185</v>
      </c>
      <c r="P337" s="111">
        <f t="shared" si="23"/>
        <v>-5.7062512407223299E-3</v>
      </c>
    </row>
    <row r="338" spans="1:16" x14ac:dyDescent="0.3">
      <c r="A338" s="101">
        <v>44820</v>
      </c>
      <c r="B338" s="106" t="str">
        <f t="shared" si="20"/>
        <v>Friday</v>
      </c>
      <c r="C338" s="108">
        <v>330.01</v>
      </c>
      <c r="D338" s="108">
        <v>346</v>
      </c>
      <c r="E338" s="108">
        <v>330.01</v>
      </c>
      <c r="F338" s="108">
        <v>346</v>
      </c>
      <c r="G338" s="108">
        <v>1100</v>
      </c>
      <c r="H338" s="111">
        <f t="shared" si="22"/>
        <v>3.2527603700387875E-2</v>
      </c>
      <c r="J338" s="102">
        <f t="shared" si="21"/>
        <v>44820</v>
      </c>
      <c r="K338" s="108">
        <f>_xlfn.XLOOKUP($J338,'Stock Data'!$J$2:$J$1239,'Stock Data'!K$2:K$1239)</f>
        <v>41837.75</v>
      </c>
      <c r="L338" s="108">
        <f>_xlfn.XLOOKUP($J338,'Stock Data'!$J$2:$J$1239,'Stock Data'!L$2:L$1239)</f>
        <v>41921.35</v>
      </c>
      <c r="M338" s="108">
        <f>_xlfn.XLOOKUP($J338,'Stock Data'!$J$2:$J$1239,'Stock Data'!M$2:M$1239)</f>
        <v>41603.42</v>
      </c>
      <c r="N338" s="108">
        <f>_xlfn.XLOOKUP($J338,'Stock Data'!$J$2:$J$1239,'Stock Data'!N$2:N$1239)</f>
        <v>41679.49</v>
      </c>
      <c r="O338" s="108">
        <f>_xlfn.XLOOKUP($J338,'Stock Data'!$J$2:$J$1239,'Stock Data'!O$2:O$1239)</f>
        <v>122860253</v>
      </c>
      <c r="P338" s="111">
        <f t="shared" si="23"/>
        <v>-2.2167911636692956E-3</v>
      </c>
    </row>
    <row r="339" spans="1:16" x14ac:dyDescent="0.3">
      <c r="A339" s="101">
        <v>44830</v>
      </c>
      <c r="B339" s="106" t="str">
        <f t="shared" si="20"/>
        <v>Monday</v>
      </c>
      <c r="C339" s="108">
        <v>339.99</v>
      </c>
      <c r="D339" s="108">
        <v>346</v>
      </c>
      <c r="E339" s="108">
        <v>335.01</v>
      </c>
      <c r="F339" s="108">
        <v>335.01</v>
      </c>
      <c r="G339" s="108">
        <v>1300</v>
      </c>
      <c r="H339" s="111">
        <f t="shared" si="22"/>
        <v>-3.1763005780346847E-2</v>
      </c>
      <c r="J339" s="102">
        <f t="shared" si="21"/>
        <v>44830</v>
      </c>
      <c r="K339" s="108">
        <f>_xlfn.XLOOKUP($J339,'Stock Data'!$J$2:$J$1239,'Stock Data'!K$2:K$1239)</f>
        <v>40651.39</v>
      </c>
      <c r="L339" s="108">
        <f>_xlfn.XLOOKUP($J339,'Stock Data'!$J$2:$J$1239,'Stock Data'!L$2:L$1239)</f>
        <v>41196.629999999997</v>
      </c>
      <c r="M339" s="108">
        <f>_xlfn.XLOOKUP($J339,'Stock Data'!$J$2:$J$1239,'Stock Data'!M$2:M$1239)</f>
        <v>40651.39</v>
      </c>
      <c r="N339" s="108">
        <f>_xlfn.XLOOKUP($J339,'Stock Data'!$J$2:$J$1239,'Stock Data'!N$2:N$1239)</f>
        <v>41151.54</v>
      </c>
      <c r="O339" s="108">
        <f>_xlfn.XLOOKUP($J339,'Stock Data'!$J$2:$J$1239,'Stock Data'!O$2:O$1239)</f>
        <v>139318855</v>
      </c>
      <c r="P339" s="111">
        <f t="shared" si="23"/>
        <v>-1.2666901634352943E-2</v>
      </c>
    </row>
    <row r="340" spans="1:16" x14ac:dyDescent="0.3">
      <c r="A340" s="101">
        <v>44831</v>
      </c>
      <c r="B340" s="106" t="str">
        <f t="shared" si="20"/>
        <v>Tuesday</v>
      </c>
      <c r="C340" s="108">
        <v>335.01</v>
      </c>
      <c r="D340" s="108">
        <v>335.01</v>
      </c>
      <c r="E340" s="108">
        <v>335.01</v>
      </c>
      <c r="F340" s="108">
        <v>335.01</v>
      </c>
      <c r="G340" s="108">
        <v>300</v>
      </c>
      <c r="H340" s="111">
        <f t="shared" si="22"/>
        <v>0</v>
      </c>
      <c r="J340" s="102">
        <f t="shared" si="21"/>
        <v>44831</v>
      </c>
      <c r="K340" s="108">
        <f>_xlfn.XLOOKUP($J340,'Stock Data'!$J$2:$J$1239,'Stock Data'!K$2:K$1239)</f>
        <v>41311.949999999997</v>
      </c>
      <c r="L340" s="108">
        <f>_xlfn.XLOOKUP($J340,'Stock Data'!$J$2:$J$1239,'Stock Data'!L$2:L$1239)</f>
        <v>41589.89</v>
      </c>
      <c r="M340" s="108">
        <f>_xlfn.XLOOKUP($J340,'Stock Data'!$J$2:$J$1239,'Stock Data'!M$2:M$1239)</f>
        <v>41265.160000000003</v>
      </c>
      <c r="N340" s="108">
        <f>_xlfn.XLOOKUP($J340,'Stock Data'!$J$2:$J$1239,'Stock Data'!N$2:N$1239)</f>
        <v>41518.230000000003</v>
      </c>
      <c r="O340" s="108">
        <f>_xlfn.XLOOKUP($J340,'Stock Data'!$J$2:$J$1239,'Stock Data'!O$2:O$1239)</f>
        <v>124680525</v>
      </c>
      <c r="P340" s="111">
        <f t="shared" si="23"/>
        <v>8.9107236327000718E-3</v>
      </c>
    </row>
    <row r="341" spans="1:16" x14ac:dyDescent="0.3">
      <c r="A341" s="101">
        <v>44832</v>
      </c>
      <c r="B341" s="106" t="str">
        <f t="shared" si="20"/>
        <v>Wednesday</v>
      </c>
      <c r="C341" s="108">
        <v>340.99</v>
      </c>
      <c r="D341" s="108">
        <v>341</v>
      </c>
      <c r="E341" s="108">
        <v>327.13</v>
      </c>
      <c r="F341" s="108">
        <v>337.86</v>
      </c>
      <c r="G341" s="108">
        <v>2700</v>
      </c>
      <c r="H341" s="111">
        <f t="shared" si="22"/>
        <v>8.5072087400376792E-3</v>
      </c>
      <c r="J341" s="102">
        <f t="shared" si="21"/>
        <v>44832</v>
      </c>
      <c r="K341" s="108">
        <f>_xlfn.XLOOKUP($J341,'Stock Data'!$J$2:$J$1239,'Stock Data'!K$2:K$1239)</f>
        <v>41577.65</v>
      </c>
      <c r="L341" s="108">
        <f>_xlfn.XLOOKUP($J341,'Stock Data'!$J$2:$J$1239,'Stock Data'!L$2:L$1239)</f>
        <v>41820.949999999997</v>
      </c>
      <c r="M341" s="108">
        <f>_xlfn.XLOOKUP($J341,'Stock Data'!$J$2:$J$1239,'Stock Data'!M$2:M$1239)</f>
        <v>41382.559999999998</v>
      </c>
      <c r="N341" s="108">
        <f>_xlfn.XLOOKUP($J341,'Stock Data'!$J$2:$J$1239,'Stock Data'!N$2:N$1239)</f>
        <v>41435.129999999997</v>
      </c>
      <c r="O341" s="108">
        <f>_xlfn.XLOOKUP($J341,'Stock Data'!$J$2:$J$1239,'Stock Data'!O$2:O$1239)</f>
        <v>105981567</v>
      </c>
      <c r="P341" s="111">
        <f t="shared" si="23"/>
        <v>-2.001530412062504E-3</v>
      </c>
    </row>
    <row r="342" spans="1:16" x14ac:dyDescent="0.3">
      <c r="A342" s="101">
        <v>44834</v>
      </c>
      <c r="B342" s="106" t="str">
        <f t="shared" si="20"/>
        <v>Friday</v>
      </c>
      <c r="C342" s="108">
        <v>339.49</v>
      </c>
      <c r="D342" s="108">
        <v>345</v>
      </c>
      <c r="E342" s="108">
        <v>337.86</v>
      </c>
      <c r="F342" s="108">
        <v>343.81</v>
      </c>
      <c r="G342" s="108">
        <v>3600</v>
      </c>
      <c r="H342" s="111">
        <f t="shared" si="22"/>
        <v>1.7610844728585772E-2</v>
      </c>
      <c r="J342" s="102">
        <f t="shared" si="21"/>
        <v>44834</v>
      </c>
      <c r="K342" s="108">
        <f>_xlfn.XLOOKUP($J342,'Stock Data'!$J$2:$J$1239,'Stock Data'!K$2:K$1239)</f>
        <v>40846.29</v>
      </c>
      <c r="L342" s="108">
        <f>_xlfn.XLOOKUP($J342,'Stock Data'!$J$2:$J$1239,'Stock Data'!L$2:L$1239)</f>
        <v>41135.800000000003</v>
      </c>
      <c r="M342" s="108">
        <f>_xlfn.XLOOKUP($J342,'Stock Data'!$J$2:$J$1239,'Stock Data'!M$2:M$1239)</f>
        <v>40753.94</v>
      </c>
      <c r="N342" s="108">
        <f>_xlfn.XLOOKUP($J342,'Stock Data'!$J$2:$J$1239,'Stock Data'!N$2:N$1239)</f>
        <v>41128.67</v>
      </c>
      <c r="O342" s="108">
        <f>_xlfn.XLOOKUP($J342,'Stock Data'!$J$2:$J$1239,'Stock Data'!O$2:O$1239)</f>
        <v>128618711</v>
      </c>
      <c r="P342" s="111">
        <f t="shared" si="23"/>
        <v>-7.3961394594393489E-3</v>
      </c>
    </row>
    <row r="343" spans="1:16" x14ac:dyDescent="0.3">
      <c r="A343" s="101">
        <v>44837</v>
      </c>
      <c r="B343" s="106" t="str">
        <f t="shared" si="20"/>
        <v>Monday</v>
      </c>
      <c r="C343" s="108">
        <v>335.01</v>
      </c>
      <c r="D343" s="108">
        <v>343.81</v>
      </c>
      <c r="E343" s="108">
        <v>335.01</v>
      </c>
      <c r="F343" s="108">
        <v>335.02</v>
      </c>
      <c r="G343" s="108">
        <v>1500</v>
      </c>
      <c r="H343" s="111">
        <f t="shared" si="22"/>
        <v>-2.5566446583869057E-2</v>
      </c>
      <c r="J343" s="102">
        <f t="shared" si="21"/>
        <v>44837</v>
      </c>
      <c r="K343" s="108">
        <f>_xlfn.XLOOKUP($J343,'Stock Data'!$J$2:$J$1239,'Stock Data'!K$2:K$1239)</f>
        <v>41126.99</v>
      </c>
      <c r="L343" s="108">
        <f>_xlfn.XLOOKUP($J343,'Stock Data'!$J$2:$J$1239,'Stock Data'!L$2:L$1239)</f>
        <v>41403.730000000003</v>
      </c>
      <c r="M343" s="108">
        <f>_xlfn.XLOOKUP($J343,'Stock Data'!$J$2:$J$1239,'Stock Data'!M$2:M$1239)</f>
        <v>41090.519999999997</v>
      </c>
      <c r="N343" s="108">
        <f>_xlfn.XLOOKUP($J343,'Stock Data'!$J$2:$J$1239,'Stock Data'!N$2:N$1239)</f>
        <v>41211.699999999997</v>
      </c>
      <c r="O343" s="108">
        <f>_xlfn.XLOOKUP($J343,'Stock Data'!$J$2:$J$1239,'Stock Data'!O$2:O$1239)</f>
        <v>121798444</v>
      </c>
      <c r="P343" s="111">
        <f t="shared" si="23"/>
        <v>2.018786408604967E-3</v>
      </c>
    </row>
    <row r="344" spans="1:16" x14ac:dyDescent="0.3">
      <c r="A344" s="101">
        <v>44838</v>
      </c>
      <c r="B344" s="106" t="str">
        <f t="shared" si="20"/>
        <v>Tuesday</v>
      </c>
      <c r="C344" s="108">
        <v>342</v>
      </c>
      <c r="D344" s="108">
        <v>342</v>
      </c>
      <c r="E344" s="108">
        <v>334.5</v>
      </c>
      <c r="F344" s="108">
        <v>334.5</v>
      </c>
      <c r="G344" s="108">
        <v>2200</v>
      </c>
      <c r="H344" s="111">
        <f t="shared" si="22"/>
        <v>-1.5521461405288695E-3</v>
      </c>
      <c r="J344" s="102">
        <f t="shared" si="21"/>
        <v>44838</v>
      </c>
      <c r="K344" s="108">
        <f>_xlfn.XLOOKUP($J344,'Stock Data'!$J$2:$J$1239,'Stock Data'!K$2:K$1239)</f>
        <v>41346.43</v>
      </c>
      <c r="L344" s="108">
        <f>_xlfn.XLOOKUP($J344,'Stock Data'!$J$2:$J$1239,'Stock Data'!L$2:L$1239)</f>
        <v>41587.730000000003</v>
      </c>
      <c r="M344" s="108">
        <f>_xlfn.XLOOKUP($J344,'Stock Data'!$J$2:$J$1239,'Stock Data'!M$2:M$1239)</f>
        <v>41329.51</v>
      </c>
      <c r="N344" s="108">
        <f>_xlfn.XLOOKUP($J344,'Stock Data'!$J$2:$J$1239,'Stock Data'!N$2:N$1239)</f>
        <v>41350.43</v>
      </c>
      <c r="O344" s="108">
        <f>_xlfn.XLOOKUP($J344,'Stock Data'!$J$2:$J$1239,'Stock Data'!O$2:O$1239)</f>
        <v>115729029</v>
      </c>
      <c r="P344" s="111">
        <f t="shared" si="23"/>
        <v>3.3662770523905398E-3</v>
      </c>
    </row>
    <row r="345" spans="1:16" x14ac:dyDescent="0.3">
      <c r="A345" s="101">
        <v>44839</v>
      </c>
      <c r="B345" s="106" t="str">
        <f t="shared" si="20"/>
        <v>Wednesday</v>
      </c>
      <c r="C345" s="108">
        <v>342.99</v>
      </c>
      <c r="D345" s="108">
        <v>342.99</v>
      </c>
      <c r="E345" s="108">
        <v>330</v>
      </c>
      <c r="F345" s="108">
        <v>337.48</v>
      </c>
      <c r="G345" s="108">
        <v>3400</v>
      </c>
      <c r="H345" s="111">
        <f t="shared" si="22"/>
        <v>8.9088191330344343E-3</v>
      </c>
      <c r="J345" s="102">
        <f t="shared" si="21"/>
        <v>44839</v>
      </c>
      <c r="K345" s="108">
        <f>_xlfn.XLOOKUP($J345,'Stock Data'!$J$2:$J$1239,'Stock Data'!K$2:K$1239)</f>
        <v>41428.53</v>
      </c>
      <c r="L345" s="108">
        <f>_xlfn.XLOOKUP($J345,'Stock Data'!$J$2:$J$1239,'Stock Data'!L$2:L$1239)</f>
        <v>41668.46</v>
      </c>
      <c r="M345" s="108">
        <f>_xlfn.XLOOKUP($J345,'Stock Data'!$J$2:$J$1239,'Stock Data'!M$2:M$1239)</f>
        <v>41427.19</v>
      </c>
      <c r="N345" s="108">
        <f>_xlfn.XLOOKUP($J345,'Stock Data'!$J$2:$J$1239,'Stock Data'!N$2:N$1239)</f>
        <v>41611.42</v>
      </c>
      <c r="O345" s="108">
        <f>_xlfn.XLOOKUP($J345,'Stock Data'!$J$2:$J$1239,'Stock Data'!O$2:O$1239)</f>
        <v>127134199</v>
      </c>
      <c r="P345" s="111">
        <f t="shared" si="23"/>
        <v>6.3116635062802967E-3</v>
      </c>
    </row>
    <row r="346" spans="1:16" x14ac:dyDescent="0.3">
      <c r="A346" s="101">
        <v>44840</v>
      </c>
      <c r="B346" s="106" t="str">
        <f t="shared" si="20"/>
        <v>Thursday</v>
      </c>
      <c r="C346" s="108">
        <v>338.99</v>
      </c>
      <c r="D346" s="108">
        <v>339</v>
      </c>
      <c r="E346" s="108">
        <v>337.48</v>
      </c>
      <c r="F346" s="108">
        <v>337.9</v>
      </c>
      <c r="G346" s="108">
        <v>1800</v>
      </c>
      <c r="H346" s="111">
        <f t="shared" si="22"/>
        <v>1.2445181936706147E-3</v>
      </c>
      <c r="J346" s="102">
        <f t="shared" si="21"/>
        <v>44840</v>
      </c>
      <c r="K346" s="108">
        <f>_xlfn.XLOOKUP($J346,'Stock Data'!$J$2:$J$1239,'Stock Data'!K$2:K$1239)</f>
        <v>41719.800000000003</v>
      </c>
      <c r="L346" s="108">
        <f>_xlfn.XLOOKUP($J346,'Stock Data'!$J$2:$J$1239,'Stock Data'!L$2:L$1239)</f>
        <v>42201.55</v>
      </c>
      <c r="M346" s="108">
        <f>_xlfn.XLOOKUP($J346,'Stock Data'!$J$2:$J$1239,'Stock Data'!M$2:M$1239)</f>
        <v>41719.800000000003</v>
      </c>
      <c r="N346" s="108">
        <f>_xlfn.XLOOKUP($J346,'Stock Data'!$J$2:$J$1239,'Stock Data'!N$2:N$1239)</f>
        <v>42160.57</v>
      </c>
      <c r="O346" s="108">
        <f>_xlfn.XLOOKUP($J346,'Stock Data'!$J$2:$J$1239,'Stock Data'!O$2:O$1239)</f>
        <v>160921193</v>
      </c>
      <c r="P346" s="111">
        <f t="shared" si="23"/>
        <v>1.3197098296573428E-2</v>
      </c>
    </row>
    <row r="347" spans="1:16" x14ac:dyDescent="0.3">
      <c r="A347" s="101">
        <v>44841</v>
      </c>
      <c r="B347" s="106" t="str">
        <f t="shared" si="20"/>
        <v>Friday</v>
      </c>
      <c r="C347" s="108">
        <v>342</v>
      </c>
      <c r="D347" s="108">
        <v>342</v>
      </c>
      <c r="E347" s="108">
        <v>337.9</v>
      </c>
      <c r="F347" s="108">
        <v>340.8</v>
      </c>
      <c r="G347" s="108">
        <v>900</v>
      </c>
      <c r="H347" s="111">
        <f t="shared" si="22"/>
        <v>8.5824208345665412E-3</v>
      </c>
      <c r="J347" s="102">
        <f t="shared" si="21"/>
        <v>44841</v>
      </c>
      <c r="K347" s="108">
        <f>_xlfn.XLOOKUP($J347,'Stock Data'!$J$2:$J$1239,'Stock Data'!K$2:K$1239)</f>
        <v>42096.35</v>
      </c>
      <c r="L347" s="108">
        <f>_xlfn.XLOOKUP($J347,'Stock Data'!$J$2:$J$1239,'Stock Data'!L$2:L$1239)</f>
        <v>42390.76</v>
      </c>
      <c r="M347" s="108">
        <f>_xlfn.XLOOKUP($J347,'Stock Data'!$J$2:$J$1239,'Stock Data'!M$2:M$1239)</f>
        <v>41992.11</v>
      </c>
      <c r="N347" s="108">
        <f>_xlfn.XLOOKUP($J347,'Stock Data'!$J$2:$J$1239,'Stock Data'!N$2:N$1239)</f>
        <v>42085.25</v>
      </c>
      <c r="O347" s="108">
        <f>_xlfn.XLOOKUP($J347,'Stock Data'!$J$2:$J$1239,'Stock Data'!O$2:O$1239)</f>
        <v>104268280</v>
      </c>
      <c r="P347" s="111">
        <f t="shared" si="23"/>
        <v>-1.7865033608416515E-3</v>
      </c>
    </row>
    <row r="348" spans="1:16" x14ac:dyDescent="0.3">
      <c r="A348" s="101">
        <v>44844</v>
      </c>
      <c r="B348" s="106" t="str">
        <f t="shared" si="20"/>
        <v>Monday</v>
      </c>
      <c r="C348" s="108">
        <v>340</v>
      </c>
      <c r="D348" s="108">
        <v>340.5</v>
      </c>
      <c r="E348" s="108">
        <v>330.06</v>
      </c>
      <c r="F348" s="108">
        <v>338.05</v>
      </c>
      <c r="G348" s="108">
        <v>1400</v>
      </c>
      <c r="H348" s="111">
        <f t="shared" si="22"/>
        <v>-8.06924882629108E-3</v>
      </c>
      <c r="J348" s="102">
        <f t="shared" si="21"/>
        <v>44844</v>
      </c>
      <c r="K348" s="108">
        <f>_xlfn.XLOOKUP($J348,'Stock Data'!$J$2:$J$1239,'Stock Data'!K$2:K$1239)</f>
        <v>42195.48</v>
      </c>
      <c r="L348" s="108">
        <f>_xlfn.XLOOKUP($J348,'Stock Data'!$J$2:$J$1239,'Stock Data'!L$2:L$1239)</f>
        <v>42442.239999999998</v>
      </c>
      <c r="M348" s="108">
        <f>_xlfn.XLOOKUP($J348,'Stock Data'!$J$2:$J$1239,'Stock Data'!M$2:M$1239)</f>
        <v>42071.67</v>
      </c>
      <c r="N348" s="108">
        <f>_xlfn.XLOOKUP($J348,'Stock Data'!$J$2:$J$1239,'Stock Data'!N$2:N$1239)</f>
        <v>42211.64</v>
      </c>
      <c r="O348" s="108">
        <f>_xlfn.XLOOKUP($J348,'Stock Data'!$J$2:$J$1239,'Stock Data'!O$2:O$1239)</f>
        <v>139282539</v>
      </c>
      <c r="P348" s="111">
        <f t="shared" si="23"/>
        <v>3.0031899537248659E-3</v>
      </c>
    </row>
    <row r="349" spans="1:16" x14ac:dyDescent="0.3">
      <c r="A349" s="101">
        <v>44845</v>
      </c>
      <c r="B349" s="106" t="str">
        <f t="shared" si="20"/>
        <v>Tuesday</v>
      </c>
      <c r="C349" s="108">
        <v>339.9</v>
      </c>
      <c r="D349" s="108">
        <v>340</v>
      </c>
      <c r="E349" s="108">
        <v>331.21</v>
      </c>
      <c r="F349" s="108">
        <v>331.21</v>
      </c>
      <c r="G349" s="108">
        <v>1000</v>
      </c>
      <c r="H349" s="111">
        <f t="shared" si="22"/>
        <v>-2.023369324064497E-2</v>
      </c>
      <c r="J349" s="102">
        <f t="shared" si="21"/>
        <v>44845</v>
      </c>
      <c r="K349" s="108">
        <f>_xlfn.XLOOKUP($J349,'Stock Data'!$J$2:$J$1239,'Stock Data'!K$2:K$1239)</f>
        <v>42324.18</v>
      </c>
      <c r="L349" s="108">
        <f>_xlfn.XLOOKUP($J349,'Stock Data'!$J$2:$J$1239,'Stock Data'!L$2:L$1239)</f>
        <v>42411.58</v>
      </c>
      <c r="M349" s="108">
        <f>_xlfn.XLOOKUP($J349,'Stock Data'!$J$2:$J$1239,'Stock Data'!M$2:M$1239)</f>
        <v>42053.81</v>
      </c>
      <c r="N349" s="108">
        <f>_xlfn.XLOOKUP($J349,'Stock Data'!$J$2:$J$1239,'Stock Data'!N$2:N$1239)</f>
        <v>42155.48</v>
      </c>
      <c r="O349" s="108">
        <f>_xlfn.XLOOKUP($J349,'Stock Data'!$J$2:$J$1239,'Stock Data'!O$2:O$1239)</f>
        <v>151153665</v>
      </c>
      <c r="P349" s="111">
        <f t="shared" si="23"/>
        <v>-1.3304387131131655E-3</v>
      </c>
    </row>
    <row r="350" spans="1:16" x14ac:dyDescent="0.3">
      <c r="A350" s="101">
        <v>44846</v>
      </c>
      <c r="B350" s="106" t="str">
        <f t="shared" si="20"/>
        <v>Wednesday</v>
      </c>
      <c r="C350" s="108">
        <v>330.13</v>
      </c>
      <c r="D350" s="108">
        <v>335.99</v>
      </c>
      <c r="E350" s="108">
        <v>330.13</v>
      </c>
      <c r="F350" s="108">
        <v>335.99</v>
      </c>
      <c r="G350" s="108">
        <v>1000</v>
      </c>
      <c r="H350" s="111">
        <f t="shared" si="22"/>
        <v>1.4431931403037439E-2</v>
      </c>
      <c r="J350" s="102">
        <f t="shared" si="21"/>
        <v>44846</v>
      </c>
      <c r="K350" s="108">
        <f>_xlfn.XLOOKUP($J350,'Stock Data'!$J$2:$J$1239,'Stock Data'!K$2:K$1239)</f>
        <v>42121.67</v>
      </c>
      <c r="L350" s="108">
        <f>_xlfn.XLOOKUP($J350,'Stock Data'!$J$2:$J$1239,'Stock Data'!L$2:L$1239)</f>
        <v>42195.360000000001</v>
      </c>
      <c r="M350" s="108">
        <f>_xlfn.XLOOKUP($J350,'Stock Data'!$J$2:$J$1239,'Stock Data'!M$2:M$1239)</f>
        <v>41950.98</v>
      </c>
      <c r="N350" s="108">
        <f>_xlfn.XLOOKUP($J350,'Stock Data'!$J$2:$J$1239,'Stock Data'!N$2:N$1239)</f>
        <v>42007.14</v>
      </c>
      <c r="O350" s="108">
        <f>_xlfn.XLOOKUP($J350,'Stock Data'!$J$2:$J$1239,'Stock Data'!O$2:O$1239)</f>
        <v>113157292</v>
      </c>
      <c r="P350" s="111">
        <f t="shared" si="23"/>
        <v>-3.5188782099030485E-3</v>
      </c>
    </row>
    <row r="351" spans="1:16" x14ac:dyDescent="0.3">
      <c r="A351" s="101">
        <v>44847</v>
      </c>
      <c r="B351" s="106" t="str">
        <f t="shared" si="20"/>
        <v>Thursday</v>
      </c>
      <c r="C351" s="108">
        <v>335</v>
      </c>
      <c r="D351" s="108">
        <v>335.99</v>
      </c>
      <c r="E351" s="108">
        <v>335</v>
      </c>
      <c r="F351" s="108">
        <v>335</v>
      </c>
      <c r="G351" s="108">
        <v>3000</v>
      </c>
      <c r="H351" s="111">
        <f t="shared" si="22"/>
        <v>-2.9465162653650677E-3</v>
      </c>
      <c r="J351" s="102">
        <f t="shared" si="21"/>
        <v>44847</v>
      </c>
      <c r="K351" s="108">
        <f>_xlfn.XLOOKUP($J351,'Stock Data'!$J$2:$J$1239,'Stock Data'!K$2:K$1239)</f>
        <v>41970.9</v>
      </c>
      <c r="L351" s="108">
        <f>_xlfn.XLOOKUP($J351,'Stock Data'!$J$2:$J$1239,'Stock Data'!L$2:L$1239)</f>
        <v>42134.84</v>
      </c>
      <c r="M351" s="108">
        <f>_xlfn.XLOOKUP($J351,'Stock Data'!$J$2:$J$1239,'Stock Data'!M$2:M$1239)</f>
        <v>41900.639999999999</v>
      </c>
      <c r="N351" s="108">
        <f>_xlfn.XLOOKUP($J351,'Stock Data'!$J$2:$J$1239,'Stock Data'!N$2:N$1239)</f>
        <v>42085.72</v>
      </c>
      <c r="O351" s="108">
        <f>_xlfn.XLOOKUP($J351,'Stock Data'!$J$2:$J$1239,'Stock Data'!O$2:O$1239)</f>
        <v>87608679</v>
      </c>
      <c r="P351" s="111">
        <f t="shared" si="23"/>
        <v>1.8706343731089939E-3</v>
      </c>
    </row>
    <row r="352" spans="1:16" x14ac:dyDescent="0.3">
      <c r="A352" s="101">
        <v>44848</v>
      </c>
      <c r="B352" s="106" t="str">
        <f t="shared" si="20"/>
        <v>Friday</v>
      </c>
      <c r="C352" s="108">
        <v>339</v>
      </c>
      <c r="D352" s="108">
        <v>339</v>
      </c>
      <c r="E352" s="108">
        <v>335</v>
      </c>
      <c r="F352" s="108">
        <v>339</v>
      </c>
      <c r="G352" s="108">
        <v>1000</v>
      </c>
      <c r="H352" s="111">
        <f t="shared" si="22"/>
        <v>1.1940298507462687E-2</v>
      </c>
      <c r="J352" s="102">
        <f t="shared" si="21"/>
        <v>44848</v>
      </c>
      <c r="K352" s="108">
        <f>_xlfn.XLOOKUP($J352,'Stock Data'!$J$2:$J$1239,'Stock Data'!K$2:K$1239)</f>
        <v>42153.55</v>
      </c>
      <c r="L352" s="108">
        <f>_xlfn.XLOOKUP($J352,'Stock Data'!$J$2:$J$1239,'Stock Data'!L$2:L$1239)</f>
        <v>42238.6</v>
      </c>
      <c r="M352" s="108">
        <f>_xlfn.XLOOKUP($J352,'Stock Data'!$J$2:$J$1239,'Stock Data'!M$2:M$1239)</f>
        <v>41895.9</v>
      </c>
      <c r="N352" s="108">
        <f>_xlfn.XLOOKUP($J352,'Stock Data'!$J$2:$J$1239,'Stock Data'!N$2:N$1239)</f>
        <v>41948.5</v>
      </c>
      <c r="O352" s="108">
        <f>_xlfn.XLOOKUP($J352,'Stock Data'!$J$2:$J$1239,'Stock Data'!O$2:O$1239)</f>
        <v>88303910</v>
      </c>
      <c r="P352" s="111">
        <f t="shared" si="23"/>
        <v>-3.260488355670312E-3</v>
      </c>
    </row>
    <row r="353" spans="1:16" x14ac:dyDescent="0.3">
      <c r="A353" s="101">
        <v>44851</v>
      </c>
      <c r="B353" s="106" t="str">
        <f t="shared" si="20"/>
        <v>Monday</v>
      </c>
      <c r="C353" s="108">
        <v>341.5</v>
      </c>
      <c r="D353" s="108">
        <v>341.5</v>
      </c>
      <c r="E353" s="108">
        <v>332.15</v>
      </c>
      <c r="F353" s="108">
        <v>338.95</v>
      </c>
      <c r="G353" s="108">
        <v>5700</v>
      </c>
      <c r="H353" s="111">
        <f t="shared" si="22"/>
        <v>-1.4749262536876509E-4</v>
      </c>
      <c r="J353" s="102">
        <f t="shared" si="21"/>
        <v>44851</v>
      </c>
      <c r="K353" s="108">
        <f>_xlfn.XLOOKUP($J353,'Stock Data'!$J$2:$J$1239,'Stock Data'!K$2:K$1239)</f>
        <v>41957.62</v>
      </c>
      <c r="L353" s="108">
        <f>_xlfn.XLOOKUP($J353,'Stock Data'!$J$2:$J$1239,'Stock Data'!L$2:L$1239)</f>
        <v>41988.97</v>
      </c>
      <c r="M353" s="108">
        <f>_xlfn.XLOOKUP($J353,'Stock Data'!$J$2:$J$1239,'Stock Data'!M$2:M$1239)</f>
        <v>41725.96</v>
      </c>
      <c r="N353" s="108">
        <f>_xlfn.XLOOKUP($J353,'Stock Data'!$J$2:$J$1239,'Stock Data'!N$2:N$1239)</f>
        <v>41755.449999999997</v>
      </c>
      <c r="O353" s="108">
        <f>_xlfn.XLOOKUP($J353,'Stock Data'!$J$2:$J$1239,'Stock Data'!O$2:O$1239)</f>
        <v>50690020</v>
      </c>
      <c r="P353" s="111">
        <f t="shared" si="23"/>
        <v>-4.6020715877803237E-3</v>
      </c>
    </row>
    <row r="354" spans="1:16" x14ac:dyDescent="0.3">
      <c r="A354" s="101">
        <v>44852</v>
      </c>
      <c r="B354" s="106" t="str">
        <f t="shared" si="20"/>
        <v>Tuesday</v>
      </c>
      <c r="C354" s="108">
        <v>339.95</v>
      </c>
      <c r="D354" s="108">
        <v>340</v>
      </c>
      <c r="E354" s="108">
        <v>338.95</v>
      </c>
      <c r="F354" s="108">
        <v>340</v>
      </c>
      <c r="G354" s="108">
        <v>1300</v>
      </c>
      <c r="H354" s="111">
        <f t="shared" si="22"/>
        <v>3.0978020356985142E-3</v>
      </c>
      <c r="J354" s="102">
        <f t="shared" si="21"/>
        <v>44852</v>
      </c>
      <c r="K354" s="108">
        <f>_xlfn.XLOOKUP($J354,'Stock Data'!$J$2:$J$1239,'Stock Data'!K$2:K$1239)</f>
        <v>41851.83</v>
      </c>
      <c r="L354" s="108">
        <f>_xlfn.XLOOKUP($J354,'Stock Data'!$J$2:$J$1239,'Stock Data'!L$2:L$1239)</f>
        <v>42008.21</v>
      </c>
      <c r="M354" s="108">
        <f>_xlfn.XLOOKUP($J354,'Stock Data'!$J$2:$J$1239,'Stock Data'!M$2:M$1239)</f>
        <v>41755.449999999997</v>
      </c>
      <c r="N354" s="108">
        <f>_xlfn.XLOOKUP($J354,'Stock Data'!$J$2:$J$1239,'Stock Data'!N$2:N$1239)</f>
        <v>41839.26</v>
      </c>
      <c r="O354" s="108">
        <f>_xlfn.XLOOKUP($J354,'Stock Data'!$J$2:$J$1239,'Stock Data'!O$2:O$1239)</f>
        <v>62269613</v>
      </c>
      <c r="P354" s="111">
        <f t="shared" si="23"/>
        <v>2.0071631367882506E-3</v>
      </c>
    </row>
    <row r="355" spans="1:16" x14ac:dyDescent="0.3">
      <c r="A355" s="101">
        <v>44853</v>
      </c>
      <c r="B355" s="106" t="str">
        <f t="shared" si="20"/>
        <v>Wednesday</v>
      </c>
      <c r="C355" s="108">
        <v>340</v>
      </c>
      <c r="D355" s="108">
        <v>340</v>
      </c>
      <c r="E355" s="108">
        <v>332</v>
      </c>
      <c r="F355" s="108">
        <v>338</v>
      </c>
      <c r="G355" s="108">
        <v>2900</v>
      </c>
      <c r="H355" s="111">
        <f t="shared" si="22"/>
        <v>-5.8823529411764705E-3</v>
      </c>
      <c r="J355" s="102">
        <f t="shared" si="21"/>
        <v>44853</v>
      </c>
      <c r="K355" s="108">
        <f>_xlfn.XLOOKUP($J355,'Stock Data'!$J$2:$J$1239,'Stock Data'!K$2:K$1239)</f>
        <v>41930.800000000003</v>
      </c>
      <c r="L355" s="108">
        <f>_xlfn.XLOOKUP($J355,'Stock Data'!$J$2:$J$1239,'Stock Data'!L$2:L$1239)</f>
        <v>42265.85</v>
      </c>
      <c r="M355" s="108">
        <f>_xlfn.XLOOKUP($J355,'Stock Data'!$J$2:$J$1239,'Stock Data'!M$2:M$1239)</f>
        <v>41917.550000000003</v>
      </c>
      <c r="N355" s="108">
        <f>_xlfn.XLOOKUP($J355,'Stock Data'!$J$2:$J$1239,'Stock Data'!N$2:N$1239)</f>
        <v>42226.05</v>
      </c>
      <c r="O355" s="108">
        <f>_xlfn.XLOOKUP($J355,'Stock Data'!$J$2:$J$1239,'Stock Data'!O$2:O$1239)</f>
        <v>66376599</v>
      </c>
      <c r="P355" s="111">
        <f t="shared" si="23"/>
        <v>9.2446663731624527E-3</v>
      </c>
    </row>
    <row r="356" spans="1:16" x14ac:dyDescent="0.3">
      <c r="A356" s="101">
        <v>44854</v>
      </c>
      <c r="B356" s="106" t="str">
        <f t="shared" si="20"/>
        <v>Thursday</v>
      </c>
      <c r="C356" s="108">
        <v>337</v>
      </c>
      <c r="D356" s="108">
        <v>339.9</v>
      </c>
      <c r="E356" s="108">
        <v>337</v>
      </c>
      <c r="F356" s="108">
        <v>337</v>
      </c>
      <c r="G356" s="108">
        <v>2600</v>
      </c>
      <c r="H356" s="111">
        <f t="shared" si="22"/>
        <v>-2.9585798816568047E-3</v>
      </c>
      <c r="J356" s="102">
        <f t="shared" si="21"/>
        <v>44854</v>
      </c>
      <c r="K356" s="108">
        <f>_xlfn.XLOOKUP($J356,'Stock Data'!$J$2:$J$1239,'Stock Data'!K$2:K$1239)</f>
        <v>42304.7</v>
      </c>
      <c r="L356" s="108">
        <f>_xlfn.XLOOKUP($J356,'Stock Data'!$J$2:$J$1239,'Stock Data'!L$2:L$1239)</f>
        <v>42422.22</v>
      </c>
      <c r="M356" s="108">
        <f>_xlfn.XLOOKUP($J356,'Stock Data'!$J$2:$J$1239,'Stock Data'!M$2:M$1239)</f>
        <v>42096.05</v>
      </c>
      <c r="N356" s="108">
        <f>_xlfn.XLOOKUP($J356,'Stock Data'!$J$2:$J$1239,'Stock Data'!N$2:N$1239)</f>
        <v>42137.04</v>
      </c>
      <c r="O356" s="108">
        <f>_xlfn.XLOOKUP($J356,'Stock Data'!$J$2:$J$1239,'Stock Data'!O$2:O$1239)</f>
        <v>84505502</v>
      </c>
      <c r="P356" s="111">
        <f t="shared" si="23"/>
        <v>-2.1079404775014958E-3</v>
      </c>
    </row>
    <row r="357" spans="1:16" x14ac:dyDescent="0.3">
      <c r="A357" s="101">
        <v>44855</v>
      </c>
      <c r="B357" s="106" t="str">
        <f t="shared" si="20"/>
        <v>Friday</v>
      </c>
      <c r="C357" s="108">
        <v>340</v>
      </c>
      <c r="D357" s="108">
        <v>340</v>
      </c>
      <c r="E357" s="108">
        <v>335</v>
      </c>
      <c r="F357" s="108">
        <v>335.01</v>
      </c>
      <c r="G357" s="108">
        <v>6400</v>
      </c>
      <c r="H357" s="111">
        <f t="shared" si="22"/>
        <v>-5.9050445103857839E-3</v>
      </c>
      <c r="J357" s="102">
        <f t="shared" si="21"/>
        <v>44855</v>
      </c>
      <c r="K357" s="108">
        <f>_xlfn.XLOOKUP($J357,'Stock Data'!$J$2:$J$1239,'Stock Data'!K$2:K$1239)</f>
        <v>42189.36</v>
      </c>
      <c r="L357" s="108">
        <f>_xlfn.XLOOKUP($J357,'Stock Data'!$J$2:$J$1239,'Stock Data'!L$2:L$1239)</f>
        <v>42245.51</v>
      </c>
      <c r="M357" s="108">
        <f>_xlfn.XLOOKUP($J357,'Stock Data'!$J$2:$J$1239,'Stock Data'!M$2:M$1239)</f>
        <v>41778.5</v>
      </c>
      <c r="N357" s="108">
        <f>_xlfn.XLOOKUP($J357,'Stock Data'!$J$2:$J$1239,'Stock Data'!N$2:N$1239)</f>
        <v>42213.48</v>
      </c>
      <c r="O357" s="108">
        <f>_xlfn.XLOOKUP($J357,'Stock Data'!$J$2:$J$1239,'Stock Data'!O$2:O$1239)</f>
        <v>92805300</v>
      </c>
      <c r="P357" s="111">
        <f t="shared" si="23"/>
        <v>1.8140809131349123E-3</v>
      </c>
    </row>
    <row r="358" spans="1:16" x14ac:dyDescent="0.3">
      <c r="A358" s="101">
        <v>44858</v>
      </c>
      <c r="B358" s="106" t="str">
        <f t="shared" si="20"/>
        <v>Monday</v>
      </c>
      <c r="C358" s="108">
        <v>339.5</v>
      </c>
      <c r="D358" s="108">
        <v>339.99</v>
      </c>
      <c r="E358" s="108">
        <v>335.01</v>
      </c>
      <c r="F358" s="108">
        <v>339.99</v>
      </c>
      <c r="G358" s="108">
        <v>4800</v>
      </c>
      <c r="H358" s="111">
        <f t="shared" si="22"/>
        <v>1.4865227903644722E-2</v>
      </c>
      <c r="J358" s="102">
        <f t="shared" si="21"/>
        <v>44858</v>
      </c>
      <c r="K358" s="108">
        <f>_xlfn.XLOOKUP($J358,'Stock Data'!$J$2:$J$1239,'Stock Data'!K$2:K$1239)</f>
        <v>42581.86</v>
      </c>
      <c r="L358" s="108">
        <f>_xlfn.XLOOKUP($J358,'Stock Data'!$J$2:$J$1239,'Stock Data'!L$2:L$1239)</f>
        <v>42675.22</v>
      </c>
      <c r="M358" s="108">
        <f>_xlfn.XLOOKUP($J358,'Stock Data'!$J$2:$J$1239,'Stock Data'!M$2:M$1239)</f>
        <v>42329.94</v>
      </c>
      <c r="N358" s="108">
        <f>_xlfn.XLOOKUP($J358,'Stock Data'!$J$2:$J$1239,'Stock Data'!N$2:N$1239)</f>
        <v>42347.23</v>
      </c>
      <c r="O358" s="108">
        <f>_xlfn.XLOOKUP($J358,'Stock Data'!$J$2:$J$1239,'Stock Data'!O$2:O$1239)</f>
        <v>65059621</v>
      </c>
      <c r="P358" s="111">
        <f t="shared" si="23"/>
        <v>3.1684191874254385E-3</v>
      </c>
    </row>
    <row r="359" spans="1:16" x14ac:dyDescent="0.3">
      <c r="A359" s="101">
        <v>44859</v>
      </c>
      <c r="B359" s="106" t="str">
        <f t="shared" si="20"/>
        <v>Tuesday</v>
      </c>
      <c r="C359" s="108">
        <v>340</v>
      </c>
      <c r="D359" s="108">
        <v>340</v>
      </c>
      <c r="E359" s="108">
        <v>339.99</v>
      </c>
      <c r="F359" s="108">
        <v>339.99</v>
      </c>
      <c r="G359" s="108">
        <v>1800</v>
      </c>
      <c r="H359" s="111">
        <f t="shared" si="22"/>
        <v>0</v>
      </c>
      <c r="J359" s="102">
        <f t="shared" si="21"/>
        <v>44859</v>
      </c>
      <c r="K359" s="108">
        <f>_xlfn.XLOOKUP($J359,'Stock Data'!$J$2:$J$1239,'Stock Data'!K$2:K$1239)</f>
        <v>42316.99</v>
      </c>
      <c r="L359" s="108">
        <f>_xlfn.XLOOKUP($J359,'Stock Data'!$J$2:$J$1239,'Stock Data'!L$2:L$1239)</f>
        <v>42523.51</v>
      </c>
      <c r="M359" s="108">
        <f>_xlfn.XLOOKUP($J359,'Stock Data'!$J$2:$J$1239,'Stock Data'!M$2:M$1239)</f>
        <v>42156.68</v>
      </c>
      <c r="N359" s="108">
        <f>_xlfn.XLOOKUP($J359,'Stock Data'!$J$2:$J$1239,'Stock Data'!N$2:N$1239)</f>
        <v>42190.02</v>
      </c>
      <c r="O359" s="108">
        <f>_xlfn.XLOOKUP($J359,'Stock Data'!$J$2:$J$1239,'Stock Data'!O$2:O$1239)</f>
        <v>72238426</v>
      </c>
      <c r="P359" s="111">
        <f t="shared" si="23"/>
        <v>-3.7124033850621727E-3</v>
      </c>
    </row>
    <row r="360" spans="1:16" x14ac:dyDescent="0.3">
      <c r="A360" s="101">
        <v>44862</v>
      </c>
      <c r="B360" s="106" t="str">
        <f t="shared" si="20"/>
        <v>Friday</v>
      </c>
      <c r="C360" s="108">
        <v>335</v>
      </c>
      <c r="D360" s="108">
        <v>339.99</v>
      </c>
      <c r="E360" s="108">
        <v>335</v>
      </c>
      <c r="F360" s="108">
        <v>335</v>
      </c>
      <c r="G360" s="108">
        <v>1600</v>
      </c>
      <c r="H360" s="111">
        <f t="shared" si="22"/>
        <v>-1.4676902261831257E-2</v>
      </c>
      <c r="J360" s="102">
        <f t="shared" si="21"/>
        <v>44862</v>
      </c>
      <c r="K360" s="108">
        <f>_xlfn.XLOOKUP($J360,'Stock Data'!$J$2:$J$1239,'Stock Data'!K$2:K$1239)</f>
        <v>41611.599999999999</v>
      </c>
      <c r="L360" s="108">
        <f>_xlfn.XLOOKUP($J360,'Stock Data'!$J$2:$J$1239,'Stock Data'!L$2:L$1239)</f>
        <v>41643.199999999997</v>
      </c>
      <c r="M360" s="108">
        <f>_xlfn.XLOOKUP($J360,'Stock Data'!$J$2:$J$1239,'Stock Data'!M$2:M$1239)</f>
        <v>41115.21</v>
      </c>
      <c r="N360" s="108">
        <f>_xlfn.XLOOKUP($J360,'Stock Data'!$J$2:$J$1239,'Stock Data'!N$2:N$1239)</f>
        <v>41140.33</v>
      </c>
      <c r="O360" s="108">
        <f>_xlfn.XLOOKUP($J360,'Stock Data'!$J$2:$J$1239,'Stock Data'!O$2:O$1239)</f>
        <v>77875642</v>
      </c>
      <c r="P360" s="111">
        <f t="shared" si="23"/>
        <v>-2.4880054572147516E-2</v>
      </c>
    </row>
    <row r="361" spans="1:16" x14ac:dyDescent="0.3">
      <c r="A361" s="101">
        <v>44866</v>
      </c>
      <c r="B361" s="106" t="str">
        <f t="shared" si="20"/>
        <v>Tuesday</v>
      </c>
      <c r="C361" s="108">
        <v>339.99</v>
      </c>
      <c r="D361" s="108">
        <v>339.99</v>
      </c>
      <c r="E361" s="108">
        <v>335</v>
      </c>
      <c r="F361" s="108">
        <v>339.99</v>
      </c>
      <c r="G361" s="108">
        <v>1300</v>
      </c>
      <c r="H361" s="111">
        <f t="shared" si="22"/>
        <v>1.4895522388059728E-2</v>
      </c>
      <c r="J361" s="102">
        <f t="shared" si="21"/>
        <v>44866</v>
      </c>
      <c r="K361" s="108">
        <f>_xlfn.XLOOKUP($J361,'Stock Data'!$J$2:$J$1239,'Stock Data'!K$2:K$1239)</f>
        <v>41398.89</v>
      </c>
      <c r="L361" s="108">
        <f>_xlfn.XLOOKUP($J361,'Stock Data'!$J$2:$J$1239,'Stock Data'!L$2:L$1239)</f>
        <v>41833.43</v>
      </c>
      <c r="M361" s="108">
        <f>_xlfn.XLOOKUP($J361,'Stock Data'!$J$2:$J$1239,'Stock Data'!M$2:M$1239)</f>
        <v>41379.26</v>
      </c>
      <c r="N361" s="108">
        <f>_xlfn.XLOOKUP($J361,'Stock Data'!$J$2:$J$1239,'Stock Data'!N$2:N$1239)</f>
        <v>41808.69</v>
      </c>
      <c r="O361" s="108">
        <f>_xlfn.XLOOKUP($J361,'Stock Data'!$J$2:$J$1239,'Stock Data'!O$2:O$1239)</f>
        <v>76754181</v>
      </c>
      <c r="P361" s="111">
        <f t="shared" si="23"/>
        <v>1.6245858990435919E-2</v>
      </c>
    </row>
    <row r="362" spans="1:16" x14ac:dyDescent="0.3">
      <c r="A362" s="101">
        <v>44867</v>
      </c>
      <c r="B362" s="106" t="str">
        <f t="shared" si="20"/>
        <v>Wednesday</v>
      </c>
      <c r="C362" s="108">
        <v>339</v>
      </c>
      <c r="D362" s="108">
        <v>339.99</v>
      </c>
      <c r="E362" s="108">
        <v>334</v>
      </c>
      <c r="F362" s="108">
        <v>335.5</v>
      </c>
      <c r="G362" s="108">
        <v>2700</v>
      </c>
      <c r="H362" s="111">
        <f t="shared" si="22"/>
        <v>-1.3206270772669811E-2</v>
      </c>
      <c r="J362" s="102">
        <f t="shared" si="21"/>
        <v>44867</v>
      </c>
      <c r="K362" s="108">
        <f>_xlfn.XLOOKUP($J362,'Stock Data'!$J$2:$J$1239,'Stock Data'!K$2:K$1239)</f>
        <v>41819.279999999999</v>
      </c>
      <c r="L362" s="108">
        <f>_xlfn.XLOOKUP($J362,'Stock Data'!$J$2:$J$1239,'Stock Data'!L$2:L$1239)</f>
        <v>42005.13</v>
      </c>
      <c r="M362" s="108">
        <f>_xlfn.XLOOKUP($J362,'Stock Data'!$J$2:$J$1239,'Stock Data'!M$2:M$1239)</f>
        <v>41726.25</v>
      </c>
      <c r="N362" s="108">
        <f>_xlfn.XLOOKUP($J362,'Stock Data'!$J$2:$J$1239,'Stock Data'!N$2:N$1239)</f>
        <v>41944.59</v>
      </c>
      <c r="O362" s="108">
        <f>_xlfn.XLOOKUP($J362,'Stock Data'!$J$2:$J$1239,'Stock Data'!O$2:O$1239)</f>
        <v>73243393</v>
      </c>
      <c r="P362" s="111">
        <f t="shared" si="23"/>
        <v>3.2505204061642249E-3</v>
      </c>
    </row>
    <row r="363" spans="1:16" x14ac:dyDescent="0.3">
      <c r="A363" s="101">
        <v>44868</v>
      </c>
      <c r="B363" s="106" t="str">
        <f t="shared" si="20"/>
        <v>Thursday</v>
      </c>
      <c r="C363" s="108">
        <v>339.5</v>
      </c>
      <c r="D363" s="108">
        <v>340</v>
      </c>
      <c r="E363" s="108">
        <v>339</v>
      </c>
      <c r="F363" s="108">
        <v>339.68</v>
      </c>
      <c r="G363" s="108">
        <v>7400</v>
      </c>
      <c r="H363" s="111">
        <f t="shared" si="22"/>
        <v>1.2459016393442643E-2</v>
      </c>
      <c r="J363" s="102">
        <f t="shared" si="21"/>
        <v>44868</v>
      </c>
      <c r="K363" s="108">
        <f>_xlfn.XLOOKUP($J363,'Stock Data'!$J$2:$J$1239,'Stock Data'!K$2:K$1239)</f>
        <v>41977.55</v>
      </c>
      <c r="L363" s="108">
        <f>_xlfn.XLOOKUP($J363,'Stock Data'!$J$2:$J$1239,'Stock Data'!L$2:L$1239)</f>
        <v>42176.02</v>
      </c>
      <c r="M363" s="108">
        <f>_xlfn.XLOOKUP($J363,'Stock Data'!$J$2:$J$1239,'Stock Data'!M$2:M$1239)</f>
        <v>41886.230000000003</v>
      </c>
      <c r="N363" s="108">
        <f>_xlfn.XLOOKUP($J363,'Stock Data'!$J$2:$J$1239,'Stock Data'!N$2:N$1239)</f>
        <v>42090.71</v>
      </c>
      <c r="O363" s="108">
        <f>_xlfn.XLOOKUP($J363,'Stock Data'!$J$2:$J$1239,'Stock Data'!O$2:O$1239)</f>
        <v>87001521</v>
      </c>
      <c r="P363" s="111">
        <f t="shared" si="23"/>
        <v>3.4836435402039365E-3</v>
      </c>
    </row>
    <row r="364" spans="1:16" x14ac:dyDescent="0.3">
      <c r="A364" s="101">
        <v>44869</v>
      </c>
      <c r="B364" s="106" t="str">
        <f t="shared" si="20"/>
        <v>Friday</v>
      </c>
      <c r="C364" s="108">
        <v>339.5</v>
      </c>
      <c r="D364" s="108">
        <v>340</v>
      </c>
      <c r="E364" s="108">
        <v>338</v>
      </c>
      <c r="F364" s="108">
        <v>340</v>
      </c>
      <c r="G364" s="108">
        <v>10000</v>
      </c>
      <c r="H364" s="111">
        <f t="shared" si="22"/>
        <v>9.4206311822890121E-4</v>
      </c>
      <c r="J364" s="102">
        <f t="shared" si="21"/>
        <v>44869</v>
      </c>
      <c r="K364" s="108">
        <f>_xlfn.XLOOKUP($J364,'Stock Data'!$J$2:$J$1239,'Stock Data'!K$2:K$1239)</f>
        <v>41797.78</v>
      </c>
      <c r="L364" s="108">
        <f>_xlfn.XLOOKUP($J364,'Stock Data'!$J$2:$J$1239,'Stock Data'!L$2:L$1239)</f>
        <v>42023.13</v>
      </c>
      <c r="M364" s="108">
        <f>_xlfn.XLOOKUP($J364,'Stock Data'!$J$2:$J$1239,'Stock Data'!M$2:M$1239)</f>
        <v>41718.9</v>
      </c>
      <c r="N364" s="108">
        <f>_xlfn.XLOOKUP($J364,'Stock Data'!$J$2:$J$1239,'Stock Data'!N$2:N$1239)</f>
        <v>41856.31</v>
      </c>
      <c r="O364" s="108">
        <f>_xlfn.XLOOKUP($J364,'Stock Data'!$J$2:$J$1239,'Stock Data'!O$2:O$1239)</f>
        <v>71112118</v>
      </c>
      <c r="P364" s="111">
        <f t="shared" si="23"/>
        <v>-5.5689248292557069E-3</v>
      </c>
    </row>
    <row r="365" spans="1:16" x14ac:dyDescent="0.3">
      <c r="A365" s="101">
        <v>44873</v>
      </c>
      <c r="B365" s="106" t="str">
        <f t="shared" si="20"/>
        <v>Tuesday</v>
      </c>
      <c r="C365" s="108">
        <v>335</v>
      </c>
      <c r="D365" s="108">
        <v>338.99</v>
      </c>
      <c r="E365" s="108">
        <v>329</v>
      </c>
      <c r="F365" s="108">
        <v>338.99</v>
      </c>
      <c r="G365" s="108">
        <v>9200</v>
      </c>
      <c r="H365" s="111">
        <f t="shared" si="22"/>
        <v>-2.9705882352940908E-3</v>
      </c>
      <c r="J365" s="102">
        <f t="shared" si="21"/>
        <v>44873</v>
      </c>
      <c r="K365" s="108">
        <f>_xlfn.XLOOKUP($J365,'Stock Data'!$J$2:$J$1239,'Stock Data'!K$2:K$1239)</f>
        <v>42127.79</v>
      </c>
      <c r="L365" s="108">
        <f>_xlfn.XLOOKUP($J365,'Stock Data'!$J$2:$J$1239,'Stock Data'!L$2:L$1239)</f>
        <v>42314.15</v>
      </c>
      <c r="M365" s="108">
        <f>_xlfn.XLOOKUP($J365,'Stock Data'!$J$2:$J$1239,'Stock Data'!M$2:M$1239)</f>
        <v>42127.79</v>
      </c>
      <c r="N365" s="108">
        <f>_xlfn.XLOOKUP($J365,'Stock Data'!$J$2:$J$1239,'Stock Data'!N$2:N$1239)</f>
        <v>42265.36</v>
      </c>
      <c r="O365" s="108">
        <f>_xlfn.XLOOKUP($J365,'Stock Data'!$J$2:$J$1239,'Stock Data'!O$2:O$1239)</f>
        <v>84518015</v>
      </c>
      <c r="P365" s="111">
        <f t="shared" si="23"/>
        <v>9.7727200510509156E-3</v>
      </c>
    </row>
    <row r="366" spans="1:16" x14ac:dyDescent="0.3">
      <c r="A366" s="101">
        <v>44879</v>
      </c>
      <c r="B366" s="106" t="str">
        <f t="shared" si="20"/>
        <v>Monday</v>
      </c>
      <c r="C366" s="108">
        <v>338.99</v>
      </c>
      <c r="D366" s="108">
        <v>338.99</v>
      </c>
      <c r="E366" s="108">
        <v>338.99</v>
      </c>
      <c r="F366" s="108">
        <v>338.99</v>
      </c>
      <c r="G366" s="108">
        <v>2300</v>
      </c>
      <c r="H366" s="111">
        <f t="shared" si="22"/>
        <v>0</v>
      </c>
      <c r="J366" s="102">
        <f t="shared" si="21"/>
        <v>44879</v>
      </c>
      <c r="K366" s="108">
        <f>_xlfn.XLOOKUP($J366,'Stock Data'!$J$2:$J$1239,'Stock Data'!K$2:K$1239)</f>
        <v>43083.08</v>
      </c>
      <c r="L366" s="108">
        <f>_xlfn.XLOOKUP($J366,'Stock Data'!$J$2:$J$1239,'Stock Data'!L$2:L$1239)</f>
        <v>43083.08</v>
      </c>
      <c r="M366" s="108">
        <f>_xlfn.XLOOKUP($J366,'Stock Data'!$J$2:$J$1239,'Stock Data'!M$2:M$1239)</f>
        <v>42761.88</v>
      </c>
      <c r="N366" s="108">
        <f>_xlfn.XLOOKUP($J366,'Stock Data'!$J$2:$J$1239,'Stock Data'!N$2:N$1239)</f>
        <v>42850.83</v>
      </c>
      <c r="O366" s="108">
        <f>_xlfn.XLOOKUP($J366,'Stock Data'!$J$2:$J$1239,'Stock Data'!O$2:O$1239)</f>
        <v>82380705</v>
      </c>
      <c r="P366" s="111">
        <f t="shared" si="23"/>
        <v>1.3852242119787958E-2</v>
      </c>
    </row>
    <row r="367" spans="1:16" x14ac:dyDescent="0.3">
      <c r="A367" s="101">
        <v>44880</v>
      </c>
      <c r="B367" s="106" t="str">
        <f t="shared" si="20"/>
        <v>Tuesday</v>
      </c>
      <c r="C367" s="108">
        <v>337.5</v>
      </c>
      <c r="D367" s="108">
        <v>338.99</v>
      </c>
      <c r="E367" s="108">
        <v>337.5</v>
      </c>
      <c r="F367" s="108">
        <v>337.5</v>
      </c>
      <c r="G367" s="108">
        <v>1100</v>
      </c>
      <c r="H367" s="111">
        <f t="shared" si="22"/>
        <v>-4.3954098940971976E-3</v>
      </c>
      <c r="J367" s="102">
        <f t="shared" si="21"/>
        <v>44880</v>
      </c>
      <c r="K367" s="108">
        <f>_xlfn.XLOOKUP($J367,'Stock Data'!$J$2:$J$1239,'Stock Data'!K$2:K$1239)</f>
        <v>42888.97</v>
      </c>
      <c r="L367" s="108">
        <f>_xlfn.XLOOKUP($J367,'Stock Data'!$J$2:$J$1239,'Stock Data'!L$2:L$1239)</f>
        <v>43035.78</v>
      </c>
      <c r="M367" s="108">
        <f>_xlfn.XLOOKUP($J367,'Stock Data'!$J$2:$J$1239,'Stock Data'!M$2:M$1239)</f>
        <v>42742.75</v>
      </c>
      <c r="N367" s="108">
        <f>_xlfn.XLOOKUP($J367,'Stock Data'!$J$2:$J$1239,'Stock Data'!N$2:N$1239)</f>
        <v>42796.85</v>
      </c>
      <c r="O367" s="108">
        <f>_xlfn.XLOOKUP($J367,'Stock Data'!$J$2:$J$1239,'Stock Data'!O$2:O$1239)</f>
        <v>97300607</v>
      </c>
      <c r="P367" s="111">
        <f t="shared" si="23"/>
        <v>-1.259718889925894E-3</v>
      </c>
    </row>
    <row r="368" spans="1:16" x14ac:dyDescent="0.3">
      <c r="A368" s="101">
        <v>44881</v>
      </c>
      <c r="B368" s="106" t="str">
        <f t="shared" si="20"/>
        <v>Wednesday</v>
      </c>
      <c r="C368" s="108">
        <v>337.48</v>
      </c>
      <c r="D368" s="108">
        <v>337.5</v>
      </c>
      <c r="E368" s="108">
        <v>335</v>
      </c>
      <c r="F368" s="108">
        <v>337.49</v>
      </c>
      <c r="G368" s="108">
        <v>2200</v>
      </c>
      <c r="H368" s="111">
        <f t="shared" si="22"/>
        <v>-2.9629629629602681E-5</v>
      </c>
      <c r="J368" s="102">
        <f t="shared" si="21"/>
        <v>44881</v>
      </c>
      <c r="K368" s="108">
        <f>_xlfn.XLOOKUP($J368,'Stock Data'!$J$2:$J$1239,'Stock Data'!K$2:K$1239)</f>
        <v>42851.199999999997</v>
      </c>
      <c r="L368" s="108">
        <f>_xlfn.XLOOKUP($J368,'Stock Data'!$J$2:$J$1239,'Stock Data'!L$2:L$1239)</f>
        <v>43098.94</v>
      </c>
      <c r="M368" s="108">
        <f>_xlfn.XLOOKUP($J368,'Stock Data'!$J$2:$J$1239,'Stock Data'!M$2:M$1239)</f>
        <v>42728.67</v>
      </c>
      <c r="N368" s="108">
        <f>_xlfn.XLOOKUP($J368,'Stock Data'!$J$2:$J$1239,'Stock Data'!N$2:N$1239)</f>
        <v>42983.75</v>
      </c>
      <c r="O368" s="108">
        <f>_xlfn.XLOOKUP($J368,'Stock Data'!$J$2:$J$1239,'Stock Data'!O$2:O$1239)</f>
        <v>83470363</v>
      </c>
      <c r="P368" s="111">
        <f t="shared" si="23"/>
        <v>4.3671438435305748E-3</v>
      </c>
    </row>
    <row r="369" spans="1:16" x14ac:dyDescent="0.3">
      <c r="A369" s="101">
        <v>44882</v>
      </c>
      <c r="B369" s="106" t="str">
        <f t="shared" si="20"/>
        <v>Thursday</v>
      </c>
      <c r="C369" s="108">
        <v>337.49</v>
      </c>
      <c r="D369" s="108">
        <v>337.5</v>
      </c>
      <c r="E369" s="108">
        <v>333</v>
      </c>
      <c r="F369" s="108">
        <v>333.5</v>
      </c>
      <c r="G369" s="108">
        <v>1200</v>
      </c>
      <c r="H369" s="111">
        <f t="shared" si="22"/>
        <v>-1.1822572520667306E-2</v>
      </c>
      <c r="J369" s="102">
        <f t="shared" si="21"/>
        <v>44882</v>
      </c>
      <c r="K369" s="108">
        <f>_xlfn.XLOOKUP($J369,'Stock Data'!$J$2:$J$1239,'Stock Data'!K$2:K$1239)</f>
        <v>43056.71</v>
      </c>
      <c r="L369" s="108">
        <f>_xlfn.XLOOKUP($J369,'Stock Data'!$J$2:$J$1239,'Stock Data'!L$2:L$1239)</f>
        <v>43104.52</v>
      </c>
      <c r="M369" s="108">
        <f>_xlfn.XLOOKUP($J369,'Stock Data'!$J$2:$J$1239,'Stock Data'!M$2:M$1239)</f>
        <v>42769.37</v>
      </c>
      <c r="N369" s="108">
        <f>_xlfn.XLOOKUP($J369,'Stock Data'!$J$2:$J$1239,'Stock Data'!N$2:N$1239)</f>
        <v>42819.72</v>
      </c>
      <c r="O369" s="108">
        <f>_xlfn.XLOOKUP($J369,'Stock Data'!$J$2:$J$1239,'Stock Data'!O$2:O$1239)</f>
        <v>72213612</v>
      </c>
      <c r="P369" s="111">
        <f t="shared" si="23"/>
        <v>-3.8160932910692724E-3</v>
      </c>
    </row>
    <row r="370" spans="1:16" x14ac:dyDescent="0.3">
      <c r="A370" s="101">
        <v>44883</v>
      </c>
      <c r="B370" s="106" t="str">
        <f t="shared" si="20"/>
        <v>Friday</v>
      </c>
      <c r="C370" s="108">
        <v>335</v>
      </c>
      <c r="D370" s="108">
        <v>335</v>
      </c>
      <c r="E370" s="108">
        <v>335</v>
      </c>
      <c r="F370" s="108">
        <v>335</v>
      </c>
      <c r="G370" s="108">
        <v>100</v>
      </c>
      <c r="H370" s="111">
        <f t="shared" si="22"/>
        <v>4.4977511244377807E-3</v>
      </c>
      <c r="J370" s="102">
        <f t="shared" si="21"/>
        <v>44883</v>
      </c>
      <c r="K370" s="108">
        <f>_xlfn.XLOOKUP($J370,'Stock Data'!$J$2:$J$1239,'Stock Data'!K$2:K$1239)</f>
        <v>42751.73</v>
      </c>
      <c r="L370" s="108">
        <f>_xlfn.XLOOKUP($J370,'Stock Data'!$J$2:$J$1239,'Stock Data'!L$2:L$1239)</f>
        <v>42767.13</v>
      </c>
      <c r="M370" s="108">
        <f>_xlfn.XLOOKUP($J370,'Stock Data'!$J$2:$J$1239,'Stock Data'!M$2:M$1239)</f>
        <v>42600.28</v>
      </c>
      <c r="N370" s="108">
        <f>_xlfn.XLOOKUP($J370,'Stock Data'!$J$2:$J$1239,'Stock Data'!N$2:N$1239)</f>
        <v>42730.239999999998</v>
      </c>
      <c r="O370" s="108">
        <f>_xlfn.XLOOKUP($J370,'Stock Data'!$J$2:$J$1239,'Stock Data'!O$2:O$1239)</f>
        <v>108151257</v>
      </c>
      <c r="P370" s="111">
        <f t="shared" si="23"/>
        <v>-2.0896913851842841E-3</v>
      </c>
    </row>
    <row r="371" spans="1:16" x14ac:dyDescent="0.3">
      <c r="A371" s="101">
        <v>44886</v>
      </c>
      <c r="B371" s="106" t="str">
        <f t="shared" si="20"/>
        <v>Monday</v>
      </c>
      <c r="C371" s="108">
        <v>335</v>
      </c>
      <c r="D371" s="108">
        <v>335</v>
      </c>
      <c r="E371" s="108">
        <v>335</v>
      </c>
      <c r="F371" s="108">
        <v>335</v>
      </c>
      <c r="G371" s="108">
        <v>500</v>
      </c>
      <c r="H371" s="111">
        <f t="shared" si="22"/>
        <v>0</v>
      </c>
      <c r="J371" s="102">
        <f t="shared" si="21"/>
        <v>44886</v>
      </c>
      <c r="K371" s="108">
        <f>_xlfn.XLOOKUP($J371,'Stock Data'!$J$2:$J$1239,'Stock Data'!K$2:K$1239)</f>
        <v>42746.28</v>
      </c>
      <c r="L371" s="108">
        <f>_xlfn.XLOOKUP($J371,'Stock Data'!$J$2:$J$1239,'Stock Data'!L$2:L$1239)</f>
        <v>42856.37</v>
      </c>
      <c r="M371" s="108">
        <f>_xlfn.XLOOKUP($J371,'Stock Data'!$J$2:$J$1239,'Stock Data'!M$2:M$1239)</f>
        <v>42664.53</v>
      </c>
      <c r="N371" s="108">
        <f>_xlfn.XLOOKUP($J371,'Stock Data'!$J$2:$J$1239,'Stock Data'!N$2:N$1239)</f>
        <v>42761.19</v>
      </c>
      <c r="O371" s="108">
        <f>_xlfn.XLOOKUP($J371,'Stock Data'!$J$2:$J$1239,'Stock Data'!O$2:O$1239)</f>
        <v>62389056</v>
      </c>
      <c r="P371" s="111">
        <f t="shared" si="23"/>
        <v>7.2431140101259363E-4</v>
      </c>
    </row>
    <row r="372" spans="1:16" x14ac:dyDescent="0.3">
      <c r="A372" s="101">
        <v>44887</v>
      </c>
      <c r="B372" s="106" t="str">
        <f t="shared" si="20"/>
        <v>Tuesday</v>
      </c>
      <c r="C372" s="108">
        <v>335</v>
      </c>
      <c r="D372" s="108">
        <v>335</v>
      </c>
      <c r="E372" s="108">
        <v>335</v>
      </c>
      <c r="F372" s="108">
        <v>335</v>
      </c>
      <c r="G372" s="108">
        <v>100</v>
      </c>
      <c r="H372" s="111">
        <f t="shared" si="22"/>
        <v>0</v>
      </c>
      <c r="J372" s="102">
        <f t="shared" si="21"/>
        <v>44887</v>
      </c>
      <c r="K372" s="108">
        <f>_xlfn.XLOOKUP($J372,'Stock Data'!$J$2:$J$1239,'Stock Data'!K$2:K$1239)</f>
        <v>42804.75</v>
      </c>
      <c r="L372" s="108">
        <f>_xlfn.XLOOKUP($J372,'Stock Data'!$J$2:$J$1239,'Stock Data'!L$2:L$1239)</f>
        <v>43076.45</v>
      </c>
      <c r="M372" s="108">
        <f>_xlfn.XLOOKUP($J372,'Stock Data'!$J$2:$J$1239,'Stock Data'!M$2:M$1239)</f>
        <v>42804.75</v>
      </c>
      <c r="N372" s="108">
        <f>_xlfn.XLOOKUP($J372,'Stock Data'!$J$2:$J$1239,'Stock Data'!N$2:N$1239)</f>
        <v>42928.62</v>
      </c>
      <c r="O372" s="108">
        <f>_xlfn.XLOOKUP($J372,'Stock Data'!$J$2:$J$1239,'Stock Data'!O$2:O$1239)</f>
        <v>82382543</v>
      </c>
      <c r="P372" s="111">
        <f t="shared" si="23"/>
        <v>3.9154663375832221E-3</v>
      </c>
    </row>
    <row r="373" spans="1:16" x14ac:dyDescent="0.3">
      <c r="A373" s="101">
        <v>44888</v>
      </c>
      <c r="B373" s="106" t="str">
        <f t="shared" si="20"/>
        <v>Wednesday</v>
      </c>
      <c r="C373" s="108">
        <v>331</v>
      </c>
      <c r="D373" s="108">
        <v>337.5</v>
      </c>
      <c r="E373" s="108">
        <v>331</v>
      </c>
      <c r="F373" s="108">
        <v>337.5</v>
      </c>
      <c r="G373" s="108">
        <v>700</v>
      </c>
      <c r="H373" s="111">
        <f t="shared" si="22"/>
        <v>7.462686567164179E-3</v>
      </c>
      <c r="J373" s="102">
        <f t="shared" si="21"/>
        <v>44888</v>
      </c>
      <c r="K373" s="108">
        <f>_xlfn.XLOOKUP($J373,'Stock Data'!$J$2:$J$1239,'Stock Data'!K$2:K$1239)</f>
        <v>42963.62</v>
      </c>
      <c r="L373" s="108">
        <f>_xlfn.XLOOKUP($J373,'Stock Data'!$J$2:$J$1239,'Stock Data'!L$2:L$1239)</f>
        <v>43040.58</v>
      </c>
      <c r="M373" s="108">
        <f>_xlfn.XLOOKUP($J373,'Stock Data'!$J$2:$J$1239,'Stock Data'!M$2:M$1239)</f>
        <v>42787.77</v>
      </c>
      <c r="N373" s="108">
        <f>_xlfn.XLOOKUP($J373,'Stock Data'!$J$2:$J$1239,'Stock Data'!N$2:N$1239)</f>
        <v>42880.31</v>
      </c>
      <c r="O373" s="108">
        <f>_xlfn.XLOOKUP($J373,'Stock Data'!$J$2:$J$1239,'Stock Data'!O$2:O$1239)</f>
        <v>56567438</v>
      </c>
      <c r="P373" s="111">
        <f t="shared" si="23"/>
        <v>-1.1253564638230846E-3</v>
      </c>
    </row>
    <row r="374" spans="1:16" x14ac:dyDescent="0.3">
      <c r="A374" s="101">
        <v>44889</v>
      </c>
      <c r="B374" s="106" t="str">
        <f t="shared" si="20"/>
        <v>Thursday</v>
      </c>
      <c r="C374" s="108">
        <v>337.5</v>
      </c>
      <c r="D374" s="108">
        <v>337.5</v>
      </c>
      <c r="E374" s="108">
        <v>328.11</v>
      </c>
      <c r="F374" s="108">
        <v>334.99</v>
      </c>
      <c r="G374" s="108">
        <v>300</v>
      </c>
      <c r="H374" s="111">
        <f t="shared" si="22"/>
        <v>-7.4370370370370103E-3</v>
      </c>
      <c r="J374" s="102">
        <f t="shared" si="21"/>
        <v>44889</v>
      </c>
      <c r="K374" s="108">
        <f>_xlfn.XLOOKUP($J374,'Stock Data'!$J$2:$J$1239,'Stock Data'!K$2:K$1239)</f>
        <v>42911.15</v>
      </c>
      <c r="L374" s="108">
        <f>_xlfn.XLOOKUP($J374,'Stock Data'!$J$2:$J$1239,'Stock Data'!L$2:L$1239)</f>
        <v>43016.66</v>
      </c>
      <c r="M374" s="108">
        <f>_xlfn.XLOOKUP($J374,'Stock Data'!$J$2:$J$1239,'Stock Data'!M$2:M$1239)</f>
        <v>42861.64</v>
      </c>
      <c r="N374" s="108">
        <f>_xlfn.XLOOKUP($J374,'Stock Data'!$J$2:$J$1239,'Stock Data'!N$2:N$1239)</f>
        <v>42903.65</v>
      </c>
      <c r="O374" s="108">
        <f>_xlfn.XLOOKUP($J374,'Stock Data'!$J$2:$J$1239,'Stock Data'!O$2:O$1239)</f>
        <v>66352300</v>
      </c>
      <c r="P374" s="111">
        <f t="shared" si="23"/>
        <v>5.4430576644627301E-4</v>
      </c>
    </row>
    <row r="375" spans="1:16" x14ac:dyDescent="0.3">
      <c r="A375" s="101">
        <v>44890</v>
      </c>
      <c r="B375" s="106" t="str">
        <f t="shared" si="20"/>
        <v>Friday</v>
      </c>
      <c r="C375" s="108">
        <v>335</v>
      </c>
      <c r="D375" s="108">
        <v>335</v>
      </c>
      <c r="E375" s="108">
        <v>335</v>
      </c>
      <c r="F375" s="108">
        <v>335</v>
      </c>
      <c r="G375" s="108">
        <v>200</v>
      </c>
      <c r="H375" s="111">
        <f t="shared" si="22"/>
        <v>2.9851637362282173E-5</v>
      </c>
      <c r="J375" s="102">
        <f t="shared" si="21"/>
        <v>44890</v>
      </c>
      <c r="K375" s="108">
        <f>_xlfn.XLOOKUP($J375,'Stock Data'!$J$2:$J$1239,'Stock Data'!K$2:K$1239)</f>
        <v>43057.73</v>
      </c>
      <c r="L375" s="108">
        <f>_xlfn.XLOOKUP($J375,'Stock Data'!$J$2:$J$1239,'Stock Data'!L$2:L$1239)</f>
        <v>43120.54</v>
      </c>
      <c r="M375" s="108">
        <f>_xlfn.XLOOKUP($J375,'Stock Data'!$J$2:$J$1239,'Stock Data'!M$2:M$1239)</f>
        <v>42874.69</v>
      </c>
      <c r="N375" s="108">
        <f>_xlfn.XLOOKUP($J375,'Stock Data'!$J$2:$J$1239,'Stock Data'!N$2:N$1239)</f>
        <v>42936.73</v>
      </c>
      <c r="O375" s="108">
        <f>_xlfn.XLOOKUP($J375,'Stock Data'!$J$2:$J$1239,'Stock Data'!O$2:O$1239)</f>
        <v>77543332</v>
      </c>
      <c r="P375" s="111">
        <f t="shared" si="23"/>
        <v>7.7102997064356401E-4</v>
      </c>
    </row>
    <row r="376" spans="1:16" x14ac:dyDescent="0.3">
      <c r="A376" s="101">
        <v>44894</v>
      </c>
      <c r="B376" s="106" t="str">
        <f t="shared" si="20"/>
        <v>Tuesday</v>
      </c>
      <c r="C376" s="108">
        <v>335</v>
      </c>
      <c r="D376" s="108">
        <v>335</v>
      </c>
      <c r="E376" s="108">
        <v>335</v>
      </c>
      <c r="F376" s="108">
        <v>335</v>
      </c>
      <c r="G376" s="108">
        <v>100</v>
      </c>
      <c r="H376" s="111">
        <f t="shared" si="22"/>
        <v>0</v>
      </c>
      <c r="J376" s="102">
        <f t="shared" si="21"/>
        <v>44894</v>
      </c>
      <c r="K376" s="108">
        <f>_xlfn.XLOOKUP($J376,'Stock Data'!$J$2:$J$1239,'Stock Data'!K$2:K$1239)</f>
        <v>42071.19</v>
      </c>
      <c r="L376" s="108">
        <f>_xlfn.XLOOKUP($J376,'Stock Data'!$J$2:$J$1239,'Stock Data'!L$2:L$1239)</f>
        <v>42438.2</v>
      </c>
      <c r="M376" s="108">
        <f>_xlfn.XLOOKUP($J376,'Stock Data'!$J$2:$J$1239,'Stock Data'!M$2:M$1239)</f>
        <v>42042.02</v>
      </c>
      <c r="N376" s="108">
        <f>_xlfn.XLOOKUP($J376,'Stock Data'!$J$2:$J$1239,'Stock Data'!N$2:N$1239)</f>
        <v>42373.59</v>
      </c>
      <c r="O376" s="108">
        <f>_xlfn.XLOOKUP($J376,'Stock Data'!$J$2:$J$1239,'Stock Data'!O$2:O$1239)</f>
        <v>71694077</v>
      </c>
      <c r="P376" s="111">
        <f t="shared" si="23"/>
        <v>-1.3115577269158752E-2</v>
      </c>
    </row>
    <row r="377" spans="1:16" x14ac:dyDescent="0.3">
      <c r="A377" s="101">
        <v>44895</v>
      </c>
      <c r="B377" s="106" t="str">
        <f t="shared" si="20"/>
        <v>Wednesday</v>
      </c>
      <c r="C377" s="108">
        <v>333</v>
      </c>
      <c r="D377" s="108">
        <v>333</v>
      </c>
      <c r="E377" s="108">
        <v>332</v>
      </c>
      <c r="F377" s="108">
        <v>333</v>
      </c>
      <c r="G377" s="108">
        <v>1000</v>
      </c>
      <c r="H377" s="111">
        <f t="shared" si="22"/>
        <v>-5.9701492537313433E-3</v>
      </c>
      <c r="J377" s="102">
        <f t="shared" si="21"/>
        <v>44895</v>
      </c>
      <c r="K377" s="108">
        <f>_xlfn.XLOOKUP($J377,'Stock Data'!$J$2:$J$1239,'Stock Data'!K$2:K$1239)</f>
        <v>42407.77</v>
      </c>
      <c r="L377" s="108">
        <f>_xlfn.XLOOKUP($J377,'Stock Data'!$J$2:$J$1239,'Stock Data'!L$2:L$1239)</f>
        <v>42517.81</v>
      </c>
      <c r="M377" s="108">
        <f>_xlfn.XLOOKUP($J377,'Stock Data'!$J$2:$J$1239,'Stock Data'!M$2:M$1239)</f>
        <v>42268.84</v>
      </c>
      <c r="N377" s="108">
        <f>_xlfn.XLOOKUP($J377,'Stock Data'!$J$2:$J$1239,'Stock Data'!N$2:N$1239)</f>
        <v>42348.63</v>
      </c>
      <c r="O377" s="108">
        <f>_xlfn.XLOOKUP($J377,'Stock Data'!$J$2:$J$1239,'Stock Data'!O$2:O$1239)</f>
        <v>53037512</v>
      </c>
      <c r="P377" s="111">
        <f t="shared" si="23"/>
        <v>-5.8904614879218709E-4</v>
      </c>
    </row>
    <row r="378" spans="1:16" x14ac:dyDescent="0.3">
      <c r="A378" s="101">
        <v>44896</v>
      </c>
      <c r="B378" s="106" t="str">
        <f t="shared" si="20"/>
        <v>Thursday</v>
      </c>
      <c r="C378" s="108">
        <v>335</v>
      </c>
      <c r="D378" s="108">
        <v>335</v>
      </c>
      <c r="E378" s="108">
        <v>335</v>
      </c>
      <c r="F378" s="108">
        <v>335</v>
      </c>
      <c r="G378" s="108">
        <v>400</v>
      </c>
      <c r="H378" s="111">
        <f t="shared" si="22"/>
        <v>6.006006006006006E-3</v>
      </c>
      <c r="J378" s="102">
        <f t="shared" si="21"/>
        <v>44896</v>
      </c>
      <c r="K378" s="108">
        <f>_xlfn.XLOOKUP($J378,'Stock Data'!$J$2:$J$1239,'Stock Data'!K$2:K$1239)</f>
        <v>42378.05</v>
      </c>
      <c r="L378" s="108">
        <f>_xlfn.XLOOKUP($J378,'Stock Data'!$J$2:$J$1239,'Stock Data'!L$2:L$1239)</f>
        <v>42658.87</v>
      </c>
      <c r="M378" s="108">
        <f>_xlfn.XLOOKUP($J378,'Stock Data'!$J$2:$J$1239,'Stock Data'!M$2:M$1239)</f>
        <v>42376.480000000003</v>
      </c>
      <c r="N378" s="108">
        <f>_xlfn.XLOOKUP($J378,'Stock Data'!$J$2:$J$1239,'Stock Data'!N$2:N$1239)</f>
        <v>42393.52</v>
      </c>
      <c r="O378" s="108">
        <f>_xlfn.XLOOKUP($J378,'Stock Data'!$J$2:$J$1239,'Stock Data'!O$2:O$1239)</f>
        <v>56001898</v>
      </c>
      <c r="P378" s="111">
        <f t="shared" si="23"/>
        <v>1.0600106780313653E-3</v>
      </c>
    </row>
    <row r="379" spans="1:16" x14ac:dyDescent="0.3">
      <c r="A379" s="101">
        <v>44897</v>
      </c>
      <c r="B379" s="106" t="str">
        <f t="shared" si="20"/>
        <v>Friday</v>
      </c>
      <c r="C379" s="108">
        <v>335</v>
      </c>
      <c r="D379" s="108">
        <v>335</v>
      </c>
      <c r="E379" s="108">
        <v>335</v>
      </c>
      <c r="F379" s="108">
        <v>335</v>
      </c>
      <c r="G379" s="108">
        <v>100</v>
      </c>
      <c r="H379" s="111">
        <f t="shared" si="22"/>
        <v>0</v>
      </c>
      <c r="J379" s="102">
        <f t="shared" si="21"/>
        <v>44897</v>
      </c>
      <c r="K379" s="108">
        <f>_xlfn.XLOOKUP($J379,'Stock Data'!$J$2:$J$1239,'Stock Data'!K$2:K$1239)</f>
        <v>42374.080000000002</v>
      </c>
      <c r="L379" s="108">
        <f>_xlfn.XLOOKUP($J379,'Stock Data'!$J$2:$J$1239,'Stock Data'!L$2:L$1239)</f>
        <v>42471.19</v>
      </c>
      <c r="M379" s="108">
        <f>_xlfn.XLOOKUP($J379,'Stock Data'!$J$2:$J$1239,'Stock Data'!M$2:M$1239)</f>
        <v>41946.49</v>
      </c>
      <c r="N379" s="108">
        <f>_xlfn.XLOOKUP($J379,'Stock Data'!$J$2:$J$1239,'Stock Data'!N$2:N$1239)</f>
        <v>42150.1</v>
      </c>
      <c r="O379" s="108">
        <f>_xlfn.XLOOKUP($J379,'Stock Data'!$J$2:$J$1239,'Stock Data'!O$2:O$1239)</f>
        <v>59433471</v>
      </c>
      <c r="P379" s="111">
        <f t="shared" si="23"/>
        <v>-5.7419152738436979E-3</v>
      </c>
    </row>
    <row r="380" spans="1:16" x14ac:dyDescent="0.3">
      <c r="A380" s="101">
        <v>44900</v>
      </c>
      <c r="B380" s="106" t="str">
        <f t="shared" si="20"/>
        <v>Monday</v>
      </c>
      <c r="C380" s="108">
        <v>331</v>
      </c>
      <c r="D380" s="108">
        <v>331</v>
      </c>
      <c r="E380" s="108">
        <v>331</v>
      </c>
      <c r="F380" s="108">
        <v>331</v>
      </c>
      <c r="G380" s="108">
        <v>100</v>
      </c>
      <c r="H380" s="111">
        <f t="shared" si="22"/>
        <v>-1.1940298507462687E-2</v>
      </c>
      <c r="J380" s="102">
        <f t="shared" si="21"/>
        <v>44900</v>
      </c>
      <c r="K380" s="108">
        <f>_xlfn.XLOOKUP($J380,'Stock Data'!$J$2:$J$1239,'Stock Data'!K$2:K$1239)</f>
        <v>42201.760000000002</v>
      </c>
      <c r="L380" s="108">
        <f>_xlfn.XLOOKUP($J380,'Stock Data'!$J$2:$J$1239,'Stock Data'!L$2:L$1239)</f>
        <v>42248.53</v>
      </c>
      <c r="M380" s="108">
        <f>_xlfn.XLOOKUP($J380,'Stock Data'!$J$2:$J$1239,'Stock Data'!M$2:M$1239)</f>
        <v>41513.910000000003</v>
      </c>
      <c r="N380" s="108">
        <f>_xlfn.XLOOKUP($J380,'Stock Data'!$J$2:$J$1239,'Stock Data'!N$2:N$1239)</f>
        <v>41612.67</v>
      </c>
      <c r="O380" s="108">
        <f>_xlfn.XLOOKUP($J380,'Stock Data'!$J$2:$J$1239,'Stock Data'!O$2:O$1239)</f>
        <v>56412721</v>
      </c>
      <c r="P380" s="111">
        <f t="shared" si="23"/>
        <v>-1.2750384933843581E-2</v>
      </c>
    </row>
    <row r="381" spans="1:16" x14ac:dyDescent="0.3">
      <c r="A381" s="101">
        <v>44901</v>
      </c>
      <c r="B381" s="106" t="str">
        <f t="shared" si="20"/>
        <v>Tuesday</v>
      </c>
      <c r="C381" s="108">
        <v>330</v>
      </c>
      <c r="D381" s="108">
        <v>330</v>
      </c>
      <c r="E381" s="108">
        <v>330</v>
      </c>
      <c r="F381" s="108">
        <v>330</v>
      </c>
      <c r="G381" s="108">
        <v>200</v>
      </c>
      <c r="H381" s="111">
        <f t="shared" si="22"/>
        <v>-3.0211480362537764E-3</v>
      </c>
      <c r="J381" s="102">
        <f t="shared" si="21"/>
        <v>44901</v>
      </c>
      <c r="K381" s="108">
        <f>_xlfn.XLOOKUP($J381,'Stock Data'!$J$2:$J$1239,'Stock Data'!K$2:K$1239)</f>
        <v>41626.959999999999</v>
      </c>
      <c r="L381" s="108">
        <f>_xlfn.XLOOKUP($J381,'Stock Data'!$J$2:$J$1239,'Stock Data'!L$2:L$1239)</f>
        <v>41746</v>
      </c>
      <c r="M381" s="108">
        <f>_xlfn.XLOOKUP($J381,'Stock Data'!$J$2:$J$1239,'Stock Data'!M$2:M$1239)</f>
        <v>41295.1</v>
      </c>
      <c r="N381" s="108">
        <f>_xlfn.XLOOKUP($J381,'Stock Data'!$J$2:$J$1239,'Stock Data'!N$2:N$1239)</f>
        <v>41539.94</v>
      </c>
      <c r="O381" s="108">
        <f>_xlfn.XLOOKUP($J381,'Stock Data'!$J$2:$J$1239,'Stock Data'!O$2:O$1239)</f>
        <v>46388972</v>
      </c>
      <c r="P381" s="111">
        <f t="shared" si="23"/>
        <v>-1.7477849895235257E-3</v>
      </c>
    </row>
    <row r="382" spans="1:16" x14ac:dyDescent="0.3">
      <c r="A382" s="101">
        <v>44903</v>
      </c>
      <c r="B382" s="106" t="str">
        <f t="shared" si="20"/>
        <v>Thursday</v>
      </c>
      <c r="C382" s="108">
        <v>326</v>
      </c>
      <c r="D382" s="108">
        <v>326</v>
      </c>
      <c r="E382" s="108">
        <v>325</v>
      </c>
      <c r="F382" s="108">
        <v>325.5</v>
      </c>
      <c r="G382" s="108">
        <v>200</v>
      </c>
      <c r="H382" s="111">
        <f t="shared" si="22"/>
        <v>-1.3636363636363636E-2</v>
      </c>
      <c r="J382" s="102">
        <f t="shared" si="21"/>
        <v>44903</v>
      </c>
      <c r="K382" s="108">
        <f>_xlfn.XLOOKUP($J382,'Stock Data'!$J$2:$J$1239,'Stock Data'!K$2:K$1239)</f>
        <v>41858.39</v>
      </c>
      <c r="L382" s="108">
        <f>_xlfn.XLOOKUP($J382,'Stock Data'!$J$2:$J$1239,'Stock Data'!L$2:L$1239)</f>
        <v>41929.96</v>
      </c>
      <c r="M382" s="108">
        <f>_xlfn.XLOOKUP($J382,'Stock Data'!$J$2:$J$1239,'Stock Data'!M$2:M$1239)</f>
        <v>41597.32</v>
      </c>
      <c r="N382" s="108">
        <f>_xlfn.XLOOKUP($J382,'Stock Data'!$J$2:$J$1239,'Stock Data'!N$2:N$1239)</f>
        <v>41651.61</v>
      </c>
      <c r="O382" s="108">
        <f>_xlfn.XLOOKUP($J382,'Stock Data'!$J$2:$J$1239,'Stock Data'!O$2:O$1239)</f>
        <v>47104027</v>
      </c>
      <c r="P382" s="111">
        <f t="shared" si="23"/>
        <v>2.6882561698451718E-3</v>
      </c>
    </row>
    <row r="383" spans="1:16" x14ac:dyDescent="0.3">
      <c r="A383" s="101">
        <v>44907</v>
      </c>
      <c r="B383" s="106" t="str">
        <f t="shared" si="20"/>
        <v>Monday</v>
      </c>
      <c r="C383" s="108">
        <v>321.60000000000002</v>
      </c>
      <c r="D383" s="108">
        <v>325.5</v>
      </c>
      <c r="E383" s="108">
        <v>321.60000000000002</v>
      </c>
      <c r="F383" s="108">
        <v>321.60000000000002</v>
      </c>
      <c r="G383" s="108">
        <v>500</v>
      </c>
      <c r="H383" s="111">
        <f t="shared" si="22"/>
        <v>-1.1981566820276427E-2</v>
      </c>
      <c r="J383" s="102">
        <f t="shared" si="21"/>
        <v>44907</v>
      </c>
      <c r="K383" s="108">
        <f>_xlfn.XLOOKUP($J383,'Stock Data'!$J$2:$J$1239,'Stock Data'!K$2:K$1239)</f>
        <v>41718.67</v>
      </c>
      <c r="L383" s="108">
        <f>_xlfn.XLOOKUP($J383,'Stock Data'!$J$2:$J$1239,'Stock Data'!L$2:L$1239)</f>
        <v>41784.480000000003</v>
      </c>
      <c r="M383" s="108">
        <f>_xlfn.XLOOKUP($J383,'Stock Data'!$J$2:$J$1239,'Stock Data'!M$2:M$1239)</f>
        <v>41507.79</v>
      </c>
      <c r="N383" s="108">
        <f>_xlfn.XLOOKUP($J383,'Stock Data'!$J$2:$J$1239,'Stock Data'!N$2:N$1239)</f>
        <v>41540.550000000003</v>
      </c>
      <c r="O383" s="108">
        <f>_xlfn.XLOOKUP($J383,'Stock Data'!$J$2:$J$1239,'Stock Data'!O$2:O$1239)</f>
        <v>45403158</v>
      </c>
      <c r="P383" s="111">
        <f t="shared" si="23"/>
        <v>-2.6664035315801158E-3</v>
      </c>
    </row>
    <row r="384" spans="1:16" x14ac:dyDescent="0.3">
      <c r="A384" s="101">
        <v>44908</v>
      </c>
      <c r="B384" s="106" t="str">
        <f t="shared" si="20"/>
        <v>Tuesday</v>
      </c>
      <c r="C384" s="108">
        <v>329.99</v>
      </c>
      <c r="D384" s="108">
        <v>329.99</v>
      </c>
      <c r="E384" s="108">
        <v>329.99</v>
      </c>
      <c r="F384" s="108">
        <v>329.99</v>
      </c>
      <c r="G384" s="108">
        <v>100</v>
      </c>
      <c r="H384" s="111">
        <f t="shared" si="22"/>
        <v>2.6088308457711398E-2</v>
      </c>
      <c r="J384" s="102">
        <f t="shared" si="21"/>
        <v>44908</v>
      </c>
      <c r="K384" s="108">
        <f>_xlfn.XLOOKUP($J384,'Stock Data'!$J$2:$J$1239,'Stock Data'!K$2:K$1239)</f>
        <v>41513.019999999997</v>
      </c>
      <c r="L384" s="108">
        <f>_xlfn.XLOOKUP($J384,'Stock Data'!$J$2:$J$1239,'Stock Data'!L$2:L$1239)</f>
        <v>41772.839999999997</v>
      </c>
      <c r="M384" s="108">
        <f>_xlfn.XLOOKUP($J384,'Stock Data'!$J$2:$J$1239,'Stock Data'!M$2:M$1239)</f>
        <v>41512.43</v>
      </c>
      <c r="N384" s="108">
        <f>_xlfn.XLOOKUP($J384,'Stock Data'!$J$2:$J$1239,'Stock Data'!N$2:N$1239)</f>
        <v>41714.300000000003</v>
      </c>
      <c r="O384" s="108">
        <f>_xlfn.XLOOKUP($J384,'Stock Data'!$J$2:$J$1239,'Stock Data'!O$2:O$1239)</f>
        <v>66665118</v>
      </c>
      <c r="P384" s="111">
        <f t="shared" si="23"/>
        <v>4.1826600755165734E-3</v>
      </c>
    </row>
    <row r="385" spans="1:16" x14ac:dyDescent="0.3">
      <c r="A385" s="101">
        <v>44909</v>
      </c>
      <c r="B385" s="106" t="str">
        <f t="shared" si="20"/>
        <v>Wednesday</v>
      </c>
      <c r="C385" s="108">
        <v>321.64999999999998</v>
      </c>
      <c r="D385" s="108">
        <v>321.64999999999998</v>
      </c>
      <c r="E385" s="108">
        <v>321.64999999999998</v>
      </c>
      <c r="F385" s="108">
        <v>321.64999999999998</v>
      </c>
      <c r="G385" s="108">
        <v>100</v>
      </c>
      <c r="H385" s="111">
        <f t="shared" si="22"/>
        <v>-2.5273493136155737E-2</v>
      </c>
      <c r="J385" s="102">
        <f t="shared" si="21"/>
        <v>44909</v>
      </c>
      <c r="K385" s="108">
        <f>_xlfn.XLOOKUP($J385,'Stock Data'!$J$2:$J$1239,'Stock Data'!K$2:K$1239)</f>
        <v>41708.15</v>
      </c>
      <c r="L385" s="108">
        <f>_xlfn.XLOOKUP($J385,'Stock Data'!$J$2:$J$1239,'Stock Data'!L$2:L$1239)</f>
        <v>41874.07</v>
      </c>
      <c r="M385" s="108">
        <f>_xlfn.XLOOKUP($J385,'Stock Data'!$J$2:$J$1239,'Stock Data'!M$2:M$1239)</f>
        <v>41540.620000000003</v>
      </c>
      <c r="N385" s="108">
        <f>_xlfn.XLOOKUP($J385,'Stock Data'!$J$2:$J$1239,'Stock Data'!N$2:N$1239)</f>
        <v>41737.620000000003</v>
      </c>
      <c r="O385" s="108">
        <f>_xlfn.XLOOKUP($J385,'Stock Data'!$J$2:$J$1239,'Stock Data'!O$2:O$1239)</f>
        <v>53071442</v>
      </c>
      <c r="P385" s="111">
        <f t="shared" si="23"/>
        <v>5.5904090443803945E-4</v>
      </c>
    </row>
    <row r="386" spans="1:16" x14ac:dyDescent="0.3">
      <c r="A386" s="101">
        <v>44910</v>
      </c>
      <c r="B386" s="106" t="str">
        <f t="shared" si="20"/>
        <v>Thursday</v>
      </c>
      <c r="C386" s="108">
        <v>325</v>
      </c>
      <c r="D386" s="108">
        <v>325</v>
      </c>
      <c r="E386" s="108">
        <v>325</v>
      </c>
      <c r="F386" s="108">
        <v>325</v>
      </c>
      <c r="G386" s="108">
        <v>100</v>
      </c>
      <c r="H386" s="111">
        <f t="shared" si="22"/>
        <v>1.0415047411783066E-2</v>
      </c>
      <c r="J386" s="102">
        <f t="shared" si="21"/>
        <v>44910</v>
      </c>
      <c r="K386" s="108">
        <f>_xlfn.XLOOKUP($J386,'Stock Data'!$J$2:$J$1239,'Stock Data'!K$2:K$1239)</f>
        <v>41909.43</v>
      </c>
      <c r="L386" s="108">
        <f>_xlfn.XLOOKUP($J386,'Stock Data'!$J$2:$J$1239,'Stock Data'!L$2:L$1239)</f>
        <v>41997.66</v>
      </c>
      <c r="M386" s="108">
        <f>_xlfn.XLOOKUP($J386,'Stock Data'!$J$2:$J$1239,'Stock Data'!M$2:M$1239)</f>
        <v>41109.29</v>
      </c>
      <c r="N386" s="108">
        <f>_xlfn.XLOOKUP($J386,'Stock Data'!$J$2:$J$1239,'Stock Data'!N$2:N$1239)</f>
        <v>41179.760000000002</v>
      </c>
      <c r="O386" s="108">
        <f>_xlfn.XLOOKUP($J386,'Stock Data'!$J$2:$J$1239,'Stock Data'!O$2:O$1239)</f>
        <v>137451123</v>
      </c>
      <c r="P386" s="111">
        <f t="shared" si="23"/>
        <v>-1.3365879511098154E-2</v>
      </c>
    </row>
    <row r="387" spans="1:16" x14ac:dyDescent="0.3">
      <c r="A387" s="101">
        <v>44911</v>
      </c>
      <c r="B387" s="106" t="str">
        <f t="shared" si="20"/>
        <v>Friday</v>
      </c>
      <c r="C387" s="108">
        <v>325</v>
      </c>
      <c r="D387" s="108">
        <v>325</v>
      </c>
      <c r="E387" s="108">
        <v>325</v>
      </c>
      <c r="F387" s="108">
        <v>325</v>
      </c>
      <c r="G387" s="108">
        <v>100</v>
      </c>
      <c r="H387" s="111">
        <f t="shared" si="22"/>
        <v>0</v>
      </c>
      <c r="J387" s="102">
        <f t="shared" si="21"/>
        <v>44911</v>
      </c>
      <c r="K387" s="108">
        <f>_xlfn.XLOOKUP($J387,'Stock Data'!$J$2:$J$1239,'Stock Data'!K$2:K$1239)</f>
        <v>41193.440000000002</v>
      </c>
      <c r="L387" s="108">
        <f>_xlfn.XLOOKUP($J387,'Stock Data'!$J$2:$J$1239,'Stock Data'!L$2:L$1239)</f>
        <v>41393.97</v>
      </c>
      <c r="M387" s="108">
        <f>_xlfn.XLOOKUP($J387,'Stock Data'!$J$2:$J$1239,'Stock Data'!M$2:M$1239)</f>
        <v>41087.589999999997</v>
      </c>
      <c r="N387" s="108">
        <f>_xlfn.XLOOKUP($J387,'Stock Data'!$J$2:$J$1239,'Stock Data'!N$2:N$1239)</f>
        <v>41301.480000000003</v>
      </c>
      <c r="O387" s="108">
        <f>_xlfn.XLOOKUP($J387,'Stock Data'!$J$2:$J$1239,'Stock Data'!O$2:O$1239)</f>
        <v>64638892</v>
      </c>
      <c r="P387" s="111">
        <f t="shared" si="23"/>
        <v>2.9558210149840882E-3</v>
      </c>
    </row>
    <row r="388" spans="1:16" x14ac:dyDescent="0.3">
      <c r="A388" s="101">
        <v>44915</v>
      </c>
      <c r="B388" s="106" t="str">
        <f t="shared" ref="B388:B451" si="24">TEXT(A388,"dddd")</f>
        <v>Tuesday</v>
      </c>
      <c r="C388" s="108">
        <v>319</v>
      </c>
      <c r="D388" s="108">
        <v>319</v>
      </c>
      <c r="E388" s="108">
        <v>319</v>
      </c>
      <c r="F388" s="108">
        <v>319</v>
      </c>
      <c r="G388" s="108">
        <v>100</v>
      </c>
      <c r="H388" s="111">
        <f t="shared" si="22"/>
        <v>-1.8461538461538463E-2</v>
      </c>
      <c r="J388" s="102">
        <f t="shared" ref="J388:J451" si="25">A388</f>
        <v>44915</v>
      </c>
      <c r="K388" s="108">
        <f>_xlfn.XLOOKUP($J388,'Stock Data'!$J$2:$J$1239,'Stock Data'!K$2:K$1239)</f>
        <v>40970.339999999997</v>
      </c>
      <c r="L388" s="108">
        <f>_xlfn.XLOOKUP($J388,'Stock Data'!$J$2:$J$1239,'Stock Data'!L$2:L$1239)</f>
        <v>41037.14</v>
      </c>
      <c r="M388" s="108">
        <f>_xlfn.XLOOKUP($J388,'Stock Data'!$J$2:$J$1239,'Stock Data'!M$2:M$1239)</f>
        <v>39532.019999999997</v>
      </c>
      <c r="N388" s="108">
        <f>_xlfn.XLOOKUP($J388,'Stock Data'!$J$2:$J$1239,'Stock Data'!N$2:N$1239)</f>
        <v>39832.449999999997</v>
      </c>
      <c r="O388" s="108">
        <f>_xlfn.XLOOKUP($J388,'Stock Data'!$J$2:$J$1239,'Stock Data'!O$2:O$1239)</f>
        <v>128223108</v>
      </c>
      <c r="P388" s="111">
        <f t="shared" si="23"/>
        <v>-3.5568459047956781E-2</v>
      </c>
    </row>
    <row r="389" spans="1:16" x14ac:dyDescent="0.3">
      <c r="A389" s="101">
        <v>44916</v>
      </c>
      <c r="B389" s="106" t="str">
        <f t="shared" si="24"/>
        <v>Wednesday</v>
      </c>
      <c r="C389" s="108">
        <v>314</v>
      </c>
      <c r="D389" s="108">
        <v>314</v>
      </c>
      <c r="E389" s="108">
        <v>301.01</v>
      </c>
      <c r="F389" s="108">
        <v>301.01</v>
      </c>
      <c r="G389" s="108">
        <v>300</v>
      </c>
      <c r="H389" s="111">
        <f t="shared" ref="H389:H452" si="26">(F389-F388)/F388</f>
        <v>-5.6394984326018839E-2</v>
      </c>
      <c r="J389" s="102">
        <f t="shared" si="25"/>
        <v>44916</v>
      </c>
      <c r="K389" s="108">
        <f>_xlfn.XLOOKUP($J389,'Stock Data'!$J$2:$J$1239,'Stock Data'!K$2:K$1239)</f>
        <v>39641.01</v>
      </c>
      <c r="L389" s="108">
        <f>_xlfn.XLOOKUP($J389,'Stock Data'!$J$2:$J$1239,'Stock Data'!L$2:L$1239)</f>
        <v>40022.370000000003</v>
      </c>
      <c r="M389" s="108">
        <f>_xlfn.XLOOKUP($J389,'Stock Data'!$J$2:$J$1239,'Stock Data'!M$2:M$1239)</f>
        <v>39276.699999999997</v>
      </c>
      <c r="N389" s="108">
        <f>_xlfn.XLOOKUP($J389,'Stock Data'!$J$2:$J$1239,'Stock Data'!N$2:N$1239)</f>
        <v>39342.89</v>
      </c>
      <c r="O389" s="108">
        <f>_xlfn.XLOOKUP($J389,'Stock Data'!$J$2:$J$1239,'Stock Data'!O$2:O$1239)</f>
        <v>65409862</v>
      </c>
      <c r="P389" s="111">
        <f t="shared" ref="P389:P452" si="27">(N389-N388)/N388</f>
        <v>-1.2290481755453097E-2</v>
      </c>
    </row>
    <row r="390" spans="1:16" x14ac:dyDescent="0.3">
      <c r="A390" s="101">
        <v>44917</v>
      </c>
      <c r="B390" s="106" t="str">
        <f t="shared" si="24"/>
        <v>Thursday</v>
      </c>
      <c r="C390" s="108">
        <v>298.13</v>
      </c>
      <c r="D390" s="108">
        <v>300</v>
      </c>
      <c r="E390" s="108">
        <v>298.13</v>
      </c>
      <c r="F390" s="108">
        <v>299</v>
      </c>
      <c r="G390" s="108">
        <v>1100</v>
      </c>
      <c r="H390" s="111">
        <f t="shared" si="26"/>
        <v>-6.6775190193016547E-3</v>
      </c>
      <c r="J390" s="102">
        <f t="shared" si="25"/>
        <v>44917</v>
      </c>
      <c r="K390" s="108">
        <f>_xlfn.XLOOKUP($J390,'Stock Data'!$J$2:$J$1239,'Stock Data'!K$2:K$1239)</f>
        <v>39466.559999999998</v>
      </c>
      <c r="L390" s="108">
        <f>_xlfn.XLOOKUP($J390,'Stock Data'!$J$2:$J$1239,'Stock Data'!L$2:L$1239)</f>
        <v>39928.42</v>
      </c>
      <c r="M390" s="108">
        <f>_xlfn.XLOOKUP($J390,'Stock Data'!$J$2:$J$1239,'Stock Data'!M$2:M$1239)</f>
        <v>39325.78</v>
      </c>
      <c r="N390" s="108">
        <f>_xlfn.XLOOKUP($J390,'Stock Data'!$J$2:$J$1239,'Stock Data'!N$2:N$1239)</f>
        <v>39838.33</v>
      </c>
      <c r="O390" s="108">
        <f>_xlfn.XLOOKUP($J390,'Stock Data'!$J$2:$J$1239,'Stock Data'!O$2:O$1239)</f>
        <v>86247762</v>
      </c>
      <c r="P390" s="111">
        <f t="shared" si="27"/>
        <v>1.2592872562234302E-2</v>
      </c>
    </row>
    <row r="391" spans="1:16" x14ac:dyDescent="0.3">
      <c r="A391" s="101">
        <v>44918</v>
      </c>
      <c r="B391" s="106" t="str">
        <f t="shared" si="24"/>
        <v>Friday</v>
      </c>
      <c r="C391" s="108">
        <v>300</v>
      </c>
      <c r="D391" s="108">
        <v>300</v>
      </c>
      <c r="E391" s="108">
        <v>295.01</v>
      </c>
      <c r="F391" s="108">
        <v>295.01</v>
      </c>
      <c r="G391" s="108">
        <v>300</v>
      </c>
      <c r="H391" s="111">
        <f t="shared" si="26"/>
        <v>-1.3344481605351202E-2</v>
      </c>
      <c r="J391" s="102">
        <f t="shared" si="25"/>
        <v>44918</v>
      </c>
      <c r="K391" s="108">
        <f>_xlfn.XLOOKUP($J391,'Stock Data'!$J$2:$J$1239,'Stock Data'!K$2:K$1239)</f>
        <v>39708</v>
      </c>
      <c r="L391" s="108">
        <f>_xlfn.XLOOKUP($J391,'Stock Data'!$J$2:$J$1239,'Stock Data'!L$2:L$1239)</f>
        <v>39938.32</v>
      </c>
      <c r="M391" s="108">
        <f>_xlfn.XLOOKUP($J391,'Stock Data'!$J$2:$J$1239,'Stock Data'!M$2:M$1239)</f>
        <v>39497.730000000003</v>
      </c>
      <c r="N391" s="108">
        <f>_xlfn.XLOOKUP($J391,'Stock Data'!$J$2:$J$1239,'Stock Data'!N$2:N$1239)</f>
        <v>39669.199999999997</v>
      </c>
      <c r="O391" s="108">
        <f>_xlfn.XLOOKUP($J391,'Stock Data'!$J$2:$J$1239,'Stock Data'!O$2:O$1239)</f>
        <v>76131694</v>
      </c>
      <c r="P391" s="111">
        <f t="shared" si="27"/>
        <v>-4.245408881346298E-3</v>
      </c>
    </row>
    <row r="392" spans="1:16" x14ac:dyDescent="0.3">
      <c r="A392" s="101">
        <v>44921</v>
      </c>
      <c r="B392" s="106" t="str">
        <f t="shared" si="24"/>
        <v>Monday</v>
      </c>
      <c r="C392" s="108">
        <v>299</v>
      </c>
      <c r="D392" s="108">
        <v>299</v>
      </c>
      <c r="E392" s="108">
        <v>299</v>
      </c>
      <c r="F392" s="108">
        <v>299</v>
      </c>
      <c r="G392" s="108">
        <v>200</v>
      </c>
      <c r="H392" s="111">
        <f t="shared" si="26"/>
        <v>1.3524965255415102E-2</v>
      </c>
      <c r="J392" s="102">
        <f t="shared" si="25"/>
        <v>44921</v>
      </c>
      <c r="K392" s="108">
        <f>_xlfn.XLOOKUP($J392,'Stock Data'!$J$2:$J$1239,'Stock Data'!K$2:K$1239)</f>
        <v>39861.01</v>
      </c>
      <c r="L392" s="108">
        <f>_xlfn.XLOOKUP($J392,'Stock Data'!$J$2:$J$1239,'Stock Data'!L$2:L$1239)</f>
        <v>40367.43</v>
      </c>
      <c r="M392" s="108">
        <f>_xlfn.XLOOKUP($J392,'Stock Data'!$J$2:$J$1239,'Stock Data'!M$2:M$1239)</f>
        <v>39861.01</v>
      </c>
      <c r="N392" s="108">
        <f>_xlfn.XLOOKUP($J392,'Stock Data'!$J$2:$J$1239,'Stock Data'!N$2:N$1239)</f>
        <v>40155.160000000003</v>
      </c>
      <c r="O392" s="108">
        <f>_xlfn.XLOOKUP($J392,'Stock Data'!$J$2:$J$1239,'Stock Data'!O$2:O$1239)</f>
        <v>85399147</v>
      </c>
      <c r="P392" s="111">
        <f t="shared" si="27"/>
        <v>1.2250310064231355E-2</v>
      </c>
    </row>
    <row r="393" spans="1:16" x14ac:dyDescent="0.3">
      <c r="A393" s="101">
        <v>44923</v>
      </c>
      <c r="B393" s="106" t="str">
        <f t="shared" si="24"/>
        <v>Wednesday</v>
      </c>
      <c r="C393" s="108">
        <v>296</v>
      </c>
      <c r="D393" s="108">
        <v>296</v>
      </c>
      <c r="E393" s="108">
        <v>296</v>
      </c>
      <c r="F393" s="108">
        <v>296</v>
      </c>
      <c r="G393" s="108">
        <v>100</v>
      </c>
      <c r="H393" s="111">
        <f t="shared" si="26"/>
        <v>-1.0033444816053512E-2</v>
      </c>
      <c r="J393" s="102">
        <f t="shared" si="25"/>
        <v>44923</v>
      </c>
      <c r="K393" s="108">
        <f>_xlfn.XLOOKUP($J393,'Stock Data'!$J$2:$J$1239,'Stock Data'!K$2:K$1239)</f>
        <v>39819.360000000001</v>
      </c>
      <c r="L393" s="108">
        <f>_xlfn.XLOOKUP($J393,'Stock Data'!$J$2:$J$1239,'Stock Data'!L$2:L$1239)</f>
        <v>39866.99</v>
      </c>
      <c r="M393" s="108">
        <f>_xlfn.XLOOKUP($J393,'Stock Data'!$J$2:$J$1239,'Stock Data'!M$2:M$1239)</f>
        <v>39026.660000000003</v>
      </c>
      <c r="N393" s="108">
        <f>_xlfn.XLOOKUP($J393,'Stock Data'!$J$2:$J$1239,'Stock Data'!N$2:N$1239)</f>
        <v>39279.43</v>
      </c>
      <c r="O393" s="108">
        <f>_xlfn.XLOOKUP($J393,'Stock Data'!$J$2:$J$1239,'Stock Data'!O$2:O$1239)</f>
        <v>163838477</v>
      </c>
      <c r="P393" s="111">
        <f t="shared" si="27"/>
        <v>-2.1808654230240972E-2</v>
      </c>
    </row>
    <row r="394" spans="1:16" x14ac:dyDescent="0.3">
      <c r="A394" s="101">
        <v>44925</v>
      </c>
      <c r="B394" s="106" t="str">
        <f t="shared" si="24"/>
        <v>Friday</v>
      </c>
      <c r="C394" s="108">
        <v>300.5</v>
      </c>
      <c r="D394" s="108">
        <v>300.5</v>
      </c>
      <c r="E394" s="108">
        <v>300</v>
      </c>
      <c r="F394" s="108">
        <v>300</v>
      </c>
      <c r="G394" s="108">
        <v>800</v>
      </c>
      <c r="H394" s="111">
        <f t="shared" si="26"/>
        <v>1.3513513513513514E-2</v>
      </c>
      <c r="J394" s="102">
        <f t="shared" si="25"/>
        <v>44925</v>
      </c>
      <c r="K394" s="108">
        <f>_xlfn.XLOOKUP($J394,'Stock Data'!$J$2:$J$1239,'Stock Data'!K$2:K$1239)</f>
        <v>39771.730000000003</v>
      </c>
      <c r="L394" s="108">
        <f>_xlfn.XLOOKUP($J394,'Stock Data'!$J$2:$J$1239,'Stock Data'!L$2:L$1239)</f>
        <v>40420.449999999997</v>
      </c>
      <c r="M394" s="108">
        <f>_xlfn.XLOOKUP($J394,'Stock Data'!$J$2:$J$1239,'Stock Data'!M$2:M$1239)</f>
        <v>39683.74</v>
      </c>
      <c r="N394" s="108">
        <f>_xlfn.XLOOKUP($J394,'Stock Data'!$J$2:$J$1239,'Stock Data'!N$2:N$1239)</f>
        <v>40420.449999999997</v>
      </c>
      <c r="O394" s="108">
        <f>_xlfn.XLOOKUP($J394,'Stock Data'!$J$2:$J$1239,'Stock Data'!O$2:O$1239)</f>
        <v>204009872</v>
      </c>
      <c r="P394" s="111">
        <f t="shared" si="27"/>
        <v>2.9048792204978451E-2</v>
      </c>
    </row>
    <row r="395" spans="1:16" x14ac:dyDescent="0.3">
      <c r="A395" s="101">
        <v>44930</v>
      </c>
      <c r="B395" s="106" t="str">
        <f t="shared" si="24"/>
        <v>Wednesday</v>
      </c>
      <c r="C395" s="108">
        <v>300</v>
      </c>
      <c r="D395" s="108">
        <v>300</v>
      </c>
      <c r="E395" s="108">
        <v>299</v>
      </c>
      <c r="F395" s="108">
        <v>299</v>
      </c>
      <c r="G395" s="108">
        <v>1100</v>
      </c>
      <c r="H395" s="111">
        <f t="shared" si="26"/>
        <v>-3.3333333333333335E-3</v>
      </c>
      <c r="J395" s="102">
        <f t="shared" si="25"/>
        <v>44930</v>
      </c>
      <c r="K395" s="108">
        <f>_xlfn.XLOOKUP($J395,'Stock Data'!$J$2:$J$1239,'Stock Data'!K$2:K$1239)</f>
        <v>40694.629999999997</v>
      </c>
      <c r="L395" s="108">
        <f>_xlfn.XLOOKUP($J395,'Stock Data'!$J$2:$J$1239,'Stock Data'!L$2:L$1239)</f>
        <v>40895.32</v>
      </c>
      <c r="M395" s="108">
        <f>_xlfn.XLOOKUP($J395,'Stock Data'!$J$2:$J$1239,'Stock Data'!M$2:M$1239)</f>
        <v>40497.51</v>
      </c>
      <c r="N395" s="108">
        <f>_xlfn.XLOOKUP($J395,'Stock Data'!$J$2:$J$1239,'Stock Data'!N$2:N$1239)</f>
        <v>40539.300000000003</v>
      </c>
      <c r="O395" s="108">
        <f>_xlfn.XLOOKUP($J395,'Stock Data'!$J$2:$J$1239,'Stock Data'!O$2:O$1239)</f>
        <v>61170233</v>
      </c>
      <c r="P395" s="111">
        <f t="shared" si="27"/>
        <v>2.940343316316514E-3</v>
      </c>
    </row>
    <row r="396" spans="1:16" x14ac:dyDescent="0.3">
      <c r="A396" s="101">
        <v>44931</v>
      </c>
      <c r="B396" s="106" t="str">
        <f t="shared" si="24"/>
        <v>Thursday</v>
      </c>
      <c r="C396" s="108">
        <v>294.3</v>
      </c>
      <c r="D396" s="108">
        <v>294.3</v>
      </c>
      <c r="E396" s="108">
        <v>276.58</v>
      </c>
      <c r="F396" s="108">
        <v>281.3</v>
      </c>
      <c r="G396" s="108">
        <v>5000</v>
      </c>
      <c r="H396" s="111">
        <f t="shared" si="26"/>
        <v>-5.9197324414715681E-2</v>
      </c>
      <c r="J396" s="102">
        <f t="shared" si="25"/>
        <v>44931</v>
      </c>
      <c r="K396" s="108">
        <f>_xlfn.XLOOKUP($J396,'Stock Data'!$J$2:$J$1239,'Stock Data'!K$2:K$1239)</f>
        <v>40597.07</v>
      </c>
      <c r="L396" s="108">
        <f>_xlfn.XLOOKUP($J396,'Stock Data'!$J$2:$J$1239,'Stock Data'!L$2:L$1239)</f>
        <v>40790.74</v>
      </c>
      <c r="M396" s="108">
        <f>_xlfn.XLOOKUP($J396,'Stock Data'!$J$2:$J$1239,'Stock Data'!M$2:M$1239)</f>
        <v>40597.07</v>
      </c>
      <c r="N396" s="108">
        <f>_xlfn.XLOOKUP($J396,'Stock Data'!$J$2:$J$1239,'Stock Data'!N$2:N$1239)</f>
        <v>40716.74</v>
      </c>
      <c r="O396" s="108">
        <f>_xlfn.XLOOKUP($J396,'Stock Data'!$J$2:$J$1239,'Stock Data'!O$2:O$1239)</f>
        <v>61922475</v>
      </c>
      <c r="P396" s="111">
        <f t="shared" si="27"/>
        <v>4.3769872691436472E-3</v>
      </c>
    </row>
    <row r="397" spans="1:16" x14ac:dyDescent="0.3">
      <c r="A397" s="101">
        <v>44932</v>
      </c>
      <c r="B397" s="106" t="str">
        <f t="shared" si="24"/>
        <v>Friday</v>
      </c>
      <c r="C397" s="108">
        <v>284.89999999999998</v>
      </c>
      <c r="D397" s="108">
        <v>284.89999999999998</v>
      </c>
      <c r="E397" s="108">
        <v>281.3</v>
      </c>
      <c r="F397" s="108">
        <v>284</v>
      </c>
      <c r="G397" s="108">
        <v>1100</v>
      </c>
      <c r="H397" s="111">
        <f t="shared" si="26"/>
        <v>9.5982936366867701E-3</v>
      </c>
      <c r="J397" s="102">
        <f t="shared" si="25"/>
        <v>44932</v>
      </c>
      <c r="K397" s="108">
        <f>_xlfn.XLOOKUP($J397,'Stock Data'!$J$2:$J$1239,'Stock Data'!K$2:K$1239)</f>
        <v>40747.35</v>
      </c>
      <c r="L397" s="108">
        <f>_xlfn.XLOOKUP($J397,'Stock Data'!$J$2:$J$1239,'Stock Data'!L$2:L$1239)</f>
        <v>41097.89</v>
      </c>
      <c r="M397" s="108">
        <f>_xlfn.XLOOKUP($J397,'Stock Data'!$J$2:$J$1239,'Stock Data'!M$2:M$1239)</f>
        <v>40684.49</v>
      </c>
      <c r="N397" s="108">
        <f>_xlfn.XLOOKUP($J397,'Stock Data'!$J$2:$J$1239,'Stock Data'!N$2:N$1239)</f>
        <v>41007.519999999997</v>
      </c>
      <c r="O397" s="108">
        <f>_xlfn.XLOOKUP($J397,'Stock Data'!$J$2:$J$1239,'Stock Data'!O$2:O$1239)</f>
        <v>113636996</v>
      </c>
      <c r="P397" s="111">
        <f t="shared" si="27"/>
        <v>7.1415344155744999E-3</v>
      </c>
    </row>
    <row r="398" spans="1:16" x14ac:dyDescent="0.3">
      <c r="A398" s="101">
        <v>44935</v>
      </c>
      <c r="B398" s="106" t="str">
        <f t="shared" si="24"/>
        <v>Monday</v>
      </c>
      <c r="C398" s="108">
        <v>294.99</v>
      </c>
      <c r="D398" s="108">
        <v>294.99</v>
      </c>
      <c r="E398" s="108">
        <v>278.45</v>
      </c>
      <c r="F398" s="108">
        <v>287</v>
      </c>
      <c r="G398" s="108">
        <v>900</v>
      </c>
      <c r="H398" s="111">
        <f t="shared" si="26"/>
        <v>1.0563380281690141E-2</v>
      </c>
      <c r="J398" s="102">
        <f t="shared" si="25"/>
        <v>44935</v>
      </c>
      <c r="K398" s="108">
        <f>_xlfn.XLOOKUP($J398,'Stock Data'!$J$2:$J$1239,'Stock Data'!K$2:K$1239)</f>
        <v>40946.25</v>
      </c>
      <c r="L398" s="108">
        <f>_xlfn.XLOOKUP($J398,'Stock Data'!$J$2:$J$1239,'Stock Data'!L$2:L$1239)</f>
        <v>41074.730000000003</v>
      </c>
      <c r="M398" s="108">
        <f>_xlfn.XLOOKUP($J398,'Stock Data'!$J$2:$J$1239,'Stock Data'!M$2:M$1239)</f>
        <v>40436.14</v>
      </c>
      <c r="N398" s="108">
        <f>_xlfn.XLOOKUP($J398,'Stock Data'!$J$2:$J$1239,'Stock Data'!N$2:N$1239)</f>
        <v>40504.76</v>
      </c>
      <c r="O398" s="108">
        <f>_xlfn.XLOOKUP($J398,'Stock Data'!$J$2:$J$1239,'Stock Data'!O$2:O$1239)</f>
        <v>97518736</v>
      </c>
      <c r="P398" s="111">
        <f t="shared" si="27"/>
        <v>-1.2260190326066896E-2</v>
      </c>
    </row>
    <row r="399" spans="1:16" x14ac:dyDescent="0.3">
      <c r="A399" s="101">
        <v>44936</v>
      </c>
      <c r="B399" s="106" t="str">
        <f t="shared" si="24"/>
        <v>Tuesday</v>
      </c>
      <c r="C399" s="108">
        <v>289.99</v>
      </c>
      <c r="D399" s="108">
        <v>289.99</v>
      </c>
      <c r="E399" s="108">
        <v>278.32</v>
      </c>
      <c r="F399" s="108">
        <v>279.17</v>
      </c>
      <c r="G399" s="108">
        <v>1000</v>
      </c>
      <c r="H399" s="111">
        <f t="shared" si="26"/>
        <v>-2.7282229965156737E-2</v>
      </c>
      <c r="J399" s="102">
        <f t="shared" si="25"/>
        <v>44936</v>
      </c>
      <c r="K399" s="108">
        <f>_xlfn.XLOOKUP($J399,'Stock Data'!$J$2:$J$1239,'Stock Data'!K$2:K$1239)</f>
        <v>40872.660000000003</v>
      </c>
      <c r="L399" s="108">
        <f>_xlfn.XLOOKUP($J399,'Stock Data'!$J$2:$J$1239,'Stock Data'!L$2:L$1239)</f>
        <v>40981.08</v>
      </c>
      <c r="M399" s="108">
        <f>_xlfn.XLOOKUP($J399,'Stock Data'!$J$2:$J$1239,'Stock Data'!M$2:M$1239)</f>
        <v>40632.74</v>
      </c>
      <c r="N399" s="108">
        <f>_xlfn.XLOOKUP($J399,'Stock Data'!$J$2:$J$1239,'Stock Data'!N$2:N$1239)</f>
        <v>40801.5</v>
      </c>
      <c r="O399" s="108">
        <f>_xlfn.XLOOKUP($J399,'Stock Data'!$J$2:$J$1239,'Stock Data'!O$2:O$1239)</f>
        <v>115515949</v>
      </c>
      <c r="P399" s="111">
        <f t="shared" si="27"/>
        <v>7.3260525429603325E-3</v>
      </c>
    </row>
    <row r="400" spans="1:16" x14ac:dyDescent="0.3">
      <c r="A400" s="101">
        <v>44937</v>
      </c>
      <c r="B400" s="106" t="str">
        <f t="shared" si="24"/>
        <v>Wednesday</v>
      </c>
      <c r="C400" s="108">
        <v>280</v>
      </c>
      <c r="D400" s="108">
        <v>280</v>
      </c>
      <c r="E400" s="108">
        <v>275</v>
      </c>
      <c r="F400" s="108">
        <v>275</v>
      </c>
      <c r="G400" s="108">
        <v>900</v>
      </c>
      <c r="H400" s="111">
        <f t="shared" si="26"/>
        <v>-1.4937135078984188E-2</v>
      </c>
      <c r="J400" s="102">
        <f t="shared" si="25"/>
        <v>44937</v>
      </c>
      <c r="K400" s="108">
        <f>_xlfn.XLOOKUP($J400,'Stock Data'!$J$2:$J$1239,'Stock Data'!K$2:K$1239)</f>
        <v>40898.93</v>
      </c>
      <c r="L400" s="108">
        <f>_xlfn.XLOOKUP($J400,'Stock Data'!$J$2:$J$1239,'Stock Data'!L$2:L$1239)</f>
        <v>40988.28</v>
      </c>
      <c r="M400" s="108">
        <f>_xlfn.XLOOKUP($J400,'Stock Data'!$J$2:$J$1239,'Stock Data'!M$2:M$1239)</f>
        <v>40594.949999999997</v>
      </c>
      <c r="N400" s="108">
        <f>_xlfn.XLOOKUP($J400,'Stock Data'!$J$2:$J$1239,'Stock Data'!N$2:N$1239)</f>
        <v>40758.199999999997</v>
      </c>
      <c r="O400" s="108">
        <f>_xlfn.XLOOKUP($J400,'Stock Data'!$J$2:$J$1239,'Stock Data'!O$2:O$1239)</f>
        <v>109796541</v>
      </c>
      <c r="P400" s="111">
        <f t="shared" si="27"/>
        <v>-1.0612354937931917E-3</v>
      </c>
    </row>
    <row r="401" spans="1:16" x14ac:dyDescent="0.3">
      <c r="A401" s="101">
        <v>44938</v>
      </c>
      <c r="B401" s="106" t="str">
        <f t="shared" si="24"/>
        <v>Thursday</v>
      </c>
      <c r="C401" s="108">
        <v>275</v>
      </c>
      <c r="D401" s="108">
        <v>275</v>
      </c>
      <c r="E401" s="108">
        <v>275</v>
      </c>
      <c r="F401" s="108">
        <v>275</v>
      </c>
      <c r="G401" s="108">
        <v>100</v>
      </c>
      <c r="H401" s="111">
        <f t="shared" si="26"/>
        <v>0</v>
      </c>
      <c r="J401" s="102">
        <f t="shared" si="25"/>
        <v>44938</v>
      </c>
      <c r="K401" s="108">
        <f>_xlfn.XLOOKUP($J401,'Stock Data'!$J$2:$J$1239,'Stock Data'!K$2:K$1239)</f>
        <v>40755.93</v>
      </c>
      <c r="L401" s="108">
        <f>_xlfn.XLOOKUP($J401,'Stock Data'!$J$2:$J$1239,'Stock Data'!L$2:L$1239)</f>
        <v>41219.67</v>
      </c>
      <c r="M401" s="108">
        <f>_xlfn.XLOOKUP($J401,'Stock Data'!$J$2:$J$1239,'Stock Data'!M$2:M$1239)</f>
        <v>40668.480000000003</v>
      </c>
      <c r="N401" s="108">
        <f>_xlfn.XLOOKUP($J401,'Stock Data'!$J$2:$J$1239,'Stock Data'!N$2:N$1239)</f>
        <v>40803.89</v>
      </c>
      <c r="O401" s="108">
        <f>_xlfn.XLOOKUP($J401,'Stock Data'!$J$2:$J$1239,'Stock Data'!O$2:O$1239)</f>
        <v>83915453</v>
      </c>
      <c r="P401" s="111">
        <f t="shared" si="27"/>
        <v>1.1210014181196012E-3</v>
      </c>
    </row>
    <row r="402" spans="1:16" x14ac:dyDescent="0.3">
      <c r="A402" s="101">
        <v>44939</v>
      </c>
      <c r="B402" s="106" t="str">
        <f t="shared" si="24"/>
        <v>Friday</v>
      </c>
      <c r="C402" s="108">
        <v>275</v>
      </c>
      <c r="D402" s="108">
        <v>275</v>
      </c>
      <c r="E402" s="108">
        <v>275</v>
      </c>
      <c r="F402" s="108">
        <v>275</v>
      </c>
      <c r="G402" s="108">
        <v>200</v>
      </c>
      <c r="H402" s="111">
        <f t="shared" si="26"/>
        <v>0</v>
      </c>
      <c r="J402" s="102">
        <f t="shared" si="25"/>
        <v>44939</v>
      </c>
      <c r="K402" s="108">
        <f>_xlfn.XLOOKUP($J402,'Stock Data'!$J$2:$J$1239,'Stock Data'!K$2:K$1239)</f>
        <v>40533.440000000002</v>
      </c>
      <c r="L402" s="108">
        <f>_xlfn.XLOOKUP($J402,'Stock Data'!$J$2:$J$1239,'Stock Data'!L$2:L$1239)</f>
        <v>40583.89</v>
      </c>
      <c r="M402" s="108">
        <f>_xlfn.XLOOKUP($J402,'Stock Data'!$J$2:$J$1239,'Stock Data'!M$2:M$1239)</f>
        <v>40195.67</v>
      </c>
      <c r="N402" s="108">
        <f>_xlfn.XLOOKUP($J402,'Stock Data'!$J$2:$J$1239,'Stock Data'!N$2:N$1239)</f>
        <v>40323.449999999997</v>
      </c>
      <c r="O402" s="108">
        <f>_xlfn.XLOOKUP($J402,'Stock Data'!$J$2:$J$1239,'Stock Data'!O$2:O$1239)</f>
        <v>66550004</v>
      </c>
      <c r="P402" s="111">
        <f t="shared" si="27"/>
        <v>-1.1774367590933177E-2</v>
      </c>
    </row>
    <row r="403" spans="1:16" x14ac:dyDescent="0.3">
      <c r="A403" s="101">
        <v>44942</v>
      </c>
      <c r="B403" s="106" t="str">
        <f t="shared" si="24"/>
        <v>Monday</v>
      </c>
      <c r="C403" s="108">
        <v>268</v>
      </c>
      <c r="D403" s="108">
        <v>268</v>
      </c>
      <c r="E403" s="108">
        <v>255.01</v>
      </c>
      <c r="F403" s="108">
        <v>266</v>
      </c>
      <c r="G403" s="108">
        <v>800</v>
      </c>
      <c r="H403" s="111">
        <f t="shared" si="26"/>
        <v>-3.272727272727273E-2</v>
      </c>
      <c r="J403" s="102">
        <f t="shared" si="25"/>
        <v>44942</v>
      </c>
      <c r="K403" s="108">
        <f>_xlfn.XLOOKUP($J403,'Stock Data'!$J$2:$J$1239,'Stock Data'!K$2:K$1239)</f>
        <v>40344.26</v>
      </c>
      <c r="L403" s="108">
        <f>_xlfn.XLOOKUP($J403,'Stock Data'!$J$2:$J$1239,'Stock Data'!L$2:L$1239)</f>
        <v>40355.57</v>
      </c>
      <c r="M403" s="108">
        <f>_xlfn.XLOOKUP($J403,'Stock Data'!$J$2:$J$1239,'Stock Data'!M$2:M$1239)</f>
        <v>39660.75</v>
      </c>
      <c r="N403" s="108">
        <f>_xlfn.XLOOKUP($J403,'Stock Data'!$J$2:$J$1239,'Stock Data'!N$2:N$1239)</f>
        <v>39720.75</v>
      </c>
      <c r="O403" s="108">
        <f>_xlfn.XLOOKUP($J403,'Stock Data'!$J$2:$J$1239,'Stock Data'!O$2:O$1239)</f>
        <v>52067144</v>
      </c>
      <c r="P403" s="111">
        <f t="shared" si="27"/>
        <v>-1.4946637750490028E-2</v>
      </c>
    </row>
    <row r="404" spans="1:16" x14ac:dyDescent="0.3">
      <c r="A404" s="101">
        <v>44945</v>
      </c>
      <c r="B404" s="106" t="str">
        <f t="shared" si="24"/>
        <v>Thursday</v>
      </c>
      <c r="C404" s="108">
        <v>270</v>
      </c>
      <c r="D404" s="108">
        <v>270</v>
      </c>
      <c r="E404" s="108">
        <v>266</v>
      </c>
      <c r="F404" s="108">
        <v>270</v>
      </c>
      <c r="G404" s="108">
        <v>300</v>
      </c>
      <c r="H404" s="111">
        <f t="shared" si="26"/>
        <v>1.5037593984962405E-2</v>
      </c>
      <c r="J404" s="102">
        <f t="shared" si="25"/>
        <v>44945</v>
      </c>
      <c r="K404" s="108">
        <f>_xlfn.XLOOKUP($J404,'Stock Data'!$J$2:$J$1239,'Stock Data'!K$2:K$1239)</f>
        <v>38890.949999999997</v>
      </c>
      <c r="L404" s="108">
        <f>_xlfn.XLOOKUP($J404,'Stock Data'!$J$2:$J$1239,'Stock Data'!L$2:L$1239)</f>
        <v>39065.81</v>
      </c>
      <c r="M404" s="108">
        <f>_xlfn.XLOOKUP($J404,'Stock Data'!$J$2:$J$1239,'Stock Data'!M$2:M$1239)</f>
        <v>38730.300000000003</v>
      </c>
      <c r="N404" s="108">
        <f>_xlfn.XLOOKUP($J404,'Stock Data'!$J$2:$J$1239,'Stock Data'!N$2:N$1239)</f>
        <v>38831.58</v>
      </c>
      <c r="O404" s="108">
        <f>_xlfn.XLOOKUP($J404,'Stock Data'!$J$2:$J$1239,'Stock Data'!O$2:O$1239)</f>
        <v>92575909</v>
      </c>
      <c r="P404" s="111">
        <f t="shared" si="27"/>
        <v>-2.2385528974150748E-2</v>
      </c>
    </row>
    <row r="405" spans="1:16" x14ac:dyDescent="0.3">
      <c r="A405" s="101">
        <v>44949</v>
      </c>
      <c r="B405" s="106" t="str">
        <f t="shared" si="24"/>
        <v>Monday</v>
      </c>
      <c r="C405" s="108">
        <v>265</v>
      </c>
      <c r="D405" s="108">
        <v>265</v>
      </c>
      <c r="E405" s="108">
        <v>265</v>
      </c>
      <c r="F405" s="108">
        <v>265</v>
      </c>
      <c r="G405" s="108">
        <v>100</v>
      </c>
      <c r="H405" s="111">
        <f t="shared" si="26"/>
        <v>-1.8518518518518517E-2</v>
      </c>
      <c r="J405" s="102">
        <f t="shared" si="25"/>
        <v>44949</v>
      </c>
      <c r="K405" s="108">
        <f>_xlfn.XLOOKUP($J405,'Stock Data'!$J$2:$J$1239,'Stock Data'!K$2:K$1239)</f>
        <v>38454.81</v>
      </c>
      <c r="L405" s="108">
        <f>_xlfn.XLOOKUP($J405,'Stock Data'!$J$2:$J$1239,'Stock Data'!L$2:L$1239)</f>
        <v>38553.120000000003</v>
      </c>
      <c r="M405" s="108">
        <f>_xlfn.XLOOKUP($J405,'Stock Data'!$J$2:$J$1239,'Stock Data'!M$2:M$1239)</f>
        <v>38135.53</v>
      </c>
      <c r="N405" s="108">
        <f>_xlfn.XLOOKUP($J405,'Stock Data'!$J$2:$J$1239,'Stock Data'!N$2:N$1239)</f>
        <v>38443.589999999997</v>
      </c>
      <c r="O405" s="108">
        <f>_xlfn.XLOOKUP($J405,'Stock Data'!$J$2:$J$1239,'Stock Data'!O$2:O$1239)</f>
        <v>38406491</v>
      </c>
      <c r="P405" s="111">
        <f t="shared" si="27"/>
        <v>-9.9916099216154786E-3</v>
      </c>
    </row>
    <row r="406" spans="1:16" x14ac:dyDescent="0.3">
      <c r="A406" s="101">
        <v>44950</v>
      </c>
      <c r="B406" s="106" t="str">
        <f t="shared" si="24"/>
        <v>Tuesday</v>
      </c>
      <c r="C406" s="108">
        <v>272</v>
      </c>
      <c r="D406" s="108">
        <v>272</v>
      </c>
      <c r="E406" s="108">
        <v>265</v>
      </c>
      <c r="F406" s="108">
        <v>265.5</v>
      </c>
      <c r="G406" s="108">
        <v>2300</v>
      </c>
      <c r="H406" s="111">
        <f t="shared" si="26"/>
        <v>1.8867924528301887E-3</v>
      </c>
      <c r="J406" s="102">
        <f t="shared" si="25"/>
        <v>44950</v>
      </c>
      <c r="K406" s="108">
        <f>_xlfn.XLOOKUP($J406,'Stock Data'!$J$2:$J$1239,'Stock Data'!K$2:K$1239)</f>
        <v>38551.449999999997</v>
      </c>
      <c r="L406" s="108">
        <f>_xlfn.XLOOKUP($J406,'Stock Data'!$J$2:$J$1239,'Stock Data'!L$2:L$1239)</f>
        <v>39091.699999999997</v>
      </c>
      <c r="M406" s="108">
        <f>_xlfn.XLOOKUP($J406,'Stock Data'!$J$2:$J$1239,'Stock Data'!M$2:M$1239)</f>
        <v>38490.58</v>
      </c>
      <c r="N406" s="108">
        <f>_xlfn.XLOOKUP($J406,'Stock Data'!$J$2:$J$1239,'Stock Data'!N$2:N$1239)</f>
        <v>39055.65</v>
      </c>
      <c r="O406" s="108">
        <f>_xlfn.XLOOKUP($J406,'Stock Data'!$J$2:$J$1239,'Stock Data'!O$2:O$1239)</f>
        <v>100210397</v>
      </c>
      <c r="P406" s="111">
        <f t="shared" si="27"/>
        <v>1.5920989689048422E-2</v>
      </c>
    </row>
    <row r="407" spans="1:16" x14ac:dyDescent="0.3">
      <c r="A407" s="101">
        <v>44951</v>
      </c>
      <c r="B407" s="106" t="str">
        <f t="shared" si="24"/>
        <v>Wednesday</v>
      </c>
      <c r="C407" s="108">
        <v>274.99</v>
      </c>
      <c r="D407" s="108">
        <v>275.5</v>
      </c>
      <c r="E407" s="108">
        <v>274.99</v>
      </c>
      <c r="F407" s="108">
        <v>274.99</v>
      </c>
      <c r="G407" s="108">
        <v>2200</v>
      </c>
      <c r="H407" s="111">
        <f t="shared" si="26"/>
        <v>3.5743879472693064E-2</v>
      </c>
      <c r="J407" s="102">
        <f t="shared" si="25"/>
        <v>44951</v>
      </c>
      <c r="K407" s="108">
        <f>_xlfn.XLOOKUP($J407,'Stock Data'!$J$2:$J$1239,'Stock Data'!K$2:K$1239)</f>
        <v>39224.75</v>
      </c>
      <c r="L407" s="108">
        <f>_xlfn.XLOOKUP($J407,'Stock Data'!$J$2:$J$1239,'Stock Data'!L$2:L$1239)</f>
        <v>39946.589999999997</v>
      </c>
      <c r="M407" s="108">
        <f>_xlfn.XLOOKUP($J407,'Stock Data'!$J$2:$J$1239,'Stock Data'!M$2:M$1239)</f>
        <v>39224.75</v>
      </c>
      <c r="N407" s="108">
        <f>_xlfn.XLOOKUP($J407,'Stock Data'!$J$2:$J$1239,'Stock Data'!N$2:N$1239)</f>
        <v>39784.9</v>
      </c>
      <c r="O407" s="108">
        <f>_xlfn.XLOOKUP($J407,'Stock Data'!$J$2:$J$1239,'Stock Data'!O$2:O$1239)</f>
        <v>148829518</v>
      </c>
      <c r="P407" s="111">
        <f t="shared" si="27"/>
        <v>1.8672074334955376E-2</v>
      </c>
    </row>
    <row r="408" spans="1:16" x14ac:dyDescent="0.3">
      <c r="A408" s="101">
        <v>44952</v>
      </c>
      <c r="B408" s="106" t="str">
        <f t="shared" si="24"/>
        <v>Thursday</v>
      </c>
      <c r="C408" s="108">
        <v>278</v>
      </c>
      <c r="D408" s="108">
        <v>278</v>
      </c>
      <c r="E408" s="108">
        <v>273</v>
      </c>
      <c r="F408" s="108">
        <v>274.13</v>
      </c>
      <c r="G408" s="108">
        <v>2500</v>
      </c>
      <c r="H408" s="111">
        <f t="shared" si="26"/>
        <v>-3.1273864504164283E-3</v>
      </c>
      <c r="J408" s="102">
        <f t="shared" si="25"/>
        <v>44952</v>
      </c>
      <c r="K408" s="108">
        <f>_xlfn.XLOOKUP($J408,'Stock Data'!$J$2:$J$1239,'Stock Data'!K$2:K$1239)</f>
        <v>39906.74</v>
      </c>
      <c r="L408" s="108">
        <f>_xlfn.XLOOKUP($J408,'Stock Data'!$J$2:$J$1239,'Stock Data'!L$2:L$1239)</f>
        <v>40994.69</v>
      </c>
      <c r="M408" s="108">
        <f>_xlfn.XLOOKUP($J408,'Stock Data'!$J$2:$J$1239,'Stock Data'!M$2:M$1239)</f>
        <v>39906.74</v>
      </c>
      <c r="N408" s="108">
        <f>_xlfn.XLOOKUP($J408,'Stock Data'!$J$2:$J$1239,'Stock Data'!N$2:N$1239)</f>
        <v>40846.53</v>
      </c>
      <c r="O408" s="108">
        <f>_xlfn.XLOOKUP($J408,'Stock Data'!$J$2:$J$1239,'Stock Data'!O$2:O$1239)</f>
        <v>235305755</v>
      </c>
      <c r="P408" s="111">
        <f t="shared" si="27"/>
        <v>2.668424452493276E-2</v>
      </c>
    </row>
    <row r="409" spans="1:16" x14ac:dyDescent="0.3">
      <c r="A409" s="101">
        <v>44953</v>
      </c>
      <c r="B409" s="106" t="str">
        <f t="shared" si="24"/>
        <v>Friday</v>
      </c>
      <c r="C409" s="108">
        <v>288.99</v>
      </c>
      <c r="D409" s="108">
        <v>288.99</v>
      </c>
      <c r="E409" s="108">
        <v>265</v>
      </c>
      <c r="F409" s="108">
        <v>268.7</v>
      </c>
      <c r="G409" s="108">
        <v>3500</v>
      </c>
      <c r="H409" s="111">
        <f t="shared" si="26"/>
        <v>-1.9808120234925061E-2</v>
      </c>
      <c r="J409" s="102">
        <f t="shared" si="25"/>
        <v>44953</v>
      </c>
      <c r="K409" s="108">
        <f>_xlfn.XLOOKUP($J409,'Stock Data'!$J$2:$J$1239,'Stock Data'!K$2:K$1239)</f>
        <v>41023.35</v>
      </c>
      <c r="L409" s="108">
        <f>_xlfn.XLOOKUP($J409,'Stock Data'!$J$2:$J$1239,'Stock Data'!L$2:L$1239)</f>
        <v>41095.85</v>
      </c>
      <c r="M409" s="108">
        <f>_xlfn.XLOOKUP($J409,'Stock Data'!$J$2:$J$1239,'Stock Data'!M$2:M$1239)</f>
        <v>40402.720000000001</v>
      </c>
      <c r="N409" s="108">
        <f>_xlfn.XLOOKUP($J409,'Stock Data'!$J$2:$J$1239,'Stock Data'!N$2:N$1239)</f>
        <v>40450.53</v>
      </c>
      <c r="O409" s="108">
        <f>_xlfn.XLOOKUP($J409,'Stock Data'!$J$2:$J$1239,'Stock Data'!O$2:O$1239)</f>
        <v>112883091</v>
      </c>
      <c r="P409" s="111">
        <f t="shared" si="27"/>
        <v>-9.6948259742014806E-3</v>
      </c>
    </row>
    <row r="410" spans="1:16" x14ac:dyDescent="0.3">
      <c r="A410" s="101">
        <v>44956</v>
      </c>
      <c r="B410" s="106" t="str">
        <f t="shared" si="24"/>
        <v>Monday</v>
      </c>
      <c r="C410" s="108">
        <v>268</v>
      </c>
      <c r="D410" s="108">
        <v>268.13</v>
      </c>
      <c r="E410" s="108">
        <v>268</v>
      </c>
      <c r="F410" s="108">
        <v>268.13</v>
      </c>
      <c r="G410" s="108">
        <v>500</v>
      </c>
      <c r="H410" s="111">
        <f t="shared" si="26"/>
        <v>-2.1213248976553523E-3</v>
      </c>
      <c r="J410" s="102">
        <f t="shared" si="25"/>
        <v>44956</v>
      </c>
      <c r="K410" s="108">
        <f>_xlfn.XLOOKUP($J410,'Stock Data'!$J$2:$J$1239,'Stock Data'!K$2:K$1239)</f>
        <v>40460.54</v>
      </c>
      <c r="L410" s="108">
        <f>_xlfn.XLOOKUP($J410,'Stock Data'!$J$2:$J$1239,'Stock Data'!L$2:L$1239)</f>
        <v>40667.43</v>
      </c>
      <c r="M410" s="108">
        <f>_xlfn.XLOOKUP($J410,'Stock Data'!$J$2:$J$1239,'Stock Data'!M$2:M$1239)</f>
        <v>39842.85</v>
      </c>
      <c r="N410" s="108">
        <f>_xlfn.XLOOKUP($J410,'Stock Data'!$J$2:$J$1239,'Stock Data'!N$2:N$1239)</f>
        <v>39871.269999999997</v>
      </c>
      <c r="O410" s="108">
        <f>_xlfn.XLOOKUP($J410,'Stock Data'!$J$2:$J$1239,'Stock Data'!O$2:O$1239)</f>
        <v>78508160</v>
      </c>
      <c r="P410" s="111">
        <f t="shared" si="27"/>
        <v>-1.4320207918165771E-2</v>
      </c>
    </row>
    <row r="411" spans="1:16" x14ac:dyDescent="0.3">
      <c r="A411" s="101">
        <v>44957</v>
      </c>
      <c r="B411" s="106" t="str">
        <f t="shared" si="24"/>
        <v>Tuesday</v>
      </c>
      <c r="C411" s="108">
        <v>280</v>
      </c>
      <c r="D411" s="108">
        <v>280.01</v>
      </c>
      <c r="E411" s="108">
        <v>280</v>
      </c>
      <c r="F411" s="108">
        <v>280.01</v>
      </c>
      <c r="G411" s="108">
        <v>400</v>
      </c>
      <c r="H411" s="111">
        <f t="shared" si="26"/>
        <v>4.4306866072427536E-2</v>
      </c>
      <c r="J411" s="102">
        <f t="shared" si="25"/>
        <v>44957</v>
      </c>
      <c r="K411" s="108">
        <f>_xlfn.XLOOKUP($J411,'Stock Data'!$J$2:$J$1239,'Stock Data'!K$2:K$1239)</f>
        <v>40083.440000000002</v>
      </c>
      <c r="L411" s="108">
        <f>_xlfn.XLOOKUP($J411,'Stock Data'!$J$2:$J$1239,'Stock Data'!L$2:L$1239)</f>
        <v>40717.33</v>
      </c>
      <c r="M411" s="108">
        <f>_xlfn.XLOOKUP($J411,'Stock Data'!$J$2:$J$1239,'Stock Data'!M$2:M$1239)</f>
        <v>40065.93</v>
      </c>
      <c r="N411" s="108">
        <f>_xlfn.XLOOKUP($J411,'Stock Data'!$J$2:$J$1239,'Stock Data'!N$2:N$1239)</f>
        <v>40673.06</v>
      </c>
      <c r="O411" s="108">
        <f>_xlfn.XLOOKUP($J411,'Stock Data'!$J$2:$J$1239,'Stock Data'!O$2:O$1239)</f>
        <v>93012682</v>
      </c>
      <c r="P411" s="111">
        <f t="shared" si="27"/>
        <v>2.0109467293116093E-2</v>
      </c>
    </row>
    <row r="412" spans="1:16" x14ac:dyDescent="0.3">
      <c r="A412" s="101">
        <v>44958</v>
      </c>
      <c r="B412" s="106" t="str">
        <f t="shared" si="24"/>
        <v>Wednesday</v>
      </c>
      <c r="C412" s="108">
        <v>280</v>
      </c>
      <c r="D412" s="108">
        <v>286</v>
      </c>
      <c r="E412" s="108">
        <v>276</v>
      </c>
      <c r="F412" s="108">
        <v>279</v>
      </c>
      <c r="G412" s="108">
        <v>500</v>
      </c>
      <c r="H412" s="111">
        <f t="shared" si="26"/>
        <v>-3.6070140352129957E-3</v>
      </c>
      <c r="J412" s="102">
        <f t="shared" si="25"/>
        <v>44958</v>
      </c>
      <c r="K412" s="108">
        <f>_xlfn.XLOOKUP($J412,'Stock Data'!$J$2:$J$1239,'Stock Data'!K$2:K$1239)</f>
        <v>40793.160000000003</v>
      </c>
      <c r="L412" s="108">
        <f>_xlfn.XLOOKUP($J412,'Stock Data'!$J$2:$J$1239,'Stock Data'!L$2:L$1239)</f>
        <v>40986.589999999997</v>
      </c>
      <c r="M412" s="108">
        <f>_xlfn.XLOOKUP($J412,'Stock Data'!$J$2:$J$1239,'Stock Data'!M$2:M$1239)</f>
        <v>40611.15</v>
      </c>
      <c r="N412" s="108">
        <f>_xlfn.XLOOKUP($J412,'Stock Data'!$J$2:$J$1239,'Stock Data'!N$2:N$1239)</f>
        <v>40619.94</v>
      </c>
      <c r="O412" s="108">
        <f>_xlfn.XLOOKUP($J412,'Stock Data'!$J$2:$J$1239,'Stock Data'!O$2:O$1239)</f>
        <v>86373746</v>
      </c>
      <c r="P412" s="111">
        <f t="shared" si="27"/>
        <v>-1.3060241840666855E-3</v>
      </c>
    </row>
    <row r="413" spans="1:16" x14ac:dyDescent="0.3">
      <c r="A413" s="101">
        <v>44959</v>
      </c>
      <c r="B413" s="106" t="str">
        <f t="shared" si="24"/>
        <v>Thursday</v>
      </c>
      <c r="C413" s="108">
        <v>280</v>
      </c>
      <c r="D413" s="108">
        <v>280</v>
      </c>
      <c r="E413" s="108">
        <v>280</v>
      </c>
      <c r="F413" s="108">
        <v>280</v>
      </c>
      <c r="G413" s="108">
        <v>100</v>
      </c>
      <c r="H413" s="111">
        <f t="shared" si="26"/>
        <v>3.5842293906810036E-3</v>
      </c>
      <c r="J413" s="102">
        <f t="shared" si="25"/>
        <v>44959</v>
      </c>
      <c r="K413" s="108">
        <f>_xlfn.XLOOKUP($J413,'Stock Data'!$J$2:$J$1239,'Stock Data'!K$2:K$1239)</f>
        <v>40683.46</v>
      </c>
      <c r="L413" s="108">
        <f>_xlfn.XLOOKUP($J413,'Stock Data'!$J$2:$J$1239,'Stock Data'!L$2:L$1239)</f>
        <v>40827.86</v>
      </c>
      <c r="M413" s="108">
        <f>_xlfn.XLOOKUP($J413,'Stock Data'!$J$2:$J$1239,'Stock Data'!M$2:M$1239)</f>
        <v>40444.910000000003</v>
      </c>
      <c r="N413" s="108">
        <f>_xlfn.XLOOKUP($J413,'Stock Data'!$J$2:$J$1239,'Stock Data'!N$2:N$1239)</f>
        <v>40733.51</v>
      </c>
      <c r="O413" s="108">
        <f>_xlfn.XLOOKUP($J413,'Stock Data'!$J$2:$J$1239,'Stock Data'!O$2:O$1239)</f>
        <v>66821222</v>
      </c>
      <c r="P413" s="111">
        <f t="shared" si="27"/>
        <v>2.7959174730440199E-3</v>
      </c>
    </row>
    <row r="414" spans="1:16" x14ac:dyDescent="0.3">
      <c r="A414" s="101">
        <v>44963</v>
      </c>
      <c r="B414" s="106" t="str">
        <f t="shared" si="24"/>
        <v>Monday</v>
      </c>
      <c r="C414" s="108">
        <v>287.49</v>
      </c>
      <c r="D414" s="108">
        <v>287.5</v>
      </c>
      <c r="E414" s="108">
        <v>280</v>
      </c>
      <c r="F414" s="108">
        <v>280</v>
      </c>
      <c r="G414" s="108">
        <v>800</v>
      </c>
      <c r="H414" s="111">
        <f t="shared" si="26"/>
        <v>0</v>
      </c>
      <c r="J414" s="102">
        <f t="shared" si="25"/>
        <v>44963</v>
      </c>
      <c r="K414" s="108">
        <f>_xlfn.XLOOKUP($J414,'Stock Data'!$J$2:$J$1239,'Stock Data'!K$2:K$1239)</f>
        <v>40745.800000000003</v>
      </c>
      <c r="L414" s="108">
        <f>_xlfn.XLOOKUP($J414,'Stock Data'!$J$2:$J$1239,'Stock Data'!L$2:L$1239)</f>
        <v>41302.29</v>
      </c>
      <c r="M414" s="108">
        <f>_xlfn.XLOOKUP($J414,'Stock Data'!$J$2:$J$1239,'Stock Data'!M$2:M$1239)</f>
        <v>40617.230000000003</v>
      </c>
      <c r="N414" s="108">
        <f>_xlfn.XLOOKUP($J414,'Stock Data'!$J$2:$J$1239,'Stock Data'!N$2:N$1239)</f>
        <v>41190.769999999997</v>
      </c>
      <c r="O414" s="108">
        <f>_xlfn.XLOOKUP($J414,'Stock Data'!$J$2:$J$1239,'Stock Data'!O$2:O$1239)</f>
        <v>125547707</v>
      </c>
      <c r="P414" s="111">
        <f t="shared" si="27"/>
        <v>1.1225646893675372E-2</v>
      </c>
    </row>
    <row r="415" spans="1:16" x14ac:dyDescent="0.3">
      <c r="A415" s="101">
        <v>44964</v>
      </c>
      <c r="B415" s="106" t="str">
        <f t="shared" si="24"/>
        <v>Tuesday</v>
      </c>
      <c r="C415" s="108">
        <v>280</v>
      </c>
      <c r="D415" s="108">
        <v>280</v>
      </c>
      <c r="E415" s="108">
        <v>273</v>
      </c>
      <c r="F415" s="108">
        <v>273</v>
      </c>
      <c r="G415" s="108">
        <v>6000</v>
      </c>
      <c r="H415" s="111">
        <f t="shared" si="26"/>
        <v>-2.5000000000000001E-2</v>
      </c>
      <c r="J415" s="102">
        <f t="shared" si="25"/>
        <v>44964</v>
      </c>
      <c r="K415" s="108">
        <f>_xlfn.XLOOKUP($J415,'Stock Data'!$J$2:$J$1239,'Stock Data'!K$2:K$1239)</f>
        <v>41469.64</v>
      </c>
      <c r="L415" s="108">
        <f>_xlfn.XLOOKUP($J415,'Stock Data'!$J$2:$J$1239,'Stock Data'!L$2:L$1239)</f>
        <v>41767.67</v>
      </c>
      <c r="M415" s="108">
        <f>_xlfn.XLOOKUP($J415,'Stock Data'!$J$2:$J$1239,'Stock Data'!M$2:M$1239)</f>
        <v>41361.550000000003</v>
      </c>
      <c r="N415" s="108">
        <f>_xlfn.XLOOKUP($J415,'Stock Data'!$J$2:$J$1239,'Stock Data'!N$2:N$1239)</f>
        <v>41522.76</v>
      </c>
      <c r="O415" s="108">
        <f>_xlfn.XLOOKUP($J415,'Stock Data'!$J$2:$J$1239,'Stock Data'!O$2:O$1239)</f>
        <v>156313502</v>
      </c>
      <c r="P415" s="111">
        <f t="shared" si="27"/>
        <v>8.0598153421265317E-3</v>
      </c>
    </row>
    <row r="416" spans="1:16" x14ac:dyDescent="0.3">
      <c r="A416" s="101">
        <v>44965</v>
      </c>
      <c r="B416" s="106" t="str">
        <f t="shared" si="24"/>
        <v>Wednesday</v>
      </c>
      <c r="C416" s="108">
        <v>273.51</v>
      </c>
      <c r="D416" s="108">
        <v>290</v>
      </c>
      <c r="E416" s="108">
        <v>273</v>
      </c>
      <c r="F416" s="108">
        <v>277.2</v>
      </c>
      <c r="G416" s="108">
        <v>2300</v>
      </c>
      <c r="H416" s="111">
        <f t="shared" si="26"/>
        <v>1.5384615384615344E-2</v>
      </c>
      <c r="J416" s="102">
        <f t="shared" si="25"/>
        <v>44965</v>
      </c>
      <c r="K416" s="108">
        <f>_xlfn.XLOOKUP($J416,'Stock Data'!$J$2:$J$1239,'Stock Data'!K$2:K$1239)</f>
        <v>41525.94</v>
      </c>
      <c r="L416" s="108">
        <f>_xlfn.XLOOKUP($J416,'Stock Data'!$J$2:$J$1239,'Stock Data'!L$2:L$1239)</f>
        <v>41848.71</v>
      </c>
      <c r="M416" s="108">
        <f>_xlfn.XLOOKUP($J416,'Stock Data'!$J$2:$J$1239,'Stock Data'!M$2:M$1239)</f>
        <v>41404.620000000003</v>
      </c>
      <c r="N416" s="108">
        <f>_xlfn.XLOOKUP($J416,'Stock Data'!$J$2:$J$1239,'Stock Data'!N$2:N$1239)</f>
        <v>41723.32</v>
      </c>
      <c r="O416" s="108">
        <f>_xlfn.XLOOKUP($J416,'Stock Data'!$J$2:$J$1239,'Stock Data'!O$2:O$1239)</f>
        <v>147379705</v>
      </c>
      <c r="P416" s="111">
        <f t="shared" si="27"/>
        <v>4.8301220824434037E-3</v>
      </c>
    </row>
    <row r="417" spans="1:16" x14ac:dyDescent="0.3">
      <c r="A417" s="101">
        <v>44966</v>
      </c>
      <c r="B417" s="106" t="str">
        <f t="shared" si="24"/>
        <v>Thursday</v>
      </c>
      <c r="C417" s="108">
        <v>280</v>
      </c>
      <c r="D417" s="108">
        <v>290</v>
      </c>
      <c r="E417" s="108">
        <v>277.2</v>
      </c>
      <c r="F417" s="108">
        <v>280.01</v>
      </c>
      <c r="G417" s="108">
        <v>1900</v>
      </c>
      <c r="H417" s="111">
        <f t="shared" si="26"/>
        <v>1.0137085137085146E-2</v>
      </c>
      <c r="J417" s="102">
        <f t="shared" si="25"/>
        <v>44966</v>
      </c>
      <c r="K417" s="108">
        <f>_xlfn.XLOOKUP($J417,'Stock Data'!$J$2:$J$1239,'Stock Data'!K$2:K$1239)</f>
        <v>41886.379999999997</v>
      </c>
      <c r="L417" s="108">
        <f>_xlfn.XLOOKUP($J417,'Stock Data'!$J$2:$J$1239,'Stock Data'!L$2:L$1239)</f>
        <v>42573.3</v>
      </c>
      <c r="M417" s="108">
        <f>_xlfn.XLOOKUP($J417,'Stock Data'!$J$2:$J$1239,'Stock Data'!M$2:M$1239)</f>
        <v>41862.949999999997</v>
      </c>
      <c r="N417" s="108">
        <f>_xlfn.XLOOKUP($J417,'Stock Data'!$J$2:$J$1239,'Stock Data'!N$2:N$1239)</f>
        <v>42466.59</v>
      </c>
      <c r="O417" s="108">
        <f>_xlfn.XLOOKUP($J417,'Stock Data'!$J$2:$J$1239,'Stock Data'!O$2:O$1239)</f>
        <v>205352059</v>
      </c>
      <c r="P417" s="111">
        <f t="shared" si="27"/>
        <v>1.7814258309261987E-2</v>
      </c>
    </row>
    <row r="418" spans="1:16" x14ac:dyDescent="0.3">
      <c r="A418" s="101">
        <v>44967</v>
      </c>
      <c r="B418" s="106" t="str">
        <f t="shared" si="24"/>
        <v>Friday</v>
      </c>
      <c r="C418" s="108">
        <v>259.01</v>
      </c>
      <c r="D418" s="108">
        <v>289</v>
      </c>
      <c r="E418" s="108">
        <v>259.01</v>
      </c>
      <c r="F418" s="108">
        <v>288.99</v>
      </c>
      <c r="G418" s="108">
        <v>1000</v>
      </c>
      <c r="H418" s="111">
        <f t="shared" si="26"/>
        <v>3.2070283204171345E-2</v>
      </c>
      <c r="J418" s="102">
        <f t="shared" si="25"/>
        <v>44967</v>
      </c>
      <c r="K418" s="108">
        <f>_xlfn.XLOOKUP($J418,'Stock Data'!$J$2:$J$1239,'Stock Data'!K$2:K$1239)</f>
        <v>42058.19</v>
      </c>
      <c r="L418" s="108">
        <f>_xlfn.XLOOKUP($J418,'Stock Data'!$J$2:$J$1239,'Stock Data'!L$2:L$1239)</f>
        <v>42552.4</v>
      </c>
      <c r="M418" s="108">
        <f>_xlfn.XLOOKUP($J418,'Stock Data'!$J$2:$J$1239,'Stock Data'!M$2:M$1239)</f>
        <v>41662.18</v>
      </c>
      <c r="N418" s="108">
        <f>_xlfn.XLOOKUP($J418,'Stock Data'!$J$2:$J$1239,'Stock Data'!N$2:N$1239)</f>
        <v>41741.78</v>
      </c>
      <c r="O418" s="108">
        <f>_xlfn.XLOOKUP($J418,'Stock Data'!$J$2:$J$1239,'Stock Data'!O$2:O$1239)</f>
        <v>190177043</v>
      </c>
      <c r="P418" s="111">
        <f t="shared" si="27"/>
        <v>-1.7067770216539584E-2</v>
      </c>
    </row>
    <row r="419" spans="1:16" x14ac:dyDescent="0.3">
      <c r="A419" s="101">
        <v>44971</v>
      </c>
      <c r="B419" s="106" t="str">
        <f t="shared" si="24"/>
        <v>Tuesday</v>
      </c>
      <c r="C419" s="108">
        <v>285</v>
      </c>
      <c r="D419" s="108">
        <v>288.99</v>
      </c>
      <c r="E419" s="108">
        <v>281</v>
      </c>
      <c r="F419" s="108">
        <v>281</v>
      </c>
      <c r="G419" s="108">
        <v>300</v>
      </c>
      <c r="H419" s="111">
        <f t="shared" si="26"/>
        <v>-2.7648015502266546E-2</v>
      </c>
      <c r="J419" s="102">
        <f t="shared" si="25"/>
        <v>44971</v>
      </c>
      <c r="K419" s="108">
        <f>_xlfn.XLOOKUP($J419,'Stock Data'!$J$2:$J$1239,'Stock Data'!K$2:K$1239)</f>
        <v>41819.769999999997</v>
      </c>
      <c r="L419" s="108">
        <f>_xlfn.XLOOKUP($J419,'Stock Data'!$J$2:$J$1239,'Stock Data'!L$2:L$1239)</f>
        <v>41848.76</v>
      </c>
      <c r="M419" s="108">
        <f>_xlfn.XLOOKUP($J419,'Stock Data'!$J$2:$J$1239,'Stock Data'!M$2:M$1239)</f>
        <v>41047.03</v>
      </c>
      <c r="N419" s="108">
        <f>_xlfn.XLOOKUP($J419,'Stock Data'!$J$2:$J$1239,'Stock Data'!N$2:N$1239)</f>
        <v>41150.160000000003</v>
      </c>
      <c r="O419" s="108">
        <f>_xlfn.XLOOKUP($J419,'Stock Data'!$J$2:$J$1239,'Stock Data'!O$2:O$1239)</f>
        <v>107824712</v>
      </c>
      <c r="P419" s="111">
        <f t="shared" si="27"/>
        <v>-1.4173329455523827E-2</v>
      </c>
    </row>
    <row r="420" spans="1:16" x14ac:dyDescent="0.3">
      <c r="A420" s="101">
        <v>44972</v>
      </c>
      <c r="B420" s="106" t="str">
        <f t="shared" si="24"/>
        <v>Wednesday</v>
      </c>
      <c r="C420" s="108">
        <v>281.01</v>
      </c>
      <c r="D420" s="108">
        <v>281.01</v>
      </c>
      <c r="E420" s="108">
        <v>281.01</v>
      </c>
      <c r="F420" s="108">
        <v>281.01</v>
      </c>
      <c r="G420" s="108">
        <v>100</v>
      </c>
      <c r="H420" s="111">
        <f t="shared" si="26"/>
        <v>3.5587188612067279E-5</v>
      </c>
      <c r="J420" s="102">
        <f t="shared" si="25"/>
        <v>44972</v>
      </c>
      <c r="K420" s="108">
        <f>_xlfn.XLOOKUP($J420,'Stock Data'!$J$2:$J$1239,'Stock Data'!K$2:K$1239)</f>
        <v>41115.96</v>
      </c>
      <c r="L420" s="108">
        <f>_xlfn.XLOOKUP($J420,'Stock Data'!$J$2:$J$1239,'Stock Data'!L$2:L$1239)</f>
        <v>41457.760000000002</v>
      </c>
      <c r="M420" s="108">
        <f>_xlfn.XLOOKUP($J420,'Stock Data'!$J$2:$J$1239,'Stock Data'!M$2:M$1239)</f>
        <v>40918.85</v>
      </c>
      <c r="N420" s="108">
        <f>_xlfn.XLOOKUP($J420,'Stock Data'!$J$2:$J$1239,'Stock Data'!N$2:N$1239)</f>
        <v>41326.85</v>
      </c>
      <c r="O420" s="108">
        <f>_xlfn.XLOOKUP($J420,'Stock Data'!$J$2:$J$1239,'Stock Data'!O$2:O$1239)</f>
        <v>90086916</v>
      </c>
      <c r="P420" s="111">
        <f t="shared" si="27"/>
        <v>4.2937864640136278E-3</v>
      </c>
    </row>
    <row r="421" spans="1:16" x14ac:dyDescent="0.3">
      <c r="A421" s="101">
        <v>44973</v>
      </c>
      <c r="B421" s="106" t="str">
        <f t="shared" si="24"/>
        <v>Thursday</v>
      </c>
      <c r="C421" s="108">
        <v>276.01</v>
      </c>
      <c r="D421" s="108">
        <v>276.01</v>
      </c>
      <c r="E421" s="108">
        <v>276</v>
      </c>
      <c r="F421" s="108">
        <v>276</v>
      </c>
      <c r="G421" s="108">
        <v>200</v>
      </c>
      <c r="H421" s="111">
        <f t="shared" si="26"/>
        <v>-1.7828547026796166E-2</v>
      </c>
      <c r="J421" s="102">
        <f t="shared" si="25"/>
        <v>44973</v>
      </c>
      <c r="K421" s="108">
        <f>_xlfn.XLOOKUP($J421,'Stock Data'!$J$2:$J$1239,'Stock Data'!K$2:K$1239)</f>
        <v>41405.379999999997</v>
      </c>
      <c r="L421" s="108">
        <f>_xlfn.XLOOKUP($J421,'Stock Data'!$J$2:$J$1239,'Stock Data'!L$2:L$1239)</f>
        <v>41619.199999999997</v>
      </c>
      <c r="M421" s="108">
        <f>_xlfn.XLOOKUP($J421,'Stock Data'!$J$2:$J$1239,'Stock Data'!M$2:M$1239)</f>
        <v>41024.78</v>
      </c>
      <c r="N421" s="108">
        <f>_xlfn.XLOOKUP($J421,'Stock Data'!$J$2:$J$1239,'Stock Data'!N$2:N$1239)</f>
        <v>41078.65</v>
      </c>
      <c r="O421" s="108">
        <f>_xlfn.XLOOKUP($J421,'Stock Data'!$J$2:$J$1239,'Stock Data'!O$2:O$1239)</f>
        <v>95701402</v>
      </c>
      <c r="P421" s="111">
        <f t="shared" si="27"/>
        <v>-6.005780745447502E-3</v>
      </c>
    </row>
    <row r="422" spans="1:16" x14ac:dyDescent="0.3">
      <c r="A422" s="101">
        <v>44974</v>
      </c>
      <c r="B422" s="106" t="str">
        <f t="shared" si="24"/>
        <v>Friday</v>
      </c>
      <c r="C422" s="108">
        <v>270</v>
      </c>
      <c r="D422" s="108">
        <v>287</v>
      </c>
      <c r="E422" s="108">
        <v>270</v>
      </c>
      <c r="F422" s="108">
        <v>280.01</v>
      </c>
      <c r="G422" s="108">
        <v>3100</v>
      </c>
      <c r="H422" s="111">
        <f t="shared" si="26"/>
        <v>1.4528985507246343E-2</v>
      </c>
      <c r="J422" s="102">
        <f t="shared" si="25"/>
        <v>44974</v>
      </c>
      <c r="K422" s="108">
        <f>_xlfn.XLOOKUP($J422,'Stock Data'!$J$2:$J$1239,'Stock Data'!K$2:K$1239)</f>
        <v>41076.83</v>
      </c>
      <c r="L422" s="108">
        <f>_xlfn.XLOOKUP($J422,'Stock Data'!$J$2:$J$1239,'Stock Data'!L$2:L$1239)</f>
        <v>41214.07</v>
      </c>
      <c r="M422" s="108">
        <f>_xlfn.XLOOKUP($J422,'Stock Data'!$J$2:$J$1239,'Stock Data'!M$2:M$1239)</f>
        <v>40964.980000000003</v>
      </c>
      <c r="N422" s="108">
        <f>_xlfn.XLOOKUP($J422,'Stock Data'!$J$2:$J$1239,'Stock Data'!N$2:N$1239)</f>
        <v>41118.61</v>
      </c>
      <c r="O422" s="108">
        <f>_xlfn.XLOOKUP($J422,'Stock Data'!$J$2:$J$1239,'Stock Data'!O$2:O$1239)</f>
        <v>65470949</v>
      </c>
      <c r="P422" s="111">
        <f t="shared" si="27"/>
        <v>9.7276809242755361E-4</v>
      </c>
    </row>
    <row r="423" spans="1:16" x14ac:dyDescent="0.3">
      <c r="A423" s="101">
        <v>44977</v>
      </c>
      <c r="B423" s="106" t="str">
        <f t="shared" si="24"/>
        <v>Monday</v>
      </c>
      <c r="C423" s="108">
        <v>280</v>
      </c>
      <c r="D423" s="108">
        <v>280</v>
      </c>
      <c r="E423" s="108">
        <v>280</v>
      </c>
      <c r="F423" s="108">
        <v>280</v>
      </c>
      <c r="G423" s="108">
        <v>400</v>
      </c>
      <c r="H423" s="111">
        <f t="shared" si="26"/>
        <v>-3.5713010249601462E-5</v>
      </c>
      <c r="J423" s="102">
        <f t="shared" si="25"/>
        <v>44977</v>
      </c>
      <c r="K423" s="108">
        <f>_xlfn.XLOOKUP($J423,'Stock Data'!$J$2:$J$1239,'Stock Data'!K$2:K$1239)</f>
        <v>41152.53</v>
      </c>
      <c r="L423" s="108">
        <f>_xlfn.XLOOKUP($J423,'Stock Data'!$J$2:$J$1239,'Stock Data'!L$2:L$1239)</f>
        <v>41169.43</v>
      </c>
      <c r="M423" s="108">
        <f>_xlfn.XLOOKUP($J423,'Stock Data'!$J$2:$J$1239,'Stock Data'!M$2:M$1239)</f>
        <v>40623.97</v>
      </c>
      <c r="N423" s="108">
        <f>_xlfn.XLOOKUP($J423,'Stock Data'!$J$2:$J$1239,'Stock Data'!N$2:N$1239)</f>
        <v>40673.64</v>
      </c>
      <c r="O423" s="108">
        <f>_xlfn.XLOOKUP($J423,'Stock Data'!$J$2:$J$1239,'Stock Data'!O$2:O$1239)</f>
        <v>54102778</v>
      </c>
      <c r="P423" s="111">
        <f t="shared" si="27"/>
        <v>-1.0821620672488715E-2</v>
      </c>
    </row>
    <row r="424" spans="1:16" x14ac:dyDescent="0.3">
      <c r="A424" s="101">
        <v>44979</v>
      </c>
      <c r="B424" s="106" t="str">
        <f t="shared" si="24"/>
        <v>Wednesday</v>
      </c>
      <c r="C424" s="108">
        <v>280</v>
      </c>
      <c r="D424" s="108">
        <v>280</v>
      </c>
      <c r="E424" s="108">
        <v>280</v>
      </c>
      <c r="F424" s="108">
        <v>280</v>
      </c>
      <c r="G424" s="108">
        <v>400</v>
      </c>
      <c r="H424" s="111">
        <f t="shared" si="26"/>
        <v>0</v>
      </c>
      <c r="J424" s="102">
        <f t="shared" si="25"/>
        <v>44979</v>
      </c>
      <c r="K424" s="108">
        <f>_xlfn.XLOOKUP($J424,'Stock Data'!$J$2:$J$1239,'Stock Data'!K$2:K$1239)</f>
        <v>40991.589999999997</v>
      </c>
      <c r="L424" s="108">
        <f>_xlfn.XLOOKUP($J424,'Stock Data'!$J$2:$J$1239,'Stock Data'!L$2:L$1239)</f>
        <v>41212.949999999997</v>
      </c>
      <c r="M424" s="108">
        <f>_xlfn.XLOOKUP($J424,'Stock Data'!$J$2:$J$1239,'Stock Data'!M$2:M$1239)</f>
        <v>40923.03</v>
      </c>
      <c r="N424" s="108">
        <f>_xlfn.XLOOKUP($J424,'Stock Data'!$J$2:$J$1239,'Stock Data'!N$2:N$1239)</f>
        <v>41167.599999999999</v>
      </c>
      <c r="O424" s="108">
        <f>_xlfn.XLOOKUP($J424,'Stock Data'!$J$2:$J$1239,'Stock Data'!O$2:O$1239)</f>
        <v>102581432</v>
      </c>
      <c r="P424" s="111">
        <f t="shared" si="27"/>
        <v>1.2144474898238739E-2</v>
      </c>
    </row>
    <row r="425" spans="1:16" x14ac:dyDescent="0.3">
      <c r="A425" s="101">
        <v>44980</v>
      </c>
      <c r="B425" s="106" t="str">
        <f t="shared" si="24"/>
        <v>Thursday</v>
      </c>
      <c r="C425" s="108">
        <v>280.97000000000003</v>
      </c>
      <c r="D425" s="108">
        <v>280.97000000000003</v>
      </c>
      <c r="E425" s="108">
        <v>280.87</v>
      </c>
      <c r="F425" s="108">
        <v>280.87</v>
      </c>
      <c r="G425" s="108">
        <v>200</v>
      </c>
      <c r="H425" s="111">
        <f t="shared" si="26"/>
        <v>3.1071428571428734E-3</v>
      </c>
      <c r="J425" s="102">
        <f t="shared" si="25"/>
        <v>44980</v>
      </c>
      <c r="K425" s="108">
        <f>_xlfn.XLOOKUP($J425,'Stock Data'!$J$2:$J$1239,'Stock Data'!K$2:K$1239)</f>
        <v>41168.22</v>
      </c>
      <c r="L425" s="108">
        <f>_xlfn.XLOOKUP($J425,'Stock Data'!$J$2:$J$1239,'Stock Data'!L$2:L$1239)</f>
        <v>41168.22</v>
      </c>
      <c r="M425" s="108">
        <f>_xlfn.XLOOKUP($J425,'Stock Data'!$J$2:$J$1239,'Stock Data'!M$2:M$1239)</f>
        <v>40772.519999999997</v>
      </c>
      <c r="N425" s="108">
        <f>_xlfn.XLOOKUP($J425,'Stock Data'!$J$2:$J$1239,'Stock Data'!N$2:N$1239)</f>
        <v>40838.51</v>
      </c>
      <c r="O425" s="108">
        <f>_xlfn.XLOOKUP($J425,'Stock Data'!$J$2:$J$1239,'Stock Data'!O$2:O$1239)</f>
        <v>94576734</v>
      </c>
      <c r="P425" s="111">
        <f t="shared" si="27"/>
        <v>-7.993907830429671E-3</v>
      </c>
    </row>
    <row r="426" spans="1:16" x14ac:dyDescent="0.3">
      <c r="A426" s="101">
        <v>44981</v>
      </c>
      <c r="B426" s="106" t="str">
        <f t="shared" si="24"/>
        <v>Friday</v>
      </c>
      <c r="C426" s="108">
        <v>278</v>
      </c>
      <c r="D426" s="108">
        <v>278</v>
      </c>
      <c r="E426" s="108">
        <v>278</v>
      </c>
      <c r="F426" s="108">
        <v>278</v>
      </c>
      <c r="G426" s="108">
        <v>200</v>
      </c>
      <c r="H426" s="111">
        <f t="shared" si="26"/>
        <v>-1.0218250436144851E-2</v>
      </c>
      <c r="J426" s="102">
        <f t="shared" si="25"/>
        <v>44981</v>
      </c>
      <c r="K426" s="108">
        <f>_xlfn.XLOOKUP($J426,'Stock Data'!$J$2:$J$1239,'Stock Data'!K$2:K$1239)</f>
        <v>40847.39</v>
      </c>
      <c r="L426" s="108">
        <f>_xlfn.XLOOKUP($J426,'Stock Data'!$J$2:$J$1239,'Stock Data'!L$2:L$1239)</f>
        <v>40979.550000000003</v>
      </c>
      <c r="M426" s="108">
        <f>_xlfn.XLOOKUP($J426,'Stock Data'!$J$2:$J$1239,'Stock Data'!M$2:M$1239)</f>
        <v>40681.9</v>
      </c>
      <c r="N426" s="108">
        <f>_xlfn.XLOOKUP($J426,'Stock Data'!$J$2:$J$1239,'Stock Data'!N$2:N$1239)</f>
        <v>40707.760000000002</v>
      </c>
      <c r="O426" s="108">
        <f>_xlfn.XLOOKUP($J426,'Stock Data'!$J$2:$J$1239,'Stock Data'!O$2:O$1239)</f>
        <v>76072177</v>
      </c>
      <c r="P426" s="111">
        <f t="shared" si="27"/>
        <v>-3.201634927425119E-3</v>
      </c>
    </row>
    <row r="427" spans="1:16" x14ac:dyDescent="0.3">
      <c r="A427" s="101">
        <v>44985</v>
      </c>
      <c r="B427" s="106" t="str">
        <f t="shared" si="24"/>
        <v>Tuesday</v>
      </c>
      <c r="C427" s="108">
        <v>270.10000000000002</v>
      </c>
      <c r="D427" s="108">
        <v>270.10000000000002</v>
      </c>
      <c r="E427" s="108">
        <v>268.5</v>
      </c>
      <c r="F427" s="108">
        <v>269.5</v>
      </c>
      <c r="G427" s="108">
        <v>1400</v>
      </c>
      <c r="H427" s="111">
        <f t="shared" si="26"/>
        <v>-3.0575539568345324E-2</v>
      </c>
      <c r="J427" s="102">
        <f t="shared" si="25"/>
        <v>44985</v>
      </c>
      <c r="K427" s="108">
        <f>_xlfn.XLOOKUP($J427,'Stock Data'!$J$2:$J$1239,'Stock Data'!K$2:K$1239)</f>
        <v>40854.82</v>
      </c>
      <c r="L427" s="108">
        <f>_xlfn.XLOOKUP($J427,'Stock Data'!$J$2:$J$1239,'Stock Data'!L$2:L$1239)</f>
        <v>40854.82</v>
      </c>
      <c r="M427" s="108">
        <f>_xlfn.XLOOKUP($J427,'Stock Data'!$J$2:$J$1239,'Stock Data'!M$2:M$1239)</f>
        <v>40436.36</v>
      </c>
      <c r="N427" s="108">
        <f>_xlfn.XLOOKUP($J427,'Stock Data'!$J$2:$J$1239,'Stock Data'!N$2:N$1239)</f>
        <v>40510.370000000003</v>
      </c>
      <c r="O427" s="108">
        <f>_xlfn.XLOOKUP($J427,'Stock Data'!$J$2:$J$1239,'Stock Data'!O$2:O$1239)</f>
        <v>68768929</v>
      </c>
      <c r="P427" s="111">
        <f t="shared" si="27"/>
        <v>-4.8489526321271277E-3</v>
      </c>
    </row>
    <row r="428" spans="1:16" x14ac:dyDescent="0.3">
      <c r="A428" s="101">
        <v>44987</v>
      </c>
      <c r="B428" s="106" t="str">
        <f t="shared" si="24"/>
        <v>Thursday</v>
      </c>
      <c r="C428" s="108">
        <v>265</v>
      </c>
      <c r="D428" s="108">
        <v>266.01</v>
      </c>
      <c r="E428" s="108">
        <v>265</v>
      </c>
      <c r="F428" s="108">
        <v>265.75</v>
      </c>
      <c r="G428" s="108">
        <v>3700</v>
      </c>
      <c r="H428" s="111">
        <f t="shared" si="26"/>
        <v>-1.3914656771799629E-2</v>
      </c>
      <c r="J428" s="102">
        <f t="shared" si="25"/>
        <v>44987</v>
      </c>
      <c r="K428" s="108">
        <f>_xlfn.XLOOKUP($J428,'Stock Data'!$J$2:$J$1239,'Stock Data'!K$2:K$1239)</f>
        <v>40382.400000000001</v>
      </c>
      <c r="L428" s="108">
        <f>_xlfn.XLOOKUP($J428,'Stock Data'!$J$2:$J$1239,'Stock Data'!L$2:L$1239)</f>
        <v>40856.81</v>
      </c>
      <c r="M428" s="108">
        <f>_xlfn.XLOOKUP($J428,'Stock Data'!$J$2:$J$1239,'Stock Data'!M$2:M$1239)</f>
        <v>40340.410000000003</v>
      </c>
      <c r="N428" s="108">
        <f>_xlfn.XLOOKUP($J428,'Stock Data'!$J$2:$J$1239,'Stock Data'!N$2:N$1239)</f>
        <v>40670.879999999997</v>
      </c>
      <c r="O428" s="108">
        <f>_xlfn.XLOOKUP($J428,'Stock Data'!$J$2:$J$1239,'Stock Data'!O$2:O$1239)</f>
        <v>87704303</v>
      </c>
      <c r="P428" s="111">
        <f t="shared" si="27"/>
        <v>3.9621953588672423E-3</v>
      </c>
    </row>
    <row r="429" spans="1:16" x14ac:dyDescent="0.3">
      <c r="A429" s="101">
        <v>44988</v>
      </c>
      <c r="B429" s="106" t="str">
        <f t="shared" si="24"/>
        <v>Friday</v>
      </c>
      <c r="C429" s="108">
        <v>265</v>
      </c>
      <c r="D429" s="108">
        <v>266</v>
      </c>
      <c r="E429" s="108">
        <v>265</v>
      </c>
      <c r="F429" s="108">
        <v>265.2</v>
      </c>
      <c r="G429" s="108">
        <v>2200</v>
      </c>
      <c r="H429" s="111">
        <f t="shared" si="26"/>
        <v>-2.0696142991533822E-3</v>
      </c>
      <c r="J429" s="102">
        <f t="shared" si="25"/>
        <v>44988</v>
      </c>
      <c r="K429" s="108">
        <f>_xlfn.XLOOKUP($J429,'Stock Data'!$J$2:$J$1239,'Stock Data'!K$2:K$1239)</f>
        <v>40487.94</v>
      </c>
      <c r="L429" s="108">
        <f>_xlfn.XLOOKUP($J429,'Stock Data'!$J$2:$J$1239,'Stock Data'!L$2:L$1239)</f>
        <v>41361.64</v>
      </c>
      <c r="M429" s="108">
        <f>_xlfn.XLOOKUP($J429,'Stock Data'!$J$2:$J$1239,'Stock Data'!M$2:M$1239)</f>
        <v>40487.279999999999</v>
      </c>
      <c r="N429" s="108">
        <f>_xlfn.XLOOKUP($J429,'Stock Data'!$J$2:$J$1239,'Stock Data'!N$2:N$1239)</f>
        <v>41337</v>
      </c>
      <c r="O429" s="108">
        <f>_xlfn.XLOOKUP($J429,'Stock Data'!$J$2:$J$1239,'Stock Data'!O$2:O$1239)</f>
        <v>110676613</v>
      </c>
      <c r="P429" s="111">
        <f t="shared" si="27"/>
        <v>1.6378303100400154E-2</v>
      </c>
    </row>
    <row r="430" spans="1:16" x14ac:dyDescent="0.3">
      <c r="A430" s="101">
        <v>44991</v>
      </c>
      <c r="B430" s="106" t="str">
        <f t="shared" si="24"/>
        <v>Monday</v>
      </c>
      <c r="C430" s="108">
        <v>283</v>
      </c>
      <c r="D430" s="108">
        <v>283</v>
      </c>
      <c r="E430" s="108">
        <v>265.35000000000002</v>
      </c>
      <c r="F430" s="108">
        <v>266.01</v>
      </c>
      <c r="G430" s="108">
        <v>2400</v>
      </c>
      <c r="H430" s="111">
        <f t="shared" si="26"/>
        <v>3.0542986425339453E-3</v>
      </c>
      <c r="J430" s="102">
        <f t="shared" si="25"/>
        <v>44991</v>
      </c>
      <c r="K430" s="108">
        <f>_xlfn.XLOOKUP($J430,'Stock Data'!$J$2:$J$1239,'Stock Data'!K$2:K$1239)</f>
        <v>41429.370000000003</v>
      </c>
      <c r="L430" s="108">
        <f>_xlfn.XLOOKUP($J430,'Stock Data'!$J$2:$J$1239,'Stock Data'!L$2:L$1239)</f>
        <v>41797.71</v>
      </c>
      <c r="M430" s="108">
        <f>_xlfn.XLOOKUP($J430,'Stock Data'!$J$2:$J$1239,'Stock Data'!M$2:M$1239)</f>
        <v>41344.54</v>
      </c>
      <c r="N430" s="108">
        <f>_xlfn.XLOOKUP($J430,'Stock Data'!$J$2:$J$1239,'Stock Data'!N$2:N$1239)</f>
        <v>41434.33</v>
      </c>
      <c r="O430" s="108">
        <f>_xlfn.XLOOKUP($J430,'Stock Data'!$J$2:$J$1239,'Stock Data'!O$2:O$1239)</f>
        <v>96270181</v>
      </c>
      <c r="P430" s="111">
        <f t="shared" si="27"/>
        <v>2.3545491932167729E-3</v>
      </c>
    </row>
    <row r="431" spans="1:16" x14ac:dyDescent="0.3">
      <c r="A431" s="101">
        <v>44992</v>
      </c>
      <c r="B431" s="106" t="str">
        <f t="shared" si="24"/>
        <v>Tuesday</v>
      </c>
      <c r="C431" s="108">
        <v>264.02999999999997</v>
      </c>
      <c r="D431" s="108">
        <v>264.02999999999997</v>
      </c>
      <c r="E431" s="108">
        <v>264.02999999999997</v>
      </c>
      <c r="F431" s="108">
        <v>264.02999999999997</v>
      </c>
      <c r="G431" s="108">
        <v>100</v>
      </c>
      <c r="H431" s="111">
        <f t="shared" si="26"/>
        <v>-7.4433291981505145E-3</v>
      </c>
      <c r="J431" s="102">
        <f t="shared" si="25"/>
        <v>44992</v>
      </c>
      <c r="K431" s="108">
        <f>_xlfn.XLOOKUP($J431,'Stock Data'!$J$2:$J$1239,'Stock Data'!K$2:K$1239)</f>
        <v>41504.550000000003</v>
      </c>
      <c r="L431" s="108">
        <f>_xlfn.XLOOKUP($J431,'Stock Data'!$J$2:$J$1239,'Stock Data'!L$2:L$1239)</f>
        <v>41530.19</v>
      </c>
      <c r="M431" s="108">
        <f>_xlfn.XLOOKUP($J431,'Stock Data'!$J$2:$J$1239,'Stock Data'!M$2:M$1239)</f>
        <v>41334.69</v>
      </c>
      <c r="N431" s="108">
        <f>_xlfn.XLOOKUP($J431,'Stock Data'!$J$2:$J$1239,'Stock Data'!N$2:N$1239)</f>
        <v>41334.69</v>
      </c>
      <c r="O431" s="108">
        <f>_xlfn.XLOOKUP($J431,'Stock Data'!$J$2:$J$1239,'Stock Data'!O$2:O$1239)</f>
        <v>87912789</v>
      </c>
      <c r="P431" s="111">
        <f t="shared" si="27"/>
        <v>-2.4047691853590829E-3</v>
      </c>
    </row>
    <row r="432" spans="1:16" x14ac:dyDescent="0.3">
      <c r="A432" s="101">
        <v>44993</v>
      </c>
      <c r="B432" s="106" t="str">
        <f t="shared" si="24"/>
        <v>Wednesday</v>
      </c>
      <c r="C432" s="108">
        <v>261.2</v>
      </c>
      <c r="D432" s="108">
        <v>261.2</v>
      </c>
      <c r="E432" s="108">
        <v>261.2</v>
      </c>
      <c r="F432" s="108">
        <v>261.2</v>
      </c>
      <c r="G432" s="108">
        <v>200</v>
      </c>
      <c r="H432" s="111">
        <f t="shared" si="26"/>
        <v>-1.0718478960724101E-2</v>
      </c>
      <c r="J432" s="102">
        <f t="shared" si="25"/>
        <v>44993</v>
      </c>
      <c r="K432" s="108">
        <f>_xlfn.XLOOKUP($J432,'Stock Data'!$J$2:$J$1239,'Stock Data'!K$2:K$1239)</f>
        <v>41420.550000000003</v>
      </c>
      <c r="L432" s="108">
        <f>_xlfn.XLOOKUP($J432,'Stock Data'!$J$2:$J$1239,'Stock Data'!L$2:L$1239)</f>
        <v>41621.71</v>
      </c>
      <c r="M432" s="108">
        <f>_xlfn.XLOOKUP($J432,'Stock Data'!$J$2:$J$1239,'Stock Data'!M$2:M$1239)</f>
        <v>41340.81</v>
      </c>
      <c r="N432" s="108">
        <f>_xlfn.XLOOKUP($J432,'Stock Data'!$J$2:$J$1239,'Stock Data'!N$2:N$1239)</f>
        <v>41358.93</v>
      </c>
      <c r="O432" s="108">
        <f>_xlfn.XLOOKUP($J432,'Stock Data'!$J$2:$J$1239,'Stock Data'!O$2:O$1239)</f>
        <v>89274553</v>
      </c>
      <c r="P432" s="111">
        <f t="shared" si="27"/>
        <v>5.8643236467959383E-4</v>
      </c>
    </row>
    <row r="433" spans="1:16" x14ac:dyDescent="0.3">
      <c r="A433" s="101">
        <v>44994</v>
      </c>
      <c r="B433" s="106" t="str">
        <f t="shared" si="24"/>
        <v>Thursday</v>
      </c>
      <c r="C433" s="108">
        <v>258.01</v>
      </c>
      <c r="D433" s="108">
        <v>280.79000000000002</v>
      </c>
      <c r="E433" s="108">
        <v>258.01</v>
      </c>
      <c r="F433" s="108">
        <v>280.79000000000002</v>
      </c>
      <c r="G433" s="108">
        <v>2400</v>
      </c>
      <c r="H433" s="111">
        <f t="shared" si="26"/>
        <v>7.5000000000000122E-2</v>
      </c>
      <c r="J433" s="102">
        <f t="shared" si="25"/>
        <v>44994</v>
      </c>
      <c r="K433" s="108">
        <f>_xlfn.XLOOKUP($J433,'Stock Data'!$J$2:$J$1239,'Stock Data'!K$2:K$1239)</f>
        <v>41424.47</v>
      </c>
      <c r="L433" s="108">
        <f>_xlfn.XLOOKUP($J433,'Stock Data'!$J$2:$J$1239,'Stock Data'!L$2:L$1239)</f>
        <v>41648.080000000002</v>
      </c>
      <c r="M433" s="108">
        <f>_xlfn.XLOOKUP($J433,'Stock Data'!$J$2:$J$1239,'Stock Data'!M$2:M$1239)</f>
        <v>41397.980000000003</v>
      </c>
      <c r="N433" s="108">
        <f>_xlfn.XLOOKUP($J433,'Stock Data'!$J$2:$J$1239,'Stock Data'!N$2:N$1239)</f>
        <v>41585.54</v>
      </c>
      <c r="O433" s="108">
        <f>_xlfn.XLOOKUP($J433,'Stock Data'!$J$2:$J$1239,'Stock Data'!O$2:O$1239)</f>
        <v>113952877</v>
      </c>
      <c r="P433" s="111">
        <f t="shared" si="27"/>
        <v>5.4791069304742793E-3</v>
      </c>
    </row>
    <row r="434" spans="1:16" x14ac:dyDescent="0.3">
      <c r="A434" s="101">
        <v>44995</v>
      </c>
      <c r="B434" s="106" t="str">
        <f t="shared" si="24"/>
        <v>Friday</v>
      </c>
      <c r="C434" s="108">
        <v>278.99</v>
      </c>
      <c r="D434" s="108">
        <v>280</v>
      </c>
      <c r="E434" s="108">
        <v>278.99</v>
      </c>
      <c r="F434" s="108">
        <v>279</v>
      </c>
      <c r="G434" s="108">
        <v>700</v>
      </c>
      <c r="H434" s="111">
        <f t="shared" si="26"/>
        <v>-6.374870899960897E-3</v>
      </c>
      <c r="J434" s="102">
        <f t="shared" si="25"/>
        <v>44995</v>
      </c>
      <c r="K434" s="108">
        <f>_xlfn.XLOOKUP($J434,'Stock Data'!$J$2:$J$1239,'Stock Data'!K$2:K$1239)</f>
        <v>41668.32</v>
      </c>
      <c r="L434" s="108">
        <f>_xlfn.XLOOKUP($J434,'Stock Data'!$J$2:$J$1239,'Stock Data'!L$2:L$1239)</f>
        <v>41902.019999999997</v>
      </c>
      <c r="M434" s="108">
        <f>_xlfn.XLOOKUP($J434,'Stock Data'!$J$2:$J$1239,'Stock Data'!M$2:M$1239)</f>
        <v>41668.32</v>
      </c>
      <c r="N434" s="108">
        <f>_xlfn.XLOOKUP($J434,'Stock Data'!$J$2:$J$1239,'Stock Data'!N$2:N$1239)</f>
        <v>41793.870000000003</v>
      </c>
      <c r="O434" s="108">
        <f>_xlfn.XLOOKUP($J434,'Stock Data'!$J$2:$J$1239,'Stock Data'!O$2:O$1239)</f>
        <v>102284945</v>
      </c>
      <c r="P434" s="111">
        <f t="shared" si="27"/>
        <v>5.009674035734578E-3</v>
      </c>
    </row>
    <row r="435" spans="1:16" x14ac:dyDescent="0.3">
      <c r="A435" s="101">
        <v>44998</v>
      </c>
      <c r="B435" s="106" t="str">
        <f t="shared" si="24"/>
        <v>Monday</v>
      </c>
      <c r="C435" s="108">
        <v>279</v>
      </c>
      <c r="D435" s="108">
        <v>280</v>
      </c>
      <c r="E435" s="108">
        <v>279</v>
      </c>
      <c r="F435" s="108">
        <v>280</v>
      </c>
      <c r="G435" s="108">
        <v>400</v>
      </c>
      <c r="H435" s="111">
        <f t="shared" si="26"/>
        <v>3.5842293906810036E-3</v>
      </c>
      <c r="J435" s="102">
        <f t="shared" si="25"/>
        <v>44998</v>
      </c>
      <c r="K435" s="108">
        <f>_xlfn.XLOOKUP($J435,'Stock Data'!$J$2:$J$1239,'Stock Data'!K$2:K$1239)</f>
        <v>41905.949999999997</v>
      </c>
      <c r="L435" s="108">
        <f>_xlfn.XLOOKUP($J435,'Stock Data'!$J$2:$J$1239,'Stock Data'!L$2:L$1239)</f>
        <v>42291.77</v>
      </c>
      <c r="M435" s="108">
        <f>_xlfn.XLOOKUP($J435,'Stock Data'!$J$2:$J$1239,'Stock Data'!M$2:M$1239)</f>
        <v>41785.480000000003</v>
      </c>
      <c r="N435" s="108">
        <f>_xlfn.XLOOKUP($J435,'Stock Data'!$J$2:$J$1239,'Stock Data'!N$2:N$1239)</f>
        <v>41856.85</v>
      </c>
      <c r="O435" s="108">
        <f>_xlfn.XLOOKUP($J435,'Stock Data'!$J$2:$J$1239,'Stock Data'!O$2:O$1239)</f>
        <v>112142994</v>
      </c>
      <c r="P435" s="111">
        <f t="shared" si="27"/>
        <v>1.5069195554275284E-3</v>
      </c>
    </row>
    <row r="436" spans="1:16" x14ac:dyDescent="0.3">
      <c r="A436" s="101">
        <v>44999</v>
      </c>
      <c r="B436" s="106" t="str">
        <f t="shared" si="24"/>
        <v>Tuesday</v>
      </c>
      <c r="C436" s="108">
        <v>279.02</v>
      </c>
      <c r="D436" s="108">
        <v>279.02</v>
      </c>
      <c r="E436" s="108">
        <v>269.26</v>
      </c>
      <c r="F436" s="108">
        <v>269.26</v>
      </c>
      <c r="G436" s="108">
        <v>200</v>
      </c>
      <c r="H436" s="111">
        <f t="shared" si="26"/>
        <v>-3.8357142857142888E-2</v>
      </c>
      <c r="J436" s="102">
        <f t="shared" si="25"/>
        <v>44999</v>
      </c>
      <c r="K436" s="108">
        <f>_xlfn.XLOOKUP($J436,'Stock Data'!$J$2:$J$1239,'Stock Data'!K$2:K$1239)</f>
        <v>41829.040000000001</v>
      </c>
      <c r="L436" s="108">
        <f>_xlfn.XLOOKUP($J436,'Stock Data'!$J$2:$J$1239,'Stock Data'!L$2:L$1239)</f>
        <v>41953.78</v>
      </c>
      <c r="M436" s="108">
        <f>_xlfn.XLOOKUP($J436,'Stock Data'!$J$2:$J$1239,'Stock Data'!M$2:M$1239)</f>
        <v>41705.82</v>
      </c>
      <c r="N436" s="108">
        <f>_xlfn.XLOOKUP($J436,'Stock Data'!$J$2:$J$1239,'Stock Data'!N$2:N$1239)</f>
        <v>41816.43</v>
      </c>
      <c r="O436" s="108">
        <f>_xlfn.XLOOKUP($J436,'Stock Data'!$J$2:$J$1239,'Stock Data'!O$2:O$1239)</f>
        <v>69046313</v>
      </c>
      <c r="P436" s="111">
        <f t="shared" si="27"/>
        <v>-9.6567228542038534E-4</v>
      </c>
    </row>
    <row r="437" spans="1:16" x14ac:dyDescent="0.3">
      <c r="A437" s="101">
        <v>45000</v>
      </c>
      <c r="B437" s="106" t="str">
        <f t="shared" si="24"/>
        <v>Wednesday</v>
      </c>
      <c r="C437" s="108">
        <v>273</v>
      </c>
      <c r="D437" s="108">
        <v>273</v>
      </c>
      <c r="E437" s="108">
        <v>269.26</v>
      </c>
      <c r="F437" s="108">
        <v>273</v>
      </c>
      <c r="G437" s="108">
        <v>300</v>
      </c>
      <c r="H437" s="111">
        <f t="shared" si="26"/>
        <v>1.3889920522914689E-2</v>
      </c>
      <c r="J437" s="102">
        <f t="shared" si="25"/>
        <v>45000</v>
      </c>
      <c r="K437" s="108">
        <f>_xlfn.XLOOKUP($J437,'Stock Data'!$J$2:$J$1239,'Stock Data'!K$2:K$1239)</f>
        <v>41735.22</v>
      </c>
      <c r="L437" s="108">
        <f>_xlfn.XLOOKUP($J437,'Stock Data'!$J$2:$J$1239,'Stock Data'!L$2:L$1239)</f>
        <v>42010.06</v>
      </c>
      <c r="M437" s="108">
        <f>_xlfn.XLOOKUP($J437,'Stock Data'!$J$2:$J$1239,'Stock Data'!M$2:M$1239)</f>
        <v>41603.760000000002</v>
      </c>
      <c r="N437" s="108">
        <f>_xlfn.XLOOKUP($J437,'Stock Data'!$J$2:$J$1239,'Stock Data'!N$2:N$1239)</f>
        <v>41874.04</v>
      </c>
      <c r="O437" s="108">
        <f>_xlfn.XLOOKUP($J437,'Stock Data'!$J$2:$J$1239,'Stock Data'!O$2:O$1239)</f>
        <v>129039165</v>
      </c>
      <c r="P437" s="111">
        <f t="shared" si="27"/>
        <v>1.3776881479361242E-3</v>
      </c>
    </row>
    <row r="438" spans="1:16" x14ac:dyDescent="0.3">
      <c r="A438" s="101">
        <v>45001</v>
      </c>
      <c r="B438" s="106" t="str">
        <f t="shared" si="24"/>
        <v>Thursday</v>
      </c>
      <c r="C438" s="108">
        <v>280</v>
      </c>
      <c r="D438" s="108">
        <v>280</v>
      </c>
      <c r="E438" s="108">
        <v>270</v>
      </c>
      <c r="F438" s="108">
        <v>270</v>
      </c>
      <c r="G438" s="108">
        <v>1000</v>
      </c>
      <c r="H438" s="111">
        <f t="shared" si="26"/>
        <v>-1.098901098901099E-2</v>
      </c>
      <c r="J438" s="102">
        <f t="shared" si="25"/>
        <v>45001</v>
      </c>
      <c r="K438" s="108">
        <f>_xlfn.XLOOKUP($J438,'Stock Data'!$J$2:$J$1239,'Stock Data'!K$2:K$1239)</f>
        <v>41959.25</v>
      </c>
      <c r="L438" s="108">
        <f>_xlfn.XLOOKUP($J438,'Stock Data'!$J$2:$J$1239,'Stock Data'!L$2:L$1239)</f>
        <v>42123.45</v>
      </c>
      <c r="M438" s="108">
        <f>_xlfn.XLOOKUP($J438,'Stock Data'!$J$2:$J$1239,'Stock Data'!M$2:M$1239)</f>
        <v>41641.230000000003</v>
      </c>
      <c r="N438" s="108">
        <f>_xlfn.XLOOKUP($J438,'Stock Data'!$J$2:$J$1239,'Stock Data'!N$2:N$1239)</f>
        <v>41694.089999999997</v>
      </c>
      <c r="O438" s="108">
        <f>_xlfn.XLOOKUP($J438,'Stock Data'!$J$2:$J$1239,'Stock Data'!O$2:O$1239)</f>
        <v>115108536</v>
      </c>
      <c r="P438" s="111">
        <f t="shared" si="27"/>
        <v>-4.2974119526084506E-3</v>
      </c>
    </row>
    <row r="439" spans="1:16" x14ac:dyDescent="0.3">
      <c r="A439" s="101">
        <v>45005</v>
      </c>
      <c r="B439" s="106" t="str">
        <f t="shared" si="24"/>
        <v>Monday</v>
      </c>
      <c r="C439" s="108">
        <v>268</v>
      </c>
      <c r="D439" s="108">
        <v>268</v>
      </c>
      <c r="E439" s="108">
        <v>268</v>
      </c>
      <c r="F439" s="108">
        <v>268</v>
      </c>
      <c r="G439" s="108">
        <v>100</v>
      </c>
      <c r="H439" s="111">
        <f t="shared" si="26"/>
        <v>-7.4074074074074077E-3</v>
      </c>
      <c r="J439" s="102">
        <f t="shared" si="25"/>
        <v>45005</v>
      </c>
      <c r="K439" s="108">
        <f>_xlfn.XLOOKUP($J439,'Stock Data'!$J$2:$J$1239,'Stock Data'!K$2:K$1239)</f>
        <v>41334.86</v>
      </c>
      <c r="L439" s="108">
        <f>_xlfn.XLOOKUP($J439,'Stock Data'!$J$2:$J$1239,'Stock Data'!L$2:L$1239)</f>
        <v>41398.03</v>
      </c>
      <c r="M439" s="108">
        <f>_xlfn.XLOOKUP($J439,'Stock Data'!$J$2:$J$1239,'Stock Data'!M$2:M$1239)</f>
        <v>40909.24</v>
      </c>
      <c r="N439" s="108">
        <f>_xlfn.XLOOKUP($J439,'Stock Data'!$J$2:$J$1239,'Stock Data'!N$2:N$1239)</f>
        <v>40918.449999999997</v>
      </c>
      <c r="O439" s="108">
        <f>_xlfn.XLOOKUP($J439,'Stock Data'!$J$2:$J$1239,'Stock Data'!O$2:O$1239)</f>
        <v>92207003</v>
      </c>
      <c r="P439" s="111">
        <f t="shared" si="27"/>
        <v>-1.8603116173059528E-2</v>
      </c>
    </row>
    <row r="440" spans="1:16" x14ac:dyDescent="0.3">
      <c r="A440" s="101">
        <v>45007</v>
      </c>
      <c r="B440" s="106" t="str">
        <f t="shared" si="24"/>
        <v>Wednesday</v>
      </c>
      <c r="C440" s="108">
        <v>268.91000000000003</v>
      </c>
      <c r="D440" s="108">
        <v>275</v>
      </c>
      <c r="E440" s="108">
        <v>265</v>
      </c>
      <c r="F440" s="108">
        <v>275</v>
      </c>
      <c r="G440" s="108">
        <v>2000</v>
      </c>
      <c r="H440" s="111">
        <f t="shared" si="26"/>
        <v>2.6119402985074626E-2</v>
      </c>
      <c r="J440" s="102">
        <f t="shared" si="25"/>
        <v>45007</v>
      </c>
      <c r="K440" s="108">
        <f>_xlfn.XLOOKUP($J440,'Stock Data'!$J$2:$J$1239,'Stock Data'!K$2:K$1239)</f>
        <v>40898.69</v>
      </c>
      <c r="L440" s="108">
        <f>_xlfn.XLOOKUP($J440,'Stock Data'!$J$2:$J$1239,'Stock Data'!L$2:L$1239)</f>
        <v>40998.39</v>
      </c>
      <c r="M440" s="108">
        <f>_xlfn.XLOOKUP($J440,'Stock Data'!$J$2:$J$1239,'Stock Data'!M$2:M$1239)</f>
        <v>40352.46</v>
      </c>
      <c r="N440" s="108">
        <f>_xlfn.XLOOKUP($J440,'Stock Data'!$J$2:$J$1239,'Stock Data'!N$2:N$1239)</f>
        <v>40376.1</v>
      </c>
      <c r="O440" s="108">
        <f>_xlfn.XLOOKUP($J440,'Stock Data'!$J$2:$J$1239,'Stock Data'!O$2:O$1239)</f>
        <v>67397756</v>
      </c>
      <c r="P440" s="111">
        <f t="shared" si="27"/>
        <v>-1.3254412129491674E-2</v>
      </c>
    </row>
    <row r="441" spans="1:16" x14ac:dyDescent="0.3">
      <c r="A441" s="101">
        <v>45012</v>
      </c>
      <c r="B441" s="106" t="str">
        <f t="shared" si="24"/>
        <v>Monday</v>
      </c>
      <c r="C441" s="108">
        <v>275</v>
      </c>
      <c r="D441" s="108">
        <v>275</v>
      </c>
      <c r="E441" s="108">
        <v>275</v>
      </c>
      <c r="F441" s="108">
        <v>275</v>
      </c>
      <c r="G441" s="108">
        <v>200</v>
      </c>
      <c r="H441" s="111">
        <f t="shared" si="26"/>
        <v>0</v>
      </c>
      <c r="J441" s="102">
        <f t="shared" si="25"/>
        <v>45012</v>
      </c>
      <c r="K441" s="108">
        <f>_xlfn.XLOOKUP($J441,'Stock Data'!$J$2:$J$1239,'Stock Data'!K$2:K$1239)</f>
        <v>39850.99</v>
      </c>
      <c r="L441" s="108">
        <f>_xlfn.XLOOKUP($J441,'Stock Data'!$J$2:$J$1239,'Stock Data'!L$2:L$1239)</f>
        <v>40066.730000000003</v>
      </c>
      <c r="M441" s="108">
        <f>_xlfn.XLOOKUP($J441,'Stock Data'!$J$2:$J$1239,'Stock Data'!M$2:M$1239)</f>
        <v>39840.71</v>
      </c>
      <c r="N441" s="108">
        <f>_xlfn.XLOOKUP($J441,'Stock Data'!$J$2:$J$1239,'Stock Data'!N$2:N$1239)</f>
        <v>40000.370000000003</v>
      </c>
      <c r="O441" s="108">
        <f>_xlfn.XLOOKUP($J441,'Stock Data'!$J$2:$J$1239,'Stock Data'!O$2:O$1239)</f>
        <v>36471249</v>
      </c>
      <c r="P441" s="111">
        <f t="shared" si="27"/>
        <v>-9.3057526606085267E-3</v>
      </c>
    </row>
    <row r="442" spans="1:16" x14ac:dyDescent="0.3">
      <c r="A442" s="101">
        <v>45013</v>
      </c>
      <c r="B442" s="106" t="str">
        <f t="shared" si="24"/>
        <v>Tuesday</v>
      </c>
      <c r="C442" s="108">
        <v>265.07</v>
      </c>
      <c r="D442" s="108">
        <v>265.07</v>
      </c>
      <c r="E442" s="108">
        <v>265.07</v>
      </c>
      <c r="F442" s="108">
        <v>265.07</v>
      </c>
      <c r="G442" s="108">
        <v>100</v>
      </c>
      <c r="H442" s="111">
        <f t="shared" si="26"/>
        <v>-3.6109090909090931E-2</v>
      </c>
      <c r="J442" s="102">
        <f t="shared" si="25"/>
        <v>45013</v>
      </c>
      <c r="K442" s="108">
        <f>_xlfn.XLOOKUP($J442,'Stock Data'!$J$2:$J$1239,'Stock Data'!K$2:K$1239)</f>
        <v>40022.160000000003</v>
      </c>
      <c r="L442" s="108">
        <f>_xlfn.XLOOKUP($J442,'Stock Data'!$J$2:$J$1239,'Stock Data'!L$2:L$1239)</f>
        <v>40204.400000000001</v>
      </c>
      <c r="M442" s="108">
        <f>_xlfn.XLOOKUP($J442,'Stock Data'!$J$2:$J$1239,'Stock Data'!M$2:M$1239)</f>
        <v>40022.160000000003</v>
      </c>
      <c r="N442" s="108">
        <f>_xlfn.XLOOKUP($J442,'Stock Data'!$J$2:$J$1239,'Stock Data'!N$2:N$1239)</f>
        <v>40082.370000000003</v>
      </c>
      <c r="O442" s="108">
        <f>_xlfn.XLOOKUP($J442,'Stock Data'!$J$2:$J$1239,'Stock Data'!O$2:O$1239)</f>
        <v>36703040</v>
      </c>
      <c r="P442" s="111">
        <f t="shared" si="27"/>
        <v>2.0499810376754012E-3</v>
      </c>
    </row>
    <row r="443" spans="1:16" x14ac:dyDescent="0.3">
      <c r="A443" s="101">
        <v>45014</v>
      </c>
      <c r="B443" s="106" t="str">
        <f t="shared" si="24"/>
        <v>Wednesday</v>
      </c>
      <c r="C443" s="108">
        <v>265.01</v>
      </c>
      <c r="D443" s="108">
        <v>275</v>
      </c>
      <c r="E443" s="108">
        <v>265.01</v>
      </c>
      <c r="F443" s="108">
        <v>275</v>
      </c>
      <c r="G443" s="108">
        <v>700</v>
      </c>
      <c r="H443" s="111">
        <f t="shared" si="26"/>
        <v>3.746180254272459E-2</v>
      </c>
      <c r="J443" s="102">
        <f t="shared" si="25"/>
        <v>45014</v>
      </c>
      <c r="K443" s="108">
        <f>_xlfn.XLOOKUP($J443,'Stock Data'!$J$2:$J$1239,'Stock Data'!K$2:K$1239)</f>
        <v>40125.68</v>
      </c>
      <c r="L443" s="108">
        <f>_xlfn.XLOOKUP($J443,'Stock Data'!$J$2:$J$1239,'Stock Data'!L$2:L$1239)</f>
        <v>40187.61</v>
      </c>
      <c r="M443" s="108">
        <f>_xlfn.XLOOKUP($J443,'Stock Data'!$J$2:$J$1239,'Stock Data'!M$2:M$1239)</f>
        <v>39866.25</v>
      </c>
      <c r="N443" s="108">
        <f>_xlfn.XLOOKUP($J443,'Stock Data'!$J$2:$J$1239,'Stock Data'!N$2:N$1239)</f>
        <v>39879.89</v>
      </c>
      <c r="O443" s="108">
        <f>_xlfn.XLOOKUP($J443,'Stock Data'!$J$2:$J$1239,'Stock Data'!O$2:O$1239)</f>
        <v>44772859</v>
      </c>
      <c r="P443" s="111">
        <f t="shared" si="27"/>
        <v>-5.0515974978526269E-3</v>
      </c>
    </row>
    <row r="444" spans="1:16" x14ac:dyDescent="0.3">
      <c r="A444" s="101">
        <v>45016</v>
      </c>
      <c r="B444" s="106" t="str">
        <f t="shared" si="24"/>
        <v>Friday</v>
      </c>
      <c r="C444" s="108">
        <v>265.02999999999997</v>
      </c>
      <c r="D444" s="108">
        <v>284</v>
      </c>
      <c r="E444" s="108">
        <v>265.02999999999997</v>
      </c>
      <c r="F444" s="108">
        <v>268.08999999999997</v>
      </c>
      <c r="G444" s="108">
        <v>400</v>
      </c>
      <c r="H444" s="111">
        <f t="shared" si="26"/>
        <v>-2.5127272727272817E-2</v>
      </c>
      <c r="J444" s="102">
        <f t="shared" si="25"/>
        <v>45016</v>
      </c>
      <c r="K444" s="108">
        <f>_xlfn.XLOOKUP($J444,'Stock Data'!$J$2:$J$1239,'Stock Data'!K$2:K$1239)</f>
        <v>39901.18</v>
      </c>
      <c r="L444" s="108">
        <f>_xlfn.XLOOKUP($J444,'Stock Data'!$J$2:$J$1239,'Stock Data'!L$2:L$1239)</f>
        <v>40000.83</v>
      </c>
      <c r="M444" s="108">
        <f>_xlfn.XLOOKUP($J444,'Stock Data'!$J$2:$J$1239,'Stock Data'!M$2:M$1239)</f>
        <v>39729.440000000002</v>
      </c>
      <c r="N444" s="108">
        <f>_xlfn.XLOOKUP($J444,'Stock Data'!$J$2:$J$1239,'Stock Data'!N$2:N$1239)</f>
        <v>40000.83</v>
      </c>
      <c r="O444" s="108">
        <f>_xlfn.XLOOKUP($J444,'Stock Data'!$J$2:$J$1239,'Stock Data'!O$2:O$1239)</f>
        <v>68756703</v>
      </c>
      <c r="P444" s="111">
        <f t="shared" si="27"/>
        <v>3.0326061581414173E-3</v>
      </c>
    </row>
    <row r="445" spans="1:16" x14ac:dyDescent="0.3">
      <c r="A445" s="101">
        <v>45020</v>
      </c>
      <c r="B445" s="106" t="str">
        <f t="shared" si="24"/>
        <v>Tuesday</v>
      </c>
      <c r="C445" s="108">
        <v>270</v>
      </c>
      <c r="D445" s="108">
        <v>270</v>
      </c>
      <c r="E445" s="108">
        <v>263</v>
      </c>
      <c r="F445" s="108">
        <v>265</v>
      </c>
      <c r="G445" s="108">
        <v>1400</v>
      </c>
      <c r="H445" s="111">
        <f t="shared" si="26"/>
        <v>-1.1525980081315884E-2</v>
      </c>
      <c r="J445" s="102">
        <f t="shared" si="25"/>
        <v>45020</v>
      </c>
      <c r="K445" s="108">
        <f>_xlfn.XLOOKUP($J445,'Stock Data'!$J$2:$J$1239,'Stock Data'!K$2:K$1239)</f>
        <v>39888.589999999997</v>
      </c>
      <c r="L445" s="108">
        <f>_xlfn.XLOOKUP($J445,'Stock Data'!$J$2:$J$1239,'Stock Data'!L$2:L$1239)</f>
        <v>39921.61</v>
      </c>
      <c r="M445" s="108">
        <f>_xlfn.XLOOKUP($J445,'Stock Data'!$J$2:$J$1239,'Stock Data'!M$2:M$1239)</f>
        <v>39482.17</v>
      </c>
      <c r="N445" s="108">
        <f>_xlfn.XLOOKUP($J445,'Stock Data'!$J$2:$J$1239,'Stock Data'!N$2:N$1239)</f>
        <v>39687.26</v>
      </c>
      <c r="O445" s="108">
        <f>_xlfn.XLOOKUP($J445,'Stock Data'!$J$2:$J$1239,'Stock Data'!O$2:O$1239)</f>
        <v>36946065</v>
      </c>
      <c r="P445" s="111">
        <f t="shared" si="27"/>
        <v>-7.8390873389377093E-3</v>
      </c>
    </row>
    <row r="446" spans="1:16" x14ac:dyDescent="0.3">
      <c r="A446" s="101">
        <v>45021</v>
      </c>
      <c r="B446" s="106" t="str">
        <f t="shared" si="24"/>
        <v>Wednesday</v>
      </c>
      <c r="C446" s="108">
        <v>258.11</v>
      </c>
      <c r="D446" s="108">
        <v>259.04000000000002</v>
      </c>
      <c r="E446" s="108">
        <v>258.11</v>
      </c>
      <c r="F446" s="108">
        <v>259.04000000000002</v>
      </c>
      <c r="G446" s="108">
        <v>1200</v>
      </c>
      <c r="H446" s="111">
        <f t="shared" si="26"/>
        <v>-2.2490566037735773E-2</v>
      </c>
      <c r="J446" s="102">
        <f t="shared" si="25"/>
        <v>45021</v>
      </c>
      <c r="K446" s="108">
        <f>_xlfn.XLOOKUP($J446,'Stock Data'!$J$2:$J$1239,'Stock Data'!K$2:K$1239)</f>
        <v>39784.26</v>
      </c>
      <c r="L446" s="108">
        <f>_xlfn.XLOOKUP($J446,'Stock Data'!$J$2:$J$1239,'Stock Data'!L$2:L$1239)</f>
        <v>39910.050000000003</v>
      </c>
      <c r="M446" s="108">
        <f>_xlfn.XLOOKUP($J446,'Stock Data'!$J$2:$J$1239,'Stock Data'!M$2:M$1239)</f>
        <v>39664.879999999997</v>
      </c>
      <c r="N446" s="108">
        <f>_xlfn.XLOOKUP($J446,'Stock Data'!$J$2:$J$1239,'Stock Data'!N$2:N$1239)</f>
        <v>39717.15</v>
      </c>
      <c r="O446" s="108">
        <f>_xlfn.XLOOKUP($J446,'Stock Data'!$J$2:$J$1239,'Stock Data'!O$2:O$1239)</f>
        <v>39543955</v>
      </c>
      <c r="P446" s="111">
        <f t="shared" si="27"/>
        <v>7.5313841267952021E-4</v>
      </c>
    </row>
    <row r="447" spans="1:16" x14ac:dyDescent="0.3">
      <c r="A447" s="101">
        <v>45022</v>
      </c>
      <c r="B447" s="106" t="str">
        <f t="shared" si="24"/>
        <v>Thursday</v>
      </c>
      <c r="C447" s="108">
        <v>261.99</v>
      </c>
      <c r="D447" s="108">
        <v>262</v>
      </c>
      <c r="E447" s="108">
        <v>260</v>
      </c>
      <c r="F447" s="108">
        <v>260</v>
      </c>
      <c r="G447" s="108">
        <v>800</v>
      </c>
      <c r="H447" s="111">
        <f t="shared" si="26"/>
        <v>3.7059913526867644E-3</v>
      </c>
      <c r="J447" s="102">
        <f t="shared" si="25"/>
        <v>45022</v>
      </c>
      <c r="K447" s="108">
        <f>_xlfn.XLOOKUP($J447,'Stock Data'!$J$2:$J$1239,'Stock Data'!K$2:K$1239)</f>
        <v>39781.47</v>
      </c>
      <c r="L447" s="108">
        <f>_xlfn.XLOOKUP($J447,'Stock Data'!$J$2:$J$1239,'Stock Data'!L$2:L$1239)</f>
        <v>40374.33</v>
      </c>
      <c r="M447" s="108">
        <f>_xlfn.XLOOKUP($J447,'Stock Data'!$J$2:$J$1239,'Stock Data'!M$2:M$1239)</f>
        <v>39780.19</v>
      </c>
      <c r="N447" s="108">
        <f>_xlfn.XLOOKUP($J447,'Stock Data'!$J$2:$J$1239,'Stock Data'!N$2:N$1239)</f>
        <v>40350.89</v>
      </c>
      <c r="O447" s="108">
        <f>_xlfn.XLOOKUP($J447,'Stock Data'!$J$2:$J$1239,'Stock Data'!O$2:O$1239)</f>
        <v>77331473</v>
      </c>
      <c r="P447" s="111">
        <f t="shared" si="27"/>
        <v>1.5956331207047786E-2</v>
      </c>
    </row>
    <row r="448" spans="1:16" x14ac:dyDescent="0.3">
      <c r="A448" s="101">
        <v>45023</v>
      </c>
      <c r="B448" s="106" t="str">
        <f t="shared" si="24"/>
        <v>Friday</v>
      </c>
      <c r="C448" s="108">
        <v>260.17</v>
      </c>
      <c r="D448" s="108">
        <v>260.17</v>
      </c>
      <c r="E448" s="108">
        <v>256.10000000000002</v>
      </c>
      <c r="F448" s="108">
        <v>258.70999999999998</v>
      </c>
      <c r="G448" s="108">
        <v>600</v>
      </c>
      <c r="H448" s="111">
        <f t="shared" si="26"/>
        <v>-4.9615384615385406E-3</v>
      </c>
      <c r="J448" s="102">
        <f t="shared" si="25"/>
        <v>45023</v>
      </c>
      <c r="K448" s="108">
        <f>_xlfn.XLOOKUP($J448,'Stock Data'!$J$2:$J$1239,'Stock Data'!K$2:K$1239)</f>
        <v>40439.230000000003</v>
      </c>
      <c r="L448" s="108">
        <f>_xlfn.XLOOKUP($J448,'Stock Data'!$J$2:$J$1239,'Stock Data'!L$2:L$1239)</f>
        <v>40556.410000000003</v>
      </c>
      <c r="M448" s="108">
        <f>_xlfn.XLOOKUP($J448,'Stock Data'!$J$2:$J$1239,'Stock Data'!M$2:M$1239)</f>
        <v>40004.35</v>
      </c>
      <c r="N448" s="108">
        <f>_xlfn.XLOOKUP($J448,'Stock Data'!$J$2:$J$1239,'Stock Data'!N$2:N$1239)</f>
        <v>40049.65</v>
      </c>
      <c r="O448" s="108">
        <f>_xlfn.XLOOKUP($J448,'Stock Data'!$J$2:$J$1239,'Stock Data'!O$2:O$1239)</f>
        <v>47688955</v>
      </c>
      <c r="P448" s="111">
        <f t="shared" si="27"/>
        <v>-7.4655106739900398E-3</v>
      </c>
    </row>
    <row r="449" spans="1:16" x14ac:dyDescent="0.3">
      <c r="A449" s="101">
        <v>45026</v>
      </c>
      <c r="B449" s="106" t="str">
        <f t="shared" si="24"/>
        <v>Monday</v>
      </c>
      <c r="C449" s="108">
        <v>260.02</v>
      </c>
      <c r="D449" s="108">
        <v>260.02</v>
      </c>
      <c r="E449" s="108">
        <v>260.01</v>
      </c>
      <c r="F449" s="108">
        <v>260.01</v>
      </c>
      <c r="G449" s="108">
        <v>200</v>
      </c>
      <c r="H449" s="111">
        <f t="shared" si="26"/>
        <v>5.0249313903599066E-3</v>
      </c>
      <c r="J449" s="102">
        <f t="shared" si="25"/>
        <v>45026</v>
      </c>
      <c r="K449" s="108">
        <f>_xlfn.XLOOKUP($J449,'Stock Data'!$J$2:$J$1239,'Stock Data'!K$2:K$1239)</f>
        <v>40084.61</v>
      </c>
      <c r="L449" s="108">
        <f>_xlfn.XLOOKUP($J449,'Stock Data'!$J$2:$J$1239,'Stock Data'!L$2:L$1239)</f>
        <v>40183.81</v>
      </c>
      <c r="M449" s="108">
        <f>_xlfn.XLOOKUP($J449,'Stock Data'!$J$2:$J$1239,'Stock Data'!M$2:M$1239)</f>
        <v>39815.57</v>
      </c>
      <c r="N449" s="108">
        <f>_xlfn.XLOOKUP($J449,'Stock Data'!$J$2:$J$1239,'Stock Data'!N$2:N$1239)</f>
        <v>39835.9</v>
      </c>
      <c r="O449" s="108">
        <f>_xlfn.XLOOKUP($J449,'Stock Data'!$J$2:$J$1239,'Stock Data'!O$2:O$1239)</f>
        <v>34495354</v>
      </c>
      <c r="P449" s="111">
        <f t="shared" si="27"/>
        <v>-5.337125293229778E-3</v>
      </c>
    </row>
    <row r="450" spans="1:16" x14ac:dyDescent="0.3">
      <c r="A450" s="101">
        <v>45029</v>
      </c>
      <c r="B450" s="106" t="str">
        <f t="shared" si="24"/>
        <v>Thursday</v>
      </c>
      <c r="C450" s="108">
        <v>260.01</v>
      </c>
      <c r="D450" s="108">
        <v>260.01</v>
      </c>
      <c r="E450" s="108">
        <v>260.01</v>
      </c>
      <c r="F450" s="108">
        <v>260.01</v>
      </c>
      <c r="G450" s="108">
        <v>100</v>
      </c>
      <c r="H450" s="111">
        <f t="shared" si="26"/>
        <v>0</v>
      </c>
      <c r="J450" s="102">
        <f t="shared" si="25"/>
        <v>45029</v>
      </c>
      <c r="K450" s="108">
        <f>_xlfn.XLOOKUP($J450,'Stock Data'!$J$2:$J$1239,'Stock Data'!K$2:K$1239)</f>
        <v>40283.25</v>
      </c>
      <c r="L450" s="108">
        <f>_xlfn.XLOOKUP($J450,'Stock Data'!$J$2:$J$1239,'Stock Data'!L$2:L$1239)</f>
        <v>40418.6</v>
      </c>
      <c r="M450" s="108">
        <f>_xlfn.XLOOKUP($J450,'Stock Data'!$J$2:$J$1239,'Stock Data'!M$2:M$1239)</f>
        <v>40159.15</v>
      </c>
      <c r="N450" s="108">
        <f>_xlfn.XLOOKUP($J450,'Stock Data'!$J$2:$J$1239,'Stock Data'!N$2:N$1239)</f>
        <v>40205.54</v>
      </c>
      <c r="O450" s="108">
        <f>_xlfn.XLOOKUP($J450,'Stock Data'!$J$2:$J$1239,'Stock Data'!O$2:O$1239)</f>
        <v>45808639</v>
      </c>
      <c r="P450" s="111">
        <f t="shared" si="27"/>
        <v>9.2790673739014153E-3</v>
      </c>
    </row>
    <row r="451" spans="1:16" x14ac:dyDescent="0.3">
      <c r="A451" s="101">
        <v>45033</v>
      </c>
      <c r="B451" s="106" t="str">
        <f t="shared" si="24"/>
        <v>Monday</v>
      </c>
      <c r="C451" s="108">
        <v>265</v>
      </c>
      <c r="D451" s="108">
        <v>274.99</v>
      </c>
      <c r="E451" s="108">
        <v>265</v>
      </c>
      <c r="F451" s="108">
        <v>274.99</v>
      </c>
      <c r="G451" s="108">
        <v>200</v>
      </c>
      <c r="H451" s="111">
        <f t="shared" si="26"/>
        <v>5.7613168724279906E-2</v>
      </c>
      <c r="J451" s="102">
        <f t="shared" si="25"/>
        <v>45033</v>
      </c>
      <c r="K451" s="108">
        <f>_xlfn.XLOOKUP($J451,'Stock Data'!$J$2:$J$1239,'Stock Data'!K$2:K$1239)</f>
        <v>40302.129999999997</v>
      </c>
      <c r="L451" s="108">
        <f>_xlfn.XLOOKUP($J451,'Stock Data'!$J$2:$J$1239,'Stock Data'!L$2:L$1239)</f>
        <v>40372.800000000003</v>
      </c>
      <c r="M451" s="108">
        <f>_xlfn.XLOOKUP($J451,'Stock Data'!$J$2:$J$1239,'Stock Data'!M$2:M$1239)</f>
        <v>40182.370000000003</v>
      </c>
      <c r="N451" s="108">
        <f>_xlfn.XLOOKUP($J451,'Stock Data'!$J$2:$J$1239,'Stock Data'!N$2:N$1239)</f>
        <v>40246.660000000003</v>
      </c>
      <c r="O451" s="108">
        <f>_xlfn.XLOOKUP($J451,'Stock Data'!$J$2:$J$1239,'Stock Data'!O$2:O$1239)</f>
        <v>46917271</v>
      </c>
      <c r="P451" s="111">
        <f t="shared" si="27"/>
        <v>1.0227446267355846E-3</v>
      </c>
    </row>
    <row r="452" spans="1:16" x14ac:dyDescent="0.3">
      <c r="A452" s="101">
        <v>45034</v>
      </c>
      <c r="B452" s="106" t="str">
        <f t="shared" ref="B452:B515" si="28">TEXT(A452,"dddd")</f>
        <v>Tuesday</v>
      </c>
      <c r="C452" s="108">
        <v>283.81</v>
      </c>
      <c r="D452" s="108">
        <v>283.81</v>
      </c>
      <c r="E452" s="108">
        <v>283.81</v>
      </c>
      <c r="F452" s="108">
        <v>283.81</v>
      </c>
      <c r="G452" s="108">
        <v>100</v>
      </c>
      <c r="H452" s="111">
        <f t="shared" si="26"/>
        <v>3.2073893596130741E-2</v>
      </c>
      <c r="J452" s="102">
        <f t="shared" ref="J452:J515" si="29">A452</f>
        <v>45034</v>
      </c>
      <c r="K452" s="108">
        <f>_xlfn.XLOOKUP($J452,'Stock Data'!$J$2:$J$1239,'Stock Data'!K$2:K$1239)</f>
        <v>40293.339999999997</v>
      </c>
      <c r="L452" s="108">
        <f>_xlfn.XLOOKUP($J452,'Stock Data'!$J$2:$J$1239,'Stock Data'!L$2:L$1239)</f>
        <v>40484.29</v>
      </c>
      <c r="M452" s="108">
        <f>_xlfn.XLOOKUP($J452,'Stock Data'!$J$2:$J$1239,'Stock Data'!M$2:M$1239)</f>
        <v>40220.03</v>
      </c>
      <c r="N452" s="108">
        <f>_xlfn.XLOOKUP($J452,'Stock Data'!$J$2:$J$1239,'Stock Data'!N$2:N$1239)</f>
        <v>40448.050000000003</v>
      </c>
      <c r="O452" s="108">
        <f>_xlfn.XLOOKUP($J452,'Stock Data'!$J$2:$J$1239,'Stock Data'!O$2:O$1239)</f>
        <v>34297226</v>
      </c>
      <c r="P452" s="111">
        <f t="shared" si="27"/>
        <v>5.0038934907890341E-3</v>
      </c>
    </row>
    <row r="453" spans="1:16" x14ac:dyDescent="0.3">
      <c r="A453" s="101">
        <v>45035</v>
      </c>
      <c r="B453" s="106" t="str">
        <f t="shared" si="28"/>
        <v>Wednesday</v>
      </c>
      <c r="C453" s="108">
        <v>264</v>
      </c>
      <c r="D453" s="108">
        <v>264</v>
      </c>
      <c r="E453" s="108">
        <v>264</v>
      </c>
      <c r="F453" s="108">
        <v>264</v>
      </c>
      <c r="G453" s="108">
        <v>100</v>
      </c>
      <c r="H453" s="111">
        <f t="shared" ref="H453:H516" si="30">(F453-F452)/F452</f>
        <v>-6.9800218456009311E-2</v>
      </c>
      <c r="J453" s="102">
        <f t="shared" si="29"/>
        <v>45035</v>
      </c>
      <c r="K453" s="108">
        <f>_xlfn.XLOOKUP($J453,'Stock Data'!$J$2:$J$1239,'Stock Data'!K$2:K$1239)</f>
        <v>40355</v>
      </c>
      <c r="L453" s="108">
        <f>_xlfn.XLOOKUP($J453,'Stock Data'!$J$2:$J$1239,'Stock Data'!L$2:L$1239)</f>
        <v>40532.76</v>
      </c>
      <c r="M453" s="108">
        <f>_xlfn.XLOOKUP($J453,'Stock Data'!$J$2:$J$1239,'Stock Data'!M$2:M$1239)</f>
        <v>40289.949999999997</v>
      </c>
      <c r="N453" s="108">
        <f>_xlfn.XLOOKUP($J453,'Stock Data'!$J$2:$J$1239,'Stock Data'!N$2:N$1239)</f>
        <v>40499.339999999997</v>
      </c>
      <c r="O453" s="108">
        <f>_xlfn.XLOOKUP($J453,'Stock Data'!$J$2:$J$1239,'Stock Data'!O$2:O$1239)</f>
        <v>35146342</v>
      </c>
      <c r="P453" s="111">
        <f t="shared" ref="P453:P516" si="31">(N453-N452)/N452</f>
        <v>1.2680462964220424E-3</v>
      </c>
    </row>
    <row r="454" spans="1:16" x14ac:dyDescent="0.3">
      <c r="A454" s="101">
        <v>45043</v>
      </c>
      <c r="B454" s="106" t="str">
        <f t="shared" si="28"/>
        <v>Thursday</v>
      </c>
      <c r="C454" s="108">
        <v>280</v>
      </c>
      <c r="D454" s="108">
        <v>280</v>
      </c>
      <c r="E454" s="108">
        <v>278</v>
      </c>
      <c r="F454" s="108">
        <v>280</v>
      </c>
      <c r="G454" s="108">
        <v>400</v>
      </c>
      <c r="H454" s="111">
        <f t="shared" si="30"/>
        <v>6.0606060606060608E-2</v>
      </c>
      <c r="J454" s="102">
        <f t="shared" si="29"/>
        <v>45043</v>
      </c>
      <c r="K454" s="108">
        <f>_xlfn.XLOOKUP($J454,'Stock Data'!$J$2:$J$1239,'Stock Data'!K$2:K$1239)</f>
        <v>41204.629999999997</v>
      </c>
      <c r="L454" s="108">
        <f>_xlfn.XLOOKUP($J454,'Stock Data'!$J$2:$J$1239,'Stock Data'!L$2:L$1239)</f>
        <v>41525.01</v>
      </c>
      <c r="M454" s="108">
        <f>_xlfn.XLOOKUP($J454,'Stock Data'!$J$2:$J$1239,'Stock Data'!M$2:M$1239)</f>
        <v>41078.22</v>
      </c>
      <c r="N454" s="108">
        <f>_xlfn.XLOOKUP($J454,'Stock Data'!$J$2:$J$1239,'Stock Data'!N$2:N$1239)</f>
        <v>41463.910000000003</v>
      </c>
      <c r="O454" s="108">
        <f>_xlfn.XLOOKUP($J454,'Stock Data'!$J$2:$J$1239,'Stock Data'!O$2:O$1239)</f>
        <v>92486302</v>
      </c>
      <c r="P454" s="111">
        <f t="shared" si="31"/>
        <v>2.3816931337646664E-2</v>
      </c>
    </row>
    <row r="455" spans="1:16" x14ac:dyDescent="0.3">
      <c r="A455" s="101">
        <v>45044</v>
      </c>
      <c r="B455" s="106" t="str">
        <f t="shared" si="28"/>
        <v>Friday</v>
      </c>
      <c r="C455" s="108">
        <v>293.99</v>
      </c>
      <c r="D455" s="108">
        <v>294</v>
      </c>
      <c r="E455" s="108">
        <v>275</v>
      </c>
      <c r="F455" s="108">
        <v>275</v>
      </c>
      <c r="G455" s="108">
        <v>3000</v>
      </c>
      <c r="H455" s="111">
        <f t="shared" si="30"/>
        <v>-1.7857142857142856E-2</v>
      </c>
      <c r="J455" s="102">
        <f t="shared" si="29"/>
        <v>45044</v>
      </c>
      <c r="K455" s="108">
        <f>_xlfn.XLOOKUP($J455,'Stock Data'!$J$2:$J$1239,'Stock Data'!K$2:K$1239)</f>
        <v>41545.15</v>
      </c>
      <c r="L455" s="108">
        <f>_xlfn.XLOOKUP($J455,'Stock Data'!$J$2:$J$1239,'Stock Data'!L$2:L$1239)</f>
        <v>41790.71</v>
      </c>
      <c r="M455" s="108">
        <f>_xlfn.XLOOKUP($J455,'Stock Data'!$J$2:$J$1239,'Stock Data'!M$2:M$1239)</f>
        <v>41482.6</v>
      </c>
      <c r="N455" s="108">
        <f>_xlfn.XLOOKUP($J455,'Stock Data'!$J$2:$J$1239,'Stock Data'!N$2:N$1239)</f>
        <v>41580.85</v>
      </c>
      <c r="O455" s="108">
        <f>_xlfn.XLOOKUP($J455,'Stock Data'!$J$2:$J$1239,'Stock Data'!O$2:O$1239)</f>
        <v>126378178</v>
      </c>
      <c r="P455" s="111">
        <f t="shared" si="31"/>
        <v>2.8202839529604187E-3</v>
      </c>
    </row>
    <row r="456" spans="1:16" x14ac:dyDescent="0.3">
      <c r="A456" s="101">
        <v>45048</v>
      </c>
      <c r="B456" s="106" t="str">
        <f t="shared" si="28"/>
        <v>Tuesday</v>
      </c>
      <c r="C456" s="108">
        <v>280</v>
      </c>
      <c r="D456" s="108">
        <v>280</v>
      </c>
      <c r="E456" s="108">
        <v>274</v>
      </c>
      <c r="F456" s="108">
        <v>280</v>
      </c>
      <c r="G456" s="108">
        <v>900</v>
      </c>
      <c r="H456" s="111">
        <f t="shared" si="30"/>
        <v>1.8181818181818181E-2</v>
      </c>
      <c r="J456" s="102">
        <f t="shared" si="29"/>
        <v>45048</v>
      </c>
      <c r="K456" s="108">
        <f>_xlfn.XLOOKUP($J456,'Stock Data'!$J$2:$J$1239,'Stock Data'!K$2:K$1239)</f>
        <v>41580.85</v>
      </c>
      <c r="L456" s="108">
        <f>_xlfn.XLOOKUP($J456,'Stock Data'!$J$2:$J$1239,'Stock Data'!L$2:L$1239)</f>
        <v>41991.4</v>
      </c>
      <c r="M456" s="108">
        <f>_xlfn.XLOOKUP($J456,'Stock Data'!$J$2:$J$1239,'Stock Data'!M$2:M$1239)</f>
        <v>41665.050000000003</v>
      </c>
      <c r="N456" s="108">
        <f>_xlfn.XLOOKUP($J456,'Stock Data'!$J$2:$J$1239,'Stock Data'!N$2:N$1239)</f>
        <v>41927.64</v>
      </c>
      <c r="O456" s="108">
        <f>_xlfn.XLOOKUP($J456,'Stock Data'!$J$2:$J$1239,'Stock Data'!O$2:O$1239)</f>
        <v>86718259</v>
      </c>
      <c r="P456" s="111">
        <f t="shared" si="31"/>
        <v>8.3401373468796544E-3</v>
      </c>
    </row>
    <row r="457" spans="1:16" x14ac:dyDescent="0.3">
      <c r="A457" s="101">
        <v>45049</v>
      </c>
      <c r="B457" s="106" t="str">
        <f t="shared" si="28"/>
        <v>Wednesday</v>
      </c>
      <c r="C457" s="108">
        <v>275</v>
      </c>
      <c r="D457" s="108">
        <v>280</v>
      </c>
      <c r="E457" s="108">
        <v>270</v>
      </c>
      <c r="F457" s="108">
        <v>270.02999999999997</v>
      </c>
      <c r="G457" s="108">
        <v>2100</v>
      </c>
      <c r="H457" s="111">
        <f t="shared" si="30"/>
        <v>-3.5607142857142955E-2</v>
      </c>
      <c r="J457" s="102">
        <f t="shared" si="29"/>
        <v>45049</v>
      </c>
      <c r="K457" s="108">
        <f>_xlfn.XLOOKUP($J457,'Stock Data'!$J$2:$J$1239,'Stock Data'!K$2:K$1239)</f>
        <v>42076.28</v>
      </c>
      <c r="L457" s="108">
        <f>_xlfn.XLOOKUP($J457,'Stock Data'!$J$2:$J$1239,'Stock Data'!L$2:L$1239)</f>
        <v>42171.68</v>
      </c>
      <c r="M457" s="108">
        <f>_xlfn.XLOOKUP($J457,'Stock Data'!$J$2:$J$1239,'Stock Data'!M$2:M$1239)</f>
        <v>41914.46</v>
      </c>
      <c r="N457" s="108">
        <f>_xlfn.XLOOKUP($J457,'Stock Data'!$J$2:$J$1239,'Stock Data'!N$2:N$1239)</f>
        <v>42087.93</v>
      </c>
      <c r="O457" s="108">
        <f>_xlfn.XLOOKUP($J457,'Stock Data'!$J$2:$J$1239,'Stock Data'!O$2:O$1239)</f>
        <v>135523789</v>
      </c>
      <c r="P457" s="111">
        <f t="shared" si="31"/>
        <v>3.8230150802668807E-3</v>
      </c>
    </row>
    <row r="458" spans="1:16" x14ac:dyDescent="0.3">
      <c r="A458" s="101">
        <v>45050</v>
      </c>
      <c r="B458" s="106" t="str">
        <f t="shared" si="28"/>
        <v>Thursday</v>
      </c>
      <c r="C458" s="108">
        <v>270.12</v>
      </c>
      <c r="D458" s="108">
        <v>278</v>
      </c>
      <c r="E458" s="108">
        <v>270.12</v>
      </c>
      <c r="F458" s="108">
        <v>274</v>
      </c>
      <c r="G458" s="108">
        <v>800</v>
      </c>
      <c r="H458" s="111">
        <f t="shared" si="30"/>
        <v>1.4702070140354878E-2</v>
      </c>
      <c r="J458" s="102">
        <f t="shared" si="29"/>
        <v>45050</v>
      </c>
      <c r="K458" s="108">
        <f>_xlfn.XLOOKUP($J458,'Stock Data'!$J$2:$J$1239,'Stock Data'!K$2:K$1239)</f>
        <v>42151.42</v>
      </c>
      <c r="L458" s="108">
        <f>_xlfn.XLOOKUP($J458,'Stock Data'!$J$2:$J$1239,'Stock Data'!L$2:L$1239)</f>
        <v>42337.57</v>
      </c>
      <c r="M458" s="108">
        <f>_xlfn.XLOOKUP($J458,'Stock Data'!$J$2:$J$1239,'Stock Data'!M$2:M$1239)</f>
        <v>42055.9</v>
      </c>
      <c r="N458" s="108">
        <f>_xlfn.XLOOKUP($J458,'Stock Data'!$J$2:$J$1239,'Stock Data'!N$2:N$1239)</f>
        <v>42093.8</v>
      </c>
      <c r="O458" s="108">
        <f>_xlfn.XLOOKUP($J458,'Stock Data'!$J$2:$J$1239,'Stock Data'!O$2:O$1239)</f>
        <v>147366578</v>
      </c>
      <c r="P458" s="111">
        <f t="shared" si="31"/>
        <v>1.3946991453375396E-4</v>
      </c>
    </row>
    <row r="459" spans="1:16" x14ac:dyDescent="0.3">
      <c r="A459" s="101">
        <v>45051</v>
      </c>
      <c r="B459" s="106" t="str">
        <f t="shared" si="28"/>
        <v>Friday</v>
      </c>
      <c r="C459" s="108">
        <v>271.2</v>
      </c>
      <c r="D459" s="108">
        <v>273</v>
      </c>
      <c r="E459" s="108">
        <v>264</v>
      </c>
      <c r="F459" s="108">
        <v>271.5</v>
      </c>
      <c r="G459" s="108">
        <v>2400</v>
      </c>
      <c r="H459" s="111">
        <f t="shared" si="30"/>
        <v>-9.1240875912408752E-3</v>
      </c>
      <c r="J459" s="102">
        <f t="shared" si="29"/>
        <v>45051</v>
      </c>
      <c r="K459" s="108">
        <f>_xlfn.XLOOKUP($J459,'Stock Data'!$J$2:$J$1239,'Stock Data'!K$2:K$1239)</f>
        <v>42155.94</v>
      </c>
      <c r="L459" s="108">
        <f>_xlfn.XLOOKUP($J459,'Stock Data'!$J$2:$J$1239,'Stock Data'!L$2:L$1239)</f>
        <v>42323.839999999997</v>
      </c>
      <c r="M459" s="108">
        <f>_xlfn.XLOOKUP($J459,'Stock Data'!$J$2:$J$1239,'Stock Data'!M$2:M$1239)</f>
        <v>41962.9</v>
      </c>
      <c r="N459" s="108">
        <f>_xlfn.XLOOKUP($J459,'Stock Data'!$J$2:$J$1239,'Stock Data'!N$2:N$1239)</f>
        <v>42241.98</v>
      </c>
      <c r="O459" s="108">
        <f>_xlfn.XLOOKUP($J459,'Stock Data'!$J$2:$J$1239,'Stock Data'!O$2:O$1239)</f>
        <v>99979131</v>
      </c>
      <c r="P459" s="111">
        <f t="shared" si="31"/>
        <v>3.520233383538675E-3</v>
      </c>
    </row>
    <row r="460" spans="1:16" x14ac:dyDescent="0.3">
      <c r="A460" s="101">
        <v>45054</v>
      </c>
      <c r="B460" s="106" t="str">
        <f t="shared" si="28"/>
        <v>Monday</v>
      </c>
      <c r="C460" s="108">
        <v>277.5</v>
      </c>
      <c r="D460" s="108">
        <v>277.5</v>
      </c>
      <c r="E460" s="108">
        <v>272.5</v>
      </c>
      <c r="F460" s="108">
        <v>272.5</v>
      </c>
      <c r="G460" s="108">
        <v>600</v>
      </c>
      <c r="H460" s="111">
        <f t="shared" si="30"/>
        <v>3.6832412523020259E-3</v>
      </c>
      <c r="J460" s="102">
        <f t="shared" si="29"/>
        <v>45054</v>
      </c>
      <c r="K460" s="108">
        <f>_xlfn.XLOOKUP($J460,'Stock Data'!$J$2:$J$1239,'Stock Data'!K$2:K$1239)</f>
        <v>42317.71</v>
      </c>
      <c r="L460" s="108">
        <f>_xlfn.XLOOKUP($J460,'Stock Data'!$J$2:$J$1239,'Stock Data'!L$2:L$1239)</f>
        <v>42390.82</v>
      </c>
      <c r="M460" s="108">
        <f>_xlfn.XLOOKUP($J460,'Stock Data'!$J$2:$J$1239,'Stock Data'!M$2:M$1239)</f>
        <v>41767.449999999997</v>
      </c>
      <c r="N460" s="108">
        <f>_xlfn.XLOOKUP($J460,'Stock Data'!$J$2:$J$1239,'Stock Data'!N$2:N$1239)</f>
        <v>41829.49</v>
      </c>
      <c r="O460" s="108">
        <f>_xlfn.XLOOKUP($J460,'Stock Data'!$J$2:$J$1239,'Stock Data'!O$2:O$1239)</f>
        <v>68753925</v>
      </c>
      <c r="P460" s="111">
        <f t="shared" si="31"/>
        <v>-9.7649305264574538E-3</v>
      </c>
    </row>
    <row r="461" spans="1:16" x14ac:dyDescent="0.3">
      <c r="A461" s="101">
        <v>45055</v>
      </c>
      <c r="B461" s="106" t="str">
        <f t="shared" si="28"/>
        <v>Tuesday</v>
      </c>
      <c r="C461" s="108">
        <v>277</v>
      </c>
      <c r="D461" s="108">
        <v>278</v>
      </c>
      <c r="E461" s="108">
        <v>276.42</v>
      </c>
      <c r="F461" s="108">
        <v>276.42</v>
      </c>
      <c r="G461" s="108">
        <v>1000</v>
      </c>
      <c r="H461" s="111">
        <f t="shared" si="30"/>
        <v>1.4385321100917489E-2</v>
      </c>
      <c r="J461" s="102">
        <f t="shared" si="29"/>
        <v>45055</v>
      </c>
      <c r="K461" s="108">
        <f>_xlfn.XLOOKUP($J461,'Stock Data'!$J$2:$J$1239,'Stock Data'!K$2:K$1239)</f>
        <v>41824.46</v>
      </c>
      <c r="L461" s="108">
        <f>_xlfn.XLOOKUP($J461,'Stock Data'!$J$2:$J$1239,'Stock Data'!L$2:L$1239)</f>
        <v>41830.35</v>
      </c>
      <c r="M461" s="108">
        <f>_xlfn.XLOOKUP($J461,'Stock Data'!$J$2:$J$1239,'Stock Data'!M$2:M$1239)</f>
        <v>41277.730000000003</v>
      </c>
      <c r="N461" s="108">
        <f>_xlfn.XLOOKUP($J461,'Stock Data'!$J$2:$J$1239,'Stock Data'!N$2:N$1239)</f>
        <v>41373.81</v>
      </c>
      <c r="O461" s="108">
        <f>_xlfn.XLOOKUP($J461,'Stock Data'!$J$2:$J$1239,'Stock Data'!O$2:O$1239)</f>
        <v>104566602</v>
      </c>
      <c r="P461" s="111">
        <f t="shared" si="31"/>
        <v>-1.0893749840124761E-2</v>
      </c>
    </row>
    <row r="462" spans="1:16" x14ac:dyDescent="0.3">
      <c r="A462" s="101">
        <v>45056</v>
      </c>
      <c r="B462" s="106" t="str">
        <f t="shared" si="28"/>
        <v>Wednesday</v>
      </c>
      <c r="C462" s="108">
        <v>275</v>
      </c>
      <c r="D462" s="108">
        <v>276.42</v>
      </c>
      <c r="E462" s="108">
        <v>274</v>
      </c>
      <c r="F462" s="108">
        <v>274</v>
      </c>
      <c r="G462" s="108">
        <v>600</v>
      </c>
      <c r="H462" s="111">
        <f t="shared" si="30"/>
        <v>-8.7547934302873009E-3</v>
      </c>
      <c r="J462" s="102">
        <f t="shared" si="29"/>
        <v>45056</v>
      </c>
      <c r="K462" s="108">
        <f>_xlfn.XLOOKUP($J462,'Stock Data'!$J$2:$J$1239,'Stock Data'!K$2:K$1239)</f>
        <v>41258.910000000003</v>
      </c>
      <c r="L462" s="108">
        <f>_xlfn.XLOOKUP($J462,'Stock Data'!$J$2:$J$1239,'Stock Data'!L$2:L$1239)</f>
        <v>41407.089999999997</v>
      </c>
      <c r="M462" s="108">
        <f>_xlfn.XLOOKUP($J462,'Stock Data'!$J$2:$J$1239,'Stock Data'!M$2:M$1239)</f>
        <v>41041.32</v>
      </c>
      <c r="N462" s="108">
        <f>_xlfn.XLOOKUP($J462,'Stock Data'!$J$2:$J$1239,'Stock Data'!N$2:N$1239)</f>
        <v>41074.949999999997</v>
      </c>
      <c r="O462" s="108">
        <f>_xlfn.XLOOKUP($J462,'Stock Data'!$J$2:$J$1239,'Stock Data'!O$2:O$1239)</f>
        <v>53035790</v>
      </c>
      <c r="P462" s="111">
        <f t="shared" si="31"/>
        <v>-7.2234101717971004E-3</v>
      </c>
    </row>
    <row r="463" spans="1:16" x14ac:dyDescent="0.3">
      <c r="A463" s="101">
        <v>45058</v>
      </c>
      <c r="B463" s="106" t="str">
        <f t="shared" si="28"/>
        <v>Friday</v>
      </c>
      <c r="C463" s="108">
        <v>278</v>
      </c>
      <c r="D463" s="108">
        <v>278.5</v>
      </c>
      <c r="E463" s="108">
        <v>278</v>
      </c>
      <c r="F463" s="108">
        <v>278.25</v>
      </c>
      <c r="G463" s="108">
        <v>300</v>
      </c>
      <c r="H463" s="111">
        <f t="shared" si="30"/>
        <v>1.5510948905109489E-2</v>
      </c>
      <c r="J463" s="102">
        <f t="shared" si="29"/>
        <v>45058</v>
      </c>
      <c r="K463" s="108">
        <f>_xlfn.XLOOKUP($J463,'Stock Data'!$J$2:$J$1239,'Stock Data'!K$2:K$1239)</f>
        <v>41388.379999999997</v>
      </c>
      <c r="L463" s="108">
        <f>_xlfn.XLOOKUP($J463,'Stock Data'!$J$2:$J$1239,'Stock Data'!L$2:L$1239)</f>
        <v>41653.160000000003</v>
      </c>
      <c r="M463" s="108">
        <f>_xlfn.XLOOKUP($J463,'Stock Data'!$J$2:$J$1239,'Stock Data'!M$2:M$1239)</f>
        <v>41295.050000000003</v>
      </c>
      <c r="N463" s="108">
        <f>_xlfn.XLOOKUP($J463,'Stock Data'!$J$2:$J$1239,'Stock Data'!N$2:N$1239)</f>
        <v>41487.58</v>
      </c>
      <c r="O463" s="108">
        <f>_xlfn.XLOOKUP($J463,'Stock Data'!$J$2:$J$1239,'Stock Data'!O$2:O$1239)</f>
        <v>50185992</v>
      </c>
      <c r="P463" s="111">
        <f t="shared" si="31"/>
        <v>1.0045782161633907E-2</v>
      </c>
    </row>
    <row r="464" spans="1:16" x14ac:dyDescent="0.3">
      <c r="A464" s="101">
        <v>45061</v>
      </c>
      <c r="B464" s="106" t="str">
        <f t="shared" si="28"/>
        <v>Monday</v>
      </c>
      <c r="C464" s="108">
        <v>286</v>
      </c>
      <c r="D464" s="108">
        <v>286</v>
      </c>
      <c r="E464" s="108">
        <v>280</v>
      </c>
      <c r="F464" s="108">
        <v>284.99</v>
      </c>
      <c r="G464" s="108">
        <v>500</v>
      </c>
      <c r="H464" s="111">
        <f t="shared" si="30"/>
        <v>2.4222821203953311E-2</v>
      </c>
      <c r="J464" s="102">
        <f t="shared" si="29"/>
        <v>45061</v>
      </c>
      <c r="K464" s="108">
        <f>_xlfn.XLOOKUP($J464,'Stock Data'!$J$2:$J$1239,'Stock Data'!K$2:K$1239)</f>
        <v>41498.01</v>
      </c>
      <c r="L464" s="108">
        <f>_xlfn.XLOOKUP($J464,'Stock Data'!$J$2:$J$1239,'Stock Data'!L$2:L$1239)</f>
        <v>41716.25</v>
      </c>
      <c r="M464" s="108">
        <f>_xlfn.XLOOKUP($J464,'Stock Data'!$J$2:$J$1239,'Stock Data'!M$2:M$1239)</f>
        <v>41310.19</v>
      </c>
      <c r="N464" s="108">
        <f>_xlfn.XLOOKUP($J464,'Stock Data'!$J$2:$J$1239,'Stock Data'!N$2:N$1239)</f>
        <v>41718.42</v>
      </c>
      <c r="O464" s="108">
        <f>_xlfn.XLOOKUP($J464,'Stock Data'!$J$2:$J$1239,'Stock Data'!O$2:O$1239)</f>
        <v>49988471</v>
      </c>
      <c r="P464" s="111">
        <f t="shared" si="31"/>
        <v>5.5640748387829923E-3</v>
      </c>
    </row>
    <row r="465" spans="1:16" x14ac:dyDescent="0.3">
      <c r="A465" s="101">
        <v>45062</v>
      </c>
      <c r="B465" s="106" t="str">
        <f t="shared" si="28"/>
        <v>Tuesday</v>
      </c>
      <c r="C465" s="108">
        <v>280.10000000000002</v>
      </c>
      <c r="D465" s="108">
        <v>280.10000000000002</v>
      </c>
      <c r="E465" s="108">
        <v>279.5</v>
      </c>
      <c r="F465" s="108">
        <v>279.89999999999998</v>
      </c>
      <c r="G465" s="108">
        <v>2300</v>
      </c>
      <c r="H465" s="111">
        <f t="shared" si="30"/>
        <v>-1.7860275799150959E-2</v>
      </c>
      <c r="J465" s="102">
        <f t="shared" si="29"/>
        <v>45062</v>
      </c>
      <c r="K465" s="108">
        <f>_xlfn.XLOOKUP($J465,'Stock Data'!$J$2:$J$1239,'Stock Data'!K$2:K$1239)</f>
        <v>41827.94</v>
      </c>
      <c r="L465" s="108">
        <f>_xlfn.XLOOKUP($J465,'Stock Data'!$J$2:$J$1239,'Stock Data'!L$2:L$1239)</f>
        <v>42081.57</v>
      </c>
      <c r="M465" s="108">
        <f>_xlfn.XLOOKUP($J465,'Stock Data'!$J$2:$J$1239,'Stock Data'!M$2:M$1239)</f>
        <v>41817.01</v>
      </c>
      <c r="N465" s="108">
        <f>_xlfn.XLOOKUP($J465,'Stock Data'!$J$2:$J$1239,'Stock Data'!N$2:N$1239)</f>
        <v>42006.239999999998</v>
      </c>
      <c r="O465" s="108">
        <f>_xlfn.XLOOKUP($J465,'Stock Data'!$J$2:$J$1239,'Stock Data'!O$2:O$1239)</f>
        <v>101393475</v>
      </c>
      <c r="P465" s="111">
        <f t="shared" si="31"/>
        <v>6.8991107525165074E-3</v>
      </c>
    </row>
    <row r="466" spans="1:16" x14ac:dyDescent="0.3">
      <c r="A466" s="101">
        <v>45063</v>
      </c>
      <c r="B466" s="106" t="str">
        <f t="shared" si="28"/>
        <v>Wednesday</v>
      </c>
      <c r="C466" s="108">
        <v>280.10000000000002</v>
      </c>
      <c r="D466" s="108">
        <v>280.10000000000002</v>
      </c>
      <c r="E466" s="108">
        <v>277</v>
      </c>
      <c r="F466" s="108">
        <v>280</v>
      </c>
      <c r="G466" s="108">
        <v>2100</v>
      </c>
      <c r="H466" s="111">
        <f t="shared" si="30"/>
        <v>3.5727045373355748E-4</v>
      </c>
      <c r="J466" s="102">
        <f t="shared" si="29"/>
        <v>45063</v>
      </c>
      <c r="K466" s="108">
        <f>_xlfn.XLOOKUP($J466,'Stock Data'!$J$2:$J$1239,'Stock Data'!K$2:K$1239)</f>
        <v>42083.63</v>
      </c>
      <c r="L466" s="108">
        <f>_xlfn.XLOOKUP($J466,'Stock Data'!$J$2:$J$1239,'Stock Data'!L$2:L$1239)</f>
        <v>42110.03</v>
      </c>
      <c r="M466" s="108">
        <f>_xlfn.XLOOKUP($J466,'Stock Data'!$J$2:$J$1239,'Stock Data'!M$2:M$1239)</f>
        <v>41818.33</v>
      </c>
      <c r="N466" s="108">
        <f>_xlfn.XLOOKUP($J466,'Stock Data'!$J$2:$J$1239,'Stock Data'!N$2:N$1239)</f>
        <v>41833.660000000003</v>
      </c>
      <c r="O466" s="108">
        <f>_xlfn.XLOOKUP($J466,'Stock Data'!$J$2:$J$1239,'Stock Data'!O$2:O$1239)</f>
        <v>55085917</v>
      </c>
      <c r="P466" s="111">
        <f t="shared" si="31"/>
        <v>-4.1084372226601207E-3</v>
      </c>
    </row>
    <row r="467" spans="1:16" x14ac:dyDescent="0.3">
      <c r="A467" s="101">
        <v>45064</v>
      </c>
      <c r="B467" s="106" t="str">
        <f t="shared" si="28"/>
        <v>Thursday</v>
      </c>
      <c r="C467" s="108">
        <v>278</v>
      </c>
      <c r="D467" s="108">
        <v>278.01</v>
      </c>
      <c r="E467" s="108">
        <v>278</v>
      </c>
      <c r="F467" s="108">
        <v>278.01</v>
      </c>
      <c r="G467" s="108">
        <v>200</v>
      </c>
      <c r="H467" s="111">
        <f t="shared" si="30"/>
        <v>-7.10714285714289E-3</v>
      </c>
      <c r="J467" s="102">
        <f t="shared" si="29"/>
        <v>45064</v>
      </c>
      <c r="K467" s="108">
        <f>_xlfn.XLOOKUP($J467,'Stock Data'!$J$2:$J$1239,'Stock Data'!K$2:K$1239)</f>
        <v>41878.589999999997</v>
      </c>
      <c r="L467" s="108">
        <f>_xlfn.XLOOKUP($J467,'Stock Data'!$J$2:$J$1239,'Stock Data'!L$2:L$1239)</f>
        <v>41964.26</v>
      </c>
      <c r="M467" s="108">
        <f>_xlfn.XLOOKUP($J467,'Stock Data'!$J$2:$J$1239,'Stock Data'!M$2:M$1239)</f>
        <v>41411.629999999997</v>
      </c>
      <c r="N467" s="108">
        <f>_xlfn.XLOOKUP($J467,'Stock Data'!$J$2:$J$1239,'Stock Data'!N$2:N$1239)</f>
        <v>41442.07</v>
      </c>
      <c r="O467" s="108">
        <f>_xlfn.XLOOKUP($J467,'Stock Data'!$J$2:$J$1239,'Stock Data'!O$2:O$1239)</f>
        <v>49251803</v>
      </c>
      <c r="P467" s="111">
        <f t="shared" si="31"/>
        <v>-9.3606440364052239E-3</v>
      </c>
    </row>
    <row r="468" spans="1:16" x14ac:dyDescent="0.3">
      <c r="A468" s="101">
        <v>45065</v>
      </c>
      <c r="B468" s="106" t="str">
        <f t="shared" si="28"/>
        <v>Friday</v>
      </c>
      <c r="C468" s="108">
        <v>283.89999999999998</v>
      </c>
      <c r="D468" s="108">
        <v>283.89999999999998</v>
      </c>
      <c r="E468" s="108">
        <v>272.5</v>
      </c>
      <c r="F468" s="108">
        <v>279.02999999999997</v>
      </c>
      <c r="G468" s="108">
        <v>1000</v>
      </c>
      <c r="H468" s="111">
        <f t="shared" si="30"/>
        <v>3.6689327722023734E-3</v>
      </c>
      <c r="J468" s="102">
        <f t="shared" si="29"/>
        <v>45065</v>
      </c>
      <c r="K468" s="108">
        <f>_xlfn.XLOOKUP($J468,'Stock Data'!$J$2:$J$1239,'Stock Data'!K$2:K$1239)</f>
        <v>41462.639999999999</v>
      </c>
      <c r="L468" s="108">
        <f>_xlfn.XLOOKUP($J468,'Stock Data'!$J$2:$J$1239,'Stock Data'!L$2:L$1239)</f>
        <v>41628.78</v>
      </c>
      <c r="M468" s="108">
        <f>_xlfn.XLOOKUP($J468,'Stock Data'!$J$2:$J$1239,'Stock Data'!M$2:M$1239)</f>
        <v>41354.33</v>
      </c>
      <c r="N468" s="108">
        <f>_xlfn.XLOOKUP($J468,'Stock Data'!$J$2:$J$1239,'Stock Data'!N$2:N$1239)</f>
        <v>41599.18</v>
      </c>
      <c r="O468" s="108">
        <f>_xlfn.XLOOKUP($J468,'Stock Data'!$J$2:$J$1239,'Stock Data'!O$2:O$1239)</f>
        <v>54445137</v>
      </c>
      <c r="P468" s="111">
        <f t="shared" si="31"/>
        <v>3.7910751079760392E-3</v>
      </c>
    </row>
    <row r="469" spans="1:16" x14ac:dyDescent="0.3">
      <c r="A469" s="101">
        <v>45068</v>
      </c>
      <c r="B469" s="106" t="str">
        <f t="shared" si="28"/>
        <v>Monday</v>
      </c>
      <c r="C469" s="108">
        <v>288</v>
      </c>
      <c r="D469" s="108">
        <v>288.48</v>
      </c>
      <c r="E469" s="108">
        <v>279.05</v>
      </c>
      <c r="F469" s="108">
        <v>279.05</v>
      </c>
      <c r="G469" s="108">
        <v>2800</v>
      </c>
      <c r="H469" s="111">
        <f t="shared" si="30"/>
        <v>7.1676880622293859E-5</v>
      </c>
      <c r="J469" s="102">
        <f t="shared" si="29"/>
        <v>45068</v>
      </c>
      <c r="K469" s="108">
        <f>_xlfn.XLOOKUP($J469,'Stock Data'!$J$2:$J$1239,'Stock Data'!K$2:K$1239)</f>
        <v>41600.629999999997</v>
      </c>
      <c r="L469" s="108">
        <f>_xlfn.XLOOKUP($J469,'Stock Data'!$J$2:$J$1239,'Stock Data'!L$2:L$1239)</f>
        <v>41690.269999999997</v>
      </c>
      <c r="M469" s="108">
        <f>_xlfn.XLOOKUP($J469,'Stock Data'!$J$2:$J$1239,'Stock Data'!M$2:M$1239)</f>
        <v>41155.47</v>
      </c>
      <c r="N469" s="108">
        <f>_xlfn.XLOOKUP($J469,'Stock Data'!$J$2:$J$1239,'Stock Data'!N$2:N$1239)</f>
        <v>41195.06</v>
      </c>
      <c r="O469" s="108">
        <f>_xlfn.XLOOKUP($J469,'Stock Data'!$J$2:$J$1239,'Stock Data'!O$2:O$1239)</f>
        <v>47159489</v>
      </c>
      <c r="P469" s="111">
        <f t="shared" si="31"/>
        <v>-9.7146145669218149E-3</v>
      </c>
    </row>
    <row r="470" spans="1:16" x14ac:dyDescent="0.3">
      <c r="A470" s="101">
        <v>45069</v>
      </c>
      <c r="B470" s="106" t="str">
        <f t="shared" si="28"/>
        <v>Tuesday</v>
      </c>
      <c r="C470" s="108">
        <v>284</v>
      </c>
      <c r="D470" s="108">
        <v>287.94</v>
      </c>
      <c r="E470" s="108">
        <v>277.05</v>
      </c>
      <c r="F470" s="108">
        <v>284.99</v>
      </c>
      <c r="G470" s="108">
        <v>800</v>
      </c>
      <c r="H470" s="111">
        <f t="shared" si="30"/>
        <v>2.1286507794302089E-2</v>
      </c>
      <c r="J470" s="102">
        <f t="shared" si="29"/>
        <v>45069</v>
      </c>
      <c r="K470" s="108">
        <f>_xlfn.XLOOKUP($J470,'Stock Data'!$J$2:$J$1239,'Stock Data'!K$2:K$1239)</f>
        <v>41224.39</v>
      </c>
      <c r="L470" s="108">
        <f>_xlfn.XLOOKUP($J470,'Stock Data'!$J$2:$J$1239,'Stock Data'!L$2:L$1239)</f>
        <v>41295.64</v>
      </c>
      <c r="M470" s="108">
        <f>_xlfn.XLOOKUP($J470,'Stock Data'!$J$2:$J$1239,'Stock Data'!M$2:M$1239)</f>
        <v>41098.699999999997</v>
      </c>
      <c r="N470" s="108">
        <f>_xlfn.XLOOKUP($J470,'Stock Data'!$J$2:$J$1239,'Stock Data'!N$2:N$1239)</f>
        <v>41099.300000000003</v>
      </c>
      <c r="O470" s="108">
        <f>_xlfn.XLOOKUP($J470,'Stock Data'!$J$2:$J$1239,'Stock Data'!O$2:O$1239)</f>
        <v>43773934</v>
      </c>
      <c r="P470" s="111">
        <f t="shared" si="31"/>
        <v>-2.3245505650433514E-3</v>
      </c>
    </row>
    <row r="471" spans="1:16" x14ac:dyDescent="0.3">
      <c r="A471" s="101">
        <v>45070</v>
      </c>
      <c r="B471" s="106" t="str">
        <f t="shared" si="28"/>
        <v>Wednesday</v>
      </c>
      <c r="C471" s="108">
        <v>286.39999999999998</v>
      </c>
      <c r="D471" s="108">
        <v>286.45</v>
      </c>
      <c r="E471" s="108">
        <v>280.05</v>
      </c>
      <c r="F471" s="108">
        <v>280.05</v>
      </c>
      <c r="G471" s="108">
        <v>800</v>
      </c>
      <c r="H471" s="111">
        <f t="shared" si="30"/>
        <v>-1.7333941541808475E-2</v>
      </c>
      <c r="J471" s="102">
        <f t="shared" si="29"/>
        <v>45070</v>
      </c>
      <c r="K471" s="108">
        <f>_xlfn.XLOOKUP($J471,'Stock Data'!$J$2:$J$1239,'Stock Data'!K$2:K$1239)</f>
        <v>41128.92</v>
      </c>
      <c r="L471" s="108">
        <f>_xlfn.XLOOKUP($J471,'Stock Data'!$J$2:$J$1239,'Stock Data'!L$2:L$1239)</f>
        <v>41342.230000000003</v>
      </c>
      <c r="M471" s="108">
        <f>_xlfn.XLOOKUP($J471,'Stock Data'!$J$2:$J$1239,'Stock Data'!M$2:M$1239)</f>
        <v>41064.400000000001</v>
      </c>
      <c r="N471" s="108">
        <f>_xlfn.XLOOKUP($J471,'Stock Data'!$J$2:$J$1239,'Stock Data'!N$2:N$1239)</f>
        <v>41117.32</v>
      </c>
      <c r="O471" s="108">
        <f>_xlfn.XLOOKUP($J471,'Stock Data'!$J$2:$J$1239,'Stock Data'!O$2:O$1239)</f>
        <v>40319317</v>
      </c>
      <c r="P471" s="111">
        <f t="shared" si="31"/>
        <v>4.3845028990753608E-4</v>
      </c>
    </row>
    <row r="472" spans="1:16" x14ac:dyDescent="0.3">
      <c r="A472" s="101">
        <v>45071</v>
      </c>
      <c r="B472" s="106" t="str">
        <f t="shared" si="28"/>
        <v>Thursday</v>
      </c>
      <c r="C472" s="108">
        <v>280.10000000000002</v>
      </c>
      <c r="D472" s="108">
        <v>280.95</v>
      </c>
      <c r="E472" s="108">
        <v>278.01</v>
      </c>
      <c r="F472" s="108">
        <v>278.64</v>
      </c>
      <c r="G472" s="108">
        <v>4500</v>
      </c>
      <c r="H472" s="111">
        <f t="shared" si="30"/>
        <v>-5.0348152115694518E-3</v>
      </c>
      <c r="J472" s="102">
        <f t="shared" si="29"/>
        <v>45071</v>
      </c>
      <c r="K472" s="108">
        <f>_xlfn.XLOOKUP($J472,'Stock Data'!$J$2:$J$1239,'Stock Data'!K$2:K$1239)</f>
        <v>41165.06</v>
      </c>
      <c r="L472" s="108">
        <f>_xlfn.XLOOKUP($J472,'Stock Data'!$J$2:$J$1239,'Stock Data'!L$2:L$1239)</f>
        <v>41219.019999999997</v>
      </c>
      <c r="M472" s="108">
        <f>_xlfn.XLOOKUP($J472,'Stock Data'!$J$2:$J$1239,'Stock Data'!M$2:M$1239)</f>
        <v>40956.870000000003</v>
      </c>
      <c r="N472" s="108">
        <f>_xlfn.XLOOKUP($J472,'Stock Data'!$J$2:$J$1239,'Stock Data'!N$2:N$1239)</f>
        <v>41029.019999999997</v>
      </c>
      <c r="O472" s="108">
        <f>_xlfn.XLOOKUP($J472,'Stock Data'!$J$2:$J$1239,'Stock Data'!O$2:O$1239)</f>
        <v>66782330</v>
      </c>
      <c r="P472" s="111">
        <f t="shared" si="31"/>
        <v>-2.1475135052577091E-3</v>
      </c>
    </row>
    <row r="473" spans="1:16" x14ac:dyDescent="0.3">
      <c r="A473" s="101">
        <v>45072</v>
      </c>
      <c r="B473" s="106" t="str">
        <f t="shared" si="28"/>
        <v>Friday</v>
      </c>
      <c r="C473" s="108">
        <v>277.05</v>
      </c>
      <c r="D473" s="108">
        <v>280</v>
      </c>
      <c r="E473" s="108">
        <v>275</v>
      </c>
      <c r="F473" s="108">
        <v>277.99</v>
      </c>
      <c r="G473" s="108">
        <v>3000</v>
      </c>
      <c r="H473" s="111">
        <f t="shared" si="30"/>
        <v>-2.3327591157047706E-3</v>
      </c>
      <c r="J473" s="102">
        <f t="shared" si="29"/>
        <v>45072</v>
      </c>
      <c r="K473" s="108">
        <f>_xlfn.XLOOKUP($J473,'Stock Data'!$J$2:$J$1239,'Stock Data'!K$2:K$1239)</f>
        <v>41055.620000000003</v>
      </c>
      <c r="L473" s="108">
        <f>_xlfn.XLOOKUP($J473,'Stock Data'!$J$2:$J$1239,'Stock Data'!L$2:L$1239)</f>
        <v>41148.559999999998</v>
      </c>
      <c r="M473" s="108">
        <f>_xlfn.XLOOKUP($J473,'Stock Data'!$J$2:$J$1239,'Stock Data'!M$2:M$1239)</f>
        <v>40783.79</v>
      </c>
      <c r="N473" s="108">
        <f>_xlfn.XLOOKUP($J473,'Stock Data'!$J$2:$J$1239,'Stock Data'!N$2:N$1239)</f>
        <v>40964.54</v>
      </c>
      <c r="O473" s="108">
        <f>_xlfn.XLOOKUP($J473,'Stock Data'!$J$2:$J$1239,'Stock Data'!O$2:O$1239)</f>
        <v>107421013</v>
      </c>
      <c r="P473" s="111">
        <f t="shared" si="31"/>
        <v>-1.5715705615195277E-3</v>
      </c>
    </row>
    <row r="474" spans="1:16" x14ac:dyDescent="0.3">
      <c r="A474" s="101">
        <v>45075</v>
      </c>
      <c r="B474" s="106" t="str">
        <f t="shared" si="28"/>
        <v>Monday</v>
      </c>
      <c r="C474" s="108">
        <v>280</v>
      </c>
      <c r="D474" s="108">
        <v>281</v>
      </c>
      <c r="E474" s="108">
        <v>274</v>
      </c>
      <c r="F474" s="108">
        <v>278</v>
      </c>
      <c r="G474" s="108">
        <v>7000</v>
      </c>
      <c r="H474" s="111">
        <f t="shared" si="30"/>
        <v>3.5972516996981562E-5</v>
      </c>
      <c r="J474" s="102">
        <f t="shared" si="29"/>
        <v>45075</v>
      </c>
      <c r="K474" s="108">
        <f>_xlfn.XLOOKUP($J474,'Stock Data'!$J$2:$J$1239,'Stock Data'!K$2:K$1239)</f>
        <v>41005.15</v>
      </c>
      <c r="L474" s="108">
        <f>_xlfn.XLOOKUP($J474,'Stock Data'!$J$2:$J$1239,'Stock Data'!L$2:L$1239)</f>
        <v>41649.129999999997</v>
      </c>
      <c r="M474" s="108">
        <f>_xlfn.XLOOKUP($J474,'Stock Data'!$J$2:$J$1239,'Stock Data'!M$2:M$1239)</f>
        <v>41005.15</v>
      </c>
      <c r="N474" s="108">
        <f>_xlfn.XLOOKUP($J474,'Stock Data'!$J$2:$J$1239,'Stock Data'!N$2:N$1239)</f>
        <v>41340.06</v>
      </c>
      <c r="O474" s="108">
        <f>_xlfn.XLOOKUP($J474,'Stock Data'!$J$2:$J$1239,'Stock Data'!O$2:O$1239)</f>
        <v>95414355</v>
      </c>
      <c r="P474" s="111">
        <f t="shared" si="31"/>
        <v>9.1669526863964977E-3</v>
      </c>
    </row>
    <row r="475" spans="1:16" x14ac:dyDescent="0.3">
      <c r="A475" s="101">
        <v>45076</v>
      </c>
      <c r="B475" s="106" t="str">
        <f t="shared" si="28"/>
        <v>Tuesday</v>
      </c>
      <c r="C475" s="108">
        <v>279.8</v>
      </c>
      <c r="D475" s="108">
        <v>280.39999999999998</v>
      </c>
      <c r="E475" s="108">
        <v>279.8</v>
      </c>
      <c r="F475" s="108">
        <v>280.2</v>
      </c>
      <c r="G475" s="108">
        <v>4200</v>
      </c>
      <c r="H475" s="111">
        <f t="shared" si="30"/>
        <v>7.9136690647481599E-3</v>
      </c>
      <c r="J475" s="102">
        <f t="shared" si="29"/>
        <v>45076</v>
      </c>
      <c r="K475" s="108">
        <f>_xlfn.XLOOKUP($J475,'Stock Data'!$J$2:$J$1239,'Stock Data'!K$2:K$1239)</f>
        <v>41362.07</v>
      </c>
      <c r="L475" s="108">
        <f>_xlfn.XLOOKUP($J475,'Stock Data'!$J$2:$J$1239,'Stock Data'!L$2:L$1239)</f>
        <v>41693.46</v>
      </c>
      <c r="M475" s="108">
        <f>_xlfn.XLOOKUP($J475,'Stock Data'!$J$2:$J$1239,'Stock Data'!M$2:M$1239)</f>
        <v>41362.06</v>
      </c>
      <c r="N475" s="108">
        <f>_xlfn.XLOOKUP($J475,'Stock Data'!$J$2:$J$1239,'Stock Data'!N$2:N$1239)</f>
        <v>41671.65</v>
      </c>
      <c r="O475" s="108">
        <f>_xlfn.XLOOKUP($J475,'Stock Data'!$J$2:$J$1239,'Stock Data'!O$2:O$1239)</f>
        <v>104070259</v>
      </c>
      <c r="P475" s="111">
        <f t="shared" si="31"/>
        <v>8.0210333511853589E-3</v>
      </c>
    </row>
    <row r="476" spans="1:16" x14ac:dyDescent="0.3">
      <c r="A476" s="101">
        <v>45077</v>
      </c>
      <c r="B476" s="106" t="str">
        <f t="shared" si="28"/>
        <v>Wednesday</v>
      </c>
      <c r="C476" s="108">
        <v>280</v>
      </c>
      <c r="D476" s="108">
        <v>281.5</v>
      </c>
      <c r="E476" s="108">
        <v>280</v>
      </c>
      <c r="F476" s="108">
        <v>281.5</v>
      </c>
      <c r="G476" s="108">
        <v>1400</v>
      </c>
      <c r="H476" s="111">
        <f t="shared" si="30"/>
        <v>4.6395431834404402E-3</v>
      </c>
      <c r="J476" s="102">
        <f t="shared" si="29"/>
        <v>45077</v>
      </c>
      <c r="K476" s="108">
        <f>_xlfn.XLOOKUP($J476,'Stock Data'!$J$2:$J$1239,'Stock Data'!K$2:K$1239)</f>
        <v>41736.69</v>
      </c>
      <c r="L476" s="108">
        <f>_xlfn.XLOOKUP($J476,'Stock Data'!$J$2:$J$1239,'Stock Data'!L$2:L$1239)</f>
        <v>41852.230000000003</v>
      </c>
      <c r="M476" s="108">
        <f>_xlfn.XLOOKUP($J476,'Stock Data'!$J$2:$J$1239,'Stock Data'!M$2:M$1239)</f>
        <v>41265.03</v>
      </c>
      <c r="N476" s="108">
        <f>_xlfn.XLOOKUP($J476,'Stock Data'!$J$2:$J$1239,'Stock Data'!N$2:N$1239)</f>
        <v>41330.559999999998</v>
      </c>
      <c r="O476" s="108">
        <f>_xlfn.XLOOKUP($J476,'Stock Data'!$J$2:$J$1239,'Stock Data'!O$2:O$1239)</f>
        <v>90800279</v>
      </c>
      <c r="P476" s="111">
        <f t="shared" si="31"/>
        <v>-8.1851810523462295E-3</v>
      </c>
    </row>
    <row r="477" spans="1:16" x14ac:dyDescent="0.3">
      <c r="A477" s="101">
        <v>45082</v>
      </c>
      <c r="B477" s="106" t="str">
        <f t="shared" si="28"/>
        <v>Monday</v>
      </c>
      <c r="C477" s="108">
        <v>271</v>
      </c>
      <c r="D477" s="108">
        <v>275</v>
      </c>
      <c r="E477" s="108">
        <v>269.01</v>
      </c>
      <c r="F477" s="108">
        <v>272.57</v>
      </c>
      <c r="G477" s="108">
        <v>5900</v>
      </c>
      <c r="H477" s="111">
        <f t="shared" si="30"/>
        <v>-3.1722912966252244E-2</v>
      </c>
      <c r="J477" s="102">
        <f t="shared" si="29"/>
        <v>45082</v>
      </c>
      <c r="K477" s="108">
        <f>_xlfn.XLOOKUP($J477,'Stock Data'!$J$2:$J$1239,'Stock Data'!K$2:K$1239)</f>
        <v>41390.47</v>
      </c>
      <c r="L477" s="108">
        <f>_xlfn.XLOOKUP($J477,'Stock Data'!$J$2:$J$1239,'Stock Data'!L$2:L$1239)</f>
        <v>41681.68</v>
      </c>
      <c r="M477" s="108">
        <f>_xlfn.XLOOKUP($J477,'Stock Data'!$J$2:$J$1239,'Stock Data'!M$2:M$1239)</f>
        <v>41375.57</v>
      </c>
      <c r="N477" s="108">
        <f>_xlfn.XLOOKUP($J477,'Stock Data'!$J$2:$J$1239,'Stock Data'!N$2:N$1239)</f>
        <v>41667.94</v>
      </c>
      <c r="O477" s="108">
        <f>_xlfn.XLOOKUP($J477,'Stock Data'!$J$2:$J$1239,'Stock Data'!O$2:O$1239)</f>
        <v>81528663</v>
      </c>
      <c r="P477" s="111">
        <f t="shared" si="31"/>
        <v>8.1629670635966385E-3</v>
      </c>
    </row>
    <row r="478" spans="1:16" x14ac:dyDescent="0.3">
      <c r="A478" s="101">
        <v>45083</v>
      </c>
      <c r="B478" s="106" t="str">
        <f t="shared" si="28"/>
        <v>Tuesday</v>
      </c>
      <c r="C478" s="108">
        <v>268.02</v>
      </c>
      <c r="D478" s="108">
        <v>268.05</v>
      </c>
      <c r="E478" s="108">
        <v>267</v>
      </c>
      <c r="F478" s="108">
        <v>267</v>
      </c>
      <c r="G478" s="108">
        <v>3700</v>
      </c>
      <c r="H478" s="111">
        <f t="shared" si="30"/>
        <v>-2.0435117584473687E-2</v>
      </c>
      <c r="J478" s="102">
        <f t="shared" si="29"/>
        <v>45083</v>
      </c>
      <c r="K478" s="108">
        <f>_xlfn.XLOOKUP($J478,'Stock Data'!$J$2:$J$1239,'Stock Data'!K$2:K$1239)</f>
        <v>41752.639999999999</v>
      </c>
      <c r="L478" s="108">
        <f>_xlfn.XLOOKUP($J478,'Stock Data'!$J$2:$J$1239,'Stock Data'!L$2:L$1239)</f>
        <v>42026.94</v>
      </c>
      <c r="M478" s="108">
        <f>_xlfn.XLOOKUP($J478,'Stock Data'!$J$2:$J$1239,'Stock Data'!M$2:M$1239)</f>
        <v>41751.199999999997</v>
      </c>
      <c r="N478" s="108">
        <f>_xlfn.XLOOKUP($J478,'Stock Data'!$J$2:$J$1239,'Stock Data'!N$2:N$1239)</f>
        <v>41923.46</v>
      </c>
      <c r="O478" s="108">
        <f>_xlfn.XLOOKUP($J478,'Stock Data'!$J$2:$J$1239,'Stock Data'!O$2:O$1239)</f>
        <v>122487335</v>
      </c>
      <c r="P478" s="111">
        <f t="shared" si="31"/>
        <v>6.1322925971381542E-3</v>
      </c>
    </row>
    <row r="479" spans="1:16" x14ac:dyDescent="0.3">
      <c r="A479" s="101">
        <v>45084</v>
      </c>
      <c r="B479" s="106" t="str">
        <f t="shared" si="28"/>
        <v>Wednesday</v>
      </c>
      <c r="C479" s="108">
        <v>265</v>
      </c>
      <c r="D479" s="108">
        <v>266</v>
      </c>
      <c r="E479" s="108">
        <v>264</v>
      </c>
      <c r="F479" s="108">
        <v>266</v>
      </c>
      <c r="G479" s="108">
        <v>2400</v>
      </c>
      <c r="H479" s="111">
        <f t="shared" si="30"/>
        <v>-3.7453183520599251E-3</v>
      </c>
      <c r="J479" s="102">
        <f t="shared" si="29"/>
        <v>45084</v>
      </c>
      <c r="K479" s="108">
        <f>_xlfn.XLOOKUP($J479,'Stock Data'!$J$2:$J$1239,'Stock Data'!K$2:K$1239)</f>
        <v>41975.360000000001</v>
      </c>
      <c r="L479" s="108">
        <f>_xlfn.XLOOKUP($J479,'Stock Data'!$J$2:$J$1239,'Stock Data'!L$2:L$1239)</f>
        <v>42231.63</v>
      </c>
      <c r="M479" s="108">
        <f>_xlfn.XLOOKUP($J479,'Stock Data'!$J$2:$J$1239,'Stock Data'!M$2:M$1239)</f>
        <v>41924.480000000003</v>
      </c>
      <c r="N479" s="108">
        <f>_xlfn.XLOOKUP($J479,'Stock Data'!$J$2:$J$1239,'Stock Data'!N$2:N$1239)</f>
        <v>42142.71</v>
      </c>
      <c r="O479" s="108">
        <f>_xlfn.XLOOKUP($J479,'Stock Data'!$J$2:$J$1239,'Stock Data'!O$2:O$1239)</f>
        <v>117407005</v>
      </c>
      <c r="P479" s="111">
        <f t="shared" si="31"/>
        <v>5.2297687261499883E-3</v>
      </c>
    </row>
    <row r="480" spans="1:16" x14ac:dyDescent="0.3">
      <c r="A480" s="101">
        <v>45085</v>
      </c>
      <c r="B480" s="106" t="str">
        <f t="shared" si="28"/>
        <v>Thursday</v>
      </c>
      <c r="C480" s="108">
        <v>266</v>
      </c>
      <c r="D480" s="108">
        <v>266</v>
      </c>
      <c r="E480" s="108">
        <v>266</v>
      </c>
      <c r="F480" s="108">
        <v>266</v>
      </c>
      <c r="G480" s="108">
        <v>100</v>
      </c>
      <c r="H480" s="111">
        <f t="shared" si="30"/>
        <v>0</v>
      </c>
      <c r="J480" s="102">
        <f t="shared" si="29"/>
        <v>45085</v>
      </c>
      <c r="K480" s="108">
        <f>_xlfn.XLOOKUP($J480,'Stock Data'!$J$2:$J$1239,'Stock Data'!K$2:K$1239)</f>
        <v>42307.11</v>
      </c>
      <c r="L480" s="108">
        <f>_xlfn.XLOOKUP($J480,'Stock Data'!$J$2:$J$1239,'Stock Data'!L$2:L$1239)</f>
        <v>42307.11</v>
      </c>
      <c r="M480" s="108">
        <f>_xlfn.XLOOKUP($J480,'Stock Data'!$J$2:$J$1239,'Stock Data'!M$2:M$1239)</f>
        <v>41648.83</v>
      </c>
      <c r="N480" s="108">
        <f>_xlfn.XLOOKUP($J480,'Stock Data'!$J$2:$J$1239,'Stock Data'!N$2:N$1239)</f>
        <v>41686.46</v>
      </c>
      <c r="O480" s="108">
        <f>_xlfn.XLOOKUP($J480,'Stock Data'!$J$2:$J$1239,'Stock Data'!O$2:O$1239)</f>
        <v>101054090</v>
      </c>
      <c r="P480" s="111">
        <f t="shared" si="31"/>
        <v>-1.0826308986773751E-2</v>
      </c>
    </row>
    <row r="481" spans="1:16" x14ac:dyDescent="0.3">
      <c r="A481" s="101">
        <v>45086</v>
      </c>
      <c r="B481" s="106" t="str">
        <f t="shared" si="28"/>
        <v>Friday</v>
      </c>
      <c r="C481" s="108">
        <v>268.99</v>
      </c>
      <c r="D481" s="108">
        <v>268.99</v>
      </c>
      <c r="E481" s="108">
        <v>262.01</v>
      </c>
      <c r="F481" s="108">
        <v>262.26</v>
      </c>
      <c r="G481" s="108">
        <v>600</v>
      </c>
      <c r="H481" s="111">
        <f t="shared" si="30"/>
        <v>-1.4060150375939884E-2</v>
      </c>
      <c r="J481" s="102">
        <f t="shared" si="29"/>
        <v>45086</v>
      </c>
      <c r="K481" s="108">
        <f>_xlfn.XLOOKUP($J481,'Stock Data'!$J$2:$J$1239,'Stock Data'!K$2:K$1239)</f>
        <v>41735.08</v>
      </c>
      <c r="L481" s="108">
        <f>_xlfn.XLOOKUP($J481,'Stock Data'!$J$2:$J$1239,'Stock Data'!L$2:L$1239)</f>
        <v>41931.82</v>
      </c>
      <c r="M481" s="108">
        <f>_xlfn.XLOOKUP($J481,'Stock Data'!$J$2:$J$1239,'Stock Data'!M$2:M$1239)</f>
        <v>41677.14</v>
      </c>
      <c r="N481" s="108">
        <f>_xlfn.XLOOKUP($J481,'Stock Data'!$J$2:$J$1239,'Stock Data'!N$2:N$1239)</f>
        <v>41904.199999999997</v>
      </c>
      <c r="O481" s="108">
        <f>_xlfn.XLOOKUP($J481,'Stock Data'!$J$2:$J$1239,'Stock Data'!O$2:O$1239)</f>
        <v>78778532</v>
      </c>
      <c r="P481" s="111">
        <f t="shared" si="31"/>
        <v>5.2232787336703081E-3</v>
      </c>
    </row>
    <row r="482" spans="1:16" x14ac:dyDescent="0.3">
      <c r="A482" s="101">
        <v>45089</v>
      </c>
      <c r="B482" s="106" t="str">
        <f t="shared" si="28"/>
        <v>Monday</v>
      </c>
      <c r="C482" s="108">
        <v>259.5</v>
      </c>
      <c r="D482" s="108">
        <v>259.5</v>
      </c>
      <c r="E482" s="108">
        <v>255</v>
      </c>
      <c r="F482" s="108">
        <v>258.99</v>
      </c>
      <c r="G482" s="108">
        <v>6200</v>
      </c>
      <c r="H482" s="111">
        <f t="shared" si="30"/>
        <v>-1.246854266758172E-2</v>
      </c>
      <c r="J482" s="102">
        <f t="shared" si="29"/>
        <v>45089</v>
      </c>
      <c r="K482" s="108">
        <f>_xlfn.XLOOKUP($J482,'Stock Data'!$J$2:$J$1239,'Stock Data'!K$2:K$1239)</f>
        <v>41915.660000000003</v>
      </c>
      <c r="L482" s="108">
        <f>_xlfn.XLOOKUP($J482,'Stock Data'!$J$2:$J$1239,'Stock Data'!L$2:L$1239)</f>
        <v>42029.14</v>
      </c>
      <c r="M482" s="108">
        <f>_xlfn.XLOOKUP($J482,'Stock Data'!$J$2:$J$1239,'Stock Data'!M$2:M$1239)</f>
        <v>41715.31</v>
      </c>
      <c r="N482" s="108">
        <f>_xlfn.XLOOKUP($J482,'Stock Data'!$J$2:$J$1239,'Stock Data'!N$2:N$1239)</f>
        <v>41782.92</v>
      </c>
      <c r="O482" s="108">
        <f>_xlfn.XLOOKUP($J482,'Stock Data'!$J$2:$J$1239,'Stock Data'!O$2:O$1239)</f>
        <v>83268798</v>
      </c>
      <c r="P482" s="111">
        <f t="shared" si="31"/>
        <v>-2.8942206270492895E-3</v>
      </c>
    </row>
    <row r="483" spans="1:16" x14ac:dyDescent="0.3">
      <c r="A483" s="101">
        <v>45091</v>
      </c>
      <c r="B483" s="106" t="str">
        <f t="shared" si="28"/>
        <v>Wednesday</v>
      </c>
      <c r="C483" s="108">
        <v>253</v>
      </c>
      <c r="D483" s="108">
        <v>260</v>
      </c>
      <c r="E483" s="108">
        <v>253</v>
      </c>
      <c r="F483" s="108">
        <v>260</v>
      </c>
      <c r="G483" s="108">
        <v>300</v>
      </c>
      <c r="H483" s="111">
        <f t="shared" si="30"/>
        <v>3.8997644696706084E-3</v>
      </c>
      <c r="J483" s="102">
        <f t="shared" si="29"/>
        <v>45091</v>
      </c>
      <c r="K483" s="108">
        <f>_xlfn.XLOOKUP($J483,'Stock Data'!$J$2:$J$1239,'Stock Data'!K$2:K$1239)</f>
        <v>41594.97</v>
      </c>
      <c r="L483" s="108">
        <f>_xlfn.XLOOKUP($J483,'Stock Data'!$J$2:$J$1239,'Stock Data'!L$2:L$1239)</f>
        <v>41744.43</v>
      </c>
      <c r="M483" s="108">
        <f>_xlfn.XLOOKUP($J483,'Stock Data'!$J$2:$J$1239,'Stock Data'!M$2:M$1239)</f>
        <v>41448.61</v>
      </c>
      <c r="N483" s="108">
        <f>_xlfn.XLOOKUP($J483,'Stock Data'!$J$2:$J$1239,'Stock Data'!N$2:N$1239)</f>
        <v>41514.44</v>
      </c>
      <c r="O483" s="108">
        <f>_xlfn.XLOOKUP($J483,'Stock Data'!$J$2:$J$1239,'Stock Data'!O$2:O$1239)</f>
        <v>40598045</v>
      </c>
      <c r="P483" s="111">
        <f t="shared" si="31"/>
        <v>-6.4255920840380698E-3</v>
      </c>
    </row>
    <row r="484" spans="1:16" x14ac:dyDescent="0.3">
      <c r="A484" s="101">
        <v>45092</v>
      </c>
      <c r="B484" s="106" t="str">
        <f t="shared" si="28"/>
        <v>Thursday</v>
      </c>
      <c r="C484" s="108">
        <v>260</v>
      </c>
      <c r="D484" s="108">
        <v>260</v>
      </c>
      <c r="E484" s="108">
        <v>260</v>
      </c>
      <c r="F484" s="108">
        <v>260</v>
      </c>
      <c r="G484" s="108">
        <v>600</v>
      </c>
      <c r="H484" s="111">
        <f t="shared" si="30"/>
        <v>0</v>
      </c>
      <c r="J484" s="102">
        <f t="shared" si="29"/>
        <v>45092</v>
      </c>
      <c r="K484" s="108">
        <f>_xlfn.XLOOKUP($J484,'Stock Data'!$J$2:$J$1239,'Stock Data'!K$2:K$1239)</f>
        <v>41631.57</v>
      </c>
      <c r="L484" s="108">
        <f>_xlfn.XLOOKUP($J484,'Stock Data'!$J$2:$J$1239,'Stock Data'!L$2:L$1239)</f>
        <v>41639.33</v>
      </c>
      <c r="M484" s="108">
        <f>_xlfn.XLOOKUP($J484,'Stock Data'!$J$2:$J$1239,'Stock Data'!M$2:M$1239)</f>
        <v>41269.120000000003</v>
      </c>
      <c r="N484" s="108">
        <f>_xlfn.XLOOKUP($J484,'Stock Data'!$J$2:$J$1239,'Stock Data'!N$2:N$1239)</f>
        <v>41369.160000000003</v>
      </c>
      <c r="O484" s="108">
        <f>_xlfn.XLOOKUP($J484,'Stock Data'!$J$2:$J$1239,'Stock Data'!O$2:O$1239)</f>
        <v>44870622</v>
      </c>
      <c r="P484" s="111">
        <f t="shared" si="31"/>
        <v>-3.4995052323962177E-3</v>
      </c>
    </row>
    <row r="485" spans="1:16" x14ac:dyDescent="0.3">
      <c r="A485" s="101">
        <v>45093</v>
      </c>
      <c r="B485" s="106" t="str">
        <f t="shared" si="28"/>
        <v>Friday</v>
      </c>
      <c r="C485" s="108">
        <v>257</v>
      </c>
      <c r="D485" s="108">
        <v>258</v>
      </c>
      <c r="E485" s="108">
        <v>249</v>
      </c>
      <c r="F485" s="108">
        <v>258</v>
      </c>
      <c r="G485" s="108">
        <v>800</v>
      </c>
      <c r="H485" s="111">
        <f t="shared" si="30"/>
        <v>-7.6923076923076927E-3</v>
      </c>
      <c r="J485" s="102">
        <f t="shared" si="29"/>
        <v>45093</v>
      </c>
      <c r="K485" s="108">
        <f>_xlfn.XLOOKUP($J485,'Stock Data'!$J$2:$J$1239,'Stock Data'!K$2:K$1239)</f>
        <v>41462.22</v>
      </c>
      <c r="L485" s="108">
        <f>_xlfn.XLOOKUP($J485,'Stock Data'!$J$2:$J$1239,'Stock Data'!L$2:L$1239)</f>
        <v>41612.67</v>
      </c>
      <c r="M485" s="108">
        <f>_xlfn.XLOOKUP($J485,'Stock Data'!$J$2:$J$1239,'Stock Data'!M$2:M$1239)</f>
        <v>41280.160000000003</v>
      </c>
      <c r="N485" s="108">
        <f>_xlfn.XLOOKUP($J485,'Stock Data'!$J$2:$J$1239,'Stock Data'!N$2:N$1239)</f>
        <v>41301.29</v>
      </c>
      <c r="O485" s="108">
        <f>_xlfn.XLOOKUP($J485,'Stock Data'!$J$2:$J$1239,'Stock Data'!O$2:O$1239)</f>
        <v>60077517</v>
      </c>
      <c r="P485" s="111">
        <f t="shared" si="31"/>
        <v>-1.6405941044005392E-3</v>
      </c>
    </row>
    <row r="486" spans="1:16" x14ac:dyDescent="0.3">
      <c r="A486" s="101">
        <v>45096</v>
      </c>
      <c r="B486" s="106" t="str">
        <f t="shared" si="28"/>
        <v>Monday</v>
      </c>
      <c r="C486" s="108">
        <v>250.1</v>
      </c>
      <c r="D486" s="108">
        <v>250.1</v>
      </c>
      <c r="E486" s="108">
        <v>246</v>
      </c>
      <c r="F486" s="108">
        <v>247.4</v>
      </c>
      <c r="G486" s="108">
        <v>500</v>
      </c>
      <c r="H486" s="111">
        <f t="shared" si="30"/>
        <v>-4.1085271317829436E-2</v>
      </c>
      <c r="J486" s="102">
        <f t="shared" si="29"/>
        <v>45096</v>
      </c>
      <c r="K486" s="108">
        <f>_xlfn.XLOOKUP($J486,'Stock Data'!$J$2:$J$1239,'Stock Data'!K$2:K$1239)</f>
        <v>41411.760000000002</v>
      </c>
      <c r="L486" s="108">
        <f>_xlfn.XLOOKUP($J486,'Stock Data'!$J$2:$J$1239,'Stock Data'!L$2:L$1239)</f>
        <v>41484.32</v>
      </c>
      <c r="M486" s="108">
        <f>_xlfn.XLOOKUP($J486,'Stock Data'!$J$2:$J$1239,'Stock Data'!M$2:M$1239)</f>
        <v>41610.269999999997</v>
      </c>
      <c r="N486" s="108">
        <f>_xlfn.XLOOKUP($J486,'Stock Data'!$J$2:$J$1239,'Stock Data'!N$2:N$1239)</f>
        <v>40621.21</v>
      </c>
      <c r="O486" s="108">
        <f>_xlfn.XLOOKUP($J486,'Stock Data'!$J$2:$J$1239,'Stock Data'!O$2:O$1239)</f>
        <v>93209138</v>
      </c>
      <c r="P486" s="111">
        <f t="shared" si="31"/>
        <v>-1.6466313764049542E-2</v>
      </c>
    </row>
    <row r="487" spans="1:16" x14ac:dyDescent="0.3">
      <c r="A487" s="101">
        <v>45097</v>
      </c>
      <c r="B487" s="106" t="str">
        <f t="shared" si="28"/>
        <v>Tuesday</v>
      </c>
      <c r="C487" s="108">
        <v>240.11</v>
      </c>
      <c r="D487" s="108">
        <v>240.11</v>
      </c>
      <c r="E487" s="108">
        <v>240.11</v>
      </c>
      <c r="F487" s="108">
        <v>247.4</v>
      </c>
      <c r="G487" s="108">
        <v>100</v>
      </c>
      <c r="H487" s="111">
        <f t="shared" si="30"/>
        <v>0</v>
      </c>
      <c r="J487" s="102">
        <f t="shared" si="29"/>
        <v>45097</v>
      </c>
      <c r="K487" s="108">
        <f>_xlfn.XLOOKUP($J487,'Stock Data'!$J$2:$J$1239,'Stock Data'!K$2:K$1239)</f>
        <v>40638.86</v>
      </c>
      <c r="L487" s="108">
        <f>_xlfn.XLOOKUP($J487,'Stock Data'!$J$2:$J$1239,'Stock Data'!L$2:L$1239)</f>
        <v>40739.97</v>
      </c>
      <c r="M487" s="108">
        <f>_xlfn.XLOOKUP($J487,'Stock Data'!$J$2:$J$1239,'Stock Data'!M$2:M$1239)</f>
        <v>40507.18</v>
      </c>
      <c r="N487" s="108">
        <f>_xlfn.XLOOKUP($J487,'Stock Data'!$J$2:$J$1239,'Stock Data'!N$2:N$1239)</f>
        <v>40653.03</v>
      </c>
      <c r="O487" s="108">
        <f>_xlfn.XLOOKUP($J487,'Stock Data'!$J$2:$J$1239,'Stock Data'!O$2:O$1239)</f>
        <v>73767501</v>
      </c>
      <c r="P487" s="111">
        <f t="shared" si="31"/>
        <v>7.8333461755569832E-4</v>
      </c>
    </row>
    <row r="488" spans="1:16" x14ac:dyDescent="0.3">
      <c r="A488" s="101">
        <v>45098</v>
      </c>
      <c r="B488" s="106" t="str">
        <f t="shared" si="28"/>
        <v>Wednesday</v>
      </c>
      <c r="C488" s="108">
        <v>250</v>
      </c>
      <c r="D488" s="108">
        <v>250</v>
      </c>
      <c r="E488" s="108">
        <v>250</v>
      </c>
      <c r="F488" s="108">
        <v>250</v>
      </c>
      <c r="G488" s="108">
        <v>1000</v>
      </c>
      <c r="H488" s="111">
        <f t="shared" si="30"/>
        <v>1.0509296685529483E-2</v>
      </c>
      <c r="J488" s="102">
        <f t="shared" si="29"/>
        <v>45098</v>
      </c>
      <c r="K488" s="108">
        <f>_xlfn.XLOOKUP($J488,'Stock Data'!$J$2:$J$1239,'Stock Data'!K$2:K$1239)</f>
        <v>40693.22</v>
      </c>
      <c r="L488" s="108">
        <f>_xlfn.XLOOKUP($J488,'Stock Data'!$J$2:$J$1239,'Stock Data'!L$2:L$1239)</f>
        <v>40804.870000000003</v>
      </c>
      <c r="M488" s="108">
        <f>_xlfn.XLOOKUP($J488,'Stock Data'!$J$2:$J$1239,'Stock Data'!M$2:M$1239)</f>
        <v>40191.24</v>
      </c>
      <c r="N488" s="108">
        <f>_xlfn.XLOOKUP($J488,'Stock Data'!$J$2:$J$1239,'Stock Data'!N$2:N$1239)</f>
        <v>40220.79</v>
      </c>
      <c r="O488" s="108">
        <f>_xlfn.XLOOKUP($J488,'Stock Data'!$J$2:$J$1239,'Stock Data'!O$2:O$1239)</f>
        <v>47517062</v>
      </c>
      <c r="P488" s="111">
        <f t="shared" si="31"/>
        <v>-1.063241780501965E-2</v>
      </c>
    </row>
    <row r="489" spans="1:16" x14ac:dyDescent="0.3">
      <c r="A489" s="101">
        <v>45099</v>
      </c>
      <c r="B489" s="106" t="str">
        <f t="shared" si="28"/>
        <v>Thursday</v>
      </c>
      <c r="C489" s="108">
        <v>240</v>
      </c>
      <c r="D489" s="108">
        <v>240</v>
      </c>
      <c r="E489" s="108">
        <v>240</v>
      </c>
      <c r="F489" s="108">
        <v>250</v>
      </c>
      <c r="G489" s="108">
        <v>100</v>
      </c>
      <c r="H489" s="111">
        <f t="shared" si="30"/>
        <v>0</v>
      </c>
      <c r="J489" s="102">
        <f t="shared" si="29"/>
        <v>45099</v>
      </c>
      <c r="K489" s="108">
        <f>_xlfn.XLOOKUP($J489,'Stock Data'!$J$2:$J$1239,'Stock Data'!K$2:K$1239)</f>
        <v>40231.160000000003</v>
      </c>
      <c r="L489" s="108">
        <f>_xlfn.XLOOKUP($J489,'Stock Data'!$J$2:$J$1239,'Stock Data'!L$2:L$1239)</f>
        <v>40378.589999999997</v>
      </c>
      <c r="M489" s="108">
        <f>_xlfn.XLOOKUP($J489,'Stock Data'!$J$2:$J$1239,'Stock Data'!M$2:M$1239)</f>
        <v>40091.379999999997</v>
      </c>
      <c r="N489" s="108">
        <f>_xlfn.XLOOKUP($J489,'Stock Data'!$J$2:$J$1239,'Stock Data'!N$2:N$1239)</f>
        <v>40152.050000000003</v>
      </c>
      <c r="O489" s="108">
        <f>_xlfn.XLOOKUP($J489,'Stock Data'!$J$2:$J$1239,'Stock Data'!O$2:O$1239)</f>
        <v>65604886</v>
      </c>
      <c r="P489" s="111">
        <f t="shared" si="31"/>
        <v>-1.7090663808442838E-3</v>
      </c>
    </row>
    <row r="490" spans="1:16" x14ac:dyDescent="0.3">
      <c r="A490" s="101">
        <v>45100</v>
      </c>
      <c r="B490" s="106" t="str">
        <f t="shared" si="28"/>
        <v>Friday</v>
      </c>
      <c r="C490" s="108">
        <v>238.13</v>
      </c>
      <c r="D490" s="108">
        <v>238.13</v>
      </c>
      <c r="E490" s="108">
        <v>238.13</v>
      </c>
      <c r="F490" s="108">
        <v>250</v>
      </c>
      <c r="G490" s="108">
        <v>100</v>
      </c>
      <c r="H490" s="111">
        <f t="shared" si="30"/>
        <v>0</v>
      </c>
      <c r="J490" s="102">
        <f t="shared" si="29"/>
        <v>45100</v>
      </c>
      <c r="K490" s="108">
        <f>_xlfn.XLOOKUP($J490,'Stock Data'!$J$2:$J$1239,'Stock Data'!K$2:K$1239)</f>
        <v>40175.949999999997</v>
      </c>
      <c r="L490" s="108">
        <f>_xlfn.XLOOKUP($J490,'Stock Data'!$J$2:$J$1239,'Stock Data'!L$2:L$1239)</f>
        <v>40235.57</v>
      </c>
      <c r="M490" s="108">
        <f>_xlfn.XLOOKUP($J490,'Stock Data'!$J$2:$J$1239,'Stock Data'!M$2:M$1239)</f>
        <v>39894.42</v>
      </c>
      <c r="N490" s="108">
        <f>_xlfn.XLOOKUP($J490,'Stock Data'!$J$2:$J$1239,'Stock Data'!N$2:N$1239)</f>
        <v>40065.32</v>
      </c>
      <c r="O490" s="108">
        <f>_xlfn.XLOOKUP($J490,'Stock Data'!$J$2:$J$1239,'Stock Data'!O$2:O$1239)</f>
        <v>59550498</v>
      </c>
      <c r="P490" s="111">
        <f t="shared" si="31"/>
        <v>-2.1600391511766696E-3</v>
      </c>
    </row>
    <row r="491" spans="1:16" x14ac:dyDescent="0.3">
      <c r="A491" s="101">
        <v>45103</v>
      </c>
      <c r="B491" s="106" t="str">
        <f t="shared" si="28"/>
        <v>Monday</v>
      </c>
      <c r="C491" s="108">
        <v>258</v>
      </c>
      <c r="D491" s="108">
        <v>258</v>
      </c>
      <c r="E491" s="108">
        <v>254</v>
      </c>
      <c r="F491" s="108">
        <v>257.43</v>
      </c>
      <c r="G491" s="108">
        <v>1500</v>
      </c>
      <c r="H491" s="111">
        <f t="shared" si="30"/>
        <v>2.9720000000000028E-2</v>
      </c>
      <c r="J491" s="102">
        <f t="shared" si="29"/>
        <v>45103</v>
      </c>
      <c r="K491" s="108">
        <f>_xlfn.XLOOKUP($J491,'Stock Data'!$J$2:$J$1239,'Stock Data'!K$2:K$1239)</f>
        <v>40334.050000000003</v>
      </c>
      <c r="L491" s="108">
        <f>_xlfn.XLOOKUP($J491,'Stock Data'!$J$2:$J$1239,'Stock Data'!L$2:L$1239)</f>
        <v>41491.870000000003</v>
      </c>
      <c r="M491" s="108">
        <f>_xlfn.XLOOKUP($J491,'Stock Data'!$J$2:$J$1239,'Stock Data'!M$2:M$1239)</f>
        <v>40334.050000000003</v>
      </c>
      <c r="N491" s="108">
        <f>_xlfn.XLOOKUP($J491,'Stock Data'!$J$2:$J$1239,'Stock Data'!N$2:N$1239)</f>
        <v>41437.1</v>
      </c>
      <c r="O491" s="108">
        <f>_xlfn.XLOOKUP($J491,'Stock Data'!$J$2:$J$1239,'Stock Data'!O$2:O$1239)</f>
        <v>122322431</v>
      </c>
      <c r="P491" s="111">
        <f t="shared" si="31"/>
        <v>3.4238588385166996E-2</v>
      </c>
    </row>
    <row r="492" spans="1:16" x14ac:dyDescent="0.3">
      <c r="A492" s="101">
        <v>45104</v>
      </c>
      <c r="B492" s="106" t="str">
        <f t="shared" si="28"/>
        <v>Tuesday</v>
      </c>
      <c r="C492" s="108">
        <v>256.99</v>
      </c>
      <c r="D492" s="108">
        <v>257</v>
      </c>
      <c r="E492" s="108">
        <v>256.98</v>
      </c>
      <c r="F492" s="108">
        <v>256.98</v>
      </c>
      <c r="G492" s="108">
        <v>900</v>
      </c>
      <c r="H492" s="111">
        <f t="shared" si="30"/>
        <v>-1.7480480130520476E-3</v>
      </c>
      <c r="J492" s="102">
        <f t="shared" si="29"/>
        <v>45104</v>
      </c>
      <c r="K492" s="108">
        <f>_xlfn.XLOOKUP($J492,'Stock Data'!$J$2:$J$1239,'Stock Data'!K$2:K$1239)</f>
        <v>41431.86</v>
      </c>
      <c r="L492" s="108">
        <f>_xlfn.XLOOKUP($J492,'Stock Data'!$J$2:$J$1239,'Stock Data'!L$2:L$1239)</f>
        <v>41606.25</v>
      </c>
      <c r="M492" s="108">
        <f>_xlfn.XLOOKUP($J492,'Stock Data'!$J$2:$J$1239,'Stock Data'!M$2:M$1239)</f>
        <v>41208.19</v>
      </c>
      <c r="N492" s="108">
        <f>_xlfn.XLOOKUP($J492,'Stock Data'!$J$2:$J$1239,'Stock Data'!N$2:N$1239)</f>
        <v>41452.68</v>
      </c>
      <c r="O492" s="108">
        <f>_xlfn.XLOOKUP($J492,'Stock Data'!$J$2:$J$1239,'Stock Data'!O$2:O$1239)</f>
        <v>138020803</v>
      </c>
      <c r="P492" s="111">
        <f t="shared" si="31"/>
        <v>3.7599156311618687E-4</v>
      </c>
    </row>
    <row r="493" spans="1:16" x14ac:dyDescent="0.3">
      <c r="A493" s="101">
        <v>45110</v>
      </c>
      <c r="B493" s="106" t="str">
        <f t="shared" si="28"/>
        <v>Monday</v>
      </c>
      <c r="C493" s="108">
        <v>269.99</v>
      </c>
      <c r="D493" s="108">
        <v>270</v>
      </c>
      <c r="E493" s="108">
        <v>268</v>
      </c>
      <c r="F493" s="108">
        <v>268</v>
      </c>
      <c r="G493" s="108">
        <v>3000</v>
      </c>
      <c r="H493" s="111">
        <f t="shared" si="30"/>
        <v>4.2882714608140637E-2</v>
      </c>
      <c r="J493" s="102">
        <f t="shared" si="29"/>
        <v>45110</v>
      </c>
      <c r="K493" s="108">
        <f>_xlfn.XLOOKUP($J493,'Stock Data'!$J$2:$J$1239,'Stock Data'!K$2:K$1239)</f>
        <v>43683.78</v>
      </c>
      <c r="L493" s="108">
        <f>_xlfn.XLOOKUP($J493,'Stock Data'!$J$2:$J$1239,'Stock Data'!L$2:L$1239)</f>
        <v>43933.94</v>
      </c>
      <c r="M493" s="108">
        <f>_xlfn.XLOOKUP($J493,'Stock Data'!$J$2:$J$1239,'Stock Data'!M$2:M$1239)</f>
        <v>43404.69</v>
      </c>
      <c r="N493" s="108">
        <f>_xlfn.XLOOKUP($J493,'Stock Data'!$J$2:$J$1239,'Stock Data'!N$2:N$1239)</f>
        <v>43899</v>
      </c>
      <c r="O493" s="108">
        <f>_xlfn.XLOOKUP($J493,'Stock Data'!$J$2:$J$1239,'Stock Data'!O$2:O$1239)</f>
        <v>169579716</v>
      </c>
      <c r="P493" s="111">
        <f t="shared" si="31"/>
        <v>5.9014760927399622E-2</v>
      </c>
    </row>
    <row r="494" spans="1:16" x14ac:dyDescent="0.3">
      <c r="A494" s="101">
        <v>45111</v>
      </c>
      <c r="B494" s="106" t="str">
        <f t="shared" si="28"/>
        <v>Tuesday</v>
      </c>
      <c r="C494" s="108">
        <v>268</v>
      </c>
      <c r="D494" s="108">
        <v>268</v>
      </c>
      <c r="E494" s="108">
        <v>256</v>
      </c>
      <c r="F494" s="108">
        <v>257</v>
      </c>
      <c r="G494" s="108">
        <v>6500</v>
      </c>
      <c r="H494" s="111">
        <f t="shared" si="30"/>
        <v>-4.1044776119402986E-2</v>
      </c>
      <c r="J494" s="102">
        <f t="shared" si="29"/>
        <v>45111</v>
      </c>
      <c r="K494" s="108">
        <f>_xlfn.XLOOKUP($J494,'Stock Data'!$J$2:$J$1239,'Stock Data'!K$2:K$1239)</f>
        <v>44511.519999999997</v>
      </c>
      <c r="L494" s="108">
        <f>_xlfn.XLOOKUP($J494,'Stock Data'!$J$2:$J$1239,'Stock Data'!L$2:L$1239)</f>
        <v>44511.519999999997</v>
      </c>
      <c r="M494" s="108">
        <f>_xlfn.XLOOKUP($J494,'Stock Data'!$J$2:$J$1239,'Stock Data'!M$2:M$1239)</f>
        <v>43488.37</v>
      </c>
      <c r="N494" s="108">
        <f>_xlfn.XLOOKUP($J494,'Stock Data'!$J$2:$J$1239,'Stock Data'!N$2:N$1239)</f>
        <v>43557.01</v>
      </c>
      <c r="O494" s="108">
        <f>_xlfn.XLOOKUP($J494,'Stock Data'!$J$2:$J$1239,'Stock Data'!O$2:O$1239)</f>
        <v>245524380</v>
      </c>
      <c r="P494" s="111">
        <f t="shared" si="31"/>
        <v>-7.7903824688489026E-3</v>
      </c>
    </row>
    <row r="495" spans="1:16" x14ac:dyDescent="0.3">
      <c r="A495" s="101">
        <v>45112</v>
      </c>
      <c r="B495" s="106" t="str">
        <f t="shared" si="28"/>
        <v>Wednesday</v>
      </c>
      <c r="C495" s="108">
        <v>268</v>
      </c>
      <c r="D495" s="108">
        <v>268</v>
      </c>
      <c r="E495" s="108">
        <v>255.77</v>
      </c>
      <c r="F495" s="108">
        <v>255.77</v>
      </c>
      <c r="G495" s="108">
        <v>4200</v>
      </c>
      <c r="H495" s="111">
        <f t="shared" si="30"/>
        <v>-4.785992217898793E-3</v>
      </c>
      <c r="J495" s="102">
        <f t="shared" si="29"/>
        <v>45112</v>
      </c>
      <c r="K495" s="108">
        <f>_xlfn.XLOOKUP($J495,'Stock Data'!$J$2:$J$1239,'Stock Data'!K$2:K$1239)</f>
        <v>43536.6</v>
      </c>
      <c r="L495" s="108">
        <f>_xlfn.XLOOKUP($J495,'Stock Data'!$J$2:$J$1239,'Stock Data'!L$2:L$1239)</f>
        <v>44041.26</v>
      </c>
      <c r="M495" s="108">
        <f>_xlfn.XLOOKUP($J495,'Stock Data'!$J$2:$J$1239,'Stock Data'!M$2:M$1239)</f>
        <v>43464.06</v>
      </c>
      <c r="N495" s="108">
        <f>_xlfn.XLOOKUP($J495,'Stock Data'!$J$2:$J$1239,'Stock Data'!N$2:N$1239)</f>
        <v>43552.83</v>
      </c>
      <c r="O495" s="108">
        <f>_xlfn.XLOOKUP($J495,'Stock Data'!$J$2:$J$1239,'Stock Data'!O$2:O$1239)</f>
        <v>181239464</v>
      </c>
      <c r="P495" s="111">
        <f t="shared" si="31"/>
        <v>-9.5966183170063572E-5</v>
      </c>
    </row>
    <row r="496" spans="1:16" x14ac:dyDescent="0.3">
      <c r="A496" s="101">
        <v>45113</v>
      </c>
      <c r="B496" s="106" t="str">
        <f t="shared" si="28"/>
        <v>Thursday</v>
      </c>
      <c r="C496" s="108">
        <v>256.27</v>
      </c>
      <c r="D496" s="108">
        <v>263</v>
      </c>
      <c r="E496" s="108">
        <v>256.27</v>
      </c>
      <c r="F496" s="108">
        <v>260</v>
      </c>
      <c r="G496" s="108">
        <v>1200</v>
      </c>
      <c r="H496" s="111">
        <f t="shared" si="30"/>
        <v>1.6538296125425147E-2</v>
      </c>
      <c r="J496" s="102">
        <f t="shared" si="29"/>
        <v>45113</v>
      </c>
      <c r="K496" s="108">
        <f>_xlfn.XLOOKUP($J496,'Stock Data'!$J$2:$J$1239,'Stock Data'!K$2:K$1239)</f>
        <v>43691.55</v>
      </c>
      <c r="L496" s="108">
        <f>_xlfn.XLOOKUP($J496,'Stock Data'!$J$2:$J$1239,'Stock Data'!L$2:L$1239)</f>
        <v>44212.77</v>
      </c>
      <c r="M496" s="108">
        <f>_xlfn.XLOOKUP($J496,'Stock Data'!$J$2:$J$1239,'Stock Data'!M$2:M$1239)</f>
        <v>43550.14</v>
      </c>
      <c r="N496" s="108">
        <f>_xlfn.XLOOKUP($J496,'Stock Data'!$J$2:$J$1239,'Stock Data'!N$2:N$1239)</f>
        <v>44178.85</v>
      </c>
      <c r="O496" s="108">
        <f>_xlfn.XLOOKUP($J496,'Stock Data'!$J$2:$J$1239,'Stock Data'!O$2:O$1239)</f>
        <v>166226008</v>
      </c>
      <c r="P496" s="111">
        <f t="shared" si="31"/>
        <v>1.4373807626278172E-2</v>
      </c>
    </row>
    <row r="497" spans="1:16" x14ac:dyDescent="0.3">
      <c r="A497" s="101">
        <v>45114</v>
      </c>
      <c r="B497" s="106" t="str">
        <f t="shared" si="28"/>
        <v>Friday</v>
      </c>
      <c r="C497" s="108">
        <v>263.81</v>
      </c>
      <c r="D497" s="108">
        <v>264</v>
      </c>
      <c r="E497" s="108">
        <v>263.81</v>
      </c>
      <c r="F497" s="108">
        <v>264</v>
      </c>
      <c r="G497" s="108">
        <v>300</v>
      </c>
      <c r="H497" s="111">
        <f t="shared" si="30"/>
        <v>1.5384615384615385E-2</v>
      </c>
      <c r="J497" s="102">
        <f t="shared" si="29"/>
        <v>45114</v>
      </c>
      <c r="K497" s="108">
        <f>_xlfn.XLOOKUP($J497,'Stock Data'!$J$2:$J$1239,'Stock Data'!K$2:K$1239)</f>
        <v>44179.14</v>
      </c>
      <c r="L497" s="108">
        <f>_xlfn.XLOOKUP($J497,'Stock Data'!$J$2:$J$1239,'Stock Data'!L$2:L$1239)</f>
        <v>44293.51</v>
      </c>
      <c r="M497" s="108">
        <f>_xlfn.XLOOKUP($J497,'Stock Data'!$J$2:$J$1239,'Stock Data'!M$2:M$1239)</f>
        <v>44086.74</v>
      </c>
      <c r="N497" s="108">
        <f>_xlfn.XLOOKUP($J497,'Stock Data'!$J$2:$J$1239,'Stock Data'!N$2:N$1239)</f>
        <v>44207.31</v>
      </c>
      <c r="O497" s="108">
        <f>_xlfn.XLOOKUP($J497,'Stock Data'!$J$2:$J$1239,'Stock Data'!O$2:O$1239)</f>
        <v>115725141</v>
      </c>
      <c r="P497" s="111">
        <f t="shared" si="31"/>
        <v>6.4419965662300231E-4</v>
      </c>
    </row>
    <row r="498" spans="1:16" x14ac:dyDescent="0.3">
      <c r="A498" s="101">
        <v>45117</v>
      </c>
      <c r="B498" s="106" t="str">
        <f t="shared" si="28"/>
        <v>Monday</v>
      </c>
      <c r="C498" s="108">
        <v>265</v>
      </c>
      <c r="D498" s="108">
        <v>268</v>
      </c>
      <c r="E498" s="108">
        <v>265</v>
      </c>
      <c r="F498" s="108">
        <v>265</v>
      </c>
      <c r="G498" s="108">
        <v>2200</v>
      </c>
      <c r="H498" s="111">
        <f t="shared" si="30"/>
        <v>3.787878787878788E-3</v>
      </c>
      <c r="J498" s="102">
        <f t="shared" si="29"/>
        <v>45117</v>
      </c>
      <c r="K498" s="108">
        <f>_xlfn.XLOOKUP($J498,'Stock Data'!$J$2:$J$1239,'Stock Data'!K$2:K$1239)</f>
        <v>44275.02</v>
      </c>
      <c r="L498" s="108">
        <f>_xlfn.XLOOKUP($J498,'Stock Data'!$J$2:$J$1239,'Stock Data'!L$2:L$1239)</f>
        <v>44601.78</v>
      </c>
      <c r="M498" s="108">
        <f>_xlfn.XLOOKUP($J498,'Stock Data'!$J$2:$J$1239,'Stock Data'!M$2:M$1239)</f>
        <v>44260.1</v>
      </c>
      <c r="N498" s="108">
        <f>_xlfn.XLOOKUP($J498,'Stock Data'!$J$2:$J$1239,'Stock Data'!N$2:N$1239)</f>
        <v>44585.120000000003</v>
      </c>
      <c r="O498" s="108">
        <f>_xlfn.XLOOKUP($J498,'Stock Data'!$J$2:$J$1239,'Stock Data'!O$2:O$1239)</f>
        <v>183245879</v>
      </c>
      <c r="P498" s="111">
        <f t="shared" si="31"/>
        <v>8.5463241260326627E-3</v>
      </c>
    </row>
    <row r="499" spans="1:16" x14ac:dyDescent="0.3">
      <c r="A499" s="101">
        <v>45118</v>
      </c>
      <c r="B499" s="106" t="str">
        <f t="shared" si="28"/>
        <v>Tuesday</v>
      </c>
      <c r="C499" s="108">
        <v>261.61</v>
      </c>
      <c r="D499" s="108">
        <v>281.08999999999997</v>
      </c>
      <c r="E499" s="108">
        <v>259.91000000000003</v>
      </c>
      <c r="F499" s="108">
        <v>278.5</v>
      </c>
      <c r="G499" s="108">
        <v>6900</v>
      </c>
      <c r="H499" s="111">
        <f t="shared" si="30"/>
        <v>5.0943396226415097E-2</v>
      </c>
      <c r="J499" s="102">
        <f t="shared" si="29"/>
        <v>45118</v>
      </c>
      <c r="K499" s="108">
        <f>_xlfn.XLOOKUP($J499,'Stock Data'!$J$2:$J$1239,'Stock Data'!K$2:K$1239)</f>
        <v>44691.46</v>
      </c>
      <c r="L499" s="108">
        <f>_xlfn.XLOOKUP($J499,'Stock Data'!$J$2:$J$1239,'Stock Data'!L$2:L$1239)</f>
        <v>45250.48</v>
      </c>
      <c r="M499" s="108">
        <f>_xlfn.XLOOKUP($J499,'Stock Data'!$J$2:$J$1239,'Stock Data'!M$2:M$1239)</f>
        <v>44691.46</v>
      </c>
      <c r="N499" s="108">
        <f>_xlfn.XLOOKUP($J499,'Stock Data'!$J$2:$J$1239,'Stock Data'!N$2:N$1239)</f>
        <v>45155.79</v>
      </c>
      <c r="O499" s="108">
        <f>_xlfn.XLOOKUP($J499,'Stock Data'!$J$2:$J$1239,'Stock Data'!O$2:O$1239)</f>
        <v>248170894</v>
      </c>
      <c r="P499" s="111">
        <f t="shared" si="31"/>
        <v>1.2799561826905439E-2</v>
      </c>
    </row>
    <row r="500" spans="1:16" x14ac:dyDescent="0.3">
      <c r="A500" s="101">
        <v>45119</v>
      </c>
      <c r="B500" s="106" t="str">
        <f t="shared" si="28"/>
        <v>Wednesday</v>
      </c>
      <c r="C500" s="108">
        <v>273.01</v>
      </c>
      <c r="D500" s="108">
        <v>279</v>
      </c>
      <c r="E500" s="108">
        <v>271.02</v>
      </c>
      <c r="F500" s="108">
        <v>271.44</v>
      </c>
      <c r="G500" s="108">
        <v>2800</v>
      </c>
      <c r="H500" s="111">
        <f t="shared" si="30"/>
        <v>-2.5350089766606829E-2</v>
      </c>
      <c r="J500" s="102">
        <f t="shared" si="29"/>
        <v>45119</v>
      </c>
      <c r="K500" s="108">
        <f>_xlfn.XLOOKUP($J500,'Stock Data'!$J$2:$J$1239,'Stock Data'!K$2:K$1239)</f>
        <v>45297.24</v>
      </c>
      <c r="L500" s="108">
        <f>_xlfn.XLOOKUP($J500,'Stock Data'!$J$2:$J$1239,'Stock Data'!L$2:L$1239)</f>
        <v>45582.3</v>
      </c>
      <c r="M500" s="108">
        <f>_xlfn.XLOOKUP($J500,'Stock Data'!$J$2:$J$1239,'Stock Data'!M$2:M$1239)</f>
        <v>45200.35</v>
      </c>
      <c r="N500" s="108">
        <f>_xlfn.XLOOKUP($J500,'Stock Data'!$J$2:$J$1239,'Stock Data'!N$2:N$1239)</f>
        <v>45514.95</v>
      </c>
      <c r="O500" s="108">
        <f>_xlfn.XLOOKUP($J500,'Stock Data'!$J$2:$J$1239,'Stock Data'!O$2:O$1239)</f>
        <v>206704768</v>
      </c>
      <c r="P500" s="111">
        <f t="shared" si="31"/>
        <v>7.9537972871252215E-3</v>
      </c>
    </row>
    <row r="501" spans="1:16" x14ac:dyDescent="0.3">
      <c r="A501" s="101">
        <v>45120</v>
      </c>
      <c r="B501" s="106" t="str">
        <f t="shared" si="28"/>
        <v>Thursday</v>
      </c>
      <c r="C501" s="108">
        <v>272.14999999999998</v>
      </c>
      <c r="D501" s="108">
        <v>280</v>
      </c>
      <c r="E501" s="108">
        <v>271.64999999999998</v>
      </c>
      <c r="F501" s="108">
        <v>272.2</v>
      </c>
      <c r="G501" s="108">
        <v>4500</v>
      </c>
      <c r="H501" s="111">
        <f t="shared" si="30"/>
        <v>2.7998821102269045E-3</v>
      </c>
      <c r="J501" s="102">
        <f t="shared" si="29"/>
        <v>45120</v>
      </c>
      <c r="K501" s="108">
        <f>_xlfn.XLOOKUP($J501,'Stock Data'!$J$2:$J$1239,'Stock Data'!K$2:K$1239)</f>
        <v>45808.98</v>
      </c>
      <c r="L501" s="108">
        <f>_xlfn.XLOOKUP($J501,'Stock Data'!$J$2:$J$1239,'Stock Data'!L$2:L$1239)</f>
        <v>45970.99</v>
      </c>
      <c r="M501" s="108">
        <f>_xlfn.XLOOKUP($J501,'Stock Data'!$J$2:$J$1239,'Stock Data'!M$2:M$1239)</f>
        <v>45255.58</v>
      </c>
      <c r="N501" s="108">
        <f>_xlfn.XLOOKUP($J501,'Stock Data'!$J$2:$J$1239,'Stock Data'!N$2:N$1239)</f>
        <v>45266.96</v>
      </c>
      <c r="O501" s="108">
        <f>_xlfn.XLOOKUP($J501,'Stock Data'!$J$2:$J$1239,'Stock Data'!O$2:O$1239)</f>
        <v>225216885</v>
      </c>
      <c r="P501" s="111">
        <f t="shared" si="31"/>
        <v>-5.44853943594353E-3</v>
      </c>
    </row>
    <row r="502" spans="1:16" x14ac:dyDescent="0.3">
      <c r="A502" s="101">
        <v>45121</v>
      </c>
      <c r="B502" s="106" t="str">
        <f t="shared" si="28"/>
        <v>Friday</v>
      </c>
      <c r="C502" s="108">
        <v>271.27</v>
      </c>
      <c r="D502" s="108">
        <v>274.89</v>
      </c>
      <c r="E502" s="108">
        <v>268.26</v>
      </c>
      <c r="F502" s="108">
        <v>269.68</v>
      </c>
      <c r="G502" s="108">
        <v>1400</v>
      </c>
      <c r="H502" s="111">
        <f t="shared" si="30"/>
        <v>-9.2578986039676039E-3</v>
      </c>
      <c r="J502" s="102">
        <f t="shared" si="29"/>
        <v>45121</v>
      </c>
      <c r="K502" s="108">
        <f>_xlfn.XLOOKUP($J502,'Stock Data'!$J$2:$J$1239,'Stock Data'!K$2:K$1239)</f>
        <v>45289.440000000002</v>
      </c>
      <c r="L502" s="108">
        <f>_xlfn.XLOOKUP($J502,'Stock Data'!$J$2:$J$1239,'Stock Data'!L$2:L$1239)</f>
        <v>45488.45</v>
      </c>
      <c r="M502" s="108">
        <f>_xlfn.XLOOKUP($J502,'Stock Data'!$J$2:$J$1239,'Stock Data'!M$2:M$1239)</f>
        <v>45043.17</v>
      </c>
      <c r="N502" s="108">
        <f>_xlfn.XLOOKUP($J502,'Stock Data'!$J$2:$J$1239,'Stock Data'!N$2:N$1239)</f>
        <v>45067.98</v>
      </c>
      <c r="O502" s="108">
        <f>_xlfn.XLOOKUP($J502,'Stock Data'!$J$2:$J$1239,'Stock Data'!O$2:O$1239)</f>
        <v>112884945</v>
      </c>
      <c r="P502" s="111">
        <f t="shared" si="31"/>
        <v>-4.3957005285973688E-3</v>
      </c>
    </row>
    <row r="503" spans="1:16" x14ac:dyDescent="0.3">
      <c r="A503" s="101">
        <v>45124</v>
      </c>
      <c r="B503" s="106" t="str">
        <f t="shared" si="28"/>
        <v>Monday</v>
      </c>
      <c r="C503" s="108">
        <v>270</v>
      </c>
      <c r="D503" s="108">
        <v>270</v>
      </c>
      <c r="E503" s="108">
        <v>267.36</v>
      </c>
      <c r="F503" s="108">
        <v>267.36</v>
      </c>
      <c r="G503" s="108">
        <v>1500</v>
      </c>
      <c r="H503" s="111">
        <f t="shared" si="30"/>
        <v>-8.6027884900622704E-3</v>
      </c>
      <c r="J503" s="102">
        <f t="shared" si="29"/>
        <v>45124</v>
      </c>
      <c r="K503" s="108">
        <f>_xlfn.XLOOKUP($J503,'Stock Data'!$J$2:$J$1239,'Stock Data'!K$2:K$1239)</f>
        <v>45114.91</v>
      </c>
      <c r="L503" s="108">
        <f>_xlfn.XLOOKUP($J503,'Stock Data'!$J$2:$J$1239,'Stock Data'!L$2:L$1239)</f>
        <v>45283.3</v>
      </c>
      <c r="M503" s="108">
        <f>_xlfn.XLOOKUP($J503,'Stock Data'!$J$2:$J$1239,'Stock Data'!M$2:M$1239)</f>
        <v>45013.98</v>
      </c>
      <c r="N503" s="108">
        <f>_xlfn.XLOOKUP($J503,'Stock Data'!$J$2:$J$1239,'Stock Data'!N$2:N$1239)</f>
        <v>45042.61</v>
      </c>
      <c r="O503" s="108">
        <f>_xlfn.XLOOKUP($J503,'Stock Data'!$J$2:$J$1239,'Stock Data'!O$2:O$1239)</f>
        <v>148647059</v>
      </c>
      <c r="P503" s="111">
        <f t="shared" si="31"/>
        <v>-5.6292738214587426E-4</v>
      </c>
    </row>
    <row r="504" spans="1:16" x14ac:dyDescent="0.3">
      <c r="A504" s="101">
        <v>45125</v>
      </c>
      <c r="B504" s="106" t="str">
        <f t="shared" si="28"/>
        <v>Tuesday</v>
      </c>
      <c r="C504" s="108">
        <v>266.95999999999998</v>
      </c>
      <c r="D504" s="108">
        <v>268</v>
      </c>
      <c r="E504" s="108">
        <v>266.95999999999998</v>
      </c>
      <c r="F504" s="108">
        <v>268</v>
      </c>
      <c r="G504" s="108">
        <v>400</v>
      </c>
      <c r="H504" s="111">
        <f t="shared" si="30"/>
        <v>2.3937761819269386E-3</v>
      </c>
      <c r="J504" s="102">
        <f t="shared" si="29"/>
        <v>45125</v>
      </c>
      <c r="K504" s="108">
        <f>_xlfn.XLOOKUP($J504,'Stock Data'!$J$2:$J$1239,'Stock Data'!K$2:K$1239)</f>
        <v>45157.5</v>
      </c>
      <c r="L504" s="108">
        <f>_xlfn.XLOOKUP($J504,'Stock Data'!$J$2:$J$1239,'Stock Data'!L$2:L$1239)</f>
        <v>45240.21</v>
      </c>
      <c r="M504" s="108">
        <f>_xlfn.XLOOKUP($J504,'Stock Data'!$J$2:$J$1239,'Stock Data'!M$2:M$1239)</f>
        <v>44848.39</v>
      </c>
      <c r="N504" s="108">
        <f>_xlfn.XLOOKUP($J504,'Stock Data'!$J$2:$J$1239,'Stock Data'!N$2:N$1239)</f>
        <v>45009.33</v>
      </c>
      <c r="O504" s="108">
        <f>_xlfn.XLOOKUP($J504,'Stock Data'!$J$2:$J$1239,'Stock Data'!O$2:O$1239)</f>
        <v>125417665</v>
      </c>
      <c r="P504" s="111">
        <f t="shared" si="31"/>
        <v>-7.3885594107443676E-4</v>
      </c>
    </row>
    <row r="505" spans="1:16" x14ac:dyDescent="0.3">
      <c r="A505" s="101">
        <v>45126</v>
      </c>
      <c r="B505" s="106" t="str">
        <f t="shared" si="28"/>
        <v>Wednesday</v>
      </c>
      <c r="C505" s="108">
        <v>268</v>
      </c>
      <c r="D505" s="108">
        <v>268</v>
      </c>
      <c r="E505" s="108">
        <v>268</v>
      </c>
      <c r="F505" s="108">
        <v>268</v>
      </c>
      <c r="G505" s="108">
        <v>1400</v>
      </c>
      <c r="H505" s="111">
        <f t="shared" si="30"/>
        <v>0</v>
      </c>
      <c r="J505" s="102">
        <f t="shared" si="29"/>
        <v>45126</v>
      </c>
      <c r="K505" s="108">
        <f>_xlfn.XLOOKUP($J505,'Stock Data'!$J$2:$J$1239,'Stock Data'!K$2:K$1239)</f>
        <v>45101.57</v>
      </c>
      <c r="L505" s="108">
        <f>_xlfn.XLOOKUP($J505,'Stock Data'!$J$2:$J$1239,'Stock Data'!L$2:L$1239)</f>
        <v>45227.49</v>
      </c>
      <c r="M505" s="108">
        <f>_xlfn.XLOOKUP($J505,'Stock Data'!$J$2:$J$1239,'Stock Data'!M$2:M$1239)</f>
        <v>44928.02</v>
      </c>
      <c r="N505" s="108">
        <f>_xlfn.XLOOKUP($J505,'Stock Data'!$J$2:$J$1239,'Stock Data'!N$2:N$1239)</f>
        <v>45095.11</v>
      </c>
      <c r="O505" s="108">
        <f>_xlfn.XLOOKUP($J505,'Stock Data'!$J$2:$J$1239,'Stock Data'!O$2:O$1239)</f>
        <v>125855052</v>
      </c>
      <c r="P505" s="111">
        <f t="shared" si="31"/>
        <v>1.9058270807407894E-3</v>
      </c>
    </row>
    <row r="506" spans="1:16" x14ac:dyDescent="0.3">
      <c r="A506" s="101">
        <v>45127</v>
      </c>
      <c r="B506" s="106" t="str">
        <f t="shared" si="28"/>
        <v>Thursday</v>
      </c>
      <c r="C506" s="108">
        <v>268</v>
      </c>
      <c r="D506" s="108">
        <v>270</v>
      </c>
      <c r="E506" s="108">
        <v>268</v>
      </c>
      <c r="F506" s="108">
        <v>270</v>
      </c>
      <c r="G506" s="108">
        <v>6700</v>
      </c>
      <c r="H506" s="111">
        <f t="shared" si="30"/>
        <v>7.462686567164179E-3</v>
      </c>
      <c r="J506" s="102">
        <f t="shared" si="29"/>
        <v>45127</v>
      </c>
      <c r="K506" s="108">
        <f>_xlfn.XLOOKUP($J506,'Stock Data'!$J$2:$J$1239,'Stock Data'!K$2:K$1239)</f>
        <v>45079.61</v>
      </c>
      <c r="L506" s="108">
        <f>_xlfn.XLOOKUP($J506,'Stock Data'!$J$2:$J$1239,'Stock Data'!L$2:L$1239)</f>
        <v>45451.64</v>
      </c>
      <c r="M506" s="108">
        <f>_xlfn.XLOOKUP($J506,'Stock Data'!$J$2:$J$1239,'Stock Data'!M$2:M$1239)</f>
        <v>45067.95</v>
      </c>
      <c r="N506" s="108">
        <f>_xlfn.XLOOKUP($J506,'Stock Data'!$J$2:$J$1239,'Stock Data'!N$2:N$1239)</f>
        <v>45398.31</v>
      </c>
      <c r="O506" s="108">
        <f>_xlfn.XLOOKUP($J506,'Stock Data'!$J$2:$J$1239,'Stock Data'!O$2:O$1239)</f>
        <v>157393880</v>
      </c>
      <c r="P506" s="111">
        <f t="shared" si="31"/>
        <v>6.7235671450850678E-3</v>
      </c>
    </row>
    <row r="507" spans="1:16" x14ac:dyDescent="0.3">
      <c r="A507" s="101">
        <v>45128</v>
      </c>
      <c r="B507" s="106" t="str">
        <f t="shared" si="28"/>
        <v>Friday</v>
      </c>
      <c r="C507" s="108">
        <v>270</v>
      </c>
      <c r="D507" s="108">
        <v>270</v>
      </c>
      <c r="E507" s="108">
        <v>270</v>
      </c>
      <c r="F507" s="108">
        <v>270</v>
      </c>
      <c r="G507" s="108">
        <v>1300</v>
      </c>
      <c r="H507" s="111">
        <f t="shared" si="30"/>
        <v>0</v>
      </c>
      <c r="J507" s="102">
        <f t="shared" si="29"/>
        <v>45128</v>
      </c>
      <c r="K507" s="108">
        <f>_xlfn.XLOOKUP($J507,'Stock Data'!$J$2:$J$1239,'Stock Data'!K$2:K$1239)</f>
        <v>45392.37</v>
      </c>
      <c r="L507" s="108">
        <f>_xlfn.XLOOKUP($J507,'Stock Data'!$J$2:$J$1239,'Stock Data'!L$2:L$1239)</f>
        <v>46122.16</v>
      </c>
      <c r="M507" s="108">
        <f>_xlfn.XLOOKUP($J507,'Stock Data'!$J$2:$J$1239,'Stock Data'!M$2:M$1239)</f>
        <v>45391.55</v>
      </c>
      <c r="N507" s="108">
        <f>_xlfn.XLOOKUP($J507,'Stock Data'!$J$2:$J$1239,'Stock Data'!N$2:N$1239)</f>
        <v>45920.73</v>
      </c>
      <c r="O507" s="108">
        <f>_xlfn.XLOOKUP($J507,'Stock Data'!$J$2:$J$1239,'Stock Data'!O$2:O$1239)</f>
        <v>205835373</v>
      </c>
      <c r="P507" s="111">
        <f t="shared" si="31"/>
        <v>1.1507476820172504E-2</v>
      </c>
    </row>
    <row r="508" spans="1:16" x14ac:dyDescent="0.3">
      <c r="A508" s="101">
        <v>45131</v>
      </c>
      <c r="B508" s="106" t="str">
        <f t="shared" si="28"/>
        <v>Monday</v>
      </c>
      <c r="C508" s="108">
        <v>275</v>
      </c>
      <c r="D508" s="108">
        <v>278</v>
      </c>
      <c r="E508" s="108">
        <v>275</v>
      </c>
      <c r="F508" s="108">
        <v>275</v>
      </c>
      <c r="G508" s="108">
        <v>2300</v>
      </c>
      <c r="H508" s="111">
        <f t="shared" si="30"/>
        <v>1.8518518518518517E-2</v>
      </c>
      <c r="J508" s="102">
        <f t="shared" si="29"/>
        <v>45131</v>
      </c>
      <c r="K508" s="108">
        <f>_xlfn.XLOOKUP($J508,'Stock Data'!$J$2:$J$1239,'Stock Data'!K$2:K$1239)</f>
        <v>46070.67</v>
      </c>
      <c r="L508" s="108">
        <f>_xlfn.XLOOKUP($J508,'Stock Data'!$J$2:$J$1239,'Stock Data'!L$2:L$1239)</f>
        <v>46195.7</v>
      </c>
      <c r="M508" s="108">
        <f>_xlfn.XLOOKUP($J508,'Stock Data'!$J$2:$J$1239,'Stock Data'!M$2:M$1239)</f>
        <v>45872.67</v>
      </c>
      <c r="N508" s="108">
        <f>_xlfn.XLOOKUP($J508,'Stock Data'!$J$2:$J$1239,'Stock Data'!N$2:N$1239)</f>
        <v>46054.81</v>
      </c>
      <c r="O508" s="108">
        <f>_xlfn.XLOOKUP($J508,'Stock Data'!$J$2:$J$1239,'Stock Data'!O$2:O$1239)</f>
        <v>154049551</v>
      </c>
      <c r="P508" s="111">
        <f t="shared" si="31"/>
        <v>2.9198142102704913E-3</v>
      </c>
    </row>
    <row r="509" spans="1:16" x14ac:dyDescent="0.3">
      <c r="A509" s="101">
        <v>45132</v>
      </c>
      <c r="B509" s="106" t="str">
        <f t="shared" si="28"/>
        <v>Tuesday</v>
      </c>
      <c r="C509" s="108">
        <v>268.01</v>
      </c>
      <c r="D509" s="108">
        <v>276.99</v>
      </c>
      <c r="E509" s="108">
        <v>268.01</v>
      </c>
      <c r="F509" s="108">
        <v>276.99</v>
      </c>
      <c r="G509" s="108">
        <v>1000</v>
      </c>
      <c r="H509" s="111">
        <f t="shared" si="30"/>
        <v>7.2363636363636692E-3</v>
      </c>
      <c r="J509" s="102">
        <f t="shared" si="29"/>
        <v>45132</v>
      </c>
      <c r="K509" s="108">
        <f>_xlfn.XLOOKUP($J509,'Stock Data'!$J$2:$J$1239,'Stock Data'!K$2:K$1239)</f>
        <v>46063.6</v>
      </c>
      <c r="L509" s="108">
        <f>_xlfn.XLOOKUP($J509,'Stock Data'!$J$2:$J$1239,'Stock Data'!L$2:L$1239)</f>
        <v>46540.87</v>
      </c>
      <c r="M509" s="108">
        <f>_xlfn.XLOOKUP($J509,'Stock Data'!$J$2:$J$1239,'Stock Data'!M$2:M$1239)</f>
        <v>46019.63</v>
      </c>
      <c r="N509" s="108">
        <f>_xlfn.XLOOKUP($J509,'Stock Data'!$J$2:$J$1239,'Stock Data'!N$2:N$1239)</f>
        <v>46417.34</v>
      </c>
      <c r="O509" s="108">
        <f>_xlfn.XLOOKUP($J509,'Stock Data'!$J$2:$J$1239,'Stock Data'!O$2:O$1239)</f>
        <v>142842916</v>
      </c>
      <c r="P509" s="111">
        <f t="shared" si="31"/>
        <v>7.8717076457377379E-3</v>
      </c>
    </row>
    <row r="510" spans="1:16" x14ac:dyDescent="0.3">
      <c r="A510" s="101">
        <v>45133</v>
      </c>
      <c r="B510" s="106" t="str">
        <f t="shared" si="28"/>
        <v>Wednesday</v>
      </c>
      <c r="C510" s="108">
        <v>279</v>
      </c>
      <c r="D510" s="108">
        <v>280</v>
      </c>
      <c r="E510" s="108">
        <v>277</v>
      </c>
      <c r="F510" s="108">
        <v>277</v>
      </c>
      <c r="G510" s="108">
        <v>3800</v>
      </c>
      <c r="H510" s="111">
        <f t="shared" si="30"/>
        <v>3.6102386367706073E-5</v>
      </c>
      <c r="J510" s="102">
        <f t="shared" si="29"/>
        <v>45133</v>
      </c>
      <c r="K510" s="108">
        <f>_xlfn.XLOOKUP($J510,'Stock Data'!$J$2:$J$1239,'Stock Data'!K$2:K$1239)</f>
        <v>46531.519999999997</v>
      </c>
      <c r="L510" s="108">
        <f>_xlfn.XLOOKUP($J510,'Stock Data'!$J$2:$J$1239,'Stock Data'!L$2:L$1239)</f>
        <v>46724.57</v>
      </c>
      <c r="M510" s="108">
        <f>_xlfn.XLOOKUP($J510,'Stock Data'!$J$2:$J$1239,'Stock Data'!M$2:M$1239)</f>
        <v>46499.360000000001</v>
      </c>
      <c r="N510" s="108">
        <f>_xlfn.XLOOKUP($J510,'Stock Data'!$J$2:$J$1239,'Stock Data'!N$2:N$1239)</f>
        <v>46682.52</v>
      </c>
      <c r="O510" s="108">
        <f>_xlfn.XLOOKUP($J510,'Stock Data'!$J$2:$J$1239,'Stock Data'!O$2:O$1239)</f>
        <v>243056307</v>
      </c>
      <c r="P510" s="111">
        <f t="shared" si="31"/>
        <v>5.7129512376193963E-3</v>
      </c>
    </row>
    <row r="511" spans="1:16" x14ac:dyDescent="0.3">
      <c r="A511" s="101">
        <v>45134</v>
      </c>
      <c r="B511" s="106" t="str">
        <f t="shared" si="28"/>
        <v>Thursday</v>
      </c>
      <c r="C511" s="108">
        <v>270</v>
      </c>
      <c r="D511" s="108">
        <v>272</v>
      </c>
      <c r="E511" s="108">
        <v>267.10000000000002</v>
      </c>
      <c r="F511" s="108">
        <v>269.5</v>
      </c>
      <c r="G511" s="108">
        <v>600</v>
      </c>
      <c r="H511" s="111">
        <f t="shared" si="30"/>
        <v>-2.7075812274368231E-2</v>
      </c>
      <c r="J511" s="102">
        <f t="shared" si="29"/>
        <v>45134</v>
      </c>
      <c r="K511" s="108">
        <f>_xlfn.XLOOKUP($J511,'Stock Data'!$J$2:$J$1239,'Stock Data'!K$2:K$1239)</f>
        <v>46779.75</v>
      </c>
      <c r="L511" s="108">
        <f>_xlfn.XLOOKUP($J511,'Stock Data'!$J$2:$J$1239,'Stock Data'!L$2:L$1239)</f>
        <v>47393.47</v>
      </c>
      <c r="M511" s="108">
        <f>_xlfn.XLOOKUP($J511,'Stock Data'!$J$2:$J$1239,'Stock Data'!M$2:M$1239)</f>
        <v>46779.74</v>
      </c>
      <c r="N511" s="108">
        <f>_xlfn.XLOOKUP($J511,'Stock Data'!$J$2:$J$1239,'Stock Data'!N$2:N$1239)</f>
        <v>47076.99</v>
      </c>
      <c r="O511" s="108">
        <f>_xlfn.XLOOKUP($J511,'Stock Data'!$J$2:$J$1239,'Stock Data'!O$2:O$1239)</f>
        <v>254322335</v>
      </c>
      <c r="P511" s="111">
        <f t="shared" si="31"/>
        <v>8.4500579660224256E-3</v>
      </c>
    </row>
    <row r="512" spans="1:16" x14ac:dyDescent="0.3">
      <c r="A512" s="101">
        <v>45138</v>
      </c>
      <c r="B512" s="106" t="str">
        <f t="shared" si="28"/>
        <v>Monday</v>
      </c>
      <c r="C512" s="108">
        <v>271</v>
      </c>
      <c r="D512" s="108">
        <v>285</v>
      </c>
      <c r="E512" s="108">
        <v>270</v>
      </c>
      <c r="F512" s="108">
        <v>282.08</v>
      </c>
      <c r="G512" s="108">
        <v>4700</v>
      </c>
      <c r="H512" s="111">
        <f t="shared" si="30"/>
        <v>4.6679035250463762E-2</v>
      </c>
      <c r="J512" s="102">
        <f t="shared" si="29"/>
        <v>45138</v>
      </c>
      <c r="K512" s="108">
        <f>_xlfn.XLOOKUP($J512,'Stock Data'!$J$2:$J$1239,'Stock Data'!K$2:K$1239)</f>
        <v>47372.54</v>
      </c>
      <c r="L512" s="108">
        <f>_xlfn.XLOOKUP($J512,'Stock Data'!$J$2:$J$1239,'Stock Data'!L$2:L$1239)</f>
        <v>48126.5</v>
      </c>
      <c r="M512" s="108">
        <f>_xlfn.XLOOKUP($J512,'Stock Data'!$J$2:$J$1239,'Stock Data'!M$2:M$1239)</f>
        <v>47372.54</v>
      </c>
      <c r="N512" s="108">
        <f>_xlfn.XLOOKUP($J512,'Stock Data'!$J$2:$J$1239,'Stock Data'!N$2:N$1239)</f>
        <v>48034.59</v>
      </c>
      <c r="O512" s="108">
        <f>_xlfn.XLOOKUP($J512,'Stock Data'!$J$2:$J$1239,'Stock Data'!O$2:O$1239)</f>
        <v>315676643</v>
      </c>
      <c r="P512" s="111">
        <f t="shared" si="31"/>
        <v>2.0341147554250996E-2</v>
      </c>
    </row>
    <row r="513" spans="1:16" x14ac:dyDescent="0.3">
      <c r="A513" s="101">
        <v>45139</v>
      </c>
      <c r="B513" s="106" t="str">
        <f t="shared" si="28"/>
        <v>Tuesday</v>
      </c>
      <c r="C513" s="108">
        <v>285.94</v>
      </c>
      <c r="D513" s="108">
        <v>303.23</v>
      </c>
      <c r="E513" s="108">
        <v>276</v>
      </c>
      <c r="F513" s="108">
        <v>291.29000000000002</v>
      </c>
      <c r="G513" s="108">
        <v>6000</v>
      </c>
      <c r="H513" s="111">
        <f t="shared" si="30"/>
        <v>3.265031196823609E-2</v>
      </c>
      <c r="J513" s="102">
        <f t="shared" si="29"/>
        <v>45139</v>
      </c>
      <c r="K513" s="108">
        <f>_xlfn.XLOOKUP($J513,'Stock Data'!$J$2:$J$1239,'Stock Data'!K$2:K$1239)</f>
        <v>48326.51</v>
      </c>
      <c r="L513" s="108">
        <f>_xlfn.XLOOKUP($J513,'Stock Data'!$J$2:$J$1239,'Stock Data'!L$2:L$1239)</f>
        <v>48441.84</v>
      </c>
      <c r="M513" s="108">
        <f>_xlfn.XLOOKUP($J513,'Stock Data'!$J$2:$J$1239,'Stock Data'!M$2:M$1239)</f>
        <v>47998.26</v>
      </c>
      <c r="N513" s="108">
        <f>_xlfn.XLOOKUP($J513,'Stock Data'!$J$2:$J$1239,'Stock Data'!N$2:N$1239)</f>
        <v>48230.5</v>
      </c>
      <c r="O513" s="108">
        <f>_xlfn.XLOOKUP($J513,'Stock Data'!$J$2:$J$1239,'Stock Data'!O$2:O$1239)</f>
        <v>274242037</v>
      </c>
      <c r="P513" s="111">
        <f t="shared" si="31"/>
        <v>4.0785192503985882E-3</v>
      </c>
    </row>
    <row r="514" spans="1:16" x14ac:dyDescent="0.3">
      <c r="A514" s="101">
        <v>45140</v>
      </c>
      <c r="B514" s="106" t="str">
        <f t="shared" si="28"/>
        <v>Wednesday</v>
      </c>
      <c r="C514" s="108">
        <v>297.5</v>
      </c>
      <c r="D514" s="108">
        <v>305.60000000000002</v>
      </c>
      <c r="E514" s="108">
        <v>297.5</v>
      </c>
      <c r="F514" s="108">
        <v>305.07</v>
      </c>
      <c r="G514" s="108">
        <v>3800</v>
      </c>
      <c r="H514" s="111">
        <f t="shared" si="30"/>
        <v>4.7306807648734843E-2</v>
      </c>
      <c r="J514" s="102">
        <f t="shared" si="29"/>
        <v>45140</v>
      </c>
      <c r="K514" s="108">
        <f>_xlfn.XLOOKUP($J514,'Stock Data'!$J$2:$J$1239,'Stock Data'!K$2:K$1239)</f>
        <v>48277.82</v>
      </c>
      <c r="L514" s="108">
        <f>_xlfn.XLOOKUP($J514,'Stock Data'!$J$2:$J$1239,'Stock Data'!L$2:L$1239)</f>
        <v>48852.05</v>
      </c>
      <c r="M514" s="108">
        <f>_xlfn.XLOOKUP($J514,'Stock Data'!$J$2:$J$1239,'Stock Data'!M$2:M$1239)</f>
        <v>48178.879999999997</v>
      </c>
      <c r="N514" s="108">
        <f>_xlfn.XLOOKUP($J514,'Stock Data'!$J$2:$J$1239,'Stock Data'!N$2:N$1239)</f>
        <v>48764.55</v>
      </c>
      <c r="O514" s="108">
        <f>_xlfn.XLOOKUP($J514,'Stock Data'!$J$2:$J$1239,'Stock Data'!O$2:O$1239)</f>
        <v>365630667</v>
      </c>
      <c r="P514" s="111">
        <f t="shared" si="31"/>
        <v>1.1072868827816483E-2</v>
      </c>
    </row>
    <row r="515" spans="1:16" x14ac:dyDescent="0.3">
      <c r="A515" s="101">
        <v>45141</v>
      </c>
      <c r="B515" s="106" t="str">
        <f t="shared" si="28"/>
        <v>Thursday</v>
      </c>
      <c r="C515" s="108">
        <v>305.07</v>
      </c>
      <c r="D515" s="108">
        <v>311</v>
      </c>
      <c r="E515" s="108">
        <v>297.10000000000002</v>
      </c>
      <c r="F515" s="108">
        <v>297.77999999999997</v>
      </c>
      <c r="G515" s="108">
        <v>10500</v>
      </c>
      <c r="H515" s="111">
        <f t="shared" si="30"/>
        <v>-2.389615498082414E-2</v>
      </c>
      <c r="J515" s="102">
        <f t="shared" si="29"/>
        <v>45141</v>
      </c>
      <c r="K515" s="108">
        <f>_xlfn.XLOOKUP($J515,'Stock Data'!$J$2:$J$1239,'Stock Data'!K$2:K$1239)</f>
        <v>48993.33</v>
      </c>
      <c r="L515" s="108">
        <f>_xlfn.XLOOKUP($J515,'Stock Data'!$J$2:$J$1239,'Stock Data'!L$2:L$1239)</f>
        <v>49404.5</v>
      </c>
      <c r="M515" s="108">
        <f>_xlfn.XLOOKUP($J515,'Stock Data'!$J$2:$J$1239,'Stock Data'!M$2:M$1239)</f>
        <v>48541.34</v>
      </c>
      <c r="N515" s="108">
        <f>_xlfn.XLOOKUP($J515,'Stock Data'!$J$2:$J$1239,'Stock Data'!N$2:N$1239)</f>
        <v>48611.18</v>
      </c>
      <c r="O515" s="108">
        <f>_xlfn.XLOOKUP($J515,'Stock Data'!$J$2:$J$1239,'Stock Data'!O$2:O$1239)</f>
        <v>289325455</v>
      </c>
      <c r="P515" s="111">
        <f t="shared" si="31"/>
        <v>-3.1451125869100117E-3</v>
      </c>
    </row>
    <row r="516" spans="1:16" x14ac:dyDescent="0.3">
      <c r="A516" s="101">
        <v>45145</v>
      </c>
      <c r="B516" s="106" t="str">
        <f t="shared" ref="B516:B579" si="32">TEXT(A516,"dddd")</f>
        <v>Monday</v>
      </c>
      <c r="C516" s="108">
        <v>294.88</v>
      </c>
      <c r="D516" s="108">
        <v>294.88</v>
      </c>
      <c r="E516" s="108">
        <v>294.88</v>
      </c>
      <c r="F516" s="108">
        <v>294.88</v>
      </c>
      <c r="G516" s="108">
        <v>5100</v>
      </c>
      <c r="H516" s="111">
        <f t="shared" si="30"/>
        <v>-9.7387332930350505E-3</v>
      </c>
      <c r="J516" s="102">
        <f t="shared" ref="J516:J579" si="33">A516</f>
        <v>45145</v>
      </c>
      <c r="K516" s="108">
        <f>_xlfn.XLOOKUP($J516,'Stock Data'!$J$2:$J$1239,'Stock Data'!K$2:K$1239)</f>
        <v>48716.46</v>
      </c>
      <c r="L516" s="108">
        <f>_xlfn.XLOOKUP($J516,'Stock Data'!$J$2:$J$1239,'Stock Data'!L$2:L$1239)</f>
        <v>49034.92</v>
      </c>
      <c r="M516" s="108">
        <f>_xlfn.XLOOKUP($J516,'Stock Data'!$J$2:$J$1239,'Stock Data'!M$2:M$1239)</f>
        <v>48276.54</v>
      </c>
      <c r="N516" s="108">
        <f>_xlfn.XLOOKUP($J516,'Stock Data'!$J$2:$J$1239,'Stock Data'!N$2:N$1239)</f>
        <v>48386.25</v>
      </c>
      <c r="O516" s="108">
        <f>_xlfn.XLOOKUP($J516,'Stock Data'!$J$2:$J$1239,'Stock Data'!O$2:O$1239)</f>
        <v>232034005</v>
      </c>
      <c r="P516" s="111">
        <f t="shared" si="31"/>
        <v>-4.6271248712744743E-3</v>
      </c>
    </row>
    <row r="517" spans="1:16" x14ac:dyDescent="0.3">
      <c r="A517" s="101">
        <v>45146</v>
      </c>
      <c r="B517" s="106" t="str">
        <f t="shared" si="32"/>
        <v>Tuesday</v>
      </c>
      <c r="C517" s="108">
        <v>290</v>
      </c>
      <c r="D517" s="108">
        <v>290</v>
      </c>
      <c r="E517" s="108">
        <v>278</v>
      </c>
      <c r="F517" s="108">
        <v>278</v>
      </c>
      <c r="G517" s="108">
        <v>500</v>
      </c>
      <c r="H517" s="111">
        <f t="shared" ref="H517:H580" si="34">(F517-F516)/F516</f>
        <v>-5.7243624525230588E-2</v>
      </c>
      <c r="J517" s="102">
        <f t="shared" si="33"/>
        <v>45146</v>
      </c>
      <c r="K517" s="108">
        <f>_xlfn.XLOOKUP($J517,'Stock Data'!$J$2:$J$1239,'Stock Data'!K$2:K$1239)</f>
        <v>48359.55</v>
      </c>
      <c r="L517" s="108">
        <f>_xlfn.XLOOKUP($J517,'Stock Data'!$J$2:$J$1239,'Stock Data'!L$2:L$1239)</f>
        <v>48415.46</v>
      </c>
      <c r="M517" s="108">
        <f>_xlfn.XLOOKUP($J517,'Stock Data'!$J$2:$J$1239,'Stock Data'!M$2:M$1239)</f>
        <v>47335.32</v>
      </c>
      <c r="N517" s="108">
        <f>_xlfn.XLOOKUP($J517,'Stock Data'!$J$2:$J$1239,'Stock Data'!N$2:N$1239)</f>
        <v>47429.82</v>
      </c>
      <c r="O517" s="108">
        <f>_xlfn.XLOOKUP($J517,'Stock Data'!$J$2:$J$1239,'Stock Data'!O$2:O$1239)</f>
        <v>197511127</v>
      </c>
      <c r="P517" s="111">
        <f t="shared" ref="P517:P580" si="35">(N517-N516)/N516</f>
        <v>-1.9766565914903517E-2</v>
      </c>
    </row>
    <row r="518" spans="1:16" x14ac:dyDescent="0.3">
      <c r="A518" s="101">
        <v>45147</v>
      </c>
      <c r="B518" s="106" t="str">
        <f t="shared" si="32"/>
        <v>Wednesday</v>
      </c>
      <c r="C518" s="108">
        <v>275</v>
      </c>
      <c r="D518" s="108">
        <v>280</v>
      </c>
      <c r="E518" s="108">
        <v>271</v>
      </c>
      <c r="F518" s="108">
        <v>280</v>
      </c>
      <c r="G518" s="108">
        <v>1800</v>
      </c>
      <c r="H518" s="111">
        <f t="shared" si="34"/>
        <v>7.1942446043165471E-3</v>
      </c>
      <c r="J518" s="102">
        <f t="shared" si="33"/>
        <v>45147</v>
      </c>
      <c r="K518" s="108">
        <f>_xlfn.XLOOKUP($J518,'Stock Data'!$J$2:$J$1239,'Stock Data'!K$2:K$1239)</f>
        <v>47322.66</v>
      </c>
      <c r="L518" s="108">
        <f>_xlfn.XLOOKUP($J518,'Stock Data'!$J$2:$J$1239,'Stock Data'!L$2:L$1239)</f>
        <v>48334.53</v>
      </c>
      <c r="M518" s="108">
        <f>_xlfn.XLOOKUP($J518,'Stock Data'!$J$2:$J$1239,'Stock Data'!M$2:M$1239)</f>
        <v>47262.37</v>
      </c>
      <c r="N518" s="108">
        <f>_xlfn.XLOOKUP($J518,'Stock Data'!$J$2:$J$1239,'Stock Data'!N$2:N$1239)</f>
        <v>48227.6</v>
      </c>
      <c r="O518" s="108">
        <f>_xlfn.XLOOKUP($J518,'Stock Data'!$J$2:$J$1239,'Stock Data'!O$2:O$1239)</f>
        <v>183275562</v>
      </c>
      <c r="P518" s="111">
        <f t="shared" si="35"/>
        <v>1.6820219853248417E-2</v>
      </c>
    </row>
    <row r="519" spans="1:16" x14ac:dyDescent="0.3">
      <c r="A519" s="101">
        <v>45148</v>
      </c>
      <c r="B519" s="106" t="str">
        <f t="shared" si="32"/>
        <v>Thursday</v>
      </c>
      <c r="C519" s="108">
        <v>288</v>
      </c>
      <c r="D519" s="108">
        <v>289</v>
      </c>
      <c r="E519" s="108">
        <v>288</v>
      </c>
      <c r="F519" s="108">
        <v>289</v>
      </c>
      <c r="G519" s="108">
        <v>200</v>
      </c>
      <c r="H519" s="111">
        <f t="shared" si="34"/>
        <v>3.214285714285714E-2</v>
      </c>
      <c r="J519" s="102">
        <f t="shared" si="33"/>
        <v>45148</v>
      </c>
      <c r="K519" s="108">
        <f>_xlfn.XLOOKUP($J519,'Stock Data'!$J$2:$J$1239,'Stock Data'!K$2:K$1239)</f>
        <v>48503.9</v>
      </c>
      <c r="L519" s="108">
        <f>_xlfn.XLOOKUP($J519,'Stock Data'!$J$2:$J$1239,'Stock Data'!L$2:L$1239)</f>
        <v>48622.9</v>
      </c>
      <c r="M519" s="108">
        <f>_xlfn.XLOOKUP($J519,'Stock Data'!$J$2:$J$1239,'Stock Data'!M$2:M$1239)</f>
        <v>47626.74</v>
      </c>
      <c r="N519" s="108">
        <f>_xlfn.XLOOKUP($J519,'Stock Data'!$J$2:$J$1239,'Stock Data'!N$2:N$1239)</f>
        <v>47808.34</v>
      </c>
      <c r="O519" s="108">
        <f>_xlfn.XLOOKUP($J519,'Stock Data'!$J$2:$J$1239,'Stock Data'!O$2:O$1239)</f>
        <v>175252024</v>
      </c>
      <c r="P519" s="111">
        <f t="shared" si="35"/>
        <v>-8.6933623070607289E-3</v>
      </c>
    </row>
    <row r="520" spans="1:16" x14ac:dyDescent="0.3">
      <c r="A520" s="101">
        <v>45149</v>
      </c>
      <c r="B520" s="106" t="str">
        <f t="shared" si="32"/>
        <v>Friday</v>
      </c>
      <c r="C520" s="108">
        <v>292</v>
      </c>
      <c r="D520" s="108">
        <v>295</v>
      </c>
      <c r="E520" s="108">
        <v>292</v>
      </c>
      <c r="F520" s="108">
        <v>293.5</v>
      </c>
      <c r="G520" s="108">
        <v>200</v>
      </c>
      <c r="H520" s="111">
        <f t="shared" si="34"/>
        <v>1.5570934256055362E-2</v>
      </c>
      <c r="J520" s="102">
        <f t="shared" si="33"/>
        <v>45149</v>
      </c>
      <c r="K520" s="108">
        <f>_xlfn.XLOOKUP($J520,'Stock Data'!$J$2:$J$1239,'Stock Data'!K$2:K$1239)</f>
        <v>47968.51</v>
      </c>
      <c r="L520" s="108">
        <f>_xlfn.XLOOKUP($J520,'Stock Data'!$J$2:$J$1239,'Stock Data'!L$2:L$1239)</f>
        <v>48898.82</v>
      </c>
      <c r="M520" s="108">
        <f>_xlfn.XLOOKUP($J520,'Stock Data'!$J$2:$J$1239,'Stock Data'!M$2:M$1239)</f>
        <v>47968.51</v>
      </c>
      <c r="N520" s="108">
        <f>_xlfn.XLOOKUP($J520,'Stock Data'!$J$2:$J$1239,'Stock Data'!N$2:N$1239)</f>
        <v>48424.4</v>
      </c>
      <c r="O520" s="108">
        <f>_xlfn.XLOOKUP($J520,'Stock Data'!$J$2:$J$1239,'Stock Data'!O$2:O$1239)</f>
        <v>242051343</v>
      </c>
      <c r="P520" s="111">
        <f t="shared" si="35"/>
        <v>1.288603620205188E-2</v>
      </c>
    </row>
    <row r="521" spans="1:16" x14ac:dyDescent="0.3">
      <c r="A521" s="101">
        <v>45153</v>
      </c>
      <c r="B521" s="106" t="str">
        <f t="shared" si="32"/>
        <v>Tuesday</v>
      </c>
      <c r="C521" s="108">
        <v>295</v>
      </c>
      <c r="D521" s="108">
        <v>295</v>
      </c>
      <c r="E521" s="108">
        <v>295</v>
      </c>
      <c r="F521" s="108">
        <v>295</v>
      </c>
      <c r="G521" s="108">
        <v>300</v>
      </c>
      <c r="H521" s="111">
        <f t="shared" si="34"/>
        <v>5.1107325383304937E-3</v>
      </c>
      <c r="J521" s="102">
        <f t="shared" si="33"/>
        <v>45153</v>
      </c>
      <c r="K521" s="108">
        <f>_xlfn.XLOOKUP($J521,'Stock Data'!$J$2:$J$1239,'Stock Data'!K$2:K$1239)</f>
        <v>48478.19</v>
      </c>
      <c r="L521" s="108">
        <f>_xlfn.XLOOKUP($J521,'Stock Data'!$J$2:$J$1239,'Stock Data'!L$2:L$1239)</f>
        <v>48794.12</v>
      </c>
      <c r="M521" s="108">
        <f>_xlfn.XLOOKUP($J521,'Stock Data'!$J$2:$J$1239,'Stock Data'!M$2:M$1239)</f>
        <v>48293.02</v>
      </c>
      <c r="N521" s="108">
        <f>_xlfn.XLOOKUP($J521,'Stock Data'!$J$2:$J$1239,'Stock Data'!N$2:N$1239)</f>
        <v>48565.75</v>
      </c>
      <c r="O521" s="108">
        <f>_xlfn.XLOOKUP($J521,'Stock Data'!$J$2:$J$1239,'Stock Data'!O$2:O$1239)</f>
        <v>123699038</v>
      </c>
      <c r="P521" s="111">
        <f t="shared" si="35"/>
        <v>2.9189829920453023E-3</v>
      </c>
    </row>
    <row r="522" spans="1:16" x14ac:dyDescent="0.3">
      <c r="A522" s="101">
        <v>45154</v>
      </c>
      <c r="B522" s="106" t="str">
        <f t="shared" si="32"/>
        <v>Wednesday</v>
      </c>
      <c r="C522" s="108">
        <v>280</v>
      </c>
      <c r="D522" s="108">
        <v>298</v>
      </c>
      <c r="E522" s="108">
        <v>280</v>
      </c>
      <c r="F522" s="108">
        <v>285.12</v>
      </c>
      <c r="G522" s="108">
        <v>1000</v>
      </c>
      <c r="H522" s="111">
        <f t="shared" si="34"/>
        <v>-3.3491525423728796E-2</v>
      </c>
      <c r="J522" s="102">
        <f t="shared" si="33"/>
        <v>45154</v>
      </c>
      <c r="K522" s="108">
        <f>_xlfn.XLOOKUP($J522,'Stock Data'!$J$2:$J$1239,'Stock Data'!K$2:K$1239)</f>
        <v>48575.05</v>
      </c>
      <c r="L522" s="108">
        <f>_xlfn.XLOOKUP($J522,'Stock Data'!$J$2:$J$1239,'Stock Data'!L$2:L$1239)</f>
        <v>48614.47</v>
      </c>
      <c r="M522" s="108">
        <f>_xlfn.XLOOKUP($J522,'Stock Data'!$J$2:$J$1239,'Stock Data'!M$2:M$1239)</f>
        <v>48108.87</v>
      </c>
      <c r="N522" s="108">
        <f>_xlfn.XLOOKUP($J522,'Stock Data'!$J$2:$J$1239,'Stock Data'!N$2:N$1239)</f>
        <v>48146.43</v>
      </c>
      <c r="O522" s="108">
        <f>_xlfn.XLOOKUP($J522,'Stock Data'!$J$2:$J$1239,'Stock Data'!O$2:O$1239)</f>
        <v>104981376</v>
      </c>
      <c r="P522" s="111">
        <f t="shared" si="35"/>
        <v>-8.6340682476848344E-3</v>
      </c>
    </row>
    <row r="523" spans="1:16" x14ac:dyDescent="0.3">
      <c r="A523" s="101">
        <v>45156</v>
      </c>
      <c r="B523" s="106" t="str">
        <f t="shared" si="32"/>
        <v>Friday</v>
      </c>
      <c r="C523" s="108">
        <v>270.39999999999998</v>
      </c>
      <c r="D523" s="108">
        <v>285</v>
      </c>
      <c r="E523" s="108">
        <v>270.35000000000002</v>
      </c>
      <c r="F523" s="108">
        <v>285</v>
      </c>
      <c r="G523" s="108">
        <v>400</v>
      </c>
      <c r="H523" s="111">
        <f t="shared" si="34"/>
        <v>-4.2087542087543679E-4</v>
      </c>
      <c r="J523" s="102">
        <f t="shared" si="33"/>
        <v>45156</v>
      </c>
      <c r="K523" s="108">
        <f>_xlfn.XLOOKUP($J523,'Stock Data'!$J$2:$J$1239,'Stock Data'!K$2:K$1239)</f>
        <v>48406.43</v>
      </c>
      <c r="L523" s="108">
        <f>_xlfn.XLOOKUP($J523,'Stock Data'!$J$2:$J$1239,'Stock Data'!L$2:L$1239)</f>
        <v>48615.14</v>
      </c>
      <c r="M523" s="108">
        <f>_xlfn.XLOOKUP($J523,'Stock Data'!$J$2:$J$1239,'Stock Data'!M$2:M$1239)</f>
        <v>48196.18</v>
      </c>
      <c r="N523" s="108">
        <f>_xlfn.XLOOKUP($J523,'Stock Data'!$J$2:$J$1239,'Stock Data'!N$2:N$1239)</f>
        <v>48218.49</v>
      </c>
      <c r="O523" s="108">
        <f>_xlfn.XLOOKUP($J523,'Stock Data'!$J$2:$J$1239,'Stock Data'!O$2:O$1239)</f>
        <v>132257744</v>
      </c>
      <c r="P523" s="111">
        <f t="shared" si="35"/>
        <v>1.496684177829959E-3</v>
      </c>
    </row>
    <row r="524" spans="1:16" x14ac:dyDescent="0.3">
      <c r="A524" s="101">
        <v>45159</v>
      </c>
      <c r="B524" s="106" t="str">
        <f t="shared" si="32"/>
        <v>Monday</v>
      </c>
      <c r="C524" s="108">
        <v>299</v>
      </c>
      <c r="D524" s="108">
        <v>299</v>
      </c>
      <c r="E524" s="108">
        <v>280</v>
      </c>
      <c r="F524" s="108">
        <v>280</v>
      </c>
      <c r="G524" s="108">
        <v>1000</v>
      </c>
      <c r="H524" s="111">
        <f t="shared" si="34"/>
        <v>-1.7543859649122806E-2</v>
      </c>
      <c r="J524" s="102">
        <f t="shared" si="33"/>
        <v>45159</v>
      </c>
      <c r="K524" s="108">
        <f>_xlfn.XLOOKUP($J524,'Stock Data'!$J$2:$J$1239,'Stock Data'!K$2:K$1239)</f>
        <v>48141.31</v>
      </c>
      <c r="L524" s="108">
        <f>_xlfn.XLOOKUP($J524,'Stock Data'!$J$2:$J$1239,'Stock Data'!L$2:L$1239)</f>
        <v>48234.25</v>
      </c>
      <c r="M524" s="108">
        <f>_xlfn.XLOOKUP($J524,'Stock Data'!$J$2:$J$1239,'Stock Data'!M$2:M$1239)</f>
        <v>47432.71</v>
      </c>
      <c r="N524" s="108">
        <f>_xlfn.XLOOKUP($J524,'Stock Data'!$J$2:$J$1239,'Stock Data'!N$2:N$1239)</f>
        <v>47447.95</v>
      </c>
      <c r="O524" s="108">
        <f>_xlfn.XLOOKUP($J524,'Stock Data'!$J$2:$J$1239,'Stock Data'!O$2:O$1239)</f>
        <v>84335337</v>
      </c>
      <c r="P524" s="111">
        <f t="shared" si="35"/>
        <v>-1.5980176898944803E-2</v>
      </c>
    </row>
    <row r="525" spans="1:16" x14ac:dyDescent="0.3">
      <c r="A525" s="101">
        <v>45160</v>
      </c>
      <c r="B525" s="106" t="str">
        <f t="shared" si="32"/>
        <v>Tuesday</v>
      </c>
      <c r="C525" s="108">
        <v>279.7</v>
      </c>
      <c r="D525" s="108">
        <v>279.89999999999998</v>
      </c>
      <c r="E525" s="108">
        <v>271</v>
      </c>
      <c r="F525" s="108">
        <v>275</v>
      </c>
      <c r="G525" s="108">
        <v>3900</v>
      </c>
      <c r="H525" s="111">
        <f t="shared" si="34"/>
        <v>-1.7857142857142856E-2</v>
      </c>
      <c r="J525" s="102">
        <f t="shared" si="33"/>
        <v>45160</v>
      </c>
      <c r="K525" s="108">
        <f>_xlfn.XLOOKUP($J525,'Stock Data'!$J$2:$J$1239,'Stock Data'!K$2:K$1239)</f>
        <v>47451.64</v>
      </c>
      <c r="L525" s="108">
        <f>_xlfn.XLOOKUP($J525,'Stock Data'!$J$2:$J$1239,'Stock Data'!L$2:L$1239)</f>
        <v>47675.21</v>
      </c>
      <c r="M525" s="108">
        <f>_xlfn.XLOOKUP($J525,'Stock Data'!$J$2:$J$1239,'Stock Data'!M$2:M$1239)</f>
        <v>47359.17</v>
      </c>
      <c r="N525" s="108">
        <f>_xlfn.XLOOKUP($J525,'Stock Data'!$J$2:$J$1239,'Stock Data'!N$2:N$1239)</f>
        <v>47417.9</v>
      </c>
      <c r="O525" s="108">
        <f>_xlfn.XLOOKUP($J525,'Stock Data'!$J$2:$J$1239,'Stock Data'!O$2:O$1239)</f>
        <v>73227553</v>
      </c>
      <c r="P525" s="111">
        <f t="shared" si="35"/>
        <v>-6.3332557044078056E-4</v>
      </c>
    </row>
    <row r="526" spans="1:16" x14ac:dyDescent="0.3">
      <c r="A526" s="101">
        <v>45161</v>
      </c>
      <c r="B526" s="106" t="str">
        <f t="shared" si="32"/>
        <v>Wednesday</v>
      </c>
      <c r="C526" s="108">
        <v>275</v>
      </c>
      <c r="D526" s="108">
        <v>278</v>
      </c>
      <c r="E526" s="108">
        <v>271.3</v>
      </c>
      <c r="F526" s="108">
        <v>271.3</v>
      </c>
      <c r="G526" s="108">
        <v>1200</v>
      </c>
      <c r="H526" s="111">
        <f t="shared" si="34"/>
        <v>-1.3454545454545414E-2</v>
      </c>
      <c r="J526" s="102">
        <f t="shared" si="33"/>
        <v>45161</v>
      </c>
      <c r="K526" s="108">
        <f>_xlfn.XLOOKUP($J526,'Stock Data'!$J$2:$J$1239,'Stock Data'!K$2:K$1239)</f>
        <v>47503.35</v>
      </c>
      <c r="L526" s="108">
        <f>_xlfn.XLOOKUP($J526,'Stock Data'!$J$2:$J$1239,'Stock Data'!L$2:L$1239)</f>
        <v>47588.23</v>
      </c>
      <c r="M526" s="108">
        <f>_xlfn.XLOOKUP($J526,'Stock Data'!$J$2:$J$1239,'Stock Data'!M$2:M$1239)</f>
        <v>47007.65</v>
      </c>
      <c r="N526" s="108">
        <f>_xlfn.XLOOKUP($J526,'Stock Data'!$J$2:$J$1239,'Stock Data'!N$2:N$1239)</f>
        <v>47418.63</v>
      </c>
      <c r="O526" s="108">
        <f>_xlfn.XLOOKUP($J526,'Stock Data'!$J$2:$J$1239,'Stock Data'!O$2:O$1239)</f>
        <v>96280945</v>
      </c>
      <c r="P526" s="111">
        <f t="shared" si="35"/>
        <v>1.5395030146757352E-5</v>
      </c>
    </row>
    <row r="527" spans="1:16" x14ac:dyDescent="0.3">
      <c r="A527" s="101">
        <v>45162</v>
      </c>
      <c r="B527" s="106" t="str">
        <f t="shared" si="32"/>
        <v>Thursday</v>
      </c>
      <c r="C527" s="108">
        <v>271.8</v>
      </c>
      <c r="D527" s="108">
        <v>271.8</v>
      </c>
      <c r="E527" s="108">
        <v>270</v>
      </c>
      <c r="F527" s="108">
        <v>270</v>
      </c>
      <c r="G527" s="108">
        <v>2000</v>
      </c>
      <c r="H527" s="111">
        <f t="shared" si="34"/>
        <v>-4.7917434574272439E-3</v>
      </c>
      <c r="J527" s="102">
        <f t="shared" si="33"/>
        <v>45162</v>
      </c>
      <c r="K527" s="108">
        <f>_xlfn.XLOOKUP($J527,'Stock Data'!$J$2:$J$1239,'Stock Data'!K$2:K$1239)</f>
        <v>47487.86</v>
      </c>
      <c r="L527" s="108">
        <f>_xlfn.XLOOKUP($J527,'Stock Data'!$J$2:$J$1239,'Stock Data'!L$2:L$1239)</f>
        <v>47994.18</v>
      </c>
      <c r="M527" s="108">
        <f>_xlfn.XLOOKUP($J527,'Stock Data'!$J$2:$J$1239,'Stock Data'!M$2:M$1239)</f>
        <v>47463.68</v>
      </c>
      <c r="N527" s="108">
        <f>_xlfn.XLOOKUP($J527,'Stock Data'!$J$2:$J$1239,'Stock Data'!N$2:N$1239)</f>
        <v>47750.76</v>
      </c>
      <c r="O527" s="108">
        <f>_xlfn.XLOOKUP($J527,'Stock Data'!$J$2:$J$1239,'Stock Data'!O$2:O$1239)</f>
        <v>168476614</v>
      </c>
      <c r="P527" s="111">
        <f t="shared" si="35"/>
        <v>7.0042091051556038E-3</v>
      </c>
    </row>
    <row r="528" spans="1:16" x14ac:dyDescent="0.3">
      <c r="A528" s="101">
        <v>45163</v>
      </c>
      <c r="B528" s="106" t="str">
        <f t="shared" si="32"/>
        <v>Friday</v>
      </c>
      <c r="C528" s="108">
        <v>268</v>
      </c>
      <c r="D528" s="108">
        <v>268</v>
      </c>
      <c r="E528" s="108">
        <v>268</v>
      </c>
      <c r="F528" s="108">
        <v>268</v>
      </c>
      <c r="G528" s="108">
        <v>200</v>
      </c>
      <c r="H528" s="111">
        <f t="shared" si="34"/>
        <v>-7.4074074074074077E-3</v>
      </c>
      <c r="J528" s="102">
        <f t="shared" si="33"/>
        <v>45163</v>
      </c>
      <c r="K528" s="108">
        <f>_xlfn.XLOOKUP($J528,'Stock Data'!$J$2:$J$1239,'Stock Data'!K$2:K$1239)</f>
        <v>47818.32</v>
      </c>
      <c r="L528" s="108">
        <f>_xlfn.XLOOKUP($J528,'Stock Data'!$J$2:$J$1239,'Stock Data'!L$2:L$1239)</f>
        <v>47853.55</v>
      </c>
      <c r="M528" s="108">
        <f>_xlfn.XLOOKUP($J528,'Stock Data'!$J$2:$J$1239,'Stock Data'!M$2:M$1239)</f>
        <v>47570.31</v>
      </c>
      <c r="N528" s="108">
        <f>_xlfn.XLOOKUP($J528,'Stock Data'!$J$2:$J$1239,'Stock Data'!N$2:N$1239)</f>
        <v>47671.21</v>
      </c>
      <c r="O528" s="108">
        <f>_xlfn.XLOOKUP($J528,'Stock Data'!$J$2:$J$1239,'Stock Data'!O$2:O$1239)</f>
        <v>91943441</v>
      </c>
      <c r="P528" s="111">
        <f t="shared" si="35"/>
        <v>-1.6659420708697182E-3</v>
      </c>
    </row>
    <row r="529" spans="1:16" x14ac:dyDescent="0.3">
      <c r="A529" s="101">
        <v>45166</v>
      </c>
      <c r="B529" s="106" t="str">
        <f t="shared" si="32"/>
        <v>Monday</v>
      </c>
      <c r="C529" s="108">
        <v>275</v>
      </c>
      <c r="D529" s="108">
        <v>275</v>
      </c>
      <c r="E529" s="108">
        <v>267</v>
      </c>
      <c r="F529" s="108">
        <v>267</v>
      </c>
      <c r="G529" s="108">
        <v>1500</v>
      </c>
      <c r="H529" s="111">
        <f t="shared" si="34"/>
        <v>-3.7313432835820895E-3</v>
      </c>
      <c r="J529" s="102">
        <f t="shared" si="33"/>
        <v>45166</v>
      </c>
      <c r="K529" s="108">
        <f>_xlfn.XLOOKUP($J529,'Stock Data'!$J$2:$J$1239,'Stock Data'!K$2:K$1239)</f>
        <v>47732.79</v>
      </c>
      <c r="L529" s="108">
        <f>_xlfn.XLOOKUP($J529,'Stock Data'!$J$2:$J$1239,'Stock Data'!L$2:L$1239)</f>
        <v>47733.5</v>
      </c>
      <c r="M529" s="108">
        <f>_xlfn.XLOOKUP($J529,'Stock Data'!$J$2:$J$1239,'Stock Data'!M$2:M$1239)</f>
        <v>47399.27</v>
      </c>
      <c r="N529" s="108">
        <f>_xlfn.XLOOKUP($J529,'Stock Data'!$J$2:$J$1239,'Stock Data'!N$2:N$1239)</f>
        <v>47478.61</v>
      </c>
      <c r="O529" s="108">
        <f>_xlfn.XLOOKUP($J529,'Stock Data'!$J$2:$J$1239,'Stock Data'!O$2:O$1239)</f>
        <v>97813577</v>
      </c>
      <c r="P529" s="111">
        <f t="shared" si="35"/>
        <v>-4.0401743526123747E-3</v>
      </c>
    </row>
    <row r="530" spans="1:16" x14ac:dyDescent="0.3">
      <c r="A530" s="101">
        <v>45167</v>
      </c>
      <c r="B530" s="106" t="str">
        <f t="shared" si="32"/>
        <v>Tuesday</v>
      </c>
      <c r="C530" s="108">
        <v>261</v>
      </c>
      <c r="D530" s="108">
        <v>265</v>
      </c>
      <c r="E530" s="108">
        <v>260</v>
      </c>
      <c r="F530" s="108">
        <v>260.58</v>
      </c>
      <c r="G530" s="108">
        <v>1500</v>
      </c>
      <c r="H530" s="111">
        <f t="shared" si="34"/>
        <v>-2.404494382022478E-2</v>
      </c>
      <c r="J530" s="102">
        <f t="shared" si="33"/>
        <v>45167</v>
      </c>
      <c r="K530" s="108">
        <f>_xlfn.XLOOKUP($J530,'Stock Data'!$J$2:$J$1239,'Stock Data'!K$2:K$1239)</f>
        <v>47322.44</v>
      </c>
      <c r="L530" s="108">
        <f>_xlfn.XLOOKUP($J530,'Stock Data'!$J$2:$J$1239,'Stock Data'!L$2:L$1239)</f>
        <v>47372.08</v>
      </c>
      <c r="M530" s="108">
        <f>_xlfn.XLOOKUP($J530,'Stock Data'!$J$2:$J$1239,'Stock Data'!M$2:M$1239)</f>
        <v>46598.23</v>
      </c>
      <c r="N530" s="108">
        <f>_xlfn.XLOOKUP($J530,'Stock Data'!$J$2:$J$1239,'Stock Data'!N$2:N$1239)</f>
        <v>46770.41</v>
      </c>
      <c r="O530" s="108">
        <f>_xlfn.XLOOKUP($J530,'Stock Data'!$J$2:$J$1239,'Stock Data'!O$2:O$1239)</f>
        <v>111051776</v>
      </c>
      <c r="P530" s="111">
        <f t="shared" si="35"/>
        <v>-1.4916190680392646E-2</v>
      </c>
    </row>
    <row r="531" spans="1:16" x14ac:dyDescent="0.3">
      <c r="A531" s="101">
        <v>45168</v>
      </c>
      <c r="B531" s="106" t="str">
        <f t="shared" si="32"/>
        <v>Wednesday</v>
      </c>
      <c r="C531" s="108">
        <v>260</v>
      </c>
      <c r="D531" s="108">
        <v>264</v>
      </c>
      <c r="E531" s="108">
        <v>260</v>
      </c>
      <c r="F531" s="108">
        <v>262</v>
      </c>
      <c r="G531" s="108">
        <v>400</v>
      </c>
      <c r="H531" s="111">
        <f t="shared" si="34"/>
        <v>5.4493821475171383E-3</v>
      </c>
      <c r="J531" s="102">
        <f t="shared" si="33"/>
        <v>45168</v>
      </c>
      <c r="K531" s="108">
        <f>_xlfn.XLOOKUP($J531,'Stock Data'!$J$2:$J$1239,'Stock Data'!K$2:K$1239)</f>
        <v>46771.14</v>
      </c>
      <c r="L531" s="108">
        <f>_xlfn.XLOOKUP($J531,'Stock Data'!$J$2:$J$1239,'Stock Data'!L$2:L$1239)</f>
        <v>46857.88</v>
      </c>
      <c r="M531" s="108">
        <f>_xlfn.XLOOKUP($J531,'Stock Data'!$J$2:$J$1239,'Stock Data'!M$2:M$1239)</f>
        <v>46101.33</v>
      </c>
      <c r="N531" s="108">
        <f>_xlfn.XLOOKUP($J531,'Stock Data'!$J$2:$J$1239,'Stock Data'!N$2:N$1239)</f>
        <v>46244.55</v>
      </c>
      <c r="O531" s="108">
        <f>_xlfn.XLOOKUP($J531,'Stock Data'!$J$2:$J$1239,'Stock Data'!O$2:O$1239)</f>
        <v>101472129</v>
      </c>
      <c r="P531" s="111">
        <f t="shared" si="35"/>
        <v>-1.1243433615399149E-2</v>
      </c>
    </row>
    <row r="532" spans="1:16" x14ac:dyDescent="0.3">
      <c r="A532" s="101">
        <v>45169</v>
      </c>
      <c r="B532" s="106" t="str">
        <f t="shared" si="32"/>
        <v>Thursday</v>
      </c>
      <c r="C532" s="108">
        <v>260</v>
      </c>
      <c r="D532" s="108">
        <v>260</v>
      </c>
      <c r="E532" s="108">
        <v>245</v>
      </c>
      <c r="F532" s="108">
        <v>245.1</v>
      </c>
      <c r="G532" s="108">
        <v>2700</v>
      </c>
      <c r="H532" s="111">
        <f t="shared" si="34"/>
        <v>-6.4503816793893151E-2</v>
      </c>
      <c r="J532" s="102">
        <f t="shared" si="33"/>
        <v>45169</v>
      </c>
      <c r="K532" s="108">
        <f>_xlfn.XLOOKUP($J532,'Stock Data'!$J$2:$J$1239,'Stock Data'!K$2:K$1239)</f>
        <v>46286.73</v>
      </c>
      <c r="L532" s="108">
        <f>_xlfn.XLOOKUP($J532,'Stock Data'!$J$2:$J$1239,'Stock Data'!L$2:L$1239)</f>
        <v>46358.01</v>
      </c>
      <c r="M532" s="108">
        <f>_xlfn.XLOOKUP($J532,'Stock Data'!$J$2:$J$1239,'Stock Data'!M$2:M$1239)</f>
        <v>44459.62</v>
      </c>
      <c r="N532" s="108">
        <f>_xlfn.XLOOKUP($J532,'Stock Data'!$J$2:$J$1239,'Stock Data'!N$2:N$1239)</f>
        <v>45002.41</v>
      </c>
      <c r="O532" s="108">
        <f>_xlfn.XLOOKUP($J532,'Stock Data'!$J$2:$J$1239,'Stock Data'!O$2:O$1239)</f>
        <v>169142258</v>
      </c>
      <c r="P532" s="111">
        <f t="shared" si="35"/>
        <v>-2.6860246234421122E-2</v>
      </c>
    </row>
    <row r="533" spans="1:16" x14ac:dyDescent="0.3">
      <c r="A533" s="101">
        <v>45170</v>
      </c>
      <c r="B533" s="106" t="str">
        <f t="shared" si="32"/>
        <v>Friday</v>
      </c>
      <c r="C533" s="108">
        <v>261.99</v>
      </c>
      <c r="D533" s="108">
        <v>261.99</v>
      </c>
      <c r="E533" s="108">
        <v>261.99</v>
      </c>
      <c r="F533" s="108">
        <v>261.99</v>
      </c>
      <c r="G533" s="108">
        <v>100</v>
      </c>
      <c r="H533" s="111">
        <f t="shared" si="34"/>
        <v>6.8910648714810341E-2</v>
      </c>
      <c r="J533" s="102">
        <f t="shared" si="33"/>
        <v>45170</v>
      </c>
      <c r="K533" s="108">
        <f>_xlfn.XLOOKUP($J533,'Stock Data'!$J$2:$J$1239,'Stock Data'!K$2:K$1239)</f>
        <v>45005.74</v>
      </c>
      <c r="L533" s="108">
        <f>_xlfn.XLOOKUP($J533,'Stock Data'!$J$2:$J$1239,'Stock Data'!L$2:L$1239)</f>
        <v>45358.28</v>
      </c>
      <c r="M533" s="108">
        <f>_xlfn.XLOOKUP($J533,'Stock Data'!$J$2:$J$1239,'Stock Data'!M$2:M$1239)</f>
        <v>44795.81</v>
      </c>
      <c r="N533" s="108">
        <f>_xlfn.XLOOKUP($J533,'Stock Data'!$J$2:$J$1239,'Stock Data'!N$2:N$1239)</f>
        <v>45312.65</v>
      </c>
      <c r="O533" s="108">
        <f>_xlfn.XLOOKUP($J533,'Stock Data'!$J$2:$J$1239,'Stock Data'!O$2:O$1239)</f>
        <v>55690564</v>
      </c>
      <c r="P533" s="111">
        <f t="shared" si="35"/>
        <v>6.8938530180938738E-3</v>
      </c>
    </row>
    <row r="534" spans="1:16" x14ac:dyDescent="0.3">
      <c r="A534" s="101">
        <v>45173</v>
      </c>
      <c r="B534" s="106" t="str">
        <f t="shared" si="32"/>
        <v>Monday</v>
      </c>
      <c r="C534" s="108">
        <v>273</v>
      </c>
      <c r="D534" s="108">
        <v>273</v>
      </c>
      <c r="E534" s="108">
        <v>273</v>
      </c>
      <c r="F534" s="108">
        <v>273</v>
      </c>
      <c r="G534" s="108">
        <v>100</v>
      </c>
      <c r="H534" s="111">
        <f t="shared" si="34"/>
        <v>4.2024504752089735E-2</v>
      </c>
      <c r="J534" s="102">
        <f t="shared" si="33"/>
        <v>45173</v>
      </c>
      <c r="K534" s="108">
        <f>_xlfn.XLOOKUP($J534,'Stock Data'!$J$2:$J$1239,'Stock Data'!K$2:K$1239)</f>
        <v>45461.58</v>
      </c>
      <c r="L534" s="108">
        <f>_xlfn.XLOOKUP($J534,'Stock Data'!$J$2:$J$1239,'Stock Data'!L$2:L$1239)</f>
        <v>45788.74</v>
      </c>
      <c r="M534" s="108">
        <f>_xlfn.XLOOKUP($J534,'Stock Data'!$J$2:$J$1239,'Stock Data'!M$2:M$1239)</f>
        <v>45448.02</v>
      </c>
      <c r="N534" s="108">
        <f>_xlfn.XLOOKUP($J534,'Stock Data'!$J$2:$J$1239,'Stock Data'!N$2:N$1239)</f>
        <v>45707.42</v>
      </c>
      <c r="O534" s="108">
        <f>_xlfn.XLOOKUP($J534,'Stock Data'!$J$2:$J$1239,'Stock Data'!O$2:O$1239)</f>
        <v>55254788</v>
      </c>
      <c r="P534" s="111">
        <f t="shared" si="35"/>
        <v>8.7121366770647225E-3</v>
      </c>
    </row>
    <row r="535" spans="1:16" x14ac:dyDescent="0.3">
      <c r="A535" s="101">
        <v>45175</v>
      </c>
      <c r="B535" s="106" t="str">
        <f t="shared" si="32"/>
        <v>Wednesday</v>
      </c>
      <c r="C535" s="108">
        <v>278</v>
      </c>
      <c r="D535" s="108">
        <v>290</v>
      </c>
      <c r="E535" s="108">
        <v>265.5</v>
      </c>
      <c r="F535" s="108">
        <v>271.33999999999997</v>
      </c>
      <c r="G535" s="108">
        <v>2400</v>
      </c>
      <c r="H535" s="111">
        <f t="shared" si="34"/>
        <v>-6.0805860805861721E-3</v>
      </c>
      <c r="J535" s="102">
        <f t="shared" si="33"/>
        <v>45175</v>
      </c>
      <c r="K535" s="108">
        <f>_xlfn.XLOOKUP($J535,'Stock Data'!$J$2:$J$1239,'Stock Data'!K$2:K$1239)</f>
        <v>45515.03</v>
      </c>
      <c r="L535" s="108">
        <f>_xlfn.XLOOKUP($J535,'Stock Data'!$J$2:$J$1239,'Stock Data'!L$2:L$1239)</f>
        <v>45854.18</v>
      </c>
      <c r="M535" s="108">
        <f>_xlfn.XLOOKUP($J535,'Stock Data'!$J$2:$J$1239,'Stock Data'!M$2:M$1239)</f>
        <v>45460.28</v>
      </c>
      <c r="N535" s="108">
        <f>_xlfn.XLOOKUP($J535,'Stock Data'!$J$2:$J$1239,'Stock Data'!N$2:N$1239)</f>
        <v>45807.57</v>
      </c>
      <c r="O535" s="108">
        <f>_xlfn.XLOOKUP($J535,'Stock Data'!$J$2:$J$1239,'Stock Data'!O$2:O$1239)</f>
        <v>74242782</v>
      </c>
      <c r="P535" s="111">
        <f t="shared" si="35"/>
        <v>2.1911103273823257E-3</v>
      </c>
    </row>
    <row r="536" spans="1:16" x14ac:dyDescent="0.3">
      <c r="A536" s="101">
        <v>45176</v>
      </c>
      <c r="B536" s="106" t="str">
        <f t="shared" si="32"/>
        <v>Thursday</v>
      </c>
      <c r="C536" s="108">
        <v>280</v>
      </c>
      <c r="D536" s="108">
        <v>280</v>
      </c>
      <c r="E536" s="108">
        <v>266.77</v>
      </c>
      <c r="F536" s="108">
        <v>271.89</v>
      </c>
      <c r="G536" s="108">
        <v>700</v>
      </c>
      <c r="H536" s="111">
        <f t="shared" si="34"/>
        <v>2.0269772241468692E-3</v>
      </c>
      <c r="J536" s="102">
        <f t="shared" si="33"/>
        <v>45176</v>
      </c>
      <c r="K536" s="108">
        <f>_xlfn.XLOOKUP($J536,'Stock Data'!$J$2:$J$1239,'Stock Data'!K$2:K$1239)</f>
        <v>45854.239999999998</v>
      </c>
      <c r="L536" s="108">
        <f>_xlfn.XLOOKUP($J536,'Stock Data'!$J$2:$J$1239,'Stock Data'!L$2:L$1239)</f>
        <v>46035.81</v>
      </c>
      <c r="M536" s="108">
        <f>_xlfn.XLOOKUP($J536,'Stock Data'!$J$2:$J$1239,'Stock Data'!M$2:M$1239)</f>
        <v>45703.53</v>
      </c>
      <c r="N536" s="108">
        <f>_xlfn.XLOOKUP($J536,'Stock Data'!$J$2:$J$1239,'Stock Data'!N$2:N$1239)</f>
        <v>45757.23</v>
      </c>
      <c r="O536" s="108">
        <f>_xlfn.XLOOKUP($J536,'Stock Data'!$J$2:$J$1239,'Stock Data'!O$2:O$1239)</f>
        <v>98984688</v>
      </c>
      <c r="P536" s="111">
        <f t="shared" si="35"/>
        <v>-1.0989449997019381E-3</v>
      </c>
    </row>
    <row r="537" spans="1:16" x14ac:dyDescent="0.3">
      <c r="A537" s="101">
        <v>45177</v>
      </c>
      <c r="B537" s="106" t="str">
        <f t="shared" si="32"/>
        <v>Friday</v>
      </c>
      <c r="C537" s="108">
        <v>285</v>
      </c>
      <c r="D537" s="108">
        <v>285</v>
      </c>
      <c r="E537" s="108">
        <v>272.05</v>
      </c>
      <c r="F537" s="108">
        <v>275</v>
      </c>
      <c r="G537" s="108">
        <v>500</v>
      </c>
      <c r="H537" s="111">
        <f t="shared" si="34"/>
        <v>1.1438449372908213E-2</v>
      </c>
      <c r="J537" s="102">
        <f t="shared" si="33"/>
        <v>45177</v>
      </c>
      <c r="K537" s="108">
        <f>_xlfn.XLOOKUP($J537,'Stock Data'!$J$2:$J$1239,'Stock Data'!K$2:K$1239)</f>
        <v>45812.7</v>
      </c>
      <c r="L537" s="108">
        <f>_xlfn.XLOOKUP($J537,'Stock Data'!$J$2:$J$1239,'Stock Data'!L$2:L$1239)</f>
        <v>46077.38</v>
      </c>
      <c r="M537" s="108">
        <f>_xlfn.XLOOKUP($J537,'Stock Data'!$J$2:$J$1239,'Stock Data'!M$2:M$1239)</f>
        <v>45728.89</v>
      </c>
      <c r="N537" s="108">
        <f>_xlfn.XLOOKUP($J537,'Stock Data'!$J$2:$J$1239,'Stock Data'!N$2:N$1239)</f>
        <v>46013.48</v>
      </c>
      <c r="O537" s="108">
        <f>_xlfn.XLOOKUP($J537,'Stock Data'!$J$2:$J$1239,'Stock Data'!O$2:O$1239)</f>
        <v>67980063</v>
      </c>
      <c r="P537" s="111">
        <f t="shared" si="35"/>
        <v>5.6002078797164944E-3</v>
      </c>
    </row>
    <row r="538" spans="1:16" x14ac:dyDescent="0.3">
      <c r="A538" s="101">
        <v>45180</v>
      </c>
      <c r="B538" s="106" t="str">
        <f t="shared" si="32"/>
        <v>Monday</v>
      </c>
      <c r="C538" s="108">
        <v>285.5</v>
      </c>
      <c r="D538" s="108">
        <v>285.5</v>
      </c>
      <c r="E538" s="108">
        <v>285.5</v>
      </c>
      <c r="F538" s="108">
        <v>285.5</v>
      </c>
      <c r="G538" s="108">
        <v>100</v>
      </c>
      <c r="H538" s="111">
        <f t="shared" si="34"/>
        <v>3.8181818181818185E-2</v>
      </c>
      <c r="J538" s="102">
        <f t="shared" si="33"/>
        <v>45180</v>
      </c>
      <c r="K538" s="108">
        <f>_xlfn.XLOOKUP($J538,'Stock Data'!$J$2:$J$1239,'Stock Data'!K$2:K$1239)</f>
        <v>46071.19</v>
      </c>
      <c r="L538" s="108">
        <f>_xlfn.XLOOKUP($J538,'Stock Data'!$J$2:$J$1239,'Stock Data'!L$2:L$1239)</f>
        <v>46174.68</v>
      </c>
      <c r="M538" s="108">
        <f>_xlfn.XLOOKUP($J538,'Stock Data'!$J$2:$J$1239,'Stock Data'!M$2:M$1239)</f>
        <v>45678.15</v>
      </c>
      <c r="N538" s="108">
        <f>_xlfn.XLOOKUP($J538,'Stock Data'!$J$2:$J$1239,'Stock Data'!N$2:N$1239)</f>
        <v>45865.73</v>
      </c>
      <c r="O538" s="108">
        <f>_xlfn.XLOOKUP($J538,'Stock Data'!$J$2:$J$1239,'Stock Data'!O$2:O$1239)</f>
        <v>140183512</v>
      </c>
      <c r="P538" s="111">
        <f t="shared" si="35"/>
        <v>-3.2110155545722685E-3</v>
      </c>
    </row>
    <row r="539" spans="1:16" x14ac:dyDescent="0.3">
      <c r="A539" s="101">
        <v>45187</v>
      </c>
      <c r="B539" s="106" t="str">
        <f t="shared" si="32"/>
        <v>Monday</v>
      </c>
      <c r="C539" s="108">
        <v>265</v>
      </c>
      <c r="D539" s="108">
        <v>288</v>
      </c>
      <c r="E539" s="108">
        <v>264.51</v>
      </c>
      <c r="F539" s="108">
        <v>266</v>
      </c>
      <c r="G539" s="108">
        <v>1300</v>
      </c>
      <c r="H539" s="111">
        <f t="shared" si="34"/>
        <v>-6.8301225919439573E-2</v>
      </c>
      <c r="J539" s="102">
        <f t="shared" si="33"/>
        <v>45187</v>
      </c>
      <c r="K539" s="108">
        <f>_xlfn.XLOOKUP($J539,'Stock Data'!$J$2:$J$1239,'Stock Data'!K$2:K$1239)</f>
        <v>45824.42</v>
      </c>
      <c r="L539" s="108">
        <f>_xlfn.XLOOKUP($J539,'Stock Data'!$J$2:$J$1239,'Stock Data'!L$2:L$1239)</f>
        <v>45907.08</v>
      </c>
      <c r="M539" s="108">
        <f>_xlfn.XLOOKUP($J539,'Stock Data'!$J$2:$J$1239,'Stock Data'!M$2:M$1239)</f>
        <v>45662.7</v>
      </c>
      <c r="N539" s="108">
        <f>_xlfn.XLOOKUP($J539,'Stock Data'!$J$2:$J$1239,'Stock Data'!N$2:N$1239)</f>
        <v>45803.19</v>
      </c>
      <c r="O539" s="108">
        <f>_xlfn.XLOOKUP($J539,'Stock Data'!$J$2:$J$1239,'Stock Data'!O$2:O$1239)</f>
        <v>38482836</v>
      </c>
      <c r="P539" s="111">
        <f t="shared" si="35"/>
        <v>-1.3635452875164283E-3</v>
      </c>
    </row>
    <row r="540" spans="1:16" x14ac:dyDescent="0.3">
      <c r="A540" s="101">
        <v>45188</v>
      </c>
      <c r="B540" s="106" t="str">
        <f t="shared" si="32"/>
        <v>Tuesday</v>
      </c>
      <c r="C540" s="108">
        <v>266</v>
      </c>
      <c r="D540" s="108">
        <v>266</v>
      </c>
      <c r="E540" s="108">
        <v>265.11</v>
      </c>
      <c r="F540" s="108">
        <v>265.11</v>
      </c>
      <c r="G540" s="108">
        <v>200</v>
      </c>
      <c r="H540" s="111">
        <f t="shared" si="34"/>
        <v>-3.345864661654084E-3</v>
      </c>
      <c r="J540" s="102">
        <f t="shared" si="33"/>
        <v>45188</v>
      </c>
      <c r="K540" s="108">
        <f>_xlfn.XLOOKUP($J540,'Stock Data'!$J$2:$J$1239,'Stock Data'!K$2:K$1239)</f>
        <v>45850.2</v>
      </c>
      <c r="L540" s="108">
        <f>_xlfn.XLOOKUP($J540,'Stock Data'!$J$2:$J$1239,'Stock Data'!L$2:L$1239)</f>
        <v>46036.03</v>
      </c>
      <c r="M540" s="108">
        <f>_xlfn.XLOOKUP($J540,'Stock Data'!$J$2:$J$1239,'Stock Data'!M$2:M$1239)</f>
        <v>45850.2</v>
      </c>
      <c r="N540" s="108">
        <f>_xlfn.XLOOKUP($J540,'Stock Data'!$J$2:$J$1239,'Stock Data'!N$2:N$1239)</f>
        <v>45910.46</v>
      </c>
      <c r="O540" s="108">
        <f>_xlfn.XLOOKUP($J540,'Stock Data'!$J$2:$J$1239,'Stock Data'!O$2:O$1239)</f>
        <v>57099739</v>
      </c>
      <c r="P540" s="111">
        <f t="shared" si="35"/>
        <v>2.3419766177857218E-3</v>
      </c>
    </row>
    <row r="541" spans="1:16" x14ac:dyDescent="0.3">
      <c r="A541" s="101">
        <v>45189</v>
      </c>
      <c r="B541" s="106" t="str">
        <f t="shared" si="32"/>
        <v>Wednesday</v>
      </c>
      <c r="C541" s="108">
        <v>276.5</v>
      </c>
      <c r="D541" s="108">
        <v>276.5</v>
      </c>
      <c r="E541" s="108">
        <v>276.5</v>
      </c>
      <c r="F541" s="108">
        <v>276.5</v>
      </c>
      <c r="G541" s="108">
        <v>100</v>
      </c>
      <c r="H541" s="111">
        <f t="shared" si="34"/>
        <v>4.2963298253555077E-2</v>
      </c>
      <c r="J541" s="102">
        <f t="shared" si="33"/>
        <v>45189</v>
      </c>
      <c r="K541" s="108">
        <f>_xlfn.XLOOKUP($J541,'Stock Data'!$J$2:$J$1239,'Stock Data'!K$2:K$1239)</f>
        <v>45947.39</v>
      </c>
      <c r="L541" s="108">
        <f>_xlfn.XLOOKUP($J541,'Stock Data'!$J$2:$J$1239,'Stock Data'!L$2:L$1239)</f>
        <v>46035.09</v>
      </c>
      <c r="M541" s="108">
        <f>_xlfn.XLOOKUP($J541,'Stock Data'!$J$2:$J$1239,'Stock Data'!M$2:M$1239)</f>
        <v>45808.1</v>
      </c>
      <c r="N541" s="108">
        <f>_xlfn.XLOOKUP($J541,'Stock Data'!$J$2:$J$1239,'Stock Data'!N$2:N$1239)</f>
        <v>45889.57</v>
      </c>
      <c r="O541" s="108">
        <f>_xlfn.XLOOKUP($J541,'Stock Data'!$J$2:$J$1239,'Stock Data'!O$2:O$1239)</f>
        <v>46225114</v>
      </c>
      <c r="P541" s="111">
        <f t="shared" si="35"/>
        <v>-4.5501613357826123E-4</v>
      </c>
    </row>
    <row r="542" spans="1:16" x14ac:dyDescent="0.3">
      <c r="A542" s="101">
        <v>45191</v>
      </c>
      <c r="B542" s="106" t="str">
        <f t="shared" si="32"/>
        <v>Friday</v>
      </c>
      <c r="C542" s="108">
        <v>289.99</v>
      </c>
      <c r="D542" s="108">
        <v>289.99</v>
      </c>
      <c r="E542" s="108">
        <v>270</v>
      </c>
      <c r="F542" s="108">
        <v>275</v>
      </c>
      <c r="G542" s="108">
        <v>800</v>
      </c>
      <c r="H542" s="111">
        <f t="shared" si="34"/>
        <v>-5.4249547920433997E-3</v>
      </c>
      <c r="J542" s="102">
        <f t="shared" si="33"/>
        <v>45191</v>
      </c>
      <c r="K542" s="108">
        <f>_xlfn.XLOOKUP($J542,'Stock Data'!$J$2:$J$1239,'Stock Data'!K$2:K$1239)</f>
        <v>46322.34</v>
      </c>
      <c r="L542" s="108">
        <f>_xlfn.XLOOKUP($J542,'Stock Data'!$J$2:$J$1239,'Stock Data'!L$2:L$1239)</f>
        <v>46500.45</v>
      </c>
      <c r="M542" s="108">
        <f>_xlfn.XLOOKUP($J542,'Stock Data'!$J$2:$J$1239,'Stock Data'!M$2:M$1239)</f>
        <v>46181.99</v>
      </c>
      <c r="N542" s="108">
        <f>_xlfn.XLOOKUP($J542,'Stock Data'!$J$2:$J$1239,'Stock Data'!N$2:N$1239)</f>
        <v>46421.15</v>
      </c>
      <c r="O542" s="108">
        <f>_xlfn.XLOOKUP($J542,'Stock Data'!$J$2:$J$1239,'Stock Data'!O$2:O$1239)</f>
        <v>94480015</v>
      </c>
      <c r="P542" s="111">
        <f t="shared" si="35"/>
        <v>1.1583895861303598E-2</v>
      </c>
    </row>
    <row r="543" spans="1:16" x14ac:dyDescent="0.3">
      <c r="A543" s="101">
        <v>45194</v>
      </c>
      <c r="B543" s="106" t="str">
        <f t="shared" si="32"/>
        <v>Monday</v>
      </c>
      <c r="C543" s="108">
        <v>267</v>
      </c>
      <c r="D543" s="108">
        <v>270</v>
      </c>
      <c r="E543" s="108">
        <v>267</v>
      </c>
      <c r="F543" s="108">
        <v>268.5</v>
      </c>
      <c r="G543" s="108">
        <v>1500</v>
      </c>
      <c r="H543" s="111">
        <f t="shared" si="34"/>
        <v>-2.3636363636363636E-2</v>
      </c>
      <c r="J543" s="102">
        <f t="shared" si="33"/>
        <v>45194</v>
      </c>
      <c r="K543" s="108">
        <f>_xlfn.XLOOKUP($J543,'Stock Data'!$J$2:$J$1239,'Stock Data'!K$2:K$1239)</f>
        <v>46486.05</v>
      </c>
      <c r="L543" s="108">
        <f>_xlfn.XLOOKUP($J543,'Stock Data'!$J$2:$J$1239,'Stock Data'!L$2:L$1239)</f>
        <v>46590.26</v>
      </c>
      <c r="M543" s="108">
        <f>_xlfn.XLOOKUP($J543,'Stock Data'!$J$2:$J$1239,'Stock Data'!M$2:M$1239)</f>
        <v>46305.88</v>
      </c>
      <c r="N543" s="108">
        <f>_xlfn.XLOOKUP($J543,'Stock Data'!$J$2:$J$1239,'Stock Data'!N$2:N$1239)</f>
        <v>46393.67</v>
      </c>
      <c r="O543" s="108">
        <f>_xlfn.XLOOKUP($J543,'Stock Data'!$J$2:$J$1239,'Stock Data'!O$2:O$1239)</f>
        <v>89591756</v>
      </c>
      <c r="P543" s="111">
        <f t="shared" si="35"/>
        <v>-5.9197154745203862E-4</v>
      </c>
    </row>
    <row r="544" spans="1:16" x14ac:dyDescent="0.3">
      <c r="A544" s="101">
        <v>45195</v>
      </c>
      <c r="B544" s="106" t="str">
        <f t="shared" si="32"/>
        <v>Tuesday</v>
      </c>
      <c r="C544" s="108">
        <v>266.2</v>
      </c>
      <c r="D544" s="108">
        <v>267</v>
      </c>
      <c r="E544" s="108">
        <v>266.2</v>
      </c>
      <c r="F544" s="108">
        <v>267</v>
      </c>
      <c r="G544" s="108">
        <v>500</v>
      </c>
      <c r="H544" s="111">
        <f t="shared" si="34"/>
        <v>-5.5865921787709499E-3</v>
      </c>
      <c r="J544" s="102">
        <f t="shared" si="33"/>
        <v>45195</v>
      </c>
      <c r="K544" s="108">
        <f>_xlfn.XLOOKUP($J544,'Stock Data'!$J$2:$J$1239,'Stock Data'!K$2:K$1239)</f>
        <v>46399.88</v>
      </c>
      <c r="L544" s="108">
        <f>_xlfn.XLOOKUP($J544,'Stock Data'!$J$2:$J$1239,'Stock Data'!L$2:L$1239)</f>
        <v>46503.82</v>
      </c>
      <c r="M544" s="108">
        <f>_xlfn.XLOOKUP($J544,'Stock Data'!$J$2:$J$1239,'Stock Data'!M$2:M$1239)</f>
        <v>46258.96</v>
      </c>
      <c r="N544" s="108">
        <f>_xlfn.XLOOKUP($J544,'Stock Data'!$J$2:$J$1239,'Stock Data'!N$2:N$1239)</f>
        <v>46277.65</v>
      </c>
      <c r="O544" s="108">
        <f>_xlfn.XLOOKUP($J544,'Stock Data'!$J$2:$J$1239,'Stock Data'!O$2:O$1239)</f>
        <v>95627367</v>
      </c>
      <c r="P544" s="111">
        <f t="shared" si="35"/>
        <v>-2.500772195861996E-3</v>
      </c>
    </row>
    <row r="545" spans="1:16" x14ac:dyDescent="0.3">
      <c r="A545" s="101">
        <v>45197</v>
      </c>
      <c r="B545" s="106" t="str">
        <f t="shared" si="32"/>
        <v>Thursday</v>
      </c>
      <c r="C545" s="108">
        <v>268.8</v>
      </c>
      <c r="D545" s="108">
        <v>270</v>
      </c>
      <c r="E545" s="108">
        <v>268.7</v>
      </c>
      <c r="F545" s="108">
        <v>268.7</v>
      </c>
      <c r="G545" s="108">
        <v>600</v>
      </c>
      <c r="H545" s="111">
        <f t="shared" si="34"/>
        <v>6.3670411985018299E-3</v>
      </c>
      <c r="J545" s="102">
        <f t="shared" si="33"/>
        <v>45197</v>
      </c>
      <c r="K545" s="108">
        <f>_xlfn.XLOOKUP($J545,'Stock Data'!$J$2:$J$1239,'Stock Data'!K$2:K$1239)</f>
        <v>46464.29</v>
      </c>
      <c r="L545" s="108">
        <f>_xlfn.XLOOKUP($J545,'Stock Data'!$J$2:$J$1239,'Stock Data'!L$2:L$1239)</f>
        <v>46469.59</v>
      </c>
      <c r="M545" s="108">
        <f>_xlfn.XLOOKUP($J545,'Stock Data'!$J$2:$J$1239,'Stock Data'!M$2:M$1239)</f>
        <v>46177.49</v>
      </c>
      <c r="N545" s="108">
        <f>_xlfn.XLOOKUP($J545,'Stock Data'!$J$2:$J$1239,'Stock Data'!N$2:N$1239)</f>
        <v>46232.59</v>
      </c>
      <c r="O545" s="108">
        <f>_xlfn.XLOOKUP($J545,'Stock Data'!$J$2:$J$1239,'Stock Data'!O$2:O$1239)</f>
        <v>80528410</v>
      </c>
      <c r="P545" s="111">
        <f t="shared" si="35"/>
        <v>-9.7368816264449358E-4</v>
      </c>
    </row>
    <row r="546" spans="1:16" x14ac:dyDescent="0.3">
      <c r="A546" s="101">
        <v>45201</v>
      </c>
      <c r="B546" s="106" t="str">
        <f t="shared" si="32"/>
        <v>Monday</v>
      </c>
      <c r="C546" s="108">
        <v>268.7</v>
      </c>
      <c r="D546" s="108">
        <v>269.10000000000002</v>
      </c>
      <c r="E546" s="108">
        <v>268.7</v>
      </c>
      <c r="F546" s="108">
        <v>269.10000000000002</v>
      </c>
      <c r="G546" s="108">
        <v>1600</v>
      </c>
      <c r="H546" s="111">
        <f t="shared" si="34"/>
        <v>1.4886490509863569E-3</v>
      </c>
      <c r="J546" s="102">
        <f t="shared" si="33"/>
        <v>45201</v>
      </c>
      <c r="K546" s="108">
        <f>_xlfn.XLOOKUP($J546,'Stock Data'!$J$2:$J$1239,'Stock Data'!K$2:K$1239)</f>
        <v>46294.62</v>
      </c>
      <c r="L546" s="108">
        <f>_xlfn.XLOOKUP($J546,'Stock Data'!$J$2:$J$1239,'Stock Data'!L$2:L$1239)</f>
        <v>46704.63</v>
      </c>
      <c r="M546" s="108">
        <f>_xlfn.XLOOKUP($J546,'Stock Data'!$J$2:$J$1239,'Stock Data'!M$2:M$1239)</f>
        <v>46294.62</v>
      </c>
      <c r="N546" s="108">
        <f>_xlfn.XLOOKUP($J546,'Stock Data'!$J$2:$J$1239,'Stock Data'!N$2:N$1239)</f>
        <v>46627.08</v>
      </c>
      <c r="O546" s="108">
        <f>_xlfn.XLOOKUP($J546,'Stock Data'!$J$2:$J$1239,'Stock Data'!O$2:O$1239)</f>
        <v>100351138</v>
      </c>
      <c r="P546" s="111">
        <f t="shared" si="35"/>
        <v>8.532725508131932E-3</v>
      </c>
    </row>
    <row r="547" spans="1:16" x14ac:dyDescent="0.3">
      <c r="A547" s="101">
        <v>45202</v>
      </c>
      <c r="B547" s="106" t="str">
        <f t="shared" si="32"/>
        <v>Tuesday</v>
      </c>
      <c r="C547" s="108">
        <v>274.5</v>
      </c>
      <c r="D547" s="108">
        <v>274.5</v>
      </c>
      <c r="E547" s="108">
        <v>270</v>
      </c>
      <c r="F547" s="108">
        <v>272</v>
      </c>
      <c r="G547" s="108">
        <v>2200</v>
      </c>
      <c r="H547" s="111">
        <f t="shared" si="34"/>
        <v>1.0776662950575909E-2</v>
      </c>
      <c r="J547" s="102">
        <f t="shared" si="33"/>
        <v>45202</v>
      </c>
      <c r="K547" s="108">
        <f>_xlfn.XLOOKUP($J547,'Stock Data'!$J$2:$J$1239,'Stock Data'!K$2:K$1239)</f>
        <v>46685.93</v>
      </c>
      <c r="L547" s="108">
        <f>_xlfn.XLOOKUP($J547,'Stock Data'!$J$2:$J$1239,'Stock Data'!L$2:L$1239)</f>
        <v>46820.71</v>
      </c>
      <c r="M547" s="108">
        <f>_xlfn.XLOOKUP($J547,'Stock Data'!$J$2:$J$1239,'Stock Data'!M$2:M$1239)</f>
        <v>46670.78</v>
      </c>
      <c r="N547" s="108">
        <f>_xlfn.XLOOKUP($J547,'Stock Data'!$J$2:$J$1239,'Stock Data'!N$2:N$1239)</f>
        <v>46756.800000000003</v>
      </c>
      <c r="O547" s="108">
        <f>_xlfn.XLOOKUP($J547,'Stock Data'!$J$2:$J$1239,'Stock Data'!O$2:O$1239)</f>
        <v>95173296</v>
      </c>
      <c r="P547" s="111">
        <f t="shared" si="35"/>
        <v>2.7820742795817617E-3</v>
      </c>
    </row>
    <row r="548" spans="1:16" x14ac:dyDescent="0.3">
      <c r="A548" s="101">
        <v>45204</v>
      </c>
      <c r="B548" s="106" t="str">
        <f t="shared" si="32"/>
        <v>Thursday</v>
      </c>
      <c r="C548" s="108">
        <v>269.85000000000002</v>
      </c>
      <c r="D548" s="108">
        <v>275</v>
      </c>
      <c r="E548" s="108">
        <v>267.2</v>
      </c>
      <c r="F548" s="108">
        <v>268.02</v>
      </c>
      <c r="G548" s="108">
        <v>3200</v>
      </c>
      <c r="H548" s="111">
        <f t="shared" si="34"/>
        <v>-1.4632352941176537E-2</v>
      </c>
      <c r="J548" s="102">
        <f t="shared" si="33"/>
        <v>45204</v>
      </c>
      <c r="K548" s="108">
        <f>_xlfn.XLOOKUP($J548,'Stock Data'!$J$2:$J$1239,'Stock Data'!K$2:K$1239)</f>
        <v>47152.98</v>
      </c>
      <c r="L548" s="108">
        <f>_xlfn.XLOOKUP($J548,'Stock Data'!$J$2:$J$1239,'Stock Data'!L$2:L$1239)</f>
        <v>47484.56</v>
      </c>
      <c r="M548" s="108">
        <f>_xlfn.XLOOKUP($J548,'Stock Data'!$J$2:$J$1239,'Stock Data'!M$2:M$1239)</f>
        <v>47152.98</v>
      </c>
      <c r="N548" s="108">
        <f>_xlfn.XLOOKUP($J548,'Stock Data'!$J$2:$J$1239,'Stock Data'!N$2:N$1239)</f>
        <v>47452.38</v>
      </c>
      <c r="O548" s="108">
        <f>_xlfn.XLOOKUP($J548,'Stock Data'!$J$2:$J$1239,'Stock Data'!O$2:O$1239)</f>
        <v>182435686</v>
      </c>
      <c r="P548" s="111">
        <f t="shared" si="35"/>
        <v>1.4876552715326849E-2</v>
      </c>
    </row>
    <row r="549" spans="1:16" x14ac:dyDescent="0.3">
      <c r="A549" s="101">
        <v>45205</v>
      </c>
      <c r="B549" s="106" t="str">
        <f t="shared" si="32"/>
        <v>Friday</v>
      </c>
      <c r="C549" s="108">
        <v>269</v>
      </c>
      <c r="D549" s="108">
        <v>269</v>
      </c>
      <c r="E549" s="108">
        <v>269</v>
      </c>
      <c r="F549" s="108">
        <v>269</v>
      </c>
      <c r="G549" s="108">
        <v>8500</v>
      </c>
      <c r="H549" s="111">
        <f t="shared" si="34"/>
        <v>3.6564435489889495E-3</v>
      </c>
      <c r="J549" s="102">
        <f t="shared" si="33"/>
        <v>45205</v>
      </c>
      <c r="K549" s="108">
        <f>_xlfn.XLOOKUP($J549,'Stock Data'!$J$2:$J$1239,'Stock Data'!K$2:K$1239)</f>
        <v>47545.3</v>
      </c>
      <c r="L549" s="108">
        <f>_xlfn.XLOOKUP($J549,'Stock Data'!$J$2:$J$1239,'Stock Data'!L$2:L$1239)</f>
        <v>47619.25</v>
      </c>
      <c r="M549" s="108">
        <f>_xlfn.XLOOKUP($J549,'Stock Data'!$J$2:$J$1239,'Stock Data'!M$2:M$1239)</f>
        <v>47402.57</v>
      </c>
      <c r="N549" s="108">
        <f>_xlfn.XLOOKUP($J549,'Stock Data'!$J$2:$J$1239,'Stock Data'!N$2:N$1239)</f>
        <v>47493.57</v>
      </c>
      <c r="O549" s="108">
        <f>_xlfn.XLOOKUP($J549,'Stock Data'!$J$2:$J$1239,'Stock Data'!O$2:O$1239)</f>
        <v>116567496</v>
      </c>
      <c r="P549" s="111">
        <f t="shared" si="35"/>
        <v>8.6802811576579156E-4</v>
      </c>
    </row>
    <row r="550" spans="1:16" x14ac:dyDescent="0.3">
      <c r="A550" s="101">
        <v>45208</v>
      </c>
      <c r="B550" s="106" t="str">
        <f t="shared" si="32"/>
        <v>Monday</v>
      </c>
      <c r="C550" s="108">
        <v>275</v>
      </c>
      <c r="D550" s="108">
        <v>275</v>
      </c>
      <c r="E550" s="108">
        <v>270</v>
      </c>
      <c r="F550" s="108">
        <v>270</v>
      </c>
      <c r="G550" s="108">
        <v>3800</v>
      </c>
      <c r="H550" s="111">
        <f t="shared" si="34"/>
        <v>3.7174721189591076E-3</v>
      </c>
      <c r="J550" s="102">
        <f t="shared" si="33"/>
        <v>45208</v>
      </c>
      <c r="K550" s="108">
        <f>_xlfn.XLOOKUP($J550,'Stock Data'!$J$2:$J$1239,'Stock Data'!K$2:K$1239)</f>
        <v>47376.59</v>
      </c>
      <c r="L550" s="108">
        <f>_xlfn.XLOOKUP($J550,'Stock Data'!$J$2:$J$1239,'Stock Data'!L$2:L$1239)</f>
        <v>47775.72</v>
      </c>
      <c r="M550" s="108">
        <f>_xlfn.XLOOKUP($J550,'Stock Data'!$J$2:$J$1239,'Stock Data'!M$2:M$1239)</f>
        <v>47217.74</v>
      </c>
      <c r="N550" s="108">
        <f>_xlfn.XLOOKUP($J550,'Stock Data'!$J$2:$J$1239,'Stock Data'!N$2:N$1239)</f>
        <v>47721.79</v>
      </c>
      <c r="O550" s="108">
        <f>_xlfn.XLOOKUP($J550,'Stock Data'!$J$2:$J$1239,'Stock Data'!O$2:O$1239)</f>
        <v>116346026</v>
      </c>
      <c r="P550" s="111">
        <f t="shared" si="35"/>
        <v>4.8052820623928913E-3</v>
      </c>
    </row>
    <row r="551" spans="1:16" x14ac:dyDescent="0.3">
      <c r="A551" s="101">
        <v>45209</v>
      </c>
      <c r="B551" s="106" t="str">
        <f t="shared" si="32"/>
        <v>Tuesday</v>
      </c>
      <c r="C551" s="108">
        <v>270</v>
      </c>
      <c r="D551" s="108">
        <v>271</v>
      </c>
      <c r="E551" s="108">
        <v>270</v>
      </c>
      <c r="F551" s="108">
        <v>270.10000000000002</v>
      </c>
      <c r="G551" s="108">
        <v>3300</v>
      </c>
      <c r="H551" s="111">
        <f t="shared" si="34"/>
        <v>3.7037037037045459E-4</v>
      </c>
      <c r="J551" s="102">
        <f t="shared" si="33"/>
        <v>45209</v>
      </c>
      <c r="K551" s="108">
        <f>_xlfn.XLOOKUP($J551,'Stock Data'!$J$2:$J$1239,'Stock Data'!K$2:K$1239)</f>
        <v>47752.69</v>
      </c>
      <c r="L551" s="108">
        <f>_xlfn.XLOOKUP($J551,'Stock Data'!$J$2:$J$1239,'Stock Data'!L$2:L$1239)</f>
        <v>48166.36</v>
      </c>
      <c r="M551" s="108">
        <f>_xlfn.XLOOKUP($J551,'Stock Data'!$J$2:$J$1239,'Stock Data'!M$2:M$1239)</f>
        <v>47708.11</v>
      </c>
      <c r="N551" s="108">
        <f>_xlfn.XLOOKUP($J551,'Stock Data'!$J$2:$J$1239,'Stock Data'!N$2:N$1239)</f>
        <v>48140.27</v>
      </c>
      <c r="O551" s="108">
        <f>_xlfn.XLOOKUP($J551,'Stock Data'!$J$2:$J$1239,'Stock Data'!O$2:O$1239)</f>
        <v>169366744</v>
      </c>
      <c r="P551" s="111">
        <f t="shared" si="35"/>
        <v>8.7691597486178937E-3</v>
      </c>
    </row>
    <row r="552" spans="1:16" x14ac:dyDescent="0.3">
      <c r="A552" s="101">
        <v>45210</v>
      </c>
      <c r="B552" s="106" t="str">
        <f t="shared" si="32"/>
        <v>Wednesday</v>
      </c>
      <c r="C552" s="108">
        <v>270</v>
      </c>
      <c r="D552" s="108">
        <v>270</v>
      </c>
      <c r="E552" s="108">
        <v>270</v>
      </c>
      <c r="F552" s="108">
        <v>270</v>
      </c>
      <c r="G552" s="108">
        <v>3800</v>
      </c>
      <c r="H552" s="111">
        <f t="shared" si="34"/>
        <v>-3.7023324694565986E-4</v>
      </c>
      <c r="J552" s="102">
        <f t="shared" si="33"/>
        <v>45210</v>
      </c>
      <c r="K552" s="108">
        <f>_xlfn.XLOOKUP($J552,'Stock Data'!$J$2:$J$1239,'Stock Data'!K$2:K$1239)</f>
        <v>48210.6</v>
      </c>
      <c r="L552" s="108">
        <f>_xlfn.XLOOKUP($J552,'Stock Data'!$J$2:$J$1239,'Stock Data'!L$2:L$1239)</f>
        <v>48516.639999999999</v>
      </c>
      <c r="M552" s="108">
        <f>_xlfn.XLOOKUP($J552,'Stock Data'!$J$2:$J$1239,'Stock Data'!M$2:M$1239)</f>
        <v>48208.3</v>
      </c>
      <c r="N552" s="108">
        <f>_xlfn.XLOOKUP($J552,'Stock Data'!$J$2:$J$1239,'Stock Data'!N$2:N$1239)</f>
        <v>48474.54</v>
      </c>
      <c r="O552" s="108">
        <f>_xlfn.XLOOKUP($J552,'Stock Data'!$J$2:$J$1239,'Stock Data'!O$2:O$1239)</f>
        <v>275943536</v>
      </c>
      <c r="P552" s="111">
        <f t="shared" si="35"/>
        <v>6.9436669133763496E-3</v>
      </c>
    </row>
    <row r="553" spans="1:16" x14ac:dyDescent="0.3">
      <c r="A553" s="101">
        <v>45211</v>
      </c>
      <c r="B553" s="106" t="str">
        <f t="shared" si="32"/>
        <v>Thursday</v>
      </c>
      <c r="C553" s="108">
        <v>264</v>
      </c>
      <c r="D553" s="108">
        <v>270</v>
      </c>
      <c r="E553" s="108">
        <v>264</v>
      </c>
      <c r="F553" s="108">
        <v>269.19</v>
      </c>
      <c r="G553" s="108">
        <v>5500</v>
      </c>
      <c r="H553" s="111">
        <f t="shared" si="34"/>
        <v>-3.0000000000000083E-3</v>
      </c>
      <c r="J553" s="102">
        <f t="shared" si="33"/>
        <v>45211</v>
      </c>
      <c r="K553" s="108">
        <f>_xlfn.XLOOKUP($J553,'Stock Data'!$J$2:$J$1239,'Stock Data'!K$2:K$1239)</f>
        <v>48520.71</v>
      </c>
      <c r="L553" s="108">
        <f>_xlfn.XLOOKUP($J553,'Stock Data'!$J$2:$J$1239,'Stock Data'!L$2:L$1239)</f>
        <v>48830.26</v>
      </c>
      <c r="M553" s="108">
        <f>_xlfn.XLOOKUP($J553,'Stock Data'!$J$2:$J$1239,'Stock Data'!M$2:M$1239)</f>
        <v>48359.37</v>
      </c>
      <c r="N553" s="108">
        <f>_xlfn.XLOOKUP($J553,'Stock Data'!$J$2:$J$1239,'Stock Data'!N$2:N$1239)</f>
        <v>48771.71</v>
      </c>
      <c r="O553" s="108">
        <f>_xlfn.XLOOKUP($J553,'Stock Data'!$J$2:$J$1239,'Stock Data'!O$2:O$1239)</f>
        <v>223229778</v>
      </c>
      <c r="P553" s="111">
        <f t="shared" si="35"/>
        <v>6.1304346570384832E-3</v>
      </c>
    </row>
    <row r="554" spans="1:16" x14ac:dyDescent="0.3">
      <c r="A554" s="101">
        <v>45212</v>
      </c>
      <c r="B554" s="106" t="str">
        <f t="shared" si="32"/>
        <v>Friday</v>
      </c>
      <c r="C554" s="108">
        <v>270</v>
      </c>
      <c r="D554" s="108">
        <v>277.99</v>
      </c>
      <c r="E554" s="108">
        <v>270</v>
      </c>
      <c r="F554" s="108">
        <v>272.68</v>
      </c>
      <c r="G554" s="108">
        <v>18200</v>
      </c>
      <c r="H554" s="111">
        <f t="shared" si="34"/>
        <v>1.2964820387087222E-2</v>
      </c>
      <c r="J554" s="102">
        <f t="shared" si="33"/>
        <v>45212</v>
      </c>
      <c r="K554" s="108">
        <f>_xlfn.XLOOKUP($J554,'Stock Data'!$J$2:$J$1239,'Stock Data'!K$2:K$1239)</f>
        <v>48821.58</v>
      </c>
      <c r="L554" s="108">
        <f>_xlfn.XLOOKUP($J554,'Stock Data'!$J$2:$J$1239,'Stock Data'!L$2:L$1239)</f>
        <v>49520.37</v>
      </c>
      <c r="M554" s="108">
        <f>_xlfn.XLOOKUP($J554,'Stock Data'!$J$2:$J$1239,'Stock Data'!M$2:M$1239)</f>
        <v>48767.59</v>
      </c>
      <c r="N554" s="108">
        <f>_xlfn.XLOOKUP($J554,'Stock Data'!$J$2:$J$1239,'Stock Data'!N$2:N$1239)</f>
        <v>49493.47</v>
      </c>
      <c r="O554" s="108">
        <f>_xlfn.XLOOKUP($J554,'Stock Data'!$J$2:$J$1239,'Stock Data'!O$2:O$1239)</f>
        <v>369813447</v>
      </c>
      <c r="P554" s="111">
        <f t="shared" si="35"/>
        <v>1.4798742959801943E-2</v>
      </c>
    </row>
    <row r="555" spans="1:16" x14ac:dyDescent="0.3">
      <c r="A555" s="101">
        <v>45215</v>
      </c>
      <c r="B555" s="106" t="str">
        <f t="shared" si="32"/>
        <v>Monday</v>
      </c>
      <c r="C555" s="108">
        <v>287</v>
      </c>
      <c r="D555" s="108">
        <v>287</v>
      </c>
      <c r="E555" s="108">
        <v>272.01</v>
      </c>
      <c r="F555" s="108">
        <v>276.68</v>
      </c>
      <c r="G555" s="108">
        <v>14200</v>
      </c>
      <c r="H555" s="111">
        <f t="shared" si="34"/>
        <v>1.4669209329617133E-2</v>
      </c>
      <c r="J555" s="102">
        <f t="shared" si="33"/>
        <v>45215</v>
      </c>
      <c r="K555" s="108">
        <f>_xlfn.XLOOKUP($J555,'Stock Data'!$J$2:$J$1239,'Stock Data'!K$2:K$1239)</f>
        <v>49705.41</v>
      </c>
      <c r="L555" s="108">
        <f>_xlfn.XLOOKUP($J555,'Stock Data'!$J$2:$J$1239,'Stock Data'!L$2:L$1239)</f>
        <v>49919.03</v>
      </c>
      <c r="M555" s="108">
        <f>_xlfn.XLOOKUP($J555,'Stock Data'!$J$2:$J$1239,'Stock Data'!M$2:M$1239)</f>
        <v>49317.59</v>
      </c>
      <c r="N555" s="108">
        <f>_xlfn.XLOOKUP($J555,'Stock Data'!$J$2:$J$1239,'Stock Data'!N$2:N$1239)</f>
        <v>49731.35</v>
      </c>
      <c r="O555" s="108">
        <f>_xlfn.XLOOKUP($J555,'Stock Data'!$J$2:$J$1239,'Stock Data'!O$2:O$1239)</f>
        <v>296340716</v>
      </c>
      <c r="P555" s="111">
        <f t="shared" si="35"/>
        <v>4.8062906076295998E-3</v>
      </c>
    </row>
    <row r="556" spans="1:16" x14ac:dyDescent="0.3">
      <c r="A556" s="101">
        <v>45216</v>
      </c>
      <c r="B556" s="106" t="str">
        <f t="shared" si="32"/>
        <v>Tuesday</v>
      </c>
      <c r="C556" s="108">
        <v>275</v>
      </c>
      <c r="D556" s="108">
        <v>278</v>
      </c>
      <c r="E556" s="108">
        <v>275</v>
      </c>
      <c r="F556" s="108">
        <v>275.10000000000002</v>
      </c>
      <c r="G556" s="108">
        <v>5800</v>
      </c>
      <c r="H556" s="111">
        <f t="shared" si="34"/>
        <v>-5.7105681653895624E-3</v>
      </c>
      <c r="J556" s="102">
        <f t="shared" si="33"/>
        <v>45216</v>
      </c>
      <c r="K556" s="108">
        <f>_xlfn.XLOOKUP($J556,'Stock Data'!$J$2:$J$1239,'Stock Data'!K$2:K$1239)</f>
        <v>49792.49</v>
      </c>
      <c r="L556" s="108">
        <f>_xlfn.XLOOKUP($J556,'Stock Data'!$J$2:$J$1239,'Stock Data'!L$2:L$1239)</f>
        <v>50017.45</v>
      </c>
      <c r="M556" s="108">
        <f>_xlfn.XLOOKUP($J556,'Stock Data'!$J$2:$J$1239,'Stock Data'!M$2:M$1239)</f>
        <v>49508.41</v>
      </c>
      <c r="N556" s="108">
        <f>_xlfn.XLOOKUP($J556,'Stock Data'!$J$2:$J$1239,'Stock Data'!N$2:N$1239)</f>
        <v>49531.01</v>
      </c>
      <c r="O556" s="108">
        <f>_xlfn.XLOOKUP($J556,'Stock Data'!$J$2:$J$1239,'Stock Data'!O$2:O$1239)</f>
        <v>221287157</v>
      </c>
      <c r="P556" s="111">
        <f t="shared" si="35"/>
        <v>-4.0284448340935147E-3</v>
      </c>
    </row>
    <row r="557" spans="1:16" x14ac:dyDescent="0.3">
      <c r="A557" s="101">
        <v>45217</v>
      </c>
      <c r="B557" s="106" t="str">
        <f t="shared" si="32"/>
        <v>Wednesday</v>
      </c>
      <c r="C557" s="108">
        <v>275</v>
      </c>
      <c r="D557" s="108">
        <v>276</v>
      </c>
      <c r="E557" s="108">
        <v>274</v>
      </c>
      <c r="F557" s="108">
        <v>274</v>
      </c>
      <c r="G557" s="108">
        <v>2400</v>
      </c>
      <c r="H557" s="111">
        <f t="shared" si="34"/>
        <v>-3.9985459832788898E-3</v>
      </c>
      <c r="J557" s="102">
        <f t="shared" si="33"/>
        <v>45217</v>
      </c>
      <c r="K557" s="108">
        <f>_xlfn.XLOOKUP($J557,'Stock Data'!$J$2:$J$1239,'Stock Data'!K$2:K$1239)</f>
        <v>49496.19</v>
      </c>
      <c r="L557" s="108">
        <f>_xlfn.XLOOKUP($J557,'Stock Data'!$J$2:$J$1239,'Stock Data'!L$2:L$1239)</f>
        <v>49740.97</v>
      </c>
      <c r="M557" s="108">
        <f>_xlfn.XLOOKUP($J557,'Stock Data'!$J$2:$J$1239,'Stock Data'!M$2:M$1239)</f>
        <v>49383.71</v>
      </c>
      <c r="N557" s="108">
        <f>_xlfn.XLOOKUP($J557,'Stock Data'!$J$2:$J$1239,'Stock Data'!N$2:N$1239)</f>
        <v>49431.47</v>
      </c>
      <c r="O557" s="108">
        <f>_xlfn.XLOOKUP($J557,'Stock Data'!$J$2:$J$1239,'Stock Data'!O$2:O$1239)</f>
        <v>157191807</v>
      </c>
      <c r="P557" s="111">
        <f t="shared" si="35"/>
        <v>-2.0096501161595711E-3</v>
      </c>
    </row>
    <row r="558" spans="1:16" x14ac:dyDescent="0.3">
      <c r="A558" s="101">
        <v>45218</v>
      </c>
      <c r="B558" s="106" t="str">
        <f t="shared" si="32"/>
        <v>Thursday</v>
      </c>
      <c r="C558" s="108">
        <v>276</v>
      </c>
      <c r="D558" s="108">
        <v>277</v>
      </c>
      <c r="E558" s="108">
        <v>274</v>
      </c>
      <c r="F558" s="108">
        <v>274.25</v>
      </c>
      <c r="G558" s="108">
        <v>2800</v>
      </c>
      <c r="H558" s="111">
        <f t="shared" si="34"/>
        <v>9.1240875912408756E-4</v>
      </c>
      <c r="J558" s="102">
        <f t="shared" si="33"/>
        <v>45218</v>
      </c>
      <c r="K558" s="108">
        <f>_xlfn.XLOOKUP($J558,'Stock Data'!$J$2:$J$1239,'Stock Data'!K$2:K$1239)</f>
        <v>49487.16</v>
      </c>
      <c r="L558" s="108">
        <f>_xlfn.XLOOKUP($J558,'Stock Data'!$J$2:$J$1239,'Stock Data'!L$2:L$1239)</f>
        <v>50399.92</v>
      </c>
      <c r="M558" s="108">
        <f>_xlfn.XLOOKUP($J558,'Stock Data'!$J$2:$J$1239,'Stock Data'!M$2:M$1239)</f>
        <v>49436.92</v>
      </c>
      <c r="N558" s="108">
        <f>_xlfn.XLOOKUP($J558,'Stock Data'!$J$2:$J$1239,'Stock Data'!N$2:N$1239)</f>
        <v>50365.15</v>
      </c>
      <c r="O558" s="108">
        <f>_xlfn.XLOOKUP($J558,'Stock Data'!$J$2:$J$1239,'Stock Data'!O$2:O$1239)</f>
        <v>249126199</v>
      </c>
      <c r="P558" s="111">
        <f t="shared" si="35"/>
        <v>1.8888372124074002E-2</v>
      </c>
    </row>
    <row r="559" spans="1:16" x14ac:dyDescent="0.3">
      <c r="A559" s="101">
        <v>45219</v>
      </c>
      <c r="B559" s="106" t="str">
        <f t="shared" si="32"/>
        <v>Friday</v>
      </c>
      <c r="C559" s="108">
        <v>275.99</v>
      </c>
      <c r="D559" s="108">
        <v>278</v>
      </c>
      <c r="E559" s="108">
        <v>272.5</v>
      </c>
      <c r="F559" s="108">
        <v>274</v>
      </c>
      <c r="G559" s="108">
        <v>2300</v>
      </c>
      <c r="H559" s="111">
        <f t="shared" si="34"/>
        <v>-9.1157702825888785E-4</v>
      </c>
      <c r="J559" s="102">
        <f t="shared" si="33"/>
        <v>45219</v>
      </c>
      <c r="K559" s="108">
        <f>_xlfn.XLOOKUP($J559,'Stock Data'!$J$2:$J$1239,'Stock Data'!K$2:K$1239)</f>
        <v>50417.99</v>
      </c>
      <c r="L559" s="108">
        <f>_xlfn.XLOOKUP($J559,'Stock Data'!$J$2:$J$1239,'Stock Data'!L$2:L$1239)</f>
        <v>50952.67</v>
      </c>
      <c r="M559" s="108">
        <f>_xlfn.XLOOKUP($J559,'Stock Data'!$J$2:$J$1239,'Stock Data'!M$2:M$1239)</f>
        <v>50332.75</v>
      </c>
      <c r="N559" s="108">
        <f>_xlfn.XLOOKUP($J559,'Stock Data'!$J$2:$J$1239,'Stock Data'!N$2:N$1239)</f>
        <v>50731.86</v>
      </c>
      <c r="O559" s="108">
        <f>_xlfn.XLOOKUP($J559,'Stock Data'!$J$2:$J$1239,'Stock Data'!O$2:O$1239)</f>
        <v>210055910</v>
      </c>
      <c r="P559" s="111">
        <f t="shared" si="35"/>
        <v>7.2810266622853129E-3</v>
      </c>
    </row>
    <row r="560" spans="1:16" x14ac:dyDescent="0.3">
      <c r="A560" s="101">
        <v>45222</v>
      </c>
      <c r="B560" s="106" t="str">
        <f t="shared" si="32"/>
        <v>Monday</v>
      </c>
      <c r="C560" s="108">
        <v>280</v>
      </c>
      <c r="D560" s="108">
        <v>294.55</v>
      </c>
      <c r="E560" s="108">
        <v>276</v>
      </c>
      <c r="F560" s="108">
        <v>294.55</v>
      </c>
      <c r="G560" s="108">
        <v>14700</v>
      </c>
      <c r="H560" s="111">
        <f t="shared" si="34"/>
        <v>7.5000000000000039E-2</v>
      </c>
      <c r="J560" s="102">
        <f t="shared" si="33"/>
        <v>45222</v>
      </c>
      <c r="K560" s="108">
        <f>_xlfn.XLOOKUP($J560,'Stock Data'!$J$2:$J$1239,'Stock Data'!K$2:K$1239)</f>
        <v>50924.38</v>
      </c>
      <c r="L560" s="108">
        <f>_xlfn.XLOOKUP($J560,'Stock Data'!$J$2:$J$1239,'Stock Data'!L$2:L$1239)</f>
        <v>51419.86</v>
      </c>
      <c r="M560" s="108">
        <f>_xlfn.XLOOKUP($J560,'Stock Data'!$J$2:$J$1239,'Stock Data'!M$2:M$1239)</f>
        <v>50924.37</v>
      </c>
      <c r="N560" s="108">
        <f>_xlfn.XLOOKUP($J560,'Stock Data'!$J$2:$J$1239,'Stock Data'!N$2:N$1239)</f>
        <v>51070.82</v>
      </c>
      <c r="O560" s="108">
        <f>_xlfn.XLOOKUP($J560,'Stock Data'!$J$2:$J$1239,'Stock Data'!O$2:O$1239)</f>
        <v>188079460</v>
      </c>
      <c r="P560" s="111">
        <f t="shared" si="35"/>
        <v>6.6814029684698949E-3</v>
      </c>
    </row>
    <row r="561" spans="1:16" x14ac:dyDescent="0.3">
      <c r="A561" s="101">
        <v>45223</v>
      </c>
      <c r="B561" s="106" t="str">
        <f t="shared" si="32"/>
        <v>Tuesday</v>
      </c>
      <c r="C561" s="108">
        <v>309.99</v>
      </c>
      <c r="D561" s="108">
        <v>315</v>
      </c>
      <c r="E561" s="108">
        <v>295.75</v>
      </c>
      <c r="F561" s="108">
        <v>300.13</v>
      </c>
      <c r="G561" s="108">
        <v>36000</v>
      </c>
      <c r="H561" s="111">
        <f t="shared" si="34"/>
        <v>1.8944152096418209E-2</v>
      </c>
      <c r="J561" s="102">
        <f t="shared" si="33"/>
        <v>45223</v>
      </c>
      <c r="K561" s="108">
        <f>_xlfn.XLOOKUP($J561,'Stock Data'!$J$2:$J$1239,'Stock Data'!K$2:K$1239)</f>
        <v>51121.919999999998</v>
      </c>
      <c r="L561" s="108">
        <f>_xlfn.XLOOKUP($J561,'Stock Data'!$J$2:$J$1239,'Stock Data'!L$2:L$1239)</f>
        <v>51121.919999999998</v>
      </c>
      <c r="M561" s="108">
        <f>_xlfn.XLOOKUP($J561,'Stock Data'!$J$2:$J$1239,'Stock Data'!M$2:M$1239)</f>
        <v>50624.38</v>
      </c>
      <c r="N561" s="108">
        <f>_xlfn.XLOOKUP($J561,'Stock Data'!$J$2:$J$1239,'Stock Data'!N$2:N$1239)</f>
        <v>51027.94</v>
      </c>
      <c r="O561" s="108">
        <f>_xlfn.XLOOKUP($J561,'Stock Data'!$J$2:$J$1239,'Stock Data'!O$2:O$1239)</f>
        <v>145554910</v>
      </c>
      <c r="P561" s="111">
        <f t="shared" si="35"/>
        <v>-8.3961839657161136E-4</v>
      </c>
    </row>
    <row r="562" spans="1:16" x14ac:dyDescent="0.3">
      <c r="A562" s="101">
        <v>45224</v>
      </c>
      <c r="B562" s="106" t="str">
        <f t="shared" si="32"/>
        <v>Wednesday</v>
      </c>
      <c r="C562" s="108">
        <v>295.02999999999997</v>
      </c>
      <c r="D562" s="108">
        <v>306</v>
      </c>
      <c r="E562" s="108">
        <v>295.02999999999997</v>
      </c>
      <c r="F562" s="108">
        <v>303</v>
      </c>
      <c r="G562" s="108">
        <v>6400</v>
      </c>
      <c r="H562" s="111">
        <f t="shared" si="34"/>
        <v>9.5625229067404279E-3</v>
      </c>
      <c r="J562" s="102">
        <f t="shared" si="33"/>
        <v>45224</v>
      </c>
      <c r="K562" s="108">
        <f>_xlfn.XLOOKUP($J562,'Stock Data'!$J$2:$J$1239,'Stock Data'!K$2:K$1239)</f>
        <v>51023.31</v>
      </c>
      <c r="L562" s="108">
        <f>_xlfn.XLOOKUP($J562,'Stock Data'!$J$2:$J$1239,'Stock Data'!L$2:L$1239)</f>
        <v>51483.839999999997</v>
      </c>
      <c r="M562" s="108">
        <f>_xlfn.XLOOKUP($J562,'Stock Data'!$J$2:$J$1239,'Stock Data'!M$2:M$1239)</f>
        <v>51023.31</v>
      </c>
      <c r="N562" s="108">
        <f>_xlfn.XLOOKUP($J562,'Stock Data'!$J$2:$J$1239,'Stock Data'!N$2:N$1239)</f>
        <v>51177.13</v>
      </c>
      <c r="O562" s="108">
        <f>_xlfn.XLOOKUP($J562,'Stock Data'!$J$2:$J$1239,'Stock Data'!O$2:O$1239)</f>
        <v>215696389</v>
      </c>
      <c r="P562" s="111">
        <f t="shared" si="35"/>
        <v>2.9236923928341032E-3</v>
      </c>
    </row>
    <row r="563" spans="1:16" x14ac:dyDescent="0.3">
      <c r="A563" s="101">
        <v>45225</v>
      </c>
      <c r="B563" s="106" t="str">
        <f t="shared" si="32"/>
        <v>Thursday</v>
      </c>
      <c r="C563" s="108">
        <v>290</v>
      </c>
      <c r="D563" s="108">
        <v>305</v>
      </c>
      <c r="E563" s="108">
        <v>290</v>
      </c>
      <c r="F563" s="108">
        <v>296</v>
      </c>
      <c r="G563" s="108">
        <v>6700</v>
      </c>
      <c r="H563" s="111">
        <f t="shared" si="34"/>
        <v>-2.3102310231023101E-2</v>
      </c>
      <c r="J563" s="102">
        <f t="shared" si="33"/>
        <v>45225</v>
      </c>
      <c r="K563" s="108">
        <f>_xlfn.XLOOKUP($J563,'Stock Data'!$J$2:$J$1239,'Stock Data'!K$2:K$1239)</f>
        <v>51341.919999999998</v>
      </c>
      <c r="L563" s="108">
        <f>_xlfn.XLOOKUP($J563,'Stock Data'!$J$2:$J$1239,'Stock Data'!L$2:L$1239)</f>
        <v>51520.68</v>
      </c>
      <c r="M563" s="108">
        <f>_xlfn.XLOOKUP($J563,'Stock Data'!$J$2:$J$1239,'Stock Data'!M$2:M$1239)</f>
        <v>51140.639999999999</v>
      </c>
      <c r="N563" s="108">
        <f>_xlfn.XLOOKUP($J563,'Stock Data'!$J$2:$J$1239,'Stock Data'!N$2:N$1239)</f>
        <v>51185.279999999999</v>
      </c>
      <c r="O563" s="108">
        <f>_xlfn.XLOOKUP($J563,'Stock Data'!$J$2:$J$1239,'Stock Data'!O$2:O$1239)</f>
        <v>175300260</v>
      </c>
      <c r="P563" s="111">
        <f t="shared" si="35"/>
        <v>1.5925082160725808E-4</v>
      </c>
    </row>
    <row r="564" spans="1:16" x14ac:dyDescent="0.3">
      <c r="A564" s="101">
        <v>45226</v>
      </c>
      <c r="B564" s="106" t="str">
        <f t="shared" si="32"/>
        <v>Friday</v>
      </c>
      <c r="C564" s="108">
        <v>295.10000000000002</v>
      </c>
      <c r="D564" s="108">
        <v>302</v>
      </c>
      <c r="E564" s="108">
        <v>293</v>
      </c>
      <c r="F564" s="108">
        <v>297.14</v>
      </c>
      <c r="G564" s="108">
        <v>2200</v>
      </c>
      <c r="H564" s="111">
        <f t="shared" si="34"/>
        <v>3.8513513513513051E-3</v>
      </c>
      <c r="J564" s="102">
        <f t="shared" si="33"/>
        <v>45226</v>
      </c>
      <c r="K564" s="108">
        <f>_xlfn.XLOOKUP($J564,'Stock Data'!$J$2:$J$1239,'Stock Data'!K$2:K$1239)</f>
        <v>51219.11</v>
      </c>
      <c r="L564" s="108">
        <f>_xlfn.XLOOKUP($J564,'Stock Data'!$J$2:$J$1239,'Stock Data'!L$2:L$1239)</f>
        <v>51269.73</v>
      </c>
      <c r="M564" s="108">
        <f>_xlfn.XLOOKUP($J564,'Stock Data'!$J$2:$J$1239,'Stock Data'!M$2:M$1239)</f>
        <v>50834.720000000001</v>
      </c>
      <c r="N564" s="108">
        <f>_xlfn.XLOOKUP($J564,'Stock Data'!$J$2:$J$1239,'Stock Data'!N$2:N$1239)</f>
        <v>50943.83</v>
      </c>
      <c r="O564" s="108">
        <f>_xlfn.XLOOKUP($J564,'Stock Data'!$J$2:$J$1239,'Stock Data'!O$2:O$1239)</f>
        <v>178785483</v>
      </c>
      <c r="P564" s="111">
        <f t="shared" si="35"/>
        <v>-4.7171765007439073E-3</v>
      </c>
    </row>
    <row r="565" spans="1:16" x14ac:dyDescent="0.3">
      <c r="A565" s="101">
        <v>45229</v>
      </c>
      <c r="B565" s="106" t="str">
        <f t="shared" si="32"/>
        <v>Monday</v>
      </c>
      <c r="C565" s="108">
        <v>305</v>
      </c>
      <c r="D565" s="108">
        <v>309.2</v>
      </c>
      <c r="E565" s="108">
        <v>300.02</v>
      </c>
      <c r="F565" s="108">
        <v>307.07</v>
      </c>
      <c r="G565" s="108">
        <v>6700</v>
      </c>
      <c r="H565" s="111">
        <f t="shared" si="34"/>
        <v>3.3418590563370827E-2</v>
      </c>
      <c r="J565" s="102">
        <f t="shared" si="33"/>
        <v>45229</v>
      </c>
      <c r="K565" s="108">
        <f>_xlfn.XLOOKUP($J565,'Stock Data'!$J$2:$J$1239,'Stock Data'!K$2:K$1239)</f>
        <v>50971.839999999997</v>
      </c>
      <c r="L565" s="108">
        <f>_xlfn.XLOOKUP($J565,'Stock Data'!$J$2:$J$1239,'Stock Data'!L$2:L$1239)</f>
        <v>51501.82</v>
      </c>
      <c r="M565" s="108">
        <f>_xlfn.XLOOKUP($J565,'Stock Data'!$J$2:$J$1239,'Stock Data'!M$2:M$1239)</f>
        <v>50971.839999999997</v>
      </c>
      <c r="N565" s="108">
        <f>_xlfn.XLOOKUP($J565,'Stock Data'!$J$2:$J$1239,'Stock Data'!N$2:N$1239)</f>
        <v>51482.92</v>
      </c>
      <c r="O565" s="108">
        <f>_xlfn.XLOOKUP($J565,'Stock Data'!$J$2:$J$1239,'Stock Data'!O$2:O$1239)</f>
        <v>137434765</v>
      </c>
      <c r="P565" s="111">
        <f t="shared" si="35"/>
        <v>1.0582046932866972E-2</v>
      </c>
    </row>
    <row r="566" spans="1:16" x14ac:dyDescent="0.3">
      <c r="A566" s="101">
        <v>45230</v>
      </c>
      <c r="B566" s="106" t="str">
        <f t="shared" si="32"/>
        <v>Tuesday</v>
      </c>
      <c r="C566" s="108">
        <v>307</v>
      </c>
      <c r="D566" s="108">
        <v>310</v>
      </c>
      <c r="E566" s="108">
        <v>303.2</v>
      </c>
      <c r="F566" s="108">
        <v>304.38</v>
      </c>
      <c r="G566" s="108">
        <v>6800</v>
      </c>
      <c r="H566" s="111">
        <f t="shared" si="34"/>
        <v>-8.7602175399745918E-3</v>
      </c>
      <c r="J566" s="102">
        <f t="shared" si="33"/>
        <v>45230</v>
      </c>
      <c r="K566" s="108">
        <f>_xlfn.XLOOKUP($J566,'Stock Data'!$J$2:$J$1239,'Stock Data'!K$2:K$1239)</f>
        <v>51633</v>
      </c>
      <c r="L566" s="108">
        <f>_xlfn.XLOOKUP($J566,'Stock Data'!$J$2:$J$1239,'Stock Data'!L$2:L$1239)</f>
        <v>52088.7</v>
      </c>
      <c r="M566" s="108">
        <f>_xlfn.XLOOKUP($J566,'Stock Data'!$J$2:$J$1239,'Stock Data'!M$2:M$1239)</f>
        <v>51508.57</v>
      </c>
      <c r="N566" s="108">
        <f>_xlfn.XLOOKUP($J566,'Stock Data'!$J$2:$J$1239,'Stock Data'!N$2:N$1239)</f>
        <v>51920.27</v>
      </c>
      <c r="O566" s="108">
        <f>_xlfn.XLOOKUP($J566,'Stock Data'!$J$2:$J$1239,'Stock Data'!O$2:O$1239)</f>
        <v>252190357</v>
      </c>
      <c r="P566" s="111">
        <f t="shared" si="35"/>
        <v>8.4950503972967845E-3</v>
      </c>
    </row>
    <row r="567" spans="1:16" x14ac:dyDescent="0.3">
      <c r="A567" s="101">
        <v>45231</v>
      </c>
      <c r="B567" s="106" t="str">
        <f t="shared" si="32"/>
        <v>Wednesday</v>
      </c>
      <c r="C567" s="108">
        <v>304.01</v>
      </c>
      <c r="D567" s="108">
        <v>308</v>
      </c>
      <c r="E567" s="108">
        <v>303.51</v>
      </c>
      <c r="F567" s="108">
        <v>307.82</v>
      </c>
      <c r="G567" s="108">
        <v>13900</v>
      </c>
      <c r="H567" s="111">
        <f t="shared" si="34"/>
        <v>1.1301662395689591E-2</v>
      </c>
      <c r="J567" s="102">
        <f t="shared" si="33"/>
        <v>45231</v>
      </c>
      <c r="K567" s="108">
        <f>_xlfn.XLOOKUP($J567,'Stock Data'!$J$2:$J$1239,'Stock Data'!K$2:K$1239)</f>
        <v>52075.16</v>
      </c>
      <c r="L567" s="108">
        <f>_xlfn.XLOOKUP($J567,'Stock Data'!$J$2:$J$1239,'Stock Data'!L$2:L$1239)</f>
        <v>52451.199999999997</v>
      </c>
      <c r="M567" s="108">
        <f>_xlfn.XLOOKUP($J567,'Stock Data'!$J$2:$J$1239,'Stock Data'!M$2:M$1239)</f>
        <v>52075.16</v>
      </c>
      <c r="N567" s="108">
        <f>_xlfn.XLOOKUP($J567,'Stock Data'!$J$2:$J$1239,'Stock Data'!N$2:N$1239)</f>
        <v>52342.63</v>
      </c>
      <c r="O567" s="108">
        <f>_xlfn.XLOOKUP($J567,'Stock Data'!$J$2:$J$1239,'Stock Data'!O$2:O$1239)</f>
        <v>258255099</v>
      </c>
      <c r="P567" s="111">
        <f t="shared" si="35"/>
        <v>8.1347805009488704E-3</v>
      </c>
    </row>
    <row r="568" spans="1:16" x14ac:dyDescent="0.3">
      <c r="A568" s="101">
        <v>45232</v>
      </c>
      <c r="B568" s="106" t="str">
        <f t="shared" si="32"/>
        <v>Thursday</v>
      </c>
      <c r="C568" s="108">
        <v>291</v>
      </c>
      <c r="D568" s="108">
        <v>304</v>
      </c>
      <c r="E568" s="108">
        <v>291</v>
      </c>
      <c r="F568" s="108">
        <v>293.74</v>
      </c>
      <c r="G568" s="108">
        <v>8300</v>
      </c>
      <c r="H568" s="111">
        <f t="shared" si="34"/>
        <v>-4.5741017477746684E-2</v>
      </c>
      <c r="J568" s="102">
        <f t="shared" si="33"/>
        <v>45232</v>
      </c>
      <c r="K568" s="108">
        <f>_xlfn.XLOOKUP($J568,'Stock Data'!$J$2:$J$1239,'Stock Data'!K$2:K$1239)</f>
        <v>52421.09</v>
      </c>
      <c r="L568" s="108">
        <f>_xlfn.XLOOKUP($J568,'Stock Data'!$J$2:$J$1239,'Stock Data'!L$2:L$1239)</f>
        <v>52706</v>
      </c>
      <c r="M568" s="108">
        <f>_xlfn.XLOOKUP($J568,'Stock Data'!$J$2:$J$1239,'Stock Data'!M$2:M$1239)</f>
        <v>52239.58</v>
      </c>
      <c r="N568" s="108">
        <f>_xlfn.XLOOKUP($J568,'Stock Data'!$J$2:$J$1239,'Stock Data'!N$2:N$1239)</f>
        <v>52656.76</v>
      </c>
      <c r="O568" s="108">
        <f>_xlfn.XLOOKUP($J568,'Stock Data'!$J$2:$J$1239,'Stock Data'!O$2:O$1239)</f>
        <v>182993002</v>
      </c>
      <c r="P568" s="111">
        <f t="shared" si="35"/>
        <v>6.0014179646686585E-3</v>
      </c>
    </row>
    <row r="569" spans="1:16" x14ac:dyDescent="0.3">
      <c r="A569" s="101">
        <v>45233</v>
      </c>
      <c r="B569" s="106" t="str">
        <f t="shared" si="32"/>
        <v>Friday</v>
      </c>
      <c r="C569" s="108">
        <v>295</v>
      </c>
      <c r="D569" s="108">
        <v>298.01</v>
      </c>
      <c r="E569" s="108">
        <v>292.01</v>
      </c>
      <c r="F569" s="108">
        <v>294.02</v>
      </c>
      <c r="G569" s="108">
        <v>3400</v>
      </c>
      <c r="H569" s="111">
        <f t="shared" si="34"/>
        <v>9.5322393953827433E-4</v>
      </c>
      <c r="J569" s="102">
        <f t="shared" si="33"/>
        <v>45233</v>
      </c>
      <c r="K569" s="108">
        <f>_xlfn.XLOOKUP($J569,'Stock Data'!$J$2:$J$1239,'Stock Data'!K$2:K$1239)</f>
        <v>52916.99</v>
      </c>
      <c r="L569" s="108">
        <f>_xlfn.XLOOKUP($J569,'Stock Data'!$J$2:$J$1239,'Stock Data'!L$2:L$1239)</f>
        <v>53263.07</v>
      </c>
      <c r="M569" s="108">
        <f>_xlfn.XLOOKUP($J569,'Stock Data'!$J$2:$J$1239,'Stock Data'!M$2:M$1239)</f>
        <v>52782.21</v>
      </c>
      <c r="N569" s="108">
        <f>_xlfn.XLOOKUP($J569,'Stock Data'!$J$2:$J$1239,'Stock Data'!N$2:N$1239)</f>
        <v>53123.03</v>
      </c>
      <c r="O569" s="108">
        <f>_xlfn.XLOOKUP($J569,'Stock Data'!$J$2:$J$1239,'Stock Data'!O$2:O$1239)</f>
        <v>215903590</v>
      </c>
      <c r="P569" s="111">
        <f t="shared" si="35"/>
        <v>8.8548934647706534E-3</v>
      </c>
    </row>
    <row r="570" spans="1:16" x14ac:dyDescent="0.3">
      <c r="A570" s="101">
        <v>45236</v>
      </c>
      <c r="B570" s="106" t="str">
        <f t="shared" si="32"/>
        <v>Monday</v>
      </c>
      <c r="C570" s="108">
        <v>295</v>
      </c>
      <c r="D570" s="108">
        <v>304</v>
      </c>
      <c r="E570" s="108">
        <v>295</v>
      </c>
      <c r="F570" s="108">
        <v>300</v>
      </c>
      <c r="G570" s="108">
        <v>7300</v>
      </c>
      <c r="H570" s="111">
        <f t="shared" si="34"/>
        <v>2.0338752465818715E-2</v>
      </c>
      <c r="J570" s="102">
        <f t="shared" si="33"/>
        <v>45236</v>
      </c>
      <c r="K570" s="108">
        <f>_xlfn.XLOOKUP($J570,'Stock Data'!$J$2:$J$1239,'Stock Data'!K$2:K$1239)</f>
        <v>53286.64</v>
      </c>
      <c r="L570" s="108">
        <f>_xlfn.XLOOKUP($J570,'Stock Data'!$J$2:$J$1239,'Stock Data'!L$2:L$1239)</f>
        <v>53944.89</v>
      </c>
      <c r="M570" s="108">
        <f>_xlfn.XLOOKUP($J570,'Stock Data'!$J$2:$J$1239,'Stock Data'!M$2:M$1239)</f>
        <v>53166.85</v>
      </c>
      <c r="N570" s="108">
        <f>_xlfn.XLOOKUP($J570,'Stock Data'!$J$2:$J$1239,'Stock Data'!N$2:N$1239)</f>
        <v>53860.36</v>
      </c>
      <c r="O570" s="108">
        <f>_xlfn.XLOOKUP($J570,'Stock Data'!$J$2:$J$1239,'Stock Data'!O$2:O$1239)</f>
        <v>269491781</v>
      </c>
      <c r="P570" s="111">
        <f t="shared" si="35"/>
        <v>1.3879667631910337E-2</v>
      </c>
    </row>
    <row r="571" spans="1:16" x14ac:dyDescent="0.3">
      <c r="A571" s="101">
        <v>45237</v>
      </c>
      <c r="B571" s="106" t="str">
        <f t="shared" si="32"/>
        <v>Tuesday</v>
      </c>
      <c r="C571" s="108">
        <v>304</v>
      </c>
      <c r="D571" s="108">
        <v>306</v>
      </c>
      <c r="E571" s="108">
        <v>296</v>
      </c>
      <c r="F571" s="108">
        <v>297.86</v>
      </c>
      <c r="G571" s="108">
        <v>9400</v>
      </c>
      <c r="H571" s="111">
        <f t="shared" si="34"/>
        <v>-7.1333333333332876E-3</v>
      </c>
      <c r="J571" s="102">
        <f t="shared" si="33"/>
        <v>45237</v>
      </c>
      <c r="K571" s="108">
        <f>_xlfn.XLOOKUP($J571,'Stock Data'!$J$2:$J$1239,'Stock Data'!K$2:K$1239)</f>
        <v>53977.16</v>
      </c>
      <c r="L571" s="108">
        <f>_xlfn.XLOOKUP($J571,'Stock Data'!$J$2:$J$1239,'Stock Data'!L$2:L$1239)</f>
        <v>54312.89</v>
      </c>
      <c r="M571" s="108">
        <f>_xlfn.XLOOKUP($J571,'Stock Data'!$J$2:$J$1239,'Stock Data'!M$2:M$1239)</f>
        <v>53711.46</v>
      </c>
      <c r="N571" s="108">
        <f>_xlfn.XLOOKUP($J571,'Stock Data'!$J$2:$J$1239,'Stock Data'!N$2:N$1239)</f>
        <v>53735.73</v>
      </c>
      <c r="O571" s="108">
        <f>_xlfn.XLOOKUP($J571,'Stock Data'!$J$2:$J$1239,'Stock Data'!O$2:O$1239)</f>
        <v>246164787</v>
      </c>
      <c r="P571" s="111">
        <f t="shared" si="35"/>
        <v>-2.3139466576160535E-3</v>
      </c>
    </row>
    <row r="572" spans="1:16" x14ac:dyDescent="0.3">
      <c r="A572" s="101">
        <v>45238</v>
      </c>
      <c r="B572" s="106" t="str">
        <f t="shared" si="32"/>
        <v>Wednesday</v>
      </c>
      <c r="C572" s="108">
        <v>303</v>
      </c>
      <c r="D572" s="108">
        <v>307</v>
      </c>
      <c r="E572" s="108">
        <v>298</v>
      </c>
      <c r="F572" s="108">
        <v>303.85000000000002</v>
      </c>
      <c r="G572" s="108">
        <v>8700</v>
      </c>
      <c r="H572" s="111">
        <f t="shared" si="34"/>
        <v>2.0110118847780866E-2</v>
      </c>
      <c r="J572" s="102">
        <f t="shared" si="33"/>
        <v>45238</v>
      </c>
      <c r="K572" s="108">
        <f>_xlfn.XLOOKUP($J572,'Stock Data'!$J$2:$J$1239,'Stock Data'!K$2:K$1239)</f>
        <v>53720.46</v>
      </c>
      <c r="L572" s="108">
        <f>_xlfn.XLOOKUP($J572,'Stock Data'!$J$2:$J$1239,'Stock Data'!L$2:L$1239)</f>
        <v>54419.65</v>
      </c>
      <c r="M572" s="108">
        <f>_xlfn.XLOOKUP($J572,'Stock Data'!$J$2:$J$1239,'Stock Data'!M$2:M$1239)</f>
        <v>53720.45</v>
      </c>
      <c r="N572" s="108">
        <f>_xlfn.XLOOKUP($J572,'Stock Data'!$J$2:$J$1239,'Stock Data'!N$2:N$1239)</f>
        <v>54261.42</v>
      </c>
      <c r="O572" s="108">
        <f>_xlfn.XLOOKUP($J572,'Stock Data'!$J$2:$J$1239,'Stock Data'!O$2:O$1239)</f>
        <v>259130534</v>
      </c>
      <c r="P572" s="111">
        <f t="shared" si="35"/>
        <v>9.782876309673191E-3</v>
      </c>
    </row>
    <row r="573" spans="1:16" x14ac:dyDescent="0.3">
      <c r="A573" s="101">
        <v>45240</v>
      </c>
      <c r="B573" s="106" t="str">
        <f t="shared" si="32"/>
        <v>Friday</v>
      </c>
      <c r="C573" s="108">
        <v>308</v>
      </c>
      <c r="D573" s="108">
        <v>308</v>
      </c>
      <c r="E573" s="108">
        <v>299</v>
      </c>
      <c r="F573" s="108">
        <v>302.86</v>
      </c>
      <c r="G573" s="108">
        <v>6900</v>
      </c>
      <c r="H573" s="111">
        <f t="shared" si="34"/>
        <v>-3.2581866052328748E-3</v>
      </c>
      <c r="J573" s="102">
        <f t="shared" si="33"/>
        <v>45240</v>
      </c>
      <c r="K573" s="108">
        <f>_xlfn.XLOOKUP($J573,'Stock Data'!$J$2:$J$1239,'Stock Data'!K$2:K$1239)</f>
        <v>54371.74</v>
      </c>
      <c r="L573" s="108">
        <f>_xlfn.XLOOKUP($J573,'Stock Data'!$J$2:$J$1239,'Stock Data'!L$2:L$1239)</f>
        <v>55506.32</v>
      </c>
      <c r="M573" s="108">
        <f>_xlfn.XLOOKUP($J573,'Stock Data'!$J$2:$J$1239,'Stock Data'!M$2:M$1239)</f>
        <v>54371.74</v>
      </c>
      <c r="N573" s="108">
        <f>_xlfn.XLOOKUP($J573,'Stock Data'!$J$2:$J$1239,'Stock Data'!N$2:N$1239)</f>
        <v>55391.360000000001</v>
      </c>
      <c r="O573" s="108">
        <f>_xlfn.XLOOKUP($J573,'Stock Data'!$J$2:$J$1239,'Stock Data'!O$2:O$1239)</f>
        <v>372306379</v>
      </c>
      <c r="P573" s="111">
        <f t="shared" si="35"/>
        <v>2.0824003500092742E-2</v>
      </c>
    </row>
    <row r="574" spans="1:16" x14ac:dyDescent="0.3">
      <c r="A574" s="101">
        <v>45243</v>
      </c>
      <c r="B574" s="106" t="str">
        <f t="shared" si="32"/>
        <v>Monday</v>
      </c>
      <c r="C574" s="108">
        <v>305</v>
      </c>
      <c r="D574" s="108">
        <v>308</v>
      </c>
      <c r="E574" s="108">
        <v>305</v>
      </c>
      <c r="F574" s="108">
        <v>305.75</v>
      </c>
      <c r="G574" s="108">
        <v>6000</v>
      </c>
      <c r="H574" s="111">
        <f t="shared" si="34"/>
        <v>9.5423628078979937E-3</v>
      </c>
      <c r="J574" s="102">
        <f t="shared" si="33"/>
        <v>45243</v>
      </c>
      <c r="K574" s="108">
        <f>_xlfn.XLOOKUP($J574,'Stock Data'!$J$2:$J$1239,'Stock Data'!K$2:K$1239)</f>
        <v>55644.68</v>
      </c>
      <c r="L574" s="108">
        <f>_xlfn.XLOOKUP($J574,'Stock Data'!$J$2:$J$1239,'Stock Data'!L$2:L$1239)</f>
        <v>56583.59</v>
      </c>
      <c r="M574" s="108">
        <f>_xlfn.XLOOKUP($J574,'Stock Data'!$J$2:$J$1239,'Stock Data'!M$2:M$1239)</f>
        <v>55644.67</v>
      </c>
      <c r="N574" s="108">
        <f>_xlfn.XLOOKUP($J574,'Stock Data'!$J$2:$J$1239,'Stock Data'!N$2:N$1239)</f>
        <v>56523.58</v>
      </c>
      <c r="O574" s="108">
        <f>_xlfn.XLOOKUP($J574,'Stock Data'!$J$2:$J$1239,'Stock Data'!O$2:O$1239)</f>
        <v>300340813</v>
      </c>
      <c r="P574" s="111">
        <f t="shared" si="35"/>
        <v>2.0440371928040785E-2</v>
      </c>
    </row>
    <row r="575" spans="1:16" x14ac:dyDescent="0.3">
      <c r="A575" s="101">
        <v>45244</v>
      </c>
      <c r="B575" s="106" t="str">
        <f t="shared" si="32"/>
        <v>Tuesday</v>
      </c>
      <c r="C575" s="108">
        <v>305.10000000000002</v>
      </c>
      <c r="D575" s="108">
        <v>305.10000000000002</v>
      </c>
      <c r="E575" s="108">
        <v>304</v>
      </c>
      <c r="F575" s="108">
        <v>304.49</v>
      </c>
      <c r="G575" s="108">
        <v>1100</v>
      </c>
      <c r="H575" s="111">
        <f t="shared" si="34"/>
        <v>-4.1210139002452687E-3</v>
      </c>
      <c r="J575" s="102">
        <f t="shared" si="33"/>
        <v>45244</v>
      </c>
      <c r="K575" s="108">
        <f>_xlfn.XLOOKUP($J575,'Stock Data'!$J$2:$J$1239,'Stock Data'!K$2:K$1239)</f>
        <v>56732.99</v>
      </c>
      <c r="L575" s="108">
        <f>_xlfn.XLOOKUP($J575,'Stock Data'!$J$2:$J$1239,'Stock Data'!L$2:L$1239)</f>
        <v>56873.98</v>
      </c>
      <c r="M575" s="108">
        <f>_xlfn.XLOOKUP($J575,'Stock Data'!$J$2:$J$1239,'Stock Data'!M$2:M$1239)</f>
        <v>56118.17</v>
      </c>
      <c r="N575" s="108">
        <f>_xlfn.XLOOKUP($J575,'Stock Data'!$J$2:$J$1239,'Stock Data'!N$2:N$1239)</f>
        <v>56665.93</v>
      </c>
      <c r="O575" s="108">
        <f>_xlfn.XLOOKUP($J575,'Stock Data'!$J$2:$J$1239,'Stock Data'!O$2:O$1239)</f>
        <v>255537248</v>
      </c>
      <c r="P575" s="111">
        <f t="shared" si="35"/>
        <v>2.5184179770637058E-3</v>
      </c>
    </row>
    <row r="576" spans="1:16" x14ac:dyDescent="0.3">
      <c r="A576" s="101">
        <v>45245</v>
      </c>
      <c r="B576" s="106" t="str">
        <f t="shared" si="32"/>
        <v>Wednesday</v>
      </c>
      <c r="C576" s="108">
        <v>300</v>
      </c>
      <c r="D576" s="108">
        <v>306</v>
      </c>
      <c r="E576" s="108">
        <v>300</v>
      </c>
      <c r="F576" s="108">
        <v>306</v>
      </c>
      <c r="G576" s="108">
        <v>3400</v>
      </c>
      <c r="H576" s="111">
        <f t="shared" si="34"/>
        <v>4.9591119576997298E-3</v>
      </c>
      <c r="J576" s="102">
        <f t="shared" si="33"/>
        <v>45245</v>
      </c>
      <c r="K576" s="108">
        <f>_xlfn.XLOOKUP($J576,'Stock Data'!$J$2:$J$1239,'Stock Data'!K$2:K$1239)</f>
        <v>56793.35</v>
      </c>
      <c r="L576" s="108">
        <f>_xlfn.XLOOKUP($J576,'Stock Data'!$J$2:$J$1239,'Stock Data'!L$2:L$1239)</f>
        <v>56846.67</v>
      </c>
      <c r="M576" s="108">
        <f>_xlfn.XLOOKUP($J576,'Stock Data'!$J$2:$J$1239,'Stock Data'!M$2:M$1239)</f>
        <v>56433.04</v>
      </c>
      <c r="N576" s="108">
        <f>_xlfn.XLOOKUP($J576,'Stock Data'!$J$2:$J$1239,'Stock Data'!N$2:N$1239)</f>
        <v>56680.06</v>
      </c>
      <c r="O576" s="108">
        <f>_xlfn.XLOOKUP($J576,'Stock Data'!$J$2:$J$1239,'Stock Data'!O$2:O$1239)</f>
        <v>306791871</v>
      </c>
      <c r="P576" s="111">
        <f t="shared" si="35"/>
        <v>2.4935618280680084E-4</v>
      </c>
    </row>
    <row r="577" spans="1:16" x14ac:dyDescent="0.3">
      <c r="A577" s="101">
        <v>45246</v>
      </c>
      <c r="B577" s="106" t="str">
        <f t="shared" si="32"/>
        <v>Thursday</v>
      </c>
      <c r="C577" s="108">
        <v>308.10000000000002</v>
      </c>
      <c r="D577" s="108">
        <v>313.01</v>
      </c>
      <c r="E577" s="108">
        <v>306</v>
      </c>
      <c r="F577" s="108">
        <v>306.94</v>
      </c>
      <c r="G577" s="108">
        <v>6500</v>
      </c>
      <c r="H577" s="111">
        <f t="shared" si="34"/>
        <v>3.0718954248365937E-3</v>
      </c>
      <c r="J577" s="102">
        <f t="shared" si="33"/>
        <v>45246</v>
      </c>
      <c r="K577" s="108">
        <f>_xlfn.XLOOKUP($J577,'Stock Data'!$J$2:$J$1239,'Stock Data'!K$2:K$1239)</f>
        <v>56829.55</v>
      </c>
      <c r="L577" s="108">
        <f>_xlfn.XLOOKUP($J577,'Stock Data'!$J$2:$J$1239,'Stock Data'!L$2:L$1239)</f>
        <v>57549.26</v>
      </c>
      <c r="M577" s="108">
        <f>_xlfn.XLOOKUP($J577,'Stock Data'!$J$2:$J$1239,'Stock Data'!M$2:M$1239)</f>
        <v>56531.53</v>
      </c>
      <c r="N577" s="108">
        <f>_xlfn.XLOOKUP($J577,'Stock Data'!$J$2:$J$1239,'Stock Data'!N$2:N$1239)</f>
        <v>57397.02</v>
      </c>
      <c r="O577" s="108">
        <f>_xlfn.XLOOKUP($J577,'Stock Data'!$J$2:$J$1239,'Stock Data'!O$2:O$1239)</f>
        <v>359819193</v>
      </c>
      <c r="P577" s="111">
        <f t="shared" si="35"/>
        <v>1.2649245607714585E-2</v>
      </c>
    </row>
    <row r="578" spans="1:16" x14ac:dyDescent="0.3">
      <c r="A578" s="101">
        <v>45247</v>
      </c>
      <c r="B578" s="106" t="str">
        <f t="shared" si="32"/>
        <v>Friday</v>
      </c>
      <c r="C578" s="108">
        <v>310</v>
      </c>
      <c r="D578" s="108">
        <v>310</v>
      </c>
      <c r="E578" s="108">
        <v>303</v>
      </c>
      <c r="F578" s="108">
        <v>303</v>
      </c>
      <c r="G578" s="108">
        <v>400</v>
      </c>
      <c r="H578" s="111">
        <f t="shared" si="34"/>
        <v>-1.2836384961230201E-2</v>
      </c>
      <c r="J578" s="102">
        <f t="shared" si="33"/>
        <v>45247</v>
      </c>
      <c r="K578" s="108">
        <f>_xlfn.XLOOKUP($J578,'Stock Data'!$J$2:$J$1239,'Stock Data'!K$2:K$1239)</f>
        <v>57503.68</v>
      </c>
      <c r="L578" s="108">
        <f>_xlfn.XLOOKUP($J578,'Stock Data'!$J$2:$J$1239,'Stock Data'!L$2:L$1239)</f>
        <v>57750.92</v>
      </c>
      <c r="M578" s="108">
        <f>_xlfn.XLOOKUP($J578,'Stock Data'!$J$2:$J$1239,'Stock Data'!M$2:M$1239)</f>
        <v>56977.02</v>
      </c>
      <c r="N578" s="108">
        <f>_xlfn.XLOOKUP($J578,'Stock Data'!$J$2:$J$1239,'Stock Data'!N$2:N$1239)</f>
        <v>57063.15</v>
      </c>
      <c r="O578" s="108">
        <f>_xlfn.XLOOKUP($J578,'Stock Data'!$J$2:$J$1239,'Stock Data'!O$2:O$1239)</f>
        <v>363423269</v>
      </c>
      <c r="P578" s="111">
        <f t="shared" si="35"/>
        <v>-5.8168525125519644E-3</v>
      </c>
    </row>
    <row r="579" spans="1:16" x14ac:dyDescent="0.3">
      <c r="A579" s="101">
        <v>45250</v>
      </c>
      <c r="B579" s="106" t="str">
        <f t="shared" si="32"/>
        <v>Monday</v>
      </c>
      <c r="C579" s="108">
        <v>300</v>
      </c>
      <c r="D579" s="108">
        <v>305</v>
      </c>
      <c r="E579" s="108">
        <v>300</v>
      </c>
      <c r="F579" s="108">
        <v>303.99</v>
      </c>
      <c r="G579" s="108">
        <v>5700</v>
      </c>
      <c r="H579" s="111">
        <f t="shared" si="34"/>
        <v>3.2673267326732976E-3</v>
      </c>
      <c r="J579" s="102">
        <f t="shared" si="33"/>
        <v>45250</v>
      </c>
      <c r="K579" s="108">
        <f>_xlfn.XLOOKUP($J579,'Stock Data'!$J$2:$J$1239,'Stock Data'!K$2:K$1239)</f>
        <v>57099.82</v>
      </c>
      <c r="L579" s="108">
        <f>_xlfn.XLOOKUP($J579,'Stock Data'!$J$2:$J$1239,'Stock Data'!L$2:L$1239)</f>
        <v>57309.26</v>
      </c>
      <c r="M579" s="108">
        <f>_xlfn.XLOOKUP($J579,'Stock Data'!$J$2:$J$1239,'Stock Data'!M$2:M$1239)</f>
        <v>56738.39</v>
      </c>
      <c r="N579" s="108">
        <f>_xlfn.XLOOKUP($J579,'Stock Data'!$J$2:$J$1239,'Stock Data'!N$2:N$1239)</f>
        <v>57077.96</v>
      </c>
      <c r="O579" s="108">
        <f>_xlfn.XLOOKUP($J579,'Stock Data'!$J$2:$J$1239,'Stock Data'!O$2:O$1239)</f>
        <v>314736021</v>
      </c>
      <c r="P579" s="111">
        <f t="shared" si="35"/>
        <v>2.5953702170310736E-4</v>
      </c>
    </row>
    <row r="580" spans="1:16" x14ac:dyDescent="0.3">
      <c r="A580" s="101">
        <v>45251</v>
      </c>
      <c r="B580" s="106" t="str">
        <f t="shared" ref="B580:B643" si="36">TEXT(A580,"dddd")</f>
        <v>Tuesday</v>
      </c>
      <c r="C580" s="108">
        <v>301.2</v>
      </c>
      <c r="D580" s="108">
        <v>308.38</v>
      </c>
      <c r="E580" s="108">
        <v>300</v>
      </c>
      <c r="F580" s="108">
        <v>303.5</v>
      </c>
      <c r="G580" s="108">
        <v>3600</v>
      </c>
      <c r="H580" s="111">
        <f t="shared" si="34"/>
        <v>-1.6118951281292448E-3</v>
      </c>
      <c r="J580" s="102">
        <f t="shared" ref="J580:J643" si="37">A580</f>
        <v>45251</v>
      </c>
      <c r="K580" s="108">
        <f>_xlfn.XLOOKUP($J580,'Stock Data'!$J$2:$J$1239,'Stock Data'!K$2:K$1239)</f>
        <v>57176.46</v>
      </c>
      <c r="L580" s="108">
        <f>_xlfn.XLOOKUP($J580,'Stock Data'!$J$2:$J$1239,'Stock Data'!L$2:L$1239)</f>
        <v>57691.22</v>
      </c>
      <c r="M580" s="108">
        <f>_xlfn.XLOOKUP($J580,'Stock Data'!$J$2:$J$1239,'Stock Data'!M$2:M$1239)</f>
        <v>57176.45</v>
      </c>
      <c r="N580" s="108">
        <f>_xlfn.XLOOKUP($J580,'Stock Data'!$J$2:$J$1239,'Stock Data'!N$2:N$1239)</f>
        <v>57371.58</v>
      </c>
      <c r="O580" s="108">
        <f>_xlfn.XLOOKUP($J580,'Stock Data'!$J$2:$J$1239,'Stock Data'!O$2:O$1239)</f>
        <v>355672819</v>
      </c>
      <c r="P580" s="111">
        <f t="shared" si="35"/>
        <v>5.1441922591487612E-3</v>
      </c>
    </row>
    <row r="581" spans="1:16" x14ac:dyDescent="0.3">
      <c r="A581" s="101">
        <v>45252</v>
      </c>
      <c r="B581" s="106" t="str">
        <f t="shared" si="36"/>
        <v>Wednesday</v>
      </c>
      <c r="C581" s="108">
        <v>304</v>
      </c>
      <c r="D581" s="108">
        <v>309.25</v>
      </c>
      <c r="E581" s="108">
        <v>304</v>
      </c>
      <c r="F581" s="108">
        <v>309.10000000000002</v>
      </c>
      <c r="G581" s="108">
        <v>5400</v>
      </c>
      <c r="H581" s="111">
        <f t="shared" ref="H581:H644" si="38">(F581-F580)/F580</f>
        <v>1.8451400329489366E-2</v>
      </c>
      <c r="J581" s="102">
        <f t="shared" si="37"/>
        <v>45252</v>
      </c>
      <c r="K581" s="108">
        <f>_xlfn.XLOOKUP($J581,'Stock Data'!$J$2:$J$1239,'Stock Data'!K$2:K$1239)</f>
        <v>57418.5</v>
      </c>
      <c r="L581" s="108">
        <f>_xlfn.XLOOKUP($J581,'Stock Data'!$J$2:$J$1239,'Stock Data'!L$2:L$1239)</f>
        <v>58405.919999999998</v>
      </c>
      <c r="M581" s="108">
        <f>_xlfn.XLOOKUP($J581,'Stock Data'!$J$2:$J$1239,'Stock Data'!M$2:M$1239)</f>
        <v>57418.5</v>
      </c>
      <c r="N581" s="108">
        <f>_xlfn.XLOOKUP($J581,'Stock Data'!$J$2:$J$1239,'Stock Data'!N$2:N$1239)</f>
        <v>58198</v>
      </c>
      <c r="O581" s="108">
        <f>_xlfn.XLOOKUP($J581,'Stock Data'!$J$2:$J$1239,'Stock Data'!O$2:O$1239)</f>
        <v>256574048</v>
      </c>
      <c r="P581" s="111">
        <f t="shared" ref="P581:P644" si="39">(N581-N580)/N580</f>
        <v>1.4404693055342005E-2</v>
      </c>
    </row>
    <row r="582" spans="1:16" x14ac:dyDescent="0.3">
      <c r="A582" s="101">
        <v>45253</v>
      </c>
      <c r="B582" s="106" t="str">
        <f t="shared" si="36"/>
        <v>Thursday</v>
      </c>
      <c r="C582" s="108">
        <v>313</v>
      </c>
      <c r="D582" s="108">
        <v>332.28</v>
      </c>
      <c r="E582" s="108">
        <v>313</v>
      </c>
      <c r="F582" s="108">
        <v>332.28</v>
      </c>
      <c r="G582" s="108">
        <v>35300</v>
      </c>
      <c r="H582" s="111">
        <f t="shared" si="38"/>
        <v>7.4991912002587993E-2</v>
      </c>
      <c r="J582" s="102">
        <f t="shared" si="37"/>
        <v>45253</v>
      </c>
      <c r="K582" s="108">
        <f>_xlfn.XLOOKUP($J582,'Stock Data'!$J$2:$J$1239,'Stock Data'!K$2:K$1239)</f>
        <v>58246.21</v>
      </c>
      <c r="L582" s="108">
        <f>_xlfn.XLOOKUP($J582,'Stock Data'!$J$2:$J$1239,'Stock Data'!L$2:L$1239)</f>
        <v>58920.41</v>
      </c>
      <c r="M582" s="108">
        <f>_xlfn.XLOOKUP($J582,'Stock Data'!$J$2:$J$1239,'Stock Data'!M$2:M$1239)</f>
        <v>58246.2</v>
      </c>
      <c r="N582" s="108">
        <f>_xlfn.XLOOKUP($J582,'Stock Data'!$J$2:$J$1239,'Stock Data'!N$2:N$1239)</f>
        <v>58899.839999999997</v>
      </c>
      <c r="O582" s="108">
        <f>_xlfn.XLOOKUP($J582,'Stock Data'!$J$2:$J$1239,'Stock Data'!O$2:O$1239)</f>
        <v>306739122</v>
      </c>
      <c r="P582" s="111">
        <f t="shared" si="39"/>
        <v>1.2059520945736906E-2</v>
      </c>
    </row>
    <row r="583" spans="1:16" x14ac:dyDescent="0.3">
      <c r="A583" s="101">
        <v>45254</v>
      </c>
      <c r="B583" s="106" t="str">
        <f t="shared" si="36"/>
        <v>Friday</v>
      </c>
      <c r="C583" s="108">
        <v>344</v>
      </c>
      <c r="D583" s="108">
        <v>348</v>
      </c>
      <c r="E583" s="108">
        <v>327</v>
      </c>
      <c r="F583" s="108">
        <v>327.97</v>
      </c>
      <c r="G583" s="108">
        <v>12000</v>
      </c>
      <c r="H583" s="111">
        <f t="shared" si="38"/>
        <v>-1.2970988323100835E-2</v>
      </c>
      <c r="J583" s="102">
        <f t="shared" si="37"/>
        <v>45254</v>
      </c>
      <c r="K583" s="108">
        <f>_xlfn.XLOOKUP($J583,'Stock Data'!$J$2:$J$1239,'Stock Data'!K$2:K$1239)</f>
        <v>59059.56</v>
      </c>
      <c r="L583" s="108">
        <f>_xlfn.XLOOKUP($J583,'Stock Data'!$J$2:$J$1239,'Stock Data'!L$2:L$1239)</f>
        <v>59502.28</v>
      </c>
      <c r="M583" s="108">
        <f>_xlfn.XLOOKUP($J583,'Stock Data'!$J$2:$J$1239,'Stock Data'!M$2:M$1239)</f>
        <v>58990.21</v>
      </c>
      <c r="N583" s="108">
        <f>_xlfn.XLOOKUP($J583,'Stock Data'!$J$2:$J$1239,'Stock Data'!N$2:N$1239)</f>
        <v>59086.35</v>
      </c>
      <c r="O583" s="108">
        <f>_xlfn.XLOOKUP($J583,'Stock Data'!$J$2:$J$1239,'Stock Data'!O$2:O$1239)</f>
        <v>289169682</v>
      </c>
      <c r="P583" s="111">
        <f t="shared" si="39"/>
        <v>3.1665620823418542E-3</v>
      </c>
    </row>
    <row r="584" spans="1:16" x14ac:dyDescent="0.3">
      <c r="A584" s="101">
        <v>45257</v>
      </c>
      <c r="B584" s="106" t="str">
        <f t="shared" si="36"/>
        <v>Monday</v>
      </c>
      <c r="C584" s="108">
        <v>323.81</v>
      </c>
      <c r="D584" s="108">
        <v>328.5</v>
      </c>
      <c r="E584" s="108">
        <v>310.5</v>
      </c>
      <c r="F584" s="108">
        <v>327.06</v>
      </c>
      <c r="G584" s="108">
        <v>2100</v>
      </c>
      <c r="H584" s="111">
        <f t="shared" si="38"/>
        <v>-2.7746440223191905E-3</v>
      </c>
      <c r="J584" s="102">
        <f t="shared" si="37"/>
        <v>45257</v>
      </c>
      <c r="K584" s="108">
        <f>_xlfn.XLOOKUP($J584,'Stock Data'!$J$2:$J$1239,'Stock Data'!K$2:K$1239)</f>
        <v>59298.9</v>
      </c>
      <c r="L584" s="108">
        <f>_xlfn.XLOOKUP($J584,'Stock Data'!$J$2:$J$1239,'Stock Data'!L$2:L$1239)</f>
        <v>59896.08</v>
      </c>
      <c r="M584" s="108">
        <f>_xlfn.XLOOKUP($J584,'Stock Data'!$J$2:$J$1239,'Stock Data'!M$2:M$1239)</f>
        <v>58999.3</v>
      </c>
      <c r="N584" s="108">
        <f>_xlfn.XLOOKUP($J584,'Stock Data'!$J$2:$J$1239,'Stock Data'!N$2:N$1239)</f>
        <v>59811.34</v>
      </c>
      <c r="O584" s="108">
        <f>_xlfn.XLOOKUP($J584,'Stock Data'!$J$2:$J$1239,'Stock Data'!O$2:O$1239)</f>
        <v>276857891</v>
      </c>
      <c r="P584" s="111">
        <f t="shared" si="39"/>
        <v>1.2270008216787769E-2</v>
      </c>
    </row>
    <row r="585" spans="1:16" x14ac:dyDescent="0.3">
      <c r="A585" s="101">
        <v>45258</v>
      </c>
      <c r="B585" s="106" t="str">
        <f t="shared" si="36"/>
        <v>Tuesday</v>
      </c>
      <c r="C585" s="108">
        <v>324</v>
      </c>
      <c r="D585" s="108">
        <v>333.99</v>
      </c>
      <c r="E585" s="108">
        <v>323</v>
      </c>
      <c r="F585" s="108">
        <v>323</v>
      </c>
      <c r="G585" s="108">
        <v>1800</v>
      </c>
      <c r="H585" s="111">
        <f t="shared" si="38"/>
        <v>-1.2413624411422988E-2</v>
      </c>
      <c r="J585" s="102">
        <f t="shared" si="37"/>
        <v>45258</v>
      </c>
      <c r="K585" s="108">
        <f>_xlfn.XLOOKUP($J585,'Stock Data'!$J$2:$J$1239,'Stock Data'!K$2:K$1239)</f>
        <v>60023.86</v>
      </c>
      <c r="L585" s="108">
        <f>_xlfn.XLOOKUP($J585,'Stock Data'!$J$2:$J$1239,'Stock Data'!L$2:L$1239)</f>
        <v>60845.599999999999</v>
      </c>
      <c r="M585" s="108">
        <f>_xlfn.XLOOKUP($J585,'Stock Data'!$J$2:$J$1239,'Stock Data'!M$2:M$1239)</f>
        <v>60023.85</v>
      </c>
      <c r="N585" s="108">
        <f>_xlfn.XLOOKUP($J585,'Stock Data'!$J$2:$J$1239,'Stock Data'!N$2:N$1239)</f>
        <v>60730.26</v>
      </c>
      <c r="O585" s="108">
        <f>_xlfn.XLOOKUP($J585,'Stock Data'!$J$2:$J$1239,'Stock Data'!O$2:O$1239)</f>
        <v>336599517</v>
      </c>
      <c r="P585" s="111">
        <f t="shared" si="39"/>
        <v>1.5363641744191078E-2</v>
      </c>
    </row>
    <row r="586" spans="1:16" x14ac:dyDescent="0.3">
      <c r="A586" s="101">
        <v>45259</v>
      </c>
      <c r="B586" s="106" t="str">
        <f t="shared" si="36"/>
        <v>Wednesday</v>
      </c>
      <c r="C586" s="108">
        <v>339.98</v>
      </c>
      <c r="D586" s="108">
        <v>347.23</v>
      </c>
      <c r="E586" s="108">
        <v>339.98</v>
      </c>
      <c r="F586" s="108">
        <v>347.23</v>
      </c>
      <c r="G586" s="108">
        <v>11500</v>
      </c>
      <c r="H586" s="111">
        <f t="shared" si="38"/>
        <v>7.5015479876161043E-2</v>
      </c>
      <c r="J586" s="102">
        <f t="shared" si="37"/>
        <v>45259</v>
      </c>
      <c r="K586" s="108">
        <f>_xlfn.XLOOKUP($J586,'Stock Data'!$J$2:$J$1239,'Stock Data'!K$2:K$1239)</f>
        <v>60916.67</v>
      </c>
      <c r="L586" s="108">
        <f>_xlfn.XLOOKUP($J586,'Stock Data'!$J$2:$J$1239,'Stock Data'!L$2:L$1239)</f>
        <v>61555.83</v>
      </c>
      <c r="M586" s="108">
        <f>_xlfn.XLOOKUP($J586,'Stock Data'!$J$2:$J$1239,'Stock Data'!M$2:M$1239)</f>
        <v>60328.17</v>
      </c>
      <c r="N586" s="108">
        <f>_xlfn.XLOOKUP($J586,'Stock Data'!$J$2:$J$1239,'Stock Data'!N$2:N$1239)</f>
        <v>60501.99</v>
      </c>
      <c r="O586" s="108">
        <f>_xlfn.XLOOKUP($J586,'Stock Data'!$J$2:$J$1239,'Stock Data'!O$2:O$1239)</f>
        <v>343522861</v>
      </c>
      <c r="P586" s="111">
        <f t="shared" si="39"/>
        <v>-3.7587522266495166E-3</v>
      </c>
    </row>
    <row r="587" spans="1:16" x14ac:dyDescent="0.3">
      <c r="A587" s="101">
        <v>45260</v>
      </c>
      <c r="B587" s="106" t="str">
        <f t="shared" si="36"/>
        <v>Thursday</v>
      </c>
      <c r="C587" s="108">
        <v>373.27</v>
      </c>
      <c r="D587" s="108">
        <v>373.27</v>
      </c>
      <c r="E587" s="108">
        <v>373</v>
      </c>
      <c r="F587" s="108">
        <v>373.27</v>
      </c>
      <c r="G587" s="108">
        <v>18500</v>
      </c>
      <c r="H587" s="111">
        <f t="shared" si="38"/>
        <v>7.4993520145148637E-2</v>
      </c>
      <c r="J587" s="102">
        <f t="shared" si="37"/>
        <v>45260</v>
      </c>
      <c r="K587" s="108">
        <f>_xlfn.XLOOKUP($J587,'Stock Data'!$J$2:$J$1239,'Stock Data'!K$2:K$1239)</f>
        <v>60787.9</v>
      </c>
      <c r="L587" s="108">
        <f>_xlfn.XLOOKUP($J587,'Stock Data'!$J$2:$J$1239,'Stock Data'!L$2:L$1239)</f>
        <v>60981.67</v>
      </c>
      <c r="M587" s="108">
        <f>_xlfn.XLOOKUP($J587,'Stock Data'!$J$2:$J$1239,'Stock Data'!M$2:M$1239)</f>
        <v>60428.13</v>
      </c>
      <c r="N587" s="108">
        <f>_xlfn.XLOOKUP($J587,'Stock Data'!$J$2:$J$1239,'Stock Data'!N$2:N$1239)</f>
        <v>60531.27</v>
      </c>
      <c r="O587" s="108">
        <f>_xlfn.XLOOKUP($J587,'Stock Data'!$J$2:$J$1239,'Stock Data'!O$2:O$1239)</f>
        <v>232896884</v>
      </c>
      <c r="P587" s="111">
        <f t="shared" si="39"/>
        <v>4.839510237596951E-4</v>
      </c>
    </row>
    <row r="588" spans="1:16" x14ac:dyDescent="0.3">
      <c r="A588" s="101">
        <v>45261</v>
      </c>
      <c r="B588" s="106" t="str">
        <f t="shared" si="36"/>
        <v>Friday</v>
      </c>
      <c r="C588" s="108">
        <v>401.27</v>
      </c>
      <c r="D588" s="108">
        <v>401.27</v>
      </c>
      <c r="E588" s="108">
        <v>389.9</v>
      </c>
      <c r="F588" s="108">
        <v>401.27</v>
      </c>
      <c r="G588" s="108">
        <v>60500</v>
      </c>
      <c r="H588" s="111">
        <f t="shared" si="38"/>
        <v>7.5012725373054367E-2</v>
      </c>
      <c r="J588" s="102">
        <f t="shared" si="37"/>
        <v>45261</v>
      </c>
      <c r="K588" s="108">
        <f>_xlfn.XLOOKUP($J588,'Stock Data'!$J$2:$J$1239,'Stock Data'!K$2:K$1239)</f>
        <v>60667.83</v>
      </c>
      <c r="L588" s="108">
        <f>_xlfn.XLOOKUP($J588,'Stock Data'!$J$2:$J$1239,'Stock Data'!L$2:L$1239)</f>
        <v>61779.72</v>
      </c>
      <c r="M588" s="108">
        <f>_xlfn.XLOOKUP($J588,'Stock Data'!$J$2:$J$1239,'Stock Data'!M$2:M$1239)</f>
        <v>60576.41</v>
      </c>
      <c r="N588" s="108">
        <f>_xlfn.XLOOKUP($J588,'Stock Data'!$J$2:$J$1239,'Stock Data'!N$2:N$1239)</f>
        <v>61691.25</v>
      </c>
      <c r="O588" s="108">
        <f>_xlfn.XLOOKUP($J588,'Stock Data'!$J$2:$J$1239,'Stock Data'!O$2:O$1239)</f>
        <v>295893264</v>
      </c>
      <c r="P588" s="111">
        <f t="shared" si="39"/>
        <v>1.9163318397251591E-2</v>
      </c>
    </row>
    <row r="589" spans="1:16" x14ac:dyDescent="0.3">
      <c r="A589" s="101">
        <v>45264</v>
      </c>
      <c r="B589" s="106" t="str">
        <f t="shared" si="36"/>
        <v>Monday</v>
      </c>
      <c r="C589" s="108">
        <v>431.37</v>
      </c>
      <c r="D589" s="108">
        <v>431.37</v>
      </c>
      <c r="E589" s="108">
        <v>395.02</v>
      </c>
      <c r="F589" s="108">
        <v>400.26</v>
      </c>
      <c r="G589" s="108">
        <v>61400</v>
      </c>
      <c r="H589" s="111">
        <f t="shared" si="38"/>
        <v>-2.517008498018768E-3</v>
      </c>
      <c r="J589" s="102">
        <f t="shared" si="37"/>
        <v>45264</v>
      </c>
      <c r="K589" s="108">
        <f>_xlfn.XLOOKUP($J589,'Stock Data'!$J$2:$J$1239,'Stock Data'!K$2:K$1239)</f>
        <v>62061.57</v>
      </c>
      <c r="L589" s="108">
        <f>_xlfn.XLOOKUP($J589,'Stock Data'!$J$2:$J$1239,'Stock Data'!L$2:L$1239)</f>
        <v>62912.61</v>
      </c>
      <c r="M589" s="108">
        <f>_xlfn.XLOOKUP($J589,'Stock Data'!$J$2:$J$1239,'Stock Data'!M$2:M$1239)</f>
        <v>62061.56</v>
      </c>
      <c r="N589" s="108">
        <f>_xlfn.XLOOKUP($J589,'Stock Data'!$J$2:$J$1239,'Stock Data'!N$2:N$1239)</f>
        <v>62493.05</v>
      </c>
      <c r="O589" s="108">
        <f>_xlfn.XLOOKUP($J589,'Stock Data'!$J$2:$J$1239,'Stock Data'!O$2:O$1239)</f>
        <v>368996167</v>
      </c>
      <c r="P589" s="111">
        <f t="shared" si="39"/>
        <v>1.2996980933276647E-2</v>
      </c>
    </row>
    <row r="590" spans="1:16" x14ac:dyDescent="0.3">
      <c r="A590" s="101">
        <v>45265</v>
      </c>
      <c r="B590" s="106" t="str">
        <f t="shared" si="36"/>
        <v>Tuesday</v>
      </c>
      <c r="C590" s="108">
        <v>390</v>
      </c>
      <c r="D590" s="108">
        <v>417.98</v>
      </c>
      <c r="E590" s="108">
        <v>385</v>
      </c>
      <c r="F590" s="108">
        <v>390.91</v>
      </c>
      <c r="G590" s="108">
        <v>11900</v>
      </c>
      <c r="H590" s="111">
        <f t="shared" si="38"/>
        <v>-2.3359816119522227E-2</v>
      </c>
      <c r="J590" s="102">
        <f t="shared" si="37"/>
        <v>45265</v>
      </c>
      <c r="K590" s="108">
        <f>_xlfn.XLOOKUP($J590,'Stock Data'!$J$2:$J$1239,'Stock Data'!K$2:K$1239)</f>
        <v>62653.4</v>
      </c>
      <c r="L590" s="108">
        <f>_xlfn.XLOOKUP($J590,'Stock Data'!$J$2:$J$1239,'Stock Data'!L$2:L$1239)</f>
        <v>63036.51</v>
      </c>
      <c r="M590" s="108">
        <f>_xlfn.XLOOKUP($J590,'Stock Data'!$J$2:$J$1239,'Stock Data'!M$2:M$1239)</f>
        <v>62215.18</v>
      </c>
      <c r="N590" s="108">
        <f>_xlfn.XLOOKUP($J590,'Stock Data'!$J$2:$J$1239,'Stock Data'!N$2:N$1239)</f>
        <v>62956.02</v>
      </c>
      <c r="O590" s="108">
        <f>_xlfn.XLOOKUP($J590,'Stock Data'!$J$2:$J$1239,'Stock Data'!O$2:O$1239)</f>
        <v>408331339</v>
      </c>
      <c r="P590" s="111">
        <f t="shared" si="39"/>
        <v>7.4083438078313326E-3</v>
      </c>
    </row>
    <row r="591" spans="1:16" x14ac:dyDescent="0.3">
      <c r="A591" s="101">
        <v>45266</v>
      </c>
      <c r="B591" s="106" t="str">
        <f t="shared" si="36"/>
        <v>Wednesday</v>
      </c>
      <c r="C591" s="108">
        <v>401</v>
      </c>
      <c r="D591" s="108">
        <v>401</v>
      </c>
      <c r="E591" s="108">
        <v>381.01</v>
      </c>
      <c r="F591" s="108">
        <v>386.56</v>
      </c>
      <c r="G591" s="108">
        <v>18800</v>
      </c>
      <c r="H591" s="111">
        <f t="shared" si="38"/>
        <v>-1.1127881097950992E-2</v>
      </c>
      <c r="J591" s="102">
        <f t="shared" si="37"/>
        <v>45266</v>
      </c>
      <c r="K591" s="108">
        <f>_xlfn.XLOOKUP($J591,'Stock Data'!$J$2:$J$1239,'Stock Data'!K$2:K$1239)</f>
        <v>63205.42</v>
      </c>
      <c r="L591" s="108">
        <f>_xlfn.XLOOKUP($J591,'Stock Data'!$J$2:$J$1239,'Stock Data'!L$2:L$1239)</f>
        <v>64038.83</v>
      </c>
      <c r="M591" s="108">
        <f>_xlfn.XLOOKUP($J591,'Stock Data'!$J$2:$J$1239,'Stock Data'!M$2:M$1239)</f>
        <v>63188.71</v>
      </c>
      <c r="N591" s="108">
        <f>_xlfn.XLOOKUP($J591,'Stock Data'!$J$2:$J$1239,'Stock Data'!N$2:N$1239)</f>
        <v>63917.72</v>
      </c>
      <c r="O591" s="108">
        <f>_xlfn.XLOOKUP($J591,'Stock Data'!$J$2:$J$1239,'Stock Data'!O$2:O$1239)</f>
        <v>515164227</v>
      </c>
      <c r="P591" s="111">
        <f t="shared" si="39"/>
        <v>1.5275743288727661E-2</v>
      </c>
    </row>
    <row r="592" spans="1:16" x14ac:dyDescent="0.3">
      <c r="A592" s="101">
        <v>45267</v>
      </c>
      <c r="B592" s="106" t="str">
        <f t="shared" si="36"/>
        <v>Thursday</v>
      </c>
      <c r="C592" s="108">
        <v>382.06</v>
      </c>
      <c r="D592" s="108">
        <v>396.98</v>
      </c>
      <c r="E592" s="108">
        <v>381.01</v>
      </c>
      <c r="F592" s="108">
        <v>390.2</v>
      </c>
      <c r="G592" s="108">
        <v>23100</v>
      </c>
      <c r="H592" s="111">
        <f t="shared" si="38"/>
        <v>9.416390728476786E-3</v>
      </c>
      <c r="J592" s="102">
        <f t="shared" si="37"/>
        <v>45267</v>
      </c>
      <c r="K592" s="108">
        <f>_xlfn.XLOOKUP($J592,'Stock Data'!$J$2:$J$1239,'Stock Data'!K$2:K$1239)</f>
        <v>64159.02</v>
      </c>
      <c r="L592" s="108">
        <f>_xlfn.XLOOKUP($J592,'Stock Data'!$J$2:$J$1239,'Stock Data'!L$2:L$1239)</f>
        <v>64958.1</v>
      </c>
      <c r="M592" s="108">
        <f>_xlfn.XLOOKUP($J592,'Stock Data'!$J$2:$J$1239,'Stock Data'!M$2:M$1239)</f>
        <v>63853.04</v>
      </c>
      <c r="N592" s="108">
        <f>_xlfn.XLOOKUP($J592,'Stock Data'!$J$2:$J$1239,'Stock Data'!N$2:N$1239)</f>
        <v>64718.07</v>
      </c>
      <c r="O592" s="108">
        <f>_xlfn.XLOOKUP($J592,'Stock Data'!$J$2:$J$1239,'Stock Data'!O$2:O$1239)</f>
        <v>765341303</v>
      </c>
      <c r="P592" s="111">
        <f t="shared" si="39"/>
        <v>1.2521566789303475E-2</v>
      </c>
    </row>
    <row r="593" spans="1:16" x14ac:dyDescent="0.3">
      <c r="A593" s="101">
        <v>45268</v>
      </c>
      <c r="B593" s="106" t="str">
        <f t="shared" si="36"/>
        <v>Friday</v>
      </c>
      <c r="C593" s="108">
        <v>385.1</v>
      </c>
      <c r="D593" s="108">
        <v>399.01</v>
      </c>
      <c r="E593" s="108">
        <v>385.1</v>
      </c>
      <c r="F593" s="108">
        <v>398.41</v>
      </c>
      <c r="G593" s="108">
        <v>6900</v>
      </c>
      <c r="H593" s="111">
        <f t="shared" si="38"/>
        <v>2.1040492055356321E-2</v>
      </c>
      <c r="J593" s="102">
        <f t="shared" si="37"/>
        <v>45268</v>
      </c>
      <c r="K593" s="108">
        <f>_xlfn.XLOOKUP($J593,'Stock Data'!$J$2:$J$1239,'Stock Data'!K$2:K$1239)</f>
        <v>65055.17</v>
      </c>
      <c r="L593" s="108">
        <f>_xlfn.XLOOKUP($J593,'Stock Data'!$J$2:$J$1239,'Stock Data'!L$2:L$1239)</f>
        <v>66273.73</v>
      </c>
      <c r="M593" s="108">
        <f>_xlfn.XLOOKUP($J593,'Stock Data'!$J$2:$J$1239,'Stock Data'!M$2:M$1239)</f>
        <v>65055.17</v>
      </c>
      <c r="N593" s="108">
        <f>_xlfn.XLOOKUP($J593,'Stock Data'!$J$2:$J$1239,'Stock Data'!N$2:N$1239)</f>
        <v>66223.63</v>
      </c>
      <c r="O593" s="108">
        <f>_xlfn.XLOOKUP($J593,'Stock Data'!$J$2:$J$1239,'Stock Data'!O$2:O$1239)</f>
        <v>818336744</v>
      </c>
      <c r="P593" s="111">
        <f t="shared" si="39"/>
        <v>2.3263363694251155E-2</v>
      </c>
    </row>
    <row r="594" spans="1:16" x14ac:dyDescent="0.3">
      <c r="A594" s="101">
        <v>45271</v>
      </c>
      <c r="B594" s="106" t="str">
        <f t="shared" si="36"/>
        <v>Monday</v>
      </c>
      <c r="C594" s="108">
        <v>395</v>
      </c>
      <c r="D594" s="108">
        <v>395</v>
      </c>
      <c r="E594" s="108">
        <v>386.15</v>
      </c>
      <c r="F594" s="108">
        <v>390</v>
      </c>
      <c r="G594" s="108">
        <v>3700</v>
      </c>
      <c r="H594" s="111">
        <f t="shared" si="38"/>
        <v>-2.1108907908938091E-2</v>
      </c>
      <c r="J594" s="102">
        <f t="shared" si="37"/>
        <v>45271</v>
      </c>
      <c r="K594" s="108">
        <f>_xlfn.XLOOKUP($J594,'Stock Data'!$J$2:$J$1239,'Stock Data'!K$2:K$1239)</f>
        <v>66162.289999999994</v>
      </c>
      <c r="L594" s="108">
        <f>_xlfn.XLOOKUP($J594,'Stock Data'!$J$2:$J$1239,'Stock Data'!L$2:L$1239)</f>
        <v>66564.039999999994</v>
      </c>
      <c r="M594" s="108">
        <f>_xlfn.XLOOKUP($J594,'Stock Data'!$J$2:$J$1239,'Stock Data'!M$2:M$1239)</f>
        <v>65128.99</v>
      </c>
      <c r="N594" s="108">
        <f>_xlfn.XLOOKUP($J594,'Stock Data'!$J$2:$J$1239,'Stock Data'!N$2:N$1239)</f>
        <v>66012.320000000007</v>
      </c>
      <c r="O594" s="108">
        <f>_xlfn.XLOOKUP($J594,'Stock Data'!$J$2:$J$1239,'Stock Data'!O$2:O$1239)</f>
        <v>613393284</v>
      </c>
      <c r="P594" s="111">
        <f t="shared" si="39"/>
        <v>-3.1908549863545331E-3</v>
      </c>
    </row>
    <row r="595" spans="1:16" x14ac:dyDescent="0.3">
      <c r="A595" s="101">
        <v>45272</v>
      </c>
      <c r="B595" s="106" t="str">
        <f t="shared" si="36"/>
        <v>Tuesday</v>
      </c>
      <c r="C595" s="108">
        <v>394.9</v>
      </c>
      <c r="D595" s="108">
        <v>405</v>
      </c>
      <c r="E595" s="108">
        <v>394</v>
      </c>
      <c r="F595" s="108">
        <v>400.88</v>
      </c>
      <c r="G595" s="108">
        <v>21800</v>
      </c>
      <c r="H595" s="111">
        <f t="shared" si="38"/>
        <v>2.7897435897435884E-2</v>
      </c>
      <c r="J595" s="102">
        <f t="shared" si="37"/>
        <v>45272</v>
      </c>
      <c r="K595" s="108">
        <f>_xlfn.XLOOKUP($J595,'Stock Data'!$J$2:$J$1239,'Stock Data'!K$2:K$1239)</f>
        <v>66121.14</v>
      </c>
      <c r="L595" s="108">
        <f>_xlfn.XLOOKUP($J595,'Stock Data'!$J$2:$J$1239,'Stock Data'!L$2:L$1239)</f>
        <v>66604.039999999994</v>
      </c>
      <c r="M595" s="108">
        <f>_xlfn.XLOOKUP($J595,'Stock Data'!$J$2:$J$1239,'Stock Data'!M$2:M$1239)</f>
        <v>66121.13</v>
      </c>
      <c r="N595" s="108">
        <f>_xlfn.XLOOKUP($J595,'Stock Data'!$J$2:$J$1239,'Stock Data'!N$2:N$1239)</f>
        <v>66426.78</v>
      </c>
      <c r="O595" s="108">
        <f>_xlfn.XLOOKUP($J595,'Stock Data'!$J$2:$J$1239,'Stock Data'!O$2:O$1239)</f>
        <v>467908286</v>
      </c>
      <c r="P595" s="111">
        <f t="shared" si="39"/>
        <v>6.2785249783675499E-3</v>
      </c>
    </row>
    <row r="596" spans="1:16" x14ac:dyDescent="0.3">
      <c r="A596" s="101">
        <v>45273</v>
      </c>
      <c r="B596" s="106" t="str">
        <f t="shared" si="36"/>
        <v>Wednesday</v>
      </c>
      <c r="C596" s="108">
        <v>400</v>
      </c>
      <c r="D596" s="108">
        <v>400</v>
      </c>
      <c r="E596" s="108">
        <v>385</v>
      </c>
      <c r="F596" s="108">
        <v>385.77</v>
      </c>
      <c r="G596" s="108">
        <v>10300</v>
      </c>
      <c r="H596" s="111">
        <f t="shared" si="38"/>
        <v>-3.7692077429654795E-2</v>
      </c>
      <c r="J596" s="102">
        <f t="shared" si="37"/>
        <v>45273</v>
      </c>
      <c r="K596" s="108">
        <f>_xlfn.XLOOKUP($J596,'Stock Data'!$J$2:$J$1239,'Stock Data'!K$2:K$1239)</f>
        <v>66764.3</v>
      </c>
      <c r="L596" s="108">
        <f>_xlfn.XLOOKUP($J596,'Stock Data'!$J$2:$J$1239,'Stock Data'!L$2:L$1239)</f>
        <v>67093.960000000006</v>
      </c>
      <c r="M596" s="108">
        <f>_xlfn.XLOOKUP($J596,'Stock Data'!$J$2:$J$1239,'Stock Data'!M$2:M$1239)</f>
        <v>64427.38</v>
      </c>
      <c r="N596" s="108">
        <f>_xlfn.XLOOKUP($J596,'Stock Data'!$J$2:$J$1239,'Stock Data'!N$2:N$1239)</f>
        <v>65280.160000000003</v>
      </c>
      <c r="O596" s="108">
        <f>_xlfn.XLOOKUP($J596,'Stock Data'!$J$2:$J$1239,'Stock Data'!O$2:O$1239)</f>
        <v>677143245</v>
      </c>
      <c r="P596" s="111">
        <f t="shared" si="39"/>
        <v>-1.726141173785626E-2</v>
      </c>
    </row>
    <row r="597" spans="1:16" x14ac:dyDescent="0.3">
      <c r="A597" s="101">
        <v>45274</v>
      </c>
      <c r="B597" s="106" t="str">
        <f t="shared" si="36"/>
        <v>Thursday</v>
      </c>
      <c r="C597" s="108">
        <v>385</v>
      </c>
      <c r="D597" s="108">
        <v>386.75</v>
      </c>
      <c r="E597" s="108">
        <v>383</v>
      </c>
      <c r="F597" s="108">
        <v>383.39</v>
      </c>
      <c r="G597" s="108">
        <v>3300</v>
      </c>
      <c r="H597" s="111">
        <f t="shared" si="38"/>
        <v>-6.1694792233714275E-3</v>
      </c>
      <c r="J597" s="102">
        <f t="shared" si="37"/>
        <v>45274</v>
      </c>
      <c r="K597" s="108">
        <f>_xlfn.XLOOKUP($J597,'Stock Data'!$J$2:$J$1239,'Stock Data'!K$2:K$1239)</f>
        <v>65323.06</v>
      </c>
      <c r="L597" s="108">
        <f>_xlfn.XLOOKUP($J597,'Stock Data'!$J$2:$J$1239,'Stock Data'!L$2:L$1239)</f>
        <v>65622.55</v>
      </c>
      <c r="M597" s="108">
        <f>_xlfn.XLOOKUP($J597,'Stock Data'!$J$2:$J$1239,'Stock Data'!M$2:M$1239)</f>
        <v>64437.69</v>
      </c>
      <c r="N597" s="108">
        <f>_xlfn.XLOOKUP($J597,'Stock Data'!$J$2:$J$1239,'Stock Data'!N$2:N$1239)</f>
        <v>65450.18</v>
      </c>
      <c r="O597" s="108">
        <f>_xlfn.XLOOKUP($J597,'Stock Data'!$J$2:$J$1239,'Stock Data'!O$2:O$1239)</f>
        <v>407559936</v>
      </c>
      <c r="P597" s="111">
        <f t="shared" si="39"/>
        <v>2.604466655718932E-3</v>
      </c>
    </row>
    <row r="598" spans="1:16" x14ac:dyDescent="0.3">
      <c r="A598" s="101">
        <v>45275</v>
      </c>
      <c r="B598" s="106" t="str">
        <f t="shared" si="36"/>
        <v>Friday</v>
      </c>
      <c r="C598" s="108">
        <v>389.89</v>
      </c>
      <c r="D598" s="108">
        <v>390</v>
      </c>
      <c r="E598" s="108">
        <v>382</v>
      </c>
      <c r="F598" s="108">
        <v>383.06</v>
      </c>
      <c r="G598" s="108">
        <v>2500</v>
      </c>
      <c r="H598" s="111">
        <f t="shared" si="38"/>
        <v>-8.6074232504756022E-4</v>
      </c>
      <c r="J598" s="102">
        <f t="shared" si="37"/>
        <v>45275</v>
      </c>
      <c r="K598" s="108">
        <f>_xlfn.XLOOKUP($J598,'Stock Data'!$J$2:$J$1239,'Stock Data'!K$2:K$1239)</f>
        <v>65774.740000000005</v>
      </c>
      <c r="L598" s="108">
        <f>_xlfn.XLOOKUP($J598,'Stock Data'!$J$2:$J$1239,'Stock Data'!L$2:L$1239)</f>
        <v>66346.759999999995</v>
      </c>
      <c r="M598" s="108">
        <f>_xlfn.XLOOKUP($J598,'Stock Data'!$J$2:$J$1239,'Stock Data'!M$2:M$1239)</f>
        <v>65559.48</v>
      </c>
      <c r="N598" s="108">
        <f>_xlfn.XLOOKUP($J598,'Stock Data'!$J$2:$J$1239,'Stock Data'!N$2:N$1239)</f>
        <v>66130.02</v>
      </c>
      <c r="O598" s="108">
        <f>_xlfn.XLOOKUP($J598,'Stock Data'!$J$2:$J$1239,'Stock Data'!O$2:O$1239)</f>
        <v>984029483</v>
      </c>
      <c r="P598" s="111">
        <f t="shared" si="39"/>
        <v>1.0387137208790011E-2</v>
      </c>
    </row>
    <row r="599" spans="1:16" x14ac:dyDescent="0.3">
      <c r="A599" s="101">
        <v>45278</v>
      </c>
      <c r="B599" s="106" t="str">
        <f t="shared" si="36"/>
        <v>Monday</v>
      </c>
      <c r="C599" s="108">
        <v>374.3</v>
      </c>
      <c r="D599" s="108">
        <v>375.21</v>
      </c>
      <c r="E599" s="108">
        <v>374.11</v>
      </c>
      <c r="F599" s="108">
        <v>374.97</v>
      </c>
      <c r="G599" s="108">
        <v>2800</v>
      </c>
      <c r="H599" s="111">
        <f t="shared" si="38"/>
        <v>-2.1119406881428431E-2</v>
      </c>
      <c r="J599" s="102">
        <f t="shared" si="37"/>
        <v>45278</v>
      </c>
      <c r="K599" s="108">
        <f>_xlfn.XLOOKUP($J599,'Stock Data'!$J$2:$J$1239,'Stock Data'!K$2:K$1239)</f>
        <v>66525.7</v>
      </c>
      <c r="L599" s="108">
        <f>_xlfn.XLOOKUP($J599,'Stock Data'!$J$2:$J$1239,'Stock Data'!L$2:L$1239)</f>
        <v>66586.61</v>
      </c>
      <c r="M599" s="108">
        <f>_xlfn.XLOOKUP($J599,'Stock Data'!$J$2:$J$1239,'Stock Data'!M$2:M$1239)</f>
        <v>65064.94</v>
      </c>
      <c r="N599" s="108">
        <f>_xlfn.XLOOKUP($J599,'Stock Data'!$J$2:$J$1239,'Stock Data'!N$2:N$1239)</f>
        <v>65204.67</v>
      </c>
      <c r="O599" s="108">
        <f>_xlfn.XLOOKUP($J599,'Stock Data'!$J$2:$J$1239,'Stock Data'!O$2:O$1239)</f>
        <v>963383501</v>
      </c>
      <c r="P599" s="111">
        <f t="shared" si="39"/>
        <v>-1.399288855500128E-2</v>
      </c>
    </row>
    <row r="600" spans="1:16" x14ac:dyDescent="0.3">
      <c r="A600" s="101">
        <v>45279</v>
      </c>
      <c r="B600" s="106" t="str">
        <f t="shared" si="36"/>
        <v>Tuesday</v>
      </c>
      <c r="C600" s="108">
        <v>365</v>
      </c>
      <c r="D600" s="108">
        <v>368</v>
      </c>
      <c r="E600" s="108">
        <v>350</v>
      </c>
      <c r="F600" s="108">
        <v>350</v>
      </c>
      <c r="G600" s="108">
        <v>10200</v>
      </c>
      <c r="H600" s="111">
        <f t="shared" si="38"/>
        <v>-6.659199402618883E-2</v>
      </c>
      <c r="J600" s="102">
        <f t="shared" si="37"/>
        <v>45279</v>
      </c>
      <c r="K600" s="108">
        <f>_xlfn.XLOOKUP($J600,'Stock Data'!$J$2:$J$1239,'Stock Data'!K$2:K$1239)</f>
        <v>65124.3</v>
      </c>
      <c r="L600" s="108">
        <f>_xlfn.XLOOKUP($J600,'Stock Data'!$J$2:$J$1239,'Stock Data'!L$2:L$1239)</f>
        <v>65132.03</v>
      </c>
      <c r="M600" s="108">
        <f>_xlfn.XLOOKUP($J600,'Stock Data'!$J$2:$J$1239,'Stock Data'!M$2:M$1239)</f>
        <v>62360.78</v>
      </c>
      <c r="N600" s="108">
        <f>_xlfn.XLOOKUP($J600,'Stock Data'!$J$2:$J$1239,'Stock Data'!N$2:N$1239)</f>
        <v>62833.03</v>
      </c>
      <c r="O600" s="108">
        <f>_xlfn.XLOOKUP($J600,'Stock Data'!$J$2:$J$1239,'Stock Data'!O$2:O$1239)</f>
        <v>949995503</v>
      </c>
      <c r="P600" s="111">
        <f t="shared" si="39"/>
        <v>-3.6372241436081178E-2</v>
      </c>
    </row>
    <row r="601" spans="1:16" x14ac:dyDescent="0.3">
      <c r="A601" s="101">
        <v>45280</v>
      </c>
      <c r="B601" s="106" t="str">
        <f t="shared" si="36"/>
        <v>Wednesday</v>
      </c>
      <c r="C601" s="108">
        <v>345</v>
      </c>
      <c r="D601" s="108">
        <v>358.99</v>
      </c>
      <c r="E601" s="108">
        <v>343</v>
      </c>
      <c r="F601" s="108">
        <v>358.99</v>
      </c>
      <c r="G601" s="108">
        <v>1500</v>
      </c>
      <c r="H601" s="111">
        <f t="shared" si="38"/>
        <v>2.5685714285714312E-2</v>
      </c>
      <c r="J601" s="102">
        <f t="shared" si="37"/>
        <v>45280</v>
      </c>
      <c r="K601" s="108">
        <f>_xlfn.XLOOKUP($J601,'Stock Data'!$J$2:$J$1239,'Stock Data'!K$2:K$1239)</f>
        <v>62862.54</v>
      </c>
      <c r="L601" s="108">
        <f>_xlfn.XLOOKUP($J601,'Stock Data'!$J$2:$J$1239,'Stock Data'!L$2:L$1239)</f>
        <v>63261.05</v>
      </c>
      <c r="M601" s="108">
        <f>_xlfn.XLOOKUP($J601,'Stock Data'!$J$2:$J$1239,'Stock Data'!M$2:M$1239)</f>
        <v>61082.5</v>
      </c>
      <c r="N601" s="108">
        <f>_xlfn.XLOOKUP($J601,'Stock Data'!$J$2:$J$1239,'Stock Data'!N$2:N$1239)</f>
        <v>62448.01</v>
      </c>
      <c r="O601" s="108">
        <f>_xlfn.XLOOKUP($J601,'Stock Data'!$J$2:$J$1239,'Stock Data'!O$2:O$1239)</f>
        <v>662624425</v>
      </c>
      <c r="P601" s="111">
        <f t="shared" si="39"/>
        <v>-6.1276688391439472E-3</v>
      </c>
    </row>
    <row r="602" spans="1:16" x14ac:dyDescent="0.3">
      <c r="A602" s="101">
        <v>45281</v>
      </c>
      <c r="B602" s="106" t="str">
        <f t="shared" si="36"/>
        <v>Thursday</v>
      </c>
      <c r="C602" s="108">
        <v>349.01</v>
      </c>
      <c r="D602" s="108">
        <v>368</v>
      </c>
      <c r="E602" s="108">
        <v>349</v>
      </c>
      <c r="F602" s="108">
        <v>359.9</v>
      </c>
      <c r="G602" s="108">
        <v>2700</v>
      </c>
      <c r="H602" s="111">
        <f t="shared" si="38"/>
        <v>2.534889551240893E-3</v>
      </c>
      <c r="J602" s="102">
        <f t="shared" si="37"/>
        <v>45281</v>
      </c>
      <c r="K602" s="108">
        <f>_xlfn.XLOOKUP($J602,'Stock Data'!$J$2:$J$1239,'Stock Data'!K$2:K$1239)</f>
        <v>62742.26</v>
      </c>
      <c r="L602" s="108">
        <f>_xlfn.XLOOKUP($J602,'Stock Data'!$J$2:$J$1239,'Stock Data'!L$2:L$1239)</f>
        <v>62850.09</v>
      </c>
      <c r="M602" s="108">
        <f>_xlfn.XLOOKUP($J602,'Stock Data'!$J$2:$J$1239,'Stock Data'!M$2:M$1239)</f>
        <v>61750.97</v>
      </c>
      <c r="N602" s="108">
        <f>_xlfn.XLOOKUP($J602,'Stock Data'!$J$2:$J$1239,'Stock Data'!N$2:N$1239)</f>
        <v>62693.56</v>
      </c>
      <c r="O602" s="108">
        <f>_xlfn.XLOOKUP($J602,'Stock Data'!$J$2:$J$1239,'Stock Data'!O$2:O$1239)</f>
        <v>527220317</v>
      </c>
      <c r="P602" s="111">
        <f t="shared" si="39"/>
        <v>3.9320708538189706E-3</v>
      </c>
    </row>
    <row r="603" spans="1:16" x14ac:dyDescent="0.3">
      <c r="A603" s="101">
        <v>45282</v>
      </c>
      <c r="B603" s="106" t="str">
        <f t="shared" si="36"/>
        <v>Friday</v>
      </c>
      <c r="C603" s="108">
        <v>360.01</v>
      </c>
      <c r="D603" s="108">
        <v>360.5</v>
      </c>
      <c r="E603" s="108">
        <v>355</v>
      </c>
      <c r="F603" s="108">
        <v>355.6</v>
      </c>
      <c r="G603" s="108">
        <v>1100</v>
      </c>
      <c r="H603" s="111">
        <f t="shared" si="38"/>
        <v>-1.1947763267574201E-2</v>
      </c>
      <c r="J603" s="102">
        <f t="shared" si="37"/>
        <v>45282</v>
      </c>
      <c r="K603" s="108">
        <f>_xlfn.XLOOKUP($J603,'Stock Data'!$J$2:$J$1239,'Stock Data'!K$2:K$1239)</f>
        <v>62838.18</v>
      </c>
      <c r="L603" s="108">
        <f>_xlfn.XLOOKUP($J603,'Stock Data'!$J$2:$J$1239,'Stock Data'!L$2:L$1239)</f>
        <v>62995.21</v>
      </c>
      <c r="M603" s="108">
        <f>_xlfn.XLOOKUP($J603,'Stock Data'!$J$2:$J$1239,'Stock Data'!M$2:M$1239)</f>
        <v>61569.13</v>
      </c>
      <c r="N603" s="108">
        <f>_xlfn.XLOOKUP($J603,'Stock Data'!$J$2:$J$1239,'Stock Data'!N$2:N$1239)</f>
        <v>61705.09</v>
      </c>
      <c r="O603" s="108">
        <f>_xlfn.XLOOKUP($J603,'Stock Data'!$J$2:$J$1239,'Stock Data'!O$2:O$1239)</f>
        <v>333554752</v>
      </c>
      <c r="P603" s="111">
        <f t="shared" si="39"/>
        <v>-1.5766691188058249E-2</v>
      </c>
    </row>
    <row r="604" spans="1:16" x14ac:dyDescent="0.3">
      <c r="A604" s="101">
        <v>45286</v>
      </c>
      <c r="B604" s="106" t="str">
        <f t="shared" si="36"/>
        <v>Tuesday</v>
      </c>
      <c r="C604" s="108">
        <v>356.1</v>
      </c>
      <c r="D604" s="108">
        <v>358</v>
      </c>
      <c r="E604" s="108">
        <v>350.01</v>
      </c>
      <c r="F604" s="108">
        <v>354</v>
      </c>
      <c r="G604" s="108">
        <v>800</v>
      </c>
      <c r="H604" s="111">
        <f t="shared" si="38"/>
        <v>-4.4994375703037758E-3</v>
      </c>
      <c r="J604" s="102">
        <f t="shared" si="37"/>
        <v>45286</v>
      </c>
      <c r="K604" s="108">
        <f>_xlfn.XLOOKUP($J604,'Stock Data'!$J$2:$J$1239,'Stock Data'!K$2:K$1239)</f>
        <v>61606.46</v>
      </c>
      <c r="L604" s="108">
        <f>_xlfn.XLOOKUP($J604,'Stock Data'!$J$2:$J$1239,'Stock Data'!L$2:L$1239)</f>
        <v>61634.55</v>
      </c>
      <c r="M604" s="108">
        <f>_xlfn.XLOOKUP($J604,'Stock Data'!$J$2:$J$1239,'Stock Data'!M$2:M$1239)</f>
        <v>59026.81</v>
      </c>
      <c r="N604" s="108">
        <f>_xlfn.XLOOKUP($J604,'Stock Data'!$J$2:$J$1239,'Stock Data'!N$2:N$1239)</f>
        <v>59170.97</v>
      </c>
      <c r="O604" s="108">
        <f>_xlfn.XLOOKUP($J604,'Stock Data'!$J$2:$J$1239,'Stock Data'!O$2:O$1239)</f>
        <v>396481194</v>
      </c>
      <c r="P604" s="111">
        <f t="shared" si="39"/>
        <v>-4.1068248988859676E-2</v>
      </c>
    </row>
    <row r="605" spans="1:16" x14ac:dyDescent="0.3">
      <c r="A605" s="101">
        <v>45287</v>
      </c>
      <c r="B605" s="106" t="str">
        <f t="shared" si="36"/>
        <v>Wednesday</v>
      </c>
      <c r="C605" s="108">
        <v>363.93</v>
      </c>
      <c r="D605" s="108">
        <v>363.93</v>
      </c>
      <c r="E605" s="108">
        <v>335</v>
      </c>
      <c r="F605" s="108">
        <v>336.83</v>
      </c>
      <c r="G605" s="108">
        <v>9100</v>
      </c>
      <c r="H605" s="111">
        <f t="shared" si="38"/>
        <v>-4.8502824858757107E-2</v>
      </c>
      <c r="J605" s="102">
        <f t="shared" si="37"/>
        <v>45287</v>
      </c>
      <c r="K605" s="108">
        <f>_xlfn.XLOOKUP($J605,'Stock Data'!$J$2:$J$1239,'Stock Data'!K$2:K$1239)</f>
        <v>59097.62</v>
      </c>
      <c r="L605" s="108">
        <f>_xlfn.XLOOKUP($J605,'Stock Data'!$J$2:$J$1239,'Stock Data'!L$2:L$1239)</f>
        <v>61009.87</v>
      </c>
      <c r="M605" s="108">
        <f>_xlfn.XLOOKUP($J605,'Stock Data'!$J$2:$J$1239,'Stock Data'!M$2:M$1239)</f>
        <v>58758.48</v>
      </c>
      <c r="N605" s="108">
        <f>_xlfn.XLOOKUP($J605,'Stock Data'!$J$2:$J$1239,'Stock Data'!N$2:N$1239)</f>
        <v>60863.62</v>
      </c>
      <c r="O605" s="108">
        <f>_xlfn.XLOOKUP($J605,'Stock Data'!$J$2:$J$1239,'Stock Data'!O$2:O$1239)</f>
        <v>394318118</v>
      </c>
      <c r="P605" s="111">
        <f t="shared" si="39"/>
        <v>2.8606088424779946E-2</v>
      </c>
    </row>
    <row r="606" spans="1:16" x14ac:dyDescent="0.3">
      <c r="A606" s="101">
        <v>45288</v>
      </c>
      <c r="B606" s="106" t="str">
        <f t="shared" si="36"/>
        <v>Thursday</v>
      </c>
      <c r="C606" s="108">
        <v>348</v>
      </c>
      <c r="D606" s="108">
        <v>349</v>
      </c>
      <c r="E606" s="108">
        <v>343</v>
      </c>
      <c r="F606" s="108">
        <v>343</v>
      </c>
      <c r="G606" s="108">
        <v>1800</v>
      </c>
      <c r="H606" s="111">
        <f t="shared" si="38"/>
        <v>1.8317845797583398E-2</v>
      </c>
      <c r="J606" s="102">
        <f t="shared" si="37"/>
        <v>45288</v>
      </c>
      <c r="K606" s="108">
        <f>_xlfn.XLOOKUP($J606,'Stock Data'!$J$2:$J$1239,'Stock Data'!K$2:K$1239)</f>
        <v>61130.13</v>
      </c>
      <c r="L606" s="108">
        <f>_xlfn.XLOOKUP($J606,'Stock Data'!$J$2:$J$1239,'Stock Data'!L$2:L$1239)</f>
        <v>62750.77</v>
      </c>
      <c r="M606" s="108">
        <f>_xlfn.XLOOKUP($J606,'Stock Data'!$J$2:$J$1239,'Stock Data'!M$2:M$1239)</f>
        <v>61092.27</v>
      </c>
      <c r="N606" s="108">
        <f>_xlfn.XLOOKUP($J606,'Stock Data'!$J$2:$J$1239,'Stock Data'!N$2:N$1239)</f>
        <v>62052.23</v>
      </c>
      <c r="O606" s="108">
        <f>_xlfn.XLOOKUP($J606,'Stock Data'!$J$2:$J$1239,'Stock Data'!O$2:O$1239)</f>
        <v>378619990</v>
      </c>
      <c r="P606" s="111">
        <f t="shared" si="39"/>
        <v>1.9529071718047668E-2</v>
      </c>
    </row>
    <row r="607" spans="1:16" x14ac:dyDescent="0.3">
      <c r="A607" s="101">
        <v>45289</v>
      </c>
      <c r="B607" s="106" t="str">
        <f t="shared" si="36"/>
        <v>Friday</v>
      </c>
      <c r="C607" s="108">
        <v>349</v>
      </c>
      <c r="D607" s="108">
        <v>355</v>
      </c>
      <c r="E607" s="108">
        <v>341.02</v>
      </c>
      <c r="F607" s="108">
        <v>350.82</v>
      </c>
      <c r="G607" s="108">
        <v>11400</v>
      </c>
      <c r="H607" s="111">
        <f t="shared" si="38"/>
        <v>2.2798833819241963E-2</v>
      </c>
      <c r="J607" s="102">
        <f t="shared" si="37"/>
        <v>45289</v>
      </c>
      <c r="K607" s="108">
        <f>_xlfn.XLOOKUP($J607,'Stock Data'!$J$2:$J$1239,'Stock Data'!K$2:K$1239)</f>
        <v>62225.33</v>
      </c>
      <c r="L607" s="108">
        <f>_xlfn.XLOOKUP($J607,'Stock Data'!$J$2:$J$1239,'Stock Data'!L$2:L$1239)</f>
        <v>62644.38</v>
      </c>
      <c r="M607" s="108">
        <f>_xlfn.XLOOKUP($J607,'Stock Data'!$J$2:$J$1239,'Stock Data'!M$2:M$1239)</f>
        <v>61807.54</v>
      </c>
      <c r="N607" s="108">
        <f>_xlfn.XLOOKUP($J607,'Stock Data'!$J$2:$J$1239,'Stock Data'!N$2:N$1239)</f>
        <v>62451.040000000001</v>
      </c>
      <c r="O607" s="108">
        <f>_xlfn.XLOOKUP($J607,'Stock Data'!$J$2:$J$1239,'Stock Data'!O$2:O$1239)</f>
        <v>362722668</v>
      </c>
      <c r="P607" s="111">
        <f t="shared" si="39"/>
        <v>6.4270051213308156E-3</v>
      </c>
    </row>
    <row r="608" spans="1:16" x14ac:dyDescent="0.3">
      <c r="A608" s="101">
        <v>45292</v>
      </c>
      <c r="B608" s="106" t="str">
        <f t="shared" si="36"/>
        <v>Monday</v>
      </c>
      <c r="C608" s="108">
        <v>360</v>
      </c>
      <c r="D608" s="108">
        <v>369.5</v>
      </c>
      <c r="E608" s="108">
        <v>360</v>
      </c>
      <c r="F608" s="108">
        <v>369.16</v>
      </c>
      <c r="G608" s="108">
        <v>1800</v>
      </c>
      <c r="H608" s="111">
        <f t="shared" si="38"/>
        <v>5.2277521235961556E-2</v>
      </c>
      <c r="J608" s="102">
        <f t="shared" si="37"/>
        <v>45292</v>
      </c>
      <c r="K608" s="108">
        <f>_xlfn.XLOOKUP($J608,'Stock Data'!$J$2:$J$1239,'Stock Data'!K$2:K$1239)</f>
        <v>62696.99</v>
      </c>
      <c r="L608" s="108">
        <f>_xlfn.XLOOKUP($J608,'Stock Data'!$J$2:$J$1239,'Stock Data'!L$2:L$1239)</f>
        <v>64718.879999999997</v>
      </c>
      <c r="M608" s="108">
        <f>_xlfn.XLOOKUP($J608,'Stock Data'!$J$2:$J$1239,'Stock Data'!M$2:M$1239)</f>
        <v>62672.959999999999</v>
      </c>
      <c r="N608" s="108">
        <f>_xlfn.XLOOKUP($J608,'Stock Data'!$J$2:$J$1239,'Stock Data'!N$2:N$1239)</f>
        <v>64661.78</v>
      </c>
      <c r="O608" s="108">
        <f>_xlfn.XLOOKUP($J608,'Stock Data'!$J$2:$J$1239,'Stock Data'!O$2:O$1239)</f>
        <v>339925632</v>
      </c>
      <c r="P608" s="111">
        <f t="shared" si="39"/>
        <v>3.5399570607631159E-2</v>
      </c>
    </row>
    <row r="609" spans="1:16" x14ac:dyDescent="0.3">
      <c r="A609" s="101">
        <v>45293</v>
      </c>
      <c r="B609" s="106" t="str">
        <f t="shared" si="36"/>
        <v>Tuesday</v>
      </c>
      <c r="C609" s="108">
        <v>360</v>
      </c>
      <c r="D609" s="108">
        <v>361</v>
      </c>
      <c r="E609" s="108">
        <v>357.01</v>
      </c>
      <c r="F609" s="108">
        <v>361</v>
      </c>
      <c r="G609" s="108">
        <v>800</v>
      </c>
      <c r="H609" s="111">
        <f t="shared" si="38"/>
        <v>-2.2104236645357093E-2</v>
      </c>
      <c r="J609" s="102">
        <f t="shared" si="37"/>
        <v>45293</v>
      </c>
      <c r="K609" s="108">
        <f>_xlfn.XLOOKUP($J609,'Stock Data'!$J$2:$J$1239,'Stock Data'!K$2:K$1239)</f>
        <v>65120.39</v>
      </c>
      <c r="L609" s="108">
        <f>_xlfn.XLOOKUP($J609,'Stock Data'!$J$2:$J$1239,'Stock Data'!L$2:L$1239)</f>
        <v>65333.69</v>
      </c>
      <c r="M609" s="108">
        <f>_xlfn.XLOOKUP($J609,'Stock Data'!$J$2:$J$1239,'Stock Data'!M$2:M$1239)</f>
        <v>64213.62</v>
      </c>
      <c r="N609" s="108">
        <f>_xlfn.XLOOKUP($J609,'Stock Data'!$J$2:$J$1239,'Stock Data'!N$2:N$1239)</f>
        <v>64349.599999999999</v>
      </c>
      <c r="O609" s="108">
        <f>_xlfn.XLOOKUP($J609,'Stock Data'!$J$2:$J$1239,'Stock Data'!O$2:O$1239)</f>
        <v>424015769</v>
      </c>
      <c r="P609" s="111">
        <f t="shared" si="39"/>
        <v>-4.8278906024548087E-3</v>
      </c>
    </row>
    <row r="610" spans="1:16" x14ac:dyDescent="0.3">
      <c r="A610" s="101">
        <v>45294</v>
      </c>
      <c r="B610" s="106" t="str">
        <f t="shared" si="36"/>
        <v>Wednesday</v>
      </c>
      <c r="C610" s="108">
        <v>360</v>
      </c>
      <c r="D610" s="108">
        <v>365</v>
      </c>
      <c r="E610" s="108">
        <v>360</v>
      </c>
      <c r="F610" s="108">
        <v>364.09</v>
      </c>
      <c r="G610" s="108">
        <v>1500</v>
      </c>
      <c r="H610" s="111">
        <f t="shared" si="38"/>
        <v>8.5595567867035316E-3</v>
      </c>
      <c r="J610" s="102">
        <f t="shared" si="37"/>
        <v>45294</v>
      </c>
      <c r="K610" s="108">
        <f>_xlfn.XLOOKUP($J610,'Stock Data'!$J$2:$J$1239,'Stock Data'!K$2:K$1239)</f>
        <v>64504.22</v>
      </c>
      <c r="L610" s="108">
        <f>_xlfn.XLOOKUP($J610,'Stock Data'!$J$2:$J$1239,'Stock Data'!L$2:L$1239)</f>
        <v>65244.6</v>
      </c>
      <c r="M610" s="108">
        <f>_xlfn.XLOOKUP($J610,'Stock Data'!$J$2:$J$1239,'Stock Data'!M$2:M$1239)</f>
        <v>64219.54</v>
      </c>
      <c r="N610" s="108">
        <f>_xlfn.XLOOKUP($J610,'Stock Data'!$J$2:$J$1239,'Stock Data'!N$2:N$1239)</f>
        <v>64646.84</v>
      </c>
      <c r="O610" s="108">
        <f>_xlfn.XLOOKUP($J610,'Stock Data'!$J$2:$J$1239,'Stock Data'!O$2:O$1239)</f>
        <v>417377628</v>
      </c>
      <c r="P610" s="111">
        <f t="shared" si="39"/>
        <v>4.6191429317353639E-3</v>
      </c>
    </row>
    <row r="611" spans="1:16" x14ac:dyDescent="0.3">
      <c r="A611" s="101">
        <v>45295</v>
      </c>
      <c r="B611" s="106" t="str">
        <f t="shared" si="36"/>
        <v>Thursday</v>
      </c>
      <c r="C611" s="108">
        <v>362.9</v>
      </c>
      <c r="D611" s="108">
        <v>363</v>
      </c>
      <c r="E611" s="108">
        <v>355.06</v>
      </c>
      <c r="F611" s="108">
        <v>359.38</v>
      </c>
      <c r="G611" s="108">
        <v>1700</v>
      </c>
      <c r="H611" s="111">
        <f t="shared" si="38"/>
        <v>-1.2936361888543985E-2</v>
      </c>
      <c r="J611" s="102">
        <f t="shared" si="37"/>
        <v>45295</v>
      </c>
      <c r="K611" s="108">
        <f>_xlfn.XLOOKUP($J611,'Stock Data'!$J$2:$J$1239,'Stock Data'!K$2:K$1239)</f>
        <v>64815.34</v>
      </c>
      <c r="L611" s="108">
        <f>_xlfn.XLOOKUP($J611,'Stock Data'!$J$2:$J$1239,'Stock Data'!L$2:L$1239)</f>
        <v>64936.75</v>
      </c>
      <c r="M611" s="108">
        <f>_xlfn.XLOOKUP($J611,'Stock Data'!$J$2:$J$1239,'Stock Data'!M$2:M$1239)</f>
        <v>64098.1</v>
      </c>
      <c r="N611" s="108">
        <f>_xlfn.XLOOKUP($J611,'Stock Data'!$J$2:$J$1239,'Stock Data'!N$2:N$1239)</f>
        <v>64639.15</v>
      </c>
      <c r="O611" s="108">
        <f>_xlfn.XLOOKUP($J611,'Stock Data'!$J$2:$J$1239,'Stock Data'!O$2:O$1239)</f>
        <v>322736254</v>
      </c>
      <c r="P611" s="111">
        <f t="shared" si="39"/>
        <v>-1.1895399682327942E-4</v>
      </c>
    </row>
    <row r="612" spans="1:16" x14ac:dyDescent="0.3">
      <c r="A612" s="101">
        <v>45296</v>
      </c>
      <c r="B612" s="106" t="str">
        <f t="shared" si="36"/>
        <v>Friday</v>
      </c>
      <c r="C612" s="108">
        <v>367.99</v>
      </c>
      <c r="D612" s="108">
        <v>386</v>
      </c>
      <c r="E612" s="108">
        <v>355</v>
      </c>
      <c r="F612" s="108">
        <v>375</v>
      </c>
      <c r="G612" s="108">
        <v>138200</v>
      </c>
      <c r="H612" s="111">
        <f t="shared" si="38"/>
        <v>4.346374311313931E-2</v>
      </c>
      <c r="J612" s="102">
        <f t="shared" si="37"/>
        <v>45296</v>
      </c>
      <c r="K612" s="108">
        <f>_xlfn.XLOOKUP($J612,'Stock Data'!$J$2:$J$1239,'Stock Data'!K$2:K$1239)</f>
        <v>64738.85</v>
      </c>
      <c r="L612" s="108">
        <f>_xlfn.XLOOKUP($J612,'Stock Data'!$J$2:$J$1239,'Stock Data'!L$2:L$1239)</f>
        <v>65077.47</v>
      </c>
      <c r="M612" s="108">
        <f>_xlfn.XLOOKUP($J612,'Stock Data'!$J$2:$J$1239,'Stock Data'!M$2:M$1239)</f>
        <v>63757.95</v>
      </c>
      <c r="N612" s="108">
        <f>_xlfn.XLOOKUP($J612,'Stock Data'!$J$2:$J$1239,'Stock Data'!N$2:N$1239)</f>
        <v>64514.89</v>
      </c>
      <c r="O612" s="108">
        <f>_xlfn.XLOOKUP($J612,'Stock Data'!$J$2:$J$1239,'Stock Data'!O$2:O$1239)</f>
        <v>718032345</v>
      </c>
      <c r="P612" s="111">
        <f t="shared" si="39"/>
        <v>-1.9223643875267858E-3</v>
      </c>
    </row>
    <row r="613" spans="1:16" x14ac:dyDescent="0.3">
      <c r="A613" s="101">
        <v>45299</v>
      </c>
      <c r="B613" s="106" t="str">
        <f t="shared" si="36"/>
        <v>Monday</v>
      </c>
      <c r="C613" s="108">
        <v>380</v>
      </c>
      <c r="D613" s="108">
        <v>400</v>
      </c>
      <c r="E613" s="108">
        <v>380</v>
      </c>
      <c r="F613" s="108">
        <v>384.41</v>
      </c>
      <c r="G613" s="108">
        <v>32300</v>
      </c>
      <c r="H613" s="111">
        <f t="shared" si="38"/>
        <v>2.5093333333333401E-2</v>
      </c>
      <c r="J613" s="102">
        <f t="shared" si="37"/>
        <v>45299</v>
      </c>
      <c r="K613" s="108">
        <f>_xlfn.XLOOKUP($J613,'Stock Data'!$J$2:$J$1239,'Stock Data'!K$2:K$1239)</f>
        <v>64684.23</v>
      </c>
      <c r="L613" s="108">
        <f>_xlfn.XLOOKUP($J613,'Stock Data'!$J$2:$J$1239,'Stock Data'!L$2:L$1239)</f>
        <v>65069.43</v>
      </c>
      <c r="M613" s="108">
        <f>_xlfn.XLOOKUP($J613,'Stock Data'!$J$2:$J$1239,'Stock Data'!M$2:M$1239)</f>
        <v>64183.519999999997</v>
      </c>
      <c r="N613" s="108">
        <f>_xlfn.XLOOKUP($J613,'Stock Data'!$J$2:$J$1239,'Stock Data'!N$2:N$1239)</f>
        <v>64237.02</v>
      </c>
      <c r="O613" s="108">
        <f>_xlfn.XLOOKUP($J613,'Stock Data'!$J$2:$J$1239,'Stock Data'!O$2:O$1239)</f>
        <v>314518273</v>
      </c>
      <c r="P613" s="111">
        <f t="shared" si="39"/>
        <v>-4.30706771723555E-3</v>
      </c>
    </row>
    <row r="614" spans="1:16" x14ac:dyDescent="0.3">
      <c r="A614" s="101">
        <v>45300</v>
      </c>
      <c r="B614" s="106" t="str">
        <f t="shared" si="36"/>
        <v>Tuesday</v>
      </c>
      <c r="C614" s="108">
        <v>390</v>
      </c>
      <c r="D614" s="108">
        <v>399.3</v>
      </c>
      <c r="E614" s="108">
        <v>381</v>
      </c>
      <c r="F614" s="108">
        <v>392.9</v>
      </c>
      <c r="G614" s="108">
        <v>9400</v>
      </c>
      <c r="H614" s="111">
        <f t="shared" si="38"/>
        <v>2.2085793813896495E-2</v>
      </c>
      <c r="J614" s="102">
        <f t="shared" si="37"/>
        <v>45300</v>
      </c>
      <c r="K614" s="108">
        <f>_xlfn.XLOOKUP($J614,'Stock Data'!$J$2:$J$1239,'Stock Data'!K$2:K$1239)</f>
        <v>64536.58</v>
      </c>
      <c r="L614" s="108">
        <f>_xlfn.XLOOKUP($J614,'Stock Data'!$J$2:$J$1239,'Stock Data'!L$2:L$1239)</f>
        <v>64786.35</v>
      </c>
      <c r="M614" s="108">
        <f>_xlfn.XLOOKUP($J614,'Stock Data'!$J$2:$J$1239,'Stock Data'!M$2:M$1239)</f>
        <v>63878.21</v>
      </c>
      <c r="N614" s="108">
        <f>_xlfn.XLOOKUP($J614,'Stock Data'!$J$2:$J$1239,'Stock Data'!N$2:N$1239)</f>
        <v>64170.57</v>
      </c>
      <c r="O614" s="108">
        <f>_xlfn.XLOOKUP($J614,'Stock Data'!$J$2:$J$1239,'Stock Data'!O$2:O$1239)</f>
        <v>253614365</v>
      </c>
      <c r="P614" s="111">
        <f t="shared" si="39"/>
        <v>-1.0344502282328336E-3</v>
      </c>
    </row>
    <row r="615" spans="1:16" x14ac:dyDescent="0.3">
      <c r="A615" s="101">
        <v>45301</v>
      </c>
      <c r="B615" s="106" t="str">
        <f t="shared" si="36"/>
        <v>Wednesday</v>
      </c>
      <c r="C615" s="108">
        <v>390</v>
      </c>
      <c r="D615" s="108">
        <v>394.9</v>
      </c>
      <c r="E615" s="108">
        <v>388</v>
      </c>
      <c r="F615" s="108">
        <v>388.3</v>
      </c>
      <c r="G615" s="108">
        <v>4000</v>
      </c>
      <c r="H615" s="111">
        <f t="shared" si="38"/>
        <v>-1.1707813693051581E-2</v>
      </c>
      <c r="J615" s="102">
        <f t="shared" si="37"/>
        <v>45301</v>
      </c>
      <c r="K615" s="108">
        <f>_xlfn.XLOOKUP($J615,'Stock Data'!$J$2:$J$1239,'Stock Data'!K$2:K$1239)</f>
        <v>64234.83</v>
      </c>
      <c r="L615" s="108">
        <f>_xlfn.XLOOKUP($J615,'Stock Data'!$J$2:$J$1239,'Stock Data'!L$2:L$1239)</f>
        <v>64550.94</v>
      </c>
      <c r="M615" s="108">
        <f>_xlfn.XLOOKUP($J615,'Stock Data'!$J$2:$J$1239,'Stock Data'!M$2:M$1239)</f>
        <v>63873.63</v>
      </c>
      <c r="N615" s="108">
        <f>_xlfn.XLOOKUP($J615,'Stock Data'!$J$2:$J$1239,'Stock Data'!N$2:N$1239)</f>
        <v>63919.839999999997</v>
      </c>
      <c r="O615" s="108">
        <f>_xlfn.XLOOKUP($J615,'Stock Data'!$J$2:$J$1239,'Stock Data'!O$2:O$1239)</f>
        <v>336520914</v>
      </c>
      <c r="P615" s="111">
        <f t="shared" si="39"/>
        <v>-3.907242837331867E-3</v>
      </c>
    </row>
    <row r="616" spans="1:16" x14ac:dyDescent="0.3">
      <c r="A616" s="101">
        <v>45302</v>
      </c>
      <c r="B616" s="106" t="str">
        <f t="shared" si="36"/>
        <v>Thursday</v>
      </c>
      <c r="C616" s="108">
        <v>394</v>
      </c>
      <c r="D616" s="108">
        <v>394</v>
      </c>
      <c r="E616" s="108">
        <v>390</v>
      </c>
      <c r="F616" s="108">
        <v>390</v>
      </c>
      <c r="G616" s="108">
        <v>3200</v>
      </c>
      <c r="H616" s="111">
        <f t="shared" si="38"/>
        <v>4.3780582024207796E-3</v>
      </c>
      <c r="J616" s="102">
        <f t="shared" si="37"/>
        <v>45302</v>
      </c>
      <c r="K616" s="108">
        <f>_xlfn.XLOOKUP($J616,'Stock Data'!$J$2:$J$1239,'Stock Data'!K$2:K$1239)</f>
        <v>64057.49</v>
      </c>
      <c r="L616" s="108">
        <f>_xlfn.XLOOKUP($J616,'Stock Data'!$J$2:$J$1239,'Stock Data'!L$2:L$1239)</f>
        <v>64700.97</v>
      </c>
      <c r="M616" s="108">
        <f>_xlfn.XLOOKUP($J616,'Stock Data'!$J$2:$J$1239,'Stock Data'!M$2:M$1239)</f>
        <v>63914.94</v>
      </c>
      <c r="N616" s="108">
        <f>_xlfn.XLOOKUP($J616,'Stock Data'!$J$2:$J$1239,'Stock Data'!N$2:N$1239)</f>
        <v>64617.56</v>
      </c>
      <c r="O616" s="108">
        <f>_xlfn.XLOOKUP($J616,'Stock Data'!$J$2:$J$1239,'Stock Data'!O$2:O$1239)</f>
        <v>365090974</v>
      </c>
      <c r="P616" s="111">
        <f t="shared" si="39"/>
        <v>1.0915546722269661E-2</v>
      </c>
    </row>
    <row r="617" spans="1:16" x14ac:dyDescent="0.3">
      <c r="A617" s="101">
        <v>45303</v>
      </c>
      <c r="B617" s="106" t="str">
        <f t="shared" si="36"/>
        <v>Friday</v>
      </c>
      <c r="C617" s="108">
        <v>397.99</v>
      </c>
      <c r="D617" s="108">
        <v>397.99</v>
      </c>
      <c r="E617" s="108">
        <v>388.01</v>
      </c>
      <c r="F617" s="108">
        <v>388.01</v>
      </c>
      <c r="G617" s="108">
        <v>1400</v>
      </c>
      <c r="H617" s="111">
        <f t="shared" si="38"/>
        <v>-5.102564102564126E-3</v>
      </c>
      <c r="J617" s="102">
        <f t="shared" si="37"/>
        <v>45303</v>
      </c>
      <c r="K617" s="108">
        <f>_xlfn.XLOOKUP($J617,'Stock Data'!$J$2:$J$1239,'Stock Data'!K$2:K$1239)</f>
        <v>64917.06</v>
      </c>
      <c r="L617" s="108">
        <f>_xlfn.XLOOKUP($J617,'Stock Data'!$J$2:$J$1239,'Stock Data'!L$2:L$1239)</f>
        <v>65356.85</v>
      </c>
      <c r="M617" s="108">
        <f>_xlfn.XLOOKUP($J617,'Stock Data'!$J$2:$J$1239,'Stock Data'!M$2:M$1239)</f>
        <v>64491.08</v>
      </c>
      <c r="N617" s="108">
        <f>_xlfn.XLOOKUP($J617,'Stock Data'!$J$2:$J$1239,'Stock Data'!N$2:N$1239)</f>
        <v>64637.63</v>
      </c>
      <c r="O617" s="108">
        <f>_xlfn.XLOOKUP($J617,'Stock Data'!$J$2:$J$1239,'Stock Data'!O$2:O$1239)</f>
        <v>402905820</v>
      </c>
      <c r="P617" s="111">
        <f t="shared" si="39"/>
        <v>3.1059668610203961E-4</v>
      </c>
    </row>
    <row r="618" spans="1:16" x14ac:dyDescent="0.3">
      <c r="A618" s="101">
        <v>45306</v>
      </c>
      <c r="B618" s="106" t="str">
        <f t="shared" si="36"/>
        <v>Monday</v>
      </c>
      <c r="C618" s="108">
        <v>380.12</v>
      </c>
      <c r="D618" s="108">
        <v>383</v>
      </c>
      <c r="E618" s="108">
        <v>380.12</v>
      </c>
      <c r="F618" s="108">
        <v>383</v>
      </c>
      <c r="G618" s="108">
        <v>2700</v>
      </c>
      <c r="H618" s="111">
        <f t="shared" si="38"/>
        <v>-1.291203834952705E-2</v>
      </c>
      <c r="J618" s="102">
        <f t="shared" si="37"/>
        <v>45306</v>
      </c>
      <c r="K618" s="108">
        <f>_xlfn.XLOOKUP($J618,'Stock Data'!$J$2:$J$1239,'Stock Data'!K$2:K$1239)</f>
        <v>64885.15</v>
      </c>
      <c r="L618" s="108">
        <f>_xlfn.XLOOKUP($J618,'Stock Data'!$J$2:$J$1239,'Stock Data'!L$2:L$1239)</f>
        <v>65173.87</v>
      </c>
      <c r="M618" s="108">
        <f>_xlfn.XLOOKUP($J618,'Stock Data'!$J$2:$J$1239,'Stock Data'!M$2:M$1239)</f>
        <v>64130.95</v>
      </c>
      <c r="N618" s="108">
        <f>_xlfn.XLOOKUP($J618,'Stock Data'!$J$2:$J$1239,'Stock Data'!N$2:N$1239)</f>
        <v>64269.37</v>
      </c>
      <c r="O618" s="108">
        <f>_xlfn.XLOOKUP($J618,'Stock Data'!$J$2:$J$1239,'Stock Data'!O$2:O$1239)</f>
        <v>235432382</v>
      </c>
      <c r="P618" s="111">
        <f t="shared" si="39"/>
        <v>-5.6973004734238364E-3</v>
      </c>
    </row>
    <row r="619" spans="1:16" x14ac:dyDescent="0.3">
      <c r="A619" s="101">
        <v>45307</v>
      </c>
      <c r="B619" s="106" t="str">
        <f t="shared" si="36"/>
        <v>Tuesday</v>
      </c>
      <c r="C619" s="108">
        <v>380</v>
      </c>
      <c r="D619" s="108">
        <v>380</v>
      </c>
      <c r="E619" s="108">
        <v>380</v>
      </c>
      <c r="F619" s="108">
        <v>380</v>
      </c>
      <c r="G619" s="108">
        <v>300</v>
      </c>
      <c r="H619" s="111">
        <f t="shared" si="38"/>
        <v>-7.832898172323759E-3</v>
      </c>
      <c r="J619" s="102">
        <f t="shared" si="37"/>
        <v>45307</v>
      </c>
      <c r="K619" s="108">
        <f>_xlfn.XLOOKUP($J619,'Stock Data'!$J$2:$J$1239,'Stock Data'!K$2:K$1239)</f>
        <v>64246.68</v>
      </c>
      <c r="L619" s="108">
        <f>_xlfn.XLOOKUP($J619,'Stock Data'!$J$2:$J$1239,'Stock Data'!L$2:L$1239)</f>
        <v>64246.67</v>
      </c>
      <c r="M619" s="108">
        <f>_xlfn.XLOOKUP($J619,'Stock Data'!$J$2:$J$1239,'Stock Data'!M$2:M$1239)</f>
        <v>63397.94</v>
      </c>
      <c r="N619" s="108">
        <f>_xlfn.XLOOKUP($J619,'Stock Data'!$J$2:$J$1239,'Stock Data'!N$2:N$1239)</f>
        <v>63737.46</v>
      </c>
      <c r="O619" s="108">
        <f>_xlfn.XLOOKUP($J619,'Stock Data'!$J$2:$J$1239,'Stock Data'!O$2:O$1239)</f>
        <v>234389148</v>
      </c>
      <c r="P619" s="111">
        <f t="shared" si="39"/>
        <v>-8.2762597486174747E-3</v>
      </c>
    </row>
    <row r="620" spans="1:16" x14ac:dyDescent="0.3">
      <c r="A620" s="101">
        <v>45309</v>
      </c>
      <c r="B620" s="106" t="str">
        <f t="shared" si="36"/>
        <v>Thursday</v>
      </c>
      <c r="C620" s="108">
        <v>361.34</v>
      </c>
      <c r="D620" s="108">
        <v>382.9</v>
      </c>
      <c r="E620" s="108">
        <v>356</v>
      </c>
      <c r="F620" s="108">
        <v>373</v>
      </c>
      <c r="G620" s="108">
        <v>4100</v>
      </c>
      <c r="H620" s="111">
        <f t="shared" si="38"/>
        <v>-1.8421052631578946E-2</v>
      </c>
      <c r="J620" s="102">
        <f t="shared" si="37"/>
        <v>45309</v>
      </c>
      <c r="K620" s="108">
        <f>_xlfn.XLOOKUP($J620,'Stock Data'!$J$2:$J$1239,'Stock Data'!K$2:K$1239)</f>
        <v>63579.97</v>
      </c>
      <c r="L620" s="108">
        <f>_xlfn.XLOOKUP($J620,'Stock Data'!$J$2:$J$1239,'Stock Data'!L$2:L$1239)</f>
        <v>63579.96</v>
      </c>
      <c r="M620" s="108">
        <f>_xlfn.XLOOKUP($J620,'Stock Data'!$J$2:$J$1239,'Stock Data'!M$2:M$1239)</f>
        <v>62528.55</v>
      </c>
      <c r="N620" s="108">
        <f>_xlfn.XLOOKUP($J620,'Stock Data'!$J$2:$J$1239,'Stock Data'!N$2:N$1239)</f>
        <v>63202.400000000001</v>
      </c>
      <c r="O620" s="108">
        <f>_xlfn.XLOOKUP($J620,'Stock Data'!$J$2:$J$1239,'Stock Data'!O$2:O$1239)</f>
        <v>235314800</v>
      </c>
      <c r="P620" s="111">
        <f t="shared" si="39"/>
        <v>-8.3947493357908777E-3</v>
      </c>
    </row>
    <row r="621" spans="1:16" x14ac:dyDescent="0.3">
      <c r="A621" s="101">
        <v>45310</v>
      </c>
      <c r="B621" s="106" t="str">
        <f t="shared" si="36"/>
        <v>Friday</v>
      </c>
      <c r="C621" s="108">
        <v>370</v>
      </c>
      <c r="D621" s="108">
        <v>370</v>
      </c>
      <c r="E621" s="108">
        <v>370</v>
      </c>
      <c r="F621" s="108">
        <v>370</v>
      </c>
      <c r="G621" s="108">
        <v>2200</v>
      </c>
      <c r="H621" s="111">
        <f t="shared" si="38"/>
        <v>-8.0428954423592495E-3</v>
      </c>
      <c r="J621" s="102">
        <f t="shared" si="37"/>
        <v>45310</v>
      </c>
      <c r="K621" s="108">
        <f>_xlfn.XLOOKUP($J621,'Stock Data'!$J$2:$J$1239,'Stock Data'!K$2:K$1239)</f>
        <v>63351.07</v>
      </c>
      <c r="L621" s="108">
        <f>_xlfn.XLOOKUP($J621,'Stock Data'!$J$2:$J$1239,'Stock Data'!L$2:L$1239)</f>
        <v>63911.85</v>
      </c>
      <c r="M621" s="108">
        <f>_xlfn.XLOOKUP($J621,'Stock Data'!$J$2:$J$1239,'Stock Data'!M$2:M$1239)</f>
        <v>63214.86</v>
      </c>
      <c r="N621" s="108">
        <f>_xlfn.XLOOKUP($J621,'Stock Data'!$J$2:$J$1239,'Stock Data'!N$2:N$1239)</f>
        <v>63282.22</v>
      </c>
      <c r="O621" s="108">
        <f>_xlfn.XLOOKUP($J621,'Stock Data'!$J$2:$J$1239,'Stock Data'!O$2:O$1239)</f>
        <v>145873635</v>
      </c>
      <c r="P621" s="111">
        <f t="shared" si="39"/>
        <v>1.2629267243016041E-3</v>
      </c>
    </row>
    <row r="622" spans="1:16" x14ac:dyDescent="0.3">
      <c r="A622" s="101">
        <v>45313</v>
      </c>
      <c r="B622" s="106" t="str">
        <f t="shared" si="36"/>
        <v>Monday</v>
      </c>
      <c r="C622" s="108">
        <v>376</v>
      </c>
      <c r="D622" s="108">
        <v>376</v>
      </c>
      <c r="E622" s="108">
        <v>365</v>
      </c>
      <c r="F622" s="108">
        <v>366</v>
      </c>
      <c r="G622" s="108">
        <v>1000</v>
      </c>
      <c r="H622" s="111">
        <f t="shared" si="38"/>
        <v>-1.0810810810810811E-2</v>
      </c>
      <c r="J622" s="102">
        <f t="shared" si="37"/>
        <v>45313</v>
      </c>
      <c r="K622" s="108">
        <f>_xlfn.XLOOKUP($J622,'Stock Data'!$J$2:$J$1239,'Stock Data'!K$2:K$1239)</f>
        <v>63354.43</v>
      </c>
      <c r="L622" s="108">
        <f>_xlfn.XLOOKUP($J622,'Stock Data'!$J$2:$J$1239,'Stock Data'!L$2:L$1239)</f>
        <v>64090.879999999997</v>
      </c>
      <c r="M622" s="108">
        <f>_xlfn.XLOOKUP($J622,'Stock Data'!$J$2:$J$1239,'Stock Data'!M$2:M$1239)</f>
        <v>63139.72</v>
      </c>
      <c r="N622" s="108">
        <f>_xlfn.XLOOKUP($J622,'Stock Data'!$J$2:$J$1239,'Stock Data'!N$2:N$1239)</f>
        <v>63939.41</v>
      </c>
      <c r="O622" s="108">
        <f>_xlfn.XLOOKUP($J622,'Stock Data'!$J$2:$J$1239,'Stock Data'!O$2:O$1239)</f>
        <v>197283355</v>
      </c>
      <c r="P622" s="111">
        <f t="shared" si="39"/>
        <v>1.038506550497126E-2</v>
      </c>
    </row>
    <row r="623" spans="1:16" x14ac:dyDescent="0.3">
      <c r="A623" s="101">
        <v>45314</v>
      </c>
      <c r="B623" s="106" t="str">
        <f t="shared" si="36"/>
        <v>Tuesday</v>
      </c>
      <c r="C623" s="108">
        <v>385</v>
      </c>
      <c r="D623" s="108">
        <v>385</v>
      </c>
      <c r="E623" s="108">
        <v>370</v>
      </c>
      <c r="F623" s="108">
        <v>370</v>
      </c>
      <c r="G623" s="108">
        <v>1500</v>
      </c>
      <c r="H623" s="111">
        <f t="shared" si="38"/>
        <v>1.092896174863388E-2</v>
      </c>
      <c r="J623" s="102">
        <f t="shared" si="37"/>
        <v>45314</v>
      </c>
      <c r="K623" s="108">
        <f>_xlfn.XLOOKUP($J623,'Stock Data'!$J$2:$J$1239,'Stock Data'!K$2:K$1239)</f>
        <v>64121.46</v>
      </c>
      <c r="L623" s="108">
        <f>_xlfn.XLOOKUP($J623,'Stock Data'!$J$2:$J$1239,'Stock Data'!L$2:L$1239)</f>
        <v>64658.17</v>
      </c>
      <c r="M623" s="108">
        <f>_xlfn.XLOOKUP($J623,'Stock Data'!$J$2:$J$1239,'Stock Data'!M$2:M$1239)</f>
        <v>63549.599999999999</v>
      </c>
      <c r="N623" s="108">
        <f>_xlfn.XLOOKUP($J623,'Stock Data'!$J$2:$J$1239,'Stock Data'!N$2:N$1239)</f>
        <v>64454.22</v>
      </c>
      <c r="O623" s="108">
        <f>_xlfn.XLOOKUP($J623,'Stock Data'!$J$2:$J$1239,'Stock Data'!O$2:O$1239)</f>
        <v>261112921</v>
      </c>
      <c r="P623" s="111">
        <f t="shared" si="39"/>
        <v>8.0515287832652448E-3</v>
      </c>
    </row>
    <row r="624" spans="1:16" x14ac:dyDescent="0.3">
      <c r="A624" s="101">
        <v>45315</v>
      </c>
      <c r="B624" s="106" t="str">
        <f t="shared" si="36"/>
        <v>Wednesday</v>
      </c>
      <c r="C624" s="108">
        <v>353.13</v>
      </c>
      <c r="D624" s="108">
        <v>379.99</v>
      </c>
      <c r="E624" s="108">
        <v>353.13</v>
      </c>
      <c r="F624" s="108">
        <v>370</v>
      </c>
      <c r="G624" s="108">
        <v>1000</v>
      </c>
      <c r="H624" s="111">
        <f t="shared" si="38"/>
        <v>0</v>
      </c>
      <c r="J624" s="102">
        <f t="shared" si="37"/>
        <v>45315</v>
      </c>
      <c r="K624" s="108">
        <f>_xlfn.XLOOKUP($J624,'Stock Data'!$J$2:$J$1239,'Stock Data'!K$2:K$1239)</f>
        <v>64569.49</v>
      </c>
      <c r="L624" s="108">
        <f>_xlfn.XLOOKUP($J624,'Stock Data'!$J$2:$J$1239,'Stock Data'!L$2:L$1239)</f>
        <v>65063.08</v>
      </c>
      <c r="M624" s="108">
        <f>_xlfn.XLOOKUP($J624,'Stock Data'!$J$2:$J$1239,'Stock Data'!M$2:M$1239)</f>
        <v>64460.94</v>
      </c>
      <c r="N624" s="108">
        <f>_xlfn.XLOOKUP($J624,'Stock Data'!$J$2:$J$1239,'Stock Data'!N$2:N$1239)</f>
        <v>64822.43</v>
      </c>
      <c r="O624" s="108">
        <f>_xlfn.XLOOKUP($J624,'Stock Data'!$J$2:$J$1239,'Stock Data'!O$2:O$1239)</f>
        <v>278313498</v>
      </c>
      <c r="P624" s="111">
        <f t="shared" si="39"/>
        <v>5.7127368851876432E-3</v>
      </c>
    </row>
    <row r="625" spans="1:16" x14ac:dyDescent="0.3">
      <c r="A625" s="101">
        <v>45316</v>
      </c>
      <c r="B625" s="106" t="str">
        <f t="shared" si="36"/>
        <v>Thursday</v>
      </c>
      <c r="C625" s="108">
        <v>372</v>
      </c>
      <c r="D625" s="108">
        <v>380.75</v>
      </c>
      <c r="E625" s="108">
        <v>371</v>
      </c>
      <c r="F625" s="108">
        <v>380.25</v>
      </c>
      <c r="G625" s="108">
        <v>7100</v>
      </c>
      <c r="H625" s="111">
        <f t="shared" si="38"/>
        <v>2.7702702702702704E-2</v>
      </c>
      <c r="J625" s="102">
        <f t="shared" si="37"/>
        <v>45316</v>
      </c>
      <c r="K625" s="108">
        <f>_xlfn.XLOOKUP($J625,'Stock Data'!$J$2:$J$1239,'Stock Data'!K$2:K$1239)</f>
        <v>64918.32</v>
      </c>
      <c r="L625" s="108">
        <f>_xlfn.XLOOKUP($J625,'Stock Data'!$J$2:$J$1239,'Stock Data'!L$2:L$1239)</f>
        <v>65213.61</v>
      </c>
      <c r="M625" s="108">
        <f>_xlfn.XLOOKUP($J625,'Stock Data'!$J$2:$J$1239,'Stock Data'!M$2:M$1239)</f>
        <v>64180.44</v>
      </c>
      <c r="N625" s="108">
        <f>_xlfn.XLOOKUP($J625,'Stock Data'!$J$2:$J$1239,'Stock Data'!N$2:N$1239)</f>
        <v>64298</v>
      </c>
      <c r="O625" s="108">
        <f>_xlfn.XLOOKUP($J625,'Stock Data'!$J$2:$J$1239,'Stock Data'!O$2:O$1239)</f>
        <v>290527031</v>
      </c>
      <c r="P625" s="111">
        <f t="shared" si="39"/>
        <v>-8.0902551786472716E-3</v>
      </c>
    </row>
    <row r="626" spans="1:16" x14ac:dyDescent="0.3">
      <c r="A626" s="101">
        <v>45317</v>
      </c>
      <c r="B626" s="106" t="str">
        <f t="shared" si="36"/>
        <v>Friday</v>
      </c>
      <c r="C626" s="108">
        <v>385</v>
      </c>
      <c r="D626" s="108">
        <v>408.77</v>
      </c>
      <c r="E626" s="108">
        <v>380.5</v>
      </c>
      <c r="F626" s="108">
        <v>408.77</v>
      </c>
      <c r="G626" s="108">
        <v>29600</v>
      </c>
      <c r="H626" s="111">
        <f t="shared" si="38"/>
        <v>7.5003287310979577E-2</v>
      </c>
      <c r="J626" s="102">
        <f t="shared" si="37"/>
        <v>45317</v>
      </c>
      <c r="K626" s="108">
        <f>_xlfn.XLOOKUP($J626,'Stock Data'!$J$2:$J$1239,'Stock Data'!K$2:K$1239)</f>
        <v>64220.91</v>
      </c>
      <c r="L626" s="108">
        <f>_xlfn.XLOOKUP($J626,'Stock Data'!$J$2:$J$1239,'Stock Data'!L$2:L$1239)</f>
        <v>64534.29</v>
      </c>
      <c r="M626" s="108">
        <f>_xlfn.XLOOKUP($J626,'Stock Data'!$J$2:$J$1239,'Stock Data'!M$2:M$1239)</f>
        <v>63743.4</v>
      </c>
      <c r="N626" s="108">
        <f>_xlfn.XLOOKUP($J626,'Stock Data'!$J$2:$J$1239,'Stock Data'!N$2:N$1239)</f>
        <v>63813.06</v>
      </c>
      <c r="O626" s="108">
        <f>_xlfn.XLOOKUP($J626,'Stock Data'!$J$2:$J$1239,'Stock Data'!O$2:O$1239)</f>
        <v>212491251</v>
      </c>
      <c r="P626" s="111">
        <f t="shared" si="39"/>
        <v>-7.5420697377834821E-3</v>
      </c>
    </row>
    <row r="627" spans="1:16" x14ac:dyDescent="0.3">
      <c r="A627" s="101">
        <v>45320</v>
      </c>
      <c r="B627" s="106" t="str">
        <f t="shared" si="36"/>
        <v>Monday</v>
      </c>
      <c r="C627" s="108">
        <v>415</v>
      </c>
      <c r="D627" s="108">
        <v>426</v>
      </c>
      <c r="E627" s="108">
        <v>394</v>
      </c>
      <c r="F627" s="108">
        <v>395.39</v>
      </c>
      <c r="G627" s="108">
        <v>19800</v>
      </c>
      <c r="H627" s="111">
        <f t="shared" si="38"/>
        <v>-3.273234337157814E-2</v>
      </c>
      <c r="J627" s="102">
        <f t="shared" si="37"/>
        <v>45320</v>
      </c>
      <c r="K627" s="108">
        <f>_xlfn.XLOOKUP($J627,'Stock Data'!$J$2:$J$1239,'Stock Data'!K$2:K$1239)</f>
        <v>63792.84</v>
      </c>
      <c r="L627" s="108">
        <f>_xlfn.XLOOKUP($J627,'Stock Data'!$J$2:$J$1239,'Stock Data'!L$2:L$1239)</f>
        <v>63792.84</v>
      </c>
      <c r="M627" s="108">
        <f>_xlfn.XLOOKUP($J627,'Stock Data'!$J$2:$J$1239,'Stock Data'!M$2:M$1239)</f>
        <v>62717.71</v>
      </c>
      <c r="N627" s="108">
        <f>_xlfn.XLOOKUP($J627,'Stock Data'!$J$2:$J$1239,'Stock Data'!N$2:N$1239)</f>
        <v>62773.72</v>
      </c>
      <c r="O627" s="108">
        <f>_xlfn.XLOOKUP($J627,'Stock Data'!$J$2:$J$1239,'Stock Data'!O$2:O$1239)</f>
        <v>162231924</v>
      </c>
      <c r="P627" s="111">
        <f t="shared" si="39"/>
        <v>-1.6287261573101126E-2</v>
      </c>
    </row>
    <row r="628" spans="1:16" x14ac:dyDescent="0.3">
      <c r="A628" s="101">
        <v>45321</v>
      </c>
      <c r="B628" s="106" t="str">
        <f t="shared" si="36"/>
        <v>Tuesday</v>
      </c>
      <c r="C628" s="108">
        <v>391</v>
      </c>
      <c r="D628" s="108">
        <v>391</v>
      </c>
      <c r="E628" s="108">
        <v>376</v>
      </c>
      <c r="F628" s="108">
        <v>385.06</v>
      </c>
      <c r="G628" s="108">
        <v>2300</v>
      </c>
      <c r="H628" s="111">
        <f t="shared" si="38"/>
        <v>-2.6126103341005045E-2</v>
      </c>
      <c r="J628" s="102">
        <f t="shared" si="37"/>
        <v>45321</v>
      </c>
      <c r="K628" s="108">
        <f>_xlfn.XLOOKUP($J628,'Stock Data'!$J$2:$J$1239,'Stock Data'!K$2:K$1239)</f>
        <v>62799.23</v>
      </c>
      <c r="L628" s="108">
        <f>_xlfn.XLOOKUP($J628,'Stock Data'!$J$2:$J$1239,'Stock Data'!L$2:L$1239)</f>
        <v>63074.5</v>
      </c>
      <c r="M628" s="108">
        <f>_xlfn.XLOOKUP($J628,'Stock Data'!$J$2:$J$1239,'Stock Data'!M$2:M$1239)</f>
        <v>61637.62</v>
      </c>
      <c r="N628" s="108">
        <f>_xlfn.XLOOKUP($J628,'Stock Data'!$J$2:$J$1239,'Stock Data'!N$2:N$1239)</f>
        <v>61841.74</v>
      </c>
      <c r="O628" s="108">
        <f>_xlfn.XLOOKUP($J628,'Stock Data'!$J$2:$J$1239,'Stock Data'!O$2:O$1239)</f>
        <v>233753017</v>
      </c>
      <c r="P628" s="111">
        <f t="shared" si="39"/>
        <v>-1.4846658761022976E-2</v>
      </c>
    </row>
    <row r="629" spans="1:16" x14ac:dyDescent="0.3">
      <c r="A629" s="101">
        <v>45322</v>
      </c>
      <c r="B629" s="106" t="str">
        <f t="shared" si="36"/>
        <v>Wednesday</v>
      </c>
      <c r="C629" s="108">
        <v>381</v>
      </c>
      <c r="D629" s="108">
        <v>390</v>
      </c>
      <c r="E629" s="108">
        <v>381</v>
      </c>
      <c r="F629" s="108">
        <v>386</v>
      </c>
      <c r="G629" s="108">
        <v>700</v>
      </c>
      <c r="H629" s="111">
        <f t="shared" si="38"/>
        <v>2.4411779982340355E-3</v>
      </c>
      <c r="J629" s="102">
        <f t="shared" si="37"/>
        <v>45322</v>
      </c>
      <c r="K629" s="108">
        <f>_xlfn.XLOOKUP($J629,'Stock Data'!$J$2:$J$1239,'Stock Data'!K$2:K$1239)</f>
        <v>62072.82</v>
      </c>
      <c r="L629" s="108">
        <f>_xlfn.XLOOKUP($J629,'Stock Data'!$J$2:$J$1239,'Stock Data'!L$2:L$1239)</f>
        <v>62600.12</v>
      </c>
      <c r="M629" s="108">
        <f>_xlfn.XLOOKUP($J629,'Stock Data'!$J$2:$J$1239,'Stock Data'!M$2:M$1239)</f>
        <v>61896</v>
      </c>
      <c r="N629" s="108">
        <f>_xlfn.XLOOKUP($J629,'Stock Data'!$J$2:$J$1239,'Stock Data'!N$2:N$1239)</f>
        <v>61979.18</v>
      </c>
      <c r="O629" s="108">
        <f>_xlfn.XLOOKUP($J629,'Stock Data'!$J$2:$J$1239,'Stock Data'!O$2:O$1239)</f>
        <v>153557746</v>
      </c>
      <c r="P629" s="111">
        <f t="shared" si="39"/>
        <v>2.2224471691773603E-3</v>
      </c>
    </row>
    <row r="630" spans="1:16" x14ac:dyDescent="0.3">
      <c r="A630" s="101">
        <v>45323</v>
      </c>
      <c r="B630" s="106" t="str">
        <f t="shared" si="36"/>
        <v>Thursday</v>
      </c>
      <c r="C630" s="108">
        <v>381</v>
      </c>
      <c r="D630" s="108">
        <v>383</v>
      </c>
      <c r="E630" s="108">
        <v>380</v>
      </c>
      <c r="F630" s="108">
        <v>382.11</v>
      </c>
      <c r="G630" s="108">
        <v>1700</v>
      </c>
      <c r="H630" s="111">
        <f t="shared" si="38"/>
        <v>-1.0077720207253851E-2</v>
      </c>
      <c r="J630" s="102">
        <f t="shared" si="37"/>
        <v>45323</v>
      </c>
      <c r="K630" s="108">
        <f>_xlfn.XLOOKUP($J630,'Stock Data'!$J$2:$J$1239,'Stock Data'!K$2:K$1239)</f>
        <v>62054.25</v>
      </c>
      <c r="L630" s="108">
        <f>_xlfn.XLOOKUP($J630,'Stock Data'!$J$2:$J$1239,'Stock Data'!L$2:L$1239)</f>
        <v>62480.23</v>
      </c>
      <c r="M630" s="108">
        <f>_xlfn.XLOOKUP($J630,'Stock Data'!$J$2:$J$1239,'Stock Data'!M$2:M$1239)</f>
        <v>61764.69</v>
      </c>
      <c r="N630" s="108">
        <f>_xlfn.XLOOKUP($J630,'Stock Data'!$J$2:$J$1239,'Stock Data'!N$2:N$1239)</f>
        <v>62393.73</v>
      </c>
      <c r="O630" s="108">
        <f>_xlfn.XLOOKUP($J630,'Stock Data'!$J$2:$J$1239,'Stock Data'!O$2:O$1239)</f>
        <v>138794235</v>
      </c>
      <c r="P630" s="111">
        <f t="shared" si="39"/>
        <v>6.6885363762476833E-3</v>
      </c>
    </row>
    <row r="631" spans="1:16" x14ac:dyDescent="0.3">
      <c r="A631" s="101">
        <v>45324</v>
      </c>
      <c r="B631" s="106" t="str">
        <f t="shared" si="36"/>
        <v>Friday</v>
      </c>
      <c r="C631" s="108">
        <v>377</v>
      </c>
      <c r="D631" s="108">
        <v>387</v>
      </c>
      <c r="E631" s="108">
        <v>377</v>
      </c>
      <c r="F631" s="108">
        <v>386.75</v>
      </c>
      <c r="G631" s="108">
        <v>1400</v>
      </c>
      <c r="H631" s="111">
        <f t="shared" si="38"/>
        <v>1.2143100154405763E-2</v>
      </c>
      <c r="J631" s="102">
        <f t="shared" si="37"/>
        <v>45324</v>
      </c>
      <c r="K631" s="108">
        <f>_xlfn.XLOOKUP($J631,'Stock Data'!$J$2:$J$1239,'Stock Data'!K$2:K$1239)</f>
        <v>62536.1</v>
      </c>
      <c r="L631" s="108">
        <f>_xlfn.XLOOKUP($J631,'Stock Data'!$J$2:$J$1239,'Stock Data'!L$2:L$1239)</f>
        <v>63075.3</v>
      </c>
      <c r="M631" s="108">
        <f>_xlfn.XLOOKUP($J631,'Stock Data'!$J$2:$J$1239,'Stock Data'!M$2:M$1239)</f>
        <v>62448.72</v>
      </c>
      <c r="N631" s="108">
        <f>_xlfn.XLOOKUP($J631,'Stock Data'!$J$2:$J$1239,'Stock Data'!N$2:N$1239)</f>
        <v>63002.91</v>
      </c>
      <c r="O631" s="108">
        <f>_xlfn.XLOOKUP($J631,'Stock Data'!$J$2:$J$1239,'Stock Data'!O$2:O$1239)</f>
        <v>133234269</v>
      </c>
      <c r="P631" s="111">
        <f t="shared" si="39"/>
        <v>9.7634810420854836E-3</v>
      </c>
    </row>
    <row r="632" spans="1:16" x14ac:dyDescent="0.3">
      <c r="A632" s="101">
        <v>45328</v>
      </c>
      <c r="B632" s="106" t="str">
        <f t="shared" si="36"/>
        <v>Tuesday</v>
      </c>
      <c r="C632" s="108">
        <v>388</v>
      </c>
      <c r="D632" s="108">
        <v>388</v>
      </c>
      <c r="E632" s="108">
        <v>388</v>
      </c>
      <c r="F632" s="108">
        <v>388</v>
      </c>
      <c r="G632" s="108">
        <v>100</v>
      </c>
      <c r="H632" s="111">
        <f t="shared" si="38"/>
        <v>3.2320620555914671E-3</v>
      </c>
      <c r="J632" s="102">
        <f t="shared" si="37"/>
        <v>45328</v>
      </c>
      <c r="K632" s="108">
        <f>_xlfn.XLOOKUP($J632,'Stock Data'!$J$2:$J$1239,'Stock Data'!K$2:K$1239)</f>
        <v>63178.09</v>
      </c>
      <c r="L632" s="108">
        <f>_xlfn.XLOOKUP($J632,'Stock Data'!$J$2:$J$1239,'Stock Data'!L$2:L$1239)</f>
        <v>63885.09</v>
      </c>
      <c r="M632" s="108">
        <f>_xlfn.XLOOKUP($J632,'Stock Data'!$J$2:$J$1239,'Stock Data'!M$2:M$1239)</f>
        <v>63176.959999999999</v>
      </c>
      <c r="N632" s="108">
        <f>_xlfn.XLOOKUP($J632,'Stock Data'!$J$2:$J$1239,'Stock Data'!N$2:N$1239)</f>
        <v>63799.01</v>
      </c>
      <c r="O632" s="108">
        <f>_xlfn.XLOOKUP($J632,'Stock Data'!$J$2:$J$1239,'Stock Data'!O$2:O$1239)</f>
        <v>167998130</v>
      </c>
      <c r="P632" s="111">
        <f t="shared" si="39"/>
        <v>1.2635924277148445E-2</v>
      </c>
    </row>
    <row r="633" spans="1:16" x14ac:dyDescent="0.3">
      <c r="A633" s="101">
        <v>45329</v>
      </c>
      <c r="B633" s="106" t="str">
        <f t="shared" si="36"/>
        <v>Wednesday</v>
      </c>
      <c r="C633" s="108">
        <v>382.5</v>
      </c>
      <c r="D633" s="108">
        <v>382.5</v>
      </c>
      <c r="E633" s="108">
        <v>382.5</v>
      </c>
      <c r="F633" s="108">
        <v>382.5</v>
      </c>
      <c r="G633" s="108">
        <v>300</v>
      </c>
      <c r="H633" s="111">
        <f t="shared" si="38"/>
        <v>-1.4175257731958763E-2</v>
      </c>
      <c r="J633" s="102">
        <f t="shared" si="37"/>
        <v>45329</v>
      </c>
      <c r="K633" s="108">
        <f>_xlfn.XLOOKUP($J633,'Stock Data'!$J$2:$J$1239,'Stock Data'!K$2:K$1239)</f>
        <v>63955.05</v>
      </c>
      <c r="L633" s="108">
        <f>_xlfn.XLOOKUP($J633,'Stock Data'!$J$2:$J$1239,'Stock Data'!L$2:L$1239)</f>
        <v>64196.61</v>
      </c>
      <c r="M633" s="108">
        <f>_xlfn.XLOOKUP($J633,'Stock Data'!$J$2:$J$1239,'Stock Data'!M$2:M$1239)</f>
        <v>63927.28</v>
      </c>
      <c r="N633" s="108">
        <f>_xlfn.XLOOKUP($J633,'Stock Data'!$J$2:$J$1239,'Stock Data'!N$2:N$1239)</f>
        <v>64143.87</v>
      </c>
      <c r="O633" s="108">
        <f>_xlfn.XLOOKUP($J633,'Stock Data'!$J$2:$J$1239,'Stock Data'!O$2:O$1239)</f>
        <v>194741589</v>
      </c>
      <c r="P633" s="111">
        <f t="shared" si="39"/>
        <v>5.4054130307037767E-3</v>
      </c>
    </row>
    <row r="634" spans="1:16" x14ac:dyDescent="0.3">
      <c r="A634" s="101">
        <v>45335</v>
      </c>
      <c r="B634" s="106" t="str">
        <f t="shared" si="36"/>
        <v>Tuesday</v>
      </c>
      <c r="C634" s="108">
        <v>379</v>
      </c>
      <c r="D634" s="108">
        <v>380</v>
      </c>
      <c r="E634" s="108">
        <v>379</v>
      </c>
      <c r="F634" s="108">
        <v>379.33</v>
      </c>
      <c r="G634" s="108">
        <v>2200</v>
      </c>
      <c r="H634" s="111">
        <f t="shared" si="38"/>
        <v>-8.2875816993464475E-3</v>
      </c>
      <c r="J634" s="102">
        <f t="shared" si="37"/>
        <v>45335</v>
      </c>
      <c r="K634" s="108">
        <f>_xlfn.XLOOKUP($J634,'Stock Data'!$J$2:$J$1239,'Stock Data'!K$2:K$1239)</f>
        <v>60536.13</v>
      </c>
      <c r="L634" s="108">
        <f>_xlfn.XLOOKUP($J634,'Stock Data'!$J$2:$J$1239,'Stock Data'!L$2:L$1239)</f>
        <v>61654.65</v>
      </c>
      <c r="M634" s="108">
        <f>_xlfn.XLOOKUP($J634,'Stock Data'!$J$2:$J$1239,'Stock Data'!M$2:M$1239)</f>
        <v>59613.17</v>
      </c>
      <c r="N634" s="108">
        <f>_xlfn.XLOOKUP($J634,'Stock Data'!$J$2:$J$1239,'Stock Data'!N$2:N$1239)</f>
        <v>61226.92</v>
      </c>
      <c r="O634" s="108">
        <f>_xlfn.XLOOKUP($J634,'Stock Data'!$J$2:$J$1239,'Stock Data'!O$2:O$1239)</f>
        <v>253487196</v>
      </c>
      <c r="P634" s="111">
        <f t="shared" si="39"/>
        <v>-4.5475117107839053E-2</v>
      </c>
    </row>
    <row r="635" spans="1:16" x14ac:dyDescent="0.3">
      <c r="A635" s="101">
        <v>45336</v>
      </c>
      <c r="B635" s="106" t="str">
        <f t="shared" si="36"/>
        <v>Wednesday</v>
      </c>
      <c r="C635" s="108">
        <v>390</v>
      </c>
      <c r="D635" s="108">
        <v>390</v>
      </c>
      <c r="E635" s="108">
        <v>383</v>
      </c>
      <c r="F635" s="108">
        <v>383</v>
      </c>
      <c r="G635" s="108">
        <v>800</v>
      </c>
      <c r="H635" s="111">
        <f t="shared" si="38"/>
        <v>9.6749532069702274E-3</v>
      </c>
      <c r="J635" s="102">
        <f t="shared" si="37"/>
        <v>45336</v>
      </c>
      <c r="K635" s="108">
        <f>_xlfn.XLOOKUP($J635,'Stock Data'!$J$2:$J$1239,'Stock Data'!K$2:K$1239)</f>
        <v>61635.62</v>
      </c>
      <c r="L635" s="108">
        <f>_xlfn.XLOOKUP($J635,'Stock Data'!$J$2:$J$1239,'Stock Data'!L$2:L$1239)</f>
        <v>62432.25</v>
      </c>
      <c r="M635" s="108">
        <f>_xlfn.XLOOKUP($J635,'Stock Data'!$J$2:$J$1239,'Stock Data'!M$2:M$1239)</f>
        <v>61635.61</v>
      </c>
      <c r="N635" s="108">
        <f>_xlfn.XLOOKUP($J635,'Stock Data'!$J$2:$J$1239,'Stock Data'!N$2:N$1239)</f>
        <v>62153.84</v>
      </c>
      <c r="O635" s="108">
        <f>_xlfn.XLOOKUP($J635,'Stock Data'!$J$2:$J$1239,'Stock Data'!O$2:O$1239)</f>
        <v>179310406</v>
      </c>
      <c r="P635" s="111">
        <f t="shared" si="39"/>
        <v>1.513909241229182E-2</v>
      </c>
    </row>
    <row r="636" spans="1:16" x14ac:dyDescent="0.3">
      <c r="A636" s="101">
        <v>45337</v>
      </c>
      <c r="B636" s="106" t="str">
        <f t="shared" si="36"/>
        <v>Thursday</v>
      </c>
      <c r="C636" s="108">
        <v>378</v>
      </c>
      <c r="D636" s="108">
        <v>378</v>
      </c>
      <c r="E636" s="108">
        <v>375</v>
      </c>
      <c r="F636" s="108">
        <v>376.55</v>
      </c>
      <c r="G636" s="108">
        <v>1300</v>
      </c>
      <c r="H636" s="111">
        <f t="shared" si="38"/>
        <v>-1.6840731070496055E-2</v>
      </c>
      <c r="J636" s="102">
        <f t="shared" si="37"/>
        <v>45337</v>
      </c>
      <c r="K636" s="108">
        <f>_xlfn.XLOOKUP($J636,'Stock Data'!$J$2:$J$1239,'Stock Data'!K$2:K$1239)</f>
        <v>62394.25</v>
      </c>
      <c r="L636" s="108">
        <f>_xlfn.XLOOKUP($J636,'Stock Data'!$J$2:$J$1239,'Stock Data'!L$2:L$1239)</f>
        <v>62394.25</v>
      </c>
      <c r="M636" s="108">
        <f>_xlfn.XLOOKUP($J636,'Stock Data'!$J$2:$J$1239,'Stock Data'!M$2:M$1239)</f>
        <v>60926.85</v>
      </c>
      <c r="N636" s="108">
        <f>_xlfn.XLOOKUP($J636,'Stock Data'!$J$2:$J$1239,'Stock Data'!N$2:N$1239)</f>
        <v>61020.05</v>
      </c>
      <c r="O636" s="108">
        <f>_xlfn.XLOOKUP($J636,'Stock Data'!$J$2:$J$1239,'Stock Data'!O$2:O$1239)</f>
        <v>154596924</v>
      </c>
      <c r="P636" s="111">
        <f t="shared" si="39"/>
        <v>-1.8241672598185304E-2</v>
      </c>
    </row>
    <row r="637" spans="1:16" x14ac:dyDescent="0.3">
      <c r="A637" s="101">
        <v>45338</v>
      </c>
      <c r="B637" s="106" t="str">
        <f t="shared" si="36"/>
        <v>Friday</v>
      </c>
      <c r="C637" s="108">
        <v>377.15</v>
      </c>
      <c r="D637" s="108">
        <v>377.15</v>
      </c>
      <c r="E637" s="108">
        <v>367.13</v>
      </c>
      <c r="F637" s="108">
        <v>367.13</v>
      </c>
      <c r="G637" s="108">
        <v>700</v>
      </c>
      <c r="H637" s="111">
        <f t="shared" si="38"/>
        <v>-2.5016598061346478E-2</v>
      </c>
      <c r="J637" s="102">
        <f t="shared" si="37"/>
        <v>45338</v>
      </c>
      <c r="K637" s="108">
        <f>_xlfn.XLOOKUP($J637,'Stock Data'!$J$2:$J$1239,'Stock Data'!K$2:K$1239)</f>
        <v>60787.3</v>
      </c>
      <c r="L637" s="108">
        <f>_xlfn.XLOOKUP($J637,'Stock Data'!$J$2:$J$1239,'Stock Data'!L$2:L$1239)</f>
        <v>31173.3</v>
      </c>
      <c r="M637" s="108">
        <f>_xlfn.XLOOKUP($J637,'Stock Data'!$J$2:$J$1239,'Stock Data'!M$2:M$1239)</f>
        <v>59739.46</v>
      </c>
      <c r="N637" s="108">
        <f>_xlfn.XLOOKUP($J637,'Stock Data'!$J$2:$J$1239,'Stock Data'!N$2:N$1239)</f>
        <v>59872.959999999999</v>
      </c>
      <c r="O637" s="108">
        <f>_xlfn.XLOOKUP($J637,'Stock Data'!$J$2:$J$1239,'Stock Data'!O$2:O$1239)</f>
        <v>163233825</v>
      </c>
      <c r="P637" s="111">
        <f t="shared" si="39"/>
        <v>-1.8798575222406466E-2</v>
      </c>
    </row>
    <row r="638" spans="1:16" x14ac:dyDescent="0.3">
      <c r="A638" s="101">
        <v>45341</v>
      </c>
      <c r="B638" s="106" t="str">
        <f t="shared" si="36"/>
        <v>Monday</v>
      </c>
      <c r="C638" s="108">
        <v>365.05</v>
      </c>
      <c r="D638" s="108">
        <v>365.05</v>
      </c>
      <c r="E638" s="108">
        <v>361</v>
      </c>
      <c r="F638" s="108">
        <v>365</v>
      </c>
      <c r="G638" s="108">
        <v>1200</v>
      </c>
      <c r="H638" s="111">
        <f t="shared" si="38"/>
        <v>-5.8017595946939652E-3</v>
      </c>
      <c r="J638" s="102">
        <f t="shared" si="37"/>
        <v>45341</v>
      </c>
      <c r="K638" s="108">
        <f>_xlfn.XLOOKUP($J638,'Stock Data'!$J$2:$J$1239,'Stock Data'!K$2:K$1239)</f>
        <v>59444.46</v>
      </c>
      <c r="L638" s="108">
        <f>_xlfn.XLOOKUP($J638,'Stock Data'!$J$2:$J$1239,'Stock Data'!L$2:L$1239)</f>
        <v>60504.480000000003</v>
      </c>
      <c r="M638" s="108">
        <f>_xlfn.XLOOKUP($J638,'Stock Data'!$J$2:$J$1239,'Stock Data'!M$2:M$1239)</f>
        <v>59191.85</v>
      </c>
      <c r="N638" s="108">
        <f>_xlfn.XLOOKUP($J638,'Stock Data'!$J$2:$J$1239,'Stock Data'!N$2:N$1239)</f>
        <v>60459.74</v>
      </c>
      <c r="O638" s="108">
        <f>_xlfn.XLOOKUP($J638,'Stock Data'!$J$2:$J$1239,'Stock Data'!O$2:O$1239)</f>
        <v>126222530</v>
      </c>
      <c r="P638" s="111">
        <f t="shared" si="39"/>
        <v>9.8004174171445486E-3</v>
      </c>
    </row>
    <row r="639" spans="1:16" x14ac:dyDescent="0.3">
      <c r="A639" s="101">
        <v>45342</v>
      </c>
      <c r="B639" s="106" t="str">
        <f t="shared" si="36"/>
        <v>Tuesday</v>
      </c>
      <c r="C639" s="108">
        <v>365.14</v>
      </c>
      <c r="D639" s="108">
        <v>365.14</v>
      </c>
      <c r="E639" s="108">
        <v>365.13</v>
      </c>
      <c r="F639" s="108">
        <v>365.13</v>
      </c>
      <c r="G639" s="108">
        <v>200</v>
      </c>
      <c r="H639" s="111">
        <f t="shared" si="38"/>
        <v>3.5616438356163136E-4</v>
      </c>
      <c r="J639" s="102">
        <f t="shared" si="37"/>
        <v>45342</v>
      </c>
      <c r="K639" s="108">
        <f>_xlfn.XLOOKUP($J639,'Stock Data'!$J$2:$J$1239,'Stock Data'!K$2:K$1239)</f>
        <v>60576.78</v>
      </c>
      <c r="L639" s="108">
        <f>_xlfn.XLOOKUP($J639,'Stock Data'!$J$2:$J$1239,'Stock Data'!L$2:L$1239)</f>
        <v>61237.51</v>
      </c>
      <c r="M639" s="108">
        <f>_xlfn.XLOOKUP($J639,'Stock Data'!$J$2:$J$1239,'Stock Data'!M$2:M$1239)</f>
        <v>60420.83</v>
      </c>
      <c r="N639" s="108">
        <f>_xlfn.XLOOKUP($J639,'Stock Data'!$J$2:$J$1239,'Stock Data'!N$2:N$1239)</f>
        <v>60464.24</v>
      </c>
      <c r="O639" s="108">
        <f>_xlfn.XLOOKUP($J639,'Stock Data'!$J$2:$J$1239,'Stock Data'!O$2:O$1239)</f>
        <v>234890909</v>
      </c>
      <c r="P639" s="111">
        <f t="shared" si="39"/>
        <v>7.4429694868022919E-5</v>
      </c>
    </row>
    <row r="640" spans="1:16" x14ac:dyDescent="0.3">
      <c r="A640" s="101">
        <v>45345</v>
      </c>
      <c r="B640" s="106" t="str">
        <f t="shared" si="36"/>
        <v>Friday</v>
      </c>
      <c r="C640" s="108">
        <v>378</v>
      </c>
      <c r="D640" s="108">
        <v>383.99</v>
      </c>
      <c r="E640" s="108">
        <v>378</v>
      </c>
      <c r="F640" s="108">
        <v>380</v>
      </c>
      <c r="G640" s="108">
        <v>500</v>
      </c>
      <c r="H640" s="111">
        <f t="shared" si="38"/>
        <v>4.0725221154109509E-2</v>
      </c>
      <c r="J640" s="102">
        <f t="shared" si="37"/>
        <v>45345</v>
      </c>
      <c r="K640" s="108">
        <f>_xlfn.XLOOKUP($J640,'Stock Data'!$J$2:$J$1239,'Stock Data'!K$2:K$1239)</f>
        <v>61939.01</v>
      </c>
      <c r="L640" s="108">
        <f>_xlfn.XLOOKUP($J640,'Stock Data'!$J$2:$J$1239,'Stock Data'!L$2:L$1239)</f>
        <v>62945.36</v>
      </c>
      <c r="M640" s="108">
        <f>_xlfn.XLOOKUP($J640,'Stock Data'!$J$2:$J$1239,'Stock Data'!M$2:M$1239)</f>
        <v>61849.67</v>
      </c>
      <c r="N640" s="108">
        <f>_xlfn.XLOOKUP($J640,'Stock Data'!$J$2:$J$1239,'Stock Data'!N$2:N$1239)</f>
        <v>62815.81</v>
      </c>
      <c r="O640" s="108">
        <f>_xlfn.XLOOKUP($J640,'Stock Data'!$J$2:$J$1239,'Stock Data'!O$2:O$1239)</f>
        <v>196697545</v>
      </c>
      <c r="P640" s="111">
        <f t="shared" si="39"/>
        <v>3.889191363357912E-2</v>
      </c>
    </row>
    <row r="641" spans="1:16" x14ac:dyDescent="0.3">
      <c r="A641" s="101">
        <v>45348</v>
      </c>
      <c r="B641" s="106" t="str">
        <f t="shared" si="36"/>
        <v>Monday</v>
      </c>
      <c r="C641" s="108">
        <v>385</v>
      </c>
      <c r="D641" s="108">
        <v>392</v>
      </c>
      <c r="E641" s="108">
        <v>385</v>
      </c>
      <c r="F641" s="108">
        <v>390.05</v>
      </c>
      <c r="G641" s="108">
        <v>1700</v>
      </c>
      <c r="H641" s="111">
        <f t="shared" si="38"/>
        <v>2.644736842105266E-2</v>
      </c>
      <c r="J641" s="102">
        <f t="shared" si="37"/>
        <v>45348</v>
      </c>
      <c r="K641" s="108">
        <f>_xlfn.XLOOKUP($J641,'Stock Data'!$J$2:$J$1239,'Stock Data'!K$2:K$1239)</f>
        <v>62915.4</v>
      </c>
      <c r="L641" s="108">
        <f>_xlfn.XLOOKUP($J641,'Stock Data'!$J$2:$J$1239,'Stock Data'!L$2:L$1239)</f>
        <v>61732.5</v>
      </c>
      <c r="M641" s="108">
        <f>_xlfn.XLOOKUP($J641,'Stock Data'!$J$2:$J$1239,'Stock Data'!M$2:M$1239)</f>
        <v>62915.39</v>
      </c>
      <c r="N641" s="108">
        <f>_xlfn.XLOOKUP($J641,'Stock Data'!$J$2:$J$1239,'Stock Data'!N$2:N$1239)</f>
        <v>63305.93</v>
      </c>
      <c r="O641" s="108">
        <f>_xlfn.XLOOKUP($J641,'Stock Data'!$J$2:$J$1239,'Stock Data'!O$2:O$1239)</f>
        <v>221452325</v>
      </c>
      <c r="P641" s="111">
        <f t="shared" si="39"/>
        <v>7.802494308359673E-3</v>
      </c>
    </row>
    <row r="642" spans="1:16" x14ac:dyDescent="0.3">
      <c r="A642" s="101">
        <v>45349</v>
      </c>
      <c r="B642" s="106" t="str">
        <f t="shared" si="36"/>
        <v>Tuesday</v>
      </c>
      <c r="C642" s="108">
        <v>375</v>
      </c>
      <c r="D642" s="108">
        <v>390</v>
      </c>
      <c r="E642" s="108">
        <v>375</v>
      </c>
      <c r="F642" s="108">
        <v>385</v>
      </c>
      <c r="G642" s="108">
        <v>3800</v>
      </c>
      <c r="H642" s="111">
        <f t="shared" si="38"/>
        <v>-1.2947058069478301E-2</v>
      </c>
      <c r="J642" s="102">
        <f t="shared" si="37"/>
        <v>45349</v>
      </c>
      <c r="K642" s="108">
        <f>_xlfn.XLOOKUP($J642,'Stock Data'!$J$2:$J$1239,'Stock Data'!K$2:K$1239)</f>
        <v>63450.400000000001</v>
      </c>
      <c r="L642" s="108">
        <f>_xlfn.XLOOKUP($J642,'Stock Data'!$J$2:$J$1239,'Stock Data'!L$2:L$1239)</f>
        <v>63622</v>
      </c>
      <c r="M642" s="108">
        <f>_xlfn.XLOOKUP($J642,'Stock Data'!$J$2:$J$1239,'Stock Data'!M$2:M$1239)</f>
        <v>63055.64</v>
      </c>
      <c r="N642" s="108">
        <f>_xlfn.XLOOKUP($J642,'Stock Data'!$J$2:$J$1239,'Stock Data'!N$2:N$1239)</f>
        <v>63219.09</v>
      </c>
      <c r="O642" s="108">
        <f>_xlfn.XLOOKUP($J642,'Stock Data'!$J$2:$J$1239,'Stock Data'!O$2:O$1239)</f>
        <v>231041416</v>
      </c>
      <c r="P642" s="111">
        <f t="shared" si="39"/>
        <v>-1.3717514299213956E-3</v>
      </c>
    </row>
    <row r="643" spans="1:16" x14ac:dyDescent="0.3">
      <c r="A643" s="101">
        <v>45350</v>
      </c>
      <c r="B643" s="106" t="str">
        <f t="shared" si="36"/>
        <v>Wednesday</v>
      </c>
      <c r="C643" s="108">
        <v>379</v>
      </c>
      <c r="D643" s="108">
        <v>387</v>
      </c>
      <c r="E643" s="108">
        <v>377</v>
      </c>
      <c r="F643" s="108">
        <v>381.04</v>
      </c>
      <c r="G643" s="108">
        <v>2200</v>
      </c>
      <c r="H643" s="111">
        <f t="shared" si="38"/>
        <v>-1.0285714285714233E-2</v>
      </c>
      <c r="J643" s="102">
        <f t="shared" si="37"/>
        <v>45350</v>
      </c>
      <c r="K643" s="108">
        <f>_xlfn.XLOOKUP($J643,'Stock Data'!$J$2:$J$1239,'Stock Data'!K$2:K$1239)</f>
        <v>63173.45</v>
      </c>
      <c r="L643" s="108">
        <f>_xlfn.XLOOKUP($J643,'Stock Data'!$J$2:$J$1239,'Stock Data'!L$2:L$1239)</f>
        <v>63929.57</v>
      </c>
      <c r="M643" s="108">
        <f>_xlfn.XLOOKUP($J643,'Stock Data'!$J$2:$J$1239,'Stock Data'!M$2:M$1239)</f>
        <v>63042.14</v>
      </c>
      <c r="N643" s="108">
        <f>_xlfn.XLOOKUP($J643,'Stock Data'!$J$2:$J$1239,'Stock Data'!N$2:N$1239)</f>
        <v>63703.44</v>
      </c>
      <c r="O643" s="108">
        <f>_xlfn.XLOOKUP($J643,'Stock Data'!$J$2:$J$1239,'Stock Data'!O$2:O$1239)</f>
        <v>265803085</v>
      </c>
      <c r="P643" s="111">
        <f t="shared" si="39"/>
        <v>7.6614516279814504E-3</v>
      </c>
    </row>
    <row r="644" spans="1:16" x14ac:dyDescent="0.3">
      <c r="A644" s="101">
        <v>45351</v>
      </c>
      <c r="B644" s="106" t="str">
        <f t="shared" ref="B644:B707" si="40">TEXT(A644,"dddd")</f>
        <v>Thursday</v>
      </c>
      <c r="C644" s="108">
        <v>380</v>
      </c>
      <c r="D644" s="108">
        <v>395</v>
      </c>
      <c r="E644" s="108">
        <v>378</v>
      </c>
      <c r="F644" s="108">
        <v>385</v>
      </c>
      <c r="G644" s="108">
        <v>1800</v>
      </c>
      <c r="H644" s="111">
        <f t="shared" si="38"/>
        <v>1.0392609699768999E-2</v>
      </c>
      <c r="J644" s="102">
        <f t="shared" ref="J644:J707" si="41">A644</f>
        <v>45351</v>
      </c>
      <c r="K644" s="108">
        <f>_xlfn.XLOOKUP($J644,'Stock Data'!$J$2:$J$1239,'Stock Data'!K$2:K$1239)</f>
        <v>63827.25</v>
      </c>
      <c r="L644" s="108">
        <f>_xlfn.XLOOKUP($J644,'Stock Data'!$J$2:$J$1239,'Stock Data'!L$2:L$1239)</f>
        <v>64801.63</v>
      </c>
      <c r="M644" s="108">
        <f>_xlfn.XLOOKUP($J644,'Stock Data'!$J$2:$J$1239,'Stock Data'!M$2:M$1239)</f>
        <v>63827.25</v>
      </c>
      <c r="N644" s="108">
        <f>_xlfn.XLOOKUP($J644,'Stock Data'!$J$2:$J$1239,'Stock Data'!N$2:N$1239)</f>
        <v>64578.52</v>
      </c>
      <c r="O644" s="108">
        <f>_xlfn.XLOOKUP($J644,'Stock Data'!$J$2:$J$1239,'Stock Data'!O$2:O$1239)</f>
        <v>223519849</v>
      </c>
      <c r="P644" s="111">
        <f t="shared" si="39"/>
        <v>1.3736777794103339E-2</v>
      </c>
    </row>
    <row r="645" spans="1:16" x14ac:dyDescent="0.3">
      <c r="A645" s="101">
        <v>45352</v>
      </c>
      <c r="B645" s="106" t="str">
        <f t="shared" si="40"/>
        <v>Friday</v>
      </c>
      <c r="C645" s="108">
        <v>385</v>
      </c>
      <c r="D645" s="108">
        <v>395</v>
      </c>
      <c r="E645" s="108">
        <v>381.05</v>
      </c>
      <c r="F645" s="108">
        <v>385</v>
      </c>
      <c r="G645" s="108">
        <v>1400</v>
      </c>
      <c r="H645" s="111">
        <f t="shared" ref="H645:H708" si="42">(F645-F644)/F644</f>
        <v>0</v>
      </c>
      <c r="J645" s="102">
        <f t="shared" si="41"/>
        <v>45352</v>
      </c>
      <c r="K645" s="108">
        <f>_xlfn.XLOOKUP($J645,'Stock Data'!$J$2:$J$1239,'Stock Data'!K$2:K$1239)</f>
        <v>64755.31</v>
      </c>
      <c r="L645" s="108">
        <f>_xlfn.XLOOKUP($J645,'Stock Data'!$J$2:$J$1239,'Stock Data'!L$2:L$1239)</f>
        <v>65486.45</v>
      </c>
      <c r="M645" s="108">
        <f>_xlfn.XLOOKUP($J645,'Stock Data'!$J$2:$J$1239,'Stock Data'!M$2:M$1239)</f>
        <v>64530.2</v>
      </c>
      <c r="N645" s="108">
        <f>_xlfn.XLOOKUP($J645,'Stock Data'!$J$2:$J$1239,'Stock Data'!N$2:N$1239)</f>
        <v>65325.68</v>
      </c>
      <c r="O645" s="108">
        <f>_xlfn.XLOOKUP($J645,'Stock Data'!$J$2:$J$1239,'Stock Data'!O$2:O$1239)</f>
        <v>136075582</v>
      </c>
      <c r="P645" s="111">
        <f t="shared" ref="P645:P708" si="43">(N645-N644)/N644</f>
        <v>1.1569791317608448E-2</v>
      </c>
    </row>
    <row r="646" spans="1:16" x14ac:dyDescent="0.3">
      <c r="A646" s="101">
        <v>45355</v>
      </c>
      <c r="B646" s="106" t="str">
        <f t="shared" si="40"/>
        <v>Monday</v>
      </c>
      <c r="C646" s="108">
        <v>383.01</v>
      </c>
      <c r="D646" s="108">
        <v>394</v>
      </c>
      <c r="E646" s="108">
        <v>383.01</v>
      </c>
      <c r="F646" s="108">
        <v>391</v>
      </c>
      <c r="G646" s="108">
        <v>600</v>
      </c>
      <c r="H646" s="111">
        <f t="shared" si="42"/>
        <v>1.5584415584415584E-2</v>
      </c>
      <c r="J646" s="102">
        <f t="shared" si="41"/>
        <v>45355</v>
      </c>
      <c r="K646" s="108">
        <f>_xlfn.XLOOKUP($J646,'Stock Data'!$J$2:$J$1239,'Stock Data'!K$2:K$1239)</f>
        <v>65695.03</v>
      </c>
      <c r="L646" s="108">
        <f>_xlfn.XLOOKUP($J646,'Stock Data'!$J$2:$J$1239,'Stock Data'!L$2:L$1239)</f>
        <v>66007.429999999993</v>
      </c>
      <c r="M646" s="108">
        <f>_xlfn.XLOOKUP($J646,'Stock Data'!$J$2:$J$1239,'Stock Data'!M$2:M$1239)</f>
        <v>65532.58</v>
      </c>
      <c r="N646" s="108">
        <f>_xlfn.XLOOKUP($J646,'Stock Data'!$J$2:$J$1239,'Stock Data'!N$2:N$1239)</f>
        <v>65951.72</v>
      </c>
      <c r="O646" s="108">
        <f>_xlfn.XLOOKUP($J646,'Stock Data'!$J$2:$J$1239,'Stock Data'!O$2:O$1239)</f>
        <v>211690827</v>
      </c>
      <c r="P646" s="111">
        <f t="shared" si="43"/>
        <v>9.583367521011658E-3</v>
      </c>
    </row>
    <row r="647" spans="1:16" x14ac:dyDescent="0.3">
      <c r="A647" s="101">
        <v>45356</v>
      </c>
      <c r="B647" s="106" t="str">
        <f t="shared" si="40"/>
        <v>Tuesday</v>
      </c>
      <c r="C647" s="108">
        <v>390</v>
      </c>
      <c r="D647" s="108">
        <v>390</v>
      </c>
      <c r="E647" s="108">
        <v>383.5</v>
      </c>
      <c r="F647" s="108">
        <v>383.5</v>
      </c>
      <c r="G647" s="108">
        <v>2300</v>
      </c>
      <c r="H647" s="111">
        <f t="shared" si="42"/>
        <v>-1.9181585677749361E-2</v>
      </c>
      <c r="J647" s="102">
        <f t="shared" si="41"/>
        <v>45356</v>
      </c>
      <c r="K647" s="108">
        <f>_xlfn.XLOOKUP($J647,'Stock Data'!$J$2:$J$1239,'Stock Data'!K$2:K$1239)</f>
        <v>66126.7</v>
      </c>
      <c r="L647" s="108">
        <f>_xlfn.XLOOKUP($J647,'Stock Data'!$J$2:$J$1239,'Stock Data'!L$2:L$1239)</f>
        <v>66134.84</v>
      </c>
      <c r="M647" s="108">
        <f>_xlfn.XLOOKUP($J647,'Stock Data'!$J$2:$J$1239,'Stock Data'!M$2:M$1239)</f>
        <v>65500.06</v>
      </c>
      <c r="N647" s="108">
        <f>_xlfn.XLOOKUP($J647,'Stock Data'!$J$2:$J$1239,'Stock Data'!N$2:N$1239)</f>
        <v>65726.039999999994</v>
      </c>
      <c r="O647" s="108">
        <f>_xlfn.XLOOKUP($J647,'Stock Data'!$J$2:$J$1239,'Stock Data'!O$2:O$1239)</f>
        <v>185731440</v>
      </c>
      <c r="P647" s="111">
        <f t="shared" si="43"/>
        <v>-3.4218971089761958E-3</v>
      </c>
    </row>
    <row r="648" spans="1:16" x14ac:dyDescent="0.3">
      <c r="A648" s="101">
        <v>45357</v>
      </c>
      <c r="B648" s="106" t="str">
        <f t="shared" si="40"/>
        <v>Wednesday</v>
      </c>
      <c r="C648" s="108">
        <v>382</v>
      </c>
      <c r="D648" s="108">
        <v>392</v>
      </c>
      <c r="E648" s="108">
        <v>382</v>
      </c>
      <c r="F648" s="108">
        <v>383</v>
      </c>
      <c r="G648" s="108">
        <v>1100</v>
      </c>
      <c r="H648" s="111">
        <f t="shared" si="42"/>
        <v>-1.3037809647979139E-3</v>
      </c>
      <c r="J648" s="102">
        <f t="shared" si="41"/>
        <v>45357</v>
      </c>
      <c r="K648" s="108">
        <f>_xlfn.XLOOKUP($J648,'Stock Data'!$J$2:$J$1239,'Stock Data'!K$2:K$1239)</f>
        <v>65757.72</v>
      </c>
      <c r="L648" s="108">
        <f>_xlfn.XLOOKUP($J648,'Stock Data'!$J$2:$J$1239,'Stock Data'!L$2:L$1239)</f>
        <v>66150.94</v>
      </c>
      <c r="M648" s="108">
        <f>_xlfn.XLOOKUP($J648,'Stock Data'!$J$2:$J$1239,'Stock Data'!M$2:M$1239)</f>
        <v>65603.88</v>
      </c>
      <c r="N648" s="108">
        <f>_xlfn.XLOOKUP($J648,'Stock Data'!$J$2:$J$1239,'Stock Data'!N$2:N$1239)</f>
        <v>65656.62</v>
      </c>
      <c r="O648" s="108">
        <f>_xlfn.XLOOKUP($J648,'Stock Data'!$J$2:$J$1239,'Stock Data'!O$2:O$1239)</f>
        <v>191568333</v>
      </c>
      <c r="P648" s="111">
        <f t="shared" si="43"/>
        <v>-1.05620238188697E-3</v>
      </c>
    </row>
    <row r="649" spans="1:16" x14ac:dyDescent="0.3">
      <c r="A649" s="101">
        <v>45358</v>
      </c>
      <c r="B649" s="106" t="str">
        <f t="shared" si="40"/>
        <v>Thursday</v>
      </c>
      <c r="C649" s="108">
        <v>380.02</v>
      </c>
      <c r="D649" s="108">
        <v>387</v>
      </c>
      <c r="E649" s="108">
        <v>380.02</v>
      </c>
      <c r="F649" s="108">
        <v>386</v>
      </c>
      <c r="G649" s="108">
        <v>700</v>
      </c>
      <c r="H649" s="111">
        <f t="shared" si="42"/>
        <v>7.832898172323759E-3</v>
      </c>
      <c r="J649" s="102">
        <f t="shared" si="41"/>
        <v>45358</v>
      </c>
      <c r="K649" s="108">
        <f>_xlfn.XLOOKUP($J649,'Stock Data'!$J$2:$J$1239,'Stock Data'!K$2:K$1239)</f>
        <v>65673.8</v>
      </c>
      <c r="L649" s="108">
        <f>_xlfn.XLOOKUP($J649,'Stock Data'!$J$2:$J$1239,'Stock Data'!L$2:L$1239)</f>
        <v>65874.149999999994</v>
      </c>
      <c r="M649" s="108">
        <f>_xlfn.XLOOKUP($J649,'Stock Data'!$J$2:$J$1239,'Stock Data'!M$2:M$1239)</f>
        <v>65187.68</v>
      </c>
      <c r="N649" s="108">
        <f>_xlfn.XLOOKUP($J649,'Stock Data'!$J$2:$J$1239,'Stock Data'!N$2:N$1239)</f>
        <v>65603.08</v>
      </c>
      <c r="O649" s="108">
        <f>_xlfn.XLOOKUP($J649,'Stock Data'!$J$2:$J$1239,'Stock Data'!O$2:O$1239)</f>
        <v>158392882</v>
      </c>
      <c r="P649" s="111">
        <f t="shared" si="43"/>
        <v>-8.1545470966969667E-4</v>
      </c>
    </row>
    <row r="650" spans="1:16" x14ac:dyDescent="0.3">
      <c r="A650" s="101">
        <v>45359</v>
      </c>
      <c r="B650" s="106" t="str">
        <f t="shared" si="40"/>
        <v>Friday</v>
      </c>
      <c r="C650" s="108">
        <v>383.02</v>
      </c>
      <c r="D650" s="108">
        <v>386.01</v>
      </c>
      <c r="E650" s="108">
        <v>383.02</v>
      </c>
      <c r="F650" s="108">
        <v>386.01</v>
      </c>
      <c r="G650" s="108">
        <v>300</v>
      </c>
      <c r="H650" s="111">
        <f t="shared" si="42"/>
        <v>2.5906735751271776E-5</v>
      </c>
      <c r="J650" s="102">
        <f t="shared" si="41"/>
        <v>45359</v>
      </c>
      <c r="K650" s="108">
        <f>_xlfn.XLOOKUP($J650,'Stock Data'!$J$2:$J$1239,'Stock Data'!K$2:K$1239)</f>
        <v>65760.55</v>
      </c>
      <c r="L650" s="108">
        <f>_xlfn.XLOOKUP($J650,'Stock Data'!$J$2:$J$1239,'Stock Data'!L$2:L$1239)</f>
        <v>66067.520000000004</v>
      </c>
      <c r="M650" s="108">
        <f>_xlfn.XLOOKUP($J650,'Stock Data'!$J$2:$J$1239,'Stock Data'!M$2:M$1239)</f>
        <v>65693.22</v>
      </c>
      <c r="N650" s="108">
        <f>_xlfn.XLOOKUP($J650,'Stock Data'!$J$2:$J$1239,'Stock Data'!N$2:N$1239)</f>
        <v>65793.75</v>
      </c>
      <c r="O650" s="108">
        <f>_xlfn.XLOOKUP($J650,'Stock Data'!$J$2:$J$1239,'Stock Data'!O$2:O$1239)</f>
        <v>240096517</v>
      </c>
      <c r="P650" s="111">
        <f t="shared" si="43"/>
        <v>2.9064184181596085E-3</v>
      </c>
    </row>
    <row r="651" spans="1:16" x14ac:dyDescent="0.3">
      <c r="A651" s="101">
        <v>45362</v>
      </c>
      <c r="B651" s="106" t="str">
        <f t="shared" si="40"/>
        <v>Monday</v>
      </c>
      <c r="C651" s="108">
        <v>385.01</v>
      </c>
      <c r="D651" s="108">
        <v>393.95</v>
      </c>
      <c r="E651" s="108">
        <v>385</v>
      </c>
      <c r="F651" s="108">
        <v>390.24</v>
      </c>
      <c r="G651" s="108">
        <v>5000</v>
      </c>
      <c r="H651" s="111">
        <f t="shared" si="42"/>
        <v>1.095826532991378E-2</v>
      </c>
      <c r="J651" s="102">
        <f t="shared" si="41"/>
        <v>45362</v>
      </c>
      <c r="K651" s="108">
        <f>_xlfn.XLOOKUP($J651,'Stock Data'!$J$2:$J$1239,'Stock Data'!K$2:K$1239)</f>
        <v>65948.02</v>
      </c>
      <c r="L651" s="108">
        <f>_xlfn.XLOOKUP($J651,'Stock Data'!$J$2:$J$1239,'Stock Data'!L$2:L$1239)</f>
        <v>66119.34</v>
      </c>
      <c r="M651" s="108">
        <f>_xlfn.XLOOKUP($J651,'Stock Data'!$J$2:$J$1239,'Stock Data'!M$2:M$1239)</f>
        <v>65698.759999999995</v>
      </c>
      <c r="N651" s="108">
        <f>_xlfn.XLOOKUP($J651,'Stock Data'!$J$2:$J$1239,'Stock Data'!N$2:N$1239)</f>
        <v>65755.3</v>
      </c>
      <c r="O651" s="108">
        <f>_xlfn.XLOOKUP($J651,'Stock Data'!$J$2:$J$1239,'Stock Data'!O$2:O$1239)</f>
        <v>251628283</v>
      </c>
      <c r="P651" s="111">
        <f t="shared" si="43"/>
        <v>-5.8440201386905427E-4</v>
      </c>
    </row>
    <row r="652" spans="1:16" x14ac:dyDescent="0.3">
      <c r="A652" s="101">
        <v>45364</v>
      </c>
      <c r="B652" s="106" t="str">
        <f t="shared" si="40"/>
        <v>Wednesday</v>
      </c>
      <c r="C652" s="108">
        <v>389</v>
      </c>
      <c r="D652" s="108">
        <v>389</v>
      </c>
      <c r="E652" s="108">
        <v>380</v>
      </c>
      <c r="F652" s="108">
        <v>380</v>
      </c>
      <c r="G652" s="108">
        <v>1800</v>
      </c>
      <c r="H652" s="111">
        <f t="shared" si="42"/>
        <v>-2.6240262402624049E-2</v>
      </c>
      <c r="J652" s="102">
        <f t="shared" si="41"/>
        <v>45364</v>
      </c>
      <c r="K652" s="108">
        <f>_xlfn.XLOOKUP($J652,'Stock Data'!$J$2:$J$1239,'Stock Data'!K$2:K$1239)</f>
        <v>64859.77</v>
      </c>
      <c r="L652" s="108">
        <f>_xlfn.XLOOKUP($J652,'Stock Data'!$J$2:$J$1239,'Stock Data'!L$2:L$1239)</f>
        <v>65043.37</v>
      </c>
      <c r="M652" s="108">
        <f>_xlfn.XLOOKUP($J652,'Stock Data'!$J$2:$J$1239,'Stock Data'!M$2:M$1239)</f>
        <v>63856.51</v>
      </c>
      <c r="N652" s="108">
        <f>_xlfn.XLOOKUP($J652,'Stock Data'!$J$2:$J$1239,'Stock Data'!N$2:N$1239)</f>
        <v>64048.44</v>
      </c>
      <c r="O652" s="108">
        <f>_xlfn.XLOOKUP($J652,'Stock Data'!$J$2:$J$1239,'Stock Data'!O$2:O$1239)</f>
        <v>125290804</v>
      </c>
      <c r="P652" s="111">
        <f t="shared" si="43"/>
        <v>-2.5957755496515116E-2</v>
      </c>
    </row>
    <row r="653" spans="1:16" x14ac:dyDescent="0.3">
      <c r="A653" s="101">
        <v>45365</v>
      </c>
      <c r="B653" s="106" t="str">
        <f t="shared" si="40"/>
        <v>Thursday</v>
      </c>
      <c r="C653" s="108">
        <v>380</v>
      </c>
      <c r="D653" s="108">
        <v>390</v>
      </c>
      <c r="E653" s="108">
        <v>380</v>
      </c>
      <c r="F653" s="108">
        <v>389.33</v>
      </c>
      <c r="G653" s="108">
        <v>4300</v>
      </c>
      <c r="H653" s="111">
        <f t="shared" si="42"/>
        <v>2.4552631578947326E-2</v>
      </c>
      <c r="J653" s="102">
        <f t="shared" si="41"/>
        <v>45365</v>
      </c>
      <c r="K653" s="108">
        <f>_xlfn.XLOOKUP($J653,'Stock Data'!$J$2:$J$1239,'Stock Data'!K$2:K$1239)</f>
        <v>64079.97</v>
      </c>
      <c r="L653" s="108">
        <f>_xlfn.XLOOKUP($J653,'Stock Data'!$J$2:$J$1239,'Stock Data'!L$2:L$1239)</f>
        <v>65205.81</v>
      </c>
      <c r="M653" s="108">
        <f>_xlfn.XLOOKUP($J653,'Stock Data'!$J$2:$J$1239,'Stock Data'!M$2:M$1239)</f>
        <v>64079.97</v>
      </c>
      <c r="N653" s="108">
        <f>_xlfn.XLOOKUP($J653,'Stock Data'!$J$2:$J$1239,'Stock Data'!N$2:N$1239)</f>
        <v>65064.26</v>
      </c>
      <c r="O653" s="108">
        <f>_xlfn.XLOOKUP($J653,'Stock Data'!$J$2:$J$1239,'Stock Data'!O$2:O$1239)</f>
        <v>136554522</v>
      </c>
      <c r="P653" s="111">
        <f t="shared" si="43"/>
        <v>1.5860183323746835E-2</v>
      </c>
    </row>
    <row r="654" spans="1:16" x14ac:dyDescent="0.3">
      <c r="A654" s="101">
        <v>45370</v>
      </c>
      <c r="B654" s="106" t="str">
        <f t="shared" si="40"/>
        <v>Tuesday</v>
      </c>
      <c r="C654" s="108">
        <v>390</v>
      </c>
      <c r="D654" s="108">
        <v>399</v>
      </c>
      <c r="E654" s="108">
        <v>389.06</v>
      </c>
      <c r="F654" s="108">
        <v>394</v>
      </c>
      <c r="G654" s="108">
        <v>4900</v>
      </c>
      <c r="H654" s="111">
        <f t="shared" si="42"/>
        <v>1.1994965710322904E-2</v>
      </c>
      <c r="J654" s="102">
        <f t="shared" si="41"/>
        <v>45370</v>
      </c>
      <c r="K654" s="108">
        <f>_xlfn.XLOOKUP($J654,'Stock Data'!$J$2:$J$1239,'Stock Data'!K$2:K$1239)</f>
        <v>64955.94</v>
      </c>
      <c r="L654" s="108">
        <f>_xlfn.XLOOKUP($J654,'Stock Data'!$J$2:$J$1239,'Stock Data'!L$2:L$1239)</f>
        <v>65624.72</v>
      </c>
      <c r="M654" s="108">
        <f>_xlfn.XLOOKUP($J654,'Stock Data'!$J$2:$J$1239,'Stock Data'!M$2:M$1239)</f>
        <v>64940.17</v>
      </c>
      <c r="N654" s="108">
        <f>_xlfn.XLOOKUP($J654,'Stock Data'!$J$2:$J$1239,'Stock Data'!N$2:N$1239)</f>
        <v>65502.59</v>
      </c>
      <c r="O654" s="108">
        <f>_xlfn.XLOOKUP($J654,'Stock Data'!$J$2:$J$1239,'Stock Data'!O$2:O$1239)</f>
        <v>162243933</v>
      </c>
      <c r="P654" s="111">
        <f t="shared" si="43"/>
        <v>6.7368782800264612E-3</v>
      </c>
    </row>
    <row r="655" spans="1:16" x14ac:dyDescent="0.3">
      <c r="A655" s="101">
        <v>45371</v>
      </c>
      <c r="B655" s="106" t="str">
        <f t="shared" si="40"/>
        <v>Wednesday</v>
      </c>
      <c r="C655" s="108">
        <v>391.11</v>
      </c>
      <c r="D655" s="108">
        <v>391.11</v>
      </c>
      <c r="E655" s="108">
        <v>391.11</v>
      </c>
      <c r="F655" s="108">
        <v>391.11</v>
      </c>
      <c r="G655" s="108">
        <v>100</v>
      </c>
      <c r="H655" s="111">
        <f t="shared" si="42"/>
        <v>-7.3350253807106256E-3</v>
      </c>
      <c r="J655" s="102">
        <f t="shared" si="41"/>
        <v>45371</v>
      </c>
      <c r="K655" s="108">
        <f>_xlfn.XLOOKUP($J655,'Stock Data'!$J$2:$J$1239,'Stock Data'!K$2:K$1239)</f>
        <v>65727.73</v>
      </c>
      <c r="L655" s="108">
        <f>_xlfn.XLOOKUP($J655,'Stock Data'!$J$2:$J$1239,'Stock Data'!L$2:L$1239)</f>
        <v>65968.02</v>
      </c>
      <c r="M655" s="108">
        <f>_xlfn.XLOOKUP($J655,'Stock Data'!$J$2:$J$1239,'Stock Data'!M$2:M$1239)</f>
        <v>65614.94</v>
      </c>
      <c r="N655" s="108">
        <f>_xlfn.XLOOKUP($J655,'Stock Data'!$J$2:$J$1239,'Stock Data'!N$2:N$1239)</f>
        <v>65731.789999999994</v>
      </c>
      <c r="O655" s="108">
        <f>_xlfn.XLOOKUP($J655,'Stock Data'!$J$2:$J$1239,'Stock Data'!O$2:O$1239)</f>
        <v>170678391</v>
      </c>
      <c r="P655" s="111">
        <f t="shared" si="43"/>
        <v>3.4990982799305661E-3</v>
      </c>
    </row>
    <row r="656" spans="1:16" x14ac:dyDescent="0.3">
      <c r="A656" s="101">
        <v>45372</v>
      </c>
      <c r="B656" s="106" t="str">
        <f t="shared" si="40"/>
        <v>Thursday</v>
      </c>
      <c r="C656" s="108">
        <v>386</v>
      </c>
      <c r="D656" s="108">
        <v>390</v>
      </c>
      <c r="E656" s="108">
        <v>386</v>
      </c>
      <c r="F656" s="108">
        <v>390</v>
      </c>
      <c r="G656" s="108">
        <v>800</v>
      </c>
      <c r="H656" s="111">
        <f t="shared" si="42"/>
        <v>-2.8380762445348205E-3</v>
      </c>
      <c r="J656" s="102">
        <f t="shared" si="41"/>
        <v>45372</v>
      </c>
      <c r="K656" s="108">
        <f>_xlfn.XLOOKUP($J656,'Stock Data'!$J$2:$J$1239,'Stock Data'!K$2:K$1239)</f>
        <v>66021.539999999994</v>
      </c>
      <c r="L656" s="108">
        <f>_xlfn.XLOOKUP($J656,'Stock Data'!$J$2:$J$1239,'Stock Data'!L$2:L$1239)</f>
        <v>66196.23</v>
      </c>
      <c r="M656" s="108">
        <f>_xlfn.XLOOKUP($J656,'Stock Data'!$J$2:$J$1239,'Stock Data'!M$2:M$1239)</f>
        <v>65326.01</v>
      </c>
      <c r="N656" s="108">
        <f>_xlfn.XLOOKUP($J656,'Stock Data'!$J$2:$J$1239,'Stock Data'!N$2:N$1239)</f>
        <v>65417.4</v>
      </c>
      <c r="O656" s="108">
        <f>_xlfn.XLOOKUP($J656,'Stock Data'!$J$2:$J$1239,'Stock Data'!O$2:O$1239)</f>
        <v>242671674</v>
      </c>
      <c r="P656" s="111">
        <f t="shared" si="43"/>
        <v>-4.7829216274194297E-3</v>
      </c>
    </row>
    <row r="657" spans="1:16" x14ac:dyDescent="0.3">
      <c r="A657" s="101">
        <v>45373</v>
      </c>
      <c r="B657" s="106" t="str">
        <f t="shared" si="40"/>
        <v>Friday</v>
      </c>
      <c r="C657" s="108">
        <v>385</v>
      </c>
      <c r="D657" s="108">
        <v>395</v>
      </c>
      <c r="E657" s="108">
        <v>385</v>
      </c>
      <c r="F657" s="108">
        <v>385.95</v>
      </c>
      <c r="G657" s="108">
        <v>7800</v>
      </c>
      <c r="H657" s="111">
        <f t="shared" si="42"/>
        <v>-1.0384615384615414E-2</v>
      </c>
      <c r="J657" s="102">
        <f t="shared" si="41"/>
        <v>45373</v>
      </c>
      <c r="K657" s="108">
        <f>_xlfn.XLOOKUP($J657,'Stock Data'!$J$2:$J$1239,'Stock Data'!K$2:K$1239)</f>
        <v>65510.16</v>
      </c>
      <c r="L657" s="108">
        <f>_xlfn.XLOOKUP($J657,'Stock Data'!$J$2:$J$1239,'Stock Data'!L$2:L$1239)</f>
        <v>65534.02</v>
      </c>
      <c r="M657" s="108">
        <f>_xlfn.XLOOKUP($J657,'Stock Data'!$J$2:$J$1239,'Stock Data'!M$2:M$1239)</f>
        <v>65056.65</v>
      </c>
      <c r="N657" s="108">
        <f>_xlfn.XLOOKUP($J657,'Stock Data'!$J$2:$J$1239,'Stock Data'!N$2:N$1239)</f>
        <v>65151.82</v>
      </c>
      <c r="O657" s="108">
        <f>_xlfn.XLOOKUP($J657,'Stock Data'!$J$2:$J$1239,'Stock Data'!O$2:O$1239)</f>
        <v>83027726</v>
      </c>
      <c r="P657" s="111">
        <f t="shared" si="43"/>
        <v>-4.0597761451846414E-3</v>
      </c>
    </row>
    <row r="658" spans="1:16" x14ac:dyDescent="0.3">
      <c r="A658" s="101">
        <v>45376</v>
      </c>
      <c r="B658" s="106" t="str">
        <f t="shared" si="40"/>
        <v>Monday</v>
      </c>
      <c r="C658" s="108">
        <v>385</v>
      </c>
      <c r="D658" s="108">
        <v>387</v>
      </c>
      <c r="E658" s="108">
        <v>380</v>
      </c>
      <c r="F658" s="108">
        <v>380.63</v>
      </c>
      <c r="G658" s="108">
        <v>4800</v>
      </c>
      <c r="H658" s="111">
        <f t="shared" si="42"/>
        <v>-1.3784168933799698E-2</v>
      </c>
      <c r="J658" s="102">
        <f t="shared" si="41"/>
        <v>45376</v>
      </c>
      <c r="K658" s="108">
        <f>_xlfn.XLOOKUP($J658,'Stock Data'!$J$2:$J$1239,'Stock Data'!K$2:K$1239)</f>
        <v>65412.92</v>
      </c>
      <c r="L658" s="108">
        <f>_xlfn.XLOOKUP($J658,'Stock Data'!$J$2:$J$1239,'Stock Data'!L$2:L$1239)</f>
        <v>65656.490000000005</v>
      </c>
      <c r="M658" s="108">
        <f>_xlfn.XLOOKUP($J658,'Stock Data'!$J$2:$J$1239,'Stock Data'!M$2:M$1239)</f>
        <v>65301.73</v>
      </c>
      <c r="N658" s="108">
        <f>_xlfn.XLOOKUP($J658,'Stock Data'!$J$2:$J$1239,'Stock Data'!N$2:N$1239)</f>
        <v>65525.64</v>
      </c>
      <c r="O658" s="108">
        <f>_xlfn.XLOOKUP($J658,'Stock Data'!$J$2:$J$1239,'Stock Data'!O$2:O$1239)</f>
        <v>129401692</v>
      </c>
      <c r="P658" s="111">
        <f t="shared" si="43"/>
        <v>5.7376754785975238E-3</v>
      </c>
    </row>
    <row r="659" spans="1:16" x14ac:dyDescent="0.3">
      <c r="A659" s="101">
        <v>45377</v>
      </c>
      <c r="B659" s="106" t="str">
        <f t="shared" si="40"/>
        <v>Tuesday</v>
      </c>
      <c r="C659" s="108">
        <v>389</v>
      </c>
      <c r="D659" s="108">
        <v>390</v>
      </c>
      <c r="E659" s="108">
        <v>388.05</v>
      </c>
      <c r="F659" s="108">
        <v>390</v>
      </c>
      <c r="G659" s="108">
        <v>2700</v>
      </c>
      <c r="H659" s="111">
        <f t="shared" si="42"/>
        <v>2.4617082205816685E-2</v>
      </c>
      <c r="J659" s="102">
        <f t="shared" si="41"/>
        <v>45377</v>
      </c>
      <c r="K659" s="108">
        <f>_xlfn.XLOOKUP($J659,'Stock Data'!$J$2:$J$1239,'Stock Data'!K$2:K$1239)</f>
        <v>65629.759999999995</v>
      </c>
      <c r="L659" s="108">
        <f>_xlfn.XLOOKUP($J659,'Stock Data'!$J$2:$J$1239,'Stock Data'!L$2:L$1239)</f>
        <v>65989.539999999994</v>
      </c>
      <c r="M659" s="108">
        <f>_xlfn.XLOOKUP($J659,'Stock Data'!$J$2:$J$1239,'Stock Data'!M$2:M$1239)</f>
        <v>65492.7</v>
      </c>
      <c r="N659" s="108">
        <f>_xlfn.XLOOKUP($J659,'Stock Data'!$J$2:$J$1239,'Stock Data'!N$2:N$1239)</f>
        <v>65906.27</v>
      </c>
      <c r="O659" s="108">
        <f>_xlfn.XLOOKUP($J659,'Stock Data'!$J$2:$J$1239,'Stock Data'!O$2:O$1239)</f>
        <v>137146538</v>
      </c>
      <c r="P659" s="111">
        <f t="shared" si="43"/>
        <v>5.8088711533379094E-3</v>
      </c>
    </row>
    <row r="660" spans="1:16" x14ac:dyDescent="0.3">
      <c r="A660" s="101">
        <v>45378</v>
      </c>
      <c r="B660" s="106" t="str">
        <f t="shared" si="40"/>
        <v>Wednesday</v>
      </c>
      <c r="C660" s="108">
        <v>395</v>
      </c>
      <c r="D660" s="108">
        <v>395</v>
      </c>
      <c r="E660" s="108">
        <v>391.55</v>
      </c>
      <c r="F660" s="108">
        <v>394.75</v>
      </c>
      <c r="G660" s="108">
        <v>1800</v>
      </c>
      <c r="H660" s="111">
        <f t="shared" si="42"/>
        <v>1.217948717948718E-2</v>
      </c>
      <c r="J660" s="102">
        <f t="shared" si="41"/>
        <v>45378</v>
      </c>
      <c r="K660" s="108">
        <f>_xlfn.XLOOKUP($J660,'Stock Data'!$J$2:$J$1239,'Stock Data'!K$2:K$1239)</f>
        <v>66003.44</v>
      </c>
      <c r="L660" s="108">
        <f>_xlfn.XLOOKUP($J660,'Stock Data'!$J$2:$J$1239,'Stock Data'!L$2:L$1239)</f>
        <v>66607.87</v>
      </c>
      <c r="M660" s="108">
        <f>_xlfn.XLOOKUP($J660,'Stock Data'!$J$2:$J$1239,'Stock Data'!M$2:M$1239)</f>
        <v>66003.429999999993</v>
      </c>
      <c r="N660" s="108">
        <f>_xlfn.XLOOKUP($J660,'Stock Data'!$J$2:$J$1239,'Stock Data'!N$2:N$1239)</f>
        <v>66547.78</v>
      </c>
      <c r="O660" s="108">
        <f>_xlfn.XLOOKUP($J660,'Stock Data'!$J$2:$J$1239,'Stock Data'!O$2:O$1239)</f>
        <v>189118251</v>
      </c>
      <c r="P660" s="111">
        <f t="shared" si="43"/>
        <v>9.7336717735656223E-3</v>
      </c>
    </row>
    <row r="661" spans="1:16" x14ac:dyDescent="0.3">
      <c r="A661" s="101">
        <v>45379</v>
      </c>
      <c r="B661" s="106" t="str">
        <f t="shared" si="40"/>
        <v>Thursday</v>
      </c>
      <c r="C661" s="108">
        <v>395</v>
      </c>
      <c r="D661" s="108">
        <v>397</v>
      </c>
      <c r="E661" s="108">
        <v>394.9</v>
      </c>
      <c r="F661" s="108">
        <v>397</v>
      </c>
      <c r="G661" s="108">
        <v>2700</v>
      </c>
      <c r="H661" s="111">
        <f t="shared" si="42"/>
        <v>5.699810006333122E-3</v>
      </c>
      <c r="J661" s="102">
        <f t="shared" si="41"/>
        <v>45379</v>
      </c>
      <c r="K661" s="108">
        <f>_xlfn.XLOOKUP($J661,'Stock Data'!$J$2:$J$1239,'Stock Data'!K$2:K$1239)</f>
        <v>66690.94</v>
      </c>
      <c r="L661" s="108">
        <f>_xlfn.XLOOKUP($J661,'Stock Data'!$J$2:$J$1239,'Stock Data'!L$2:L$1239)</f>
        <v>67246.02</v>
      </c>
      <c r="M661" s="108">
        <f>_xlfn.XLOOKUP($J661,'Stock Data'!$J$2:$J$1239,'Stock Data'!M$2:M$1239)</f>
        <v>66690.94</v>
      </c>
      <c r="N661" s="108">
        <f>_xlfn.XLOOKUP($J661,'Stock Data'!$J$2:$J$1239,'Stock Data'!N$2:N$1239)</f>
        <v>67142.12</v>
      </c>
      <c r="O661" s="108">
        <f>_xlfn.XLOOKUP($J661,'Stock Data'!$J$2:$J$1239,'Stock Data'!O$2:O$1239)</f>
        <v>231313539</v>
      </c>
      <c r="P661" s="111">
        <f t="shared" si="43"/>
        <v>8.9310266999139045E-3</v>
      </c>
    </row>
    <row r="662" spans="1:16" x14ac:dyDescent="0.3">
      <c r="A662" s="101">
        <v>45380</v>
      </c>
      <c r="B662" s="106" t="str">
        <f t="shared" si="40"/>
        <v>Friday</v>
      </c>
      <c r="C662" s="108">
        <v>395</v>
      </c>
      <c r="D662" s="108">
        <v>395</v>
      </c>
      <c r="E662" s="108">
        <v>392.3</v>
      </c>
      <c r="F662" s="108">
        <v>392.3</v>
      </c>
      <c r="G662" s="108">
        <v>2000</v>
      </c>
      <c r="H662" s="111">
        <f t="shared" si="42"/>
        <v>-1.1838790931989895E-2</v>
      </c>
      <c r="J662" s="102">
        <f t="shared" si="41"/>
        <v>45380</v>
      </c>
      <c r="K662" s="108">
        <f>_xlfn.XLOOKUP($J662,'Stock Data'!$J$2:$J$1239,'Stock Data'!K$2:K$1239)</f>
        <v>67232.2</v>
      </c>
      <c r="L662" s="108">
        <f>_xlfn.XLOOKUP($J662,'Stock Data'!$J$2:$J$1239,'Stock Data'!L$2:L$1239)</f>
        <v>67307.63</v>
      </c>
      <c r="M662" s="108">
        <f>_xlfn.XLOOKUP($J662,'Stock Data'!$J$2:$J$1239,'Stock Data'!M$2:M$1239)</f>
        <v>66822.42</v>
      </c>
      <c r="N662" s="108">
        <f>_xlfn.XLOOKUP($J662,'Stock Data'!$J$2:$J$1239,'Stock Data'!N$2:N$1239)</f>
        <v>67005.100000000006</v>
      </c>
      <c r="O662" s="108">
        <f>_xlfn.XLOOKUP($J662,'Stock Data'!$J$2:$J$1239,'Stock Data'!O$2:O$1239)</f>
        <v>142211477</v>
      </c>
      <c r="P662" s="111">
        <f t="shared" si="43"/>
        <v>-2.0407458090389392E-3</v>
      </c>
    </row>
    <row r="663" spans="1:16" x14ac:dyDescent="0.3">
      <c r="A663" s="101">
        <v>45383</v>
      </c>
      <c r="B663" s="106" t="str">
        <f t="shared" si="40"/>
        <v>Monday</v>
      </c>
      <c r="C663" s="108">
        <v>386</v>
      </c>
      <c r="D663" s="108">
        <v>386</v>
      </c>
      <c r="E663" s="108">
        <v>386</v>
      </c>
      <c r="F663" s="108">
        <v>386</v>
      </c>
      <c r="G663" s="108">
        <v>100</v>
      </c>
      <c r="H663" s="111">
        <f t="shared" si="42"/>
        <v>-1.6059138414478744E-2</v>
      </c>
      <c r="J663" s="102">
        <f t="shared" si="41"/>
        <v>45383</v>
      </c>
      <c r="K663" s="108">
        <f>_xlfn.XLOOKUP($J663,'Stock Data'!$J$2:$J$1239,'Stock Data'!K$2:K$1239)</f>
        <v>67168.02</v>
      </c>
      <c r="L663" s="108">
        <f>_xlfn.XLOOKUP($J663,'Stock Data'!$J$2:$J$1239,'Stock Data'!L$2:L$1239)</f>
        <v>67304.36</v>
      </c>
      <c r="M663" s="108">
        <f>_xlfn.XLOOKUP($J663,'Stock Data'!$J$2:$J$1239,'Stock Data'!M$2:M$1239)</f>
        <v>66740.91</v>
      </c>
      <c r="N663" s="108">
        <f>_xlfn.XLOOKUP($J663,'Stock Data'!$J$2:$J$1239,'Stock Data'!N$2:N$1239)</f>
        <v>66796.320000000007</v>
      </c>
      <c r="O663" s="108">
        <f>_xlfn.XLOOKUP($J663,'Stock Data'!$J$2:$J$1239,'Stock Data'!O$2:O$1239)</f>
        <v>79759436</v>
      </c>
      <c r="P663" s="111">
        <f t="shared" si="43"/>
        <v>-3.1158822238904027E-3</v>
      </c>
    </row>
    <row r="664" spans="1:16" x14ac:dyDescent="0.3">
      <c r="A664" s="101">
        <v>45384</v>
      </c>
      <c r="B664" s="106" t="str">
        <f t="shared" si="40"/>
        <v>Tuesday</v>
      </c>
      <c r="C664" s="108">
        <v>395</v>
      </c>
      <c r="D664" s="108">
        <v>400</v>
      </c>
      <c r="E664" s="108">
        <v>394.5</v>
      </c>
      <c r="F664" s="108">
        <v>400</v>
      </c>
      <c r="G664" s="108">
        <v>2600</v>
      </c>
      <c r="H664" s="111">
        <f t="shared" si="42"/>
        <v>3.6269430051813469E-2</v>
      </c>
      <c r="J664" s="102">
        <f t="shared" si="41"/>
        <v>45384</v>
      </c>
      <c r="K664" s="108">
        <f>_xlfn.XLOOKUP($J664,'Stock Data'!$J$2:$J$1239,'Stock Data'!K$2:K$1239)</f>
        <v>66793.38</v>
      </c>
      <c r="L664" s="108">
        <f>_xlfn.XLOOKUP($J664,'Stock Data'!$J$2:$J$1239,'Stock Data'!L$2:L$1239)</f>
        <v>66959.539999999994</v>
      </c>
      <c r="M664" s="108">
        <f>_xlfn.XLOOKUP($J664,'Stock Data'!$J$2:$J$1239,'Stock Data'!M$2:M$1239)</f>
        <v>66573.63</v>
      </c>
      <c r="N664" s="108">
        <f>_xlfn.XLOOKUP($J664,'Stock Data'!$J$2:$J$1239,'Stock Data'!N$2:N$1239)</f>
        <v>66886.259999999995</v>
      </c>
      <c r="O664" s="108">
        <f>_xlfn.XLOOKUP($J664,'Stock Data'!$J$2:$J$1239,'Stock Data'!O$2:O$1239)</f>
        <v>94865141</v>
      </c>
      <c r="P664" s="111">
        <f t="shared" si="43"/>
        <v>1.3464813630449666E-3</v>
      </c>
    </row>
    <row r="665" spans="1:16" x14ac:dyDescent="0.3">
      <c r="A665" s="101">
        <v>45385</v>
      </c>
      <c r="B665" s="106" t="str">
        <f t="shared" si="40"/>
        <v>Wednesday</v>
      </c>
      <c r="C665" s="108">
        <v>400.25</v>
      </c>
      <c r="D665" s="108">
        <v>403</v>
      </c>
      <c r="E665" s="108">
        <v>398</v>
      </c>
      <c r="F665" s="108">
        <v>400.75</v>
      </c>
      <c r="G665" s="108">
        <v>1600</v>
      </c>
      <c r="H665" s="111">
        <f t="shared" si="42"/>
        <v>1.8749999999999999E-3</v>
      </c>
      <c r="J665" s="102">
        <f t="shared" si="41"/>
        <v>45385</v>
      </c>
      <c r="K665" s="108">
        <f>_xlfn.XLOOKUP($J665,'Stock Data'!$J$2:$J$1239,'Stock Data'!K$2:K$1239)</f>
        <v>66998.210000000006</v>
      </c>
      <c r="L665" s="108">
        <f>_xlfn.XLOOKUP($J665,'Stock Data'!$J$2:$J$1239,'Stock Data'!L$2:L$1239)</f>
        <v>67873.210000000006</v>
      </c>
      <c r="M665" s="108">
        <f>_xlfn.XLOOKUP($J665,'Stock Data'!$J$2:$J$1239,'Stock Data'!M$2:M$1239)</f>
        <v>66985.009999999995</v>
      </c>
      <c r="N665" s="108">
        <f>_xlfn.XLOOKUP($J665,'Stock Data'!$J$2:$J$1239,'Stock Data'!N$2:N$1239)</f>
        <v>67756.03</v>
      </c>
      <c r="O665" s="108">
        <f>_xlfn.XLOOKUP($J665,'Stock Data'!$J$2:$J$1239,'Stock Data'!O$2:O$1239)</f>
        <v>140991439</v>
      </c>
      <c r="P665" s="111">
        <f t="shared" si="43"/>
        <v>1.3003717056388026E-2</v>
      </c>
    </row>
    <row r="666" spans="1:16" x14ac:dyDescent="0.3">
      <c r="A666" s="101">
        <v>45386</v>
      </c>
      <c r="B666" s="106" t="str">
        <f t="shared" si="40"/>
        <v>Thursday</v>
      </c>
      <c r="C666" s="108">
        <v>400</v>
      </c>
      <c r="D666" s="108">
        <v>400</v>
      </c>
      <c r="E666" s="108">
        <v>400</v>
      </c>
      <c r="F666" s="108">
        <v>400</v>
      </c>
      <c r="G666" s="108">
        <v>400</v>
      </c>
      <c r="H666" s="111">
        <f t="shared" si="42"/>
        <v>-1.8714909544603868E-3</v>
      </c>
      <c r="J666" s="102">
        <f t="shared" si="41"/>
        <v>45386</v>
      </c>
      <c r="K666" s="108">
        <f>_xlfn.XLOOKUP($J666,'Stock Data'!$J$2:$J$1239,'Stock Data'!K$2:K$1239)</f>
        <v>68210.16</v>
      </c>
      <c r="L666" s="108">
        <f>_xlfn.XLOOKUP($J666,'Stock Data'!$J$2:$J$1239,'Stock Data'!L$2:L$1239)</f>
        <v>68439.37</v>
      </c>
      <c r="M666" s="108">
        <f>_xlfn.XLOOKUP($J666,'Stock Data'!$J$2:$J$1239,'Stock Data'!M$2:M$1239)</f>
        <v>67912.350000000006</v>
      </c>
      <c r="N666" s="108">
        <f>_xlfn.XLOOKUP($J666,'Stock Data'!$J$2:$J$1239,'Stock Data'!N$2:N$1239)</f>
        <v>68416.78</v>
      </c>
      <c r="O666" s="108">
        <f>_xlfn.XLOOKUP($J666,'Stock Data'!$J$2:$J$1239,'Stock Data'!O$2:O$1239)</f>
        <v>201068800</v>
      </c>
      <c r="P666" s="111">
        <f t="shared" si="43"/>
        <v>9.7518995726284443E-3</v>
      </c>
    </row>
    <row r="667" spans="1:16" x14ac:dyDescent="0.3">
      <c r="A667" s="101">
        <v>45390</v>
      </c>
      <c r="B667" s="106" t="str">
        <f t="shared" si="40"/>
        <v>Monday</v>
      </c>
      <c r="C667" s="108">
        <v>400</v>
      </c>
      <c r="D667" s="108">
        <v>400</v>
      </c>
      <c r="E667" s="108">
        <v>399.75</v>
      </c>
      <c r="F667" s="108">
        <v>399.85</v>
      </c>
      <c r="G667" s="108">
        <v>1000</v>
      </c>
      <c r="H667" s="111">
        <f t="shared" si="42"/>
        <v>-3.7499999999994314E-4</v>
      </c>
      <c r="J667" s="102">
        <f t="shared" si="41"/>
        <v>45390</v>
      </c>
      <c r="K667" s="108">
        <f>_xlfn.XLOOKUP($J667,'Stock Data'!$J$2:$J$1239,'Stock Data'!K$2:K$1239)</f>
        <v>68716.639999999999</v>
      </c>
      <c r="L667" s="108">
        <f>_xlfn.XLOOKUP($J667,'Stock Data'!$J$2:$J$1239,'Stock Data'!L$2:L$1239)</f>
        <v>69720.03</v>
      </c>
      <c r="M667" s="108">
        <f>_xlfn.XLOOKUP($J667,'Stock Data'!$J$2:$J$1239,'Stock Data'!M$2:M$1239)</f>
        <v>68710.490000000005</v>
      </c>
      <c r="N667" s="108">
        <f>_xlfn.XLOOKUP($J667,'Stock Data'!$J$2:$J$1239,'Stock Data'!N$2:N$1239)</f>
        <v>69619.98</v>
      </c>
      <c r="O667" s="108">
        <f>_xlfn.XLOOKUP($J667,'Stock Data'!$J$2:$J$1239,'Stock Data'!O$2:O$1239)</f>
        <v>188866316</v>
      </c>
      <c r="P667" s="111">
        <f t="shared" si="43"/>
        <v>1.7586328967835043E-2</v>
      </c>
    </row>
    <row r="668" spans="1:16" x14ac:dyDescent="0.3">
      <c r="A668" s="101">
        <v>45391</v>
      </c>
      <c r="B668" s="106" t="str">
        <f t="shared" si="40"/>
        <v>Tuesday</v>
      </c>
      <c r="C668" s="108">
        <v>415</v>
      </c>
      <c r="D668" s="108">
        <v>415</v>
      </c>
      <c r="E668" s="108">
        <v>405</v>
      </c>
      <c r="F668" s="108">
        <v>406.07</v>
      </c>
      <c r="G668" s="108">
        <v>6400</v>
      </c>
      <c r="H668" s="111">
        <f t="shared" si="42"/>
        <v>1.5555833437539003E-2</v>
      </c>
      <c r="J668" s="102">
        <f t="shared" si="41"/>
        <v>45391</v>
      </c>
      <c r="K668" s="108">
        <f>_xlfn.XLOOKUP($J668,'Stock Data'!$J$2:$J$1239,'Stock Data'!K$2:K$1239)</f>
        <v>69857.149999999994</v>
      </c>
      <c r="L668" s="108">
        <f>_xlfn.XLOOKUP($J668,'Stock Data'!$J$2:$J$1239,'Stock Data'!L$2:L$1239)</f>
        <v>70677.289999999994</v>
      </c>
      <c r="M668" s="108">
        <f>_xlfn.XLOOKUP($J668,'Stock Data'!$J$2:$J$1239,'Stock Data'!M$2:M$1239)</f>
        <v>69857.14</v>
      </c>
      <c r="N668" s="108">
        <f>_xlfn.XLOOKUP($J668,'Stock Data'!$J$2:$J$1239,'Stock Data'!N$2:N$1239)</f>
        <v>70314.710000000006</v>
      </c>
      <c r="O668" s="108">
        <f>_xlfn.XLOOKUP($J668,'Stock Data'!$J$2:$J$1239,'Stock Data'!O$2:O$1239)</f>
        <v>219290682</v>
      </c>
      <c r="P668" s="111">
        <f t="shared" si="43"/>
        <v>9.9788882444380271E-3</v>
      </c>
    </row>
    <row r="669" spans="1:16" x14ac:dyDescent="0.3">
      <c r="A669" s="101">
        <v>45397</v>
      </c>
      <c r="B669" s="106" t="str">
        <f t="shared" si="40"/>
        <v>Monday</v>
      </c>
      <c r="C669" s="108">
        <v>400.01</v>
      </c>
      <c r="D669" s="108">
        <v>407</v>
      </c>
      <c r="E669" s="108">
        <v>400.01</v>
      </c>
      <c r="F669" s="108">
        <v>406</v>
      </c>
      <c r="G669" s="108">
        <v>2700</v>
      </c>
      <c r="H669" s="111">
        <f t="shared" si="42"/>
        <v>-1.7238407171175704E-4</v>
      </c>
      <c r="J669" s="102">
        <f t="shared" si="41"/>
        <v>45397</v>
      </c>
      <c r="K669" s="108">
        <f>_xlfn.XLOOKUP($J669,'Stock Data'!$J$2:$J$1239,'Stock Data'!K$2:K$1239)</f>
        <v>70218.509999999995</v>
      </c>
      <c r="L669" s="108">
        <f>_xlfn.XLOOKUP($J669,'Stock Data'!$J$2:$J$1239,'Stock Data'!L$2:L$1239)</f>
        <v>70608.88</v>
      </c>
      <c r="M669" s="108">
        <f>_xlfn.XLOOKUP($J669,'Stock Data'!$J$2:$J$1239,'Stock Data'!M$2:M$1239)</f>
        <v>69914.100000000006</v>
      </c>
      <c r="N669" s="108">
        <f>_xlfn.XLOOKUP($J669,'Stock Data'!$J$2:$J$1239,'Stock Data'!N$2:N$1239)</f>
        <v>70544.58</v>
      </c>
      <c r="O669" s="108">
        <f>_xlfn.XLOOKUP($J669,'Stock Data'!$J$2:$J$1239,'Stock Data'!O$2:O$1239)</f>
        <v>255765007</v>
      </c>
      <c r="P669" s="111">
        <f t="shared" si="43"/>
        <v>3.2691594689076486E-3</v>
      </c>
    </row>
    <row r="670" spans="1:16" x14ac:dyDescent="0.3">
      <c r="A670" s="101">
        <v>45398</v>
      </c>
      <c r="B670" s="106" t="str">
        <f t="shared" si="40"/>
        <v>Tuesday</v>
      </c>
      <c r="C670" s="108">
        <v>414</v>
      </c>
      <c r="D670" s="108">
        <v>414.96</v>
      </c>
      <c r="E670" s="108">
        <v>405</v>
      </c>
      <c r="F670" s="108">
        <v>409.89</v>
      </c>
      <c r="G670" s="108">
        <v>12600</v>
      </c>
      <c r="H670" s="111">
        <f t="shared" si="42"/>
        <v>9.5812807881773057E-3</v>
      </c>
      <c r="J670" s="102">
        <f t="shared" si="41"/>
        <v>45398</v>
      </c>
      <c r="K670" s="108">
        <f>_xlfn.XLOOKUP($J670,'Stock Data'!$J$2:$J$1239,'Stock Data'!K$2:K$1239)</f>
        <v>70661.42</v>
      </c>
      <c r="L670" s="108">
        <f>_xlfn.XLOOKUP($J670,'Stock Data'!$J$2:$J$1239,'Stock Data'!L$2:L$1239)</f>
        <v>71092.61</v>
      </c>
      <c r="M670" s="108">
        <f>_xlfn.XLOOKUP($J670,'Stock Data'!$J$2:$J$1239,'Stock Data'!M$2:M$1239)</f>
        <v>70405.240000000005</v>
      </c>
      <c r="N670" s="108">
        <f>_xlfn.XLOOKUP($J670,'Stock Data'!$J$2:$J$1239,'Stock Data'!N$2:N$1239)</f>
        <v>70483.66</v>
      </c>
      <c r="O670" s="108">
        <f>_xlfn.XLOOKUP($J670,'Stock Data'!$J$2:$J$1239,'Stock Data'!O$2:O$1239)</f>
        <v>219859414</v>
      </c>
      <c r="P670" s="111">
        <f t="shared" si="43"/>
        <v>-8.6356740659591783E-4</v>
      </c>
    </row>
    <row r="671" spans="1:16" x14ac:dyDescent="0.3">
      <c r="A671" s="101">
        <v>45399</v>
      </c>
      <c r="B671" s="106" t="str">
        <f t="shared" si="40"/>
        <v>Wednesday</v>
      </c>
      <c r="C671" s="108">
        <v>409.89</v>
      </c>
      <c r="D671" s="108">
        <v>413</v>
      </c>
      <c r="E671" s="108">
        <v>409</v>
      </c>
      <c r="F671" s="108">
        <v>412.39</v>
      </c>
      <c r="G671" s="108">
        <v>2300</v>
      </c>
      <c r="H671" s="111">
        <f t="shared" si="42"/>
        <v>6.0991973456293157E-3</v>
      </c>
      <c r="J671" s="102">
        <f t="shared" si="41"/>
        <v>45399</v>
      </c>
      <c r="K671" s="108">
        <f>_xlfn.XLOOKUP($J671,'Stock Data'!$J$2:$J$1239,'Stock Data'!K$2:K$1239)</f>
        <v>70396.649999999994</v>
      </c>
      <c r="L671" s="108">
        <f>_xlfn.XLOOKUP($J671,'Stock Data'!$J$2:$J$1239,'Stock Data'!L$2:L$1239)</f>
        <v>70725.490000000005</v>
      </c>
      <c r="M671" s="108">
        <f>_xlfn.XLOOKUP($J671,'Stock Data'!$J$2:$J$1239,'Stock Data'!M$2:M$1239)</f>
        <v>70037.279999999999</v>
      </c>
      <c r="N671" s="108">
        <f>_xlfn.XLOOKUP($J671,'Stock Data'!$J$2:$J$1239,'Stock Data'!N$2:N$1239)</f>
        <v>70333.31</v>
      </c>
      <c r="O671" s="108">
        <f>_xlfn.XLOOKUP($J671,'Stock Data'!$J$2:$J$1239,'Stock Data'!O$2:O$1239)</f>
        <v>221820349</v>
      </c>
      <c r="P671" s="111">
        <f t="shared" si="43"/>
        <v>-2.1331185128582401E-3</v>
      </c>
    </row>
    <row r="672" spans="1:16" x14ac:dyDescent="0.3">
      <c r="A672" s="101">
        <v>45400</v>
      </c>
      <c r="B672" s="106" t="str">
        <f t="shared" si="40"/>
        <v>Thursday</v>
      </c>
      <c r="C672" s="108">
        <v>412</v>
      </c>
      <c r="D672" s="108">
        <v>414</v>
      </c>
      <c r="E672" s="108">
        <v>412</v>
      </c>
      <c r="F672" s="108">
        <v>412</v>
      </c>
      <c r="G672" s="108">
        <v>1900</v>
      </c>
      <c r="H672" s="111">
        <f t="shared" si="42"/>
        <v>-9.457067339168903E-4</v>
      </c>
      <c r="J672" s="102">
        <f t="shared" si="41"/>
        <v>45400</v>
      </c>
      <c r="K672" s="108">
        <f>_xlfn.XLOOKUP($J672,'Stock Data'!$J$2:$J$1239,'Stock Data'!K$2:K$1239)</f>
        <v>70506.2</v>
      </c>
      <c r="L672" s="108">
        <f>_xlfn.XLOOKUP($J672,'Stock Data'!$J$2:$J$1239,'Stock Data'!L$2:L$1239)</f>
        <v>70645.289999999994</v>
      </c>
      <c r="M672" s="108">
        <f>_xlfn.XLOOKUP($J672,'Stock Data'!$J$2:$J$1239,'Stock Data'!M$2:M$1239)</f>
        <v>69783.31</v>
      </c>
      <c r="N672" s="108">
        <f>_xlfn.XLOOKUP($J672,'Stock Data'!$J$2:$J$1239,'Stock Data'!N$2:N$1239)</f>
        <v>70290.11</v>
      </c>
      <c r="O672" s="108">
        <f>_xlfn.XLOOKUP($J672,'Stock Data'!$J$2:$J$1239,'Stock Data'!O$2:O$1239)</f>
        <v>237694811</v>
      </c>
      <c r="P672" s="111">
        <f t="shared" si="43"/>
        <v>-6.1421821324770707E-4</v>
      </c>
    </row>
    <row r="673" spans="1:16" x14ac:dyDescent="0.3">
      <c r="A673" s="101">
        <v>45401</v>
      </c>
      <c r="B673" s="106" t="str">
        <f t="shared" si="40"/>
        <v>Friday</v>
      </c>
      <c r="C673" s="108">
        <v>411</v>
      </c>
      <c r="D673" s="108">
        <v>414.5</v>
      </c>
      <c r="E673" s="108">
        <v>411</v>
      </c>
      <c r="F673" s="108">
        <v>412.97</v>
      </c>
      <c r="G673" s="108">
        <v>900</v>
      </c>
      <c r="H673" s="111">
        <f t="shared" si="42"/>
        <v>2.3543689320389013E-3</v>
      </c>
      <c r="J673" s="102">
        <f t="shared" si="41"/>
        <v>45401</v>
      </c>
      <c r="K673" s="108">
        <f>_xlfn.XLOOKUP($J673,'Stock Data'!$J$2:$J$1239,'Stock Data'!K$2:K$1239)</f>
        <v>70423.710000000006</v>
      </c>
      <c r="L673" s="108">
        <f>_xlfn.XLOOKUP($J673,'Stock Data'!$J$2:$J$1239,'Stock Data'!L$2:L$1239)</f>
        <v>70698.98</v>
      </c>
      <c r="M673" s="108">
        <f>_xlfn.XLOOKUP($J673,'Stock Data'!$J$2:$J$1239,'Stock Data'!M$2:M$1239)</f>
        <v>70186.929999999993</v>
      </c>
      <c r="N673" s="108">
        <f>_xlfn.XLOOKUP($J673,'Stock Data'!$J$2:$J$1239,'Stock Data'!N$2:N$1239)</f>
        <v>70909.899999999994</v>
      </c>
      <c r="O673" s="108">
        <f>_xlfn.XLOOKUP($J673,'Stock Data'!$J$2:$J$1239,'Stock Data'!O$2:O$1239)</f>
        <v>214724945</v>
      </c>
      <c r="P673" s="111">
        <f t="shared" si="43"/>
        <v>8.8175989481307348E-3</v>
      </c>
    </row>
    <row r="674" spans="1:16" x14ac:dyDescent="0.3">
      <c r="A674" s="101">
        <v>45404</v>
      </c>
      <c r="B674" s="106" t="str">
        <f t="shared" si="40"/>
        <v>Monday</v>
      </c>
      <c r="C674" s="108">
        <v>391</v>
      </c>
      <c r="D674" s="108">
        <v>423</v>
      </c>
      <c r="E674" s="108">
        <v>391</v>
      </c>
      <c r="F674" s="108">
        <v>415.11</v>
      </c>
      <c r="G674" s="108">
        <v>5536</v>
      </c>
      <c r="H674" s="111">
        <f t="shared" si="42"/>
        <v>5.1819744775649232E-3</v>
      </c>
      <c r="J674" s="102">
        <f t="shared" si="41"/>
        <v>45404</v>
      </c>
      <c r="K674" s="108">
        <f>_xlfn.XLOOKUP($J674,'Stock Data'!$J$2:$J$1239,'Stock Data'!K$2:K$1239)</f>
        <v>71009.67</v>
      </c>
      <c r="L674" s="108">
        <f>_xlfn.XLOOKUP($J674,'Stock Data'!$J$2:$J$1239,'Stock Data'!L$2:L$1239)</f>
        <v>71861.179999999993</v>
      </c>
      <c r="M674" s="108">
        <f>_xlfn.XLOOKUP($J674,'Stock Data'!$J$2:$J$1239,'Stock Data'!M$2:M$1239)</f>
        <v>70882.44</v>
      </c>
      <c r="N674" s="108">
        <f>_xlfn.XLOOKUP($J674,'Stock Data'!$J$2:$J$1239,'Stock Data'!N$2:N$1239)</f>
        <v>71433.460000000006</v>
      </c>
      <c r="O674" s="108">
        <f>_xlfn.XLOOKUP($J674,'Stock Data'!$J$2:$J$1239,'Stock Data'!O$2:O$1239)</f>
        <v>360535650</v>
      </c>
      <c r="P674" s="111">
        <f t="shared" si="43"/>
        <v>7.3834542144328545E-3</v>
      </c>
    </row>
    <row r="675" spans="1:16" x14ac:dyDescent="0.3">
      <c r="A675" s="101">
        <v>45405</v>
      </c>
      <c r="B675" s="106" t="str">
        <f t="shared" si="40"/>
        <v>Tuesday</v>
      </c>
      <c r="C675" s="108">
        <v>411.33</v>
      </c>
      <c r="D675" s="108">
        <v>416</v>
      </c>
      <c r="E675" s="108">
        <v>411.33</v>
      </c>
      <c r="F675" s="108">
        <v>414</v>
      </c>
      <c r="G675" s="108">
        <v>3712</v>
      </c>
      <c r="H675" s="111">
        <f t="shared" si="42"/>
        <v>-2.673990026739933E-3</v>
      </c>
      <c r="J675" s="102">
        <f t="shared" si="41"/>
        <v>45405</v>
      </c>
      <c r="K675" s="108">
        <f>_xlfn.XLOOKUP($J675,'Stock Data'!$J$2:$J$1239,'Stock Data'!K$2:K$1239)</f>
        <v>71553.58</v>
      </c>
      <c r="L675" s="108">
        <f>_xlfn.XLOOKUP($J675,'Stock Data'!$J$2:$J$1239,'Stock Data'!L$2:L$1239)</f>
        <v>71846.63</v>
      </c>
      <c r="M675" s="108">
        <f>_xlfn.XLOOKUP($J675,'Stock Data'!$J$2:$J$1239,'Stock Data'!M$2:M$1239)</f>
        <v>71338.42</v>
      </c>
      <c r="N675" s="108">
        <f>_xlfn.XLOOKUP($J675,'Stock Data'!$J$2:$J$1239,'Stock Data'!N$2:N$1239)</f>
        <v>71359.399999999994</v>
      </c>
      <c r="O675" s="108">
        <f>_xlfn.XLOOKUP($J675,'Stock Data'!$J$2:$J$1239,'Stock Data'!O$2:O$1239)</f>
        <v>383445458</v>
      </c>
      <c r="P675" s="111">
        <f t="shared" si="43"/>
        <v>-1.036769043526832E-3</v>
      </c>
    </row>
    <row r="676" spans="1:16" x14ac:dyDescent="0.3">
      <c r="A676" s="101">
        <v>45406</v>
      </c>
      <c r="B676" s="106" t="str">
        <f t="shared" si="40"/>
        <v>Wednesday</v>
      </c>
      <c r="C676" s="108">
        <v>420.99</v>
      </c>
      <c r="D676" s="108">
        <v>422</v>
      </c>
      <c r="E676" s="108">
        <v>417.5</v>
      </c>
      <c r="F676" s="108">
        <v>418.95</v>
      </c>
      <c r="G676" s="108">
        <v>10861</v>
      </c>
      <c r="H676" s="111">
        <f t="shared" si="42"/>
        <v>1.1956521739130407E-2</v>
      </c>
      <c r="J676" s="102">
        <f t="shared" si="41"/>
        <v>45406</v>
      </c>
      <c r="K676" s="108">
        <f>_xlfn.XLOOKUP($J676,'Stock Data'!$J$2:$J$1239,'Stock Data'!K$2:K$1239)</f>
        <v>71472.87</v>
      </c>
      <c r="L676" s="108">
        <f>_xlfn.XLOOKUP($J676,'Stock Data'!$J$2:$J$1239,'Stock Data'!L$2:L$1239)</f>
        <v>72414.320000000007</v>
      </c>
      <c r="M676" s="108">
        <f>_xlfn.XLOOKUP($J676,'Stock Data'!$J$2:$J$1239,'Stock Data'!M$2:M$1239)</f>
        <v>71467.009999999995</v>
      </c>
      <c r="N676" s="108">
        <f>_xlfn.XLOOKUP($J676,'Stock Data'!$J$2:$J$1239,'Stock Data'!N$2:N$1239)</f>
        <v>72051.89</v>
      </c>
      <c r="O676" s="108">
        <f>_xlfn.XLOOKUP($J676,'Stock Data'!$J$2:$J$1239,'Stock Data'!O$2:O$1239)</f>
        <v>324513222</v>
      </c>
      <c r="P676" s="111">
        <f t="shared" si="43"/>
        <v>9.70425760306288E-3</v>
      </c>
    </row>
    <row r="677" spans="1:16" x14ac:dyDescent="0.3">
      <c r="A677" s="101">
        <v>45407</v>
      </c>
      <c r="B677" s="106" t="str">
        <f t="shared" si="40"/>
        <v>Thursday</v>
      </c>
      <c r="C677" s="108">
        <v>423.89</v>
      </c>
      <c r="D677" s="108">
        <v>424</v>
      </c>
      <c r="E677" s="108">
        <v>412</v>
      </c>
      <c r="F677" s="108">
        <v>414.54</v>
      </c>
      <c r="G677" s="108">
        <v>6198</v>
      </c>
      <c r="H677" s="111">
        <f t="shared" si="42"/>
        <v>-1.0526315789473609E-2</v>
      </c>
      <c r="J677" s="102">
        <f t="shared" si="41"/>
        <v>45407</v>
      </c>
      <c r="K677" s="108">
        <f>_xlfn.XLOOKUP($J677,'Stock Data'!$J$2:$J$1239,'Stock Data'!K$2:K$1239)</f>
        <v>72254.38</v>
      </c>
      <c r="L677" s="108">
        <f>_xlfn.XLOOKUP($J677,'Stock Data'!$J$2:$J$1239,'Stock Data'!L$2:L$1239)</f>
        <v>72593.25</v>
      </c>
      <c r="M677" s="108">
        <f>_xlfn.XLOOKUP($J677,'Stock Data'!$J$2:$J$1239,'Stock Data'!M$2:M$1239)</f>
        <v>71700.53</v>
      </c>
      <c r="N677" s="108">
        <f>_xlfn.XLOOKUP($J677,'Stock Data'!$J$2:$J$1239,'Stock Data'!N$2:N$1239)</f>
        <v>71971.399999999994</v>
      </c>
      <c r="O677" s="108">
        <f>_xlfn.XLOOKUP($J677,'Stock Data'!$J$2:$J$1239,'Stock Data'!O$2:O$1239)</f>
        <v>424080014</v>
      </c>
      <c r="P677" s="111">
        <f t="shared" si="43"/>
        <v>-1.1171115705640093E-3</v>
      </c>
    </row>
    <row r="678" spans="1:16" x14ac:dyDescent="0.3">
      <c r="A678" s="101">
        <v>45408</v>
      </c>
      <c r="B678" s="106" t="str">
        <f t="shared" si="40"/>
        <v>Friday</v>
      </c>
      <c r="C678" s="108">
        <v>415</v>
      </c>
      <c r="D678" s="108">
        <v>443</v>
      </c>
      <c r="E678" s="108">
        <v>414</v>
      </c>
      <c r="F678" s="108">
        <v>436.05</v>
      </c>
      <c r="G678" s="108">
        <v>70289</v>
      </c>
      <c r="H678" s="111">
        <f t="shared" si="42"/>
        <v>5.1888840642640009E-2</v>
      </c>
      <c r="J678" s="102">
        <f t="shared" si="41"/>
        <v>45408</v>
      </c>
      <c r="K678" s="108">
        <f>_xlfn.XLOOKUP($J678,'Stock Data'!$J$2:$J$1239,'Stock Data'!K$2:K$1239)</f>
        <v>72109.789999999994</v>
      </c>
      <c r="L678" s="108">
        <f>_xlfn.XLOOKUP($J678,'Stock Data'!$J$2:$J$1239,'Stock Data'!L$2:L$1239)</f>
        <v>72862.41</v>
      </c>
      <c r="M678" s="108">
        <f>_xlfn.XLOOKUP($J678,'Stock Data'!$J$2:$J$1239,'Stock Data'!M$2:M$1239)</f>
        <v>71764.179999999993</v>
      </c>
      <c r="N678" s="108">
        <f>_xlfn.XLOOKUP($J678,'Stock Data'!$J$2:$J$1239,'Stock Data'!N$2:N$1239)</f>
        <v>72742.740000000005</v>
      </c>
      <c r="O678" s="108">
        <f>_xlfn.XLOOKUP($J678,'Stock Data'!$J$2:$J$1239,'Stock Data'!O$2:O$1239)</f>
        <v>302352233</v>
      </c>
      <c r="P678" s="111">
        <f t="shared" si="43"/>
        <v>1.0717312710326757E-2</v>
      </c>
    </row>
    <row r="679" spans="1:16" x14ac:dyDescent="0.3">
      <c r="A679" s="101">
        <v>45411</v>
      </c>
      <c r="B679" s="106" t="str">
        <f t="shared" si="40"/>
        <v>Monday</v>
      </c>
      <c r="C679" s="108">
        <v>439</v>
      </c>
      <c r="D679" s="108">
        <v>445.98</v>
      </c>
      <c r="E679" s="108">
        <v>425.01</v>
      </c>
      <c r="F679" s="108">
        <v>430.58</v>
      </c>
      <c r="G679" s="108">
        <v>26585</v>
      </c>
      <c r="H679" s="111">
        <f t="shared" si="42"/>
        <v>-1.2544432977869573E-2</v>
      </c>
      <c r="J679" s="102">
        <f t="shared" si="41"/>
        <v>45411</v>
      </c>
      <c r="K679" s="108">
        <f>_xlfn.XLOOKUP($J679,'Stock Data'!$J$2:$J$1239,'Stock Data'!K$2:K$1239)</f>
        <v>73022.89</v>
      </c>
      <c r="L679" s="108">
        <f>_xlfn.XLOOKUP($J679,'Stock Data'!$J$2:$J$1239,'Stock Data'!L$2:L$1239)</f>
        <v>73300.75</v>
      </c>
      <c r="M679" s="108">
        <f>_xlfn.XLOOKUP($J679,'Stock Data'!$J$2:$J$1239,'Stock Data'!M$2:M$1239)</f>
        <v>71602.94</v>
      </c>
      <c r="N679" s="108">
        <f>_xlfn.XLOOKUP($J679,'Stock Data'!$J$2:$J$1239,'Stock Data'!N$2:N$1239)</f>
        <v>71695.03</v>
      </c>
      <c r="O679" s="108">
        <f>_xlfn.XLOOKUP($J679,'Stock Data'!$J$2:$J$1239,'Stock Data'!O$2:O$1239)</f>
        <v>281385875</v>
      </c>
      <c r="P679" s="111">
        <f t="shared" si="43"/>
        <v>-1.4402949352746492E-2</v>
      </c>
    </row>
    <row r="680" spans="1:16" x14ac:dyDescent="0.3">
      <c r="A680" s="101">
        <v>45412</v>
      </c>
      <c r="B680" s="106" t="str">
        <f t="shared" si="40"/>
        <v>Tuesday</v>
      </c>
      <c r="C680" s="108">
        <v>430</v>
      </c>
      <c r="D680" s="108">
        <v>462.87</v>
      </c>
      <c r="E680" s="108">
        <v>426</v>
      </c>
      <c r="F680" s="108">
        <v>462.87</v>
      </c>
      <c r="G680" s="108">
        <v>124891</v>
      </c>
      <c r="H680" s="111">
        <f t="shared" si="42"/>
        <v>7.4991871429235038E-2</v>
      </c>
      <c r="J680" s="102">
        <f t="shared" si="41"/>
        <v>45412</v>
      </c>
      <c r="K680" s="108">
        <f>_xlfn.XLOOKUP($J680,'Stock Data'!$J$2:$J$1239,'Stock Data'!K$2:K$1239)</f>
        <v>71780.95</v>
      </c>
      <c r="L680" s="108">
        <f>_xlfn.XLOOKUP($J680,'Stock Data'!$J$2:$J$1239,'Stock Data'!L$2:L$1239)</f>
        <v>72119.649999999994</v>
      </c>
      <c r="M680" s="108">
        <f>_xlfn.XLOOKUP($J680,'Stock Data'!$J$2:$J$1239,'Stock Data'!M$2:M$1239)</f>
        <v>71059.62</v>
      </c>
      <c r="N680" s="108">
        <f>_xlfn.XLOOKUP($J680,'Stock Data'!$J$2:$J$1239,'Stock Data'!N$2:N$1239)</f>
        <v>71102.539999999994</v>
      </c>
      <c r="O680" s="108">
        <f>_xlfn.XLOOKUP($J680,'Stock Data'!$J$2:$J$1239,'Stock Data'!O$2:O$1239)</f>
        <v>232912683</v>
      </c>
      <c r="P680" s="111">
        <f t="shared" si="43"/>
        <v>-8.264031690899707E-3</v>
      </c>
    </row>
    <row r="681" spans="1:16" x14ac:dyDescent="0.3">
      <c r="A681" s="101">
        <v>45414</v>
      </c>
      <c r="B681" s="106" t="str">
        <f t="shared" si="40"/>
        <v>Thursday</v>
      </c>
      <c r="C681" s="108">
        <v>487</v>
      </c>
      <c r="D681" s="108">
        <v>487</v>
      </c>
      <c r="E681" s="108">
        <v>472.02</v>
      </c>
      <c r="F681" s="108">
        <v>479.59</v>
      </c>
      <c r="G681" s="108">
        <v>94790</v>
      </c>
      <c r="H681" s="111">
        <f t="shared" si="42"/>
        <v>3.6122453388640376E-2</v>
      </c>
      <c r="J681" s="102">
        <f t="shared" si="41"/>
        <v>45414</v>
      </c>
      <c r="K681" s="108">
        <f>_xlfn.XLOOKUP($J681,'Stock Data'!$J$2:$J$1239,'Stock Data'!K$2:K$1239)</f>
        <v>71199.95</v>
      </c>
      <c r="L681" s="108">
        <f>_xlfn.XLOOKUP($J681,'Stock Data'!$J$2:$J$1239,'Stock Data'!L$2:L$1239)</f>
        <v>71292.83</v>
      </c>
      <c r="M681" s="108">
        <f>_xlfn.XLOOKUP($J681,'Stock Data'!$J$2:$J$1239,'Stock Data'!M$2:M$1239)</f>
        <v>70562.12</v>
      </c>
      <c r="N681" s="108">
        <f>_xlfn.XLOOKUP($J681,'Stock Data'!$J$2:$J$1239,'Stock Data'!N$2:N$1239)</f>
        <v>70657.64</v>
      </c>
      <c r="O681" s="108">
        <f>_xlfn.XLOOKUP($J681,'Stock Data'!$J$2:$J$1239,'Stock Data'!O$2:O$1239)</f>
        <v>225619410</v>
      </c>
      <c r="P681" s="111">
        <f t="shared" si="43"/>
        <v>-6.2571604333684031E-3</v>
      </c>
    </row>
    <row r="682" spans="1:16" x14ac:dyDescent="0.3">
      <c r="A682" s="101">
        <v>45415</v>
      </c>
      <c r="B682" s="106" t="str">
        <f t="shared" si="40"/>
        <v>Friday</v>
      </c>
      <c r="C682" s="108">
        <v>482</v>
      </c>
      <c r="D682" s="108">
        <v>485</v>
      </c>
      <c r="E682" s="108">
        <v>470.01</v>
      </c>
      <c r="F682" s="108">
        <v>476.64</v>
      </c>
      <c r="G682" s="108">
        <v>22641</v>
      </c>
      <c r="H682" s="111">
        <f t="shared" si="42"/>
        <v>-6.1510873871431617E-3</v>
      </c>
      <c r="J682" s="102">
        <f t="shared" si="41"/>
        <v>45415</v>
      </c>
      <c r="K682" s="108">
        <f>_xlfn.XLOOKUP($J682,'Stock Data'!$J$2:$J$1239,'Stock Data'!K$2:K$1239)</f>
        <v>70734.47</v>
      </c>
      <c r="L682" s="108">
        <f>_xlfn.XLOOKUP($J682,'Stock Data'!$J$2:$J$1239,'Stock Data'!L$2:L$1239)</f>
        <v>71986.429999999993</v>
      </c>
      <c r="M682" s="108">
        <f>_xlfn.XLOOKUP($J682,'Stock Data'!$J$2:$J$1239,'Stock Data'!M$2:M$1239)</f>
        <v>70671.710000000006</v>
      </c>
      <c r="N682" s="108">
        <f>_xlfn.XLOOKUP($J682,'Stock Data'!$J$2:$J$1239,'Stock Data'!N$2:N$1239)</f>
        <v>71902.09</v>
      </c>
      <c r="O682" s="108">
        <f>_xlfn.XLOOKUP($J682,'Stock Data'!$J$2:$J$1239,'Stock Data'!O$2:O$1239)</f>
        <v>228543691</v>
      </c>
      <c r="P682" s="111">
        <f t="shared" si="43"/>
        <v>1.7612391243183288E-2</v>
      </c>
    </row>
    <row r="683" spans="1:16" x14ac:dyDescent="0.3">
      <c r="A683" s="101">
        <v>45418</v>
      </c>
      <c r="B683" s="106" t="str">
        <f t="shared" si="40"/>
        <v>Monday</v>
      </c>
      <c r="C683" s="108">
        <v>483.9</v>
      </c>
      <c r="D683" s="108">
        <v>485.8</v>
      </c>
      <c r="E683" s="108">
        <v>478</v>
      </c>
      <c r="F683" s="108">
        <v>479.15</v>
      </c>
      <c r="G683" s="108">
        <v>24578</v>
      </c>
      <c r="H683" s="111">
        <f t="shared" si="42"/>
        <v>5.2660288687478834E-3</v>
      </c>
      <c r="J683" s="102">
        <f t="shared" si="41"/>
        <v>45418</v>
      </c>
      <c r="K683" s="108">
        <f>_xlfn.XLOOKUP($J683,'Stock Data'!$J$2:$J$1239,'Stock Data'!K$2:K$1239)</f>
        <v>72485.86</v>
      </c>
      <c r="L683" s="108">
        <f>_xlfn.XLOOKUP($J683,'Stock Data'!$J$2:$J$1239,'Stock Data'!L$2:L$1239)</f>
        <v>73060.740000000005</v>
      </c>
      <c r="M683" s="108">
        <f>_xlfn.XLOOKUP($J683,'Stock Data'!$J$2:$J$1239,'Stock Data'!M$2:M$1239)</f>
        <v>72462.490000000005</v>
      </c>
      <c r="N683" s="108">
        <f>_xlfn.XLOOKUP($J683,'Stock Data'!$J$2:$J$1239,'Stock Data'!N$2:N$1239)</f>
        <v>72764.240000000005</v>
      </c>
      <c r="O683" s="108">
        <f>_xlfn.XLOOKUP($J683,'Stock Data'!$J$2:$J$1239,'Stock Data'!O$2:O$1239)</f>
        <v>313376780</v>
      </c>
      <c r="P683" s="111">
        <f t="shared" si="43"/>
        <v>1.1990611121318015E-2</v>
      </c>
    </row>
    <row r="684" spans="1:16" x14ac:dyDescent="0.3">
      <c r="A684" s="101">
        <v>45419</v>
      </c>
      <c r="B684" s="106" t="str">
        <f t="shared" si="40"/>
        <v>Tuesday</v>
      </c>
      <c r="C684" s="108">
        <v>483.85</v>
      </c>
      <c r="D684" s="108">
        <v>500</v>
      </c>
      <c r="E684" s="108">
        <v>473.2</v>
      </c>
      <c r="F684" s="108">
        <v>476.38</v>
      </c>
      <c r="G684" s="108">
        <v>29450</v>
      </c>
      <c r="H684" s="111">
        <f t="shared" si="42"/>
        <v>-5.7810706459354728E-3</v>
      </c>
      <c r="J684" s="102">
        <f t="shared" si="41"/>
        <v>45419</v>
      </c>
      <c r="K684" s="108">
        <f>_xlfn.XLOOKUP($J684,'Stock Data'!$J$2:$J$1239,'Stock Data'!K$2:K$1239)</f>
        <v>73062.52</v>
      </c>
      <c r="L684" s="108">
        <f>_xlfn.XLOOKUP($J684,'Stock Data'!$J$2:$J$1239,'Stock Data'!L$2:L$1239)</f>
        <v>73260.08</v>
      </c>
      <c r="M684" s="108">
        <f>_xlfn.XLOOKUP($J684,'Stock Data'!$J$2:$J$1239,'Stock Data'!M$2:M$1239)</f>
        <v>72707.95</v>
      </c>
      <c r="N684" s="108">
        <f>_xlfn.XLOOKUP($J684,'Stock Data'!$J$2:$J$1239,'Stock Data'!N$2:N$1239)</f>
        <v>72761.19</v>
      </c>
      <c r="O684" s="108">
        <f>_xlfn.XLOOKUP($J684,'Stock Data'!$J$2:$J$1239,'Stock Data'!O$2:O$1239)</f>
        <v>269925733</v>
      </c>
      <c r="P684" s="111">
        <f t="shared" si="43"/>
        <v>-4.1916193998630511E-5</v>
      </c>
    </row>
    <row r="685" spans="1:16" x14ac:dyDescent="0.3">
      <c r="A685" s="101">
        <v>45420</v>
      </c>
      <c r="B685" s="106" t="str">
        <f t="shared" si="40"/>
        <v>Wednesday</v>
      </c>
      <c r="C685" s="108">
        <v>484</v>
      </c>
      <c r="D685" s="108">
        <v>484</v>
      </c>
      <c r="E685" s="108">
        <v>472</v>
      </c>
      <c r="F685" s="108">
        <v>474.54</v>
      </c>
      <c r="G685" s="108">
        <v>6526</v>
      </c>
      <c r="H685" s="111">
        <f t="shared" si="42"/>
        <v>-3.8624627398294955E-3</v>
      </c>
      <c r="J685" s="102">
        <f t="shared" si="41"/>
        <v>45420</v>
      </c>
      <c r="K685" s="108">
        <f>_xlfn.XLOOKUP($J685,'Stock Data'!$J$2:$J$1239,'Stock Data'!K$2:K$1239)</f>
        <v>73079.179999999993</v>
      </c>
      <c r="L685" s="108">
        <f>_xlfn.XLOOKUP($J685,'Stock Data'!$J$2:$J$1239,'Stock Data'!L$2:L$1239)</f>
        <v>73079.179999999993</v>
      </c>
      <c r="M685" s="108">
        <f>_xlfn.XLOOKUP($J685,'Stock Data'!$J$2:$J$1239,'Stock Data'!M$2:M$1239)</f>
        <v>72358.19</v>
      </c>
      <c r="N685" s="108">
        <f>_xlfn.XLOOKUP($J685,'Stock Data'!$J$2:$J$1239,'Stock Data'!N$2:N$1239)</f>
        <v>72601.81</v>
      </c>
      <c r="O685" s="108">
        <f>_xlfn.XLOOKUP($J685,'Stock Data'!$J$2:$J$1239,'Stock Data'!O$2:O$1239)</f>
        <v>254873342</v>
      </c>
      <c r="P685" s="111">
        <f t="shared" si="43"/>
        <v>-2.1904534546508194E-3</v>
      </c>
    </row>
    <row r="686" spans="1:16" x14ac:dyDescent="0.3">
      <c r="A686" s="101">
        <v>45421</v>
      </c>
      <c r="B686" s="106" t="str">
        <f t="shared" si="40"/>
        <v>Thursday</v>
      </c>
      <c r="C686" s="108">
        <v>475.99</v>
      </c>
      <c r="D686" s="108">
        <v>479.99</v>
      </c>
      <c r="E686" s="108">
        <v>472.25</v>
      </c>
      <c r="F686" s="108">
        <v>475.03</v>
      </c>
      <c r="G686" s="108">
        <v>4724</v>
      </c>
      <c r="H686" s="111">
        <f t="shared" si="42"/>
        <v>1.0325789185315301E-3</v>
      </c>
      <c r="J686" s="102">
        <f t="shared" si="41"/>
        <v>45421</v>
      </c>
      <c r="K686" s="108">
        <f>_xlfn.XLOOKUP($J686,'Stock Data'!$J$2:$J$1239,'Stock Data'!K$2:K$1239)</f>
        <v>72819.48</v>
      </c>
      <c r="L686" s="108">
        <f>_xlfn.XLOOKUP($J686,'Stock Data'!$J$2:$J$1239,'Stock Data'!L$2:L$1239)</f>
        <v>72889.78</v>
      </c>
      <c r="M686" s="108">
        <f>_xlfn.XLOOKUP($J686,'Stock Data'!$J$2:$J$1239,'Stock Data'!M$2:M$1239)</f>
        <v>72325.34</v>
      </c>
      <c r="N686" s="108">
        <f>_xlfn.XLOOKUP($J686,'Stock Data'!$J$2:$J$1239,'Stock Data'!N$2:N$1239)</f>
        <v>72658.05</v>
      </c>
      <c r="O686" s="108">
        <f>_xlfn.XLOOKUP($J686,'Stock Data'!$J$2:$J$1239,'Stock Data'!O$2:O$1239)</f>
        <v>235199535</v>
      </c>
      <c r="P686" s="111">
        <f t="shared" si="43"/>
        <v>7.7463633482423148E-4</v>
      </c>
    </row>
    <row r="687" spans="1:16" x14ac:dyDescent="0.3">
      <c r="A687" s="101">
        <v>45422</v>
      </c>
      <c r="B687" s="106" t="str">
        <f t="shared" si="40"/>
        <v>Friday</v>
      </c>
      <c r="C687" s="108">
        <v>480</v>
      </c>
      <c r="D687" s="108">
        <v>485</v>
      </c>
      <c r="E687" s="108">
        <v>475</v>
      </c>
      <c r="F687" s="108">
        <v>478.06</v>
      </c>
      <c r="G687" s="108">
        <v>11223</v>
      </c>
      <c r="H687" s="111">
        <f t="shared" si="42"/>
        <v>6.3785445129781902E-3</v>
      </c>
      <c r="J687" s="102">
        <f t="shared" si="41"/>
        <v>45422</v>
      </c>
      <c r="K687" s="108">
        <f>_xlfn.XLOOKUP($J687,'Stock Data'!$J$2:$J$1239,'Stock Data'!K$2:K$1239)</f>
        <v>72888.929999999993</v>
      </c>
      <c r="L687" s="108">
        <f>_xlfn.XLOOKUP($J687,'Stock Data'!$J$2:$J$1239,'Stock Data'!L$2:L$1239)</f>
        <v>73449.37</v>
      </c>
      <c r="M687" s="108">
        <f>_xlfn.XLOOKUP($J687,'Stock Data'!$J$2:$J$1239,'Stock Data'!M$2:M$1239)</f>
        <v>72876.83</v>
      </c>
      <c r="N687" s="108">
        <f>_xlfn.XLOOKUP($J687,'Stock Data'!$J$2:$J$1239,'Stock Data'!N$2:N$1239)</f>
        <v>73085.5</v>
      </c>
      <c r="O687" s="108">
        <f>_xlfn.XLOOKUP($J687,'Stock Data'!$J$2:$J$1239,'Stock Data'!O$2:O$1239)</f>
        <v>321305768</v>
      </c>
      <c r="P687" s="111">
        <f t="shared" si="43"/>
        <v>5.8830370482004001E-3</v>
      </c>
    </row>
    <row r="688" spans="1:16" x14ac:dyDescent="0.3">
      <c r="A688" s="101">
        <v>45425</v>
      </c>
      <c r="B688" s="106" t="str">
        <f t="shared" si="40"/>
        <v>Monday</v>
      </c>
      <c r="C688" s="108">
        <v>476.05</v>
      </c>
      <c r="D688" s="108">
        <v>485</v>
      </c>
      <c r="E688" s="108">
        <v>469</v>
      </c>
      <c r="F688" s="108">
        <v>484.44</v>
      </c>
      <c r="G688" s="108">
        <v>7545</v>
      </c>
      <c r="H688" s="111">
        <f t="shared" si="42"/>
        <v>1.334560515416474E-2</v>
      </c>
      <c r="J688" s="102">
        <f t="shared" si="41"/>
        <v>45425</v>
      </c>
      <c r="K688" s="108">
        <f>_xlfn.XLOOKUP($J688,'Stock Data'!$J$2:$J$1239,'Stock Data'!K$2:K$1239)</f>
        <v>73315.02</v>
      </c>
      <c r="L688" s="108">
        <f>_xlfn.XLOOKUP($J688,'Stock Data'!$J$2:$J$1239,'Stock Data'!L$2:L$1239)</f>
        <v>74114.22</v>
      </c>
      <c r="M688" s="108">
        <f>_xlfn.XLOOKUP($J688,'Stock Data'!$J$2:$J$1239,'Stock Data'!M$2:M$1239)</f>
        <v>73109.759999999995</v>
      </c>
      <c r="N688" s="108">
        <f>_xlfn.XLOOKUP($J688,'Stock Data'!$J$2:$J$1239,'Stock Data'!N$2:N$1239)</f>
        <v>73799.11</v>
      </c>
      <c r="O688" s="108">
        <f>_xlfn.XLOOKUP($J688,'Stock Data'!$J$2:$J$1239,'Stock Data'!O$2:O$1239)</f>
        <v>308961397</v>
      </c>
      <c r="P688" s="111">
        <f t="shared" si="43"/>
        <v>9.764043483317492E-3</v>
      </c>
    </row>
    <row r="689" spans="1:16" x14ac:dyDescent="0.3">
      <c r="A689" s="101">
        <v>45426</v>
      </c>
      <c r="B689" s="106" t="str">
        <f t="shared" si="40"/>
        <v>Tuesday</v>
      </c>
      <c r="C689" s="108">
        <v>480.05</v>
      </c>
      <c r="D689" s="108">
        <v>490</v>
      </c>
      <c r="E689" s="108">
        <v>480.05</v>
      </c>
      <c r="F689" s="108">
        <v>487.99</v>
      </c>
      <c r="G689" s="108">
        <v>10594</v>
      </c>
      <c r="H689" s="111">
        <f t="shared" si="42"/>
        <v>7.3280488811824198E-3</v>
      </c>
      <c r="J689" s="102">
        <f t="shared" si="41"/>
        <v>45426</v>
      </c>
      <c r="K689" s="108">
        <f>_xlfn.XLOOKUP($J689,'Stock Data'!$J$2:$J$1239,'Stock Data'!K$2:K$1239)</f>
        <v>74022.179999999993</v>
      </c>
      <c r="L689" s="108">
        <f>_xlfn.XLOOKUP($J689,'Stock Data'!$J$2:$J$1239,'Stock Data'!L$2:L$1239)</f>
        <v>74575.3</v>
      </c>
      <c r="M689" s="108">
        <f>_xlfn.XLOOKUP($J689,'Stock Data'!$J$2:$J$1239,'Stock Data'!M$2:M$1239)</f>
        <v>73977</v>
      </c>
      <c r="N689" s="108">
        <f>_xlfn.XLOOKUP($J689,'Stock Data'!$J$2:$J$1239,'Stock Data'!N$2:N$1239)</f>
        <v>74531.19</v>
      </c>
      <c r="O689" s="108">
        <f>_xlfn.XLOOKUP($J689,'Stock Data'!$J$2:$J$1239,'Stock Data'!O$2:O$1239)</f>
        <v>257367216</v>
      </c>
      <c r="P689" s="111">
        <f t="shared" si="43"/>
        <v>9.9199028280964607E-3</v>
      </c>
    </row>
    <row r="690" spans="1:16" x14ac:dyDescent="0.3">
      <c r="A690" s="101">
        <v>45427</v>
      </c>
      <c r="B690" s="106" t="str">
        <f t="shared" si="40"/>
        <v>Wednesday</v>
      </c>
      <c r="C690" s="108">
        <v>482.55</v>
      </c>
      <c r="D690" s="108">
        <v>496.9</v>
      </c>
      <c r="E690" s="108">
        <v>482.55</v>
      </c>
      <c r="F690" s="108">
        <v>488.53</v>
      </c>
      <c r="G690" s="108">
        <v>7478</v>
      </c>
      <c r="H690" s="111">
        <f t="shared" si="42"/>
        <v>1.1065800528698613E-3</v>
      </c>
      <c r="J690" s="102">
        <f t="shared" si="41"/>
        <v>45427</v>
      </c>
      <c r="K690" s="108">
        <f>_xlfn.XLOOKUP($J690,'Stock Data'!$J$2:$J$1239,'Stock Data'!K$2:K$1239)</f>
        <v>74771.179999999993</v>
      </c>
      <c r="L690" s="108">
        <f>_xlfn.XLOOKUP($J690,'Stock Data'!$J$2:$J$1239,'Stock Data'!L$2:L$1239)</f>
        <v>75115.320000000007</v>
      </c>
      <c r="M690" s="108">
        <f>_xlfn.XLOOKUP($J690,'Stock Data'!$J$2:$J$1239,'Stock Data'!M$2:M$1239)</f>
        <v>74440.87</v>
      </c>
      <c r="N690" s="108">
        <f>_xlfn.XLOOKUP($J690,'Stock Data'!$J$2:$J$1239,'Stock Data'!N$2:N$1239)</f>
        <v>74663.98</v>
      </c>
      <c r="O690" s="108">
        <f>_xlfn.XLOOKUP($J690,'Stock Data'!$J$2:$J$1239,'Stock Data'!O$2:O$1239)</f>
        <v>251456212</v>
      </c>
      <c r="P690" s="111">
        <f t="shared" si="43"/>
        <v>1.7816701974031756E-3</v>
      </c>
    </row>
    <row r="691" spans="1:16" x14ac:dyDescent="0.3">
      <c r="A691" s="101">
        <v>45428</v>
      </c>
      <c r="B691" s="106" t="str">
        <f t="shared" si="40"/>
        <v>Thursday</v>
      </c>
      <c r="C691" s="108">
        <v>489.98</v>
      </c>
      <c r="D691" s="108">
        <v>525.16999999999996</v>
      </c>
      <c r="E691" s="108">
        <v>487.02</v>
      </c>
      <c r="F691" s="108">
        <v>506.79</v>
      </c>
      <c r="G691" s="108">
        <v>69582</v>
      </c>
      <c r="H691" s="111">
        <f t="shared" si="42"/>
        <v>3.7377438437762367E-2</v>
      </c>
      <c r="J691" s="102">
        <f t="shared" si="41"/>
        <v>45428</v>
      </c>
      <c r="K691" s="108">
        <f>_xlfn.XLOOKUP($J691,'Stock Data'!$J$2:$J$1239,'Stock Data'!K$2:K$1239)</f>
        <v>74744.649999999994</v>
      </c>
      <c r="L691" s="108">
        <f>_xlfn.XLOOKUP($J691,'Stock Data'!$J$2:$J$1239,'Stock Data'!L$2:L$1239)</f>
        <v>75029.03</v>
      </c>
      <c r="M691" s="108">
        <f>_xlfn.XLOOKUP($J691,'Stock Data'!$J$2:$J$1239,'Stock Data'!M$2:M$1239)</f>
        <v>74450.25</v>
      </c>
      <c r="N691" s="108">
        <f>_xlfn.XLOOKUP($J691,'Stock Data'!$J$2:$J$1239,'Stock Data'!N$2:N$1239)</f>
        <v>74930.69</v>
      </c>
      <c r="O691" s="108">
        <f>_xlfn.XLOOKUP($J691,'Stock Data'!$J$2:$J$1239,'Stock Data'!O$2:O$1239)</f>
        <v>170467012</v>
      </c>
      <c r="P691" s="111">
        <f t="shared" si="43"/>
        <v>3.5721374617319677E-3</v>
      </c>
    </row>
    <row r="692" spans="1:16" x14ac:dyDescent="0.3">
      <c r="A692" s="101">
        <v>45429</v>
      </c>
      <c r="B692" s="106" t="str">
        <f t="shared" si="40"/>
        <v>Friday</v>
      </c>
      <c r="C692" s="108">
        <v>510</v>
      </c>
      <c r="D692" s="108">
        <v>528</v>
      </c>
      <c r="E692" s="108">
        <v>507</v>
      </c>
      <c r="F692" s="108">
        <v>524.13</v>
      </c>
      <c r="G692" s="108">
        <v>21240</v>
      </c>
      <c r="H692" s="111">
        <f t="shared" si="42"/>
        <v>3.4215355472680939E-2</v>
      </c>
      <c r="J692" s="102">
        <f t="shared" si="41"/>
        <v>45429</v>
      </c>
      <c r="K692" s="108">
        <f>_xlfn.XLOOKUP($J692,'Stock Data'!$J$2:$J$1239,'Stock Data'!K$2:K$1239)</f>
        <v>74981.289999999994</v>
      </c>
      <c r="L692" s="108">
        <f>_xlfn.XLOOKUP($J692,'Stock Data'!$J$2:$J$1239,'Stock Data'!L$2:L$1239)</f>
        <v>75401.11</v>
      </c>
      <c r="M692" s="108">
        <f>_xlfn.XLOOKUP($J692,'Stock Data'!$J$2:$J$1239,'Stock Data'!M$2:M$1239)</f>
        <v>74947.710000000006</v>
      </c>
      <c r="N692" s="108">
        <f>_xlfn.XLOOKUP($J692,'Stock Data'!$J$2:$J$1239,'Stock Data'!N$2:N$1239)</f>
        <v>75342.34</v>
      </c>
      <c r="O692" s="108">
        <f>_xlfn.XLOOKUP($J692,'Stock Data'!$J$2:$J$1239,'Stock Data'!O$2:O$1239)</f>
        <v>188724737</v>
      </c>
      <c r="P692" s="111">
        <f t="shared" si="43"/>
        <v>5.4937436182690182E-3</v>
      </c>
    </row>
    <row r="693" spans="1:16" x14ac:dyDescent="0.3">
      <c r="A693" s="101">
        <v>45432</v>
      </c>
      <c r="B693" s="106" t="str">
        <f t="shared" si="40"/>
        <v>Monday</v>
      </c>
      <c r="C693" s="108">
        <v>525</v>
      </c>
      <c r="D693" s="108">
        <v>532</v>
      </c>
      <c r="E693" s="108">
        <v>525</v>
      </c>
      <c r="F693" s="108">
        <v>530.74</v>
      </c>
      <c r="G693" s="108">
        <v>33548</v>
      </c>
      <c r="H693" s="111">
        <f t="shared" si="42"/>
        <v>1.2611375040543403E-2</v>
      </c>
      <c r="J693" s="102">
        <f t="shared" si="41"/>
        <v>45432</v>
      </c>
      <c r="K693" s="108">
        <f>_xlfn.XLOOKUP($J693,'Stock Data'!$J$2:$J$1239,'Stock Data'!K$2:K$1239)</f>
        <v>75454.97</v>
      </c>
      <c r="L693" s="108">
        <f>_xlfn.XLOOKUP($J693,'Stock Data'!$J$2:$J$1239,'Stock Data'!L$2:L$1239)</f>
        <v>75618.490000000005</v>
      </c>
      <c r="M693" s="108">
        <f>_xlfn.XLOOKUP($J693,'Stock Data'!$J$2:$J$1239,'Stock Data'!M$2:M$1239)</f>
        <v>74734.240000000005</v>
      </c>
      <c r="N693" s="108">
        <f>_xlfn.XLOOKUP($J693,'Stock Data'!$J$2:$J$1239,'Stock Data'!N$2:N$1239)</f>
        <v>75084</v>
      </c>
      <c r="O693" s="108">
        <f>_xlfn.XLOOKUP($J693,'Stock Data'!$J$2:$J$1239,'Stock Data'!O$2:O$1239)</f>
        <v>141358802</v>
      </c>
      <c r="P693" s="111">
        <f t="shared" si="43"/>
        <v>-3.4288820867522368E-3</v>
      </c>
    </row>
    <row r="694" spans="1:16" x14ac:dyDescent="0.3">
      <c r="A694" s="101">
        <v>45433</v>
      </c>
      <c r="B694" s="106" t="str">
        <f t="shared" si="40"/>
        <v>Tuesday</v>
      </c>
      <c r="C694" s="108">
        <v>534</v>
      </c>
      <c r="D694" s="108">
        <v>538</v>
      </c>
      <c r="E694" s="108">
        <v>533</v>
      </c>
      <c r="F694" s="108">
        <v>534.29999999999995</v>
      </c>
      <c r="G694" s="108">
        <v>18965</v>
      </c>
      <c r="H694" s="111">
        <f t="shared" si="42"/>
        <v>6.7076157817386019E-3</v>
      </c>
      <c r="J694" s="102">
        <f t="shared" si="41"/>
        <v>45433</v>
      </c>
      <c r="K694" s="108">
        <f>_xlfn.XLOOKUP($J694,'Stock Data'!$J$2:$J$1239,'Stock Data'!K$2:K$1239)</f>
        <v>75158.679999999993</v>
      </c>
      <c r="L694" s="108">
        <f>_xlfn.XLOOKUP($J694,'Stock Data'!$J$2:$J$1239,'Stock Data'!L$2:L$1239)</f>
        <v>75482.460000000006</v>
      </c>
      <c r="M694" s="108">
        <f>_xlfn.XLOOKUP($J694,'Stock Data'!$J$2:$J$1239,'Stock Data'!M$2:M$1239)</f>
        <v>74958.09</v>
      </c>
      <c r="N694" s="108">
        <f>_xlfn.XLOOKUP($J694,'Stock Data'!$J$2:$J$1239,'Stock Data'!N$2:N$1239)</f>
        <v>75206.77</v>
      </c>
      <c r="O694" s="108">
        <f>_xlfn.XLOOKUP($J694,'Stock Data'!$J$2:$J$1239,'Stock Data'!O$2:O$1239)</f>
        <v>159509646</v>
      </c>
      <c r="P694" s="111">
        <f t="shared" si="43"/>
        <v>1.635102019072027E-3</v>
      </c>
    </row>
    <row r="695" spans="1:16" x14ac:dyDescent="0.3">
      <c r="A695" s="101">
        <v>45434</v>
      </c>
      <c r="B695" s="106" t="str">
        <f t="shared" si="40"/>
        <v>Wednesday</v>
      </c>
      <c r="C695" s="108">
        <v>535.29999999999995</v>
      </c>
      <c r="D695" s="108">
        <v>538.66</v>
      </c>
      <c r="E695" s="108">
        <v>525</v>
      </c>
      <c r="F695" s="108">
        <v>525.27</v>
      </c>
      <c r="G695" s="108">
        <v>9366</v>
      </c>
      <c r="H695" s="111">
        <f t="shared" si="42"/>
        <v>-1.6900617630544588E-2</v>
      </c>
      <c r="J695" s="102">
        <f t="shared" si="41"/>
        <v>45434</v>
      </c>
      <c r="K695" s="108">
        <f>_xlfn.XLOOKUP($J695,'Stock Data'!$J$2:$J$1239,'Stock Data'!K$2:K$1239)</f>
        <v>75346.33</v>
      </c>
      <c r="L695" s="108">
        <f>_xlfn.XLOOKUP($J695,'Stock Data'!$J$2:$J$1239,'Stock Data'!L$2:L$1239)</f>
        <v>75513.89</v>
      </c>
      <c r="M695" s="108">
        <f>_xlfn.XLOOKUP($J695,'Stock Data'!$J$2:$J$1239,'Stock Data'!M$2:M$1239)</f>
        <v>74835.48</v>
      </c>
      <c r="N695" s="108">
        <f>_xlfn.XLOOKUP($J695,'Stock Data'!$J$2:$J$1239,'Stock Data'!N$2:N$1239)</f>
        <v>74956.67</v>
      </c>
      <c r="O695" s="108">
        <f>_xlfn.XLOOKUP($J695,'Stock Data'!$J$2:$J$1239,'Stock Data'!O$2:O$1239)</f>
        <v>183367088</v>
      </c>
      <c r="P695" s="111">
        <f t="shared" si="43"/>
        <v>-3.3254984890323811E-3</v>
      </c>
    </row>
    <row r="696" spans="1:16" x14ac:dyDescent="0.3">
      <c r="A696" s="101">
        <v>45435</v>
      </c>
      <c r="B696" s="106" t="str">
        <f t="shared" si="40"/>
        <v>Thursday</v>
      </c>
      <c r="C696" s="108">
        <v>521</v>
      </c>
      <c r="D696" s="108">
        <v>528</v>
      </c>
      <c r="E696" s="108">
        <v>520</v>
      </c>
      <c r="F696" s="108">
        <v>523.71</v>
      </c>
      <c r="G696" s="108">
        <v>8671</v>
      </c>
      <c r="H696" s="111">
        <f t="shared" si="42"/>
        <v>-2.9699011936717219E-3</v>
      </c>
      <c r="J696" s="102">
        <f t="shared" si="41"/>
        <v>45435</v>
      </c>
      <c r="K696" s="108">
        <f>_xlfn.XLOOKUP($J696,'Stock Data'!$J$2:$J$1239,'Stock Data'!K$2:K$1239)</f>
        <v>74982.16</v>
      </c>
      <c r="L696" s="108">
        <f>_xlfn.XLOOKUP($J696,'Stock Data'!$J$2:$J$1239,'Stock Data'!L$2:L$1239)</f>
        <v>75284.740000000005</v>
      </c>
      <c r="M696" s="108">
        <f>_xlfn.XLOOKUP($J696,'Stock Data'!$J$2:$J$1239,'Stock Data'!M$2:M$1239)</f>
        <v>74726.06</v>
      </c>
      <c r="N696" s="108">
        <f>_xlfn.XLOOKUP($J696,'Stock Data'!$J$2:$J$1239,'Stock Data'!N$2:N$1239)</f>
        <v>75114.47</v>
      </c>
      <c r="O696" s="108">
        <f>_xlfn.XLOOKUP($J696,'Stock Data'!$J$2:$J$1239,'Stock Data'!O$2:O$1239)</f>
        <v>336883972</v>
      </c>
      <c r="P696" s="111">
        <f t="shared" si="43"/>
        <v>2.1052162536036208E-3</v>
      </c>
    </row>
    <row r="697" spans="1:16" x14ac:dyDescent="0.3">
      <c r="A697" s="101">
        <v>45436</v>
      </c>
      <c r="B697" s="106" t="str">
        <f t="shared" si="40"/>
        <v>Friday</v>
      </c>
      <c r="C697" s="108">
        <v>530</v>
      </c>
      <c r="D697" s="108">
        <v>535</v>
      </c>
      <c r="E697" s="108">
        <v>526</v>
      </c>
      <c r="F697" s="108">
        <v>528.27</v>
      </c>
      <c r="G697" s="108">
        <v>3578</v>
      </c>
      <c r="H697" s="111">
        <f t="shared" si="42"/>
        <v>8.7071088961447086E-3</v>
      </c>
      <c r="J697" s="102">
        <f t="shared" si="41"/>
        <v>45436</v>
      </c>
      <c r="K697" s="108">
        <f>_xlfn.XLOOKUP($J697,'Stock Data'!$J$2:$J$1239,'Stock Data'!K$2:K$1239)</f>
        <v>75266.61</v>
      </c>
      <c r="L697" s="108">
        <f>_xlfn.XLOOKUP($J697,'Stock Data'!$J$2:$J$1239,'Stock Data'!L$2:L$1239)</f>
        <v>76248.75</v>
      </c>
      <c r="M697" s="108">
        <f>_xlfn.XLOOKUP($J697,'Stock Data'!$J$2:$J$1239,'Stock Data'!M$2:M$1239)</f>
        <v>75263.05</v>
      </c>
      <c r="N697" s="108">
        <f>_xlfn.XLOOKUP($J697,'Stock Data'!$J$2:$J$1239,'Stock Data'!N$2:N$1239)</f>
        <v>75983.03</v>
      </c>
      <c r="O697" s="108">
        <f>_xlfn.XLOOKUP($J697,'Stock Data'!$J$2:$J$1239,'Stock Data'!O$2:O$1239)</f>
        <v>310418114</v>
      </c>
      <c r="P697" s="111">
        <f t="shared" si="43"/>
        <v>1.1563151547231814E-2</v>
      </c>
    </row>
    <row r="698" spans="1:16" x14ac:dyDescent="0.3">
      <c r="A698" s="101">
        <v>45439</v>
      </c>
      <c r="B698" s="106" t="str">
        <f t="shared" si="40"/>
        <v>Monday</v>
      </c>
      <c r="C698" s="108">
        <v>530</v>
      </c>
      <c r="D698" s="108">
        <v>534.9</v>
      </c>
      <c r="E698" s="108">
        <v>527</v>
      </c>
      <c r="F698" s="108">
        <v>529.04999999999995</v>
      </c>
      <c r="G698" s="108">
        <v>11496</v>
      </c>
      <c r="H698" s="111">
        <f t="shared" si="42"/>
        <v>1.4765176898176554E-3</v>
      </c>
      <c r="J698" s="102">
        <f t="shared" si="41"/>
        <v>45439</v>
      </c>
      <c r="K698" s="108">
        <f>_xlfn.XLOOKUP($J698,'Stock Data'!$J$2:$J$1239,'Stock Data'!K$2:K$1239)</f>
        <v>76089.66</v>
      </c>
      <c r="L698" s="108">
        <f>_xlfn.XLOOKUP($J698,'Stock Data'!$J$2:$J$1239,'Stock Data'!L$2:L$1239)</f>
        <v>76187.44</v>
      </c>
      <c r="M698" s="108">
        <f>_xlfn.XLOOKUP($J698,'Stock Data'!$J$2:$J$1239,'Stock Data'!M$2:M$1239)</f>
        <v>75485.62</v>
      </c>
      <c r="N698" s="108">
        <f>_xlfn.XLOOKUP($J698,'Stock Data'!$J$2:$J$1239,'Stock Data'!N$2:N$1239)</f>
        <v>75517.48</v>
      </c>
      <c r="O698" s="108">
        <f>_xlfn.XLOOKUP($J698,'Stock Data'!$J$2:$J$1239,'Stock Data'!O$2:O$1239)</f>
        <v>195296629</v>
      </c>
      <c r="P698" s="111">
        <f t="shared" si="43"/>
        <v>-6.1270259951465861E-3</v>
      </c>
    </row>
    <row r="699" spans="1:16" x14ac:dyDescent="0.3">
      <c r="A699" s="101">
        <v>45441</v>
      </c>
      <c r="B699" s="106" t="str">
        <f t="shared" si="40"/>
        <v>Wednesday</v>
      </c>
      <c r="C699" s="108">
        <v>530.5</v>
      </c>
      <c r="D699" s="108">
        <v>530.5</v>
      </c>
      <c r="E699" s="108">
        <v>523</v>
      </c>
      <c r="F699" s="108">
        <v>524.48</v>
      </c>
      <c r="G699" s="108">
        <v>11699</v>
      </c>
      <c r="H699" s="111">
        <f t="shared" si="42"/>
        <v>-8.6381249409317393E-3</v>
      </c>
      <c r="J699" s="102">
        <f t="shared" si="41"/>
        <v>45441</v>
      </c>
      <c r="K699" s="108">
        <f>_xlfn.XLOOKUP($J699,'Stock Data'!$J$2:$J$1239,'Stock Data'!K$2:K$1239)</f>
        <v>75617.789999999994</v>
      </c>
      <c r="L699" s="108">
        <f>_xlfn.XLOOKUP($J699,'Stock Data'!$J$2:$J$1239,'Stock Data'!L$2:L$1239)</f>
        <v>75667.3</v>
      </c>
      <c r="M699" s="108">
        <f>_xlfn.XLOOKUP($J699,'Stock Data'!$J$2:$J$1239,'Stock Data'!M$2:M$1239)</f>
        <v>74760.100000000006</v>
      </c>
      <c r="N699" s="108">
        <f>_xlfn.XLOOKUP($J699,'Stock Data'!$J$2:$J$1239,'Stock Data'!N$2:N$1239)</f>
        <v>74836.3</v>
      </c>
      <c r="O699" s="108">
        <f>_xlfn.XLOOKUP($J699,'Stock Data'!$J$2:$J$1239,'Stock Data'!O$2:O$1239)</f>
        <v>192576105</v>
      </c>
      <c r="P699" s="111">
        <f t="shared" si="43"/>
        <v>-9.0201632787533827E-3</v>
      </c>
    </row>
    <row r="700" spans="1:16" x14ac:dyDescent="0.3">
      <c r="A700" s="101">
        <v>45442</v>
      </c>
      <c r="B700" s="106" t="str">
        <f t="shared" si="40"/>
        <v>Thursday</v>
      </c>
      <c r="C700" s="108">
        <v>523</v>
      </c>
      <c r="D700" s="108">
        <v>527.99</v>
      </c>
      <c r="E700" s="108">
        <v>519</v>
      </c>
      <c r="F700" s="108">
        <v>523.64</v>
      </c>
      <c r="G700" s="108">
        <v>10535</v>
      </c>
      <c r="H700" s="111">
        <f t="shared" si="42"/>
        <v>-1.6015863331300178E-3</v>
      </c>
      <c r="J700" s="102">
        <f t="shared" si="41"/>
        <v>45442</v>
      </c>
      <c r="K700" s="108">
        <f>_xlfn.XLOOKUP($J700,'Stock Data'!$J$2:$J$1239,'Stock Data'!K$2:K$1239)</f>
        <v>74986.02</v>
      </c>
      <c r="L700" s="108">
        <f>_xlfn.XLOOKUP($J700,'Stock Data'!$J$2:$J$1239,'Stock Data'!L$2:L$1239)</f>
        <v>75300.03</v>
      </c>
      <c r="M700" s="108">
        <f>_xlfn.XLOOKUP($J700,'Stock Data'!$J$2:$J$1239,'Stock Data'!M$2:M$1239)</f>
        <v>74585.350000000006</v>
      </c>
      <c r="N700" s="108">
        <f>_xlfn.XLOOKUP($J700,'Stock Data'!$J$2:$J$1239,'Stock Data'!N$2:N$1239)</f>
        <v>74878.12</v>
      </c>
      <c r="O700" s="108">
        <f>_xlfn.XLOOKUP($J700,'Stock Data'!$J$2:$J$1239,'Stock Data'!O$2:O$1239)</f>
        <v>175803745</v>
      </c>
      <c r="P700" s="111">
        <f t="shared" si="43"/>
        <v>5.5881971716924045E-4</v>
      </c>
    </row>
    <row r="701" spans="1:16" x14ac:dyDescent="0.3">
      <c r="A701" s="101">
        <v>45443</v>
      </c>
      <c r="B701" s="106" t="str">
        <f t="shared" si="40"/>
        <v>Friday</v>
      </c>
      <c r="C701" s="108">
        <v>524.99</v>
      </c>
      <c r="D701" s="108">
        <v>526.9</v>
      </c>
      <c r="E701" s="108">
        <v>520</v>
      </c>
      <c r="F701" s="108">
        <v>522.83000000000004</v>
      </c>
      <c r="G701" s="108">
        <v>18670</v>
      </c>
      <c r="H701" s="111">
        <f t="shared" si="42"/>
        <v>-1.5468642578869939E-3</v>
      </c>
      <c r="J701" s="102">
        <f t="shared" si="41"/>
        <v>45443</v>
      </c>
      <c r="K701" s="108">
        <f>_xlfn.XLOOKUP($J701,'Stock Data'!$J$2:$J$1239,'Stock Data'!K$2:K$1239)</f>
        <v>75078.429999999993</v>
      </c>
      <c r="L701" s="108">
        <f>_xlfn.XLOOKUP($J701,'Stock Data'!$J$2:$J$1239,'Stock Data'!L$2:L$1239)</f>
        <v>75953.740000000005</v>
      </c>
      <c r="M701" s="108">
        <f>_xlfn.XLOOKUP($J701,'Stock Data'!$J$2:$J$1239,'Stock Data'!M$2:M$1239)</f>
        <v>74989.259999999995</v>
      </c>
      <c r="N701" s="108">
        <f>_xlfn.XLOOKUP($J701,'Stock Data'!$J$2:$J$1239,'Stock Data'!N$2:N$1239)</f>
        <v>75878.47</v>
      </c>
      <c r="O701" s="108">
        <f>_xlfn.XLOOKUP($J701,'Stock Data'!$J$2:$J$1239,'Stock Data'!O$2:O$1239)</f>
        <v>243527055</v>
      </c>
      <c r="P701" s="111">
        <f t="shared" si="43"/>
        <v>1.335971042008007E-2</v>
      </c>
    </row>
    <row r="702" spans="1:16" x14ac:dyDescent="0.3">
      <c r="A702" s="101">
        <v>45446</v>
      </c>
      <c r="B702" s="106" t="str">
        <f t="shared" si="40"/>
        <v>Monday</v>
      </c>
      <c r="C702" s="108">
        <v>525</v>
      </c>
      <c r="D702" s="108">
        <v>525</v>
      </c>
      <c r="E702" s="108">
        <v>520.01</v>
      </c>
      <c r="F702" s="108">
        <v>520.71</v>
      </c>
      <c r="G702" s="108">
        <v>4352</v>
      </c>
      <c r="H702" s="111">
        <f t="shared" si="42"/>
        <v>-4.0548553066962574E-3</v>
      </c>
      <c r="J702" s="102">
        <f t="shared" si="41"/>
        <v>45446</v>
      </c>
      <c r="K702" s="108">
        <f>_xlfn.XLOOKUP($J702,'Stock Data'!$J$2:$J$1239,'Stock Data'!K$2:K$1239)</f>
        <v>76091.42</v>
      </c>
      <c r="L702" s="108">
        <f>_xlfn.XLOOKUP($J702,'Stock Data'!$J$2:$J$1239,'Stock Data'!L$2:L$1239)</f>
        <v>76209.960000000006</v>
      </c>
      <c r="M702" s="108">
        <f>_xlfn.XLOOKUP($J702,'Stock Data'!$J$2:$J$1239,'Stock Data'!M$2:M$1239)</f>
        <v>75495.38</v>
      </c>
      <c r="N702" s="108">
        <f>_xlfn.XLOOKUP($J702,'Stock Data'!$J$2:$J$1239,'Stock Data'!N$2:N$1239)</f>
        <v>75575.25</v>
      </c>
      <c r="O702" s="108">
        <f>_xlfn.XLOOKUP($J702,'Stock Data'!$J$2:$J$1239,'Stock Data'!O$2:O$1239)</f>
        <v>190984190</v>
      </c>
      <c r="P702" s="111">
        <f t="shared" si="43"/>
        <v>-3.9961269646053904E-3</v>
      </c>
    </row>
    <row r="703" spans="1:16" x14ac:dyDescent="0.3">
      <c r="A703" s="101">
        <v>45447</v>
      </c>
      <c r="B703" s="106" t="str">
        <f t="shared" si="40"/>
        <v>Tuesday</v>
      </c>
      <c r="C703" s="108">
        <v>524.89</v>
      </c>
      <c r="D703" s="108">
        <v>524.89</v>
      </c>
      <c r="E703" s="108">
        <v>515.16</v>
      </c>
      <c r="F703" s="108">
        <v>518.01</v>
      </c>
      <c r="G703" s="108">
        <v>2130</v>
      </c>
      <c r="H703" s="111">
        <f t="shared" si="42"/>
        <v>-5.1852278619577983E-3</v>
      </c>
      <c r="J703" s="102">
        <f t="shared" si="41"/>
        <v>45447</v>
      </c>
      <c r="K703" s="108">
        <f>_xlfn.XLOOKUP($J703,'Stock Data'!$J$2:$J$1239,'Stock Data'!K$2:K$1239)</f>
        <v>75657.679999999993</v>
      </c>
      <c r="L703" s="108">
        <f>_xlfn.XLOOKUP($J703,'Stock Data'!$J$2:$J$1239,'Stock Data'!L$2:L$1239)</f>
        <v>75669.759999999995</v>
      </c>
      <c r="M703" s="108">
        <f>_xlfn.XLOOKUP($J703,'Stock Data'!$J$2:$J$1239,'Stock Data'!M$2:M$1239)</f>
        <v>74592.740000000005</v>
      </c>
      <c r="N703" s="108">
        <f>_xlfn.XLOOKUP($J703,'Stock Data'!$J$2:$J$1239,'Stock Data'!N$2:N$1239)</f>
        <v>74666.649999999994</v>
      </c>
      <c r="O703" s="108">
        <f>_xlfn.XLOOKUP($J703,'Stock Data'!$J$2:$J$1239,'Stock Data'!O$2:O$1239)</f>
        <v>179207660</v>
      </c>
      <c r="P703" s="111">
        <f t="shared" si="43"/>
        <v>-1.202245444110348E-2</v>
      </c>
    </row>
    <row r="704" spans="1:16" x14ac:dyDescent="0.3">
      <c r="A704" s="101">
        <v>45448</v>
      </c>
      <c r="B704" s="106" t="str">
        <f t="shared" si="40"/>
        <v>Wednesday</v>
      </c>
      <c r="C704" s="108">
        <v>516.70000000000005</v>
      </c>
      <c r="D704" s="108">
        <v>522</v>
      </c>
      <c r="E704" s="108">
        <v>512</v>
      </c>
      <c r="F704" s="108">
        <v>518.82000000000005</v>
      </c>
      <c r="G704" s="108">
        <v>8274</v>
      </c>
      <c r="H704" s="111">
        <f t="shared" si="42"/>
        <v>1.5636763769040348E-3</v>
      </c>
      <c r="J704" s="102">
        <f t="shared" si="41"/>
        <v>45448</v>
      </c>
      <c r="K704" s="108">
        <f>_xlfn.XLOOKUP($J704,'Stock Data'!$J$2:$J$1239,'Stock Data'!K$2:K$1239)</f>
        <v>74672.38</v>
      </c>
      <c r="L704" s="108">
        <f>_xlfn.XLOOKUP($J704,'Stock Data'!$J$2:$J$1239,'Stock Data'!L$2:L$1239)</f>
        <v>74758.11</v>
      </c>
      <c r="M704" s="108">
        <f>_xlfn.XLOOKUP($J704,'Stock Data'!$J$2:$J$1239,'Stock Data'!M$2:M$1239)</f>
        <v>74136.52</v>
      </c>
      <c r="N704" s="108">
        <f>_xlfn.XLOOKUP($J704,'Stock Data'!$J$2:$J$1239,'Stock Data'!N$2:N$1239)</f>
        <v>74219.429999999993</v>
      </c>
      <c r="O704" s="108">
        <f>_xlfn.XLOOKUP($J704,'Stock Data'!$J$2:$J$1239,'Stock Data'!O$2:O$1239)</f>
        <v>138895935</v>
      </c>
      <c r="P704" s="111">
        <f t="shared" si="43"/>
        <v>-5.9895549083828084E-3</v>
      </c>
    </row>
    <row r="705" spans="1:16" x14ac:dyDescent="0.3">
      <c r="A705" s="101">
        <v>45449</v>
      </c>
      <c r="B705" s="106" t="str">
        <f t="shared" si="40"/>
        <v>Thursday</v>
      </c>
      <c r="C705" s="108">
        <v>519.99</v>
      </c>
      <c r="D705" s="108">
        <v>523</v>
      </c>
      <c r="E705" s="108">
        <v>517</v>
      </c>
      <c r="F705" s="108">
        <v>517.76</v>
      </c>
      <c r="G705" s="108">
        <v>1655</v>
      </c>
      <c r="H705" s="111">
        <f t="shared" si="42"/>
        <v>-2.0430977988513529E-3</v>
      </c>
      <c r="J705" s="102">
        <f t="shared" si="41"/>
        <v>45449</v>
      </c>
      <c r="K705" s="108">
        <f>_xlfn.XLOOKUP($J705,'Stock Data'!$J$2:$J$1239,'Stock Data'!K$2:K$1239)</f>
        <v>74276.84</v>
      </c>
      <c r="L705" s="108">
        <f>_xlfn.XLOOKUP($J705,'Stock Data'!$J$2:$J$1239,'Stock Data'!L$2:L$1239)</f>
        <v>74593.320000000007</v>
      </c>
      <c r="M705" s="108">
        <f>_xlfn.XLOOKUP($J705,'Stock Data'!$J$2:$J$1239,'Stock Data'!M$2:M$1239)</f>
        <v>73768.39</v>
      </c>
      <c r="N705" s="108">
        <f>_xlfn.XLOOKUP($J705,'Stock Data'!$J$2:$J$1239,'Stock Data'!N$2:N$1239)</f>
        <v>73862.929999999993</v>
      </c>
      <c r="O705" s="108">
        <f>_xlfn.XLOOKUP($J705,'Stock Data'!$J$2:$J$1239,'Stock Data'!O$2:O$1239)</f>
        <v>112794549</v>
      </c>
      <c r="P705" s="111">
        <f t="shared" si="43"/>
        <v>-4.8033244124887518E-3</v>
      </c>
    </row>
    <row r="706" spans="1:16" x14ac:dyDescent="0.3">
      <c r="A706" s="101">
        <v>45450</v>
      </c>
      <c r="B706" s="106" t="str">
        <f t="shared" si="40"/>
        <v>Friday</v>
      </c>
      <c r="C706" s="108">
        <v>515.01</v>
      </c>
      <c r="D706" s="108">
        <v>518</v>
      </c>
      <c r="E706" s="108">
        <v>505</v>
      </c>
      <c r="F706" s="108">
        <v>515.37</v>
      </c>
      <c r="G706" s="108">
        <v>3406</v>
      </c>
      <c r="H706" s="111">
        <f t="shared" si="42"/>
        <v>-4.6160383189122111E-3</v>
      </c>
      <c r="J706" s="102">
        <f t="shared" si="41"/>
        <v>45450</v>
      </c>
      <c r="K706" s="108">
        <f>_xlfn.XLOOKUP($J706,'Stock Data'!$J$2:$J$1239,'Stock Data'!K$2:K$1239)</f>
        <v>73805.95</v>
      </c>
      <c r="L706" s="108">
        <f>_xlfn.XLOOKUP($J706,'Stock Data'!$J$2:$J$1239,'Stock Data'!L$2:L$1239)</f>
        <v>73902.78</v>
      </c>
      <c r="M706" s="108">
        <f>_xlfn.XLOOKUP($J706,'Stock Data'!$J$2:$J$1239,'Stock Data'!M$2:M$1239)</f>
        <v>71781.960000000006</v>
      </c>
      <c r="N706" s="108">
        <f>_xlfn.XLOOKUP($J706,'Stock Data'!$J$2:$J$1239,'Stock Data'!N$2:N$1239)</f>
        <v>73754.009999999995</v>
      </c>
      <c r="O706" s="108">
        <f>_xlfn.XLOOKUP($J706,'Stock Data'!$J$2:$J$1239,'Stock Data'!O$2:O$1239)</f>
        <v>208556823</v>
      </c>
      <c r="P706" s="111">
        <f t="shared" si="43"/>
        <v>-1.4746233327055706E-3</v>
      </c>
    </row>
    <row r="707" spans="1:16" x14ac:dyDescent="0.3">
      <c r="A707" s="101">
        <v>45453</v>
      </c>
      <c r="B707" s="106" t="str">
        <f t="shared" si="40"/>
        <v>Monday</v>
      </c>
      <c r="C707" s="108">
        <v>520</v>
      </c>
      <c r="D707" s="108">
        <v>520</v>
      </c>
      <c r="E707" s="108">
        <v>515</v>
      </c>
      <c r="F707" s="108">
        <v>516.33000000000004</v>
      </c>
      <c r="G707" s="108">
        <v>7734</v>
      </c>
      <c r="H707" s="111">
        <f t="shared" si="42"/>
        <v>1.8627393911171321E-3</v>
      </c>
      <c r="J707" s="102">
        <f t="shared" si="41"/>
        <v>45453</v>
      </c>
      <c r="K707" s="108">
        <f>_xlfn.XLOOKUP($J707,'Stock Data'!$J$2:$J$1239,'Stock Data'!K$2:K$1239)</f>
        <v>73841.919999999998</v>
      </c>
      <c r="L707" s="108">
        <f>_xlfn.XLOOKUP($J707,'Stock Data'!$J$2:$J$1239,'Stock Data'!L$2:L$1239)</f>
        <v>73915.45</v>
      </c>
      <c r="M707" s="108">
        <f>_xlfn.XLOOKUP($J707,'Stock Data'!$J$2:$J$1239,'Stock Data'!M$2:M$1239)</f>
        <v>72981.34</v>
      </c>
      <c r="N707" s="108">
        <f>_xlfn.XLOOKUP($J707,'Stock Data'!$J$2:$J$1239,'Stock Data'!N$2:N$1239)</f>
        <v>73252.56</v>
      </c>
      <c r="O707" s="108">
        <f>_xlfn.XLOOKUP($J707,'Stock Data'!$J$2:$J$1239,'Stock Data'!O$2:O$1239)</f>
        <v>89516431</v>
      </c>
      <c r="P707" s="111">
        <f t="shared" si="43"/>
        <v>-6.7989523552685087E-3</v>
      </c>
    </row>
    <row r="708" spans="1:16" x14ac:dyDescent="0.3">
      <c r="A708" s="101">
        <v>45454</v>
      </c>
      <c r="B708" s="106" t="str">
        <f t="shared" ref="B708:B771" si="44">TEXT(A708,"dddd")</f>
        <v>Tuesday</v>
      </c>
      <c r="C708" s="108">
        <v>525</v>
      </c>
      <c r="D708" s="108">
        <v>525</v>
      </c>
      <c r="E708" s="108">
        <v>515</v>
      </c>
      <c r="F708" s="108">
        <v>520.88</v>
      </c>
      <c r="G708" s="108">
        <v>21020</v>
      </c>
      <c r="H708" s="111">
        <f t="shared" si="42"/>
        <v>8.8121937520577037E-3</v>
      </c>
      <c r="J708" s="102">
        <f t="shared" ref="J708:J771" si="45">A708</f>
        <v>45454</v>
      </c>
      <c r="K708" s="108">
        <f>_xlfn.XLOOKUP($J708,'Stock Data'!$J$2:$J$1239,'Stock Data'!K$2:K$1239)</f>
        <v>73779.990000000005</v>
      </c>
      <c r="L708" s="108">
        <f>_xlfn.XLOOKUP($J708,'Stock Data'!$J$2:$J$1239,'Stock Data'!L$2:L$1239)</f>
        <v>73866.44</v>
      </c>
      <c r="M708" s="108">
        <f>_xlfn.XLOOKUP($J708,'Stock Data'!$J$2:$J$1239,'Stock Data'!M$2:M$1239)</f>
        <v>72476.05</v>
      </c>
      <c r="N708" s="108">
        <f>_xlfn.XLOOKUP($J708,'Stock Data'!$J$2:$J$1239,'Stock Data'!N$2:N$1239)</f>
        <v>72589.490000000005</v>
      </c>
      <c r="O708" s="108">
        <f>_xlfn.XLOOKUP($J708,'Stock Data'!$J$2:$J$1239,'Stock Data'!O$2:O$1239)</f>
        <v>142282731</v>
      </c>
      <c r="P708" s="111">
        <f t="shared" si="43"/>
        <v>-9.0518338198691279E-3</v>
      </c>
    </row>
    <row r="709" spans="1:16" x14ac:dyDescent="0.3">
      <c r="A709" s="101">
        <v>45455</v>
      </c>
      <c r="B709" s="106" t="str">
        <f t="shared" si="44"/>
        <v>Wednesday</v>
      </c>
      <c r="C709" s="108">
        <v>488</v>
      </c>
      <c r="D709" s="108">
        <v>494.8</v>
      </c>
      <c r="E709" s="108">
        <v>475</v>
      </c>
      <c r="F709" s="108">
        <v>483.9</v>
      </c>
      <c r="G709" s="108">
        <v>6185</v>
      </c>
      <c r="H709" s="111">
        <f t="shared" ref="H709:H772" si="46">(F709-F708)/F708</f>
        <v>-7.0995238826601179E-2</v>
      </c>
      <c r="J709" s="102">
        <f t="shared" si="45"/>
        <v>45455</v>
      </c>
      <c r="K709" s="108">
        <f>_xlfn.XLOOKUP($J709,'Stock Data'!$J$2:$J$1239,'Stock Data'!K$2:K$1239)</f>
        <v>72545.240000000005</v>
      </c>
      <c r="L709" s="108">
        <f>_xlfn.XLOOKUP($J709,'Stock Data'!$J$2:$J$1239,'Stock Data'!L$2:L$1239)</f>
        <v>73169</v>
      </c>
      <c r="M709" s="108">
        <f>_xlfn.XLOOKUP($J709,'Stock Data'!$J$2:$J$1239,'Stock Data'!M$2:M$1239)</f>
        <v>72464.240000000005</v>
      </c>
      <c r="N709" s="108">
        <f>_xlfn.XLOOKUP($J709,'Stock Data'!$J$2:$J$1239,'Stock Data'!N$2:N$1239)</f>
        <v>72797.429999999993</v>
      </c>
      <c r="O709" s="108">
        <f>_xlfn.XLOOKUP($J709,'Stock Data'!$J$2:$J$1239,'Stock Data'!O$2:O$1239)</f>
        <v>106573282</v>
      </c>
      <c r="P709" s="111">
        <f t="shared" ref="P709:P772" si="47">(N709-N708)/N708</f>
        <v>2.8646020243424737E-3</v>
      </c>
    </row>
    <row r="710" spans="1:16" x14ac:dyDescent="0.3">
      <c r="A710" s="101">
        <v>45456</v>
      </c>
      <c r="B710" s="106" t="str">
        <f t="shared" si="44"/>
        <v>Thursday</v>
      </c>
      <c r="C710" s="108">
        <v>499</v>
      </c>
      <c r="D710" s="108">
        <v>499</v>
      </c>
      <c r="E710" s="108">
        <v>485.1</v>
      </c>
      <c r="F710" s="108">
        <v>491.97</v>
      </c>
      <c r="G710" s="108">
        <v>5916</v>
      </c>
      <c r="H710" s="111">
        <f t="shared" si="46"/>
        <v>1.6676999380037302E-2</v>
      </c>
      <c r="J710" s="102">
        <f t="shared" si="45"/>
        <v>45456</v>
      </c>
      <c r="K710" s="108">
        <f>_xlfn.XLOOKUP($J710,'Stock Data'!$J$2:$J$1239,'Stock Data'!K$2:K$1239)</f>
        <v>73329.8</v>
      </c>
      <c r="L710" s="108">
        <f>_xlfn.XLOOKUP($J710,'Stock Data'!$J$2:$J$1239,'Stock Data'!L$2:L$1239)</f>
        <v>76338.14</v>
      </c>
      <c r="M710" s="108">
        <f>_xlfn.XLOOKUP($J710,'Stock Data'!$J$2:$J$1239,'Stock Data'!M$2:M$1239)</f>
        <v>73329.789999999994</v>
      </c>
      <c r="N710" s="108">
        <f>_xlfn.XLOOKUP($J710,'Stock Data'!$J$2:$J$1239,'Stock Data'!N$2:N$1239)</f>
        <v>76208.160000000003</v>
      </c>
      <c r="O710" s="108">
        <f>_xlfn.XLOOKUP($J710,'Stock Data'!$J$2:$J$1239,'Stock Data'!O$2:O$1239)</f>
        <v>344982490</v>
      </c>
      <c r="P710" s="111">
        <f t="shared" si="47"/>
        <v>4.6852340803789513E-2</v>
      </c>
    </row>
    <row r="711" spans="1:16" x14ac:dyDescent="0.3">
      <c r="A711" s="101">
        <v>45457</v>
      </c>
      <c r="B711" s="106" t="str">
        <f t="shared" si="44"/>
        <v>Friday</v>
      </c>
      <c r="C711" s="108">
        <v>490</v>
      </c>
      <c r="D711" s="108">
        <v>499.9</v>
      </c>
      <c r="E711" s="108">
        <v>485</v>
      </c>
      <c r="F711" s="108">
        <v>487.53</v>
      </c>
      <c r="G711" s="108">
        <v>8109</v>
      </c>
      <c r="H711" s="111">
        <f t="shared" si="46"/>
        <v>-9.0249405451553032E-3</v>
      </c>
      <c r="J711" s="102">
        <f t="shared" si="45"/>
        <v>45457</v>
      </c>
      <c r="K711" s="108">
        <f>_xlfn.XLOOKUP($J711,'Stock Data'!$J$2:$J$1239,'Stock Data'!K$2:K$1239)</f>
        <v>76555.91</v>
      </c>
      <c r="L711" s="108">
        <f>_xlfn.XLOOKUP($J711,'Stock Data'!$J$2:$J$1239,'Stock Data'!L$2:L$1239)</f>
        <v>77310.45</v>
      </c>
      <c r="M711" s="108">
        <f>_xlfn.XLOOKUP($J711,'Stock Data'!$J$2:$J$1239,'Stock Data'!M$2:M$1239)</f>
        <v>76103.56</v>
      </c>
      <c r="N711" s="108">
        <f>_xlfn.XLOOKUP($J711,'Stock Data'!$J$2:$J$1239,'Stock Data'!N$2:N$1239)</f>
        <v>76706.77</v>
      </c>
      <c r="O711" s="108">
        <f>_xlfn.XLOOKUP($J711,'Stock Data'!$J$2:$J$1239,'Stock Data'!O$2:O$1239)</f>
        <v>212692186</v>
      </c>
      <c r="P711" s="111">
        <f t="shared" si="47"/>
        <v>6.5427376805843439E-3</v>
      </c>
    </row>
    <row r="712" spans="1:16" x14ac:dyDescent="0.3">
      <c r="A712" s="101">
        <v>45463</v>
      </c>
      <c r="B712" s="106" t="str">
        <f t="shared" si="44"/>
        <v>Thursday</v>
      </c>
      <c r="C712" s="108">
        <v>495</v>
      </c>
      <c r="D712" s="108">
        <v>498</v>
      </c>
      <c r="E712" s="108">
        <v>490</v>
      </c>
      <c r="F712" s="108">
        <v>493.7</v>
      </c>
      <c r="G712" s="108">
        <v>7068</v>
      </c>
      <c r="H712" s="111">
        <f t="shared" si="46"/>
        <v>1.2655631448321162E-2</v>
      </c>
      <c r="J712" s="102">
        <f t="shared" si="45"/>
        <v>45463</v>
      </c>
      <c r="K712" s="108">
        <f>_xlfn.XLOOKUP($J712,'Stock Data'!$J$2:$J$1239,'Stock Data'!K$2:K$1239)</f>
        <v>76896.820000000007</v>
      </c>
      <c r="L712" s="108">
        <f>_xlfn.XLOOKUP($J712,'Stock Data'!$J$2:$J$1239,'Stock Data'!L$2:L$1239)</f>
        <v>78890.37</v>
      </c>
      <c r="M712" s="108">
        <f>_xlfn.XLOOKUP($J712,'Stock Data'!$J$2:$J$1239,'Stock Data'!M$2:M$1239)</f>
        <v>76896.81</v>
      </c>
      <c r="N712" s="108">
        <f>_xlfn.XLOOKUP($J712,'Stock Data'!$J$2:$J$1239,'Stock Data'!N$2:N$1239)</f>
        <v>78801.53</v>
      </c>
      <c r="O712" s="108">
        <f>_xlfn.XLOOKUP($J712,'Stock Data'!$J$2:$J$1239,'Stock Data'!O$2:O$1239)</f>
        <v>211693903</v>
      </c>
      <c r="P712" s="111">
        <f t="shared" si="47"/>
        <v>2.7308671711766701E-2</v>
      </c>
    </row>
    <row r="713" spans="1:16" x14ac:dyDescent="0.3">
      <c r="A713" s="101">
        <v>45464</v>
      </c>
      <c r="B713" s="106" t="str">
        <f t="shared" si="44"/>
        <v>Friday</v>
      </c>
      <c r="C713" s="108">
        <v>495</v>
      </c>
      <c r="D713" s="108">
        <v>497</v>
      </c>
      <c r="E713" s="108">
        <v>480</v>
      </c>
      <c r="F713" s="108">
        <v>483.15</v>
      </c>
      <c r="G713" s="108">
        <v>8473</v>
      </c>
      <c r="H713" s="111">
        <f t="shared" si="46"/>
        <v>-2.1369252582540028E-2</v>
      </c>
      <c r="J713" s="102">
        <f t="shared" si="45"/>
        <v>45464</v>
      </c>
      <c r="K713" s="108">
        <f>_xlfn.XLOOKUP($J713,'Stock Data'!$J$2:$J$1239,'Stock Data'!K$2:K$1239)</f>
        <v>79156.52</v>
      </c>
      <c r="L713" s="108">
        <f>_xlfn.XLOOKUP($J713,'Stock Data'!$J$2:$J$1239,'Stock Data'!L$2:L$1239)</f>
        <v>80059.87</v>
      </c>
      <c r="M713" s="108">
        <f>_xlfn.XLOOKUP($J713,'Stock Data'!$J$2:$J$1239,'Stock Data'!M$2:M$1239)</f>
        <v>78169.02</v>
      </c>
      <c r="N713" s="108">
        <f>_xlfn.XLOOKUP($J713,'Stock Data'!$J$2:$J$1239,'Stock Data'!N$2:N$1239)</f>
        <v>78810.490000000005</v>
      </c>
      <c r="O713" s="108">
        <f>_xlfn.XLOOKUP($J713,'Stock Data'!$J$2:$J$1239,'Stock Data'!O$2:O$1239)</f>
        <v>207384194</v>
      </c>
      <c r="P713" s="111">
        <f t="shared" si="47"/>
        <v>1.1370337606397239E-4</v>
      </c>
    </row>
    <row r="714" spans="1:16" x14ac:dyDescent="0.3">
      <c r="A714" s="101">
        <v>45467</v>
      </c>
      <c r="B714" s="106" t="str">
        <f t="shared" si="44"/>
        <v>Monday</v>
      </c>
      <c r="C714" s="108">
        <v>487.99</v>
      </c>
      <c r="D714" s="108">
        <v>487.99</v>
      </c>
      <c r="E714" s="108">
        <v>480</v>
      </c>
      <c r="F714" s="108">
        <v>481.29</v>
      </c>
      <c r="G714" s="108">
        <v>14173</v>
      </c>
      <c r="H714" s="111">
        <f t="shared" si="46"/>
        <v>-3.8497361067990413E-3</v>
      </c>
      <c r="J714" s="102">
        <f t="shared" si="45"/>
        <v>45467</v>
      </c>
      <c r="K714" s="108">
        <f>_xlfn.XLOOKUP($J714,'Stock Data'!$J$2:$J$1239,'Stock Data'!K$2:K$1239)</f>
        <v>79247.149999999994</v>
      </c>
      <c r="L714" s="108">
        <f>_xlfn.XLOOKUP($J714,'Stock Data'!$J$2:$J$1239,'Stock Data'!L$2:L$1239)</f>
        <v>79388.11</v>
      </c>
      <c r="M714" s="108">
        <f>_xlfn.XLOOKUP($J714,'Stock Data'!$J$2:$J$1239,'Stock Data'!M$2:M$1239)</f>
        <v>78167.429999999993</v>
      </c>
      <c r="N714" s="108">
        <f>_xlfn.XLOOKUP($J714,'Stock Data'!$J$2:$J$1239,'Stock Data'!N$2:N$1239)</f>
        <v>78232.09</v>
      </c>
      <c r="O714" s="108">
        <f>_xlfn.XLOOKUP($J714,'Stock Data'!$J$2:$J$1239,'Stock Data'!O$2:O$1239)</f>
        <v>148576888</v>
      </c>
      <c r="P714" s="111">
        <f t="shared" si="47"/>
        <v>-7.3391245251743604E-3</v>
      </c>
    </row>
    <row r="715" spans="1:16" x14ac:dyDescent="0.3">
      <c r="A715" s="101">
        <v>45468</v>
      </c>
      <c r="B715" s="106" t="str">
        <f t="shared" si="44"/>
        <v>Tuesday</v>
      </c>
      <c r="C715" s="108">
        <v>475</v>
      </c>
      <c r="D715" s="108">
        <v>489.98</v>
      </c>
      <c r="E715" s="108">
        <v>450</v>
      </c>
      <c r="F715" s="108">
        <v>484.83</v>
      </c>
      <c r="G715" s="108">
        <v>4144</v>
      </c>
      <c r="H715" s="111">
        <f t="shared" si="46"/>
        <v>7.3552328118181628E-3</v>
      </c>
      <c r="J715" s="102">
        <f t="shared" si="45"/>
        <v>45468</v>
      </c>
      <c r="K715" s="108">
        <f>_xlfn.XLOOKUP($J715,'Stock Data'!$J$2:$J$1239,'Stock Data'!K$2:K$1239)</f>
        <v>78297.399999999994</v>
      </c>
      <c r="L715" s="108">
        <f>_xlfn.XLOOKUP($J715,'Stock Data'!$J$2:$J$1239,'Stock Data'!L$2:L$1239)</f>
        <v>78541.210000000006</v>
      </c>
      <c r="M715" s="108">
        <f>_xlfn.XLOOKUP($J715,'Stock Data'!$J$2:$J$1239,'Stock Data'!M$2:M$1239)</f>
        <v>77908.98</v>
      </c>
      <c r="N715" s="108">
        <f>_xlfn.XLOOKUP($J715,'Stock Data'!$J$2:$J$1239,'Stock Data'!N$2:N$1239)</f>
        <v>77940.58</v>
      </c>
      <c r="O715" s="108">
        <f>_xlfn.XLOOKUP($J715,'Stock Data'!$J$2:$J$1239,'Stock Data'!O$2:O$1239)</f>
        <v>130431326</v>
      </c>
      <c r="P715" s="111">
        <f t="shared" si="47"/>
        <v>-3.726220276104023E-3</v>
      </c>
    </row>
    <row r="716" spans="1:16" x14ac:dyDescent="0.3">
      <c r="A716" s="101">
        <v>45469</v>
      </c>
      <c r="B716" s="106" t="str">
        <f t="shared" si="44"/>
        <v>Wednesday</v>
      </c>
      <c r="C716" s="108">
        <v>489.82</v>
      </c>
      <c r="D716" s="108">
        <v>490</v>
      </c>
      <c r="E716" s="108">
        <v>481</v>
      </c>
      <c r="F716" s="108">
        <v>483.04</v>
      </c>
      <c r="G716" s="108">
        <v>4744</v>
      </c>
      <c r="H716" s="111">
        <f t="shared" si="46"/>
        <v>-3.6920157581007028E-3</v>
      </c>
      <c r="J716" s="102">
        <f t="shared" si="45"/>
        <v>45469</v>
      </c>
      <c r="K716" s="108">
        <f>_xlfn.XLOOKUP($J716,'Stock Data'!$J$2:$J$1239,'Stock Data'!K$2:K$1239)</f>
        <v>77968.91</v>
      </c>
      <c r="L716" s="108">
        <f>_xlfn.XLOOKUP($J716,'Stock Data'!$J$2:$J$1239,'Stock Data'!L$2:L$1239)</f>
        <v>78679.490000000005</v>
      </c>
      <c r="M716" s="108">
        <f>_xlfn.XLOOKUP($J716,'Stock Data'!$J$2:$J$1239,'Stock Data'!M$2:M$1239)</f>
        <v>77968.899999999994</v>
      </c>
      <c r="N716" s="108">
        <f>_xlfn.XLOOKUP($J716,'Stock Data'!$J$2:$J$1239,'Stock Data'!N$2:N$1239)</f>
        <v>78275.64</v>
      </c>
      <c r="O716" s="108">
        <f>_xlfn.XLOOKUP($J716,'Stock Data'!$J$2:$J$1239,'Stock Data'!O$2:O$1239)</f>
        <v>219556647</v>
      </c>
      <c r="P716" s="111">
        <f t="shared" si="47"/>
        <v>4.2989159177414084E-3</v>
      </c>
    </row>
    <row r="717" spans="1:16" x14ac:dyDescent="0.3">
      <c r="A717" s="101">
        <v>45470</v>
      </c>
      <c r="B717" s="106" t="str">
        <f t="shared" si="44"/>
        <v>Thursday</v>
      </c>
      <c r="C717" s="108">
        <v>488.35</v>
      </c>
      <c r="D717" s="108">
        <v>488.35</v>
      </c>
      <c r="E717" s="108">
        <v>480.01</v>
      </c>
      <c r="F717" s="108">
        <v>485.01</v>
      </c>
      <c r="G717" s="108">
        <v>7299</v>
      </c>
      <c r="H717" s="111">
        <f t="shared" si="46"/>
        <v>4.0783371977475375E-3</v>
      </c>
      <c r="J717" s="102">
        <f t="shared" si="45"/>
        <v>45470</v>
      </c>
      <c r="K717" s="108">
        <f>_xlfn.XLOOKUP($J717,'Stock Data'!$J$2:$J$1239,'Stock Data'!K$2:K$1239)</f>
        <v>78470.34</v>
      </c>
      <c r="L717" s="108">
        <f>_xlfn.XLOOKUP($J717,'Stock Data'!$J$2:$J$1239,'Stock Data'!L$2:L$1239)</f>
        <v>78978.600000000006</v>
      </c>
      <c r="M717" s="108">
        <f>_xlfn.XLOOKUP($J717,'Stock Data'!$J$2:$J$1239,'Stock Data'!M$2:M$1239)</f>
        <v>78294.22</v>
      </c>
      <c r="N717" s="108">
        <f>_xlfn.XLOOKUP($J717,'Stock Data'!$J$2:$J$1239,'Stock Data'!N$2:N$1239)</f>
        <v>78528.25</v>
      </c>
      <c r="O717" s="108">
        <f>_xlfn.XLOOKUP($J717,'Stock Data'!$J$2:$J$1239,'Stock Data'!O$2:O$1239)</f>
        <v>137886062</v>
      </c>
      <c r="P717" s="111">
        <f t="shared" si="47"/>
        <v>3.227185366992855E-3</v>
      </c>
    </row>
    <row r="718" spans="1:16" x14ac:dyDescent="0.3">
      <c r="A718" s="101">
        <v>45471</v>
      </c>
      <c r="B718" s="106" t="str">
        <f t="shared" si="44"/>
        <v>Friday</v>
      </c>
      <c r="C718" s="108">
        <v>487</v>
      </c>
      <c r="D718" s="108">
        <v>492.8</v>
      </c>
      <c r="E718" s="108">
        <v>480</v>
      </c>
      <c r="F718" s="108">
        <v>486.64</v>
      </c>
      <c r="G718" s="108">
        <v>1683</v>
      </c>
      <c r="H718" s="111">
        <f t="shared" si="46"/>
        <v>3.3607554483412621E-3</v>
      </c>
      <c r="J718" s="102">
        <f t="shared" si="45"/>
        <v>45471</v>
      </c>
      <c r="K718" s="108">
        <f>_xlfn.XLOOKUP($J718,'Stock Data'!$J$2:$J$1239,'Stock Data'!K$2:K$1239)</f>
        <v>78698.47</v>
      </c>
      <c r="L718" s="108">
        <f>_xlfn.XLOOKUP($J718,'Stock Data'!$J$2:$J$1239,'Stock Data'!L$2:L$1239)</f>
        <v>78784.23</v>
      </c>
      <c r="M718" s="108">
        <f>_xlfn.XLOOKUP($J718,'Stock Data'!$J$2:$J$1239,'Stock Data'!M$2:M$1239)</f>
        <v>78312.36</v>
      </c>
      <c r="N718" s="108">
        <f>_xlfn.XLOOKUP($J718,'Stock Data'!$J$2:$J$1239,'Stock Data'!N$2:N$1239)</f>
        <v>78444.960000000006</v>
      </c>
      <c r="O718" s="108">
        <f>_xlfn.XLOOKUP($J718,'Stock Data'!$J$2:$J$1239,'Stock Data'!O$2:O$1239)</f>
        <v>206490563</v>
      </c>
      <c r="P718" s="111">
        <f t="shared" si="47"/>
        <v>-1.0606374139242069E-3</v>
      </c>
    </row>
    <row r="719" spans="1:16" x14ac:dyDescent="0.3">
      <c r="A719" s="101">
        <v>45474</v>
      </c>
      <c r="B719" s="106" t="str">
        <f t="shared" si="44"/>
        <v>Monday</v>
      </c>
      <c r="C719" s="108">
        <v>486.63</v>
      </c>
      <c r="D719" s="108">
        <v>490</v>
      </c>
      <c r="E719" s="108">
        <v>486.6</v>
      </c>
      <c r="F719" s="108">
        <v>489.69</v>
      </c>
      <c r="G719" s="108">
        <v>3577</v>
      </c>
      <c r="H719" s="111">
        <f t="shared" si="46"/>
        <v>6.2674667105047091E-3</v>
      </c>
      <c r="J719" s="102">
        <f t="shared" si="45"/>
        <v>45474</v>
      </c>
      <c r="K719" s="108">
        <f>_xlfn.XLOOKUP($J719,'Stock Data'!$J$2:$J$1239,'Stock Data'!K$2:K$1239)</f>
        <v>78531.929999999993</v>
      </c>
      <c r="L719" s="108">
        <f>_xlfn.XLOOKUP($J719,'Stock Data'!$J$2:$J$1239,'Stock Data'!L$2:L$1239)</f>
        <v>79536.22</v>
      </c>
      <c r="M719" s="108">
        <f>_xlfn.XLOOKUP($J719,'Stock Data'!$J$2:$J$1239,'Stock Data'!M$2:M$1239)</f>
        <v>78427.789999999994</v>
      </c>
      <c r="N719" s="108">
        <f>_xlfn.XLOOKUP($J719,'Stock Data'!$J$2:$J$1239,'Stock Data'!N$2:N$1239)</f>
        <v>78824.33</v>
      </c>
      <c r="O719" s="108">
        <f>_xlfn.XLOOKUP($J719,'Stock Data'!$J$2:$J$1239,'Stock Data'!O$2:O$1239)</f>
        <v>163286438</v>
      </c>
      <c r="P719" s="111">
        <f t="shared" si="47"/>
        <v>4.8361296888926363E-3</v>
      </c>
    </row>
    <row r="720" spans="1:16" x14ac:dyDescent="0.3">
      <c r="A720" s="101">
        <v>45475</v>
      </c>
      <c r="B720" s="106" t="str">
        <f t="shared" si="44"/>
        <v>Tuesday</v>
      </c>
      <c r="C720" s="108">
        <v>489.99</v>
      </c>
      <c r="D720" s="108">
        <v>501.4</v>
      </c>
      <c r="E720" s="108">
        <v>486</v>
      </c>
      <c r="F720" s="108">
        <v>497.85</v>
      </c>
      <c r="G720" s="108">
        <v>17021</v>
      </c>
      <c r="H720" s="111">
        <f t="shared" si="46"/>
        <v>1.6663603504257846E-2</v>
      </c>
      <c r="J720" s="102">
        <f t="shared" si="45"/>
        <v>45475</v>
      </c>
      <c r="K720" s="108">
        <f>_xlfn.XLOOKUP($J720,'Stock Data'!$J$2:$J$1239,'Stock Data'!K$2:K$1239)</f>
        <v>78978.55</v>
      </c>
      <c r="L720" s="108">
        <f>_xlfn.XLOOKUP($J720,'Stock Data'!$J$2:$J$1239,'Stock Data'!L$2:L$1239)</f>
        <v>79740.350000000006</v>
      </c>
      <c r="M720" s="108">
        <f>_xlfn.XLOOKUP($J720,'Stock Data'!$J$2:$J$1239,'Stock Data'!M$2:M$1239)</f>
        <v>78978.539999999994</v>
      </c>
      <c r="N720" s="108">
        <f>_xlfn.XLOOKUP($J720,'Stock Data'!$J$2:$J$1239,'Stock Data'!N$2:N$1239)</f>
        <v>79552.88</v>
      </c>
      <c r="O720" s="108">
        <f>_xlfn.XLOOKUP($J720,'Stock Data'!$J$2:$J$1239,'Stock Data'!O$2:O$1239)</f>
        <v>192802616</v>
      </c>
      <c r="P720" s="111">
        <f t="shared" si="47"/>
        <v>9.242704631932842E-3</v>
      </c>
    </row>
    <row r="721" spans="1:16" x14ac:dyDescent="0.3">
      <c r="A721" s="101">
        <v>45476</v>
      </c>
      <c r="B721" s="106" t="str">
        <f t="shared" si="44"/>
        <v>Wednesday</v>
      </c>
      <c r="C721" s="108">
        <v>519.99</v>
      </c>
      <c r="D721" s="108">
        <v>537.99</v>
      </c>
      <c r="E721" s="108">
        <v>505</v>
      </c>
      <c r="F721" s="108">
        <v>536.86</v>
      </c>
      <c r="G721" s="108">
        <v>39778</v>
      </c>
      <c r="H721" s="111">
        <f t="shared" si="46"/>
        <v>7.8356934819724791E-2</v>
      </c>
      <c r="J721" s="102">
        <f t="shared" si="45"/>
        <v>45476</v>
      </c>
      <c r="K721" s="108">
        <f>_xlfn.XLOOKUP($J721,'Stock Data'!$J$2:$J$1239,'Stock Data'!K$2:K$1239)</f>
        <v>79697.25</v>
      </c>
      <c r="L721" s="108">
        <f>_xlfn.XLOOKUP($J721,'Stock Data'!$J$2:$J$1239,'Stock Data'!L$2:L$1239)</f>
        <v>80405.23</v>
      </c>
      <c r="M721" s="108">
        <f>_xlfn.XLOOKUP($J721,'Stock Data'!$J$2:$J$1239,'Stock Data'!M$2:M$1239)</f>
        <v>79697.25</v>
      </c>
      <c r="N721" s="108">
        <f>_xlfn.XLOOKUP($J721,'Stock Data'!$J$2:$J$1239,'Stock Data'!N$2:N$1239)</f>
        <v>80233.67</v>
      </c>
      <c r="O721" s="108">
        <f>_xlfn.XLOOKUP($J721,'Stock Data'!$J$2:$J$1239,'Stock Data'!O$2:O$1239)</f>
        <v>280091033</v>
      </c>
      <c r="P721" s="111">
        <f t="shared" si="47"/>
        <v>8.5577040076989484E-3</v>
      </c>
    </row>
    <row r="722" spans="1:16" x14ac:dyDescent="0.3">
      <c r="A722" s="101">
        <v>45477</v>
      </c>
      <c r="B722" s="106" t="str">
        <f t="shared" si="44"/>
        <v>Thursday</v>
      </c>
      <c r="C722" s="108">
        <v>544.5</v>
      </c>
      <c r="D722" s="108">
        <v>544.5</v>
      </c>
      <c r="E722" s="108">
        <v>520.99</v>
      </c>
      <c r="F722" s="108">
        <v>525.83000000000004</v>
      </c>
      <c r="G722" s="108">
        <v>13605</v>
      </c>
      <c r="H722" s="111">
        <f t="shared" si="46"/>
        <v>-2.0545393584919667E-2</v>
      </c>
      <c r="J722" s="102">
        <f t="shared" si="45"/>
        <v>45477</v>
      </c>
      <c r="K722" s="108">
        <f>_xlfn.XLOOKUP($J722,'Stock Data'!$J$2:$J$1239,'Stock Data'!K$2:K$1239)</f>
        <v>80438.84</v>
      </c>
      <c r="L722" s="108">
        <f>_xlfn.XLOOKUP($J722,'Stock Data'!$J$2:$J$1239,'Stock Data'!L$2:L$1239)</f>
        <v>80888.86</v>
      </c>
      <c r="M722" s="108">
        <f>_xlfn.XLOOKUP($J722,'Stock Data'!$J$2:$J$1239,'Stock Data'!M$2:M$1239)</f>
        <v>80134.89</v>
      </c>
      <c r="N722" s="108">
        <f>_xlfn.XLOOKUP($J722,'Stock Data'!$J$2:$J$1239,'Stock Data'!N$2:N$1239)</f>
        <v>80282.8</v>
      </c>
      <c r="O722" s="108">
        <f>_xlfn.XLOOKUP($J722,'Stock Data'!$J$2:$J$1239,'Stock Data'!O$2:O$1239)</f>
        <v>229012241</v>
      </c>
      <c r="P722" s="111">
        <f t="shared" si="47"/>
        <v>6.123364417956284E-4</v>
      </c>
    </row>
    <row r="723" spans="1:16" x14ac:dyDescent="0.3">
      <c r="A723" s="101">
        <v>45478</v>
      </c>
      <c r="B723" s="106" t="str">
        <f t="shared" si="44"/>
        <v>Friday</v>
      </c>
      <c r="C723" s="108">
        <v>526</v>
      </c>
      <c r="D723" s="108">
        <v>560</v>
      </c>
      <c r="E723" s="108">
        <v>521</v>
      </c>
      <c r="F723" s="108">
        <v>550.95000000000005</v>
      </c>
      <c r="G723" s="108">
        <v>30476</v>
      </c>
      <c r="H723" s="111">
        <f t="shared" si="46"/>
        <v>4.777209364243197E-2</v>
      </c>
      <c r="J723" s="102">
        <f t="shared" si="45"/>
        <v>45478</v>
      </c>
      <c r="K723" s="108">
        <f>_xlfn.XLOOKUP($J723,'Stock Data'!$J$2:$J$1239,'Stock Data'!K$2:K$1239)</f>
        <v>80427.839999999997</v>
      </c>
      <c r="L723" s="108">
        <f>_xlfn.XLOOKUP($J723,'Stock Data'!$J$2:$J$1239,'Stock Data'!L$2:L$1239)</f>
        <v>80627.490000000005</v>
      </c>
      <c r="M723" s="108">
        <f>_xlfn.XLOOKUP($J723,'Stock Data'!$J$2:$J$1239,'Stock Data'!M$2:M$1239)</f>
        <v>80080.25</v>
      </c>
      <c r="N723" s="108">
        <f>_xlfn.XLOOKUP($J723,'Stock Data'!$J$2:$J$1239,'Stock Data'!N$2:N$1239)</f>
        <v>80212.789999999994</v>
      </c>
      <c r="O723" s="108">
        <f>_xlfn.XLOOKUP($J723,'Stock Data'!$J$2:$J$1239,'Stock Data'!O$2:O$1239)</f>
        <v>211364563</v>
      </c>
      <c r="P723" s="111">
        <f t="shared" si="47"/>
        <v>-8.7204233036228566E-4</v>
      </c>
    </row>
    <row r="724" spans="1:16" x14ac:dyDescent="0.3">
      <c r="A724" s="101">
        <v>45481</v>
      </c>
      <c r="B724" s="106" t="str">
        <f t="shared" si="44"/>
        <v>Monday</v>
      </c>
      <c r="C724" s="108">
        <v>551</v>
      </c>
      <c r="D724" s="108">
        <v>595</v>
      </c>
      <c r="E724" s="108">
        <v>551</v>
      </c>
      <c r="F724" s="108">
        <v>578.69000000000005</v>
      </c>
      <c r="G724" s="108">
        <v>16694</v>
      </c>
      <c r="H724" s="111">
        <f t="shared" si="46"/>
        <v>5.0349396496959811E-2</v>
      </c>
      <c r="J724" s="102">
        <f t="shared" si="45"/>
        <v>45481</v>
      </c>
      <c r="K724" s="108">
        <f>_xlfn.XLOOKUP($J724,'Stock Data'!$J$2:$J$1239,'Stock Data'!K$2:K$1239)</f>
        <v>80332.789999999994</v>
      </c>
      <c r="L724" s="108">
        <f>_xlfn.XLOOKUP($J724,'Stock Data'!$J$2:$J$1239,'Stock Data'!L$2:L$1239)</f>
        <v>80737.7</v>
      </c>
      <c r="M724" s="108">
        <f>_xlfn.XLOOKUP($J724,'Stock Data'!$J$2:$J$1239,'Stock Data'!M$2:M$1239)</f>
        <v>80192.31</v>
      </c>
      <c r="N724" s="108">
        <f>_xlfn.XLOOKUP($J724,'Stock Data'!$J$2:$J$1239,'Stock Data'!N$2:N$1239)</f>
        <v>80566.2</v>
      </c>
      <c r="O724" s="108">
        <f>_xlfn.XLOOKUP($J724,'Stock Data'!$J$2:$J$1239,'Stock Data'!O$2:O$1239)</f>
        <v>138374084</v>
      </c>
      <c r="P724" s="111">
        <f t="shared" si="47"/>
        <v>4.4059058412006802E-3</v>
      </c>
    </row>
    <row r="725" spans="1:16" x14ac:dyDescent="0.3">
      <c r="A725" s="101">
        <v>45482</v>
      </c>
      <c r="B725" s="106" t="str">
        <f t="shared" si="44"/>
        <v>Tuesday</v>
      </c>
      <c r="C725" s="108">
        <v>585.01</v>
      </c>
      <c r="D725" s="108">
        <v>633.66999999999996</v>
      </c>
      <c r="E725" s="108">
        <v>585.01</v>
      </c>
      <c r="F725" s="108">
        <v>633.66999999999996</v>
      </c>
      <c r="G725" s="108">
        <v>128324</v>
      </c>
      <c r="H725" s="111">
        <f t="shared" si="46"/>
        <v>9.5007689782093868E-2</v>
      </c>
      <c r="J725" s="102">
        <f t="shared" si="45"/>
        <v>45482</v>
      </c>
      <c r="K725" s="108">
        <f>_xlfn.XLOOKUP($J725,'Stock Data'!$J$2:$J$1239,'Stock Data'!K$2:K$1239)</f>
        <v>80752.94</v>
      </c>
      <c r="L725" s="108">
        <f>_xlfn.XLOOKUP($J725,'Stock Data'!$J$2:$J$1239,'Stock Data'!L$2:L$1239)</f>
        <v>81087.42</v>
      </c>
      <c r="M725" s="108">
        <f>_xlfn.XLOOKUP($J725,'Stock Data'!$J$2:$J$1239,'Stock Data'!M$2:M$1239)</f>
        <v>80530.850000000006</v>
      </c>
      <c r="N725" s="108">
        <f>_xlfn.XLOOKUP($J725,'Stock Data'!$J$2:$J$1239,'Stock Data'!N$2:N$1239)</f>
        <v>80672.06</v>
      </c>
      <c r="O725" s="108">
        <f>_xlfn.XLOOKUP($J725,'Stock Data'!$J$2:$J$1239,'Stock Data'!O$2:O$1239)</f>
        <v>309526499</v>
      </c>
      <c r="P725" s="111">
        <f t="shared" si="47"/>
        <v>1.3139505152284779E-3</v>
      </c>
    </row>
    <row r="726" spans="1:16" x14ac:dyDescent="0.3">
      <c r="A726" s="101">
        <v>45483</v>
      </c>
      <c r="B726" s="106" t="str">
        <f t="shared" si="44"/>
        <v>Wednesday</v>
      </c>
      <c r="C726" s="108">
        <v>643</v>
      </c>
      <c r="D726" s="108">
        <v>693.87</v>
      </c>
      <c r="E726" s="108">
        <v>630</v>
      </c>
      <c r="F726" s="108">
        <v>665.92</v>
      </c>
      <c r="G726" s="108">
        <v>227283</v>
      </c>
      <c r="H726" s="111">
        <f t="shared" si="46"/>
        <v>5.0893998453453694E-2</v>
      </c>
      <c r="J726" s="102">
        <f t="shared" si="45"/>
        <v>45483</v>
      </c>
      <c r="K726" s="108">
        <f>_xlfn.XLOOKUP($J726,'Stock Data'!$J$2:$J$1239,'Stock Data'!K$2:K$1239)</f>
        <v>80885.06</v>
      </c>
      <c r="L726" s="108">
        <f>_xlfn.XLOOKUP($J726,'Stock Data'!$J$2:$J$1239,'Stock Data'!L$2:L$1239)</f>
        <v>80971.95</v>
      </c>
      <c r="M726" s="108">
        <f>_xlfn.XLOOKUP($J726,'Stock Data'!$J$2:$J$1239,'Stock Data'!M$2:M$1239)</f>
        <v>79841.320000000007</v>
      </c>
      <c r="N726" s="108">
        <f>_xlfn.XLOOKUP($J726,'Stock Data'!$J$2:$J$1239,'Stock Data'!N$2:N$1239)</f>
        <v>79841.55</v>
      </c>
      <c r="O726" s="108">
        <f>_xlfn.XLOOKUP($J726,'Stock Data'!$J$2:$J$1239,'Stock Data'!O$2:O$1239)</f>
        <v>230911148</v>
      </c>
      <c r="P726" s="111">
        <f t="shared" si="47"/>
        <v>-1.0294890201142685E-2</v>
      </c>
    </row>
    <row r="727" spans="1:16" x14ac:dyDescent="0.3">
      <c r="A727" s="101">
        <v>45484</v>
      </c>
      <c r="B727" s="106" t="str">
        <f t="shared" si="44"/>
        <v>Thursday</v>
      </c>
      <c r="C727" s="108">
        <v>676.98</v>
      </c>
      <c r="D727" s="108">
        <v>695.3</v>
      </c>
      <c r="E727" s="108">
        <v>630.15</v>
      </c>
      <c r="F727" s="108">
        <v>664.34</v>
      </c>
      <c r="G727" s="108">
        <v>55482</v>
      </c>
      <c r="H727" s="111">
        <f t="shared" si="46"/>
        <v>-2.3726573762613036E-3</v>
      </c>
      <c r="J727" s="102">
        <f t="shared" si="45"/>
        <v>45484</v>
      </c>
      <c r="K727" s="108">
        <f>_xlfn.XLOOKUP($J727,'Stock Data'!$J$2:$J$1239,'Stock Data'!K$2:K$1239)</f>
        <v>79884.02</v>
      </c>
      <c r="L727" s="108">
        <f>_xlfn.XLOOKUP($J727,'Stock Data'!$J$2:$J$1239,'Stock Data'!L$2:L$1239)</f>
        <v>80114.720000000001</v>
      </c>
      <c r="M727" s="108">
        <f>_xlfn.XLOOKUP($J727,'Stock Data'!$J$2:$J$1239,'Stock Data'!M$2:M$1239)</f>
        <v>79708.87</v>
      </c>
      <c r="N727" s="108">
        <f>_xlfn.XLOOKUP($J727,'Stock Data'!$J$2:$J$1239,'Stock Data'!N$2:N$1239)</f>
        <v>79992.350000000006</v>
      </c>
      <c r="O727" s="108">
        <f>_xlfn.XLOOKUP($J727,'Stock Data'!$J$2:$J$1239,'Stock Data'!O$2:O$1239)</f>
        <v>154197519</v>
      </c>
      <c r="P727" s="111">
        <f t="shared" si="47"/>
        <v>1.888740887420183E-3</v>
      </c>
    </row>
    <row r="728" spans="1:16" x14ac:dyDescent="0.3">
      <c r="A728" s="101">
        <v>45485</v>
      </c>
      <c r="B728" s="106" t="str">
        <f t="shared" si="44"/>
        <v>Friday</v>
      </c>
      <c r="C728" s="108">
        <v>668</v>
      </c>
      <c r="D728" s="108">
        <v>670</v>
      </c>
      <c r="E728" s="108">
        <v>640.1</v>
      </c>
      <c r="F728" s="108">
        <v>665.91</v>
      </c>
      <c r="G728" s="108">
        <v>42349</v>
      </c>
      <c r="H728" s="111">
        <f t="shared" si="46"/>
        <v>2.3632477345936361E-3</v>
      </c>
      <c r="J728" s="102">
        <f t="shared" si="45"/>
        <v>45485</v>
      </c>
      <c r="K728" s="108">
        <f>_xlfn.XLOOKUP($J728,'Stock Data'!$J$2:$J$1239,'Stock Data'!K$2:K$1239)</f>
        <v>80094.69</v>
      </c>
      <c r="L728" s="108">
        <f>_xlfn.XLOOKUP($J728,'Stock Data'!$J$2:$J$1239,'Stock Data'!L$2:L$1239)</f>
        <v>80321.679999999993</v>
      </c>
      <c r="M728" s="108">
        <f>_xlfn.XLOOKUP($J728,'Stock Data'!$J$2:$J$1239,'Stock Data'!M$2:M$1239)</f>
        <v>78611.679999999993</v>
      </c>
      <c r="N728" s="108">
        <f>_xlfn.XLOOKUP($J728,'Stock Data'!$J$2:$J$1239,'Stock Data'!N$2:N$1239)</f>
        <v>79944.09</v>
      </c>
      <c r="O728" s="108">
        <f>_xlfn.XLOOKUP($J728,'Stock Data'!$J$2:$J$1239,'Stock Data'!O$2:O$1239)</f>
        <v>217955924</v>
      </c>
      <c r="P728" s="111">
        <f t="shared" si="47"/>
        <v>-6.0330769129809676E-4</v>
      </c>
    </row>
    <row r="729" spans="1:16" x14ac:dyDescent="0.3">
      <c r="A729" s="101">
        <v>45488</v>
      </c>
      <c r="B729" s="106" t="str">
        <f t="shared" si="44"/>
        <v>Monday</v>
      </c>
      <c r="C729" s="108">
        <v>676</v>
      </c>
      <c r="D729" s="108">
        <v>676</v>
      </c>
      <c r="E729" s="108">
        <v>645</v>
      </c>
      <c r="F729" s="108">
        <v>667.45</v>
      </c>
      <c r="G729" s="108">
        <v>23675</v>
      </c>
      <c r="H729" s="111">
        <f t="shared" si="46"/>
        <v>2.3126248291812368E-3</v>
      </c>
      <c r="J729" s="102">
        <f t="shared" si="45"/>
        <v>45488</v>
      </c>
      <c r="K729" s="108">
        <f>_xlfn.XLOOKUP($J729,'Stock Data'!$J$2:$J$1239,'Stock Data'!K$2:K$1239)</f>
        <v>80743.460000000006</v>
      </c>
      <c r="L729" s="108">
        <f>_xlfn.XLOOKUP($J729,'Stock Data'!$J$2:$J$1239,'Stock Data'!L$2:L$1239)</f>
        <v>81428.429999999993</v>
      </c>
      <c r="M729" s="108">
        <f>_xlfn.XLOOKUP($J729,'Stock Data'!$J$2:$J$1239,'Stock Data'!M$2:M$1239)</f>
        <v>80743.460000000006</v>
      </c>
      <c r="N729" s="108">
        <f>_xlfn.XLOOKUP($J729,'Stock Data'!$J$2:$J$1239,'Stock Data'!N$2:N$1239)</f>
        <v>81155.600000000006</v>
      </c>
      <c r="O729" s="108">
        <f>_xlfn.XLOOKUP($J729,'Stock Data'!$J$2:$J$1239,'Stock Data'!O$2:O$1239)</f>
        <v>219582625</v>
      </c>
      <c r="P729" s="111">
        <f t="shared" si="47"/>
        <v>1.5154466077480016E-2</v>
      </c>
    </row>
    <row r="730" spans="1:16" x14ac:dyDescent="0.3">
      <c r="A730" s="101">
        <v>45491</v>
      </c>
      <c r="B730" s="106" t="str">
        <f t="shared" si="44"/>
        <v>Thursday</v>
      </c>
      <c r="C730" s="108">
        <v>674</v>
      </c>
      <c r="D730" s="108">
        <v>675</v>
      </c>
      <c r="E730" s="108">
        <v>650</v>
      </c>
      <c r="F730" s="108">
        <v>652.14</v>
      </c>
      <c r="G730" s="108">
        <v>14101</v>
      </c>
      <c r="H730" s="111">
        <f t="shared" si="46"/>
        <v>-2.2938047793842321E-2</v>
      </c>
      <c r="J730" s="102">
        <f t="shared" si="45"/>
        <v>45491</v>
      </c>
      <c r="K730" s="108">
        <f>_xlfn.XLOOKUP($J730,'Stock Data'!$J$2:$J$1239,'Stock Data'!K$2:K$1239)</f>
        <v>81418.12</v>
      </c>
      <c r="L730" s="108">
        <f>_xlfn.XLOOKUP($J730,'Stock Data'!$J$2:$J$1239,'Stock Data'!L$2:L$1239)</f>
        <v>81909.94</v>
      </c>
      <c r="M730" s="108">
        <f>_xlfn.XLOOKUP($J730,'Stock Data'!$J$2:$J$1239,'Stock Data'!M$2:M$1239)</f>
        <v>81418.11</v>
      </c>
      <c r="N730" s="108">
        <f>_xlfn.XLOOKUP($J730,'Stock Data'!$J$2:$J$1239,'Stock Data'!N$2:N$1239)</f>
        <v>81839.86</v>
      </c>
      <c r="O730" s="108">
        <f>_xlfn.XLOOKUP($J730,'Stock Data'!$J$2:$J$1239,'Stock Data'!O$2:O$1239)</f>
        <v>238793531</v>
      </c>
      <c r="P730" s="111">
        <f t="shared" si="47"/>
        <v>8.4314575950395869E-3</v>
      </c>
    </row>
    <row r="731" spans="1:16" x14ac:dyDescent="0.3">
      <c r="A731" s="101">
        <v>45492</v>
      </c>
      <c r="B731" s="106" t="str">
        <f t="shared" si="44"/>
        <v>Friday</v>
      </c>
      <c r="C731" s="108">
        <v>664</v>
      </c>
      <c r="D731" s="108">
        <v>664</v>
      </c>
      <c r="E731" s="108">
        <v>625</v>
      </c>
      <c r="F731" s="108">
        <v>641.1</v>
      </c>
      <c r="G731" s="108">
        <v>10384</v>
      </c>
      <c r="H731" s="111">
        <f t="shared" si="46"/>
        <v>-1.6928880301775636E-2</v>
      </c>
      <c r="J731" s="102">
        <f t="shared" si="45"/>
        <v>45492</v>
      </c>
      <c r="K731" s="108">
        <f>_xlfn.XLOOKUP($J731,'Stock Data'!$J$2:$J$1239,'Stock Data'!K$2:K$1239)</f>
        <v>81921.710000000006</v>
      </c>
      <c r="L731" s="108">
        <f>_xlfn.XLOOKUP($J731,'Stock Data'!$J$2:$J$1239,'Stock Data'!L$2:L$1239)</f>
        <v>81939.83</v>
      </c>
      <c r="M731" s="108">
        <f>_xlfn.XLOOKUP($J731,'Stock Data'!$J$2:$J$1239,'Stock Data'!M$2:M$1239)</f>
        <v>79812.69</v>
      </c>
      <c r="N731" s="108">
        <f>_xlfn.XLOOKUP($J731,'Stock Data'!$J$2:$J$1239,'Stock Data'!N$2:N$1239)</f>
        <v>80117.89</v>
      </c>
      <c r="O731" s="108">
        <f>_xlfn.XLOOKUP($J731,'Stock Data'!$J$2:$J$1239,'Stock Data'!O$2:O$1239)</f>
        <v>246331407</v>
      </c>
      <c r="P731" s="111">
        <f t="shared" si="47"/>
        <v>-2.1040725142980464E-2</v>
      </c>
    </row>
    <row r="732" spans="1:16" x14ac:dyDescent="0.3">
      <c r="A732" s="101">
        <v>45495</v>
      </c>
      <c r="B732" s="106" t="str">
        <f t="shared" si="44"/>
        <v>Monday</v>
      </c>
      <c r="C732" s="108">
        <v>615.15</v>
      </c>
      <c r="D732" s="108">
        <v>647.79999999999995</v>
      </c>
      <c r="E732" s="108">
        <v>600.02</v>
      </c>
      <c r="F732" s="108">
        <v>626.6</v>
      </c>
      <c r="G732" s="108">
        <v>16958</v>
      </c>
      <c r="H732" s="111">
        <f t="shared" si="46"/>
        <v>-2.2617376384339416E-2</v>
      </c>
      <c r="J732" s="102">
        <f t="shared" si="45"/>
        <v>45495</v>
      </c>
      <c r="K732" s="108">
        <f>_xlfn.XLOOKUP($J732,'Stock Data'!$J$2:$J$1239,'Stock Data'!K$2:K$1239)</f>
        <v>79920.23</v>
      </c>
      <c r="L732" s="108">
        <f>_xlfn.XLOOKUP($J732,'Stock Data'!$J$2:$J$1239,'Stock Data'!L$2:L$1239)</f>
        <v>80085.63</v>
      </c>
      <c r="M732" s="108">
        <f>_xlfn.XLOOKUP($J732,'Stock Data'!$J$2:$J$1239,'Stock Data'!M$2:M$1239)</f>
        <v>78404.759999999995</v>
      </c>
      <c r="N732" s="108">
        <f>_xlfn.XLOOKUP($J732,'Stock Data'!$J$2:$J$1239,'Stock Data'!N$2:N$1239)</f>
        <v>78539.179999999993</v>
      </c>
      <c r="O732" s="108">
        <f>_xlfn.XLOOKUP($J732,'Stock Data'!$J$2:$J$1239,'Stock Data'!O$2:O$1239)</f>
        <v>201001223</v>
      </c>
      <c r="P732" s="111">
        <f t="shared" si="47"/>
        <v>-1.9704837458899709E-2</v>
      </c>
    </row>
    <row r="733" spans="1:16" x14ac:dyDescent="0.3">
      <c r="A733" s="101">
        <v>45496</v>
      </c>
      <c r="B733" s="106" t="str">
        <f t="shared" si="44"/>
        <v>Tuesday</v>
      </c>
      <c r="C733" s="108">
        <v>639.4</v>
      </c>
      <c r="D733" s="108">
        <v>639.44000000000005</v>
      </c>
      <c r="E733" s="108">
        <v>620</v>
      </c>
      <c r="F733" s="108">
        <v>621.88</v>
      </c>
      <c r="G733" s="108">
        <v>36245</v>
      </c>
      <c r="H733" s="111">
        <f t="shared" si="46"/>
        <v>-7.532716246409236E-3</v>
      </c>
      <c r="J733" s="102">
        <f t="shared" si="45"/>
        <v>45496</v>
      </c>
      <c r="K733" s="108">
        <f>_xlfn.XLOOKUP($J733,'Stock Data'!$J$2:$J$1239,'Stock Data'!K$2:K$1239)</f>
        <v>78700.25</v>
      </c>
      <c r="L733" s="108">
        <f>_xlfn.XLOOKUP($J733,'Stock Data'!$J$2:$J$1239,'Stock Data'!L$2:L$1239)</f>
        <v>79585.34</v>
      </c>
      <c r="M733" s="108">
        <f>_xlfn.XLOOKUP($J733,'Stock Data'!$J$2:$J$1239,'Stock Data'!M$2:M$1239)</f>
        <v>78634.149999999994</v>
      </c>
      <c r="N733" s="108">
        <f>_xlfn.XLOOKUP($J733,'Stock Data'!$J$2:$J$1239,'Stock Data'!N$2:N$1239)</f>
        <v>78987.09</v>
      </c>
      <c r="O733" s="108">
        <f>_xlfn.XLOOKUP($J733,'Stock Data'!$J$2:$J$1239,'Stock Data'!O$2:O$1239)</f>
        <v>137602553</v>
      </c>
      <c r="P733" s="111">
        <f t="shared" si="47"/>
        <v>5.7030134513755245E-3</v>
      </c>
    </row>
    <row r="734" spans="1:16" x14ac:dyDescent="0.3">
      <c r="A734" s="101">
        <v>45497</v>
      </c>
      <c r="B734" s="106" t="str">
        <f t="shared" si="44"/>
        <v>Wednesday</v>
      </c>
      <c r="C734" s="108">
        <v>622.1</v>
      </c>
      <c r="D734" s="108">
        <v>628</v>
      </c>
      <c r="E734" s="108">
        <v>617</v>
      </c>
      <c r="F734" s="108">
        <v>619.41999999999996</v>
      </c>
      <c r="G734" s="108">
        <v>14298</v>
      </c>
      <c r="H734" s="111">
        <f t="shared" si="46"/>
        <v>-3.9557470894706955E-3</v>
      </c>
      <c r="J734" s="102">
        <f t="shared" si="45"/>
        <v>45497</v>
      </c>
      <c r="K734" s="108">
        <f>_xlfn.XLOOKUP($J734,'Stock Data'!$J$2:$J$1239,'Stock Data'!K$2:K$1239)</f>
        <v>79184.02</v>
      </c>
      <c r="L734" s="108">
        <f>_xlfn.XLOOKUP($J734,'Stock Data'!$J$2:$J$1239,'Stock Data'!L$2:L$1239)</f>
        <v>79704.36</v>
      </c>
      <c r="M734" s="108">
        <f>_xlfn.XLOOKUP($J734,'Stock Data'!$J$2:$J$1239,'Stock Data'!M$2:M$1239)</f>
        <v>79071.48</v>
      </c>
      <c r="N734" s="108">
        <f>_xlfn.XLOOKUP($J734,'Stock Data'!$J$2:$J$1239,'Stock Data'!N$2:N$1239)</f>
        <v>79397</v>
      </c>
      <c r="O734" s="108">
        <f>_xlfn.XLOOKUP($J734,'Stock Data'!$J$2:$J$1239,'Stock Data'!O$2:O$1239)</f>
        <v>102935402</v>
      </c>
      <c r="P734" s="111">
        <f t="shared" si="47"/>
        <v>5.1895822469216618E-3</v>
      </c>
    </row>
    <row r="735" spans="1:16" x14ac:dyDescent="0.3">
      <c r="A735" s="101">
        <v>45498</v>
      </c>
      <c r="B735" s="106" t="str">
        <f t="shared" si="44"/>
        <v>Thursday</v>
      </c>
      <c r="C735" s="108">
        <v>631.36</v>
      </c>
      <c r="D735" s="108">
        <v>631.36</v>
      </c>
      <c r="E735" s="108">
        <v>600.5</v>
      </c>
      <c r="F735" s="108">
        <v>611.77</v>
      </c>
      <c r="G735" s="108">
        <v>4087</v>
      </c>
      <c r="H735" s="111">
        <f t="shared" si="46"/>
        <v>-1.2350263149397788E-2</v>
      </c>
      <c r="J735" s="102">
        <f t="shared" si="45"/>
        <v>45498</v>
      </c>
      <c r="K735" s="108">
        <f>_xlfn.XLOOKUP($J735,'Stock Data'!$J$2:$J$1239,'Stock Data'!K$2:K$1239)</f>
        <v>79568.479999999996</v>
      </c>
      <c r="L735" s="108">
        <f>_xlfn.XLOOKUP($J735,'Stock Data'!$J$2:$J$1239,'Stock Data'!L$2:L$1239)</f>
        <v>79776.95</v>
      </c>
      <c r="M735" s="108">
        <f>_xlfn.XLOOKUP($J735,'Stock Data'!$J$2:$J$1239,'Stock Data'!M$2:M$1239)</f>
        <v>78330.58</v>
      </c>
      <c r="N735" s="108">
        <f>_xlfn.XLOOKUP($J735,'Stock Data'!$J$2:$J$1239,'Stock Data'!N$2:N$1239)</f>
        <v>78469.33</v>
      </c>
      <c r="O735" s="108">
        <f>_xlfn.XLOOKUP($J735,'Stock Data'!$J$2:$J$1239,'Stock Data'!O$2:O$1239)</f>
        <v>129010674</v>
      </c>
      <c r="P735" s="111">
        <f t="shared" si="47"/>
        <v>-1.1683942718238702E-2</v>
      </c>
    </row>
    <row r="736" spans="1:16" x14ac:dyDescent="0.3">
      <c r="A736" s="101">
        <v>45499</v>
      </c>
      <c r="B736" s="106" t="str">
        <f t="shared" si="44"/>
        <v>Friday</v>
      </c>
      <c r="C736" s="108">
        <v>619.79999999999995</v>
      </c>
      <c r="D736" s="108">
        <v>619.79999999999995</v>
      </c>
      <c r="E736" s="108">
        <v>602</v>
      </c>
      <c r="F736" s="108">
        <v>605.45000000000005</v>
      </c>
      <c r="G736" s="108">
        <v>2297</v>
      </c>
      <c r="H736" s="111">
        <f t="shared" si="46"/>
        <v>-1.0330679830655208E-2</v>
      </c>
      <c r="J736" s="102">
        <f t="shared" si="45"/>
        <v>45499</v>
      </c>
      <c r="K736" s="108">
        <f>_xlfn.XLOOKUP($J736,'Stock Data'!$J$2:$J$1239,'Stock Data'!K$2:K$1239)</f>
        <v>78440.36</v>
      </c>
      <c r="L736" s="108">
        <f>_xlfn.XLOOKUP($J736,'Stock Data'!$J$2:$J$1239,'Stock Data'!L$2:L$1239)</f>
        <v>78029.5</v>
      </c>
      <c r="M736" s="108">
        <f>_xlfn.XLOOKUP($J736,'Stock Data'!$J$2:$J$1239,'Stock Data'!M$2:M$1239)</f>
        <v>77921.47</v>
      </c>
      <c r="N736" s="108">
        <f>_xlfn.XLOOKUP($J736,'Stock Data'!$J$2:$J$1239,'Stock Data'!N$2:N$1239)</f>
        <v>78029.5</v>
      </c>
      <c r="O736" s="108">
        <f>_xlfn.XLOOKUP($J736,'Stock Data'!$J$2:$J$1239,'Stock Data'!O$2:O$1239)</f>
        <v>116859785</v>
      </c>
      <c r="P736" s="111">
        <f t="shared" si="47"/>
        <v>-5.6051198602052772E-3</v>
      </c>
    </row>
    <row r="737" spans="1:16" x14ac:dyDescent="0.3">
      <c r="A737" s="101">
        <v>45502</v>
      </c>
      <c r="B737" s="106" t="str">
        <f t="shared" si="44"/>
        <v>Monday</v>
      </c>
      <c r="C737" s="108">
        <v>615</v>
      </c>
      <c r="D737" s="108">
        <v>632</v>
      </c>
      <c r="E737" s="108">
        <v>607.51</v>
      </c>
      <c r="F737" s="108">
        <v>630</v>
      </c>
      <c r="G737" s="108">
        <v>22355</v>
      </c>
      <c r="H737" s="111">
        <f t="shared" si="46"/>
        <v>4.0548352465108517E-2</v>
      </c>
      <c r="J737" s="102">
        <f t="shared" si="45"/>
        <v>45502</v>
      </c>
      <c r="K737" s="108">
        <f>_xlfn.XLOOKUP($J737,'Stock Data'!$J$2:$J$1239,'Stock Data'!K$2:K$1239)</f>
        <v>78023.89</v>
      </c>
      <c r="L737" s="108">
        <f>_xlfn.XLOOKUP($J737,'Stock Data'!$J$2:$J$1239,'Stock Data'!L$2:L$1239)</f>
        <v>79055.990000000005</v>
      </c>
      <c r="M737" s="108">
        <f>_xlfn.XLOOKUP($J737,'Stock Data'!$J$2:$J$1239,'Stock Data'!M$2:M$1239)</f>
        <v>78016.289999999994</v>
      </c>
      <c r="N737" s="108">
        <f>_xlfn.XLOOKUP($J737,'Stock Data'!$J$2:$J$1239,'Stock Data'!N$2:N$1239)</f>
        <v>78827.740000000005</v>
      </c>
      <c r="O737" s="108">
        <f>_xlfn.XLOOKUP($J737,'Stock Data'!$J$2:$J$1239,'Stock Data'!O$2:O$1239)</f>
        <v>135177284</v>
      </c>
      <c r="P737" s="111">
        <f t="shared" si="47"/>
        <v>1.0229977124036489E-2</v>
      </c>
    </row>
    <row r="738" spans="1:16" x14ac:dyDescent="0.3">
      <c r="A738" s="101">
        <v>45503</v>
      </c>
      <c r="B738" s="106" t="str">
        <f t="shared" si="44"/>
        <v>Tuesday</v>
      </c>
      <c r="C738" s="108">
        <v>636</v>
      </c>
      <c r="D738" s="108">
        <v>661</v>
      </c>
      <c r="E738" s="108">
        <v>636</v>
      </c>
      <c r="F738" s="108">
        <v>639.71</v>
      </c>
      <c r="G738" s="108">
        <v>112273</v>
      </c>
      <c r="H738" s="111">
        <f t="shared" si="46"/>
        <v>1.541269841269847E-2</v>
      </c>
      <c r="J738" s="102">
        <f t="shared" si="45"/>
        <v>45503</v>
      </c>
      <c r="K738" s="108">
        <f>_xlfn.XLOOKUP($J738,'Stock Data'!$J$2:$J$1239,'Stock Data'!K$2:K$1239)</f>
        <v>79319.199999999997</v>
      </c>
      <c r="L738" s="108">
        <f>_xlfn.XLOOKUP($J738,'Stock Data'!$J$2:$J$1239,'Stock Data'!L$2:L$1239)</f>
        <v>79327.039999999994</v>
      </c>
      <c r="M738" s="108">
        <f>_xlfn.XLOOKUP($J738,'Stock Data'!$J$2:$J$1239,'Stock Data'!M$2:M$1239)</f>
        <v>78518.23</v>
      </c>
      <c r="N738" s="108">
        <f>_xlfn.XLOOKUP($J738,'Stock Data'!$J$2:$J$1239,'Stock Data'!N$2:N$1239)</f>
        <v>78628.800000000003</v>
      </c>
      <c r="O738" s="108">
        <f>_xlfn.XLOOKUP($J738,'Stock Data'!$J$2:$J$1239,'Stock Data'!O$2:O$1239)</f>
        <v>143371373</v>
      </c>
      <c r="P738" s="111">
        <f t="shared" si="47"/>
        <v>-2.5237308592127887E-3</v>
      </c>
    </row>
    <row r="739" spans="1:16" x14ac:dyDescent="0.3">
      <c r="A739" s="101">
        <v>45504</v>
      </c>
      <c r="B739" s="106" t="str">
        <f t="shared" si="44"/>
        <v>Wednesday</v>
      </c>
      <c r="C739" s="108">
        <v>648.98</v>
      </c>
      <c r="D739" s="108">
        <v>670</v>
      </c>
      <c r="E739" s="108">
        <v>639.71</v>
      </c>
      <c r="F739" s="108">
        <v>649.95000000000005</v>
      </c>
      <c r="G739" s="108">
        <v>41190</v>
      </c>
      <c r="H739" s="111">
        <f t="shared" si="46"/>
        <v>1.6007253286645526E-2</v>
      </c>
      <c r="J739" s="102">
        <f t="shared" si="45"/>
        <v>45504</v>
      </c>
      <c r="K739" s="108">
        <f>_xlfn.XLOOKUP($J739,'Stock Data'!$J$2:$J$1239,'Stock Data'!K$2:K$1239)</f>
        <v>78725.960000000006</v>
      </c>
      <c r="L739" s="108">
        <f>_xlfn.XLOOKUP($J739,'Stock Data'!$J$2:$J$1239,'Stock Data'!L$2:L$1239)</f>
        <v>79151.81</v>
      </c>
      <c r="M739" s="108">
        <f>_xlfn.XLOOKUP($J739,'Stock Data'!$J$2:$J$1239,'Stock Data'!M$2:M$1239)</f>
        <v>77810.16</v>
      </c>
      <c r="N739" s="108">
        <f>_xlfn.XLOOKUP($J739,'Stock Data'!$J$2:$J$1239,'Stock Data'!N$2:N$1239)</f>
        <v>77886.98</v>
      </c>
      <c r="O739" s="108">
        <f>_xlfn.XLOOKUP($J739,'Stock Data'!$J$2:$J$1239,'Stock Data'!O$2:O$1239)</f>
        <v>112542528</v>
      </c>
      <c r="P739" s="111">
        <f t="shared" si="47"/>
        <v>-9.4344565858821058E-3</v>
      </c>
    </row>
    <row r="740" spans="1:16" x14ac:dyDescent="0.3">
      <c r="A740" s="101">
        <v>45505</v>
      </c>
      <c r="B740" s="106" t="str">
        <f t="shared" si="44"/>
        <v>Thursday</v>
      </c>
      <c r="C740" s="108">
        <v>643</v>
      </c>
      <c r="D740" s="108">
        <v>665</v>
      </c>
      <c r="E740" s="108">
        <v>642</v>
      </c>
      <c r="F740" s="108">
        <v>664.99</v>
      </c>
      <c r="G740" s="108">
        <v>35993</v>
      </c>
      <c r="H740" s="111">
        <f t="shared" si="46"/>
        <v>2.3140241557042793E-2</v>
      </c>
      <c r="J740" s="102">
        <f t="shared" si="45"/>
        <v>45505</v>
      </c>
      <c r="K740" s="108">
        <f>_xlfn.XLOOKUP($J740,'Stock Data'!$J$2:$J$1239,'Stock Data'!K$2:K$1239)</f>
        <v>78101.16</v>
      </c>
      <c r="L740" s="108">
        <f>_xlfn.XLOOKUP($J740,'Stock Data'!$J$2:$J$1239,'Stock Data'!L$2:L$1239)</f>
        <v>78241.02</v>
      </c>
      <c r="M740" s="108">
        <f>_xlfn.XLOOKUP($J740,'Stock Data'!$J$2:$J$1239,'Stock Data'!M$2:M$1239)</f>
        <v>77595.92</v>
      </c>
      <c r="N740" s="108">
        <f>_xlfn.XLOOKUP($J740,'Stock Data'!$J$2:$J$1239,'Stock Data'!N$2:N$1239)</f>
        <v>77740.3</v>
      </c>
      <c r="O740" s="108">
        <f>_xlfn.XLOOKUP($J740,'Stock Data'!$J$2:$J$1239,'Stock Data'!O$2:O$1239)</f>
        <v>97018396</v>
      </c>
      <c r="P740" s="111">
        <f t="shared" si="47"/>
        <v>-1.8832415892873625E-3</v>
      </c>
    </row>
    <row r="741" spans="1:16" x14ac:dyDescent="0.3">
      <c r="A741" s="101">
        <v>45506</v>
      </c>
      <c r="B741" s="106" t="str">
        <f t="shared" si="44"/>
        <v>Friday</v>
      </c>
      <c r="C741" s="108">
        <v>676.7</v>
      </c>
      <c r="D741" s="108">
        <v>682</v>
      </c>
      <c r="E741" s="108">
        <v>660</v>
      </c>
      <c r="F741" s="108">
        <v>674.41</v>
      </c>
      <c r="G741" s="108">
        <v>23807</v>
      </c>
      <c r="H741" s="111">
        <f t="shared" si="46"/>
        <v>1.4165626550775138E-2</v>
      </c>
      <c r="J741" s="102">
        <f t="shared" si="45"/>
        <v>45506</v>
      </c>
      <c r="K741" s="108">
        <f>_xlfn.XLOOKUP($J741,'Stock Data'!$J$2:$J$1239,'Stock Data'!K$2:K$1239)</f>
        <v>77946.16</v>
      </c>
      <c r="L741" s="108">
        <f>_xlfn.XLOOKUP($J741,'Stock Data'!$J$2:$J$1239,'Stock Data'!L$2:L$1239)</f>
        <v>78434.16</v>
      </c>
      <c r="M741" s="108">
        <f>_xlfn.XLOOKUP($J741,'Stock Data'!$J$2:$J$1239,'Stock Data'!M$2:M$1239)</f>
        <v>77926.53</v>
      </c>
      <c r="N741" s="108">
        <f>_xlfn.XLOOKUP($J741,'Stock Data'!$J$2:$J$1239,'Stock Data'!N$2:N$1239)</f>
        <v>78225.98</v>
      </c>
      <c r="O741" s="108">
        <f>_xlfn.XLOOKUP($J741,'Stock Data'!$J$2:$J$1239,'Stock Data'!O$2:O$1239)</f>
        <v>203295787</v>
      </c>
      <c r="P741" s="111">
        <f t="shared" si="47"/>
        <v>6.2474675297110125E-3</v>
      </c>
    </row>
    <row r="742" spans="1:16" x14ac:dyDescent="0.3">
      <c r="A742" s="101">
        <v>45509</v>
      </c>
      <c r="B742" s="106" t="str">
        <f t="shared" si="44"/>
        <v>Monday</v>
      </c>
      <c r="C742" s="108">
        <v>678</v>
      </c>
      <c r="D742" s="108">
        <v>678</v>
      </c>
      <c r="E742" s="108">
        <v>665</v>
      </c>
      <c r="F742" s="108">
        <v>667.8</v>
      </c>
      <c r="G742" s="108">
        <v>7799</v>
      </c>
      <c r="H742" s="111">
        <f t="shared" si="46"/>
        <v>-9.8011595320354299E-3</v>
      </c>
      <c r="J742" s="102">
        <f t="shared" si="45"/>
        <v>45509</v>
      </c>
      <c r="K742" s="108">
        <f>_xlfn.XLOOKUP($J742,'Stock Data'!$J$2:$J$1239,'Stock Data'!K$2:K$1239)</f>
        <v>78303.67</v>
      </c>
      <c r="L742" s="108">
        <f>_xlfn.XLOOKUP($J742,'Stock Data'!$J$2:$J$1239,'Stock Data'!L$2:L$1239)</f>
        <v>78330.09</v>
      </c>
      <c r="M742" s="108">
        <f>_xlfn.XLOOKUP($J742,'Stock Data'!$J$2:$J$1239,'Stock Data'!M$2:M$1239)</f>
        <v>76943.240000000005</v>
      </c>
      <c r="N742" s="108">
        <f>_xlfn.XLOOKUP($J742,'Stock Data'!$J$2:$J$1239,'Stock Data'!N$2:N$1239)</f>
        <v>77084.479999999996</v>
      </c>
      <c r="O742" s="108">
        <f>_xlfn.XLOOKUP($J742,'Stock Data'!$J$2:$J$1239,'Stock Data'!O$2:O$1239)</f>
        <v>169486960</v>
      </c>
      <c r="P742" s="111">
        <f t="shared" si="47"/>
        <v>-1.459233876008968E-2</v>
      </c>
    </row>
    <row r="743" spans="1:16" x14ac:dyDescent="0.3">
      <c r="A743" s="101">
        <v>45510</v>
      </c>
      <c r="B743" s="106" t="str">
        <f t="shared" si="44"/>
        <v>Tuesday</v>
      </c>
      <c r="C743" s="108">
        <v>675</v>
      </c>
      <c r="D743" s="108">
        <v>675</v>
      </c>
      <c r="E743" s="108">
        <v>650</v>
      </c>
      <c r="F743" s="108">
        <v>651.75</v>
      </c>
      <c r="G743" s="108">
        <v>4408</v>
      </c>
      <c r="H743" s="111">
        <f t="shared" si="46"/>
        <v>-2.4034141958670194E-2</v>
      </c>
      <c r="J743" s="102">
        <f t="shared" si="45"/>
        <v>45510</v>
      </c>
      <c r="K743" s="108">
        <f>_xlfn.XLOOKUP($J743,'Stock Data'!$J$2:$J$1239,'Stock Data'!K$2:K$1239)</f>
        <v>77417.210000000006</v>
      </c>
      <c r="L743" s="108">
        <f>_xlfn.XLOOKUP($J743,'Stock Data'!$J$2:$J$1239,'Stock Data'!L$2:L$1239)</f>
        <v>77746.55</v>
      </c>
      <c r="M743" s="108">
        <f>_xlfn.XLOOKUP($J743,'Stock Data'!$J$2:$J$1239,'Stock Data'!M$2:M$1239)</f>
        <v>77035.95</v>
      </c>
      <c r="N743" s="108">
        <f>_xlfn.XLOOKUP($J743,'Stock Data'!$J$2:$J$1239,'Stock Data'!N$2:N$1239)</f>
        <v>77191.34</v>
      </c>
      <c r="O743" s="108">
        <f>_xlfn.XLOOKUP($J743,'Stock Data'!$J$2:$J$1239,'Stock Data'!O$2:O$1239)</f>
        <v>149774582</v>
      </c>
      <c r="P743" s="111">
        <f t="shared" si="47"/>
        <v>1.3862712701700859E-3</v>
      </c>
    </row>
    <row r="744" spans="1:16" x14ac:dyDescent="0.3">
      <c r="A744" s="101">
        <v>45511</v>
      </c>
      <c r="B744" s="106" t="str">
        <f t="shared" si="44"/>
        <v>Wednesday</v>
      </c>
      <c r="C744" s="108">
        <v>660</v>
      </c>
      <c r="D744" s="108">
        <v>675</v>
      </c>
      <c r="E744" s="108">
        <v>651.01</v>
      </c>
      <c r="F744" s="108">
        <v>664.12</v>
      </c>
      <c r="G744" s="108">
        <v>41909</v>
      </c>
      <c r="H744" s="111">
        <f t="shared" si="46"/>
        <v>1.8979670118910632E-2</v>
      </c>
      <c r="J744" s="102">
        <f t="shared" si="45"/>
        <v>45511</v>
      </c>
      <c r="K744" s="108">
        <f>_xlfn.XLOOKUP($J744,'Stock Data'!$J$2:$J$1239,'Stock Data'!K$2:K$1239)</f>
        <v>77344.86</v>
      </c>
      <c r="L744" s="108">
        <f>_xlfn.XLOOKUP($J744,'Stock Data'!$J$2:$J$1239,'Stock Data'!L$2:L$1239)</f>
        <v>77800.039999999994</v>
      </c>
      <c r="M744" s="108">
        <f>_xlfn.XLOOKUP($J744,'Stock Data'!$J$2:$J$1239,'Stock Data'!M$2:M$1239)</f>
        <v>77086.81</v>
      </c>
      <c r="N744" s="108">
        <f>_xlfn.XLOOKUP($J744,'Stock Data'!$J$2:$J$1239,'Stock Data'!N$2:N$1239)</f>
        <v>77114.490000000005</v>
      </c>
      <c r="O744" s="108">
        <f>_xlfn.XLOOKUP($J744,'Stock Data'!$J$2:$J$1239,'Stock Data'!O$2:O$1239)</f>
        <v>128803602</v>
      </c>
      <c r="P744" s="111">
        <f t="shared" si="47"/>
        <v>-9.9557800136636145E-4</v>
      </c>
    </row>
    <row r="745" spans="1:16" x14ac:dyDescent="0.3">
      <c r="A745" s="101">
        <v>45512</v>
      </c>
      <c r="B745" s="106" t="str">
        <f t="shared" si="44"/>
        <v>Thursday</v>
      </c>
      <c r="C745" s="108">
        <v>669</v>
      </c>
      <c r="D745" s="108">
        <v>679.99</v>
      </c>
      <c r="E745" s="108">
        <v>660</v>
      </c>
      <c r="F745" s="108">
        <v>660.71</v>
      </c>
      <c r="G745" s="108">
        <v>4946</v>
      </c>
      <c r="H745" s="111">
        <f t="shared" si="46"/>
        <v>-5.1346142263445889E-3</v>
      </c>
      <c r="J745" s="102">
        <f t="shared" si="45"/>
        <v>45512</v>
      </c>
      <c r="K745" s="108">
        <f>_xlfn.XLOOKUP($J745,'Stock Data'!$J$2:$J$1239,'Stock Data'!K$2:K$1239)</f>
        <v>77218.12</v>
      </c>
      <c r="L745" s="108">
        <f>_xlfn.XLOOKUP($J745,'Stock Data'!$J$2:$J$1239,'Stock Data'!L$2:L$1239)</f>
        <v>77969.259999999995</v>
      </c>
      <c r="M745" s="108">
        <f>_xlfn.XLOOKUP($J745,'Stock Data'!$J$2:$J$1239,'Stock Data'!M$2:M$1239)</f>
        <v>77085.47</v>
      </c>
      <c r="N745" s="108">
        <f>_xlfn.XLOOKUP($J745,'Stock Data'!$J$2:$J$1239,'Stock Data'!N$2:N$1239)</f>
        <v>77874.22</v>
      </c>
      <c r="O745" s="108">
        <f>_xlfn.XLOOKUP($J745,'Stock Data'!$J$2:$J$1239,'Stock Data'!O$2:O$1239)</f>
        <v>192848233</v>
      </c>
      <c r="P745" s="111">
        <f t="shared" si="47"/>
        <v>9.8519746418603803E-3</v>
      </c>
    </row>
    <row r="746" spans="1:16" x14ac:dyDescent="0.3">
      <c r="A746" s="101">
        <v>45513</v>
      </c>
      <c r="B746" s="106" t="str">
        <f t="shared" si="44"/>
        <v>Friday</v>
      </c>
      <c r="C746" s="108">
        <v>674.89</v>
      </c>
      <c r="D746" s="108">
        <v>674.89</v>
      </c>
      <c r="E746" s="108">
        <v>653.51</v>
      </c>
      <c r="F746" s="108">
        <v>655.15</v>
      </c>
      <c r="G746" s="108">
        <v>5068</v>
      </c>
      <c r="H746" s="111">
        <f t="shared" si="46"/>
        <v>-8.4151897201496257E-3</v>
      </c>
      <c r="J746" s="102">
        <f t="shared" si="45"/>
        <v>45513</v>
      </c>
      <c r="K746" s="108">
        <f>_xlfn.XLOOKUP($J746,'Stock Data'!$J$2:$J$1239,'Stock Data'!K$2:K$1239)</f>
        <v>78322.33</v>
      </c>
      <c r="L746" s="108">
        <f>_xlfn.XLOOKUP($J746,'Stock Data'!$J$2:$J$1239,'Stock Data'!L$2:L$1239)</f>
        <v>78823.13</v>
      </c>
      <c r="M746" s="108">
        <f>_xlfn.XLOOKUP($J746,'Stock Data'!$J$2:$J$1239,'Stock Data'!M$2:M$1239)</f>
        <v>78051.08</v>
      </c>
      <c r="N746" s="108">
        <f>_xlfn.XLOOKUP($J746,'Stock Data'!$J$2:$J$1239,'Stock Data'!N$2:N$1239)</f>
        <v>78569.58</v>
      </c>
      <c r="O746" s="108">
        <f>_xlfn.XLOOKUP($J746,'Stock Data'!$J$2:$J$1239,'Stock Data'!O$2:O$1239)</f>
        <v>139145385</v>
      </c>
      <c r="P746" s="111">
        <f t="shared" si="47"/>
        <v>8.9292708164524868E-3</v>
      </c>
    </row>
    <row r="747" spans="1:16" x14ac:dyDescent="0.3">
      <c r="A747" s="101">
        <v>45516</v>
      </c>
      <c r="B747" s="106" t="str">
        <f t="shared" si="44"/>
        <v>Monday</v>
      </c>
      <c r="C747" s="108">
        <v>655</v>
      </c>
      <c r="D747" s="108">
        <v>660</v>
      </c>
      <c r="E747" s="108">
        <v>640</v>
      </c>
      <c r="F747" s="108">
        <v>640.75</v>
      </c>
      <c r="G747" s="108">
        <v>6874</v>
      </c>
      <c r="H747" s="111">
        <f t="shared" si="46"/>
        <v>-2.1979699305502524E-2</v>
      </c>
      <c r="J747" s="102">
        <f t="shared" si="45"/>
        <v>45516</v>
      </c>
      <c r="K747" s="108">
        <f>_xlfn.XLOOKUP($J747,'Stock Data'!$J$2:$J$1239,'Stock Data'!K$2:K$1239)</f>
        <v>78867.3</v>
      </c>
      <c r="L747" s="108">
        <f>_xlfn.XLOOKUP($J747,'Stock Data'!$J$2:$J$1239,'Stock Data'!L$2:L$1239)</f>
        <v>78886.460000000006</v>
      </c>
      <c r="M747" s="108">
        <f>_xlfn.XLOOKUP($J747,'Stock Data'!$J$2:$J$1239,'Stock Data'!M$2:M$1239)</f>
        <v>77940.52</v>
      </c>
      <c r="N747" s="108">
        <f>_xlfn.XLOOKUP($J747,'Stock Data'!$J$2:$J$1239,'Stock Data'!N$2:N$1239)</f>
        <v>77980.289999999994</v>
      </c>
      <c r="O747" s="108">
        <f>_xlfn.XLOOKUP($J747,'Stock Data'!$J$2:$J$1239,'Stock Data'!O$2:O$1239)</f>
        <v>141771364</v>
      </c>
      <c r="P747" s="111">
        <f t="shared" si="47"/>
        <v>-7.5002310054350313E-3</v>
      </c>
    </row>
    <row r="748" spans="1:16" x14ac:dyDescent="0.3">
      <c r="A748" s="101">
        <v>45517</v>
      </c>
      <c r="B748" s="106" t="str">
        <f t="shared" si="44"/>
        <v>Tuesday</v>
      </c>
      <c r="C748" s="108">
        <v>642</v>
      </c>
      <c r="D748" s="108">
        <v>645</v>
      </c>
      <c r="E748" s="108">
        <v>635</v>
      </c>
      <c r="F748" s="108">
        <v>640.29999999999995</v>
      </c>
      <c r="G748" s="108">
        <v>15894</v>
      </c>
      <c r="H748" s="111">
        <f t="shared" si="46"/>
        <v>-7.0230198985570891E-4</v>
      </c>
      <c r="J748" s="102">
        <f t="shared" si="45"/>
        <v>45517</v>
      </c>
      <c r="K748" s="108">
        <f>_xlfn.XLOOKUP($J748,'Stock Data'!$J$2:$J$1239,'Stock Data'!K$2:K$1239)</f>
        <v>77966.720000000001</v>
      </c>
      <c r="L748" s="108">
        <f>_xlfn.XLOOKUP($J748,'Stock Data'!$J$2:$J$1239,'Stock Data'!L$2:L$1239)</f>
        <v>78275.97</v>
      </c>
      <c r="M748" s="108">
        <f>_xlfn.XLOOKUP($J748,'Stock Data'!$J$2:$J$1239,'Stock Data'!M$2:M$1239)</f>
        <v>77817.320000000007</v>
      </c>
      <c r="N748" s="108">
        <f>_xlfn.XLOOKUP($J748,'Stock Data'!$J$2:$J$1239,'Stock Data'!N$2:N$1239)</f>
        <v>77877.41</v>
      </c>
      <c r="O748" s="108">
        <f>_xlfn.XLOOKUP($J748,'Stock Data'!$J$2:$J$1239,'Stock Data'!O$2:O$1239)</f>
        <v>183958550</v>
      </c>
      <c r="P748" s="111">
        <f t="shared" si="47"/>
        <v>-1.3193077378910762E-3</v>
      </c>
    </row>
    <row r="749" spans="1:16" x14ac:dyDescent="0.3">
      <c r="A749" s="101">
        <v>45519</v>
      </c>
      <c r="B749" s="106" t="str">
        <f t="shared" si="44"/>
        <v>Thursday</v>
      </c>
      <c r="C749" s="108">
        <v>640.01</v>
      </c>
      <c r="D749" s="108">
        <v>640.01</v>
      </c>
      <c r="E749" s="108">
        <v>632</v>
      </c>
      <c r="F749" s="108">
        <v>635.14</v>
      </c>
      <c r="G749" s="108">
        <v>6100</v>
      </c>
      <c r="H749" s="111">
        <f t="shared" si="46"/>
        <v>-8.0587224738403376E-3</v>
      </c>
      <c r="J749" s="102">
        <f t="shared" si="45"/>
        <v>45519</v>
      </c>
      <c r="K749" s="108">
        <f>_xlfn.XLOOKUP($J749,'Stock Data'!$J$2:$J$1239,'Stock Data'!K$2:K$1239)</f>
        <v>77989.36</v>
      </c>
      <c r="L749" s="108">
        <f>_xlfn.XLOOKUP($J749,'Stock Data'!$J$2:$J$1239,'Stock Data'!L$2:L$1239)</f>
        <v>78709.13</v>
      </c>
      <c r="M749" s="108">
        <f>_xlfn.XLOOKUP($J749,'Stock Data'!$J$2:$J$1239,'Stock Data'!M$2:M$1239)</f>
        <v>77987.820000000007</v>
      </c>
      <c r="N749" s="108">
        <f>_xlfn.XLOOKUP($J749,'Stock Data'!$J$2:$J$1239,'Stock Data'!N$2:N$1239)</f>
        <v>78105.95</v>
      </c>
      <c r="O749" s="108">
        <f>_xlfn.XLOOKUP($J749,'Stock Data'!$J$2:$J$1239,'Stock Data'!O$2:O$1239)</f>
        <v>169231822</v>
      </c>
      <c r="P749" s="111">
        <f t="shared" si="47"/>
        <v>2.9346122322248978E-3</v>
      </c>
    </row>
    <row r="750" spans="1:16" x14ac:dyDescent="0.3">
      <c r="A750" s="101">
        <v>45520</v>
      </c>
      <c r="B750" s="106" t="str">
        <f t="shared" si="44"/>
        <v>Friday</v>
      </c>
      <c r="C750" s="108">
        <v>635.1</v>
      </c>
      <c r="D750" s="108">
        <v>649</v>
      </c>
      <c r="E750" s="108">
        <v>629</v>
      </c>
      <c r="F750" s="108">
        <v>630.88</v>
      </c>
      <c r="G750" s="108">
        <v>4170</v>
      </c>
      <c r="H750" s="111">
        <f t="shared" si="46"/>
        <v>-6.7071826683880575E-3</v>
      </c>
      <c r="J750" s="102">
        <f t="shared" si="45"/>
        <v>45520</v>
      </c>
      <c r="K750" s="108">
        <f>_xlfn.XLOOKUP($J750,'Stock Data'!$J$2:$J$1239,'Stock Data'!K$2:K$1239)</f>
        <v>78197.149999999994</v>
      </c>
      <c r="L750" s="108">
        <f>_xlfn.XLOOKUP($J750,'Stock Data'!$J$2:$J$1239,'Stock Data'!L$2:L$1239)</f>
        <v>78619.17</v>
      </c>
      <c r="M750" s="108">
        <f>_xlfn.XLOOKUP($J750,'Stock Data'!$J$2:$J$1239,'Stock Data'!M$2:M$1239)</f>
        <v>78041.08</v>
      </c>
      <c r="N750" s="108">
        <f>_xlfn.XLOOKUP($J750,'Stock Data'!$J$2:$J$1239,'Stock Data'!N$2:N$1239)</f>
        <v>78045.3</v>
      </c>
      <c r="O750" s="108">
        <f>_xlfn.XLOOKUP($J750,'Stock Data'!$J$2:$J$1239,'Stock Data'!O$2:O$1239)</f>
        <v>206700571</v>
      </c>
      <c r="P750" s="111">
        <f t="shared" si="47"/>
        <v>-7.7650934403837579E-4</v>
      </c>
    </row>
    <row r="751" spans="1:16" x14ac:dyDescent="0.3">
      <c r="A751" s="101">
        <v>45523</v>
      </c>
      <c r="B751" s="106" t="str">
        <f t="shared" si="44"/>
        <v>Monday</v>
      </c>
      <c r="C751" s="108">
        <v>632.5</v>
      </c>
      <c r="D751" s="108">
        <v>639.5</v>
      </c>
      <c r="E751" s="108">
        <v>620</v>
      </c>
      <c r="F751" s="108">
        <v>626.03</v>
      </c>
      <c r="G751" s="108">
        <v>7288</v>
      </c>
      <c r="H751" s="111">
        <f t="shared" si="46"/>
        <v>-7.687674359624687E-3</v>
      </c>
      <c r="J751" s="102">
        <f t="shared" si="45"/>
        <v>45523</v>
      </c>
      <c r="K751" s="108">
        <f>_xlfn.XLOOKUP($J751,'Stock Data'!$J$2:$J$1239,'Stock Data'!K$2:K$1239)</f>
        <v>78272.12</v>
      </c>
      <c r="L751" s="108">
        <f>_xlfn.XLOOKUP($J751,'Stock Data'!$J$2:$J$1239,'Stock Data'!L$2:L$1239)</f>
        <v>78382.039999999994</v>
      </c>
      <c r="M751" s="108">
        <f>_xlfn.XLOOKUP($J751,'Stock Data'!$J$2:$J$1239,'Stock Data'!M$2:M$1239)</f>
        <v>77566.62</v>
      </c>
      <c r="N751" s="108">
        <f>_xlfn.XLOOKUP($J751,'Stock Data'!$J$2:$J$1239,'Stock Data'!N$2:N$1239)</f>
        <v>77830.34</v>
      </c>
      <c r="O751" s="108">
        <f>_xlfn.XLOOKUP($J751,'Stock Data'!$J$2:$J$1239,'Stock Data'!O$2:O$1239)</f>
        <v>122481310</v>
      </c>
      <c r="P751" s="111">
        <f t="shared" si="47"/>
        <v>-2.7542978244686918E-3</v>
      </c>
    </row>
    <row r="752" spans="1:16" x14ac:dyDescent="0.3">
      <c r="A752" s="101">
        <v>45524</v>
      </c>
      <c r="B752" s="106" t="str">
        <f t="shared" si="44"/>
        <v>Tuesday</v>
      </c>
      <c r="C752" s="108">
        <v>634</v>
      </c>
      <c r="D752" s="108">
        <v>634</v>
      </c>
      <c r="E752" s="108">
        <v>601</v>
      </c>
      <c r="F752" s="108">
        <v>606.21</v>
      </c>
      <c r="G752" s="108">
        <v>8700</v>
      </c>
      <c r="H752" s="111">
        <f t="shared" si="46"/>
        <v>-3.1659824609044193E-2</v>
      </c>
      <c r="J752" s="102">
        <f t="shared" si="45"/>
        <v>45524</v>
      </c>
      <c r="K752" s="108">
        <f>_xlfn.XLOOKUP($J752,'Stock Data'!$J$2:$J$1239,'Stock Data'!K$2:K$1239)</f>
        <v>77857.789999999994</v>
      </c>
      <c r="L752" s="108">
        <f>_xlfn.XLOOKUP($J752,'Stock Data'!$J$2:$J$1239,'Stock Data'!L$2:L$1239)</f>
        <v>77930.03</v>
      </c>
      <c r="M752" s="108">
        <f>_xlfn.XLOOKUP($J752,'Stock Data'!$J$2:$J$1239,'Stock Data'!M$2:M$1239)</f>
        <v>77460.39</v>
      </c>
      <c r="N752" s="108">
        <f>_xlfn.XLOOKUP($J752,'Stock Data'!$J$2:$J$1239,'Stock Data'!N$2:N$1239)</f>
        <v>77745.52</v>
      </c>
      <c r="O752" s="108">
        <f>_xlfn.XLOOKUP($J752,'Stock Data'!$J$2:$J$1239,'Stock Data'!O$2:O$1239)</f>
        <v>114232393</v>
      </c>
      <c r="P752" s="111">
        <f t="shared" si="47"/>
        <v>-1.0898063660006168E-3</v>
      </c>
    </row>
    <row r="753" spans="1:16" x14ac:dyDescent="0.3">
      <c r="A753" s="101">
        <v>45525</v>
      </c>
      <c r="B753" s="106" t="str">
        <f t="shared" si="44"/>
        <v>Wednesday</v>
      </c>
      <c r="C753" s="108">
        <v>619.99</v>
      </c>
      <c r="D753" s="108">
        <v>620</v>
      </c>
      <c r="E753" s="108">
        <v>607</v>
      </c>
      <c r="F753" s="108">
        <v>615.11</v>
      </c>
      <c r="G753" s="108">
        <v>2137</v>
      </c>
      <c r="H753" s="111">
        <f t="shared" si="46"/>
        <v>1.4681381039573707E-2</v>
      </c>
      <c r="J753" s="102">
        <f t="shared" si="45"/>
        <v>45525</v>
      </c>
      <c r="K753" s="108">
        <f>_xlfn.XLOOKUP($J753,'Stock Data'!$J$2:$J$1239,'Stock Data'!K$2:K$1239)</f>
        <v>77993.2</v>
      </c>
      <c r="L753" s="108">
        <f>_xlfn.XLOOKUP($J753,'Stock Data'!$J$2:$J$1239,'Stock Data'!L$2:L$1239)</f>
        <v>78457.37</v>
      </c>
      <c r="M753" s="108">
        <f>_xlfn.XLOOKUP($J753,'Stock Data'!$J$2:$J$1239,'Stock Data'!M$2:M$1239)</f>
        <v>77968.740000000005</v>
      </c>
      <c r="N753" s="108">
        <f>_xlfn.XLOOKUP($J753,'Stock Data'!$J$2:$J$1239,'Stock Data'!N$2:N$1239)</f>
        <v>78260.850000000006</v>
      </c>
      <c r="O753" s="108">
        <f>_xlfn.XLOOKUP($J753,'Stock Data'!$J$2:$J$1239,'Stock Data'!O$2:O$1239)</f>
        <v>190858373</v>
      </c>
      <c r="P753" s="111">
        <f t="shared" si="47"/>
        <v>6.6284205186356937E-3</v>
      </c>
    </row>
    <row r="754" spans="1:16" x14ac:dyDescent="0.3">
      <c r="A754" s="101">
        <v>45526</v>
      </c>
      <c r="B754" s="106" t="str">
        <f t="shared" si="44"/>
        <v>Thursday</v>
      </c>
      <c r="C754" s="108">
        <v>625</v>
      </c>
      <c r="D754" s="108">
        <v>625</v>
      </c>
      <c r="E754" s="108">
        <v>616</v>
      </c>
      <c r="F754" s="108">
        <v>619.38</v>
      </c>
      <c r="G754" s="108">
        <v>3022</v>
      </c>
      <c r="H754" s="111">
        <f t="shared" si="46"/>
        <v>6.941847799580533E-3</v>
      </c>
      <c r="J754" s="102">
        <f t="shared" si="45"/>
        <v>45526</v>
      </c>
      <c r="K754" s="108">
        <f>_xlfn.XLOOKUP($J754,'Stock Data'!$J$2:$J$1239,'Stock Data'!K$2:K$1239)</f>
        <v>78442.25</v>
      </c>
      <c r="L754" s="108">
        <f>_xlfn.XLOOKUP($J754,'Stock Data'!$J$2:$J$1239,'Stock Data'!L$2:L$1239)</f>
        <v>78996.22</v>
      </c>
      <c r="M754" s="108">
        <f>_xlfn.XLOOKUP($J754,'Stock Data'!$J$2:$J$1239,'Stock Data'!M$2:M$1239)</f>
        <v>78442.25</v>
      </c>
      <c r="N754" s="108">
        <f>_xlfn.XLOOKUP($J754,'Stock Data'!$J$2:$J$1239,'Stock Data'!N$2:N$1239)</f>
        <v>78793.41</v>
      </c>
      <c r="O754" s="108">
        <f>_xlfn.XLOOKUP($J754,'Stock Data'!$J$2:$J$1239,'Stock Data'!O$2:O$1239)</f>
        <v>184560028</v>
      </c>
      <c r="P754" s="111">
        <f t="shared" si="47"/>
        <v>6.8049350345670617E-3</v>
      </c>
    </row>
    <row r="755" spans="1:16" x14ac:dyDescent="0.3">
      <c r="A755" s="101">
        <v>45527</v>
      </c>
      <c r="B755" s="106" t="str">
        <f t="shared" si="44"/>
        <v>Friday</v>
      </c>
      <c r="C755" s="108">
        <v>625</v>
      </c>
      <c r="D755" s="108">
        <v>625</v>
      </c>
      <c r="E755" s="108">
        <v>615</v>
      </c>
      <c r="F755" s="108">
        <v>617.19000000000005</v>
      </c>
      <c r="G755" s="108">
        <v>1823</v>
      </c>
      <c r="H755" s="111">
        <f t="shared" si="46"/>
        <v>-3.5357938583744082E-3</v>
      </c>
      <c r="J755" s="102">
        <f t="shared" si="45"/>
        <v>45527</v>
      </c>
      <c r="K755" s="108">
        <f>_xlfn.XLOOKUP($J755,'Stock Data'!$J$2:$J$1239,'Stock Data'!K$2:K$1239)</f>
        <v>78902.33</v>
      </c>
      <c r="L755" s="108">
        <f>_xlfn.XLOOKUP($J755,'Stock Data'!$J$2:$J$1239,'Stock Data'!L$2:L$1239)</f>
        <v>79173.94</v>
      </c>
      <c r="M755" s="108">
        <f>_xlfn.XLOOKUP($J755,'Stock Data'!$J$2:$J$1239,'Stock Data'!M$2:M$1239)</f>
        <v>78760.02</v>
      </c>
      <c r="N755" s="108">
        <f>_xlfn.XLOOKUP($J755,'Stock Data'!$J$2:$J$1239,'Stock Data'!N$2:N$1239)</f>
        <v>78801.42</v>
      </c>
      <c r="O755" s="108">
        <f>_xlfn.XLOOKUP($J755,'Stock Data'!$J$2:$J$1239,'Stock Data'!O$2:O$1239)</f>
        <v>197837814</v>
      </c>
      <c r="P755" s="111">
        <f t="shared" si="47"/>
        <v>1.0165824781532822E-4</v>
      </c>
    </row>
    <row r="756" spans="1:16" x14ac:dyDescent="0.3">
      <c r="A756" s="101">
        <v>45530</v>
      </c>
      <c r="B756" s="106" t="str">
        <f t="shared" si="44"/>
        <v>Monday</v>
      </c>
      <c r="C756" s="108">
        <v>617.19000000000005</v>
      </c>
      <c r="D756" s="108">
        <v>624</v>
      </c>
      <c r="E756" s="108">
        <v>600</v>
      </c>
      <c r="F756" s="108">
        <v>612.41999999999996</v>
      </c>
      <c r="G756" s="108">
        <v>6047</v>
      </c>
      <c r="H756" s="111">
        <f t="shared" si="46"/>
        <v>-7.7285762893113874E-3</v>
      </c>
      <c r="J756" s="102">
        <f t="shared" si="45"/>
        <v>45530</v>
      </c>
      <c r="K756" s="108">
        <f>_xlfn.XLOOKUP($J756,'Stock Data'!$J$2:$J$1239,'Stock Data'!K$2:K$1239)</f>
        <v>78907.539999999994</v>
      </c>
      <c r="L756" s="108">
        <f>_xlfn.XLOOKUP($J756,'Stock Data'!$J$2:$J$1239,'Stock Data'!L$2:L$1239)</f>
        <v>79160.39</v>
      </c>
      <c r="M756" s="108">
        <f>_xlfn.XLOOKUP($J756,'Stock Data'!$J$2:$J$1239,'Stock Data'!M$2:M$1239)</f>
        <v>78553.86</v>
      </c>
      <c r="N756" s="108">
        <f>_xlfn.XLOOKUP($J756,'Stock Data'!$J$2:$J$1239,'Stock Data'!N$2:N$1239)</f>
        <v>78571.05</v>
      </c>
      <c r="O756" s="108">
        <f>_xlfn.XLOOKUP($J756,'Stock Data'!$J$2:$J$1239,'Stock Data'!O$2:O$1239)</f>
        <v>141271943</v>
      </c>
      <c r="P756" s="111">
        <f t="shared" si="47"/>
        <v>-2.9234244763608999E-3</v>
      </c>
    </row>
    <row r="757" spans="1:16" x14ac:dyDescent="0.3">
      <c r="A757" s="101">
        <v>45531</v>
      </c>
      <c r="B757" s="106" t="str">
        <f t="shared" si="44"/>
        <v>Tuesday</v>
      </c>
      <c r="C757" s="108">
        <v>619.9</v>
      </c>
      <c r="D757" s="108">
        <v>623</v>
      </c>
      <c r="E757" s="108">
        <v>601</v>
      </c>
      <c r="F757" s="108">
        <v>615.33000000000004</v>
      </c>
      <c r="G757" s="108">
        <v>1018</v>
      </c>
      <c r="H757" s="111">
        <f t="shared" si="46"/>
        <v>4.7516410306653635E-3</v>
      </c>
      <c r="J757" s="102">
        <f t="shared" si="45"/>
        <v>45531</v>
      </c>
      <c r="K757" s="108">
        <f>_xlfn.XLOOKUP($J757,'Stock Data'!$J$2:$J$1239,'Stock Data'!K$2:K$1239)</f>
        <v>78769.45</v>
      </c>
      <c r="L757" s="108">
        <f>_xlfn.XLOOKUP($J757,'Stock Data'!$J$2:$J$1239,'Stock Data'!L$2:L$1239)</f>
        <v>78857.61</v>
      </c>
      <c r="M757" s="108">
        <f>_xlfn.XLOOKUP($J757,'Stock Data'!$J$2:$J$1239,'Stock Data'!M$2:M$1239)</f>
        <v>78077.83</v>
      </c>
      <c r="N757" s="108">
        <f>_xlfn.XLOOKUP($J757,'Stock Data'!$J$2:$J$1239,'Stock Data'!N$2:N$1239)</f>
        <v>78084.23</v>
      </c>
      <c r="O757" s="108">
        <f>_xlfn.XLOOKUP($J757,'Stock Data'!$J$2:$J$1239,'Stock Data'!O$2:O$1239)</f>
        <v>190597406</v>
      </c>
      <c r="P757" s="111">
        <f t="shared" si="47"/>
        <v>-6.1959207621637606E-3</v>
      </c>
    </row>
    <row r="758" spans="1:16" x14ac:dyDescent="0.3">
      <c r="A758" s="101">
        <v>45532</v>
      </c>
      <c r="B758" s="106" t="str">
        <f t="shared" si="44"/>
        <v>Wednesday</v>
      </c>
      <c r="C758" s="108">
        <v>615</v>
      </c>
      <c r="D758" s="108">
        <v>615</v>
      </c>
      <c r="E758" s="108">
        <v>605</v>
      </c>
      <c r="F758" s="108">
        <v>610.12</v>
      </c>
      <c r="G758" s="108">
        <v>2366</v>
      </c>
      <c r="H758" s="111">
        <f t="shared" si="46"/>
        <v>-8.4670014463784238E-3</v>
      </c>
      <c r="J758" s="102">
        <f t="shared" si="45"/>
        <v>45532</v>
      </c>
      <c r="K758" s="108">
        <f>_xlfn.XLOOKUP($J758,'Stock Data'!$J$2:$J$1239,'Stock Data'!K$2:K$1239)</f>
        <v>78202.98</v>
      </c>
      <c r="L758" s="108">
        <f>_xlfn.XLOOKUP($J758,'Stock Data'!$J$2:$J$1239,'Stock Data'!L$2:L$1239)</f>
        <v>78334.600000000006</v>
      </c>
      <c r="M758" s="108">
        <f>_xlfn.XLOOKUP($J758,'Stock Data'!$J$2:$J$1239,'Stock Data'!M$2:M$1239)</f>
        <v>77990.34</v>
      </c>
      <c r="N758" s="108">
        <f>_xlfn.XLOOKUP($J758,'Stock Data'!$J$2:$J$1239,'Stock Data'!N$2:N$1239)</f>
        <v>77992.78</v>
      </c>
      <c r="O758" s="108">
        <f>_xlfn.XLOOKUP($J758,'Stock Data'!$J$2:$J$1239,'Stock Data'!O$2:O$1239)</f>
        <v>150897916</v>
      </c>
      <c r="P758" s="111">
        <f t="shared" si="47"/>
        <v>-1.1711711827086864E-3</v>
      </c>
    </row>
    <row r="759" spans="1:16" x14ac:dyDescent="0.3">
      <c r="A759" s="101">
        <v>45533</v>
      </c>
      <c r="B759" s="106" t="str">
        <f t="shared" si="44"/>
        <v>Thursday</v>
      </c>
      <c r="C759" s="108">
        <v>613</v>
      </c>
      <c r="D759" s="108">
        <v>619.99</v>
      </c>
      <c r="E759" s="108">
        <v>613</v>
      </c>
      <c r="F759" s="108">
        <v>619.51</v>
      </c>
      <c r="G759" s="108">
        <v>5028</v>
      </c>
      <c r="H759" s="111">
        <f t="shared" si="46"/>
        <v>1.5390415000327782E-2</v>
      </c>
      <c r="J759" s="102">
        <f t="shared" si="45"/>
        <v>45533</v>
      </c>
      <c r="K759" s="108">
        <f>_xlfn.XLOOKUP($J759,'Stock Data'!$J$2:$J$1239,'Stock Data'!K$2:K$1239)</f>
        <v>78019.509999999995</v>
      </c>
      <c r="L759" s="108">
        <f>_xlfn.XLOOKUP($J759,'Stock Data'!$J$2:$J$1239,'Stock Data'!L$2:L$1239)</f>
        <v>78513.850000000006</v>
      </c>
      <c r="M759" s="108">
        <f>_xlfn.XLOOKUP($J759,'Stock Data'!$J$2:$J$1239,'Stock Data'!M$2:M$1239)</f>
        <v>78017.350000000006</v>
      </c>
      <c r="N759" s="108">
        <f>_xlfn.XLOOKUP($J759,'Stock Data'!$J$2:$J$1239,'Stock Data'!N$2:N$1239)</f>
        <v>78349.66</v>
      </c>
      <c r="O759" s="108">
        <f>_xlfn.XLOOKUP($J759,'Stock Data'!$J$2:$J$1239,'Stock Data'!O$2:O$1239)</f>
        <v>151385422</v>
      </c>
      <c r="P759" s="111">
        <f t="shared" si="47"/>
        <v>4.575808170961526E-3</v>
      </c>
    </row>
    <row r="760" spans="1:16" x14ac:dyDescent="0.3">
      <c r="A760" s="101">
        <v>45534</v>
      </c>
      <c r="B760" s="106" t="str">
        <f t="shared" si="44"/>
        <v>Friday</v>
      </c>
      <c r="C760" s="108">
        <v>613</v>
      </c>
      <c r="D760" s="108">
        <v>620</v>
      </c>
      <c r="E760" s="108">
        <v>600</v>
      </c>
      <c r="F760" s="108">
        <v>607.89</v>
      </c>
      <c r="G760" s="108">
        <v>2499</v>
      </c>
      <c r="H760" s="111">
        <f t="shared" si="46"/>
        <v>-1.8756759374344248E-2</v>
      </c>
      <c r="J760" s="102">
        <f t="shared" si="45"/>
        <v>45534</v>
      </c>
      <c r="K760" s="108">
        <f>_xlfn.XLOOKUP($J760,'Stock Data'!$J$2:$J$1239,'Stock Data'!K$2:K$1239)</f>
        <v>78552.009999999995</v>
      </c>
      <c r="L760" s="108">
        <f>_xlfn.XLOOKUP($J760,'Stock Data'!$J$2:$J$1239,'Stock Data'!L$2:L$1239)</f>
        <v>78914.27</v>
      </c>
      <c r="M760" s="108">
        <f>_xlfn.XLOOKUP($J760,'Stock Data'!$J$2:$J$1239,'Stock Data'!M$2:M$1239)</f>
        <v>78439.61</v>
      </c>
      <c r="N760" s="108">
        <f>_xlfn.XLOOKUP($J760,'Stock Data'!$J$2:$J$1239,'Stock Data'!N$2:N$1239)</f>
        <v>78488.210000000006</v>
      </c>
      <c r="O760" s="108">
        <f>_xlfn.XLOOKUP($J760,'Stock Data'!$J$2:$J$1239,'Stock Data'!O$2:O$1239)</f>
        <v>148547591</v>
      </c>
      <c r="P760" s="111">
        <f t="shared" si="47"/>
        <v>1.7683548339584741E-3</v>
      </c>
    </row>
    <row r="761" spans="1:16" x14ac:dyDescent="0.3">
      <c r="A761" s="101">
        <v>45537</v>
      </c>
      <c r="B761" s="106" t="str">
        <f t="shared" si="44"/>
        <v>Monday</v>
      </c>
      <c r="C761" s="108">
        <v>611</v>
      </c>
      <c r="D761" s="108">
        <v>617.79999999999995</v>
      </c>
      <c r="E761" s="108">
        <v>605</v>
      </c>
      <c r="F761" s="108">
        <v>613.61</v>
      </c>
      <c r="G761" s="108">
        <v>1162</v>
      </c>
      <c r="H761" s="111">
        <f t="shared" si="46"/>
        <v>9.4095971310599411E-3</v>
      </c>
      <c r="J761" s="102">
        <f t="shared" si="45"/>
        <v>45537</v>
      </c>
      <c r="K761" s="108">
        <f>_xlfn.XLOOKUP($J761,'Stock Data'!$J$2:$J$1239,'Stock Data'!K$2:K$1239)</f>
        <v>78715.16</v>
      </c>
      <c r="L761" s="108">
        <f>_xlfn.XLOOKUP($J761,'Stock Data'!$J$2:$J$1239,'Stock Data'!L$2:L$1239)</f>
        <v>79014.679999999993</v>
      </c>
      <c r="M761" s="108">
        <f>_xlfn.XLOOKUP($J761,'Stock Data'!$J$2:$J$1239,'Stock Data'!M$2:M$1239)</f>
        <v>78240.36</v>
      </c>
      <c r="N761" s="108">
        <f>_xlfn.XLOOKUP($J761,'Stock Data'!$J$2:$J$1239,'Stock Data'!N$2:N$1239)</f>
        <v>78283.289999999994</v>
      </c>
      <c r="O761" s="108">
        <f>_xlfn.XLOOKUP($J761,'Stock Data'!$J$2:$J$1239,'Stock Data'!O$2:O$1239)</f>
        <v>121323636</v>
      </c>
      <c r="P761" s="111">
        <f t="shared" si="47"/>
        <v>-2.6108379844566819E-3</v>
      </c>
    </row>
    <row r="762" spans="1:16" x14ac:dyDescent="0.3">
      <c r="A762" s="101">
        <v>45538</v>
      </c>
      <c r="B762" s="106" t="str">
        <f t="shared" si="44"/>
        <v>Tuesday</v>
      </c>
      <c r="C762" s="108">
        <v>616.95000000000005</v>
      </c>
      <c r="D762" s="108">
        <v>616.95000000000005</v>
      </c>
      <c r="E762" s="108">
        <v>598</v>
      </c>
      <c r="F762" s="108">
        <v>609.85</v>
      </c>
      <c r="G762" s="108">
        <v>7920</v>
      </c>
      <c r="H762" s="111">
        <f t="shared" si="46"/>
        <v>-6.1276706702954493E-3</v>
      </c>
      <c r="J762" s="102">
        <f t="shared" si="45"/>
        <v>45538</v>
      </c>
      <c r="K762" s="108">
        <f>_xlfn.XLOOKUP($J762,'Stock Data'!$J$2:$J$1239,'Stock Data'!K$2:K$1239)</f>
        <v>78566.039999999994</v>
      </c>
      <c r="L762" s="108">
        <f>_xlfn.XLOOKUP($J762,'Stock Data'!$J$2:$J$1239,'Stock Data'!L$2:L$1239)</f>
        <v>78644.960000000006</v>
      </c>
      <c r="M762" s="108">
        <f>_xlfn.XLOOKUP($J762,'Stock Data'!$J$2:$J$1239,'Stock Data'!M$2:M$1239)</f>
        <v>78250.89</v>
      </c>
      <c r="N762" s="108">
        <f>_xlfn.XLOOKUP($J762,'Stock Data'!$J$2:$J$1239,'Stock Data'!N$2:N$1239)</f>
        <v>78356.31</v>
      </c>
      <c r="O762" s="108">
        <f>_xlfn.XLOOKUP($J762,'Stock Data'!$J$2:$J$1239,'Stock Data'!O$2:O$1239)</f>
        <v>99477520</v>
      </c>
      <c r="P762" s="111">
        <f t="shared" si="47"/>
        <v>9.3276611138857449E-4</v>
      </c>
    </row>
    <row r="763" spans="1:16" x14ac:dyDescent="0.3">
      <c r="A763" s="101">
        <v>45539</v>
      </c>
      <c r="B763" s="106" t="str">
        <f t="shared" si="44"/>
        <v>Wednesday</v>
      </c>
      <c r="C763" s="108">
        <v>610</v>
      </c>
      <c r="D763" s="108">
        <v>610</v>
      </c>
      <c r="E763" s="108">
        <v>600</v>
      </c>
      <c r="F763" s="108">
        <v>602.45000000000005</v>
      </c>
      <c r="G763" s="108">
        <v>6883</v>
      </c>
      <c r="H763" s="111">
        <f t="shared" si="46"/>
        <v>-1.2134131343773022E-2</v>
      </c>
      <c r="J763" s="102">
        <f t="shared" si="45"/>
        <v>45539</v>
      </c>
      <c r="K763" s="108">
        <f>_xlfn.XLOOKUP($J763,'Stock Data'!$J$2:$J$1239,'Stock Data'!K$2:K$1239)</f>
        <v>78488.88</v>
      </c>
      <c r="L763" s="108">
        <f>_xlfn.XLOOKUP($J763,'Stock Data'!$J$2:$J$1239,'Stock Data'!L$2:L$1239)</f>
        <v>78890.789999999994</v>
      </c>
      <c r="M763" s="108">
        <f>_xlfn.XLOOKUP($J763,'Stock Data'!$J$2:$J$1239,'Stock Data'!M$2:M$1239)</f>
        <v>78488.88</v>
      </c>
      <c r="N763" s="108">
        <f>_xlfn.XLOOKUP($J763,'Stock Data'!$J$2:$J$1239,'Stock Data'!N$2:N$1239)</f>
        <v>78848.009999999995</v>
      </c>
      <c r="O763" s="108">
        <f>_xlfn.XLOOKUP($J763,'Stock Data'!$J$2:$J$1239,'Stock Data'!O$2:O$1239)</f>
        <v>146298521</v>
      </c>
      <c r="P763" s="111">
        <f t="shared" si="47"/>
        <v>6.2751806459492169E-3</v>
      </c>
    </row>
    <row r="764" spans="1:16" x14ac:dyDescent="0.3">
      <c r="A764" s="101">
        <v>45540</v>
      </c>
      <c r="B764" s="106" t="str">
        <f t="shared" si="44"/>
        <v>Thursday</v>
      </c>
      <c r="C764" s="108">
        <v>602.46</v>
      </c>
      <c r="D764" s="108">
        <v>610</v>
      </c>
      <c r="E764" s="108">
        <v>600.5</v>
      </c>
      <c r="F764" s="108">
        <v>606.21</v>
      </c>
      <c r="G764" s="108">
        <v>10361</v>
      </c>
      <c r="H764" s="111">
        <f t="shared" si="46"/>
        <v>6.24118184081665E-3</v>
      </c>
      <c r="J764" s="102">
        <f t="shared" si="45"/>
        <v>45540</v>
      </c>
      <c r="K764" s="108">
        <f>_xlfn.XLOOKUP($J764,'Stock Data'!$J$2:$J$1239,'Stock Data'!K$2:K$1239)</f>
        <v>79024.52</v>
      </c>
      <c r="L764" s="108">
        <f>_xlfn.XLOOKUP($J764,'Stock Data'!$J$2:$J$1239,'Stock Data'!L$2:L$1239)</f>
        <v>79154.289999999994</v>
      </c>
      <c r="M764" s="108">
        <f>_xlfn.XLOOKUP($J764,'Stock Data'!$J$2:$J$1239,'Stock Data'!M$2:M$1239)</f>
        <v>78578.009999999995</v>
      </c>
      <c r="N764" s="108">
        <f>_xlfn.XLOOKUP($J764,'Stock Data'!$J$2:$J$1239,'Stock Data'!N$2:N$1239)</f>
        <v>78863.34</v>
      </c>
      <c r="O764" s="108">
        <f>_xlfn.XLOOKUP($J764,'Stock Data'!$J$2:$J$1239,'Stock Data'!O$2:O$1239)</f>
        <v>132198352</v>
      </c>
      <c r="P764" s="111">
        <f t="shared" si="47"/>
        <v>1.9442469125094909E-4</v>
      </c>
    </row>
    <row r="765" spans="1:16" x14ac:dyDescent="0.3">
      <c r="A765" s="101">
        <v>45541</v>
      </c>
      <c r="B765" s="106" t="str">
        <f t="shared" si="44"/>
        <v>Friday</v>
      </c>
      <c r="C765" s="108">
        <v>605</v>
      </c>
      <c r="D765" s="108">
        <v>605</v>
      </c>
      <c r="E765" s="108">
        <v>602</v>
      </c>
      <c r="F765" s="108">
        <v>604.57000000000005</v>
      </c>
      <c r="G765" s="108">
        <v>6587</v>
      </c>
      <c r="H765" s="111">
        <f t="shared" si="46"/>
        <v>-2.7053331353821056E-3</v>
      </c>
      <c r="J765" s="102">
        <f t="shared" si="45"/>
        <v>45541</v>
      </c>
      <c r="K765" s="108">
        <f>_xlfn.XLOOKUP($J765,'Stock Data'!$J$2:$J$1239,'Stock Data'!K$2:K$1239)</f>
        <v>79009.84</v>
      </c>
      <c r="L765" s="108">
        <f>_xlfn.XLOOKUP($J765,'Stock Data'!$J$2:$J$1239,'Stock Data'!L$2:L$1239)</f>
        <v>79254.25</v>
      </c>
      <c r="M765" s="108">
        <f>_xlfn.XLOOKUP($J765,'Stock Data'!$J$2:$J$1239,'Stock Data'!M$2:M$1239)</f>
        <v>78917.289999999994</v>
      </c>
      <c r="N765" s="108">
        <f>_xlfn.XLOOKUP($J765,'Stock Data'!$J$2:$J$1239,'Stock Data'!N$2:N$1239)</f>
        <v>78897.72</v>
      </c>
      <c r="O765" s="108">
        <f>_xlfn.XLOOKUP($J765,'Stock Data'!$J$2:$J$1239,'Stock Data'!O$2:O$1239)</f>
        <v>141866198</v>
      </c>
      <c r="P765" s="111">
        <f t="shared" si="47"/>
        <v>4.3594400135734372E-4</v>
      </c>
    </row>
    <row r="766" spans="1:16" x14ac:dyDescent="0.3">
      <c r="A766" s="101">
        <v>45544</v>
      </c>
      <c r="B766" s="106" t="str">
        <f t="shared" si="44"/>
        <v>Monday</v>
      </c>
      <c r="C766" s="108">
        <v>606</v>
      </c>
      <c r="D766" s="108">
        <v>619.9</v>
      </c>
      <c r="E766" s="108">
        <v>600</v>
      </c>
      <c r="F766" s="108">
        <v>601.19000000000005</v>
      </c>
      <c r="G766" s="108">
        <v>4875</v>
      </c>
      <c r="H766" s="111">
        <f t="shared" si="46"/>
        <v>-5.5907504507335714E-3</v>
      </c>
      <c r="J766" s="102">
        <f t="shared" si="45"/>
        <v>45544</v>
      </c>
      <c r="K766" s="108">
        <f>_xlfn.XLOOKUP($J766,'Stock Data'!$J$2:$J$1239,'Stock Data'!K$2:K$1239)</f>
        <v>79117.78</v>
      </c>
      <c r="L766" s="108">
        <f>_xlfn.XLOOKUP($J766,'Stock Data'!$J$2:$J$1239,'Stock Data'!L$2:L$1239)</f>
        <v>79214.27</v>
      </c>
      <c r="M766" s="108">
        <f>_xlfn.XLOOKUP($J766,'Stock Data'!$J$2:$J$1239,'Stock Data'!M$2:M$1239)</f>
        <v>78545.679999999993</v>
      </c>
      <c r="N766" s="108">
        <f>_xlfn.XLOOKUP($J766,'Stock Data'!$J$2:$J$1239,'Stock Data'!N$2:N$1239)</f>
        <v>78615</v>
      </c>
      <c r="O766" s="108">
        <f>_xlfn.XLOOKUP($J766,'Stock Data'!$J$2:$J$1239,'Stock Data'!O$2:O$1239)</f>
        <v>90272467</v>
      </c>
      <c r="P766" s="111">
        <f t="shared" si="47"/>
        <v>-3.5833735119341998E-3</v>
      </c>
    </row>
    <row r="767" spans="1:16" x14ac:dyDescent="0.3">
      <c r="A767" s="101">
        <v>45545</v>
      </c>
      <c r="B767" s="106" t="str">
        <f t="shared" si="44"/>
        <v>Tuesday</v>
      </c>
      <c r="C767" s="108">
        <v>613</v>
      </c>
      <c r="D767" s="108">
        <v>613</v>
      </c>
      <c r="E767" s="108">
        <v>601</v>
      </c>
      <c r="F767" s="108">
        <v>601.77</v>
      </c>
      <c r="G767" s="108">
        <v>1114</v>
      </c>
      <c r="H767" s="111">
        <f t="shared" si="46"/>
        <v>9.6475323940838531E-4</v>
      </c>
      <c r="J767" s="102">
        <f t="shared" si="45"/>
        <v>45545</v>
      </c>
      <c r="K767" s="108">
        <f>_xlfn.XLOOKUP($J767,'Stock Data'!$J$2:$J$1239,'Stock Data'!K$2:K$1239)</f>
        <v>78776.77</v>
      </c>
      <c r="L767" s="108">
        <f>_xlfn.XLOOKUP($J767,'Stock Data'!$J$2:$J$1239,'Stock Data'!L$2:L$1239)</f>
        <v>79335.59</v>
      </c>
      <c r="M767" s="108">
        <f>_xlfn.XLOOKUP($J767,'Stock Data'!$J$2:$J$1239,'Stock Data'!M$2:M$1239)</f>
        <v>78642.86</v>
      </c>
      <c r="N767" s="108">
        <f>_xlfn.XLOOKUP($J767,'Stock Data'!$J$2:$J$1239,'Stock Data'!N$2:N$1239)</f>
        <v>79286.73</v>
      </c>
      <c r="O767" s="108">
        <f>_xlfn.XLOOKUP($J767,'Stock Data'!$J$2:$J$1239,'Stock Data'!O$2:O$1239)</f>
        <v>121335086</v>
      </c>
      <c r="P767" s="111">
        <f t="shared" si="47"/>
        <v>8.5445525663040891E-3</v>
      </c>
    </row>
    <row r="768" spans="1:16" x14ac:dyDescent="0.3">
      <c r="A768" s="101">
        <v>45546</v>
      </c>
      <c r="B768" s="106" t="str">
        <f t="shared" si="44"/>
        <v>Wednesday</v>
      </c>
      <c r="C768" s="108">
        <v>610</v>
      </c>
      <c r="D768" s="108">
        <v>628.99</v>
      </c>
      <c r="E768" s="108">
        <v>609</v>
      </c>
      <c r="F768" s="108">
        <v>610.30999999999995</v>
      </c>
      <c r="G768" s="108">
        <v>13886</v>
      </c>
      <c r="H768" s="111">
        <f t="shared" si="46"/>
        <v>1.4191468501254571E-2</v>
      </c>
      <c r="J768" s="102">
        <f t="shared" si="45"/>
        <v>45546</v>
      </c>
      <c r="K768" s="108">
        <f>_xlfn.XLOOKUP($J768,'Stock Data'!$J$2:$J$1239,'Stock Data'!K$2:K$1239)</f>
        <v>79428.490000000005</v>
      </c>
      <c r="L768" s="108">
        <f>_xlfn.XLOOKUP($J768,'Stock Data'!$J$2:$J$1239,'Stock Data'!L$2:L$1239)</f>
        <v>79507.17</v>
      </c>
      <c r="M768" s="108">
        <f>_xlfn.XLOOKUP($J768,'Stock Data'!$J$2:$J$1239,'Stock Data'!M$2:M$1239)</f>
        <v>78612.160000000003</v>
      </c>
      <c r="N768" s="108">
        <f>_xlfn.XLOOKUP($J768,'Stock Data'!$J$2:$J$1239,'Stock Data'!N$2:N$1239)</f>
        <v>78651.789999999994</v>
      </c>
      <c r="O768" s="108">
        <f>_xlfn.XLOOKUP($J768,'Stock Data'!$J$2:$J$1239,'Stock Data'!O$2:O$1239)</f>
        <v>146516672</v>
      </c>
      <c r="P768" s="111">
        <f t="shared" si="47"/>
        <v>-8.008149661362025E-3</v>
      </c>
    </row>
    <row r="769" spans="1:16" x14ac:dyDescent="0.3">
      <c r="A769" s="101">
        <v>45547</v>
      </c>
      <c r="B769" s="106" t="str">
        <f t="shared" si="44"/>
        <v>Thursday</v>
      </c>
      <c r="C769" s="108">
        <v>610</v>
      </c>
      <c r="D769" s="108">
        <v>630</v>
      </c>
      <c r="E769" s="108">
        <v>610</v>
      </c>
      <c r="F769" s="108">
        <v>615.9</v>
      </c>
      <c r="G769" s="108">
        <v>13737</v>
      </c>
      <c r="H769" s="111">
        <f t="shared" si="46"/>
        <v>9.1592797103112068E-3</v>
      </c>
      <c r="J769" s="102">
        <f t="shared" si="45"/>
        <v>45547</v>
      </c>
      <c r="K769" s="108">
        <f>_xlfn.XLOOKUP($J769,'Stock Data'!$J$2:$J$1239,'Stock Data'!K$2:K$1239)</f>
        <v>78843.06</v>
      </c>
      <c r="L769" s="108">
        <f>_xlfn.XLOOKUP($J769,'Stock Data'!$J$2:$J$1239,'Stock Data'!L$2:L$1239)</f>
        <v>79217.61</v>
      </c>
      <c r="M769" s="108">
        <f>_xlfn.XLOOKUP($J769,'Stock Data'!$J$2:$J$1239,'Stock Data'!M$2:M$1239)</f>
        <v>78577.649999999994</v>
      </c>
      <c r="N769" s="108">
        <f>_xlfn.XLOOKUP($J769,'Stock Data'!$J$2:$J$1239,'Stock Data'!N$2:N$1239)</f>
        <v>79017.61</v>
      </c>
      <c r="O769" s="108">
        <f>_xlfn.XLOOKUP($J769,'Stock Data'!$J$2:$J$1239,'Stock Data'!O$2:O$1239)</f>
        <v>132750010</v>
      </c>
      <c r="P769" s="111">
        <f t="shared" si="47"/>
        <v>4.6511338139921168E-3</v>
      </c>
    </row>
    <row r="770" spans="1:16" x14ac:dyDescent="0.3">
      <c r="A770" s="101">
        <v>45548</v>
      </c>
      <c r="B770" s="106" t="str">
        <f t="shared" si="44"/>
        <v>Friday</v>
      </c>
      <c r="C770" s="108">
        <v>630</v>
      </c>
      <c r="D770" s="108">
        <v>639</v>
      </c>
      <c r="E770" s="108">
        <v>617.01</v>
      </c>
      <c r="F770" s="108">
        <v>620.79</v>
      </c>
      <c r="G770" s="108">
        <v>3883</v>
      </c>
      <c r="H770" s="111">
        <f t="shared" si="46"/>
        <v>7.9396005845104502E-3</v>
      </c>
      <c r="J770" s="102">
        <f t="shared" si="45"/>
        <v>45548</v>
      </c>
      <c r="K770" s="108">
        <f>_xlfn.XLOOKUP($J770,'Stock Data'!$J$2:$J$1239,'Stock Data'!K$2:K$1239)</f>
        <v>79912.34</v>
      </c>
      <c r="L770" s="108">
        <f>_xlfn.XLOOKUP($J770,'Stock Data'!$J$2:$J$1239,'Stock Data'!L$2:L$1239)</f>
        <v>80016.73</v>
      </c>
      <c r="M770" s="108">
        <f>_xlfn.XLOOKUP($J770,'Stock Data'!$J$2:$J$1239,'Stock Data'!M$2:M$1239)</f>
        <v>79262.720000000001</v>
      </c>
      <c r="N770" s="108">
        <f>_xlfn.XLOOKUP($J770,'Stock Data'!$J$2:$J$1239,'Stock Data'!N$2:N$1239)</f>
        <v>79333.05</v>
      </c>
      <c r="O770" s="108">
        <f>_xlfn.XLOOKUP($J770,'Stock Data'!$J$2:$J$1239,'Stock Data'!O$2:O$1239)</f>
        <v>191853803</v>
      </c>
      <c r="P770" s="111">
        <f t="shared" si="47"/>
        <v>3.9920215253283712E-3</v>
      </c>
    </row>
    <row r="771" spans="1:16" x14ac:dyDescent="0.3">
      <c r="A771" s="101">
        <v>45551</v>
      </c>
      <c r="B771" s="106" t="str">
        <f t="shared" si="44"/>
        <v>Monday</v>
      </c>
      <c r="C771" s="108">
        <v>635</v>
      </c>
      <c r="D771" s="108">
        <v>635</v>
      </c>
      <c r="E771" s="108">
        <v>610</v>
      </c>
      <c r="F771" s="108">
        <v>619.98</v>
      </c>
      <c r="G771" s="108">
        <v>2125</v>
      </c>
      <c r="H771" s="111">
        <f t="shared" si="46"/>
        <v>-1.304789059102024E-3</v>
      </c>
      <c r="J771" s="102">
        <f t="shared" si="45"/>
        <v>45551</v>
      </c>
      <c r="K771" s="108">
        <f>_xlfn.XLOOKUP($J771,'Stock Data'!$J$2:$J$1239,'Stock Data'!K$2:K$1239)</f>
        <v>79682.100000000006</v>
      </c>
      <c r="L771" s="108">
        <f>_xlfn.XLOOKUP($J771,'Stock Data'!$J$2:$J$1239,'Stock Data'!L$2:L$1239)</f>
        <v>79993.17</v>
      </c>
      <c r="M771" s="108">
        <f>_xlfn.XLOOKUP($J771,'Stock Data'!$J$2:$J$1239,'Stock Data'!M$2:M$1239)</f>
        <v>79368.179999999993</v>
      </c>
      <c r="N771" s="108">
        <f>_xlfn.XLOOKUP($J771,'Stock Data'!$J$2:$J$1239,'Stock Data'!N$2:N$1239)</f>
        <v>79491.13</v>
      </c>
      <c r="O771" s="108">
        <f>_xlfn.XLOOKUP($J771,'Stock Data'!$J$2:$J$1239,'Stock Data'!O$2:O$1239)</f>
        <v>152285179</v>
      </c>
      <c r="P771" s="111">
        <f t="shared" si="47"/>
        <v>1.9926121584888231E-3</v>
      </c>
    </row>
    <row r="772" spans="1:16" x14ac:dyDescent="0.3">
      <c r="A772" s="101">
        <v>45553</v>
      </c>
      <c r="B772" s="106" t="str">
        <f t="shared" ref="B772:B835" si="48">TEXT(A772,"dddd")</f>
        <v>Wednesday</v>
      </c>
      <c r="C772" s="108">
        <v>628.99</v>
      </c>
      <c r="D772" s="108">
        <v>628.99</v>
      </c>
      <c r="E772" s="108">
        <v>619</v>
      </c>
      <c r="F772" s="108">
        <v>625.09</v>
      </c>
      <c r="G772" s="108">
        <v>1832</v>
      </c>
      <c r="H772" s="111">
        <f t="shared" si="46"/>
        <v>8.2422013613342587E-3</v>
      </c>
      <c r="J772" s="102">
        <f t="shared" ref="J772:J835" si="49">A772</f>
        <v>45553</v>
      </c>
      <c r="K772" s="108">
        <f>_xlfn.XLOOKUP($J772,'Stock Data'!$J$2:$J$1239,'Stock Data'!K$2:K$1239)</f>
        <v>79884.41</v>
      </c>
      <c r="L772" s="108">
        <f>_xlfn.XLOOKUP($J772,'Stock Data'!$J$2:$J$1239,'Stock Data'!L$2:L$1239)</f>
        <v>80587.44</v>
      </c>
      <c r="M772" s="108">
        <f>_xlfn.XLOOKUP($J772,'Stock Data'!$J$2:$J$1239,'Stock Data'!M$2:M$1239)</f>
        <v>79798.75</v>
      </c>
      <c r="N772" s="108">
        <f>_xlfn.XLOOKUP($J772,'Stock Data'!$J$2:$J$1239,'Stock Data'!N$2:N$1239)</f>
        <v>80461.33</v>
      </c>
      <c r="O772" s="108">
        <f>_xlfn.XLOOKUP($J772,'Stock Data'!$J$2:$J$1239,'Stock Data'!O$2:O$1239)</f>
        <v>148581053</v>
      </c>
      <c r="P772" s="111">
        <f t="shared" si="47"/>
        <v>1.2205135340257424E-2</v>
      </c>
    </row>
    <row r="773" spans="1:16" x14ac:dyDescent="0.3">
      <c r="A773" s="101">
        <v>45554</v>
      </c>
      <c r="B773" s="106" t="str">
        <f t="shared" si="48"/>
        <v>Thursday</v>
      </c>
      <c r="C773" s="108">
        <v>629.99</v>
      </c>
      <c r="D773" s="108">
        <v>630</v>
      </c>
      <c r="E773" s="108">
        <v>620</v>
      </c>
      <c r="F773" s="108">
        <v>628.54</v>
      </c>
      <c r="G773" s="108">
        <v>2003</v>
      </c>
      <c r="H773" s="111">
        <f t="shared" ref="H773:H836" si="50">(F773-F772)/F772</f>
        <v>5.5192052344461302E-3</v>
      </c>
      <c r="J773" s="102">
        <f t="shared" si="49"/>
        <v>45554</v>
      </c>
      <c r="K773" s="108">
        <f>_xlfn.XLOOKUP($J773,'Stock Data'!$J$2:$J$1239,'Stock Data'!K$2:K$1239)</f>
        <v>80802.77</v>
      </c>
      <c r="L773" s="108">
        <f>_xlfn.XLOOKUP($J773,'Stock Data'!$J$2:$J$1239,'Stock Data'!L$2:L$1239)</f>
        <v>82003.58</v>
      </c>
      <c r="M773" s="108">
        <f>_xlfn.XLOOKUP($J773,'Stock Data'!$J$2:$J$1239,'Stock Data'!M$2:M$1239)</f>
        <v>80680.23</v>
      </c>
      <c r="N773" s="108">
        <f>_xlfn.XLOOKUP($J773,'Stock Data'!$J$2:$J$1239,'Stock Data'!N$2:N$1239)</f>
        <v>81459.28</v>
      </c>
      <c r="O773" s="108">
        <f>_xlfn.XLOOKUP($J773,'Stock Data'!$J$2:$J$1239,'Stock Data'!O$2:O$1239)</f>
        <v>184890999</v>
      </c>
      <c r="P773" s="111">
        <f t="shared" ref="P773:P836" si="51">(N773-N772)/N772</f>
        <v>1.2402852401271482E-2</v>
      </c>
    </row>
    <row r="774" spans="1:16" x14ac:dyDescent="0.3">
      <c r="A774" s="101">
        <v>45555</v>
      </c>
      <c r="B774" s="106" t="str">
        <f t="shared" si="48"/>
        <v>Friday</v>
      </c>
      <c r="C774" s="108">
        <v>625.1</v>
      </c>
      <c r="D774" s="108">
        <v>660</v>
      </c>
      <c r="E774" s="108">
        <v>625</v>
      </c>
      <c r="F774" s="108">
        <v>634.41999999999996</v>
      </c>
      <c r="G774" s="108">
        <v>4697</v>
      </c>
      <c r="H774" s="111">
        <f t="shared" si="50"/>
        <v>9.3550132052057089E-3</v>
      </c>
      <c r="J774" s="102">
        <f t="shared" si="49"/>
        <v>45555</v>
      </c>
      <c r="K774" s="108">
        <f>_xlfn.XLOOKUP($J774,'Stock Data'!$J$2:$J$1239,'Stock Data'!K$2:K$1239)</f>
        <v>81694.98</v>
      </c>
      <c r="L774" s="108">
        <f>_xlfn.XLOOKUP($J774,'Stock Data'!$J$2:$J$1239,'Stock Data'!L$2:L$1239)</f>
        <v>82372.19</v>
      </c>
      <c r="M774" s="108">
        <f>_xlfn.XLOOKUP($J774,'Stock Data'!$J$2:$J$1239,'Stock Data'!M$2:M$1239)</f>
        <v>81387.570000000007</v>
      </c>
      <c r="N774" s="108">
        <f>_xlfn.XLOOKUP($J774,'Stock Data'!$J$2:$J$1239,'Stock Data'!N$2:N$1239)</f>
        <v>82074.44</v>
      </c>
      <c r="O774" s="108">
        <f>_xlfn.XLOOKUP($J774,'Stock Data'!$J$2:$J$1239,'Stock Data'!O$2:O$1239)</f>
        <v>243550905</v>
      </c>
      <c r="P774" s="111">
        <f t="shared" si="51"/>
        <v>7.5517485546153056E-3</v>
      </c>
    </row>
    <row r="775" spans="1:16" x14ac:dyDescent="0.3">
      <c r="A775" s="101">
        <v>45558</v>
      </c>
      <c r="B775" s="106" t="str">
        <f t="shared" si="48"/>
        <v>Monday</v>
      </c>
      <c r="C775" s="108">
        <v>636.86</v>
      </c>
      <c r="D775" s="108">
        <v>650</v>
      </c>
      <c r="E775" s="108">
        <v>636.86</v>
      </c>
      <c r="F775" s="108">
        <v>648.30999999999995</v>
      </c>
      <c r="G775" s="108">
        <v>6311</v>
      </c>
      <c r="H775" s="111">
        <f t="shared" si="50"/>
        <v>2.1894013429589212E-2</v>
      </c>
      <c r="J775" s="102">
        <f t="shared" si="49"/>
        <v>45558</v>
      </c>
      <c r="K775" s="108">
        <f>_xlfn.XLOOKUP($J775,'Stock Data'!$J$2:$J$1239,'Stock Data'!K$2:K$1239)</f>
        <v>82113.42</v>
      </c>
      <c r="L775" s="108">
        <f>_xlfn.XLOOKUP($J775,'Stock Data'!$J$2:$J$1239,'Stock Data'!L$2:L$1239)</f>
        <v>82463.05</v>
      </c>
      <c r="M775" s="108">
        <f>_xlfn.XLOOKUP($J775,'Stock Data'!$J$2:$J$1239,'Stock Data'!M$2:M$1239)</f>
        <v>81548.639999999999</v>
      </c>
      <c r="N775" s="108">
        <f>_xlfn.XLOOKUP($J775,'Stock Data'!$J$2:$J$1239,'Stock Data'!N$2:N$1239)</f>
        <v>81850.5</v>
      </c>
      <c r="O775" s="108">
        <f>_xlfn.XLOOKUP($J775,'Stock Data'!$J$2:$J$1239,'Stock Data'!O$2:O$1239)</f>
        <v>162998707</v>
      </c>
      <c r="P775" s="111">
        <f t="shared" si="51"/>
        <v>-2.7284986653579642E-3</v>
      </c>
    </row>
    <row r="776" spans="1:16" x14ac:dyDescent="0.3">
      <c r="A776" s="101">
        <v>45559</v>
      </c>
      <c r="B776" s="106" t="str">
        <f t="shared" si="48"/>
        <v>Tuesday</v>
      </c>
      <c r="C776" s="108">
        <v>654.51</v>
      </c>
      <c r="D776" s="108">
        <v>654.51</v>
      </c>
      <c r="E776" s="108">
        <v>641.02</v>
      </c>
      <c r="F776" s="108">
        <v>642.87</v>
      </c>
      <c r="G776" s="108">
        <v>3269</v>
      </c>
      <c r="H776" s="111">
        <f t="shared" si="50"/>
        <v>-8.3910474927117295E-3</v>
      </c>
      <c r="J776" s="102">
        <f t="shared" si="49"/>
        <v>45559</v>
      </c>
      <c r="K776" s="108">
        <f>_xlfn.XLOOKUP($J776,'Stock Data'!$J$2:$J$1239,'Stock Data'!K$2:K$1239)</f>
        <v>81873.63</v>
      </c>
      <c r="L776" s="108">
        <f>_xlfn.XLOOKUP($J776,'Stock Data'!$J$2:$J$1239,'Stock Data'!L$2:L$1239)</f>
        <v>82010.09</v>
      </c>
      <c r="M776" s="108">
        <f>_xlfn.XLOOKUP($J776,'Stock Data'!$J$2:$J$1239,'Stock Data'!M$2:M$1239)</f>
        <v>81107.38</v>
      </c>
      <c r="N776" s="108">
        <f>_xlfn.XLOOKUP($J776,'Stock Data'!$J$2:$J$1239,'Stock Data'!N$2:N$1239)</f>
        <v>81483.64</v>
      </c>
      <c r="O776" s="108">
        <f>_xlfn.XLOOKUP($J776,'Stock Data'!$J$2:$J$1239,'Stock Data'!O$2:O$1239)</f>
        <v>148622968</v>
      </c>
      <c r="P776" s="111">
        <f t="shared" si="51"/>
        <v>-4.4820740252044956E-3</v>
      </c>
    </row>
    <row r="777" spans="1:16" x14ac:dyDescent="0.3">
      <c r="A777" s="101">
        <v>45560</v>
      </c>
      <c r="B777" s="106" t="str">
        <f t="shared" si="48"/>
        <v>Wednesday</v>
      </c>
      <c r="C777" s="108">
        <v>644</v>
      </c>
      <c r="D777" s="108">
        <v>648.94000000000005</v>
      </c>
      <c r="E777" s="108">
        <v>638</v>
      </c>
      <c r="F777" s="108">
        <v>647.9</v>
      </c>
      <c r="G777" s="108">
        <v>3047</v>
      </c>
      <c r="H777" s="111">
        <f t="shared" si="50"/>
        <v>7.8242879586852276E-3</v>
      </c>
      <c r="J777" s="102">
        <f t="shared" si="49"/>
        <v>45560</v>
      </c>
      <c r="K777" s="108">
        <f>_xlfn.XLOOKUP($J777,'Stock Data'!$J$2:$J$1239,'Stock Data'!K$2:K$1239)</f>
        <v>81643.5</v>
      </c>
      <c r="L777" s="108">
        <f>_xlfn.XLOOKUP($J777,'Stock Data'!$J$2:$J$1239,'Stock Data'!L$2:L$1239)</f>
        <v>82331.850000000006</v>
      </c>
      <c r="M777" s="108">
        <f>_xlfn.XLOOKUP($J777,'Stock Data'!$J$2:$J$1239,'Stock Data'!M$2:M$1239)</f>
        <v>81524.41</v>
      </c>
      <c r="N777" s="108">
        <f>_xlfn.XLOOKUP($J777,'Stock Data'!$J$2:$J$1239,'Stock Data'!N$2:N$1239)</f>
        <v>82247.91</v>
      </c>
      <c r="O777" s="108">
        <f>_xlfn.XLOOKUP($J777,'Stock Data'!$J$2:$J$1239,'Stock Data'!O$2:O$1239)</f>
        <v>155310370</v>
      </c>
      <c r="P777" s="111">
        <f t="shared" si="51"/>
        <v>9.3794288031315738E-3</v>
      </c>
    </row>
    <row r="778" spans="1:16" x14ac:dyDescent="0.3">
      <c r="A778" s="101">
        <v>45561</v>
      </c>
      <c r="B778" s="106" t="str">
        <f t="shared" si="48"/>
        <v>Thursday</v>
      </c>
      <c r="C778" s="108">
        <v>674</v>
      </c>
      <c r="D778" s="108">
        <v>674</v>
      </c>
      <c r="E778" s="108">
        <v>650</v>
      </c>
      <c r="F778" s="108">
        <v>654.01</v>
      </c>
      <c r="G778" s="108">
        <v>2858</v>
      </c>
      <c r="H778" s="111">
        <f t="shared" si="50"/>
        <v>9.4304676647631019E-3</v>
      </c>
      <c r="J778" s="102">
        <f t="shared" si="49"/>
        <v>45561</v>
      </c>
      <c r="K778" s="108">
        <f>_xlfn.XLOOKUP($J778,'Stock Data'!$J$2:$J$1239,'Stock Data'!K$2:K$1239)</f>
        <v>82752.070000000007</v>
      </c>
      <c r="L778" s="108">
        <f>_xlfn.XLOOKUP($J778,'Stock Data'!$J$2:$J$1239,'Stock Data'!L$2:L$1239)</f>
        <v>82905.73</v>
      </c>
      <c r="M778" s="108">
        <f>_xlfn.XLOOKUP($J778,'Stock Data'!$J$2:$J$1239,'Stock Data'!M$2:M$1239)</f>
        <v>81552.66</v>
      </c>
      <c r="N778" s="108">
        <f>_xlfn.XLOOKUP($J778,'Stock Data'!$J$2:$J$1239,'Stock Data'!N$2:N$1239)</f>
        <v>81657.960000000006</v>
      </c>
      <c r="O778" s="108">
        <f>_xlfn.XLOOKUP($J778,'Stock Data'!$J$2:$J$1239,'Stock Data'!O$2:O$1239)</f>
        <v>152660215</v>
      </c>
      <c r="P778" s="111">
        <f t="shared" si="51"/>
        <v>-7.1728266408228134E-3</v>
      </c>
    </row>
    <row r="779" spans="1:16" x14ac:dyDescent="0.3">
      <c r="A779" s="101">
        <v>45562</v>
      </c>
      <c r="B779" s="106" t="str">
        <f t="shared" si="48"/>
        <v>Friday</v>
      </c>
      <c r="C779" s="108">
        <v>657.01</v>
      </c>
      <c r="D779" s="108">
        <v>675</v>
      </c>
      <c r="E779" s="108">
        <v>657</v>
      </c>
      <c r="F779" s="108">
        <v>665.78</v>
      </c>
      <c r="G779" s="108">
        <v>15164</v>
      </c>
      <c r="H779" s="111">
        <f t="shared" si="50"/>
        <v>1.7996666717634259E-2</v>
      </c>
      <c r="J779" s="102">
        <f t="shared" si="49"/>
        <v>45562</v>
      </c>
      <c r="K779" s="108">
        <f>_xlfn.XLOOKUP($J779,'Stock Data'!$J$2:$J$1239,'Stock Data'!K$2:K$1239)</f>
        <v>81737.61</v>
      </c>
      <c r="L779" s="108">
        <f>_xlfn.XLOOKUP($J779,'Stock Data'!$J$2:$J$1239,'Stock Data'!L$2:L$1239)</f>
        <v>81842.740000000005</v>
      </c>
      <c r="M779" s="108">
        <f>_xlfn.XLOOKUP($J779,'Stock Data'!$J$2:$J$1239,'Stock Data'!M$2:M$1239)</f>
        <v>81183.5</v>
      </c>
      <c r="N779" s="108">
        <f>_xlfn.XLOOKUP($J779,'Stock Data'!$J$2:$J$1239,'Stock Data'!N$2:N$1239)</f>
        <v>81292.13</v>
      </c>
      <c r="O779" s="108">
        <f>_xlfn.XLOOKUP($J779,'Stock Data'!$J$2:$J$1239,'Stock Data'!O$2:O$1239)</f>
        <v>153487760</v>
      </c>
      <c r="P779" s="111">
        <f t="shared" si="51"/>
        <v>-4.4800286463193752E-3</v>
      </c>
    </row>
    <row r="780" spans="1:16" x14ac:dyDescent="0.3">
      <c r="A780" s="101">
        <v>45565</v>
      </c>
      <c r="B780" s="106" t="str">
        <f t="shared" si="48"/>
        <v>Monday</v>
      </c>
      <c r="C780" s="108">
        <v>669.98</v>
      </c>
      <c r="D780" s="108">
        <v>670</v>
      </c>
      <c r="E780" s="108">
        <v>660</v>
      </c>
      <c r="F780" s="108">
        <v>662.53</v>
      </c>
      <c r="G780" s="108">
        <v>4547</v>
      </c>
      <c r="H780" s="111">
        <f t="shared" si="50"/>
        <v>-4.8814923848718795E-3</v>
      </c>
      <c r="J780" s="102">
        <f t="shared" si="49"/>
        <v>45565</v>
      </c>
      <c r="K780" s="108">
        <f>_xlfn.XLOOKUP($J780,'Stock Data'!$J$2:$J$1239,'Stock Data'!K$2:K$1239)</f>
        <v>81271.08</v>
      </c>
      <c r="L780" s="108">
        <f>_xlfn.XLOOKUP($J780,'Stock Data'!$J$2:$J$1239,'Stock Data'!L$2:L$1239)</f>
        <v>81321.63</v>
      </c>
      <c r="M780" s="108">
        <f>_xlfn.XLOOKUP($J780,'Stock Data'!$J$2:$J$1239,'Stock Data'!M$2:M$1239)</f>
        <v>80352.22</v>
      </c>
      <c r="N780" s="108">
        <f>_xlfn.XLOOKUP($J780,'Stock Data'!$J$2:$J$1239,'Stock Data'!N$2:N$1239)</f>
        <v>81114.2</v>
      </c>
      <c r="O780" s="108">
        <f>_xlfn.XLOOKUP($J780,'Stock Data'!$J$2:$J$1239,'Stock Data'!O$2:O$1239)</f>
        <v>116757310</v>
      </c>
      <c r="P780" s="111">
        <f t="shared" si="51"/>
        <v>-2.1887727631199668E-3</v>
      </c>
    </row>
    <row r="781" spans="1:16" x14ac:dyDescent="0.3">
      <c r="A781" s="101">
        <v>45566</v>
      </c>
      <c r="B781" s="106" t="str">
        <f t="shared" si="48"/>
        <v>Tuesday</v>
      </c>
      <c r="C781" s="108">
        <v>669.95</v>
      </c>
      <c r="D781" s="108">
        <v>669.95</v>
      </c>
      <c r="E781" s="108">
        <v>636</v>
      </c>
      <c r="F781" s="108">
        <v>665.01</v>
      </c>
      <c r="G781" s="108">
        <v>4249</v>
      </c>
      <c r="H781" s="111">
        <f t="shared" si="50"/>
        <v>3.7432267218088515E-3</v>
      </c>
      <c r="J781" s="102">
        <f t="shared" si="49"/>
        <v>45566</v>
      </c>
      <c r="K781" s="108">
        <f>_xlfn.XLOOKUP($J781,'Stock Data'!$J$2:$J$1239,'Stock Data'!K$2:K$1239)</f>
        <v>81199.429999999993</v>
      </c>
      <c r="L781" s="108">
        <f>_xlfn.XLOOKUP($J781,'Stock Data'!$J$2:$J$1239,'Stock Data'!L$2:L$1239)</f>
        <v>81980.36</v>
      </c>
      <c r="M781" s="108">
        <f>_xlfn.XLOOKUP($J781,'Stock Data'!$J$2:$J$1239,'Stock Data'!M$2:M$1239)</f>
        <v>81119.240000000005</v>
      </c>
      <c r="N781" s="108">
        <f>_xlfn.XLOOKUP($J781,'Stock Data'!$J$2:$J$1239,'Stock Data'!N$2:N$1239)</f>
        <v>81804.59</v>
      </c>
      <c r="O781" s="108">
        <f>_xlfn.XLOOKUP($J781,'Stock Data'!$J$2:$J$1239,'Stock Data'!O$2:O$1239)</f>
        <v>191149995</v>
      </c>
      <c r="P781" s="111">
        <f t="shared" si="51"/>
        <v>8.5113334040155669E-3</v>
      </c>
    </row>
    <row r="782" spans="1:16" x14ac:dyDescent="0.3">
      <c r="A782" s="101">
        <v>45567</v>
      </c>
      <c r="B782" s="106" t="str">
        <f t="shared" si="48"/>
        <v>Wednesday</v>
      </c>
      <c r="C782" s="108">
        <v>665</v>
      </c>
      <c r="D782" s="108">
        <v>669</v>
      </c>
      <c r="E782" s="108">
        <v>650.9</v>
      </c>
      <c r="F782" s="108">
        <v>656.96</v>
      </c>
      <c r="G782" s="108">
        <v>4304</v>
      </c>
      <c r="H782" s="111">
        <f t="shared" si="50"/>
        <v>-1.2105081126599531E-2</v>
      </c>
      <c r="J782" s="102">
        <f t="shared" si="49"/>
        <v>45567</v>
      </c>
      <c r="K782" s="108">
        <f>_xlfn.XLOOKUP($J782,'Stock Data'!$J$2:$J$1239,'Stock Data'!K$2:K$1239)</f>
        <v>81706.429999999993</v>
      </c>
      <c r="L782" s="108">
        <f>_xlfn.XLOOKUP($J782,'Stock Data'!$J$2:$J$1239,'Stock Data'!L$2:L$1239)</f>
        <v>82360.28</v>
      </c>
      <c r="M782" s="108">
        <f>_xlfn.XLOOKUP($J782,'Stock Data'!$J$2:$J$1239,'Stock Data'!M$2:M$1239)</f>
        <v>81529.45</v>
      </c>
      <c r="N782" s="108">
        <f>_xlfn.XLOOKUP($J782,'Stock Data'!$J$2:$J$1239,'Stock Data'!N$2:N$1239)</f>
        <v>81967</v>
      </c>
      <c r="O782" s="108">
        <f>_xlfn.XLOOKUP($J782,'Stock Data'!$J$2:$J$1239,'Stock Data'!O$2:O$1239)</f>
        <v>154646093</v>
      </c>
      <c r="P782" s="111">
        <f t="shared" si="51"/>
        <v>1.9853409203567122E-3</v>
      </c>
    </row>
    <row r="783" spans="1:16" x14ac:dyDescent="0.3">
      <c r="A783" s="101">
        <v>45568</v>
      </c>
      <c r="B783" s="106" t="str">
        <f t="shared" si="48"/>
        <v>Thursday</v>
      </c>
      <c r="C783" s="108">
        <v>668</v>
      </c>
      <c r="D783" s="108">
        <v>668</v>
      </c>
      <c r="E783" s="108">
        <v>661</v>
      </c>
      <c r="F783" s="108">
        <v>662.52</v>
      </c>
      <c r="G783" s="108">
        <v>3364</v>
      </c>
      <c r="H783" s="111">
        <f t="shared" si="50"/>
        <v>8.4632245494397611E-3</v>
      </c>
      <c r="J783" s="102">
        <f t="shared" si="49"/>
        <v>45568</v>
      </c>
      <c r="K783" s="108">
        <f>_xlfn.XLOOKUP($J783,'Stock Data'!$J$2:$J$1239,'Stock Data'!K$2:K$1239)</f>
        <v>82076.34</v>
      </c>
      <c r="L783" s="108">
        <f>_xlfn.XLOOKUP($J783,'Stock Data'!$J$2:$J$1239,'Stock Data'!L$2:L$1239)</f>
        <v>82958.73</v>
      </c>
      <c r="M783" s="108">
        <f>_xlfn.XLOOKUP($J783,'Stock Data'!$J$2:$J$1239,'Stock Data'!M$2:M$1239)</f>
        <v>81981.5</v>
      </c>
      <c r="N783" s="108">
        <f>_xlfn.XLOOKUP($J783,'Stock Data'!$J$2:$J$1239,'Stock Data'!N$2:N$1239)</f>
        <v>82721.759999999995</v>
      </c>
      <c r="O783" s="108">
        <f>_xlfn.XLOOKUP($J783,'Stock Data'!$J$2:$J$1239,'Stock Data'!O$2:O$1239)</f>
        <v>159625475</v>
      </c>
      <c r="P783" s="111">
        <f t="shared" si="51"/>
        <v>9.208095941049382E-3</v>
      </c>
    </row>
    <row r="784" spans="1:16" x14ac:dyDescent="0.3">
      <c r="A784" s="101">
        <v>45569</v>
      </c>
      <c r="B784" s="106" t="str">
        <f t="shared" si="48"/>
        <v>Friday</v>
      </c>
      <c r="C784" s="108">
        <v>661.99</v>
      </c>
      <c r="D784" s="108">
        <v>672</v>
      </c>
      <c r="E784" s="108">
        <v>660</v>
      </c>
      <c r="F784" s="108">
        <v>663.55</v>
      </c>
      <c r="G784" s="108">
        <v>3010</v>
      </c>
      <c r="H784" s="111">
        <f t="shared" si="50"/>
        <v>1.5546700476966322E-3</v>
      </c>
      <c r="J784" s="102">
        <f t="shared" si="49"/>
        <v>45569</v>
      </c>
      <c r="K784" s="108">
        <f>_xlfn.XLOOKUP($J784,'Stock Data'!$J$2:$J$1239,'Stock Data'!K$2:K$1239)</f>
        <v>82804.3</v>
      </c>
      <c r="L784" s="108">
        <f>_xlfn.XLOOKUP($J784,'Stock Data'!$J$2:$J$1239,'Stock Data'!L$2:L$1239)</f>
        <v>83605.72</v>
      </c>
      <c r="M784" s="108">
        <f>_xlfn.XLOOKUP($J784,'Stock Data'!$J$2:$J$1239,'Stock Data'!M$2:M$1239)</f>
        <v>82594.789999999994</v>
      </c>
      <c r="N784" s="108">
        <f>_xlfn.XLOOKUP($J784,'Stock Data'!$J$2:$J$1239,'Stock Data'!N$2:N$1239)</f>
        <v>83531.95</v>
      </c>
      <c r="O784" s="108">
        <f>_xlfn.XLOOKUP($J784,'Stock Data'!$J$2:$J$1239,'Stock Data'!O$2:O$1239)</f>
        <v>173692831</v>
      </c>
      <c r="P784" s="111">
        <f t="shared" si="51"/>
        <v>9.7941581513739835E-3</v>
      </c>
    </row>
    <row r="785" spans="1:16" x14ac:dyDescent="0.3">
      <c r="A785" s="101">
        <v>45572</v>
      </c>
      <c r="B785" s="106" t="str">
        <f t="shared" si="48"/>
        <v>Monday</v>
      </c>
      <c r="C785" s="108">
        <v>681</v>
      </c>
      <c r="D785" s="108">
        <v>689</v>
      </c>
      <c r="E785" s="108">
        <v>668</v>
      </c>
      <c r="F785" s="108">
        <v>677.25</v>
      </c>
      <c r="G785" s="108">
        <v>57835</v>
      </c>
      <c r="H785" s="111">
        <f t="shared" si="50"/>
        <v>2.0646522492653224E-2</v>
      </c>
      <c r="J785" s="102">
        <f t="shared" si="49"/>
        <v>45572</v>
      </c>
      <c r="K785" s="108">
        <f>_xlfn.XLOOKUP($J785,'Stock Data'!$J$2:$J$1239,'Stock Data'!K$2:K$1239)</f>
        <v>83651.990000000005</v>
      </c>
      <c r="L785" s="108">
        <f>_xlfn.XLOOKUP($J785,'Stock Data'!$J$2:$J$1239,'Stock Data'!L$2:L$1239)</f>
        <v>85047.81</v>
      </c>
      <c r="M785" s="108">
        <f>_xlfn.XLOOKUP($J785,'Stock Data'!$J$2:$J$1239,'Stock Data'!M$2:M$1239)</f>
        <v>83303.539999999994</v>
      </c>
      <c r="N785" s="108">
        <f>_xlfn.XLOOKUP($J785,'Stock Data'!$J$2:$J$1239,'Stock Data'!N$2:N$1239)</f>
        <v>84910.29</v>
      </c>
      <c r="O785" s="108">
        <f>_xlfn.XLOOKUP($J785,'Stock Data'!$J$2:$J$1239,'Stock Data'!O$2:O$1239)</f>
        <v>281013466</v>
      </c>
      <c r="P785" s="111">
        <f t="shared" si="51"/>
        <v>1.6500752107427116E-2</v>
      </c>
    </row>
    <row r="786" spans="1:16" x14ac:dyDescent="0.3">
      <c r="A786" s="101">
        <v>45573</v>
      </c>
      <c r="B786" s="106" t="str">
        <f t="shared" si="48"/>
        <v>Tuesday</v>
      </c>
      <c r="C786" s="108">
        <v>682</v>
      </c>
      <c r="D786" s="108">
        <v>685</v>
      </c>
      <c r="E786" s="108">
        <v>672</v>
      </c>
      <c r="F786" s="108">
        <v>672.98</v>
      </c>
      <c r="G786" s="108">
        <v>7413</v>
      </c>
      <c r="H786" s="111">
        <f t="shared" si="50"/>
        <v>-6.3049095607234876E-3</v>
      </c>
      <c r="J786" s="102">
        <f t="shared" si="49"/>
        <v>45573</v>
      </c>
      <c r="K786" s="108">
        <f>_xlfn.XLOOKUP($J786,'Stock Data'!$J$2:$J$1239,'Stock Data'!K$2:K$1239)</f>
        <v>84905.56</v>
      </c>
      <c r="L786" s="108">
        <f>_xlfn.XLOOKUP($J786,'Stock Data'!$J$2:$J$1239,'Stock Data'!L$2:L$1239)</f>
        <v>85824.27</v>
      </c>
      <c r="M786" s="108">
        <f>_xlfn.XLOOKUP($J786,'Stock Data'!$J$2:$J$1239,'Stock Data'!M$2:M$1239)</f>
        <v>84897.98</v>
      </c>
      <c r="N786" s="108">
        <f>_xlfn.XLOOKUP($J786,'Stock Data'!$J$2:$J$1239,'Stock Data'!N$2:N$1239)</f>
        <v>85663.97</v>
      </c>
      <c r="O786" s="108">
        <f>_xlfn.XLOOKUP($J786,'Stock Data'!$J$2:$J$1239,'Stock Data'!O$2:O$1239)</f>
        <v>283714499</v>
      </c>
      <c r="P786" s="111">
        <f t="shared" si="51"/>
        <v>8.8761915664168339E-3</v>
      </c>
    </row>
    <row r="787" spans="1:16" x14ac:dyDescent="0.3">
      <c r="A787" s="101">
        <v>45574</v>
      </c>
      <c r="B787" s="106" t="str">
        <f t="shared" si="48"/>
        <v>Wednesday</v>
      </c>
      <c r="C787" s="108">
        <v>680</v>
      </c>
      <c r="D787" s="108">
        <v>688</v>
      </c>
      <c r="E787" s="108">
        <v>675.01</v>
      </c>
      <c r="F787" s="108">
        <v>679.97</v>
      </c>
      <c r="G787" s="108">
        <v>35068</v>
      </c>
      <c r="H787" s="111">
        <f t="shared" si="50"/>
        <v>1.0386638533091635E-2</v>
      </c>
      <c r="J787" s="102">
        <f t="shared" si="49"/>
        <v>45574</v>
      </c>
      <c r="K787" s="108">
        <f>_xlfn.XLOOKUP($J787,'Stock Data'!$J$2:$J$1239,'Stock Data'!K$2:K$1239)</f>
        <v>85823.81</v>
      </c>
      <c r="L787" s="108">
        <f>_xlfn.XLOOKUP($J787,'Stock Data'!$J$2:$J$1239,'Stock Data'!L$2:L$1239)</f>
        <v>86451.42</v>
      </c>
      <c r="M787" s="108">
        <f>_xlfn.XLOOKUP($J787,'Stock Data'!$J$2:$J$1239,'Stock Data'!M$2:M$1239)</f>
        <v>85444.3</v>
      </c>
      <c r="N787" s="108">
        <f>_xlfn.XLOOKUP($J787,'Stock Data'!$J$2:$J$1239,'Stock Data'!N$2:N$1239)</f>
        <v>85669.27</v>
      </c>
      <c r="O787" s="108">
        <f>_xlfn.XLOOKUP($J787,'Stock Data'!$J$2:$J$1239,'Stock Data'!O$2:O$1239)</f>
        <v>349287138</v>
      </c>
      <c r="P787" s="111">
        <f t="shared" si="51"/>
        <v>6.1869651850164192E-5</v>
      </c>
    </row>
    <row r="788" spans="1:16" x14ac:dyDescent="0.3">
      <c r="A788" s="101">
        <v>45575</v>
      </c>
      <c r="B788" s="106" t="str">
        <f t="shared" si="48"/>
        <v>Thursday</v>
      </c>
      <c r="C788" s="108">
        <v>685</v>
      </c>
      <c r="D788" s="108">
        <v>685</v>
      </c>
      <c r="E788" s="108">
        <v>675.01</v>
      </c>
      <c r="F788" s="108">
        <v>683.57</v>
      </c>
      <c r="G788" s="108">
        <v>4933</v>
      </c>
      <c r="H788" s="111">
        <f t="shared" si="50"/>
        <v>5.2943512213774468E-3</v>
      </c>
      <c r="J788" s="102">
        <f t="shared" si="49"/>
        <v>45575</v>
      </c>
      <c r="K788" s="108">
        <f>_xlfn.XLOOKUP($J788,'Stock Data'!$J$2:$J$1239,'Stock Data'!K$2:K$1239)</f>
        <v>85743.41</v>
      </c>
      <c r="L788" s="108">
        <f>_xlfn.XLOOKUP($J788,'Stock Data'!$J$2:$J$1239,'Stock Data'!L$2:L$1239)</f>
        <v>86013.46</v>
      </c>
      <c r="M788" s="108">
        <f>_xlfn.XLOOKUP($J788,'Stock Data'!$J$2:$J$1239,'Stock Data'!M$2:M$1239)</f>
        <v>85425.74</v>
      </c>
      <c r="N788" s="108">
        <f>_xlfn.XLOOKUP($J788,'Stock Data'!$J$2:$J$1239,'Stock Data'!N$2:N$1239)</f>
        <v>85453.22</v>
      </c>
      <c r="O788" s="108">
        <f>_xlfn.XLOOKUP($J788,'Stock Data'!$J$2:$J$1239,'Stock Data'!O$2:O$1239)</f>
        <v>293943274</v>
      </c>
      <c r="P788" s="111">
        <f t="shared" si="51"/>
        <v>-2.5219077972767003E-3</v>
      </c>
    </row>
    <row r="789" spans="1:16" x14ac:dyDescent="0.3">
      <c r="A789" s="101">
        <v>45576</v>
      </c>
      <c r="B789" s="106" t="str">
        <f t="shared" si="48"/>
        <v>Friday</v>
      </c>
      <c r="C789" s="108">
        <v>700</v>
      </c>
      <c r="D789" s="108">
        <v>751.93</v>
      </c>
      <c r="E789" s="108">
        <v>700</v>
      </c>
      <c r="F789" s="108">
        <v>751.93</v>
      </c>
      <c r="G789" s="108">
        <v>58921</v>
      </c>
      <c r="H789" s="111">
        <f t="shared" si="50"/>
        <v>0.10000438872390523</v>
      </c>
      <c r="J789" s="102">
        <f t="shared" si="49"/>
        <v>45576</v>
      </c>
      <c r="K789" s="108">
        <f>_xlfn.XLOOKUP($J789,'Stock Data'!$J$2:$J$1239,'Stock Data'!K$2:K$1239)</f>
        <v>85432.84</v>
      </c>
      <c r="L789" s="108">
        <f>_xlfn.XLOOKUP($J789,'Stock Data'!$J$2:$J$1239,'Stock Data'!L$2:L$1239)</f>
        <v>85750.18</v>
      </c>
      <c r="M789" s="108">
        <f>_xlfn.XLOOKUP($J789,'Stock Data'!$J$2:$J$1239,'Stock Data'!M$2:M$1239)</f>
        <v>84774.45</v>
      </c>
      <c r="N789" s="108">
        <f>_xlfn.XLOOKUP($J789,'Stock Data'!$J$2:$J$1239,'Stock Data'!N$2:N$1239)</f>
        <v>85483.4</v>
      </c>
      <c r="O789" s="108">
        <f>_xlfn.XLOOKUP($J789,'Stock Data'!$J$2:$J$1239,'Stock Data'!O$2:O$1239)</f>
        <v>295018853</v>
      </c>
      <c r="P789" s="111">
        <f t="shared" si="51"/>
        <v>3.5317569074627046E-4</v>
      </c>
    </row>
    <row r="790" spans="1:16" x14ac:dyDescent="0.3">
      <c r="A790" s="101">
        <v>45579</v>
      </c>
      <c r="B790" s="106" t="str">
        <f t="shared" si="48"/>
        <v>Monday</v>
      </c>
      <c r="C790" s="108">
        <v>770</v>
      </c>
      <c r="D790" s="108">
        <v>819.99</v>
      </c>
      <c r="E790" s="108">
        <v>770</v>
      </c>
      <c r="F790" s="108">
        <v>814.35</v>
      </c>
      <c r="G790" s="108">
        <v>58905</v>
      </c>
      <c r="H790" s="111">
        <f t="shared" si="50"/>
        <v>8.301304642719412E-2</v>
      </c>
      <c r="J790" s="102">
        <f t="shared" si="49"/>
        <v>45579</v>
      </c>
      <c r="K790" s="108">
        <f>_xlfn.XLOOKUP($J790,'Stock Data'!$J$2:$J$1239,'Stock Data'!K$2:K$1239)</f>
        <v>85596.9</v>
      </c>
      <c r="L790" s="108">
        <f>_xlfn.XLOOKUP($J790,'Stock Data'!$J$2:$J$1239,'Stock Data'!L$2:L$1239)</f>
        <v>86105.02</v>
      </c>
      <c r="M790" s="108">
        <f>_xlfn.XLOOKUP($J790,'Stock Data'!$J$2:$J$1239,'Stock Data'!M$2:M$1239)</f>
        <v>85156.11</v>
      </c>
      <c r="N790" s="108">
        <f>_xlfn.XLOOKUP($J790,'Stock Data'!$J$2:$J$1239,'Stock Data'!N$2:N$1239)</f>
        <v>85261.38</v>
      </c>
      <c r="O790" s="108">
        <f>_xlfn.XLOOKUP($J790,'Stock Data'!$J$2:$J$1239,'Stock Data'!O$2:O$1239)</f>
        <v>263517705</v>
      </c>
      <c r="P790" s="111">
        <f t="shared" si="51"/>
        <v>-2.5972294036033842E-3</v>
      </c>
    </row>
    <row r="791" spans="1:16" x14ac:dyDescent="0.3">
      <c r="A791" s="101">
        <v>45580</v>
      </c>
      <c r="B791" s="106" t="str">
        <f t="shared" si="48"/>
        <v>Tuesday</v>
      </c>
      <c r="C791" s="108">
        <v>818.99</v>
      </c>
      <c r="D791" s="108">
        <v>820</v>
      </c>
      <c r="E791" s="108">
        <v>790</v>
      </c>
      <c r="F791" s="108">
        <v>790.82</v>
      </c>
      <c r="G791" s="108">
        <v>21107</v>
      </c>
      <c r="H791" s="111">
        <f t="shared" si="50"/>
        <v>-2.8894210106219651E-2</v>
      </c>
      <c r="J791" s="102">
        <f t="shared" si="49"/>
        <v>45580</v>
      </c>
      <c r="K791" s="108">
        <f>_xlfn.XLOOKUP($J791,'Stock Data'!$J$2:$J$1239,'Stock Data'!K$2:K$1239)</f>
        <v>85264.93</v>
      </c>
      <c r="L791" s="108">
        <f>_xlfn.XLOOKUP($J791,'Stock Data'!$J$2:$J$1239,'Stock Data'!L$2:L$1239)</f>
        <v>85893.99</v>
      </c>
      <c r="M791" s="108">
        <f>_xlfn.XLOOKUP($J791,'Stock Data'!$J$2:$J$1239,'Stock Data'!M$2:M$1239)</f>
        <v>84856.21</v>
      </c>
      <c r="N791" s="108">
        <f>_xlfn.XLOOKUP($J791,'Stock Data'!$J$2:$J$1239,'Stock Data'!N$2:N$1239)</f>
        <v>85840.34</v>
      </c>
      <c r="O791" s="108">
        <f>_xlfn.XLOOKUP($J791,'Stock Data'!$J$2:$J$1239,'Stock Data'!O$2:O$1239)</f>
        <v>251622002</v>
      </c>
      <c r="P791" s="111">
        <f t="shared" si="51"/>
        <v>6.7904131976281859E-3</v>
      </c>
    </row>
    <row r="792" spans="1:16" x14ac:dyDescent="0.3">
      <c r="A792" s="101">
        <v>45581</v>
      </c>
      <c r="B792" s="106" t="str">
        <f t="shared" si="48"/>
        <v>Wednesday</v>
      </c>
      <c r="C792" s="108">
        <v>791.01</v>
      </c>
      <c r="D792" s="108">
        <v>799</v>
      </c>
      <c r="E792" s="108">
        <v>783</v>
      </c>
      <c r="F792" s="108">
        <v>787.49</v>
      </c>
      <c r="G792" s="108">
        <v>9386</v>
      </c>
      <c r="H792" s="111">
        <f t="shared" si="50"/>
        <v>-4.2108191497433559E-3</v>
      </c>
      <c r="J792" s="102">
        <f t="shared" si="49"/>
        <v>45581</v>
      </c>
      <c r="K792" s="108">
        <f>_xlfn.XLOOKUP($J792,'Stock Data'!$J$2:$J$1239,'Stock Data'!K$2:K$1239)</f>
        <v>86060.69</v>
      </c>
      <c r="L792" s="108">
        <f>_xlfn.XLOOKUP($J792,'Stock Data'!$J$2:$J$1239,'Stock Data'!L$2:L$1239)</f>
        <v>86513.46</v>
      </c>
      <c r="M792" s="108">
        <f>_xlfn.XLOOKUP($J792,'Stock Data'!$J$2:$J$1239,'Stock Data'!M$2:M$1239)</f>
        <v>85948.05</v>
      </c>
      <c r="N792" s="108">
        <f>_xlfn.XLOOKUP($J792,'Stock Data'!$J$2:$J$1239,'Stock Data'!N$2:N$1239)</f>
        <v>86205.66</v>
      </c>
      <c r="O792" s="108">
        <f>_xlfn.XLOOKUP($J792,'Stock Data'!$J$2:$J$1239,'Stock Data'!O$2:O$1239)</f>
        <v>259491201</v>
      </c>
      <c r="P792" s="111">
        <f t="shared" si="51"/>
        <v>4.2558079336592449E-3</v>
      </c>
    </row>
    <row r="793" spans="1:16" x14ac:dyDescent="0.3">
      <c r="A793" s="101">
        <v>45582</v>
      </c>
      <c r="B793" s="106" t="str">
        <f t="shared" si="48"/>
        <v>Thursday</v>
      </c>
      <c r="C793" s="108">
        <v>798.99</v>
      </c>
      <c r="D793" s="108">
        <v>798.99</v>
      </c>
      <c r="E793" s="108">
        <v>775</v>
      </c>
      <c r="F793" s="108">
        <v>788.1</v>
      </c>
      <c r="G793" s="108">
        <v>3095</v>
      </c>
      <c r="H793" s="111">
        <f t="shared" si="50"/>
        <v>7.7461301095888664E-4</v>
      </c>
      <c r="J793" s="102">
        <f t="shared" si="49"/>
        <v>45582</v>
      </c>
      <c r="K793" s="108">
        <f>_xlfn.XLOOKUP($J793,'Stock Data'!$J$2:$J$1239,'Stock Data'!K$2:K$1239)</f>
        <v>86439.57</v>
      </c>
      <c r="L793" s="108">
        <f>_xlfn.XLOOKUP($J793,'Stock Data'!$J$2:$J$1239,'Stock Data'!L$2:L$1239)</f>
        <v>86520.29</v>
      </c>
      <c r="M793" s="108">
        <f>_xlfn.XLOOKUP($J793,'Stock Data'!$J$2:$J$1239,'Stock Data'!M$2:M$1239)</f>
        <v>85539.19</v>
      </c>
      <c r="N793" s="108">
        <f>_xlfn.XLOOKUP($J793,'Stock Data'!$J$2:$J$1239,'Stock Data'!N$2:N$1239)</f>
        <v>85585.43</v>
      </c>
      <c r="O793" s="108">
        <f>_xlfn.XLOOKUP($J793,'Stock Data'!$J$2:$J$1239,'Stock Data'!O$2:O$1239)</f>
        <v>219878282</v>
      </c>
      <c r="P793" s="111">
        <f t="shared" si="51"/>
        <v>-7.1947712017982396E-3</v>
      </c>
    </row>
    <row r="794" spans="1:16" x14ac:dyDescent="0.3">
      <c r="A794" s="101">
        <v>45583</v>
      </c>
      <c r="B794" s="106" t="str">
        <f t="shared" si="48"/>
        <v>Friday</v>
      </c>
      <c r="C794" s="108">
        <v>797.99</v>
      </c>
      <c r="D794" s="108">
        <v>800</v>
      </c>
      <c r="E794" s="108">
        <v>775.2</v>
      </c>
      <c r="F794" s="108">
        <v>791.85</v>
      </c>
      <c r="G794" s="108">
        <v>3725</v>
      </c>
      <c r="H794" s="111">
        <f t="shared" si="50"/>
        <v>4.7582794061667303E-3</v>
      </c>
      <c r="J794" s="102">
        <f t="shared" si="49"/>
        <v>45583</v>
      </c>
      <c r="K794" s="108">
        <f>_xlfn.XLOOKUP($J794,'Stock Data'!$J$2:$J$1239,'Stock Data'!K$2:K$1239)</f>
        <v>85638.58</v>
      </c>
      <c r="L794" s="108">
        <f>_xlfn.XLOOKUP($J794,'Stock Data'!$J$2:$J$1239,'Stock Data'!L$2:L$1239)</f>
        <v>85773.82</v>
      </c>
      <c r="M794" s="108">
        <f>_xlfn.XLOOKUP($J794,'Stock Data'!$J$2:$J$1239,'Stock Data'!M$2:M$1239)</f>
        <v>85120.9</v>
      </c>
      <c r="N794" s="108">
        <f>_xlfn.XLOOKUP($J794,'Stock Data'!$J$2:$J$1239,'Stock Data'!N$2:N$1239)</f>
        <v>85250.09</v>
      </c>
      <c r="O794" s="108">
        <f>_xlfn.XLOOKUP($J794,'Stock Data'!$J$2:$J$1239,'Stock Data'!O$2:O$1239)</f>
        <v>152919391</v>
      </c>
      <c r="P794" s="111">
        <f t="shared" si="51"/>
        <v>-3.9181902807521856E-3</v>
      </c>
    </row>
    <row r="795" spans="1:16" x14ac:dyDescent="0.3">
      <c r="A795" s="101">
        <v>45586</v>
      </c>
      <c r="B795" s="106" t="str">
        <f t="shared" si="48"/>
        <v>Monday</v>
      </c>
      <c r="C795" s="108">
        <v>780</v>
      </c>
      <c r="D795" s="108">
        <v>818</v>
      </c>
      <c r="E795" s="108">
        <v>780</v>
      </c>
      <c r="F795" s="108">
        <v>806.14</v>
      </c>
      <c r="G795" s="108">
        <v>14285</v>
      </c>
      <c r="H795" s="111">
        <f t="shared" si="50"/>
        <v>1.8046347161709872E-2</v>
      </c>
      <c r="J795" s="102">
        <f t="shared" si="49"/>
        <v>45586</v>
      </c>
      <c r="K795" s="108">
        <f>_xlfn.XLOOKUP($J795,'Stock Data'!$J$2:$J$1239,'Stock Data'!K$2:K$1239)</f>
        <v>85353.34</v>
      </c>
      <c r="L795" s="108">
        <f>_xlfn.XLOOKUP($J795,'Stock Data'!$J$2:$J$1239,'Stock Data'!L$2:L$1239)</f>
        <v>86172.79</v>
      </c>
      <c r="M795" s="108">
        <f>_xlfn.XLOOKUP($J795,'Stock Data'!$J$2:$J$1239,'Stock Data'!M$2:M$1239)</f>
        <v>85349.32</v>
      </c>
      <c r="N795" s="108">
        <f>_xlfn.XLOOKUP($J795,'Stock Data'!$J$2:$J$1239,'Stock Data'!N$2:N$1239)</f>
        <v>86057.51</v>
      </c>
      <c r="O795" s="108">
        <f>_xlfn.XLOOKUP($J795,'Stock Data'!$J$2:$J$1239,'Stock Data'!O$2:O$1239)</f>
        <v>240442007</v>
      </c>
      <c r="P795" s="111">
        <f t="shared" si="51"/>
        <v>9.4711923471282929E-3</v>
      </c>
    </row>
    <row r="796" spans="1:16" x14ac:dyDescent="0.3">
      <c r="A796" s="101">
        <v>45587</v>
      </c>
      <c r="B796" s="106" t="str">
        <f t="shared" si="48"/>
        <v>Tuesday</v>
      </c>
      <c r="C796" s="108">
        <v>808</v>
      </c>
      <c r="D796" s="108">
        <v>850</v>
      </c>
      <c r="E796" s="108">
        <v>799</v>
      </c>
      <c r="F796" s="108">
        <v>844.72</v>
      </c>
      <c r="G796" s="108">
        <v>20948</v>
      </c>
      <c r="H796" s="111">
        <f t="shared" si="50"/>
        <v>4.7857692212270875E-2</v>
      </c>
      <c r="J796" s="102">
        <f t="shared" si="49"/>
        <v>45587</v>
      </c>
      <c r="K796" s="108">
        <f>_xlfn.XLOOKUP($J796,'Stock Data'!$J$2:$J$1239,'Stock Data'!K$2:K$1239)</f>
        <v>86294.7</v>
      </c>
      <c r="L796" s="108">
        <f>_xlfn.XLOOKUP($J796,'Stock Data'!$J$2:$J$1239,'Stock Data'!L$2:L$1239)</f>
        <v>86846.03</v>
      </c>
      <c r="M796" s="108">
        <f>_xlfn.XLOOKUP($J796,'Stock Data'!$J$2:$J$1239,'Stock Data'!M$2:M$1239)</f>
        <v>86294.69</v>
      </c>
      <c r="N796" s="108">
        <f>_xlfn.XLOOKUP($J796,'Stock Data'!$J$2:$J$1239,'Stock Data'!N$2:N$1239)</f>
        <v>86466.57</v>
      </c>
      <c r="O796" s="108">
        <f>_xlfn.XLOOKUP($J796,'Stock Data'!$J$2:$J$1239,'Stock Data'!O$2:O$1239)</f>
        <v>415551315</v>
      </c>
      <c r="P796" s="111">
        <f t="shared" si="51"/>
        <v>4.7533329746586002E-3</v>
      </c>
    </row>
    <row r="797" spans="1:16" x14ac:dyDescent="0.3">
      <c r="A797" s="101">
        <v>45588</v>
      </c>
      <c r="B797" s="106" t="str">
        <f t="shared" si="48"/>
        <v>Wednesday</v>
      </c>
      <c r="C797" s="108">
        <v>860</v>
      </c>
      <c r="D797" s="108">
        <v>860</v>
      </c>
      <c r="E797" s="108">
        <v>827</v>
      </c>
      <c r="F797" s="108">
        <v>831.28</v>
      </c>
      <c r="G797" s="108">
        <v>9953</v>
      </c>
      <c r="H797" s="111">
        <f t="shared" si="50"/>
        <v>-1.5910597594469236E-2</v>
      </c>
      <c r="J797" s="102">
        <f t="shared" si="49"/>
        <v>45588</v>
      </c>
      <c r="K797" s="108">
        <f>_xlfn.XLOOKUP($J797,'Stock Data'!$J$2:$J$1239,'Stock Data'!K$2:K$1239)</f>
        <v>86667.99</v>
      </c>
      <c r="L797" s="108">
        <f>_xlfn.XLOOKUP($J797,'Stock Data'!$J$2:$J$1239,'Stock Data'!L$2:L$1239)</f>
        <v>87309.22</v>
      </c>
      <c r="M797" s="108">
        <f>_xlfn.XLOOKUP($J797,'Stock Data'!$J$2:$J$1239,'Stock Data'!M$2:M$1239)</f>
        <v>86284.25</v>
      </c>
      <c r="N797" s="108">
        <f>_xlfn.XLOOKUP($J797,'Stock Data'!$J$2:$J$1239,'Stock Data'!N$2:N$1239)</f>
        <v>87194.53</v>
      </c>
      <c r="O797" s="108">
        <f>_xlfn.XLOOKUP($J797,'Stock Data'!$J$2:$J$1239,'Stock Data'!O$2:O$1239)</f>
        <v>424366439</v>
      </c>
      <c r="P797" s="111">
        <f t="shared" si="51"/>
        <v>8.4189762586857758E-3</v>
      </c>
    </row>
    <row r="798" spans="1:16" x14ac:dyDescent="0.3">
      <c r="A798" s="101">
        <v>45589</v>
      </c>
      <c r="B798" s="106" t="str">
        <f t="shared" si="48"/>
        <v>Thursday</v>
      </c>
      <c r="C798" s="108">
        <v>830</v>
      </c>
      <c r="D798" s="108">
        <v>830</v>
      </c>
      <c r="E798" s="108">
        <v>751</v>
      </c>
      <c r="F798" s="108">
        <v>820.3</v>
      </c>
      <c r="G798" s="108">
        <v>6589</v>
      </c>
      <c r="H798" s="111">
        <f t="shared" si="50"/>
        <v>-1.320854585699165E-2</v>
      </c>
      <c r="J798" s="102">
        <f t="shared" si="49"/>
        <v>45589</v>
      </c>
      <c r="K798" s="108">
        <f>_xlfn.XLOOKUP($J798,'Stock Data'!$J$2:$J$1239,'Stock Data'!K$2:K$1239)</f>
        <v>87553.63</v>
      </c>
      <c r="L798" s="108">
        <f>_xlfn.XLOOKUP($J798,'Stock Data'!$J$2:$J$1239,'Stock Data'!L$2:L$1239)</f>
        <v>89126.15</v>
      </c>
      <c r="M798" s="108">
        <f>_xlfn.XLOOKUP($J798,'Stock Data'!$J$2:$J$1239,'Stock Data'!M$2:M$1239)</f>
        <v>87382.04</v>
      </c>
      <c r="N798" s="108">
        <f>_xlfn.XLOOKUP($J798,'Stock Data'!$J$2:$J$1239,'Stock Data'!N$2:N$1239)</f>
        <v>88945.98</v>
      </c>
      <c r="O798" s="108">
        <f>_xlfn.XLOOKUP($J798,'Stock Data'!$J$2:$J$1239,'Stock Data'!O$2:O$1239)</f>
        <v>458054021</v>
      </c>
      <c r="P798" s="111">
        <f t="shared" si="51"/>
        <v>2.0086695805344636E-2</v>
      </c>
    </row>
    <row r="799" spans="1:16" x14ac:dyDescent="0.3">
      <c r="A799" s="101">
        <v>45590</v>
      </c>
      <c r="B799" s="106" t="str">
        <f t="shared" si="48"/>
        <v>Friday</v>
      </c>
      <c r="C799" s="108">
        <v>830</v>
      </c>
      <c r="D799" s="108">
        <v>895</v>
      </c>
      <c r="E799" s="108">
        <v>813</v>
      </c>
      <c r="F799" s="108">
        <v>828.58</v>
      </c>
      <c r="G799" s="108">
        <v>5672</v>
      </c>
      <c r="H799" s="111">
        <f t="shared" si="50"/>
        <v>1.0093868097037774E-2</v>
      </c>
      <c r="J799" s="102">
        <f t="shared" si="49"/>
        <v>45590</v>
      </c>
      <c r="K799" s="108">
        <f>_xlfn.XLOOKUP($J799,'Stock Data'!$J$2:$J$1239,'Stock Data'!K$2:K$1239)</f>
        <v>89373.82</v>
      </c>
      <c r="L799" s="108">
        <f>_xlfn.XLOOKUP($J799,'Stock Data'!$J$2:$J$1239,'Stock Data'!L$2:L$1239)</f>
        <v>90593.61</v>
      </c>
      <c r="M799" s="108">
        <f>_xlfn.XLOOKUP($J799,'Stock Data'!$J$2:$J$1239,'Stock Data'!M$2:M$1239)</f>
        <v>89373.82</v>
      </c>
      <c r="N799" s="108">
        <f>_xlfn.XLOOKUP($J799,'Stock Data'!$J$2:$J$1239,'Stock Data'!N$2:N$1239)</f>
        <v>89993.96</v>
      </c>
      <c r="O799" s="108">
        <f>_xlfn.XLOOKUP($J799,'Stock Data'!$J$2:$J$1239,'Stock Data'!O$2:O$1239)</f>
        <v>365941166</v>
      </c>
      <c r="P799" s="111">
        <f t="shared" si="51"/>
        <v>1.1782207582624988E-2</v>
      </c>
    </row>
    <row r="800" spans="1:16" x14ac:dyDescent="0.3">
      <c r="A800" s="101">
        <v>45593</v>
      </c>
      <c r="B800" s="106" t="str">
        <f t="shared" si="48"/>
        <v>Monday</v>
      </c>
      <c r="C800" s="108">
        <v>814.5</v>
      </c>
      <c r="D800" s="108">
        <v>820</v>
      </c>
      <c r="E800" s="108">
        <v>750</v>
      </c>
      <c r="F800" s="108">
        <v>804.39</v>
      </c>
      <c r="G800" s="108">
        <v>6263</v>
      </c>
      <c r="H800" s="111">
        <f t="shared" si="50"/>
        <v>-2.9194525573873437E-2</v>
      </c>
      <c r="J800" s="102">
        <f t="shared" si="49"/>
        <v>45593</v>
      </c>
      <c r="K800" s="108">
        <f>_xlfn.XLOOKUP($J800,'Stock Data'!$J$2:$J$1239,'Stock Data'!K$2:K$1239)</f>
        <v>90633.65</v>
      </c>
      <c r="L800" s="108">
        <f>_xlfn.XLOOKUP($J800,'Stock Data'!$J$2:$J$1239,'Stock Data'!L$2:L$1239)</f>
        <v>91054.83</v>
      </c>
      <c r="M800" s="108">
        <f>_xlfn.XLOOKUP($J800,'Stock Data'!$J$2:$J$1239,'Stock Data'!M$2:M$1239)</f>
        <v>89732.73</v>
      </c>
      <c r="N800" s="108">
        <f>_xlfn.XLOOKUP($J800,'Stock Data'!$J$2:$J$1239,'Stock Data'!N$2:N$1239)</f>
        <v>90195.51</v>
      </c>
      <c r="O800" s="108">
        <f>_xlfn.XLOOKUP($J800,'Stock Data'!$J$2:$J$1239,'Stock Data'!O$2:O$1239)</f>
        <v>267244697</v>
      </c>
      <c r="P800" s="111">
        <f t="shared" si="51"/>
        <v>2.2395947461361669E-3</v>
      </c>
    </row>
    <row r="801" spans="1:16" x14ac:dyDescent="0.3">
      <c r="A801" s="101">
        <v>45594</v>
      </c>
      <c r="B801" s="106" t="str">
        <f t="shared" si="48"/>
        <v>Tuesday</v>
      </c>
      <c r="C801" s="108">
        <v>804.65</v>
      </c>
      <c r="D801" s="108">
        <v>825</v>
      </c>
      <c r="E801" s="108">
        <v>798</v>
      </c>
      <c r="F801" s="108">
        <v>816.61</v>
      </c>
      <c r="G801" s="108">
        <v>2398</v>
      </c>
      <c r="H801" s="111">
        <f t="shared" si="50"/>
        <v>1.5191635898009707E-2</v>
      </c>
      <c r="J801" s="102">
        <f t="shared" si="49"/>
        <v>45594</v>
      </c>
      <c r="K801" s="108">
        <f>_xlfn.XLOOKUP($J801,'Stock Data'!$J$2:$J$1239,'Stock Data'!K$2:K$1239)</f>
        <v>90509.48</v>
      </c>
      <c r="L801" s="108">
        <f>_xlfn.XLOOKUP($J801,'Stock Data'!$J$2:$J$1239,'Stock Data'!L$2:L$1239)</f>
        <v>91358.15</v>
      </c>
      <c r="M801" s="108">
        <f>_xlfn.XLOOKUP($J801,'Stock Data'!$J$2:$J$1239,'Stock Data'!M$2:M$1239)</f>
        <v>90449.41</v>
      </c>
      <c r="N801" s="108">
        <f>_xlfn.XLOOKUP($J801,'Stock Data'!$J$2:$J$1239,'Stock Data'!N$2:N$1239)</f>
        <v>90864.09</v>
      </c>
      <c r="O801" s="108">
        <f>_xlfn.XLOOKUP($J801,'Stock Data'!$J$2:$J$1239,'Stock Data'!O$2:O$1239)</f>
        <v>256874960</v>
      </c>
      <c r="P801" s="111">
        <f t="shared" si="51"/>
        <v>7.4125641065725086E-3</v>
      </c>
    </row>
    <row r="802" spans="1:16" x14ac:dyDescent="0.3">
      <c r="A802" s="101">
        <v>45595</v>
      </c>
      <c r="B802" s="106" t="str">
        <f t="shared" si="48"/>
        <v>Wednesday</v>
      </c>
      <c r="C802" s="108">
        <v>825</v>
      </c>
      <c r="D802" s="108">
        <v>880</v>
      </c>
      <c r="E802" s="108">
        <v>807</v>
      </c>
      <c r="F802" s="108">
        <v>862.12</v>
      </c>
      <c r="G802" s="108">
        <v>63036</v>
      </c>
      <c r="H802" s="111">
        <f t="shared" si="50"/>
        <v>5.5730397619426643E-2</v>
      </c>
      <c r="J802" s="102">
        <f t="shared" si="49"/>
        <v>45595</v>
      </c>
      <c r="K802" s="108">
        <f>_xlfn.XLOOKUP($J802,'Stock Data'!$J$2:$J$1239,'Stock Data'!K$2:K$1239)</f>
        <v>91375.53</v>
      </c>
      <c r="L802" s="108">
        <f>_xlfn.XLOOKUP($J802,'Stock Data'!$J$2:$J$1239,'Stock Data'!L$2:L$1239)</f>
        <v>91872.63</v>
      </c>
      <c r="M802" s="108">
        <f>_xlfn.XLOOKUP($J802,'Stock Data'!$J$2:$J$1239,'Stock Data'!M$2:M$1239)</f>
        <v>90003.31</v>
      </c>
      <c r="N802" s="108">
        <f>_xlfn.XLOOKUP($J802,'Stock Data'!$J$2:$J$1239,'Stock Data'!N$2:N$1239)</f>
        <v>90286.56</v>
      </c>
      <c r="O802" s="108">
        <f>_xlfn.XLOOKUP($J802,'Stock Data'!$J$2:$J$1239,'Stock Data'!O$2:O$1239)</f>
        <v>240626754</v>
      </c>
      <c r="P802" s="111">
        <f t="shared" si="51"/>
        <v>-6.3559762718142987E-3</v>
      </c>
    </row>
    <row r="803" spans="1:16" x14ac:dyDescent="0.3">
      <c r="A803" s="101">
        <v>45596</v>
      </c>
      <c r="B803" s="106" t="str">
        <f t="shared" si="48"/>
        <v>Thursday</v>
      </c>
      <c r="C803" s="108">
        <v>876.01</v>
      </c>
      <c r="D803" s="108">
        <v>876.01</v>
      </c>
      <c r="E803" s="108">
        <v>838.5</v>
      </c>
      <c r="F803" s="108">
        <v>847.23</v>
      </c>
      <c r="G803" s="108">
        <v>21565</v>
      </c>
      <c r="H803" s="111">
        <f t="shared" si="50"/>
        <v>-1.7271377534449944E-2</v>
      </c>
      <c r="J803" s="102">
        <f t="shared" si="49"/>
        <v>45596</v>
      </c>
      <c r="K803" s="108">
        <f>_xlfn.XLOOKUP($J803,'Stock Data'!$J$2:$J$1239,'Stock Data'!K$2:K$1239)</f>
        <v>90459.17</v>
      </c>
      <c r="L803" s="108">
        <f>_xlfn.XLOOKUP($J803,'Stock Data'!$J$2:$J$1239,'Stock Data'!L$2:L$1239)</f>
        <v>90700.23</v>
      </c>
      <c r="M803" s="108">
        <f>_xlfn.XLOOKUP($J803,'Stock Data'!$J$2:$J$1239,'Stock Data'!M$2:M$1239)</f>
        <v>89063.34</v>
      </c>
      <c r="N803" s="108">
        <f>_xlfn.XLOOKUP($J803,'Stock Data'!$J$2:$J$1239,'Stock Data'!N$2:N$1239)</f>
        <v>88966.76</v>
      </c>
      <c r="O803" s="108">
        <f>_xlfn.XLOOKUP($J803,'Stock Data'!$J$2:$J$1239,'Stock Data'!O$2:O$1239)</f>
        <v>287735778</v>
      </c>
      <c r="P803" s="111">
        <f t="shared" si="51"/>
        <v>-1.4617901047509207E-2</v>
      </c>
    </row>
    <row r="804" spans="1:16" x14ac:dyDescent="0.3">
      <c r="A804" s="101">
        <v>45597</v>
      </c>
      <c r="B804" s="106" t="str">
        <f t="shared" si="48"/>
        <v>Friday</v>
      </c>
      <c r="C804" s="108">
        <v>839.02</v>
      </c>
      <c r="D804" s="108">
        <v>875</v>
      </c>
      <c r="E804" s="108">
        <v>837</v>
      </c>
      <c r="F804" s="108">
        <v>841.8</v>
      </c>
      <c r="G804" s="108">
        <v>8463</v>
      </c>
      <c r="H804" s="111">
        <f t="shared" si="50"/>
        <v>-6.409121490032298E-3</v>
      </c>
      <c r="J804" s="102">
        <f t="shared" si="49"/>
        <v>45597</v>
      </c>
      <c r="K804" s="108">
        <f>_xlfn.XLOOKUP($J804,'Stock Data'!$J$2:$J$1239,'Stock Data'!K$2:K$1239)</f>
        <v>89292.74</v>
      </c>
      <c r="L804" s="108">
        <f>_xlfn.XLOOKUP($J804,'Stock Data'!$J$2:$J$1239,'Stock Data'!L$2:L$1239)</f>
        <v>91133.28</v>
      </c>
      <c r="M804" s="108">
        <f>_xlfn.XLOOKUP($J804,'Stock Data'!$J$2:$J$1239,'Stock Data'!M$2:M$1239)</f>
        <v>88852.68</v>
      </c>
      <c r="N804" s="108">
        <f>_xlfn.XLOOKUP($J804,'Stock Data'!$J$2:$J$1239,'Stock Data'!N$2:N$1239)</f>
        <v>90859.85</v>
      </c>
      <c r="O804" s="108">
        <f>_xlfn.XLOOKUP($J804,'Stock Data'!$J$2:$J$1239,'Stock Data'!O$2:O$1239)</f>
        <v>230034853</v>
      </c>
      <c r="P804" s="111">
        <f t="shared" si="51"/>
        <v>2.127862136375441E-2</v>
      </c>
    </row>
    <row r="805" spans="1:16" x14ac:dyDescent="0.3">
      <c r="A805" s="101">
        <v>45600</v>
      </c>
      <c r="B805" s="106" t="str">
        <f t="shared" si="48"/>
        <v>Monday</v>
      </c>
      <c r="C805" s="108">
        <v>841.8</v>
      </c>
      <c r="D805" s="108">
        <v>841.8</v>
      </c>
      <c r="E805" s="108">
        <v>820.02</v>
      </c>
      <c r="F805" s="108">
        <v>833.07</v>
      </c>
      <c r="G805" s="108">
        <v>15776</v>
      </c>
      <c r="H805" s="111">
        <f t="shared" si="50"/>
        <v>-1.0370634354953558E-2</v>
      </c>
      <c r="J805" s="102">
        <f t="shared" si="49"/>
        <v>45600</v>
      </c>
      <c r="K805" s="108">
        <f>_xlfn.XLOOKUP($J805,'Stock Data'!$J$2:$J$1239,'Stock Data'!K$2:K$1239)</f>
        <v>91461.79</v>
      </c>
      <c r="L805" s="108">
        <f>_xlfn.XLOOKUP($J805,'Stock Data'!$J$2:$J$1239,'Stock Data'!L$2:L$1239)</f>
        <v>92159.08</v>
      </c>
      <c r="M805" s="108">
        <f>_xlfn.XLOOKUP($J805,'Stock Data'!$J$2:$J$1239,'Stock Data'!M$2:M$1239)</f>
        <v>91395.35</v>
      </c>
      <c r="N805" s="108">
        <f>_xlfn.XLOOKUP($J805,'Stock Data'!$J$2:$J$1239,'Stock Data'!N$2:N$1239)</f>
        <v>91938</v>
      </c>
      <c r="O805" s="108">
        <f>_xlfn.XLOOKUP($J805,'Stock Data'!$J$2:$J$1239,'Stock Data'!O$2:O$1239)</f>
        <v>311380974</v>
      </c>
      <c r="P805" s="111">
        <f t="shared" si="51"/>
        <v>1.1866077260748219E-2</v>
      </c>
    </row>
    <row r="806" spans="1:16" x14ac:dyDescent="0.3">
      <c r="A806" s="101">
        <v>45601</v>
      </c>
      <c r="B806" s="106" t="str">
        <f t="shared" si="48"/>
        <v>Tuesday</v>
      </c>
      <c r="C806" s="108">
        <v>839</v>
      </c>
      <c r="D806" s="108">
        <v>865</v>
      </c>
      <c r="E806" s="108">
        <v>834</v>
      </c>
      <c r="F806" s="108">
        <v>857.6</v>
      </c>
      <c r="G806" s="108">
        <v>14520</v>
      </c>
      <c r="H806" s="111">
        <f t="shared" si="50"/>
        <v>2.9445304716290314E-2</v>
      </c>
      <c r="J806" s="102">
        <f t="shared" si="49"/>
        <v>45601</v>
      </c>
      <c r="K806" s="108">
        <f>_xlfn.XLOOKUP($J806,'Stock Data'!$J$2:$J$1239,'Stock Data'!K$2:K$1239)</f>
        <v>92510.48</v>
      </c>
      <c r="L806" s="108">
        <f>_xlfn.XLOOKUP($J806,'Stock Data'!$J$2:$J$1239,'Stock Data'!L$2:L$1239)</f>
        <v>92514.3</v>
      </c>
      <c r="M806" s="108">
        <f>_xlfn.XLOOKUP($J806,'Stock Data'!$J$2:$J$1239,'Stock Data'!M$2:M$1239)</f>
        <v>91536.09</v>
      </c>
      <c r="N806" s="108">
        <f>_xlfn.XLOOKUP($J806,'Stock Data'!$J$2:$J$1239,'Stock Data'!N$2:N$1239)</f>
        <v>92304.320000000007</v>
      </c>
      <c r="O806" s="108">
        <f>_xlfn.XLOOKUP($J806,'Stock Data'!$J$2:$J$1239,'Stock Data'!O$2:O$1239)</f>
        <v>289409252</v>
      </c>
      <c r="P806" s="111">
        <f t="shared" si="51"/>
        <v>3.9844242859319E-3</v>
      </c>
    </row>
    <row r="807" spans="1:16" x14ac:dyDescent="0.3">
      <c r="A807" s="101">
        <v>45602</v>
      </c>
      <c r="B807" s="106" t="str">
        <f t="shared" si="48"/>
        <v>Wednesday</v>
      </c>
      <c r="C807" s="108">
        <v>870</v>
      </c>
      <c r="D807" s="108">
        <v>890</v>
      </c>
      <c r="E807" s="108">
        <v>865</v>
      </c>
      <c r="F807" s="108">
        <v>887.4</v>
      </c>
      <c r="G807" s="108">
        <v>22786</v>
      </c>
      <c r="H807" s="111">
        <f t="shared" si="50"/>
        <v>3.4748134328358153E-2</v>
      </c>
      <c r="J807" s="102">
        <f t="shared" si="49"/>
        <v>45602</v>
      </c>
      <c r="K807" s="108">
        <f>_xlfn.XLOOKUP($J807,'Stock Data'!$J$2:$J$1239,'Stock Data'!K$2:K$1239)</f>
        <v>92509.759999999995</v>
      </c>
      <c r="L807" s="108">
        <f>_xlfn.XLOOKUP($J807,'Stock Data'!$J$2:$J$1239,'Stock Data'!L$2:L$1239)</f>
        <v>92966.94</v>
      </c>
      <c r="M807" s="108">
        <f>_xlfn.XLOOKUP($J807,'Stock Data'!$J$2:$J$1239,'Stock Data'!M$2:M$1239)</f>
        <v>91891.47</v>
      </c>
      <c r="N807" s="108">
        <f>_xlfn.XLOOKUP($J807,'Stock Data'!$J$2:$J$1239,'Stock Data'!N$2:N$1239)</f>
        <v>92021.440000000002</v>
      </c>
      <c r="O807" s="108">
        <f>_xlfn.XLOOKUP($J807,'Stock Data'!$J$2:$J$1239,'Stock Data'!O$2:O$1239)</f>
        <v>376319319</v>
      </c>
      <c r="P807" s="111">
        <f t="shared" si="51"/>
        <v>-3.0646452950414955E-3</v>
      </c>
    </row>
    <row r="808" spans="1:16" x14ac:dyDescent="0.3">
      <c r="A808" s="101">
        <v>45603</v>
      </c>
      <c r="B808" s="106" t="str">
        <f t="shared" si="48"/>
        <v>Thursday</v>
      </c>
      <c r="C808" s="108">
        <v>887.4</v>
      </c>
      <c r="D808" s="108">
        <v>900</v>
      </c>
      <c r="E808" s="108">
        <v>880.1</v>
      </c>
      <c r="F808" s="108">
        <v>888.84</v>
      </c>
      <c r="G808" s="108">
        <v>13103</v>
      </c>
      <c r="H808" s="111">
        <f t="shared" si="50"/>
        <v>1.6227180527383983E-3</v>
      </c>
      <c r="J808" s="102">
        <f t="shared" si="49"/>
        <v>45603</v>
      </c>
      <c r="K808" s="108">
        <f>_xlfn.XLOOKUP($J808,'Stock Data'!$J$2:$J$1239,'Stock Data'!K$2:K$1239)</f>
        <v>92259.48</v>
      </c>
      <c r="L808" s="108">
        <f>_xlfn.XLOOKUP($J808,'Stock Data'!$J$2:$J$1239,'Stock Data'!L$2:L$1239)</f>
        <v>92694.53</v>
      </c>
      <c r="M808" s="108">
        <f>_xlfn.XLOOKUP($J808,'Stock Data'!$J$2:$J$1239,'Stock Data'!M$2:M$1239)</f>
        <v>92185.69</v>
      </c>
      <c r="N808" s="108">
        <f>_xlfn.XLOOKUP($J808,'Stock Data'!$J$2:$J$1239,'Stock Data'!N$2:N$1239)</f>
        <v>92520.48</v>
      </c>
      <c r="O808" s="108">
        <f>_xlfn.XLOOKUP($J808,'Stock Data'!$J$2:$J$1239,'Stock Data'!O$2:O$1239)</f>
        <v>322627966</v>
      </c>
      <c r="P808" s="111">
        <f t="shared" si="51"/>
        <v>5.4230840117258936E-3</v>
      </c>
    </row>
    <row r="809" spans="1:16" x14ac:dyDescent="0.3">
      <c r="A809" s="101">
        <v>45604</v>
      </c>
      <c r="B809" s="106" t="str">
        <f t="shared" si="48"/>
        <v>Friday</v>
      </c>
      <c r="C809" s="108">
        <v>888.85</v>
      </c>
      <c r="D809" s="108">
        <v>916</v>
      </c>
      <c r="E809" s="108">
        <v>885</v>
      </c>
      <c r="F809" s="108">
        <v>885.81</v>
      </c>
      <c r="G809" s="108">
        <v>20865</v>
      </c>
      <c r="H809" s="111">
        <f t="shared" si="50"/>
        <v>-3.4089374915621329E-3</v>
      </c>
      <c r="J809" s="102">
        <f t="shared" si="49"/>
        <v>45604</v>
      </c>
      <c r="K809" s="108">
        <f>_xlfn.XLOOKUP($J809,'Stock Data'!$J$2:$J$1239,'Stock Data'!K$2:K$1239)</f>
        <v>92623.84</v>
      </c>
      <c r="L809" s="108">
        <f>_xlfn.XLOOKUP($J809,'Stock Data'!$J$2:$J$1239,'Stock Data'!L$2:L$1239)</f>
        <v>93514.55</v>
      </c>
      <c r="M809" s="108">
        <f>_xlfn.XLOOKUP($J809,'Stock Data'!$J$2:$J$1239,'Stock Data'!M$2:M$1239)</f>
        <v>92566.49</v>
      </c>
      <c r="N809" s="108">
        <f>_xlfn.XLOOKUP($J809,'Stock Data'!$J$2:$J$1239,'Stock Data'!N$2:N$1239)</f>
        <v>93291.68</v>
      </c>
      <c r="O809" s="108">
        <f>_xlfn.XLOOKUP($J809,'Stock Data'!$J$2:$J$1239,'Stock Data'!O$2:O$1239)</f>
        <v>362829838</v>
      </c>
      <c r="P809" s="111">
        <f t="shared" si="51"/>
        <v>8.3354517832159667E-3</v>
      </c>
    </row>
    <row r="810" spans="1:16" x14ac:dyDescent="0.3">
      <c r="A810" s="101">
        <v>45607</v>
      </c>
      <c r="B810" s="106" t="str">
        <f t="shared" si="48"/>
        <v>Monday</v>
      </c>
      <c r="C810" s="108">
        <v>860</v>
      </c>
      <c r="D810" s="108">
        <v>863.99</v>
      </c>
      <c r="E810" s="108">
        <v>855.3</v>
      </c>
      <c r="F810" s="108">
        <v>859</v>
      </c>
      <c r="G810" s="108">
        <v>8202</v>
      </c>
      <c r="H810" s="111">
        <f t="shared" si="50"/>
        <v>-3.0266084148970938E-2</v>
      </c>
      <c r="J810" s="102">
        <f t="shared" si="49"/>
        <v>45607</v>
      </c>
      <c r="K810" s="108">
        <f>_xlfn.XLOOKUP($J810,'Stock Data'!$J$2:$J$1239,'Stock Data'!K$2:K$1239)</f>
        <v>93485.41</v>
      </c>
      <c r="L810" s="108">
        <f>_xlfn.XLOOKUP($J810,'Stock Data'!$J$2:$J$1239,'Stock Data'!L$2:L$1239)</f>
        <v>94020.02</v>
      </c>
      <c r="M810" s="108">
        <f>_xlfn.XLOOKUP($J810,'Stock Data'!$J$2:$J$1239,'Stock Data'!M$2:M$1239)</f>
        <v>93318.91</v>
      </c>
      <c r="N810" s="108">
        <f>_xlfn.XLOOKUP($J810,'Stock Data'!$J$2:$J$1239,'Stock Data'!N$2:N$1239)</f>
        <v>93648.320000000007</v>
      </c>
      <c r="O810" s="108">
        <f>_xlfn.XLOOKUP($J810,'Stock Data'!$J$2:$J$1239,'Stock Data'!O$2:O$1239)</f>
        <v>468863228</v>
      </c>
      <c r="P810" s="111">
        <f t="shared" si="51"/>
        <v>3.822848940012807E-3</v>
      </c>
    </row>
    <row r="811" spans="1:16" x14ac:dyDescent="0.3">
      <c r="A811" s="101">
        <v>45608</v>
      </c>
      <c r="B811" s="106" t="str">
        <f t="shared" si="48"/>
        <v>Tuesday</v>
      </c>
      <c r="C811" s="108">
        <v>862.99</v>
      </c>
      <c r="D811" s="108">
        <v>874.9</v>
      </c>
      <c r="E811" s="108">
        <v>860.1</v>
      </c>
      <c r="F811" s="108">
        <v>869.96</v>
      </c>
      <c r="G811" s="108">
        <v>12977</v>
      </c>
      <c r="H811" s="111">
        <f t="shared" si="50"/>
        <v>1.2759022118742766E-2</v>
      </c>
      <c r="J811" s="102">
        <f t="shared" si="49"/>
        <v>45608</v>
      </c>
      <c r="K811" s="108">
        <f>_xlfn.XLOOKUP($J811,'Stock Data'!$J$2:$J$1239,'Stock Data'!K$2:K$1239)</f>
        <v>93799.93</v>
      </c>
      <c r="L811" s="108">
        <f>_xlfn.XLOOKUP($J811,'Stock Data'!$J$2:$J$1239,'Stock Data'!L$2:L$1239)</f>
        <v>93871.61</v>
      </c>
      <c r="M811" s="108">
        <f>_xlfn.XLOOKUP($J811,'Stock Data'!$J$2:$J$1239,'Stock Data'!M$2:M$1239)</f>
        <v>92893.11</v>
      </c>
      <c r="N811" s="108">
        <f>_xlfn.XLOOKUP($J811,'Stock Data'!$J$2:$J$1239,'Stock Data'!N$2:N$1239)</f>
        <v>93224.56</v>
      </c>
      <c r="O811" s="108">
        <f>_xlfn.XLOOKUP($J811,'Stock Data'!$J$2:$J$1239,'Stock Data'!O$2:O$1239)</f>
        <v>408482876</v>
      </c>
      <c r="P811" s="111">
        <f t="shared" si="51"/>
        <v>-4.5250144369916008E-3</v>
      </c>
    </row>
    <row r="812" spans="1:16" x14ac:dyDescent="0.3">
      <c r="A812" s="101">
        <v>45609</v>
      </c>
      <c r="B812" s="106" t="str">
        <f t="shared" si="48"/>
        <v>Wednesday</v>
      </c>
      <c r="C812" s="108">
        <v>869.96</v>
      </c>
      <c r="D812" s="108">
        <v>872.15</v>
      </c>
      <c r="E812" s="108">
        <v>850</v>
      </c>
      <c r="F812" s="108">
        <v>868.19</v>
      </c>
      <c r="G812" s="108">
        <v>4093</v>
      </c>
      <c r="H812" s="111">
        <f t="shared" si="50"/>
        <v>-2.0345763023587081E-3</v>
      </c>
      <c r="J812" s="102">
        <f t="shared" si="49"/>
        <v>45609</v>
      </c>
      <c r="K812" s="108">
        <f>_xlfn.XLOOKUP($J812,'Stock Data'!$J$2:$J$1239,'Stock Data'!K$2:K$1239)</f>
        <v>93362.53</v>
      </c>
      <c r="L812" s="108">
        <f>_xlfn.XLOOKUP($J812,'Stock Data'!$J$2:$J$1239,'Stock Data'!L$2:L$1239)</f>
        <v>93803.58</v>
      </c>
      <c r="M812" s="108">
        <f>_xlfn.XLOOKUP($J812,'Stock Data'!$J$2:$J$1239,'Stock Data'!M$2:M$1239)</f>
        <v>92943.07</v>
      </c>
      <c r="N812" s="108">
        <f>_xlfn.XLOOKUP($J812,'Stock Data'!$J$2:$J$1239,'Stock Data'!N$2:N$1239)</f>
        <v>93355.42</v>
      </c>
      <c r="O812" s="108">
        <f>_xlfn.XLOOKUP($J812,'Stock Data'!$J$2:$J$1239,'Stock Data'!O$2:O$1239)</f>
        <v>295673605</v>
      </c>
      <c r="P812" s="111">
        <f t="shared" si="51"/>
        <v>1.4037073492221427E-3</v>
      </c>
    </row>
    <row r="813" spans="1:16" x14ac:dyDescent="0.3">
      <c r="A813" s="101">
        <v>45610</v>
      </c>
      <c r="B813" s="106" t="str">
        <f t="shared" si="48"/>
        <v>Thursday</v>
      </c>
      <c r="C813" s="108">
        <v>860</v>
      </c>
      <c r="D813" s="108">
        <v>874.99</v>
      </c>
      <c r="E813" s="108">
        <v>859</v>
      </c>
      <c r="F813" s="108">
        <v>861.63</v>
      </c>
      <c r="G813" s="108">
        <v>5180</v>
      </c>
      <c r="H813" s="111">
        <f t="shared" si="50"/>
        <v>-7.5559497345051877E-3</v>
      </c>
      <c r="J813" s="102">
        <f t="shared" si="49"/>
        <v>45610</v>
      </c>
      <c r="K813" s="108">
        <f>_xlfn.XLOOKUP($J813,'Stock Data'!$J$2:$J$1239,'Stock Data'!K$2:K$1239)</f>
        <v>93672.72</v>
      </c>
      <c r="L813" s="108">
        <f>_xlfn.XLOOKUP($J813,'Stock Data'!$J$2:$J$1239,'Stock Data'!L$2:L$1239)</f>
        <v>94289.97</v>
      </c>
      <c r="M813" s="108">
        <f>_xlfn.XLOOKUP($J813,'Stock Data'!$J$2:$J$1239,'Stock Data'!M$2:M$1239)</f>
        <v>93672.72</v>
      </c>
      <c r="N813" s="108">
        <f>_xlfn.XLOOKUP($J813,'Stock Data'!$J$2:$J$1239,'Stock Data'!N$2:N$1239)</f>
        <v>94191.89</v>
      </c>
      <c r="O813" s="108">
        <f>_xlfn.XLOOKUP($J813,'Stock Data'!$J$2:$J$1239,'Stock Data'!O$2:O$1239)</f>
        <v>255614990</v>
      </c>
      <c r="P813" s="111">
        <f t="shared" si="51"/>
        <v>8.9600582376470617E-3</v>
      </c>
    </row>
    <row r="814" spans="1:16" x14ac:dyDescent="0.3">
      <c r="A814" s="101">
        <v>45611</v>
      </c>
      <c r="B814" s="106" t="str">
        <f t="shared" si="48"/>
        <v>Friday</v>
      </c>
      <c r="C814" s="108">
        <v>870</v>
      </c>
      <c r="D814" s="108">
        <v>870</v>
      </c>
      <c r="E814" s="108">
        <v>859.11</v>
      </c>
      <c r="F814" s="108">
        <v>861.09</v>
      </c>
      <c r="G814" s="108">
        <v>6243</v>
      </c>
      <c r="H814" s="111">
        <f t="shared" si="50"/>
        <v>-6.267191253786006E-4</v>
      </c>
      <c r="J814" s="102">
        <f t="shared" si="49"/>
        <v>45611</v>
      </c>
      <c r="K814" s="108">
        <f>_xlfn.XLOOKUP($J814,'Stock Data'!$J$2:$J$1239,'Stock Data'!K$2:K$1239)</f>
        <v>94431.19</v>
      </c>
      <c r="L814" s="108">
        <f>_xlfn.XLOOKUP($J814,'Stock Data'!$J$2:$J$1239,'Stock Data'!L$2:L$1239)</f>
        <v>95278.26</v>
      </c>
      <c r="M814" s="108">
        <f>_xlfn.XLOOKUP($J814,'Stock Data'!$J$2:$J$1239,'Stock Data'!M$2:M$1239)</f>
        <v>94431.18</v>
      </c>
      <c r="N814" s="108">
        <f>_xlfn.XLOOKUP($J814,'Stock Data'!$J$2:$J$1239,'Stock Data'!N$2:N$1239)</f>
        <v>94763.64</v>
      </c>
      <c r="O814" s="108">
        <f>_xlfn.XLOOKUP($J814,'Stock Data'!$J$2:$J$1239,'Stock Data'!O$2:O$1239)</f>
        <v>283270185</v>
      </c>
      <c r="P814" s="111">
        <f t="shared" si="51"/>
        <v>6.0700555005319462E-3</v>
      </c>
    </row>
    <row r="815" spans="1:16" x14ac:dyDescent="0.3">
      <c r="A815" s="101">
        <v>45614</v>
      </c>
      <c r="B815" s="106" t="str">
        <f t="shared" si="48"/>
        <v>Monday</v>
      </c>
      <c r="C815" s="108">
        <v>873.9</v>
      </c>
      <c r="D815" s="108">
        <v>873.99</v>
      </c>
      <c r="E815" s="108">
        <v>860</v>
      </c>
      <c r="F815" s="108">
        <v>860.37</v>
      </c>
      <c r="G815" s="108">
        <v>3608</v>
      </c>
      <c r="H815" s="111">
        <f t="shared" si="50"/>
        <v>-8.3614953140789838E-4</v>
      </c>
      <c r="J815" s="102">
        <f t="shared" si="49"/>
        <v>45614</v>
      </c>
      <c r="K815" s="108">
        <f>_xlfn.XLOOKUP($J815,'Stock Data'!$J$2:$J$1239,'Stock Data'!K$2:K$1239)</f>
        <v>95060.85</v>
      </c>
      <c r="L815" s="108">
        <f>_xlfn.XLOOKUP($J815,'Stock Data'!$J$2:$J$1239,'Stock Data'!L$2:L$1239)</f>
        <v>95307.91</v>
      </c>
      <c r="M815" s="108">
        <f>_xlfn.XLOOKUP($J815,'Stock Data'!$J$2:$J$1239,'Stock Data'!M$2:M$1239)</f>
        <v>94620.44</v>
      </c>
      <c r="N815" s="108">
        <f>_xlfn.XLOOKUP($J815,'Stock Data'!$J$2:$J$1239,'Stock Data'!N$2:N$1239)</f>
        <v>94995.67</v>
      </c>
      <c r="O815" s="108">
        <f>_xlfn.XLOOKUP($J815,'Stock Data'!$J$2:$J$1239,'Stock Data'!O$2:O$1239)</f>
        <v>277314752</v>
      </c>
      <c r="P815" s="111">
        <f t="shared" si="51"/>
        <v>2.4485129528582783E-3</v>
      </c>
    </row>
    <row r="816" spans="1:16" x14ac:dyDescent="0.3">
      <c r="A816" s="101">
        <v>45615</v>
      </c>
      <c r="B816" s="106" t="str">
        <f t="shared" si="48"/>
        <v>Tuesday</v>
      </c>
      <c r="C816" s="108">
        <v>868</v>
      </c>
      <c r="D816" s="108">
        <v>869</v>
      </c>
      <c r="E816" s="108">
        <v>781</v>
      </c>
      <c r="F816" s="108">
        <v>860.2</v>
      </c>
      <c r="G816" s="108">
        <v>3848</v>
      </c>
      <c r="H816" s="111">
        <f t="shared" si="50"/>
        <v>-1.975894092076189E-4</v>
      </c>
      <c r="J816" s="102">
        <f t="shared" si="49"/>
        <v>45615</v>
      </c>
      <c r="K816" s="108">
        <f>_xlfn.XLOOKUP($J816,'Stock Data'!$J$2:$J$1239,'Stock Data'!K$2:K$1239)</f>
        <v>95241.64</v>
      </c>
      <c r="L816" s="108">
        <f>_xlfn.XLOOKUP($J816,'Stock Data'!$J$2:$J$1239,'Stock Data'!L$2:L$1239)</f>
        <v>96036.479999999996</v>
      </c>
      <c r="M816" s="108">
        <f>_xlfn.XLOOKUP($J816,'Stock Data'!$J$2:$J$1239,'Stock Data'!M$2:M$1239)</f>
        <v>95212.63</v>
      </c>
      <c r="N816" s="108">
        <f>_xlfn.XLOOKUP($J816,'Stock Data'!$J$2:$J$1239,'Stock Data'!N$2:N$1239)</f>
        <v>95856.66</v>
      </c>
      <c r="O816" s="108">
        <f>_xlfn.XLOOKUP($J816,'Stock Data'!$J$2:$J$1239,'Stock Data'!O$2:O$1239)</f>
        <v>377888671</v>
      </c>
      <c r="P816" s="111">
        <f t="shared" si="51"/>
        <v>9.0634657348067048E-3</v>
      </c>
    </row>
    <row r="817" spans="1:16" x14ac:dyDescent="0.3">
      <c r="A817" s="101">
        <v>45616</v>
      </c>
      <c r="B817" s="106" t="str">
        <f t="shared" si="48"/>
        <v>Wednesday</v>
      </c>
      <c r="C817" s="108">
        <v>864</v>
      </c>
      <c r="D817" s="108">
        <v>865</v>
      </c>
      <c r="E817" s="108">
        <v>856.05</v>
      </c>
      <c r="F817" s="108">
        <v>859.94</v>
      </c>
      <c r="G817" s="108">
        <v>3149</v>
      </c>
      <c r="H817" s="111">
        <f t="shared" si="50"/>
        <v>-3.0225528946755509E-4</v>
      </c>
      <c r="J817" s="102">
        <f t="shared" si="49"/>
        <v>45616</v>
      </c>
      <c r="K817" s="108">
        <f>_xlfn.XLOOKUP($J817,'Stock Data'!$J$2:$J$1239,'Stock Data'!K$2:K$1239)</f>
        <v>96055.66</v>
      </c>
      <c r="L817" s="108">
        <f>_xlfn.XLOOKUP($J817,'Stock Data'!$J$2:$J$1239,'Stock Data'!L$2:L$1239)</f>
        <v>96711.33</v>
      </c>
      <c r="M817" s="108">
        <f>_xlfn.XLOOKUP($J817,'Stock Data'!$J$2:$J$1239,'Stock Data'!M$2:M$1239)</f>
        <v>95311.97</v>
      </c>
      <c r="N817" s="108">
        <f>_xlfn.XLOOKUP($J817,'Stock Data'!$J$2:$J$1239,'Stock Data'!N$2:N$1239)</f>
        <v>95546.45</v>
      </c>
      <c r="O817" s="108">
        <f>_xlfn.XLOOKUP($J817,'Stock Data'!$J$2:$J$1239,'Stock Data'!O$2:O$1239)</f>
        <v>565381751</v>
      </c>
      <c r="P817" s="111">
        <f t="shared" si="51"/>
        <v>-3.2361861971824013E-3</v>
      </c>
    </row>
    <row r="818" spans="1:16" x14ac:dyDescent="0.3">
      <c r="A818" s="101">
        <v>45617</v>
      </c>
      <c r="B818" s="106" t="str">
        <f t="shared" si="48"/>
        <v>Thursday</v>
      </c>
      <c r="C818" s="108">
        <v>862</v>
      </c>
      <c r="D818" s="108">
        <v>865</v>
      </c>
      <c r="E818" s="108">
        <v>855</v>
      </c>
      <c r="F818" s="108">
        <v>863.02</v>
      </c>
      <c r="G818" s="108">
        <v>4931</v>
      </c>
      <c r="H818" s="111">
        <f t="shared" si="50"/>
        <v>3.5816452310625476E-3</v>
      </c>
      <c r="J818" s="102">
        <f t="shared" si="49"/>
        <v>45617</v>
      </c>
      <c r="K818" s="108">
        <f>_xlfn.XLOOKUP($J818,'Stock Data'!$J$2:$J$1239,'Stock Data'!K$2:K$1239)</f>
        <v>95674.5</v>
      </c>
      <c r="L818" s="108">
        <f>_xlfn.XLOOKUP($J818,'Stock Data'!$J$2:$J$1239,'Stock Data'!L$2:L$1239)</f>
        <v>97437.15</v>
      </c>
      <c r="M818" s="108">
        <f>_xlfn.XLOOKUP($J818,'Stock Data'!$J$2:$J$1239,'Stock Data'!M$2:M$1239)</f>
        <v>95300.21</v>
      </c>
      <c r="N818" s="108">
        <f>_xlfn.XLOOKUP($J818,'Stock Data'!$J$2:$J$1239,'Stock Data'!N$2:N$1239)</f>
        <v>97328.39</v>
      </c>
      <c r="O818" s="108">
        <f>_xlfn.XLOOKUP($J818,'Stock Data'!$J$2:$J$1239,'Stock Data'!O$2:O$1239)</f>
        <v>323534561</v>
      </c>
      <c r="P818" s="111">
        <f t="shared" si="51"/>
        <v>1.8649986472548195E-2</v>
      </c>
    </row>
    <row r="819" spans="1:16" x14ac:dyDescent="0.3">
      <c r="A819" s="101">
        <v>45618</v>
      </c>
      <c r="B819" s="106" t="str">
        <f t="shared" si="48"/>
        <v>Friday</v>
      </c>
      <c r="C819" s="108">
        <v>864.9</v>
      </c>
      <c r="D819" s="108">
        <v>864.9</v>
      </c>
      <c r="E819" s="108">
        <v>851.05</v>
      </c>
      <c r="F819" s="108">
        <v>855.67</v>
      </c>
      <c r="G819" s="108">
        <v>4107</v>
      </c>
      <c r="H819" s="111">
        <f t="shared" si="50"/>
        <v>-8.5166044819355545E-3</v>
      </c>
      <c r="J819" s="102">
        <f t="shared" si="49"/>
        <v>45618</v>
      </c>
      <c r="K819" s="108">
        <f>_xlfn.XLOOKUP($J819,'Stock Data'!$J$2:$J$1239,'Stock Data'!K$2:K$1239)</f>
        <v>97835.39</v>
      </c>
      <c r="L819" s="108">
        <f>_xlfn.XLOOKUP($J819,'Stock Data'!$J$2:$J$1239,'Stock Data'!L$2:L$1239)</f>
        <v>99623.03</v>
      </c>
      <c r="M819" s="108">
        <f>_xlfn.XLOOKUP($J819,'Stock Data'!$J$2:$J$1239,'Stock Data'!M$2:M$1239)</f>
        <v>97471.11</v>
      </c>
      <c r="N819" s="108">
        <f>_xlfn.XLOOKUP($J819,'Stock Data'!$J$2:$J$1239,'Stock Data'!N$2:N$1239)</f>
        <v>97798.23</v>
      </c>
      <c r="O819" s="108">
        <f>_xlfn.XLOOKUP($J819,'Stock Data'!$J$2:$J$1239,'Stock Data'!O$2:O$1239)</f>
        <v>515073212</v>
      </c>
      <c r="P819" s="111">
        <f t="shared" si="51"/>
        <v>4.8273684584733863E-3</v>
      </c>
    </row>
    <row r="820" spans="1:16" x14ac:dyDescent="0.3">
      <c r="A820" s="101">
        <v>45621</v>
      </c>
      <c r="B820" s="106" t="str">
        <f t="shared" si="48"/>
        <v>Monday</v>
      </c>
      <c r="C820" s="108">
        <v>856</v>
      </c>
      <c r="D820" s="108">
        <v>861.99</v>
      </c>
      <c r="E820" s="108">
        <v>832.58</v>
      </c>
      <c r="F820" s="108">
        <v>852.71</v>
      </c>
      <c r="G820" s="108">
        <v>5388</v>
      </c>
      <c r="H820" s="111">
        <f t="shared" si="50"/>
        <v>-3.4592775252140695E-3</v>
      </c>
      <c r="J820" s="102">
        <f t="shared" si="49"/>
        <v>45621</v>
      </c>
      <c r="K820" s="108">
        <f>_xlfn.XLOOKUP($J820,'Stock Data'!$J$2:$J$1239,'Stock Data'!K$2:K$1239)</f>
        <v>97851.82</v>
      </c>
      <c r="L820" s="108">
        <f>_xlfn.XLOOKUP($J820,'Stock Data'!$J$2:$J$1239,'Stock Data'!L$2:L$1239)</f>
        <v>99317.47</v>
      </c>
      <c r="M820" s="108">
        <f>_xlfn.XLOOKUP($J820,'Stock Data'!$J$2:$J$1239,'Stock Data'!M$2:M$1239)</f>
        <v>97137.63</v>
      </c>
      <c r="N820" s="108">
        <f>_xlfn.XLOOKUP($J820,'Stock Data'!$J$2:$J$1239,'Stock Data'!N$2:N$1239)</f>
        <v>98079.78</v>
      </c>
      <c r="O820" s="108">
        <f>_xlfn.XLOOKUP($J820,'Stock Data'!$J$2:$J$1239,'Stock Data'!O$2:O$1239)</f>
        <v>281098386</v>
      </c>
      <c r="P820" s="111">
        <f t="shared" si="51"/>
        <v>2.8788864583745833E-3</v>
      </c>
    </row>
    <row r="821" spans="1:16" x14ac:dyDescent="0.3">
      <c r="A821" s="101">
        <v>45622</v>
      </c>
      <c r="B821" s="106" t="str">
        <f t="shared" si="48"/>
        <v>Tuesday</v>
      </c>
      <c r="C821" s="108">
        <v>856</v>
      </c>
      <c r="D821" s="108">
        <v>856</v>
      </c>
      <c r="E821" s="108">
        <v>816</v>
      </c>
      <c r="F821" s="108">
        <v>818.01</v>
      </c>
      <c r="G821" s="108">
        <v>10317</v>
      </c>
      <c r="H821" s="111">
        <f t="shared" si="50"/>
        <v>-4.0693788040482751E-2</v>
      </c>
      <c r="J821" s="102">
        <f t="shared" si="49"/>
        <v>45622</v>
      </c>
      <c r="K821" s="108">
        <f>_xlfn.XLOOKUP($J821,'Stock Data'!$J$2:$J$1239,'Stock Data'!K$2:K$1239)</f>
        <v>98049.38</v>
      </c>
      <c r="L821" s="108">
        <f>_xlfn.XLOOKUP($J821,'Stock Data'!$J$2:$J$1239,'Stock Data'!L$2:L$1239)</f>
        <v>99819.59</v>
      </c>
      <c r="M821" s="108">
        <f>_xlfn.XLOOKUP($J821,'Stock Data'!$J$2:$J$1239,'Stock Data'!M$2:M$1239)</f>
        <v>94180.59</v>
      </c>
      <c r="N821" s="108">
        <f>_xlfn.XLOOKUP($J821,'Stock Data'!$J$2:$J$1239,'Stock Data'!N$2:N$1239)</f>
        <v>94574.16</v>
      </c>
      <c r="O821" s="108">
        <f>_xlfn.XLOOKUP($J821,'Stock Data'!$J$2:$J$1239,'Stock Data'!O$2:O$1239)</f>
        <v>517935877</v>
      </c>
      <c r="P821" s="111">
        <f t="shared" si="51"/>
        <v>-3.5742535311559583E-2</v>
      </c>
    </row>
    <row r="822" spans="1:16" x14ac:dyDescent="0.3">
      <c r="A822" s="101">
        <v>45623</v>
      </c>
      <c r="B822" s="106" t="str">
        <f t="shared" si="48"/>
        <v>Wednesday</v>
      </c>
      <c r="C822" s="108">
        <v>850</v>
      </c>
      <c r="D822" s="108">
        <v>869.5</v>
      </c>
      <c r="E822" s="108">
        <v>830</v>
      </c>
      <c r="F822" s="108">
        <v>858.65</v>
      </c>
      <c r="G822" s="108">
        <v>5308</v>
      </c>
      <c r="H822" s="111">
        <f t="shared" si="50"/>
        <v>4.9681544235400527E-2</v>
      </c>
      <c r="J822" s="102">
        <f t="shared" si="49"/>
        <v>45623</v>
      </c>
      <c r="K822" s="108">
        <f>_xlfn.XLOOKUP($J822,'Stock Data'!$J$2:$J$1239,'Stock Data'!K$2:K$1239)</f>
        <v>97425.06</v>
      </c>
      <c r="L822" s="108">
        <f>_xlfn.XLOOKUP($J822,'Stock Data'!$J$2:$J$1239,'Stock Data'!L$2:L$1239)</f>
        <v>99549.81</v>
      </c>
      <c r="M822" s="108">
        <f>_xlfn.XLOOKUP($J822,'Stock Data'!$J$2:$J$1239,'Stock Data'!M$2:M$1239)</f>
        <v>97188.27</v>
      </c>
      <c r="N822" s="108">
        <f>_xlfn.XLOOKUP($J822,'Stock Data'!$J$2:$J$1239,'Stock Data'!N$2:N$1239)</f>
        <v>99269.25</v>
      </c>
      <c r="O822" s="108">
        <f>_xlfn.XLOOKUP($J822,'Stock Data'!$J$2:$J$1239,'Stock Data'!O$2:O$1239)</f>
        <v>495792767</v>
      </c>
      <c r="P822" s="111">
        <f t="shared" si="51"/>
        <v>4.9644532925272572E-2</v>
      </c>
    </row>
    <row r="823" spans="1:16" x14ac:dyDescent="0.3">
      <c r="A823" s="101">
        <v>45624</v>
      </c>
      <c r="B823" s="106" t="str">
        <f t="shared" si="48"/>
        <v>Thursday</v>
      </c>
      <c r="C823" s="108">
        <v>862</v>
      </c>
      <c r="D823" s="108">
        <v>865</v>
      </c>
      <c r="E823" s="108">
        <v>850</v>
      </c>
      <c r="F823" s="108">
        <v>863.01</v>
      </c>
      <c r="G823" s="108">
        <v>2975</v>
      </c>
      <c r="H823" s="111">
        <f t="shared" si="50"/>
        <v>5.0777383101380229E-3</v>
      </c>
      <c r="J823" s="102">
        <f t="shared" si="49"/>
        <v>45624</v>
      </c>
      <c r="K823" s="108">
        <f>_xlfn.XLOOKUP($J823,'Stock Data'!$J$2:$J$1239,'Stock Data'!K$2:K$1239)</f>
        <v>100059.3</v>
      </c>
      <c r="L823" s="108">
        <f>_xlfn.XLOOKUP($J823,'Stock Data'!$J$2:$J$1239,'Stock Data'!L$2:L$1239)</f>
        <v>100540.3</v>
      </c>
      <c r="M823" s="108">
        <f>_xlfn.XLOOKUP($J823,'Stock Data'!$J$2:$J$1239,'Stock Data'!M$2:M$1239)</f>
        <v>99354.240000000005</v>
      </c>
      <c r="N823" s="108">
        <f>_xlfn.XLOOKUP($J823,'Stock Data'!$J$2:$J$1239,'Stock Data'!N$2:N$1239)</f>
        <v>100082.8</v>
      </c>
      <c r="O823" s="108">
        <f>_xlfn.XLOOKUP($J823,'Stock Data'!$J$2:$J$1239,'Stock Data'!O$2:O$1239)</f>
        <v>555937638</v>
      </c>
      <c r="P823" s="111">
        <f t="shared" si="51"/>
        <v>8.1953877963216494E-3</v>
      </c>
    </row>
    <row r="824" spans="1:16" x14ac:dyDescent="0.3">
      <c r="A824" s="101">
        <v>45625</v>
      </c>
      <c r="B824" s="106" t="str">
        <f t="shared" si="48"/>
        <v>Friday</v>
      </c>
      <c r="C824" s="108">
        <v>873</v>
      </c>
      <c r="D824" s="108">
        <v>873</v>
      </c>
      <c r="E824" s="108">
        <v>835</v>
      </c>
      <c r="F824" s="108">
        <v>857.73</v>
      </c>
      <c r="G824" s="108">
        <v>3415</v>
      </c>
      <c r="H824" s="111">
        <f t="shared" si="50"/>
        <v>-6.1181214586157433E-3</v>
      </c>
      <c r="J824" s="102">
        <f t="shared" si="49"/>
        <v>45625</v>
      </c>
      <c r="K824" s="108">
        <f>_xlfn.XLOOKUP($J824,'Stock Data'!$J$2:$J$1239,'Stock Data'!K$2:K$1239)</f>
        <v>100393.2</v>
      </c>
      <c r="L824" s="108">
        <f>_xlfn.XLOOKUP($J824,'Stock Data'!$J$2:$J$1239,'Stock Data'!L$2:L$1239)</f>
        <v>101496.2</v>
      </c>
      <c r="M824" s="108">
        <f>_xlfn.XLOOKUP($J824,'Stock Data'!$J$2:$J$1239,'Stock Data'!M$2:M$1239)</f>
        <v>99822.61</v>
      </c>
      <c r="N824" s="108">
        <f>_xlfn.XLOOKUP($J824,'Stock Data'!$J$2:$J$1239,'Stock Data'!N$2:N$1239)</f>
        <v>101357.3</v>
      </c>
      <c r="O824" s="108">
        <f>_xlfn.XLOOKUP($J824,'Stock Data'!$J$2:$J$1239,'Stock Data'!O$2:O$1239)</f>
        <v>454634490</v>
      </c>
      <c r="P824" s="111">
        <f t="shared" si="51"/>
        <v>1.2734455870539193E-2</v>
      </c>
    </row>
    <row r="825" spans="1:16" x14ac:dyDescent="0.3">
      <c r="A825" s="101">
        <v>45628</v>
      </c>
      <c r="B825" s="106" t="str">
        <f t="shared" si="48"/>
        <v>Monday</v>
      </c>
      <c r="C825" s="108">
        <v>865</v>
      </c>
      <c r="D825" s="108">
        <v>865</v>
      </c>
      <c r="E825" s="108">
        <v>848.01</v>
      </c>
      <c r="F825" s="108">
        <v>854.85</v>
      </c>
      <c r="G825" s="108">
        <v>10173</v>
      </c>
      <c r="H825" s="111">
        <f t="shared" si="50"/>
        <v>-3.3576999755167655E-3</v>
      </c>
      <c r="J825" s="102">
        <f t="shared" si="49"/>
        <v>45628</v>
      </c>
      <c r="K825" s="108">
        <f>_xlfn.XLOOKUP($J825,'Stock Data'!$J$2:$J$1239,'Stock Data'!K$2:K$1239)</f>
        <v>101921.2</v>
      </c>
      <c r="L825" s="108">
        <f>_xlfn.XLOOKUP($J825,'Stock Data'!$J$2:$J$1239,'Stock Data'!L$2:L$1239)</f>
        <v>103386.5</v>
      </c>
      <c r="M825" s="108">
        <f>_xlfn.XLOOKUP($J825,'Stock Data'!$J$2:$J$1239,'Stock Data'!M$2:M$1239)</f>
        <v>101921.2</v>
      </c>
      <c r="N825" s="108">
        <f>_xlfn.XLOOKUP($J825,'Stock Data'!$J$2:$J$1239,'Stock Data'!N$2:N$1239)</f>
        <v>103274.9</v>
      </c>
      <c r="O825" s="108">
        <f>_xlfn.XLOOKUP($J825,'Stock Data'!$J$2:$J$1239,'Stock Data'!O$2:O$1239)</f>
        <v>695792396</v>
      </c>
      <c r="P825" s="111">
        <f t="shared" si="51"/>
        <v>1.8919209568526305E-2</v>
      </c>
    </row>
    <row r="826" spans="1:16" x14ac:dyDescent="0.3">
      <c r="A826" s="101">
        <v>45629</v>
      </c>
      <c r="B826" s="106" t="str">
        <f t="shared" si="48"/>
        <v>Tuesday</v>
      </c>
      <c r="C826" s="108">
        <v>860</v>
      </c>
      <c r="D826" s="108">
        <v>894.4</v>
      </c>
      <c r="E826" s="108">
        <v>851</v>
      </c>
      <c r="F826" s="108">
        <v>877.22</v>
      </c>
      <c r="G826" s="108">
        <v>10701</v>
      </c>
      <c r="H826" s="111">
        <f t="shared" si="50"/>
        <v>2.6168333625782306E-2</v>
      </c>
      <c r="J826" s="102">
        <f t="shared" si="49"/>
        <v>45629</v>
      </c>
      <c r="K826" s="108">
        <f>_xlfn.XLOOKUP($J826,'Stock Data'!$J$2:$J$1239,'Stock Data'!K$2:K$1239)</f>
        <v>103520</v>
      </c>
      <c r="L826" s="108">
        <f>_xlfn.XLOOKUP($J826,'Stock Data'!$J$2:$J$1239,'Stock Data'!L$2:L$1239)</f>
        <v>104680.9</v>
      </c>
      <c r="M826" s="108">
        <f>_xlfn.XLOOKUP($J826,'Stock Data'!$J$2:$J$1239,'Stock Data'!M$2:M$1239)</f>
        <v>102825.60000000001</v>
      </c>
      <c r="N826" s="108">
        <f>_xlfn.XLOOKUP($J826,'Stock Data'!$J$2:$J$1239,'Stock Data'!N$2:N$1239)</f>
        <v>104559.1</v>
      </c>
      <c r="O826" s="108">
        <f>_xlfn.XLOOKUP($J826,'Stock Data'!$J$2:$J$1239,'Stock Data'!O$2:O$1239)</f>
        <v>756590949</v>
      </c>
      <c r="P826" s="111">
        <f t="shared" si="51"/>
        <v>1.2434773599393576E-2</v>
      </c>
    </row>
    <row r="827" spans="1:16" x14ac:dyDescent="0.3">
      <c r="A827" s="101">
        <v>45630</v>
      </c>
      <c r="B827" s="106" t="str">
        <f t="shared" si="48"/>
        <v>Wednesday</v>
      </c>
      <c r="C827" s="108">
        <v>880</v>
      </c>
      <c r="D827" s="108">
        <v>880</v>
      </c>
      <c r="E827" s="108">
        <v>864.54</v>
      </c>
      <c r="F827" s="108">
        <v>874.22</v>
      </c>
      <c r="G827" s="108">
        <v>2373</v>
      </c>
      <c r="H827" s="111">
        <f t="shared" si="50"/>
        <v>-3.4198946672442487E-3</v>
      </c>
      <c r="J827" s="102">
        <f t="shared" si="49"/>
        <v>45630</v>
      </c>
      <c r="K827" s="108">
        <f>_xlfn.XLOOKUP($J827,'Stock Data'!$J$2:$J$1239,'Stock Data'!K$2:K$1239)</f>
        <v>105080.3</v>
      </c>
      <c r="L827" s="108">
        <f>_xlfn.XLOOKUP($J827,'Stock Data'!$J$2:$J$1239,'Stock Data'!L$2:L$1239)</f>
        <v>105473.60000000001</v>
      </c>
      <c r="M827" s="108">
        <f>_xlfn.XLOOKUP($J827,'Stock Data'!$J$2:$J$1239,'Stock Data'!M$2:M$1239)</f>
        <v>104315.4</v>
      </c>
      <c r="N827" s="108">
        <f>_xlfn.XLOOKUP($J827,'Stock Data'!$J$2:$J$1239,'Stock Data'!N$2:N$1239)</f>
        <v>105104.3</v>
      </c>
      <c r="O827" s="108">
        <f>_xlfn.XLOOKUP($J827,'Stock Data'!$J$2:$J$1239,'Stock Data'!O$2:O$1239)</f>
        <v>697648587</v>
      </c>
      <c r="P827" s="111">
        <f t="shared" si="51"/>
        <v>5.2142759453744063E-3</v>
      </c>
    </row>
    <row r="828" spans="1:16" x14ac:dyDescent="0.3">
      <c r="A828" s="101">
        <v>45631</v>
      </c>
      <c r="B828" s="106" t="str">
        <f t="shared" si="48"/>
        <v>Thursday</v>
      </c>
      <c r="C828" s="108">
        <v>884</v>
      </c>
      <c r="D828" s="108">
        <v>884</v>
      </c>
      <c r="E828" s="108">
        <v>865.38</v>
      </c>
      <c r="F828" s="108">
        <v>871.44</v>
      </c>
      <c r="G828" s="108">
        <v>12802</v>
      </c>
      <c r="H828" s="111">
        <f t="shared" si="50"/>
        <v>-3.1799775800141527E-3</v>
      </c>
      <c r="J828" s="102">
        <f t="shared" si="49"/>
        <v>45631</v>
      </c>
      <c r="K828" s="108">
        <f>_xlfn.XLOOKUP($J828,'Stock Data'!$J$2:$J$1239,'Stock Data'!K$2:K$1239)</f>
        <v>105661.2</v>
      </c>
      <c r="L828" s="108">
        <f>_xlfn.XLOOKUP($J828,'Stock Data'!$J$2:$J$1239,'Stock Data'!L$2:L$1239)</f>
        <v>108346</v>
      </c>
      <c r="M828" s="108">
        <f>_xlfn.XLOOKUP($J828,'Stock Data'!$J$2:$J$1239,'Stock Data'!M$2:M$1239)</f>
        <v>105448.1</v>
      </c>
      <c r="N828" s="108">
        <f>_xlfn.XLOOKUP($J828,'Stock Data'!$J$2:$J$1239,'Stock Data'!N$2:N$1239)</f>
        <v>108239</v>
      </c>
      <c r="O828" s="108">
        <f>_xlfn.XLOOKUP($J828,'Stock Data'!$J$2:$J$1239,'Stock Data'!O$2:O$1239)</f>
        <v>721594986</v>
      </c>
      <c r="P828" s="111">
        <f t="shared" si="51"/>
        <v>2.9824659885466124E-2</v>
      </c>
    </row>
    <row r="829" spans="1:16" x14ac:dyDescent="0.3">
      <c r="A829" s="101">
        <v>45632</v>
      </c>
      <c r="B829" s="106" t="str">
        <f t="shared" si="48"/>
        <v>Friday</v>
      </c>
      <c r="C829" s="108">
        <v>874</v>
      </c>
      <c r="D829" s="108">
        <v>880</v>
      </c>
      <c r="E829" s="108">
        <v>852.02</v>
      </c>
      <c r="F829" s="108">
        <v>864</v>
      </c>
      <c r="G829" s="108">
        <v>12925</v>
      </c>
      <c r="H829" s="111">
        <f t="shared" si="50"/>
        <v>-8.5375929496007228E-3</v>
      </c>
      <c r="J829" s="102">
        <f t="shared" si="49"/>
        <v>45632</v>
      </c>
      <c r="K829" s="108">
        <f>_xlfn.XLOOKUP($J829,'Stock Data'!$J$2:$J$1239,'Stock Data'!K$2:K$1239)</f>
        <v>108864.7</v>
      </c>
      <c r="L829" s="108">
        <f>_xlfn.XLOOKUP($J829,'Stock Data'!$J$2:$J$1239,'Stock Data'!L$2:L$1239)</f>
        <v>109478.1</v>
      </c>
      <c r="M829" s="108">
        <f>_xlfn.XLOOKUP($J829,'Stock Data'!$J$2:$J$1239,'Stock Data'!M$2:M$1239)</f>
        <v>108550.9</v>
      </c>
      <c r="N829" s="108">
        <f>_xlfn.XLOOKUP($J829,'Stock Data'!$J$2:$J$1239,'Stock Data'!N$2:N$1239)</f>
        <v>109054</v>
      </c>
      <c r="O829" s="108">
        <f>_xlfn.XLOOKUP($J829,'Stock Data'!$J$2:$J$1239,'Stock Data'!O$2:O$1239)</f>
        <v>658756292</v>
      </c>
      <c r="P829" s="111">
        <f t="shared" si="51"/>
        <v>7.5296334962444223E-3</v>
      </c>
    </row>
    <row r="830" spans="1:16" x14ac:dyDescent="0.3">
      <c r="A830" s="101">
        <v>45635</v>
      </c>
      <c r="B830" s="106" t="str">
        <f t="shared" si="48"/>
        <v>Monday</v>
      </c>
      <c r="C830" s="108">
        <v>864</v>
      </c>
      <c r="D830" s="108">
        <v>900</v>
      </c>
      <c r="E830" s="108">
        <v>856</v>
      </c>
      <c r="F830" s="108">
        <v>885.51</v>
      </c>
      <c r="G830" s="108">
        <v>19610</v>
      </c>
      <c r="H830" s="111">
        <f t="shared" si="50"/>
        <v>2.4895833333333322E-2</v>
      </c>
      <c r="J830" s="102">
        <f t="shared" si="49"/>
        <v>45635</v>
      </c>
      <c r="K830" s="108">
        <f>_xlfn.XLOOKUP($J830,'Stock Data'!$J$2:$J$1239,'Stock Data'!K$2:K$1239)</f>
        <v>109094.1</v>
      </c>
      <c r="L830" s="108">
        <f>_xlfn.XLOOKUP($J830,'Stock Data'!$J$2:$J$1239,'Stock Data'!L$2:L$1239)</f>
        <v>110358.9</v>
      </c>
      <c r="M830" s="108">
        <f>_xlfn.XLOOKUP($J830,'Stock Data'!$J$2:$J$1239,'Stock Data'!M$2:M$1239)</f>
        <v>107625.9</v>
      </c>
      <c r="N830" s="108">
        <f>_xlfn.XLOOKUP($J830,'Stock Data'!$J$2:$J$1239,'Stock Data'!N$2:N$1239)</f>
        <v>109970.4</v>
      </c>
      <c r="O830" s="108">
        <f>_xlfn.XLOOKUP($J830,'Stock Data'!$J$2:$J$1239,'Stock Data'!O$2:O$1239)</f>
        <v>719554091</v>
      </c>
      <c r="P830" s="111">
        <f t="shared" si="51"/>
        <v>8.4031764080179927E-3</v>
      </c>
    </row>
    <row r="831" spans="1:16" x14ac:dyDescent="0.3">
      <c r="A831" s="101">
        <v>45636</v>
      </c>
      <c r="B831" s="106" t="str">
        <f t="shared" si="48"/>
        <v>Tuesday</v>
      </c>
      <c r="C831" s="108">
        <v>890</v>
      </c>
      <c r="D831" s="108">
        <v>897</v>
      </c>
      <c r="E831" s="108">
        <v>865</v>
      </c>
      <c r="F831" s="108">
        <v>873.14</v>
      </c>
      <c r="G831" s="108">
        <v>5889</v>
      </c>
      <c r="H831" s="111">
        <f t="shared" si="50"/>
        <v>-1.3969350995471542E-2</v>
      </c>
      <c r="J831" s="102">
        <f t="shared" si="49"/>
        <v>45636</v>
      </c>
      <c r="K831" s="108">
        <f>_xlfn.XLOOKUP($J831,'Stock Data'!$J$2:$J$1239,'Stock Data'!K$2:K$1239)</f>
        <v>110738</v>
      </c>
      <c r="L831" s="108">
        <f>_xlfn.XLOOKUP($J831,'Stock Data'!$J$2:$J$1239,'Stock Data'!L$2:L$1239)</f>
        <v>111759.6</v>
      </c>
      <c r="M831" s="108">
        <f>_xlfn.XLOOKUP($J831,'Stock Data'!$J$2:$J$1239,'Stock Data'!M$2:M$1239)</f>
        <v>107711.4</v>
      </c>
      <c r="N831" s="108">
        <f>_xlfn.XLOOKUP($J831,'Stock Data'!$J$2:$J$1239,'Stock Data'!N$2:N$1239)</f>
        <v>108896.7</v>
      </c>
      <c r="O831" s="108">
        <f>_xlfn.XLOOKUP($J831,'Stock Data'!$J$2:$J$1239,'Stock Data'!O$2:O$1239)</f>
        <v>669926243</v>
      </c>
      <c r="P831" s="111">
        <f t="shared" si="51"/>
        <v>-9.763536369786753E-3</v>
      </c>
    </row>
    <row r="832" spans="1:16" x14ac:dyDescent="0.3">
      <c r="A832" s="101">
        <v>45637</v>
      </c>
      <c r="B832" s="106" t="str">
        <f t="shared" si="48"/>
        <v>Wednesday</v>
      </c>
      <c r="C832" s="108">
        <v>875</v>
      </c>
      <c r="D832" s="108">
        <v>885</v>
      </c>
      <c r="E832" s="108">
        <v>841</v>
      </c>
      <c r="F832" s="108">
        <v>884.29</v>
      </c>
      <c r="G832" s="108">
        <v>5907</v>
      </c>
      <c r="H832" s="111">
        <f t="shared" si="50"/>
        <v>1.2770002519641726E-2</v>
      </c>
      <c r="J832" s="102">
        <f t="shared" si="49"/>
        <v>45637</v>
      </c>
      <c r="K832" s="108">
        <f>_xlfn.XLOOKUP($J832,'Stock Data'!$J$2:$J$1239,'Stock Data'!K$2:K$1239)</f>
        <v>109455.5</v>
      </c>
      <c r="L832" s="108">
        <f>_xlfn.XLOOKUP($J832,'Stock Data'!$J$2:$J$1239,'Stock Data'!L$2:L$1239)</f>
        <v>111012</v>
      </c>
      <c r="M832" s="108">
        <f>_xlfn.XLOOKUP($J832,'Stock Data'!$J$2:$J$1239,'Stock Data'!M$2:M$1239)</f>
        <v>109416.3</v>
      </c>
      <c r="N832" s="108">
        <f>_xlfn.XLOOKUP($J832,'Stock Data'!$J$2:$J$1239,'Stock Data'!N$2:N$1239)</f>
        <v>110810.2</v>
      </c>
      <c r="O832" s="108">
        <f>_xlfn.XLOOKUP($J832,'Stock Data'!$J$2:$J$1239,'Stock Data'!O$2:O$1239)</f>
        <v>509284555</v>
      </c>
      <c r="P832" s="111">
        <f t="shared" si="51"/>
        <v>1.7571698683247518E-2</v>
      </c>
    </row>
    <row r="833" spans="1:16" x14ac:dyDescent="0.3">
      <c r="A833" s="101">
        <v>45638</v>
      </c>
      <c r="B833" s="106" t="str">
        <f t="shared" si="48"/>
        <v>Thursday</v>
      </c>
      <c r="C833" s="108">
        <v>884.43</v>
      </c>
      <c r="D833" s="108">
        <v>884.43</v>
      </c>
      <c r="E833" s="108">
        <v>860</v>
      </c>
      <c r="F833" s="108">
        <v>869.84</v>
      </c>
      <c r="G833" s="108">
        <v>31422</v>
      </c>
      <c r="H833" s="111">
        <f t="shared" si="50"/>
        <v>-1.6340793178708266E-2</v>
      </c>
      <c r="J833" s="102">
        <f t="shared" si="49"/>
        <v>45638</v>
      </c>
      <c r="K833" s="108">
        <f>_xlfn.XLOOKUP($J833,'Stock Data'!$J$2:$J$1239,'Stock Data'!K$2:K$1239)</f>
        <v>111308.7</v>
      </c>
      <c r="L833" s="108">
        <f>_xlfn.XLOOKUP($J833,'Stock Data'!$J$2:$J$1239,'Stock Data'!L$2:L$1239)</f>
        <v>114408.6</v>
      </c>
      <c r="M833" s="108">
        <f>_xlfn.XLOOKUP($J833,'Stock Data'!$J$2:$J$1239,'Stock Data'!M$2:M$1239)</f>
        <v>111308.7</v>
      </c>
      <c r="N833" s="108">
        <f>_xlfn.XLOOKUP($J833,'Stock Data'!$J$2:$J$1239,'Stock Data'!N$2:N$1239)</f>
        <v>114180.5</v>
      </c>
      <c r="O833" s="108">
        <f>_xlfn.XLOOKUP($J833,'Stock Data'!$J$2:$J$1239,'Stock Data'!O$2:O$1239)</f>
        <v>636222242</v>
      </c>
      <c r="P833" s="111">
        <f t="shared" si="51"/>
        <v>3.0415070092825416E-2</v>
      </c>
    </row>
    <row r="834" spans="1:16" x14ac:dyDescent="0.3">
      <c r="A834" s="101">
        <v>45639</v>
      </c>
      <c r="B834" s="106" t="str">
        <f t="shared" si="48"/>
        <v>Friday</v>
      </c>
      <c r="C834" s="108">
        <v>868</v>
      </c>
      <c r="D834" s="108">
        <v>868.49</v>
      </c>
      <c r="E834" s="108">
        <v>851</v>
      </c>
      <c r="F834" s="108">
        <v>857.22</v>
      </c>
      <c r="G834" s="108">
        <v>9486</v>
      </c>
      <c r="H834" s="111">
        <f t="shared" si="50"/>
        <v>-1.4508415340752328E-2</v>
      </c>
      <c r="J834" s="102">
        <f t="shared" si="49"/>
        <v>45639</v>
      </c>
      <c r="K834" s="108">
        <f>_xlfn.XLOOKUP($J834,'Stock Data'!$J$2:$J$1239,'Stock Data'!K$2:K$1239)</f>
        <v>114627.5</v>
      </c>
      <c r="L834" s="108">
        <f>_xlfn.XLOOKUP($J834,'Stock Data'!$J$2:$J$1239,'Stock Data'!L$2:L$1239)</f>
        <v>115172.4</v>
      </c>
      <c r="M834" s="108">
        <f>_xlfn.XLOOKUP($J834,'Stock Data'!$J$2:$J$1239,'Stock Data'!M$2:M$1239)</f>
        <v>112609.3</v>
      </c>
      <c r="N834" s="108">
        <f>_xlfn.XLOOKUP($J834,'Stock Data'!$J$2:$J$1239,'Stock Data'!N$2:N$1239)</f>
        <v>114301.8</v>
      </c>
      <c r="O834" s="108">
        <f>_xlfn.XLOOKUP($J834,'Stock Data'!$J$2:$J$1239,'Stock Data'!O$2:O$1239)</f>
        <v>479749698</v>
      </c>
      <c r="P834" s="111">
        <f t="shared" si="51"/>
        <v>1.062353028757125E-3</v>
      </c>
    </row>
    <row r="835" spans="1:16" x14ac:dyDescent="0.3">
      <c r="A835" s="101">
        <v>45642</v>
      </c>
      <c r="B835" s="106" t="str">
        <f t="shared" si="48"/>
        <v>Monday</v>
      </c>
      <c r="C835" s="108">
        <v>857</v>
      </c>
      <c r="D835" s="108">
        <v>866.29</v>
      </c>
      <c r="E835" s="108">
        <v>840.1</v>
      </c>
      <c r="F835" s="108">
        <v>859.91</v>
      </c>
      <c r="G835" s="108">
        <v>11085</v>
      </c>
      <c r="H835" s="111">
        <f t="shared" si="50"/>
        <v>3.1380509087514767E-3</v>
      </c>
      <c r="J835" s="102">
        <f t="shared" si="49"/>
        <v>45642</v>
      </c>
      <c r="K835" s="108">
        <f>_xlfn.XLOOKUP($J835,'Stock Data'!$J$2:$J$1239,'Stock Data'!K$2:K$1239)</f>
        <v>115433.3</v>
      </c>
      <c r="L835" s="108">
        <f>_xlfn.XLOOKUP($J835,'Stock Data'!$J$2:$J$1239,'Stock Data'!L$2:L$1239)</f>
        <v>116681.60000000001</v>
      </c>
      <c r="M835" s="108">
        <f>_xlfn.XLOOKUP($J835,'Stock Data'!$J$2:$J$1239,'Stock Data'!M$2:M$1239)</f>
        <v>115346</v>
      </c>
      <c r="N835" s="108">
        <f>_xlfn.XLOOKUP($J835,'Stock Data'!$J$2:$J$1239,'Stock Data'!N$2:N$1239)</f>
        <v>116169.4</v>
      </c>
      <c r="O835" s="108">
        <f>_xlfn.XLOOKUP($J835,'Stock Data'!$J$2:$J$1239,'Stock Data'!O$2:O$1239)</f>
        <v>491296218</v>
      </c>
      <c r="P835" s="111">
        <f t="shared" si="51"/>
        <v>1.633920025756367E-2</v>
      </c>
    </row>
    <row r="836" spans="1:16" x14ac:dyDescent="0.3">
      <c r="A836" s="101">
        <v>45643</v>
      </c>
      <c r="B836" s="106" t="str">
        <f t="shared" ref="B836:B899" si="52">TEXT(A836,"dddd")</f>
        <v>Tuesday</v>
      </c>
      <c r="C836" s="108">
        <v>864.99</v>
      </c>
      <c r="D836" s="108">
        <v>864.99</v>
      </c>
      <c r="E836" s="108">
        <v>842.52</v>
      </c>
      <c r="F836" s="108">
        <v>851.14</v>
      </c>
      <c r="G836" s="108">
        <v>3959</v>
      </c>
      <c r="H836" s="111">
        <f t="shared" si="50"/>
        <v>-1.019874172878555E-2</v>
      </c>
      <c r="J836" s="102">
        <f t="shared" ref="J836:J899" si="53">A836</f>
        <v>45643</v>
      </c>
      <c r="K836" s="108">
        <f>_xlfn.XLOOKUP($J836,'Stock Data'!$J$2:$J$1239,'Stock Data'!K$2:K$1239)</f>
        <v>116308</v>
      </c>
      <c r="L836" s="108">
        <f>_xlfn.XLOOKUP($J836,'Stock Data'!$J$2:$J$1239,'Stock Data'!L$2:L$1239)</f>
        <v>117039.2</v>
      </c>
      <c r="M836" s="108">
        <f>_xlfn.XLOOKUP($J836,'Stock Data'!$J$2:$J$1239,'Stock Data'!M$2:M$1239)</f>
        <v>113688.5</v>
      </c>
      <c r="N836" s="108">
        <f>_xlfn.XLOOKUP($J836,'Stock Data'!$J$2:$J$1239,'Stock Data'!N$2:N$1239)</f>
        <v>114860.7</v>
      </c>
      <c r="O836" s="108">
        <f>_xlfn.XLOOKUP($J836,'Stock Data'!$J$2:$J$1239,'Stock Data'!O$2:O$1239)</f>
        <v>548572535</v>
      </c>
      <c r="P836" s="111">
        <f t="shared" si="51"/>
        <v>-1.126544511721673E-2</v>
      </c>
    </row>
    <row r="837" spans="1:16" x14ac:dyDescent="0.3">
      <c r="A837" s="101">
        <v>45644</v>
      </c>
      <c r="B837" s="106" t="str">
        <f t="shared" si="52"/>
        <v>Wednesday</v>
      </c>
      <c r="C837" s="108">
        <v>856.2</v>
      </c>
      <c r="D837" s="108">
        <v>857.9</v>
      </c>
      <c r="E837" s="108">
        <v>822</v>
      </c>
      <c r="F837" s="108">
        <v>825.15</v>
      </c>
      <c r="G837" s="108">
        <v>12289</v>
      </c>
      <c r="H837" s="111">
        <f t="shared" ref="H837:H900" si="54">(F837-F836)/F836</f>
        <v>-3.0535517071222137E-2</v>
      </c>
      <c r="J837" s="102">
        <f t="shared" si="53"/>
        <v>45644</v>
      </c>
      <c r="K837" s="108">
        <f>_xlfn.XLOOKUP($J837,'Stock Data'!$J$2:$J$1239,'Stock Data'!K$2:K$1239)</f>
        <v>114854.1</v>
      </c>
      <c r="L837" s="108">
        <f>_xlfn.XLOOKUP($J837,'Stock Data'!$J$2:$J$1239,'Stock Data'!L$2:L$1239)</f>
        <v>116236.7</v>
      </c>
      <c r="M837" s="108">
        <f>_xlfn.XLOOKUP($J837,'Stock Data'!$J$2:$J$1239,'Stock Data'!M$2:M$1239)</f>
        <v>110896.3</v>
      </c>
      <c r="N837" s="108">
        <f>_xlfn.XLOOKUP($J837,'Stock Data'!$J$2:$J$1239,'Stock Data'!N$2:N$1239)</f>
        <v>111070.3</v>
      </c>
      <c r="O837" s="108">
        <f>_xlfn.XLOOKUP($J837,'Stock Data'!$J$2:$J$1239,'Stock Data'!O$2:O$1239)</f>
        <v>507235151</v>
      </c>
      <c r="P837" s="111">
        <f t="shared" ref="P837:P900" si="55">(N837-N836)/N836</f>
        <v>-3.2999973010786061E-2</v>
      </c>
    </row>
    <row r="838" spans="1:16" x14ac:dyDescent="0.3">
      <c r="A838" s="101">
        <v>45645</v>
      </c>
      <c r="B838" s="106" t="str">
        <f t="shared" si="52"/>
        <v>Thursday</v>
      </c>
      <c r="C838" s="108">
        <v>836</v>
      </c>
      <c r="D838" s="108">
        <v>850</v>
      </c>
      <c r="E838" s="108">
        <v>795</v>
      </c>
      <c r="F838" s="108">
        <v>801.61</v>
      </c>
      <c r="G838" s="108">
        <v>19159</v>
      </c>
      <c r="H838" s="111">
        <f t="shared" si="54"/>
        <v>-2.8528146397624632E-2</v>
      </c>
      <c r="J838" s="102">
        <f t="shared" si="53"/>
        <v>45645</v>
      </c>
      <c r="K838" s="108">
        <f>_xlfn.XLOOKUP($J838,'Stock Data'!$J$2:$J$1239,'Stock Data'!K$2:K$1239)</f>
        <v>110140.8</v>
      </c>
      <c r="L838" s="108">
        <f>_xlfn.XLOOKUP($J838,'Stock Data'!$J$2:$J$1239,'Stock Data'!L$2:L$1239)</f>
        <v>111745</v>
      </c>
      <c r="M838" s="108">
        <f>_xlfn.XLOOKUP($J838,'Stock Data'!$J$2:$J$1239,'Stock Data'!M$2:M$1239)</f>
        <v>105937.4</v>
      </c>
      <c r="N838" s="108">
        <f>_xlfn.XLOOKUP($J838,'Stock Data'!$J$2:$J$1239,'Stock Data'!N$2:N$1239)</f>
        <v>106275</v>
      </c>
      <c r="O838" s="108">
        <f>_xlfn.XLOOKUP($J838,'Stock Data'!$J$2:$J$1239,'Stock Data'!O$2:O$1239)</f>
        <v>531310276</v>
      </c>
      <c r="P838" s="111">
        <f t="shared" si="55"/>
        <v>-4.3173557647724035E-2</v>
      </c>
    </row>
    <row r="839" spans="1:16" x14ac:dyDescent="0.3">
      <c r="A839" s="101">
        <v>45646</v>
      </c>
      <c r="B839" s="106" t="str">
        <f t="shared" si="52"/>
        <v>Friday</v>
      </c>
      <c r="C839" s="108">
        <v>807</v>
      </c>
      <c r="D839" s="108">
        <v>840</v>
      </c>
      <c r="E839" s="108">
        <v>780</v>
      </c>
      <c r="F839" s="108">
        <v>798.85</v>
      </c>
      <c r="G839" s="108">
        <v>17530</v>
      </c>
      <c r="H839" s="111">
        <f t="shared" si="54"/>
        <v>-3.4430708199747894E-3</v>
      </c>
      <c r="J839" s="102">
        <f t="shared" si="53"/>
        <v>45646</v>
      </c>
      <c r="K839" s="108">
        <f>_xlfn.XLOOKUP($J839,'Stock Data'!$J$2:$J$1239,'Stock Data'!K$2:K$1239)</f>
        <v>106073.2</v>
      </c>
      <c r="L839" s="108">
        <f>_xlfn.XLOOKUP($J839,'Stock Data'!$J$2:$J$1239,'Stock Data'!L$2:L$1239)</f>
        <v>109846.6</v>
      </c>
      <c r="M839" s="108">
        <f>_xlfn.XLOOKUP($J839,'Stock Data'!$J$2:$J$1239,'Stock Data'!M$2:M$1239)</f>
        <v>105601</v>
      </c>
      <c r="N839" s="108">
        <f>_xlfn.XLOOKUP($J839,'Stock Data'!$J$2:$J$1239,'Stock Data'!N$2:N$1239)</f>
        <v>109513.1</v>
      </c>
      <c r="O839" s="108">
        <f>_xlfn.XLOOKUP($J839,'Stock Data'!$J$2:$J$1239,'Stock Data'!O$2:O$1239)</f>
        <v>321981379</v>
      </c>
      <c r="P839" s="111">
        <f t="shared" si="55"/>
        <v>3.046906610209368E-2</v>
      </c>
    </row>
    <row r="840" spans="1:16" x14ac:dyDescent="0.3">
      <c r="A840" s="101">
        <v>45649</v>
      </c>
      <c r="B840" s="106" t="str">
        <f t="shared" si="52"/>
        <v>Monday</v>
      </c>
      <c r="C840" s="108">
        <v>800</v>
      </c>
      <c r="D840" s="108">
        <v>830</v>
      </c>
      <c r="E840" s="108">
        <v>798.85</v>
      </c>
      <c r="F840" s="108">
        <v>820.85</v>
      </c>
      <c r="G840" s="108">
        <v>6338</v>
      </c>
      <c r="H840" s="111">
        <f t="shared" si="54"/>
        <v>2.753958815797709E-2</v>
      </c>
      <c r="J840" s="102">
        <f t="shared" si="53"/>
        <v>45649</v>
      </c>
      <c r="K840" s="108">
        <f>_xlfn.XLOOKUP($J840,'Stock Data'!$J$2:$J$1239,'Stock Data'!K$2:K$1239)</f>
        <v>110990.6</v>
      </c>
      <c r="L840" s="108">
        <f>_xlfn.XLOOKUP($J840,'Stock Data'!$J$2:$J$1239,'Stock Data'!L$2:L$1239)</f>
        <v>114189.7</v>
      </c>
      <c r="M840" s="108">
        <f>_xlfn.XLOOKUP($J840,'Stock Data'!$J$2:$J$1239,'Stock Data'!M$2:M$1239)</f>
        <v>110891.4</v>
      </c>
      <c r="N840" s="108">
        <f>_xlfn.XLOOKUP($J840,'Stock Data'!$J$2:$J$1239,'Stock Data'!N$2:N$1239)</f>
        <v>113924.4</v>
      </c>
      <c r="O840" s="108">
        <f>_xlfn.XLOOKUP($J840,'Stock Data'!$J$2:$J$1239,'Stock Data'!O$2:O$1239)</f>
        <v>424809788</v>
      </c>
      <c r="P840" s="111">
        <f t="shared" si="55"/>
        <v>4.0281025740299452E-2</v>
      </c>
    </row>
    <row r="841" spans="1:16" x14ac:dyDescent="0.3">
      <c r="A841" s="101">
        <v>45650</v>
      </c>
      <c r="B841" s="106" t="str">
        <f t="shared" si="52"/>
        <v>Tuesday</v>
      </c>
      <c r="C841" s="108">
        <v>834.99</v>
      </c>
      <c r="D841" s="108">
        <v>834.99</v>
      </c>
      <c r="E841" s="108">
        <v>815.25</v>
      </c>
      <c r="F841" s="108">
        <v>817.24</v>
      </c>
      <c r="G841" s="108">
        <v>3405</v>
      </c>
      <c r="H841" s="111">
        <f t="shared" si="54"/>
        <v>-4.3978802460863907E-3</v>
      </c>
      <c r="J841" s="102">
        <f t="shared" si="53"/>
        <v>45650</v>
      </c>
      <c r="K841" s="108">
        <f>_xlfn.XLOOKUP($J841,'Stock Data'!$J$2:$J$1239,'Stock Data'!K$2:K$1239)</f>
        <v>113924.4</v>
      </c>
      <c r="L841" s="108">
        <f>_xlfn.XLOOKUP($J841,'Stock Data'!$J$2:$J$1239,'Stock Data'!L$2:L$1239)</f>
        <v>115036.5</v>
      </c>
      <c r="M841" s="108">
        <f>_xlfn.XLOOKUP($J841,'Stock Data'!$J$2:$J$1239,'Stock Data'!M$2:M$1239)</f>
        <v>112294.39999999999</v>
      </c>
      <c r="N841" s="108">
        <f>_xlfn.XLOOKUP($J841,'Stock Data'!$J$2:$J$1239,'Stock Data'!N$2:N$1239)</f>
        <v>112414.8</v>
      </c>
      <c r="O841" s="108">
        <f>_xlfn.XLOOKUP($J841,'Stock Data'!$J$2:$J$1239,'Stock Data'!O$2:O$1239)</f>
        <v>352683905</v>
      </c>
      <c r="P841" s="111">
        <f t="shared" si="55"/>
        <v>-1.3250892697262319E-2</v>
      </c>
    </row>
    <row r="842" spans="1:16" x14ac:dyDescent="0.3">
      <c r="A842" s="101">
        <v>45652</v>
      </c>
      <c r="B842" s="106" t="str">
        <f t="shared" si="52"/>
        <v>Thursday</v>
      </c>
      <c r="C842" s="108">
        <v>817.24</v>
      </c>
      <c r="D842" s="108">
        <v>817.24</v>
      </c>
      <c r="E842" s="108">
        <v>770.78</v>
      </c>
      <c r="F842" s="108">
        <v>801.72</v>
      </c>
      <c r="G842" s="108">
        <v>3348</v>
      </c>
      <c r="H842" s="111">
        <f t="shared" si="54"/>
        <v>-1.8990749351475676E-2</v>
      </c>
      <c r="J842" s="102">
        <f t="shared" si="53"/>
        <v>45652</v>
      </c>
      <c r="K842" s="108">
        <f>_xlfn.XLOOKUP($J842,'Stock Data'!$J$2:$J$1239,'Stock Data'!K$2:K$1239)</f>
        <v>112480.6</v>
      </c>
      <c r="L842" s="108">
        <f>_xlfn.XLOOKUP($J842,'Stock Data'!$J$2:$J$1239,'Stock Data'!L$2:L$1239)</f>
        <v>112480.6</v>
      </c>
      <c r="M842" s="108">
        <f>_xlfn.XLOOKUP($J842,'Stock Data'!$J$2:$J$1239,'Stock Data'!M$2:M$1239)</f>
        <v>109858.9</v>
      </c>
      <c r="N842" s="108">
        <f>_xlfn.XLOOKUP($J842,'Stock Data'!$J$2:$J$1239,'Stock Data'!N$2:N$1239)</f>
        <v>110423.3</v>
      </c>
      <c r="O842" s="108">
        <f>_xlfn.XLOOKUP($J842,'Stock Data'!$J$2:$J$1239,'Stock Data'!O$2:O$1239)</f>
        <v>274820575</v>
      </c>
      <c r="P842" s="111">
        <f t="shared" si="55"/>
        <v>-1.7715638866056781E-2</v>
      </c>
    </row>
    <row r="843" spans="1:16" x14ac:dyDescent="0.3">
      <c r="A843" s="101">
        <v>45653</v>
      </c>
      <c r="B843" s="106" t="str">
        <f t="shared" si="52"/>
        <v>Friday</v>
      </c>
      <c r="C843" s="108">
        <v>810</v>
      </c>
      <c r="D843" s="108">
        <v>820</v>
      </c>
      <c r="E843" s="108">
        <v>805</v>
      </c>
      <c r="F843" s="108">
        <v>818.29</v>
      </c>
      <c r="G843" s="108">
        <v>5218</v>
      </c>
      <c r="H843" s="111">
        <f t="shared" si="54"/>
        <v>2.0668063663124202E-2</v>
      </c>
      <c r="J843" s="102">
        <f t="shared" si="53"/>
        <v>45653</v>
      </c>
      <c r="K843" s="108">
        <f>_xlfn.XLOOKUP($J843,'Stock Data'!$J$2:$J$1239,'Stock Data'!K$2:K$1239)</f>
        <v>110658.7</v>
      </c>
      <c r="L843" s="108">
        <f>_xlfn.XLOOKUP($J843,'Stock Data'!$J$2:$J$1239,'Stock Data'!L$2:L$1239)</f>
        <v>112043.8</v>
      </c>
      <c r="M843" s="108">
        <f>_xlfn.XLOOKUP($J843,'Stock Data'!$J$2:$J$1239,'Stock Data'!M$2:M$1239)</f>
        <v>110246.9</v>
      </c>
      <c r="N843" s="108">
        <f>_xlfn.XLOOKUP($J843,'Stock Data'!$J$2:$J$1239,'Stock Data'!N$2:N$1239)</f>
        <v>111351.2</v>
      </c>
      <c r="O843" s="108">
        <f>_xlfn.XLOOKUP($J843,'Stock Data'!$J$2:$J$1239,'Stock Data'!O$2:O$1239)</f>
        <v>293222101</v>
      </c>
      <c r="P843" s="111">
        <f t="shared" si="55"/>
        <v>8.4031178202425959E-3</v>
      </c>
    </row>
    <row r="844" spans="1:16" x14ac:dyDescent="0.3">
      <c r="A844" s="101">
        <v>45656</v>
      </c>
      <c r="B844" s="106" t="str">
        <f t="shared" si="52"/>
        <v>Monday</v>
      </c>
      <c r="C844" s="108">
        <v>810.01</v>
      </c>
      <c r="D844" s="108">
        <v>824.89</v>
      </c>
      <c r="E844" s="108">
        <v>750</v>
      </c>
      <c r="F844" s="108">
        <v>819.15</v>
      </c>
      <c r="G844" s="108">
        <v>10156</v>
      </c>
      <c r="H844" s="111">
        <f t="shared" si="54"/>
        <v>1.0509721492380619E-3</v>
      </c>
      <c r="J844" s="102">
        <f t="shared" si="53"/>
        <v>45656</v>
      </c>
      <c r="K844" s="108">
        <f>_xlfn.XLOOKUP($J844,'Stock Data'!$J$2:$J$1239,'Stock Data'!K$2:K$1239)</f>
        <v>111916.7</v>
      </c>
      <c r="L844" s="108">
        <f>_xlfn.XLOOKUP($J844,'Stock Data'!$J$2:$J$1239,'Stock Data'!L$2:L$1239)</f>
        <v>115422.3</v>
      </c>
      <c r="M844" s="108">
        <f>_xlfn.XLOOKUP($J844,'Stock Data'!$J$2:$J$1239,'Stock Data'!M$2:M$1239)</f>
        <v>111916.7</v>
      </c>
      <c r="N844" s="108">
        <f>_xlfn.XLOOKUP($J844,'Stock Data'!$J$2:$J$1239,'Stock Data'!N$2:N$1239)</f>
        <v>115259</v>
      </c>
      <c r="O844" s="108">
        <f>_xlfn.XLOOKUP($J844,'Stock Data'!$J$2:$J$1239,'Stock Data'!O$2:O$1239)</f>
        <v>521358892</v>
      </c>
      <c r="P844" s="111">
        <f t="shared" si="55"/>
        <v>3.5094368089432379E-2</v>
      </c>
    </row>
    <row r="845" spans="1:16" x14ac:dyDescent="0.3">
      <c r="A845" s="101">
        <v>45657</v>
      </c>
      <c r="B845" s="106" t="str">
        <f t="shared" si="52"/>
        <v>Tuesday</v>
      </c>
      <c r="C845" s="108">
        <v>825.01</v>
      </c>
      <c r="D845" s="108">
        <v>885</v>
      </c>
      <c r="E845" s="108">
        <v>800</v>
      </c>
      <c r="F845" s="108">
        <v>806.6</v>
      </c>
      <c r="G845" s="108">
        <v>18987</v>
      </c>
      <c r="H845" s="111">
        <f t="shared" si="54"/>
        <v>-1.5320759323689134E-2</v>
      </c>
      <c r="J845" s="102">
        <f t="shared" si="53"/>
        <v>45657</v>
      </c>
      <c r="K845" s="108">
        <f>_xlfn.XLOOKUP($J845,'Stock Data'!$J$2:$J$1239,'Stock Data'!K$2:K$1239)</f>
        <v>116700</v>
      </c>
      <c r="L845" s="108">
        <f>_xlfn.XLOOKUP($J845,'Stock Data'!$J$2:$J$1239,'Stock Data'!L$2:L$1239)</f>
        <v>116700</v>
      </c>
      <c r="M845" s="108">
        <f>_xlfn.XLOOKUP($J845,'Stock Data'!$J$2:$J$1239,'Stock Data'!M$2:M$1239)</f>
        <v>114804.8</v>
      </c>
      <c r="N845" s="108">
        <f>_xlfn.XLOOKUP($J845,'Stock Data'!$J$2:$J$1239,'Stock Data'!N$2:N$1239)</f>
        <v>115126.9</v>
      </c>
      <c r="O845" s="108">
        <f>_xlfn.XLOOKUP($J845,'Stock Data'!$J$2:$J$1239,'Stock Data'!O$2:O$1239)</f>
        <v>580521510</v>
      </c>
      <c r="P845" s="111">
        <f t="shared" si="55"/>
        <v>-1.1461144032136824E-3</v>
      </c>
    </row>
    <row r="846" spans="1:16" x14ac:dyDescent="0.3">
      <c r="A846" s="101">
        <v>45658</v>
      </c>
      <c r="B846" s="106" t="str">
        <f t="shared" si="52"/>
        <v>Wednesday</v>
      </c>
      <c r="C846" s="108">
        <v>815</v>
      </c>
      <c r="D846" s="108">
        <v>830</v>
      </c>
      <c r="E846" s="108">
        <v>789</v>
      </c>
      <c r="F846" s="108">
        <v>805.44</v>
      </c>
      <c r="G846" s="108">
        <v>18242</v>
      </c>
      <c r="H846" s="111">
        <f t="shared" si="54"/>
        <v>-1.4381353830894719E-3</v>
      </c>
      <c r="J846" s="102">
        <f t="shared" si="53"/>
        <v>45658</v>
      </c>
      <c r="K846" s="108">
        <f>_xlfn.XLOOKUP($J846,'Stock Data'!$J$2:$J$1239,'Stock Data'!K$2:K$1239)</f>
        <v>115258.1</v>
      </c>
      <c r="L846" s="108">
        <f>_xlfn.XLOOKUP($J846,'Stock Data'!$J$2:$J$1239,'Stock Data'!L$2:L$1239)</f>
        <v>117341</v>
      </c>
      <c r="M846" s="108">
        <f>_xlfn.XLOOKUP($J846,'Stock Data'!$J$2:$J$1239,'Stock Data'!M$2:M$1239)</f>
        <v>114719.9</v>
      </c>
      <c r="N846" s="108">
        <f>_xlfn.XLOOKUP($J846,'Stock Data'!$J$2:$J$1239,'Stock Data'!N$2:N$1239)</f>
        <v>117008.1</v>
      </c>
      <c r="O846" s="108">
        <f>_xlfn.XLOOKUP($J846,'Stock Data'!$J$2:$J$1239,'Stock Data'!O$2:O$1239)</f>
        <v>465169788</v>
      </c>
      <c r="P846" s="111">
        <f t="shared" si="55"/>
        <v>1.6340229781224125E-2</v>
      </c>
    </row>
    <row r="847" spans="1:16" x14ac:dyDescent="0.3">
      <c r="A847" s="101">
        <v>45659</v>
      </c>
      <c r="B847" s="106" t="str">
        <f t="shared" si="52"/>
        <v>Thursday</v>
      </c>
      <c r="C847" s="108">
        <v>809.99</v>
      </c>
      <c r="D847" s="108">
        <v>829</v>
      </c>
      <c r="E847" s="108">
        <v>809.99</v>
      </c>
      <c r="F847" s="108">
        <v>813.99</v>
      </c>
      <c r="G847" s="108">
        <v>8506</v>
      </c>
      <c r="H847" s="111">
        <f t="shared" si="54"/>
        <v>1.0615315852204949E-2</v>
      </c>
      <c r="J847" s="102">
        <f t="shared" si="53"/>
        <v>45659</v>
      </c>
      <c r="K847" s="108">
        <f>_xlfn.XLOOKUP($J847,'Stock Data'!$J$2:$J$1239,'Stock Data'!K$2:K$1239)</f>
        <v>117150.3</v>
      </c>
      <c r="L847" s="108">
        <f>_xlfn.XLOOKUP($J847,'Stock Data'!$J$2:$J$1239,'Stock Data'!L$2:L$1239)</f>
        <v>118367.8</v>
      </c>
      <c r="M847" s="108">
        <f>_xlfn.XLOOKUP($J847,'Stock Data'!$J$2:$J$1239,'Stock Data'!M$2:M$1239)</f>
        <v>116857.60000000001</v>
      </c>
      <c r="N847" s="108">
        <f>_xlfn.XLOOKUP($J847,'Stock Data'!$J$2:$J$1239,'Stock Data'!N$2:N$1239)</f>
        <v>117119.7</v>
      </c>
      <c r="O847" s="108">
        <f>_xlfn.XLOOKUP($J847,'Stock Data'!$J$2:$J$1239,'Stock Data'!O$2:O$1239)</f>
        <v>383715356</v>
      </c>
      <c r="P847" s="111">
        <f t="shared" si="55"/>
        <v>9.5378012291449281E-4</v>
      </c>
    </row>
    <row r="848" spans="1:16" x14ac:dyDescent="0.3">
      <c r="A848" s="101">
        <v>45660</v>
      </c>
      <c r="B848" s="106" t="str">
        <f t="shared" si="52"/>
        <v>Friday</v>
      </c>
      <c r="C848" s="108">
        <v>820</v>
      </c>
      <c r="D848" s="108">
        <v>820</v>
      </c>
      <c r="E848" s="108">
        <v>800</v>
      </c>
      <c r="F848" s="108">
        <v>806.5</v>
      </c>
      <c r="G848" s="108">
        <v>6444</v>
      </c>
      <c r="H848" s="111">
        <f t="shared" si="54"/>
        <v>-9.2015872430865359E-3</v>
      </c>
      <c r="J848" s="102">
        <f t="shared" si="53"/>
        <v>45660</v>
      </c>
      <c r="K848" s="108">
        <f>_xlfn.XLOOKUP($J848,'Stock Data'!$J$2:$J$1239,'Stock Data'!K$2:K$1239)</f>
        <v>117484.9</v>
      </c>
      <c r="L848" s="108">
        <f>_xlfn.XLOOKUP($J848,'Stock Data'!$J$2:$J$1239,'Stock Data'!L$2:L$1239)</f>
        <v>117891.6</v>
      </c>
      <c r="M848" s="108">
        <f>_xlfn.XLOOKUP($J848,'Stock Data'!$J$2:$J$1239,'Stock Data'!M$2:M$1239)</f>
        <v>115580</v>
      </c>
      <c r="N848" s="108">
        <f>_xlfn.XLOOKUP($J848,'Stock Data'!$J$2:$J$1239,'Stock Data'!N$2:N$1239)</f>
        <v>117587</v>
      </c>
      <c r="O848" s="108">
        <f>_xlfn.XLOOKUP($J848,'Stock Data'!$J$2:$J$1239,'Stock Data'!O$2:O$1239)</f>
        <v>398069663</v>
      </c>
      <c r="P848" s="111">
        <f t="shared" si="55"/>
        <v>3.9899350835086063E-3</v>
      </c>
    </row>
    <row r="849" spans="1:16" x14ac:dyDescent="0.3">
      <c r="A849" s="101">
        <v>45663</v>
      </c>
      <c r="B849" s="106" t="str">
        <f t="shared" si="52"/>
        <v>Monday</v>
      </c>
      <c r="C849" s="108">
        <v>810</v>
      </c>
      <c r="D849" s="108">
        <v>820</v>
      </c>
      <c r="E849" s="108">
        <v>807.01</v>
      </c>
      <c r="F849" s="108">
        <v>810.65</v>
      </c>
      <c r="G849" s="108">
        <v>5660</v>
      </c>
      <c r="H849" s="111">
        <f t="shared" si="54"/>
        <v>5.1456912585244605E-3</v>
      </c>
      <c r="J849" s="102">
        <f t="shared" si="53"/>
        <v>45663</v>
      </c>
      <c r="K849" s="108">
        <f>_xlfn.XLOOKUP($J849,'Stock Data'!$J$2:$J$1239,'Stock Data'!K$2:K$1239)</f>
        <v>118309.5</v>
      </c>
      <c r="L849" s="108">
        <f>_xlfn.XLOOKUP($J849,'Stock Data'!$J$2:$J$1239,'Stock Data'!L$2:L$1239)</f>
        <v>118735.1</v>
      </c>
      <c r="M849" s="108">
        <f>_xlfn.XLOOKUP($J849,'Stock Data'!$J$2:$J$1239,'Stock Data'!M$2:M$1239)</f>
        <v>115941.9</v>
      </c>
      <c r="N849" s="108">
        <f>_xlfn.XLOOKUP($J849,'Stock Data'!$J$2:$J$1239,'Stock Data'!N$2:N$1239)</f>
        <v>116255.1</v>
      </c>
      <c r="O849" s="108">
        <f>_xlfn.XLOOKUP($J849,'Stock Data'!$J$2:$J$1239,'Stock Data'!O$2:O$1239)</f>
        <v>369827568</v>
      </c>
      <c r="P849" s="111">
        <f t="shared" si="55"/>
        <v>-1.1326932398989634E-2</v>
      </c>
    </row>
    <row r="850" spans="1:16" x14ac:dyDescent="0.3">
      <c r="A850" s="101">
        <v>45664</v>
      </c>
      <c r="B850" s="106" t="str">
        <f t="shared" si="52"/>
        <v>Tuesday</v>
      </c>
      <c r="C850" s="108">
        <v>801.52</v>
      </c>
      <c r="D850" s="108">
        <v>812</v>
      </c>
      <c r="E850" s="108">
        <v>800.92</v>
      </c>
      <c r="F850" s="108">
        <v>806.58</v>
      </c>
      <c r="G850" s="108">
        <v>4119</v>
      </c>
      <c r="H850" s="111">
        <f t="shared" si="54"/>
        <v>-5.0206624313821457E-3</v>
      </c>
      <c r="J850" s="102">
        <f t="shared" si="53"/>
        <v>45664</v>
      </c>
      <c r="K850" s="108">
        <f>_xlfn.XLOOKUP($J850,'Stock Data'!$J$2:$J$1239,'Stock Data'!K$2:K$1239)</f>
        <v>116667.6</v>
      </c>
      <c r="L850" s="108">
        <f>_xlfn.XLOOKUP($J850,'Stock Data'!$J$2:$J$1239,'Stock Data'!L$2:L$1239)</f>
        <v>116843.4</v>
      </c>
      <c r="M850" s="108">
        <f>_xlfn.XLOOKUP($J850,'Stock Data'!$J$2:$J$1239,'Stock Data'!M$2:M$1239)</f>
        <v>113677.5</v>
      </c>
      <c r="N850" s="108">
        <f>_xlfn.XLOOKUP($J850,'Stock Data'!$J$2:$J$1239,'Stock Data'!N$2:N$1239)</f>
        <v>116052.7</v>
      </c>
      <c r="O850" s="108">
        <f>_xlfn.XLOOKUP($J850,'Stock Data'!$J$2:$J$1239,'Stock Data'!O$2:O$1239)</f>
        <v>401226818</v>
      </c>
      <c r="P850" s="111">
        <f t="shared" si="55"/>
        <v>-1.7409988895111589E-3</v>
      </c>
    </row>
    <row r="851" spans="1:16" x14ac:dyDescent="0.3">
      <c r="A851" s="101">
        <v>45665</v>
      </c>
      <c r="B851" s="106" t="str">
        <f t="shared" si="52"/>
        <v>Wednesday</v>
      </c>
      <c r="C851" s="108">
        <v>811.99</v>
      </c>
      <c r="D851" s="108">
        <v>814.85</v>
      </c>
      <c r="E851" s="108">
        <v>805.01</v>
      </c>
      <c r="F851" s="108">
        <v>807.33</v>
      </c>
      <c r="G851" s="108">
        <v>3278</v>
      </c>
      <c r="H851" s="111">
        <f t="shared" si="54"/>
        <v>9.2985196756676335E-4</v>
      </c>
      <c r="J851" s="102">
        <f t="shared" si="53"/>
        <v>45665</v>
      </c>
      <c r="K851" s="108">
        <f>_xlfn.XLOOKUP($J851,'Stock Data'!$J$2:$J$1239,'Stock Data'!K$2:K$1239)</f>
        <v>116591.1</v>
      </c>
      <c r="L851" s="108">
        <f>_xlfn.XLOOKUP($J851,'Stock Data'!$J$2:$J$1239,'Stock Data'!L$2:L$1239)</f>
        <v>117750.2</v>
      </c>
      <c r="M851" s="108">
        <f>_xlfn.XLOOKUP($J851,'Stock Data'!$J$2:$J$1239,'Stock Data'!M$2:M$1239)</f>
        <v>113847</v>
      </c>
      <c r="N851" s="108">
        <f>_xlfn.XLOOKUP($J851,'Stock Data'!$J$2:$J$1239,'Stock Data'!N$2:N$1239)</f>
        <v>114148.5</v>
      </c>
      <c r="O851" s="108">
        <f>_xlfn.XLOOKUP($J851,'Stock Data'!$J$2:$J$1239,'Stock Data'!O$2:O$1239)</f>
        <v>254281505</v>
      </c>
      <c r="P851" s="111">
        <f t="shared" si="55"/>
        <v>-1.6408062888670381E-2</v>
      </c>
    </row>
    <row r="852" spans="1:16" x14ac:dyDescent="0.3">
      <c r="A852" s="101">
        <v>45666</v>
      </c>
      <c r="B852" s="106" t="str">
        <f t="shared" si="52"/>
        <v>Thursday</v>
      </c>
      <c r="C852" s="108">
        <v>807.33</v>
      </c>
      <c r="D852" s="108">
        <v>808</v>
      </c>
      <c r="E852" s="108">
        <v>761</v>
      </c>
      <c r="F852" s="108">
        <v>786.04</v>
      </c>
      <c r="G852" s="108">
        <v>7911</v>
      </c>
      <c r="H852" s="111">
        <f t="shared" si="54"/>
        <v>-2.6370876840944937E-2</v>
      </c>
      <c r="J852" s="102">
        <f t="shared" si="53"/>
        <v>45666</v>
      </c>
      <c r="K852" s="108">
        <f>_xlfn.XLOOKUP($J852,'Stock Data'!$J$2:$J$1239,'Stock Data'!K$2:K$1239)</f>
        <v>114313</v>
      </c>
      <c r="L852" s="108">
        <f>_xlfn.XLOOKUP($J852,'Stock Data'!$J$2:$J$1239,'Stock Data'!L$2:L$1239)</f>
        <v>114330</v>
      </c>
      <c r="M852" s="108">
        <f>_xlfn.XLOOKUP($J852,'Stock Data'!$J$2:$J$1239,'Stock Data'!M$2:M$1239)</f>
        <v>112594.7</v>
      </c>
      <c r="N852" s="108">
        <f>_xlfn.XLOOKUP($J852,'Stock Data'!$J$2:$J$1239,'Stock Data'!N$2:N$1239)</f>
        <v>112638.3</v>
      </c>
      <c r="O852" s="108">
        <f>_xlfn.XLOOKUP($J852,'Stock Data'!$J$2:$J$1239,'Stock Data'!O$2:O$1239)</f>
        <v>268882362</v>
      </c>
      <c r="P852" s="111">
        <f t="shared" si="55"/>
        <v>-1.3230134430150173E-2</v>
      </c>
    </row>
    <row r="853" spans="1:16" x14ac:dyDescent="0.3">
      <c r="A853" s="101">
        <v>45667</v>
      </c>
      <c r="B853" s="106" t="str">
        <f t="shared" si="52"/>
        <v>Friday</v>
      </c>
      <c r="C853" s="108">
        <v>786</v>
      </c>
      <c r="D853" s="108">
        <v>798</v>
      </c>
      <c r="E853" s="108">
        <v>765</v>
      </c>
      <c r="F853" s="108">
        <v>791.92</v>
      </c>
      <c r="G853" s="108">
        <v>10049</v>
      </c>
      <c r="H853" s="111">
        <f t="shared" si="54"/>
        <v>7.4805353417128845E-3</v>
      </c>
      <c r="J853" s="102">
        <f t="shared" si="53"/>
        <v>45667</v>
      </c>
      <c r="K853" s="108">
        <f>_xlfn.XLOOKUP($J853,'Stock Data'!$J$2:$J$1239,'Stock Data'!K$2:K$1239)</f>
        <v>112544.6</v>
      </c>
      <c r="L853" s="108">
        <f>_xlfn.XLOOKUP($J853,'Stock Data'!$J$2:$J$1239,'Stock Data'!L$2:L$1239)</f>
        <v>113554.1</v>
      </c>
      <c r="M853" s="108">
        <f>_xlfn.XLOOKUP($J853,'Stock Data'!$J$2:$J$1239,'Stock Data'!M$2:M$1239)</f>
        <v>112013.6</v>
      </c>
      <c r="N853" s="108">
        <f>_xlfn.XLOOKUP($J853,'Stock Data'!$J$2:$J$1239,'Stock Data'!N$2:N$1239)</f>
        <v>113247.3</v>
      </c>
      <c r="O853" s="108">
        <f>_xlfn.XLOOKUP($J853,'Stock Data'!$J$2:$J$1239,'Stock Data'!O$2:O$1239)</f>
        <v>216223504</v>
      </c>
      <c r="P853" s="111">
        <f t="shared" si="55"/>
        <v>5.4066867131339867E-3</v>
      </c>
    </row>
    <row r="854" spans="1:16" x14ac:dyDescent="0.3">
      <c r="A854" s="101">
        <v>45670</v>
      </c>
      <c r="B854" s="106" t="str">
        <f t="shared" si="52"/>
        <v>Monday</v>
      </c>
      <c r="C854" s="108">
        <v>800</v>
      </c>
      <c r="D854" s="108">
        <v>800</v>
      </c>
      <c r="E854" s="108">
        <v>791.94</v>
      </c>
      <c r="F854" s="108">
        <v>799.64</v>
      </c>
      <c r="G854" s="108">
        <v>9311</v>
      </c>
      <c r="H854" s="111">
        <f t="shared" si="54"/>
        <v>9.7484594403475441E-3</v>
      </c>
      <c r="J854" s="102">
        <f t="shared" si="53"/>
        <v>45670</v>
      </c>
      <c r="K854" s="108">
        <f>_xlfn.XLOOKUP($J854,'Stock Data'!$J$2:$J$1239,'Stock Data'!K$2:K$1239)</f>
        <v>113715.5</v>
      </c>
      <c r="L854" s="108">
        <f>_xlfn.XLOOKUP($J854,'Stock Data'!$J$2:$J$1239,'Stock Data'!L$2:L$1239)</f>
        <v>114496.1</v>
      </c>
      <c r="M854" s="108">
        <f>_xlfn.XLOOKUP($J854,'Stock Data'!$J$2:$J$1239,'Stock Data'!M$2:M$1239)</f>
        <v>113083.9</v>
      </c>
      <c r="N854" s="108">
        <f>_xlfn.XLOOKUP($J854,'Stock Data'!$J$2:$J$1239,'Stock Data'!N$2:N$1239)</f>
        <v>114230.1</v>
      </c>
      <c r="O854" s="108">
        <f>_xlfn.XLOOKUP($J854,'Stock Data'!$J$2:$J$1239,'Stock Data'!O$2:O$1239)</f>
        <v>198488649</v>
      </c>
      <c r="P854" s="111">
        <f t="shared" si="55"/>
        <v>8.6783525964857691E-3</v>
      </c>
    </row>
    <row r="855" spans="1:16" x14ac:dyDescent="0.3">
      <c r="A855" s="101">
        <v>45671</v>
      </c>
      <c r="B855" s="106" t="str">
        <f t="shared" si="52"/>
        <v>Tuesday</v>
      </c>
      <c r="C855" s="108">
        <v>799.65</v>
      </c>
      <c r="D855" s="108">
        <v>800</v>
      </c>
      <c r="E855" s="108">
        <v>795</v>
      </c>
      <c r="F855" s="108">
        <v>797.53</v>
      </c>
      <c r="G855" s="108">
        <v>3824</v>
      </c>
      <c r="H855" s="111">
        <f t="shared" si="54"/>
        <v>-2.6386874093342174E-3</v>
      </c>
      <c r="J855" s="102">
        <f t="shared" si="53"/>
        <v>45671</v>
      </c>
      <c r="K855" s="108">
        <f>_xlfn.XLOOKUP($J855,'Stock Data'!$J$2:$J$1239,'Stock Data'!K$2:K$1239)</f>
        <v>114541.5</v>
      </c>
      <c r="L855" s="108">
        <f>_xlfn.XLOOKUP($J855,'Stock Data'!$J$2:$J$1239,'Stock Data'!L$2:L$1239)</f>
        <v>115044.8</v>
      </c>
      <c r="M855" s="108">
        <f>_xlfn.XLOOKUP($J855,'Stock Data'!$J$2:$J$1239,'Stock Data'!M$2:M$1239)</f>
        <v>113836.6</v>
      </c>
      <c r="N855" s="108">
        <f>_xlfn.XLOOKUP($J855,'Stock Data'!$J$2:$J$1239,'Stock Data'!N$2:N$1239)</f>
        <v>114804.2</v>
      </c>
      <c r="O855" s="108">
        <f>_xlfn.XLOOKUP($J855,'Stock Data'!$J$2:$J$1239,'Stock Data'!O$2:O$1239)</f>
        <v>258818915</v>
      </c>
      <c r="P855" s="111">
        <f t="shared" si="55"/>
        <v>5.0258206899931913E-3</v>
      </c>
    </row>
    <row r="856" spans="1:16" x14ac:dyDescent="0.3">
      <c r="A856" s="101">
        <v>45672</v>
      </c>
      <c r="B856" s="106" t="str">
        <f t="shared" si="52"/>
        <v>Wednesday</v>
      </c>
      <c r="C856" s="108">
        <v>800</v>
      </c>
      <c r="D856" s="108">
        <v>809.99</v>
      </c>
      <c r="E856" s="108">
        <v>792</v>
      </c>
      <c r="F856" s="108">
        <v>793.65</v>
      </c>
      <c r="G856" s="108">
        <v>11397</v>
      </c>
      <c r="H856" s="111">
        <f t="shared" si="54"/>
        <v>-4.8650207515704685E-3</v>
      </c>
      <c r="J856" s="102">
        <f t="shared" si="53"/>
        <v>45672</v>
      </c>
      <c r="K856" s="108">
        <f>_xlfn.XLOOKUP($J856,'Stock Data'!$J$2:$J$1239,'Stock Data'!K$2:K$1239)</f>
        <v>115360.6</v>
      </c>
      <c r="L856" s="108">
        <f>_xlfn.XLOOKUP($J856,'Stock Data'!$J$2:$J$1239,'Stock Data'!L$2:L$1239)</f>
        <v>115773.4</v>
      </c>
      <c r="M856" s="108">
        <f>_xlfn.XLOOKUP($J856,'Stock Data'!$J$2:$J$1239,'Stock Data'!M$2:M$1239)</f>
        <v>114298.3</v>
      </c>
      <c r="N856" s="108">
        <f>_xlfn.XLOOKUP($J856,'Stock Data'!$J$2:$J$1239,'Stock Data'!N$2:N$1239)</f>
        <v>114495.7</v>
      </c>
      <c r="O856" s="108">
        <f>_xlfn.XLOOKUP($J856,'Stock Data'!$J$2:$J$1239,'Stock Data'!O$2:O$1239)</f>
        <v>236604730</v>
      </c>
      <c r="P856" s="111">
        <f t="shared" si="55"/>
        <v>-2.6871839183583877E-3</v>
      </c>
    </row>
    <row r="857" spans="1:16" x14ac:dyDescent="0.3">
      <c r="A857" s="101">
        <v>45673</v>
      </c>
      <c r="B857" s="106" t="str">
        <f t="shared" si="52"/>
        <v>Thursday</v>
      </c>
      <c r="C857" s="108">
        <v>808</v>
      </c>
      <c r="D857" s="108">
        <v>808</v>
      </c>
      <c r="E857" s="108">
        <v>791</v>
      </c>
      <c r="F857" s="108">
        <v>794.83</v>
      </c>
      <c r="G857" s="108">
        <v>8412</v>
      </c>
      <c r="H857" s="111">
        <f t="shared" si="54"/>
        <v>1.486801486801567E-3</v>
      </c>
      <c r="J857" s="102">
        <f t="shared" si="53"/>
        <v>45673</v>
      </c>
      <c r="K857" s="108">
        <f>_xlfn.XLOOKUP($J857,'Stock Data'!$J$2:$J$1239,'Stock Data'!K$2:K$1239)</f>
        <v>114801</v>
      </c>
      <c r="L857" s="108">
        <f>_xlfn.XLOOKUP($J857,'Stock Data'!$J$2:$J$1239,'Stock Data'!L$2:L$1239)</f>
        <v>114884.6</v>
      </c>
      <c r="M857" s="108">
        <f>_xlfn.XLOOKUP($J857,'Stock Data'!$J$2:$J$1239,'Stock Data'!M$2:M$1239)</f>
        <v>113630.5</v>
      </c>
      <c r="N857" s="108">
        <f>_xlfn.XLOOKUP($J857,'Stock Data'!$J$2:$J$1239,'Stock Data'!N$2:N$1239)</f>
        <v>113836.7</v>
      </c>
      <c r="O857" s="108">
        <f>_xlfn.XLOOKUP($J857,'Stock Data'!$J$2:$J$1239,'Stock Data'!O$2:O$1239)</f>
        <v>176924174</v>
      </c>
      <c r="P857" s="111">
        <f t="shared" si="55"/>
        <v>-5.7556746672582466E-3</v>
      </c>
    </row>
    <row r="858" spans="1:16" x14ac:dyDescent="0.3">
      <c r="A858" s="101">
        <v>45674</v>
      </c>
      <c r="B858" s="106" t="str">
        <f t="shared" si="52"/>
        <v>Friday</v>
      </c>
      <c r="C858" s="108">
        <v>791.13</v>
      </c>
      <c r="D858" s="108">
        <v>801</v>
      </c>
      <c r="E858" s="108">
        <v>791</v>
      </c>
      <c r="F858" s="108">
        <v>794.52</v>
      </c>
      <c r="G858" s="108">
        <v>1724</v>
      </c>
      <c r="H858" s="111">
        <f t="shared" si="54"/>
        <v>-3.9002050752998639E-4</v>
      </c>
      <c r="J858" s="102">
        <f t="shared" si="53"/>
        <v>45674</v>
      </c>
      <c r="K858" s="108">
        <f>_xlfn.XLOOKUP($J858,'Stock Data'!$J$2:$J$1239,'Stock Data'!K$2:K$1239)</f>
        <v>114060.4</v>
      </c>
      <c r="L858" s="108">
        <f>_xlfn.XLOOKUP($J858,'Stock Data'!$J$2:$J$1239,'Stock Data'!L$2:L$1239)</f>
        <v>115356.1</v>
      </c>
      <c r="M858" s="108">
        <f>_xlfn.XLOOKUP($J858,'Stock Data'!$J$2:$J$1239,'Stock Data'!M$2:M$1239)</f>
        <v>113572</v>
      </c>
      <c r="N858" s="108">
        <f>_xlfn.XLOOKUP($J858,'Stock Data'!$J$2:$J$1239,'Stock Data'!N$2:N$1239)</f>
        <v>115272.1</v>
      </c>
      <c r="O858" s="108">
        <f>_xlfn.XLOOKUP($J858,'Stock Data'!$J$2:$J$1239,'Stock Data'!O$2:O$1239)</f>
        <v>212258376</v>
      </c>
      <c r="P858" s="111">
        <f t="shared" si="55"/>
        <v>1.2609290325527784E-2</v>
      </c>
    </row>
    <row r="859" spans="1:16" x14ac:dyDescent="0.3">
      <c r="A859" s="101">
        <v>45677</v>
      </c>
      <c r="B859" s="106" t="str">
        <f t="shared" si="52"/>
        <v>Monday</v>
      </c>
      <c r="C859" s="108">
        <v>814</v>
      </c>
      <c r="D859" s="108">
        <v>814</v>
      </c>
      <c r="E859" s="108">
        <v>798</v>
      </c>
      <c r="F859" s="108">
        <v>798.78</v>
      </c>
      <c r="G859" s="108">
        <v>10604</v>
      </c>
      <c r="H859" s="111">
        <f t="shared" si="54"/>
        <v>5.361727835674358E-3</v>
      </c>
      <c r="J859" s="102">
        <f t="shared" si="53"/>
        <v>45677</v>
      </c>
      <c r="K859" s="108">
        <f>_xlfn.XLOOKUP($J859,'Stock Data'!$J$2:$J$1239,'Stock Data'!K$2:K$1239)</f>
        <v>115868.9</v>
      </c>
      <c r="L859" s="108">
        <f>_xlfn.XLOOKUP($J859,'Stock Data'!$J$2:$J$1239,'Stock Data'!L$2:L$1239)</f>
        <v>116276.4</v>
      </c>
      <c r="M859" s="108">
        <f>_xlfn.XLOOKUP($J859,'Stock Data'!$J$2:$J$1239,'Stock Data'!M$2:M$1239)</f>
        <v>115668.1</v>
      </c>
      <c r="N859" s="108">
        <f>_xlfn.XLOOKUP($J859,'Stock Data'!$J$2:$J$1239,'Stock Data'!N$2:N$1239)</f>
        <v>115844.8</v>
      </c>
      <c r="O859" s="108">
        <f>_xlfn.XLOOKUP($J859,'Stock Data'!$J$2:$J$1239,'Stock Data'!O$2:O$1239)</f>
        <v>268341356</v>
      </c>
      <c r="P859" s="111">
        <f t="shared" si="55"/>
        <v>4.9682447010160917E-3</v>
      </c>
    </row>
    <row r="860" spans="1:16" x14ac:dyDescent="0.3">
      <c r="A860" s="101">
        <v>45678</v>
      </c>
      <c r="B860" s="106" t="str">
        <f t="shared" si="52"/>
        <v>Tuesday</v>
      </c>
      <c r="C860" s="108">
        <v>800</v>
      </c>
      <c r="D860" s="108">
        <v>815</v>
      </c>
      <c r="E860" s="108">
        <v>799</v>
      </c>
      <c r="F860" s="108">
        <v>810.66</v>
      </c>
      <c r="G860" s="108">
        <v>7670</v>
      </c>
      <c r="H860" s="111">
        <f t="shared" si="54"/>
        <v>1.487268083827837E-2</v>
      </c>
      <c r="J860" s="102">
        <f t="shared" si="53"/>
        <v>45678</v>
      </c>
      <c r="K860" s="108">
        <f>_xlfn.XLOOKUP($J860,'Stock Data'!$J$2:$J$1239,'Stock Data'!K$2:K$1239)</f>
        <v>116320.3</v>
      </c>
      <c r="L860" s="108">
        <f>_xlfn.XLOOKUP($J860,'Stock Data'!$J$2:$J$1239,'Stock Data'!L$2:L$1239)</f>
        <v>116424.9</v>
      </c>
      <c r="M860" s="108">
        <f>_xlfn.XLOOKUP($J860,'Stock Data'!$J$2:$J$1239,'Stock Data'!M$2:M$1239)</f>
        <v>114783.7</v>
      </c>
      <c r="N860" s="108">
        <f>_xlfn.XLOOKUP($J860,'Stock Data'!$J$2:$J$1239,'Stock Data'!N$2:N$1239)</f>
        <v>115042.3</v>
      </c>
      <c r="O860" s="108">
        <f>_xlfn.XLOOKUP($J860,'Stock Data'!$J$2:$J$1239,'Stock Data'!O$2:O$1239)</f>
        <v>338091446</v>
      </c>
      <c r="P860" s="111">
        <f t="shared" si="55"/>
        <v>-6.9273717939864372E-3</v>
      </c>
    </row>
    <row r="861" spans="1:16" x14ac:dyDescent="0.3">
      <c r="A861" s="101">
        <v>45679</v>
      </c>
      <c r="B861" s="106" t="str">
        <f t="shared" si="52"/>
        <v>Wednesday</v>
      </c>
      <c r="C861" s="108">
        <v>815</v>
      </c>
      <c r="D861" s="108">
        <v>824.97</v>
      </c>
      <c r="E861" s="108">
        <v>784</v>
      </c>
      <c r="F861" s="108">
        <v>787.47</v>
      </c>
      <c r="G861" s="108">
        <v>28532</v>
      </c>
      <c r="H861" s="111">
        <f t="shared" si="54"/>
        <v>-2.8606320775664201E-2</v>
      </c>
      <c r="J861" s="102">
        <f t="shared" si="53"/>
        <v>45679</v>
      </c>
      <c r="K861" s="108">
        <f>_xlfn.XLOOKUP($J861,'Stock Data'!$J$2:$J$1239,'Stock Data'!K$2:K$1239)</f>
        <v>114996.3</v>
      </c>
      <c r="L861" s="108">
        <f>_xlfn.XLOOKUP($J861,'Stock Data'!$J$2:$J$1239,'Stock Data'!L$2:L$1239)</f>
        <v>115256.2</v>
      </c>
      <c r="M861" s="108">
        <f>_xlfn.XLOOKUP($J861,'Stock Data'!$J$2:$J$1239,'Stock Data'!M$2:M$1239)</f>
        <v>113359.4</v>
      </c>
      <c r="N861" s="108">
        <f>_xlfn.XLOOKUP($J861,'Stock Data'!$J$2:$J$1239,'Stock Data'!N$2:N$1239)</f>
        <v>113443.4</v>
      </c>
      <c r="O861" s="108">
        <f>_xlfn.XLOOKUP($J861,'Stock Data'!$J$2:$J$1239,'Stock Data'!O$2:O$1239)</f>
        <v>358354842</v>
      </c>
      <c r="P861" s="111">
        <f t="shared" si="55"/>
        <v>-1.3898366079259617E-2</v>
      </c>
    </row>
    <row r="862" spans="1:16" x14ac:dyDescent="0.3">
      <c r="A862" s="101">
        <v>45680</v>
      </c>
      <c r="B862" s="106" t="str">
        <f t="shared" si="52"/>
        <v>Thursday</v>
      </c>
      <c r="C862" s="108">
        <v>790.05</v>
      </c>
      <c r="D862" s="108">
        <v>801.95</v>
      </c>
      <c r="E862" s="108">
        <v>790</v>
      </c>
      <c r="F862" s="108">
        <v>795.24</v>
      </c>
      <c r="G862" s="108">
        <v>6616</v>
      </c>
      <c r="H862" s="111">
        <f t="shared" si="54"/>
        <v>9.867042554002033E-3</v>
      </c>
      <c r="J862" s="102">
        <f t="shared" si="53"/>
        <v>45680</v>
      </c>
      <c r="K862" s="108">
        <f>_xlfn.XLOOKUP($J862,'Stock Data'!$J$2:$J$1239,'Stock Data'!K$2:K$1239)</f>
        <v>113580.2</v>
      </c>
      <c r="L862" s="108">
        <f>_xlfn.XLOOKUP($J862,'Stock Data'!$J$2:$J$1239,'Stock Data'!L$2:L$1239)</f>
        <v>114319.6</v>
      </c>
      <c r="M862" s="108">
        <f>_xlfn.XLOOKUP($J862,'Stock Data'!$J$2:$J$1239,'Stock Data'!M$2:M$1239)</f>
        <v>113234.3</v>
      </c>
      <c r="N862" s="108">
        <f>_xlfn.XLOOKUP($J862,'Stock Data'!$J$2:$J$1239,'Stock Data'!N$2:N$1239)</f>
        <v>114037.8</v>
      </c>
      <c r="O862" s="108">
        <f>_xlfn.XLOOKUP($J862,'Stock Data'!$J$2:$J$1239,'Stock Data'!O$2:O$1239)</f>
        <v>374094135</v>
      </c>
      <c r="P862" s="111">
        <f t="shared" si="55"/>
        <v>5.2396172893267373E-3</v>
      </c>
    </row>
    <row r="863" spans="1:16" x14ac:dyDescent="0.3">
      <c r="A863" s="101">
        <v>45681</v>
      </c>
      <c r="B863" s="106" t="str">
        <f t="shared" si="52"/>
        <v>Friday</v>
      </c>
      <c r="C863" s="108">
        <v>798.99</v>
      </c>
      <c r="D863" s="108">
        <v>799</v>
      </c>
      <c r="E863" s="108">
        <v>770</v>
      </c>
      <c r="F863" s="108">
        <v>792.83</v>
      </c>
      <c r="G863" s="108">
        <v>7153</v>
      </c>
      <c r="H863" s="111">
        <f t="shared" si="54"/>
        <v>-3.0305316633971735E-3</v>
      </c>
      <c r="J863" s="102">
        <f t="shared" si="53"/>
        <v>45681</v>
      </c>
      <c r="K863" s="108">
        <f>_xlfn.XLOOKUP($J863,'Stock Data'!$J$2:$J$1239,'Stock Data'!K$2:K$1239)</f>
        <v>114407.7</v>
      </c>
      <c r="L863" s="108">
        <f>_xlfn.XLOOKUP($J863,'Stock Data'!$J$2:$J$1239,'Stock Data'!L$2:L$1239)</f>
        <v>115779.1</v>
      </c>
      <c r="M863" s="108">
        <f>_xlfn.XLOOKUP($J863,'Stock Data'!$J$2:$J$1239,'Stock Data'!M$2:M$1239)</f>
        <v>114383.2</v>
      </c>
      <c r="N863" s="108">
        <f>_xlfn.XLOOKUP($J863,'Stock Data'!$J$2:$J$1239,'Stock Data'!N$2:N$1239)</f>
        <v>114880.5</v>
      </c>
      <c r="O863" s="108">
        <f>_xlfn.XLOOKUP($J863,'Stock Data'!$J$2:$J$1239,'Stock Data'!O$2:O$1239)</f>
        <v>280356255</v>
      </c>
      <c r="P863" s="111">
        <f t="shared" si="55"/>
        <v>7.3896550091285262E-3</v>
      </c>
    </row>
    <row r="864" spans="1:16" x14ac:dyDescent="0.3">
      <c r="A864" s="101">
        <v>45684</v>
      </c>
      <c r="B864" s="106" t="str">
        <f t="shared" si="52"/>
        <v>Monday</v>
      </c>
      <c r="C864" s="108">
        <v>799.1</v>
      </c>
      <c r="D864" s="108">
        <v>800</v>
      </c>
      <c r="E864" s="108">
        <v>790.01</v>
      </c>
      <c r="F864" s="108">
        <v>794.97</v>
      </c>
      <c r="G864" s="108">
        <v>4550</v>
      </c>
      <c r="H864" s="111">
        <f t="shared" si="54"/>
        <v>2.6991915038532678E-3</v>
      </c>
      <c r="J864" s="102">
        <f t="shared" si="53"/>
        <v>45684</v>
      </c>
      <c r="K864" s="108">
        <f>_xlfn.XLOOKUP($J864,'Stock Data'!$J$2:$J$1239,'Stock Data'!K$2:K$1239)</f>
        <v>115075.9</v>
      </c>
      <c r="L864" s="108">
        <f>_xlfn.XLOOKUP($J864,'Stock Data'!$J$2:$J$1239,'Stock Data'!L$2:L$1239)</f>
        <v>115596.9</v>
      </c>
      <c r="M864" s="108">
        <f>_xlfn.XLOOKUP($J864,'Stock Data'!$J$2:$J$1239,'Stock Data'!M$2:M$1239)</f>
        <v>113482.2</v>
      </c>
      <c r="N864" s="108">
        <f>_xlfn.XLOOKUP($J864,'Stock Data'!$J$2:$J$1239,'Stock Data'!N$2:N$1239)</f>
        <v>113520.3</v>
      </c>
      <c r="O864" s="108">
        <f>_xlfn.XLOOKUP($J864,'Stock Data'!$J$2:$J$1239,'Stock Data'!O$2:O$1239)</f>
        <v>231195606</v>
      </c>
      <c r="P864" s="111">
        <f t="shared" si="55"/>
        <v>-1.1840129525898626E-2</v>
      </c>
    </row>
    <row r="865" spans="1:16" x14ac:dyDescent="0.3">
      <c r="A865" s="101">
        <v>45685</v>
      </c>
      <c r="B865" s="106" t="str">
        <f t="shared" si="52"/>
        <v>Tuesday</v>
      </c>
      <c r="C865" s="108">
        <v>798</v>
      </c>
      <c r="D865" s="108">
        <v>803.7</v>
      </c>
      <c r="E865" s="108">
        <v>774</v>
      </c>
      <c r="F865" s="108">
        <v>783.64</v>
      </c>
      <c r="G865" s="108">
        <v>7092</v>
      </c>
      <c r="H865" s="111">
        <f t="shared" si="54"/>
        <v>-1.4252110142521153E-2</v>
      </c>
      <c r="J865" s="102">
        <f t="shared" si="53"/>
        <v>45685</v>
      </c>
      <c r="K865" s="108">
        <f>_xlfn.XLOOKUP($J865,'Stock Data'!$J$2:$J$1239,'Stock Data'!K$2:K$1239)</f>
        <v>113398.3</v>
      </c>
      <c r="L865" s="108">
        <f>_xlfn.XLOOKUP($J865,'Stock Data'!$J$2:$J$1239,'Stock Data'!L$2:L$1239)</f>
        <v>113644.7</v>
      </c>
      <c r="M865" s="108">
        <f>_xlfn.XLOOKUP($J865,'Stock Data'!$J$2:$J$1239,'Stock Data'!M$2:M$1239)</f>
        <v>111435</v>
      </c>
      <c r="N865" s="108">
        <f>_xlfn.XLOOKUP($J865,'Stock Data'!$J$2:$J$1239,'Stock Data'!N$2:N$1239)</f>
        <v>112030.39999999999</v>
      </c>
      <c r="O865" s="108">
        <f>_xlfn.XLOOKUP($J865,'Stock Data'!$J$2:$J$1239,'Stock Data'!O$2:O$1239)</f>
        <v>211433151</v>
      </c>
      <c r="P865" s="111">
        <f t="shared" si="55"/>
        <v>-1.3124524864715903E-2</v>
      </c>
    </row>
    <row r="866" spans="1:16" x14ac:dyDescent="0.3">
      <c r="A866" s="101">
        <v>45686</v>
      </c>
      <c r="B866" s="106" t="str">
        <f t="shared" si="52"/>
        <v>Wednesday</v>
      </c>
      <c r="C866" s="108">
        <v>798.97</v>
      </c>
      <c r="D866" s="108">
        <v>799.01</v>
      </c>
      <c r="E866" s="108">
        <v>790.01</v>
      </c>
      <c r="F866" s="108">
        <v>793.9</v>
      </c>
      <c r="G866" s="108">
        <v>2560</v>
      </c>
      <c r="H866" s="111">
        <f t="shared" si="54"/>
        <v>1.3092746669388994E-2</v>
      </c>
      <c r="J866" s="102">
        <f t="shared" si="53"/>
        <v>45686</v>
      </c>
      <c r="K866" s="108">
        <f>_xlfn.XLOOKUP($J866,'Stock Data'!$J$2:$J$1239,'Stock Data'!K$2:K$1239)</f>
        <v>112274.4</v>
      </c>
      <c r="L866" s="108">
        <f>_xlfn.XLOOKUP($J866,'Stock Data'!$J$2:$J$1239,'Stock Data'!L$2:L$1239)</f>
        <v>112569.9</v>
      </c>
      <c r="M866" s="108">
        <f>_xlfn.XLOOKUP($J866,'Stock Data'!$J$2:$J$1239,'Stock Data'!M$2:M$1239)</f>
        <v>111157.2</v>
      </c>
      <c r="N866" s="108">
        <f>_xlfn.XLOOKUP($J866,'Stock Data'!$J$2:$J$1239,'Stock Data'!N$2:N$1239)</f>
        <v>111487.4</v>
      </c>
      <c r="O866" s="108">
        <f>_xlfn.XLOOKUP($J866,'Stock Data'!$J$2:$J$1239,'Stock Data'!O$2:O$1239)</f>
        <v>201920600</v>
      </c>
      <c r="P866" s="111">
        <f t="shared" si="55"/>
        <v>-4.8468986989245776E-3</v>
      </c>
    </row>
    <row r="867" spans="1:16" x14ac:dyDescent="0.3">
      <c r="A867" s="101">
        <v>45687</v>
      </c>
      <c r="B867" s="106" t="str">
        <f t="shared" si="52"/>
        <v>Thursday</v>
      </c>
      <c r="C867" s="108">
        <v>798</v>
      </c>
      <c r="D867" s="108">
        <v>873.29</v>
      </c>
      <c r="E867" s="108">
        <v>794</v>
      </c>
      <c r="F867" s="108">
        <v>873.29</v>
      </c>
      <c r="G867" s="108">
        <v>63485</v>
      </c>
      <c r="H867" s="111">
        <f t="shared" si="54"/>
        <v>9.9999999999999992E-2</v>
      </c>
      <c r="J867" s="102">
        <f t="shared" si="53"/>
        <v>45687</v>
      </c>
      <c r="K867" s="108">
        <f>_xlfn.XLOOKUP($J867,'Stock Data'!$J$2:$J$1239,'Stock Data'!K$2:K$1239)</f>
        <v>111805.7</v>
      </c>
      <c r="L867" s="108">
        <f>_xlfn.XLOOKUP($J867,'Stock Data'!$J$2:$J$1239,'Stock Data'!L$2:L$1239)</f>
        <v>113400.6</v>
      </c>
      <c r="M867" s="108">
        <f>_xlfn.XLOOKUP($J867,'Stock Data'!$J$2:$J$1239,'Stock Data'!M$2:M$1239)</f>
        <v>111805.7</v>
      </c>
      <c r="N867" s="108">
        <f>_xlfn.XLOOKUP($J867,'Stock Data'!$J$2:$J$1239,'Stock Data'!N$2:N$1239)</f>
        <v>113206.39999999999</v>
      </c>
      <c r="O867" s="108">
        <f>_xlfn.XLOOKUP($J867,'Stock Data'!$J$2:$J$1239,'Stock Data'!O$2:O$1239)</f>
        <v>172244205</v>
      </c>
      <c r="P867" s="111">
        <f t="shared" si="55"/>
        <v>1.5418782750337708E-2</v>
      </c>
    </row>
    <row r="868" spans="1:16" x14ac:dyDescent="0.3">
      <c r="A868" s="101">
        <v>45688</v>
      </c>
      <c r="B868" s="106" t="str">
        <f t="shared" si="52"/>
        <v>Friday</v>
      </c>
      <c r="C868" s="108">
        <v>900</v>
      </c>
      <c r="D868" s="108">
        <v>960.62</v>
      </c>
      <c r="E868" s="108">
        <v>900</v>
      </c>
      <c r="F868" s="108">
        <v>920.72</v>
      </c>
      <c r="G868" s="108">
        <v>84819</v>
      </c>
      <c r="H868" s="111">
        <f t="shared" si="54"/>
        <v>5.431185516838629E-2</v>
      </c>
      <c r="J868" s="102">
        <f t="shared" si="53"/>
        <v>45688</v>
      </c>
      <c r="K868" s="108">
        <f>_xlfn.XLOOKUP($J868,'Stock Data'!$J$2:$J$1239,'Stock Data'!K$2:K$1239)</f>
        <v>113746</v>
      </c>
      <c r="L868" s="108">
        <f>_xlfn.XLOOKUP($J868,'Stock Data'!$J$2:$J$1239,'Stock Data'!L$2:L$1239)</f>
        <v>115107</v>
      </c>
      <c r="M868" s="108">
        <f>_xlfn.XLOOKUP($J868,'Stock Data'!$J$2:$J$1239,'Stock Data'!M$2:M$1239)</f>
        <v>113692.9</v>
      </c>
      <c r="N868" s="108">
        <f>_xlfn.XLOOKUP($J868,'Stock Data'!$J$2:$J$1239,'Stock Data'!N$2:N$1239)</f>
        <v>114255.7</v>
      </c>
      <c r="O868" s="108">
        <f>_xlfn.XLOOKUP($J868,'Stock Data'!$J$2:$J$1239,'Stock Data'!O$2:O$1239)</f>
        <v>250677180</v>
      </c>
      <c r="P868" s="111">
        <f t="shared" si="55"/>
        <v>9.2689105916273547E-3</v>
      </c>
    </row>
    <row r="869" spans="1:16" x14ac:dyDescent="0.3">
      <c r="A869" s="101">
        <v>45691</v>
      </c>
      <c r="B869" s="106" t="str">
        <f t="shared" si="52"/>
        <v>Monday</v>
      </c>
      <c r="C869" s="108">
        <v>920.71</v>
      </c>
      <c r="D869" s="108">
        <v>940</v>
      </c>
      <c r="E869" s="108">
        <v>900.1</v>
      </c>
      <c r="F869" s="108">
        <v>909.99</v>
      </c>
      <c r="G869" s="108">
        <v>25506</v>
      </c>
      <c r="H869" s="111">
        <f t="shared" si="54"/>
        <v>-1.1653923016769504E-2</v>
      </c>
      <c r="J869" s="102">
        <f t="shared" si="53"/>
        <v>45691</v>
      </c>
      <c r="K869" s="108">
        <f>_xlfn.XLOOKUP($J869,'Stock Data'!$J$2:$J$1239,'Stock Data'!K$2:K$1239)</f>
        <v>114549.9</v>
      </c>
      <c r="L869" s="108">
        <f>_xlfn.XLOOKUP($J869,'Stock Data'!$J$2:$J$1239,'Stock Data'!L$2:L$1239)</f>
        <v>114620.8</v>
      </c>
      <c r="M869" s="108">
        <f>_xlfn.XLOOKUP($J869,'Stock Data'!$J$2:$J$1239,'Stock Data'!M$2:M$1239)</f>
        <v>112681.3</v>
      </c>
      <c r="N869" s="108">
        <f>_xlfn.XLOOKUP($J869,'Stock Data'!$J$2:$J$1239,'Stock Data'!N$2:N$1239)</f>
        <v>112745</v>
      </c>
      <c r="O869" s="108">
        <f>_xlfn.XLOOKUP($J869,'Stock Data'!$J$2:$J$1239,'Stock Data'!O$2:O$1239)</f>
        <v>165869340</v>
      </c>
      <c r="P869" s="111">
        <f t="shared" si="55"/>
        <v>-1.322209745334366E-2</v>
      </c>
    </row>
    <row r="870" spans="1:16" x14ac:dyDescent="0.3">
      <c r="A870" s="101">
        <v>45692</v>
      </c>
      <c r="B870" s="106" t="str">
        <f t="shared" si="52"/>
        <v>Tuesday</v>
      </c>
      <c r="C870" s="108">
        <v>919.44</v>
      </c>
      <c r="D870" s="108">
        <v>919.44</v>
      </c>
      <c r="E870" s="108">
        <v>880</v>
      </c>
      <c r="F870" s="108">
        <v>881.73</v>
      </c>
      <c r="G870" s="108">
        <v>17095</v>
      </c>
      <c r="H870" s="111">
        <f t="shared" si="54"/>
        <v>-3.1055286321827701E-2</v>
      </c>
      <c r="J870" s="102">
        <f t="shared" si="53"/>
        <v>45692</v>
      </c>
      <c r="K870" s="108">
        <f>_xlfn.XLOOKUP($J870,'Stock Data'!$J$2:$J$1239,'Stock Data'!K$2:K$1239)</f>
        <v>113091.7</v>
      </c>
      <c r="L870" s="108">
        <f>_xlfn.XLOOKUP($J870,'Stock Data'!$J$2:$J$1239,'Stock Data'!L$2:L$1239)</f>
        <v>113649.1</v>
      </c>
      <c r="M870" s="108">
        <f>_xlfn.XLOOKUP($J870,'Stock Data'!$J$2:$J$1239,'Stock Data'!M$2:M$1239)</f>
        <v>111828.1</v>
      </c>
      <c r="N870" s="108">
        <f>_xlfn.XLOOKUP($J870,'Stock Data'!$J$2:$J$1239,'Stock Data'!N$2:N$1239)</f>
        <v>111935.4</v>
      </c>
      <c r="O870" s="108">
        <f>_xlfn.XLOOKUP($J870,'Stock Data'!$J$2:$J$1239,'Stock Data'!O$2:O$1239)</f>
        <v>170645912</v>
      </c>
      <c r="P870" s="111">
        <f t="shared" si="55"/>
        <v>-7.1808062441793942E-3</v>
      </c>
    </row>
    <row r="871" spans="1:16" x14ac:dyDescent="0.3">
      <c r="A871" s="101">
        <v>45694</v>
      </c>
      <c r="B871" s="106" t="str">
        <f t="shared" si="52"/>
        <v>Thursday</v>
      </c>
      <c r="C871" s="108">
        <v>889.99</v>
      </c>
      <c r="D871" s="108">
        <v>889.99</v>
      </c>
      <c r="E871" s="108">
        <v>850</v>
      </c>
      <c r="F871" s="108">
        <v>862.48</v>
      </c>
      <c r="G871" s="108">
        <v>14614</v>
      </c>
      <c r="H871" s="111">
        <f t="shared" si="54"/>
        <v>-2.1832080115228018E-2</v>
      </c>
      <c r="J871" s="102">
        <f t="shared" si="53"/>
        <v>45694</v>
      </c>
      <c r="K871" s="108">
        <f>_xlfn.XLOOKUP($J871,'Stock Data'!$J$2:$J$1239,'Stock Data'!K$2:K$1239)</f>
        <v>112054</v>
      </c>
      <c r="L871" s="108">
        <f>_xlfn.XLOOKUP($J871,'Stock Data'!$J$2:$J$1239,'Stock Data'!L$2:L$1239)</f>
        <v>112234.2</v>
      </c>
      <c r="M871" s="108">
        <f>_xlfn.XLOOKUP($J871,'Stock Data'!$J$2:$J$1239,'Stock Data'!M$2:M$1239)</f>
        <v>109405.5</v>
      </c>
      <c r="N871" s="108">
        <f>_xlfn.XLOOKUP($J871,'Stock Data'!$J$2:$J$1239,'Stock Data'!N$2:N$1239)</f>
        <v>110301.2</v>
      </c>
      <c r="O871" s="108">
        <f>_xlfn.XLOOKUP($J871,'Stock Data'!$J$2:$J$1239,'Stock Data'!O$2:O$1239)</f>
        <v>174301204</v>
      </c>
      <c r="P871" s="111">
        <f t="shared" si="55"/>
        <v>-1.4599492207112291E-2</v>
      </c>
    </row>
    <row r="872" spans="1:16" x14ac:dyDescent="0.3">
      <c r="A872" s="101">
        <v>45695</v>
      </c>
      <c r="B872" s="106" t="str">
        <f t="shared" si="52"/>
        <v>Friday</v>
      </c>
      <c r="C872" s="108">
        <v>855</v>
      </c>
      <c r="D872" s="108">
        <v>865</v>
      </c>
      <c r="E872" s="108">
        <v>850</v>
      </c>
      <c r="F872" s="108">
        <v>852.45</v>
      </c>
      <c r="G872" s="108">
        <v>5728</v>
      </c>
      <c r="H872" s="111">
        <f t="shared" si="54"/>
        <v>-1.1629255171134372E-2</v>
      </c>
      <c r="J872" s="102">
        <f t="shared" si="53"/>
        <v>45695</v>
      </c>
      <c r="K872" s="108">
        <f>_xlfn.XLOOKUP($J872,'Stock Data'!$J$2:$J$1239,'Stock Data'!K$2:K$1239)</f>
        <v>110575.3</v>
      </c>
      <c r="L872" s="108">
        <f>_xlfn.XLOOKUP($J872,'Stock Data'!$J$2:$J$1239,'Stock Data'!L$2:L$1239)</f>
        <v>110905.1</v>
      </c>
      <c r="M872" s="108">
        <f>_xlfn.XLOOKUP($J872,'Stock Data'!$J$2:$J$1239,'Stock Data'!M$2:M$1239)</f>
        <v>109686.5</v>
      </c>
      <c r="N872" s="108">
        <f>_xlfn.XLOOKUP($J872,'Stock Data'!$J$2:$J$1239,'Stock Data'!N$2:N$1239)</f>
        <v>110322.9</v>
      </c>
      <c r="O872" s="108">
        <f>_xlfn.XLOOKUP($J872,'Stock Data'!$J$2:$J$1239,'Stock Data'!O$2:O$1239)</f>
        <v>129185285</v>
      </c>
      <c r="P872" s="111">
        <f t="shared" si="55"/>
        <v>1.9673403371855511E-4</v>
      </c>
    </row>
    <row r="873" spans="1:16" x14ac:dyDescent="0.3">
      <c r="A873" s="101">
        <v>45698</v>
      </c>
      <c r="B873" s="106" t="str">
        <f t="shared" si="52"/>
        <v>Monday</v>
      </c>
      <c r="C873" s="108">
        <v>859.9</v>
      </c>
      <c r="D873" s="108">
        <v>860</v>
      </c>
      <c r="E873" s="108">
        <v>845</v>
      </c>
      <c r="F873" s="108">
        <v>852.12</v>
      </c>
      <c r="G873" s="108">
        <v>8218</v>
      </c>
      <c r="H873" s="111">
        <f t="shared" si="54"/>
        <v>-3.8711947914838514E-4</v>
      </c>
      <c r="J873" s="102">
        <f t="shared" si="53"/>
        <v>45698</v>
      </c>
      <c r="K873" s="108">
        <f>_xlfn.XLOOKUP($J873,'Stock Data'!$J$2:$J$1239,'Stock Data'!K$2:K$1239)</f>
        <v>110610.8</v>
      </c>
      <c r="L873" s="108">
        <f>_xlfn.XLOOKUP($J873,'Stock Data'!$J$2:$J$1239,'Stock Data'!L$2:L$1239)</f>
        <v>111622.7</v>
      </c>
      <c r="M873" s="108">
        <f>_xlfn.XLOOKUP($J873,'Stock Data'!$J$2:$J$1239,'Stock Data'!M$2:M$1239)</f>
        <v>109948.6</v>
      </c>
      <c r="N873" s="108">
        <f>_xlfn.XLOOKUP($J873,'Stock Data'!$J$2:$J$1239,'Stock Data'!N$2:N$1239)</f>
        <v>111378</v>
      </c>
      <c r="O873" s="108">
        <f>_xlfn.XLOOKUP($J873,'Stock Data'!$J$2:$J$1239,'Stock Data'!O$2:O$1239)</f>
        <v>193051971</v>
      </c>
      <c r="P873" s="111">
        <f t="shared" si="55"/>
        <v>9.5637442453017987E-3</v>
      </c>
    </row>
    <row r="874" spans="1:16" x14ac:dyDescent="0.3">
      <c r="A874" s="101">
        <v>45699</v>
      </c>
      <c r="B874" s="106" t="str">
        <f t="shared" si="52"/>
        <v>Tuesday</v>
      </c>
      <c r="C874" s="108">
        <v>859.99</v>
      </c>
      <c r="D874" s="108">
        <v>869.89</v>
      </c>
      <c r="E874" s="108">
        <v>850</v>
      </c>
      <c r="F874" s="108">
        <v>853.59</v>
      </c>
      <c r="G874" s="108">
        <v>10910</v>
      </c>
      <c r="H874" s="111">
        <f t="shared" si="54"/>
        <v>1.7251091395578408E-3</v>
      </c>
      <c r="J874" s="102">
        <f t="shared" si="53"/>
        <v>45699</v>
      </c>
      <c r="K874" s="108">
        <f>_xlfn.XLOOKUP($J874,'Stock Data'!$J$2:$J$1239,'Stock Data'!K$2:K$1239)</f>
        <v>111834.2</v>
      </c>
      <c r="L874" s="108">
        <f>_xlfn.XLOOKUP($J874,'Stock Data'!$J$2:$J$1239,'Stock Data'!L$2:L$1239)</f>
        <v>113233.4</v>
      </c>
      <c r="M874" s="108">
        <f>_xlfn.XLOOKUP($J874,'Stock Data'!$J$2:$J$1239,'Stock Data'!M$2:M$1239)</f>
        <v>111834.2</v>
      </c>
      <c r="N874" s="108">
        <f>_xlfn.XLOOKUP($J874,'Stock Data'!$J$2:$J$1239,'Stock Data'!N$2:N$1239)</f>
        <v>113010.4</v>
      </c>
      <c r="O874" s="108">
        <f>_xlfn.XLOOKUP($J874,'Stock Data'!$J$2:$J$1239,'Stock Data'!O$2:O$1239)</f>
        <v>244301553</v>
      </c>
      <c r="P874" s="111">
        <f t="shared" si="55"/>
        <v>1.4656395338397118E-2</v>
      </c>
    </row>
    <row r="875" spans="1:16" x14ac:dyDescent="0.3">
      <c r="A875" s="101">
        <v>45700</v>
      </c>
      <c r="B875" s="106" t="str">
        <f t="shared" si="52"/>
        <v>Wednesday</v>
      </c>
      <c r="C875" s="108">
        <v>859.99</v>
      </c>
      <c r="D875" s="108">
        <v>860</v>
      </c>
      <c r="E875" s="108">
        <v>850</v>
      </c>
      <c r="F875" s="108">
        <v>855.22</v>
      </c>
      <c r="G875" s="108">
        <v>6085</v>
      </c>
      <c r="H875" s="111">
        <f t="shared" si="54"/>
        <v>1.9095818835740759E-3</v>
      </c>
      <c r="J875" s="102">
        <f t="shared" si="53"/>
        <v>45700</v>
      </c>
      <c r="K875" s="108">
        <f>_xlfn.XLOOKUP($J875,'Stock Data'!$J$2:$J$1239,'Stock Data'!K$2:K$1239)</f>
        <v>113302.7</v>
      </c>
      <c r="L875" s="108">
        <f>_xlfn.XLOOKUP($J875,'Stock Data'!$J$2:$J$1239,'Stock Data'!L$2:L$1239)</f>
        <v>113436.7</v>
      </c>
      <c r="M875" s="108">
        <f>_xlfn.XLOOKUP($J875,'Stock Data'!$J$2:$J$1239,'Stock Data'!M$2:M$1239)</f>
        <v>112621.1</v>
      </c>
      <c r="N875" s="108">
        <f>_xlfn.XLOOKUP($J875,'Stock Data'!$J$2:$J$1239,'Stock Data'!N$2:N$1239)</f>
        <v>112924.9</v>
      </c>
      <c r="O875" s="108">
        <f>_xlfn.XLOOKUP($J875,'Stock Data'!$J$2:$J$1239,'Stock Data'!O$2:O$1239)</f>
        <v>399903877</v>
      </c>
      <c r="P875" s="111">
        <f t="shared" si="55"/>
        <v>-7.5656753714702367E-4</v>
      </c>
    </row>
    <row r="876" spans="1:16" x14ac:dyDescent="0.3">
      <c r="A876" s="101">
        <v>45701</v>
      </c>
      <c r="B876" s="106" t="str">
        <f t="shared" si="52"/>
        <v>Thursday</v>
      </c>
      <c r="C876" s="108">
        <v>856</v>
      </c>
      <c r="D876" s="108">
        <v>879.99</v>
      </c>
      <c r="E876" s="108">
        <v>853.56</v>
      </c>
      <c r="F876" s="108">
        <v>871.13</v>
      </c>
      <c r="G876" s="108">
        <v>8663</v>
      </c>
      <c r="H876" s="111">
        <f t="shared" si="54"/>
        <v>1.8603400294660986E-2</v>
      </c>
      <c r="J876" s="102">
        <f t="shared" si="53"/>
        <v>45701</v>
      </c>
      <c r="K876" s="108">
        <f>_xlfn.XLOOKUP($J876,'Stock Data'!$J$2:$J$1239,'Stock Data'!K$2:K$1239)</f>
        <v>113023.2</v>
      </c>
      <c r="L876" s="108">
        <f>_xlfn.XLOOKUP($J876,'Stock Data'!$J$2:$J$1239,'Stock Data'!L$2:L$1239)</f>
        <v>113477.7</v>
      </c>
      <c r="M876" s="108">
        <f>_xlfn.XLOOKUP($J876,'Stock Data'!$J$2:$J$1239,'Stock Data'!M$2:M$1239)</f>
        <v>112540.1</v>
      </c>
      <c r="N876" s="108">
        <f>_xlfn.XLOOKUP($J876,'Stock Data'!$J$2:$J$1239,'Stock Data'!N$2:N$1239)</f>
        <v>112564.1</v>
      </c>
      <c r="O876" s="108">
        <f>_xlfn.XLOOKUP($J876,'Stock Data'!$J$2:$J$1239,'Stock Data'!O$2:O$1239)</f>
        <v>289287556</v>
      </c>
      <c r="P876" s="111">
        <f t="shared" si="55"/>
        <v>-3.1950437857371436E-3</v>
      </c>
    </row>
    <row r="877" spans="1:16" x14ac:dyDescent="0.3">
      <c r="A877" s="101">
        <v>45702</v>
      </c>
      <c r="B877" s="106" t="str">
        <f t="shared" si="52"/>
        <v>Friday</v>
      </c>
      <c r="C877" s="108">
        <v>893</v>
      </c>
      <c r="D877" s="108">
        <v>893</v>
      </c>
      <c r="E877" s="108">
        <v>870.01</v>
      </c>
      <c r="F877" s="108">
        <v>877.99</v>
      </c>
      <c r="G877" s="108">
        <v>17965</v>
      </c>
      <c r="H877" s="111">
        <f t="shared" si="54"/>
        <v>7.8748292447740446E-3</v>
      </c>
      <c r="J877" s="102">
        <f t="shared" si="53"/>
        <v>45702</v>
      </c>
      <c r="K877" s="108">
        <f>_xlfn.XLOOKUP($J877,'Stock Data'!$J$2:$J$1239,'Stock Data'!K$2:K$1239)</f>
        <v>112085.3</v>
      </c>
      <c r="L877" s="108">
        <f>_xlfn.XLOOKUP($J877,'Stock Data'!$J$2:$J$1239,'Stock Data'!L$2:L$1239)</f>
        <v>113482.1</v>
      </c>
      <c r="M877" s="108">
        <f>_xlfn.XLOOKUP($J877,'Stock Data'!$J$2:$J$1239,'Stock Data'!M$2:M$1239)</f>
        <v>111861.6</v>
      </c>
      <c r="N877" s="108">
        <f>_xlfn.XLOOKUP($J877,'Stock Data'!$J$2:$J$1239,'Stock Data'!N$2:N$1239)</f>
        <v>112085.3</v>
      </c>
      <c r="O877" s="108">
        <f>_xlfn.XLOOKUP($J877,'Stock Data'!$J$2:$J$1239,'Stock Data'!O$2:O$1239)</f>
        <v>238575951</v>
      </c>
      <c r="P877" s="111">
        <f t="shared" si="55"/>
        <v>-4.2535764066874149E-3</v>
      </c>
    </row>
    <row r="878" spans="1:16" x14ac:dyDescent="0.3">
      <c r="A878" s="101">
        <v>45705</v>
      </c>
      <c r="B878" s="106" t="str">
        <f t="shared" si="52"/>
        <v>Monday</v>
      </c>
      <c r="C878" s="108">
        <v>900</v>
      </c>
      <c r="D878" s="108">
        <v>925</v>
      </c>
      <c r="E878" s="108">
        <v>878</v>
      </c>
      <c r="F878" s="108">
        <v>901.88</v>
      </c>
      <c r="G878" s="108">
        <v>49273</v>
      </c>
      <c r="H878" s="111">
        <f t="shared" si="54"/>
        <v>2.7209877105661778E-2</v>
      </c>
      <c r="J878" s="102">
        <f t="shared" si="53"/>
        <v>45705</v>
      </c>
      <c r="K878" s="108">
        <f>_xlfn.XLOOKUP($J878,'Stock Data'!$J$2:$J$1239,'Stock Data'!K$2:K$1239)</f>
        <v>112283.8</v>
      </c>
      <c r="L878" s="108">
        <f>_xlfn.XLOOKUP($J878,'Stock Data'!$J$2:$J$1239,'Stock Data'!L$2:L$1239)</f>
        <v>112524.8</v>
      </c>
      <c r="M878" s="108">
        <f>_xlfn.XLOOKUP($J878,'Stock Data'!$J$2:$J$1239,'Stock Data'!M$2:M$1239)</f>
        <v>111513.7</v>
      </c>
      <c r="N878" s="108">
        <f>_xlfn.XLOOKUP($J878,'Stock Data'!$J$2:$J$1239,'Stock Data'!N$2:N$1239)</f>
        <v>111743.5</v>
      </c>
      <c r="O878" s="108">
        <f>_xlfn.XLOOKUP($J878,'Stock Data'!$J$2:$J$1239,'Stock Data'!O$2:O$1239)</f>
        <v>295854722</v>
      </c>
      <c r="P878" s="111">
        <f t="shared" si="55"/>
        <v>-3.0494632213145067E-3</v>
      </c>
    </row>
    <row r="879" spans="1:16" x14ac:dyDescent="0.3">
      <c r="A879" s="101">
        <v>45706</v>
      </c>
      <c r="B879" s="106" t="str">
        <f t="shared" si="52"/>
        <v>Tuesday</v>
      </c>
      <c r="C879" s="108">
        <v>917.89</v>
      </c>
      <c r="D879" s="108">
        <v>930</v>
      </c>
      <c r="E879" s="108">
        <v>902</v>
      </c>
      <c r="F879" s="108">
        <v>926.99</v>
      </c>
      <c r="G879" s="108">
        <v>25039</v>
      </c>
      <c r="H879" s="111">
        <f t="shared" si="54"/>
        <v>2.7841841486672299E-2</v>
      </c>
      <c r="J879" s="102">
        <f t="shared" si="53"/>
        <v>45706</v>
      </c>
      <c r="K879" s="108">
        <f>_xlfn.XLOOKUP($J879,'Stock Data'!$J$2:$J$1239,'Stock Data'!K$2:K$1239)</f>
        <v>112023.3</v>
      </c>
      <c r="L879" s="108">
        <f>_xlfn.XLOOKUP($J879,'Stock Data'!$J$2:$J$1239,'Stock Data'!L$2:L$1239)</f>
        <v>113252.5</v>
      </c>
      <c r="M879" s="108">
        <f>_xlfn.XLOOKUP($J879,'Stock Data'!$J$2:$J$1239,'Stock Data'!M$2:M$1239)</f>
        <v>111642</v>
      </c>
      <c r="N879" s="108">
        <f>_xlfn.XLOOKUP($J879,'Stock Data'!$J$2:$J$1239,'Stock Data'!N$2:N$1239)</f>
        <v>113088.5</v>
      </c>
      <c r="O879" s="108">
        <f>_xlfn.XLOOKUP($J879,'Stock Data'!$J$2:$J$1239,'Stock Data'!O$2:O$1239)</f>
        <v>348503860</v>
      </c>
      <c r="P879" s="111">
        <f t="shared" si="55"/>
        <v>1.2036494292732911E-2</v>
      </c>
    </row>
    <row r="880" spans="1:16" x14ac:dyDescent="0.3">
      <c r="A880" s="101">
        <v>45707</v>
      </c>
      <c r="B880" s="106" t="str">
        <f t="shared" si="52"/>
        <v>Wednesday</v>
      </c>
      <c r="C880" s="108">
        <v>928</v>
      </c>
      <c r="D880" s="108">
        <v>934.95</v>
      </c>
      <c r="E880" s="108">
        <v>921.42</v>
      </c>
      <c r="F880" s="108">
        <v>929.05</v>
      </c>
      <c r="G880" s="108">
        <v>15781</v>
      </c>
      <c r="H880" s="111">
        <f t="shared" si="54"/>
        <v>2.2222461946730227E-3</v>
      </c>
      <c r="J880" s="102">
        <f t="shared" si="53"/>
        <v>45707</v>
      </c>
      <c r="K880" s="108">
        <f>_xlfn.XLOOKUP($J880,'Stock Data'!$J$2:$J$1239,'Stock Data'!K$2:K$1239)</f>
        <v>113465.7</v>
      </c>
      <c r="L880" s="108">
        <f>_xlfn.XLOOKUP($J880,'Stock Data'!$J$2:$J$1239,'Stock Data'!L$2:L$1239)</f>
        <v>114029.8</v>
      </c>
      <c r="M880" s="108">
        <f>_xlfn.XLOOKUP($J880,'Stock Data'!$J$2:$J$1239,'Stock Data'!M$2:M$1239)</f>
        <v>113060.3</v>
      </c>
      <c r="N880" s="108">
        <f>_xlfn.XLOOKUP($J880,'Stock Data'!$J$2:$J$1239,'Stock Data'!N$2:N$1239)</f>
        <v>113342.39999999999</v>
      </c>
      <c r="O880" s="108">
        <f>_xlfn.XLOOKUP($J880,'Stock Data'!$J$2:$J$1239,'Stock Data'!O$2:O$1239)</f>
        <v>461111152</v>
      </c>
      <c r="P880" s="111">
        <f t="shared" si="55"/>
        <v>2.2451442896492054E-3</v>
      </c>
    </row>
    <row r="881" spans="1:16" x14ac:dyDescent="0.3">
      <c r="A881" s="101">
        <v>45708</v>
      </c>
      <c r="B881" s="106" t="str">
        <f t="shared" si="52"/>
        <v>Thursday</v>
      </c>
      <c r="C881" s="108">
        <v>930</v>
      </c>
      <c r="D881" s="108">
        <v>930</v>
      </c>
      <c r="E881" s="108">
        <v>915</v>
      </c>
      <c r="F881" s="108">
        <v>917.07</v>
      </c>
      <c r="G881" s="108">
        <v>21356</v>
      </c>
      <c r="H881" s="111">
        <f t="shared" si="54"/>
        <v>-1.2894892632258657E-2</v>
      </c>
      <c r="J881" s="102">
        <f t="shared" si="53"/>
        <v>45708</v>
      </c>
      <c r="K881" s="108">
        <f>_xlfn.XLOOKUP($J881,'Stock Data'!$J$2:$J$1239,'Stock Data'!K$2:K$1239)</f>
        <v>113602</v>
      </c>
      <c r="L881" s="108">
        <f>_xlfn.XLOOKUP($J881,'Stock Data'!$J$2:$J$1239,'Stock Data'!L$2:L$1239)</f>
        <v>114202.1</v>
      </c>
      <c r="M881" s="108">
        <f>_xlfn.XLOOKUP($J881,'Stock Data'!$J$2:$J$1239,'Stock Data'!M$2:M$1239)</f>
        <v>113525.9</v>
      </c>
      <c r="N881" s="108">
        <f>_xlfn.XLOOKUP($J881,'Stock Data'!$J$2:$J$1239,'Stock Data'!N$2:N$1239)</f>
        <v>113739.2</v>
      </c>
      <c r="O881" s="108">
        <f>_xlfn.XLOOKUP($J881,'Stock Data'!$J$2:$J$1239,'Stock Data'!O$2:O$1239)</f>
        <v>507746834</v>
      </c>
      <c r="P881" s="111">
        <f t="shared" si="55"/>
        <v>3.5008963988763511E-3</v>
      </c>
    </row>
    <row r="882" spans="1:16" x14ac:dyDescent="0.3">
      <c r="A882" s="101">
        <v>45709</v>
      </c>
      <c r="B882" s="106" t="str">
        <f t="shared" si="52"/>
        <v>Friday</v>
      </c>
      <c r="C882" s="108">
        <v>920</v>
      </c>
      <c r="D882" s="108">
        <v>924.9</v>
      </c>
      <c r="E882" s="108">
        <v>900</v>
      </c>
      <c r="F882" s="108">
        <v>919.78</v>
      </c>
      <c r="G882" s="108">
        <v>6120</v>
      </c>
      <c r="H882" s="111">
        <f t="shared" si="54"/>
        <v>2.9550634084638278E-3</v>
      </c>
      <c r="J882" s="102">
        <f t="shared" si="53"/>
        <v>45709</v>
      </c>
      <c r="K882" s="108">
        <f>_xlfn.XLOOKUP($J882,'Stock Data'!$J$2:$J$1239,'Stock Data'!K$2:K$1239)</f>
        <v>114441.60000000001</v>
      </c>
      <c r="L882" s="108">
        <f>_xlfn.XLOOKUP($J882,'Stock Data'!$J$2:$J$1239,'Stock Data'!L$2:L$1239)</f>
        <v>114444</v>
      </c>
      <c r="M882" s="108">
        <f>_xlfn.XLOOKUP($J882,'Stock Data'!$J$2:$J$1239,'Stock Data'!M$2:M$1239)</f>
        <v>112813.9</v>
      </c>
      <c r="N882" s="108">
        <f>_xlfn.XLOOKUP($J882,'Stock Data'!$J$2:$J$1239,'Stock Data'!N$2:N$1239)</f>
        <v>112800.9</v>
      </c>
      <c r="O882" s="108">
        <f>_xlfn.XLOOKUP($J882,'Stock Data'!$J$2:$J$1239,'Stock Data'!O$2:O$1239)</f>
        <v>216945811</v>
      </c>
      <c r="P882" s="111">
        <f t="shared" si="55"/>
        <v>-8.2495744650920959E-3</v>
      </c>
    </row>
    <row r="883" spans="1:16" x14ac:dyDescent="0.3">
      <c r="A883" s="101">
        <v>45712</v>
      </c>
      <c r="B883" s="106" t="str">
        <f t="shared" si="52"/>
        <v>Monday</v>
      </c>
      <c r="C883" s="108">
        <v>918</v>
      </c>
      <c r="D883" s="108">
        <v>925</v>
      </c>
      <c r="E883" s="108">
        <v>905.05</v>
      </c>
      <c r="F883" s="108">
        <v>921.61</v>
      </c>
      <c r="G883" s="108">
        <v>11635</v>
      </c>
      <c r="H883" s="111">
        <f t="shared" si="54"/>
        <v>1.9896062101807401E-3</v>
      </c>
      <c r="J883" s="102">
        <f t="shared" si="53"/>
        <v>45712</v>
      </c>
      <c r="K883" s="108">
        <f>_xlfn.XLOOKUP($J883,'Stock Data'!$J$2:$J$1239,'Stock Data'!K$2:K$1239)</f>
        <v>112700.1</v>
      </c>
      <c r="L883" s="108">
        <f>_xlfn.XLOOKUP($J883,'Stock Data'!$J$2:$J$1239,'Stock Data'!L$2:L$1239)</f>
        <v>114573.7</v>
      </c>
      <c r="M883" s="108">
        <f>_xlfn.XLOOKUP($J883,'Stock Data'!$J$2:$J$1239,'Stock Data'!M$2:M$1239)</f>
        <v>111857.3</v>
      </c>
      <c r="N883" s="108">
        <f>_xlfn.XLOOKUP($J883,'Stock Data'!$J$2:$J$1239,'Stock Data'!N$2:N$1239)</f>
        <v>114330.1</v>
      </c>
      <c r="O883" s="108">
        <f>_xlfn.XLOOKUP($J883,'Stock Data'!$J$2:$J$1239,'Stock Data'!O$2:O$1239)</f>
        <v>214098048</v>
      </c>
      <c r="P883" s="111">
        <f t="shared" si="55"/>
        <v>1.3556629424056117E-2</v>
      </c>
    </row>
    <row r="884" spans="1:16" x14ac:dyDescent="0.3">
      <c r="A884" s="101">
        <v>45713</v>
      </c>
      <c r="B884" s="106" t="str">
        <f t="shared" si="52"/>
        <v>Tuesday</v>
      </c>
      <c r="C884" s="108">
        <v>915.01</v>
      </c>
      <c r="D884" s="108">
        <v>921.99</v>
      </c>
      <c r="E884" s="108">
        <v>909</v>
      </c>
      <c r="F884" s="108">
        <v>909.99</v>
      </c>
      <c r="G884" s="108">
        <v>8543</v>
      </c>
      <c r="H884" s="111">
        <f t="shared" si="54"/>
        <v>-1.2608370134872673E-2</v>
      </c>
      <c r="J884" s="102">
        <f t="shared" si="53"/>
        <v>45713</v>
      </c>
      <c r="K884" s="108">
        <f>_xlfn.XLOOKUP($J884,'Stock Data'!$J$2:$J$1239,'Stock Data'!K$2:K$1239)</f>
        <v>114900.5</v>
      </c>
      <c r="L884" s="108">
        <f>_xlfn.XLOOKUP($J884,'Stock Data'!$J$2:$J$1239,'Stock Data'!L$2:L$1239)</f>
        <v>115889.60000000001</v>
      </c>
      <c r="M884" s="108">
        <f>_xlfn.XLOOKUP($J884,'Stock Data'!$J$2:$J$1239,'Stock Data'!M$2:M$1239)</f>
        <v>114178.6</v>
      </c>
      <c r="N884" s="108">
        <f>_xlfn.XLOOKUP($J884,'Stock Data'!$J$2:$J$1239,'Stock Data'!N$2:N$1239)</f>
        <v>114528.1</v>
      </c>
      <c r="O884" s="108">
        <f>_xlfn.XLOOKUP($J884,'Stock Data'!$J$2:$J$1239,'Stock Data'!O$2:O$1239)</f>
        <v>290832594</v>
      </c>
      <c r="P884" s="111">
        <f t="shared" si="55"/>
        <v>1.7318274015329295E-3</v>
      </c>
    </row>
    <row r="885" spans="1:16" x14ac:dyDescent="0.3">
      <c r="A885" s="101">
        <v>45714</v>
      </c>
      <c r="B885" s="106" t="str">
        <f t="shared" si="52"/>
        <v>Wednesday</v>
      </c>
      <c r="C885" s="108">
        <v>916.98</v>
      </c>
      <c r="D885" s="108">
        <v>927</v>
      </c>
      <c r="E885" s="108">
        <v>910</v>
      </c>
      <c r="F885" s="108">
        <v>916.08</v>
      </c>
      <c r="G885" s="108">
        <v>7875</v>
      </c>
      <c r="H885" s="111">
        <f t="shared" si="54"/>
        <v>6.6923812349586609E-3</v>
      </c>
      <c r="J885" s="102">
        <f t="shared" si="53"/>
        <v>45714</v>
      </c>
      <c r="K885" s="108">
        <f>_xlfn.XLOOKUP($J885,'Stock Data'!$J$2:$J$1239,'Stock Data'!K$2:K$1239)</f>
        <v>114580.4</v>
      </c>
      <c r="L885" s="108">
        <f>_xlfn.XLOOKUP($J885,'Stock Data'!$J$2:$J$1239,'Stock Data'!L$2:L$1239)</f>
        <v>114762.9</v>
      </c>
      <c r="M885" s="108">
        <f>_xlfn.XLOOKUP($J885,'Stock Data'!$J$2:$J$1239,'Stock Data'!M$2:M$1239)</f>
        <v>113849.9</v>
      </c>
      <c r="N885" s="108">
        <f>_xlfn.XLOOKUP($J885,'Stock Data'!$J$2:$J$1239,'Stock Data'!N$2:N$1239)</f>
        <v>113862.3</v>
      </c>
      <c r="O885" s="108">
        <f>_xlfn.XLOOKUP($J885,'Stock Data'!$J$2:$J$1239,'Stock Data'!O$2:O$1239)</f>
        <v>333205128</v>
      </c>
      <c r="P885" s="111">
        <f t="shared" si="55"/>
        <v>-5.8134204618779401E-3</v>
      </c>
    </row>
    <row r="886" spans="1:16" x14ac:dyDescent="0.3">
      <c r="A886" s="101">
        <v>45715</v>
      </c>
      <c r="B886" s="106" t="str">
        <f t="shared" si="52"/>
        <v>Thursday</v>
      </c>
      <c r="C886" s="108">
        <v>916</v>
      </c>
      <c r="D886" s="108">
        <v>924.89</v>
      </c>
      <c r="E886" s="108">
        <v>912.02</v>
      </c>
      <c r="F886" s="108">
        <v>913.1</v>
      </c>
      <c r="G886" s="108">
        <v>3645</v>
      </c>
      <c r="H886" s="111">
        <f t="shared" si="54"/>
        <v>-3.2529910051524082E-3</v>
      </c>
      <c r="J886" s="102">
        <f t="shared" si="53"/>
        <v>45715</v>
      </c>
      <c r="K886" s="108">
        <f>_xlfn.XLOOKUP($J886,'Stock Data'!$J$2:$J$1239,'Stock Data'!K$2:K$1239)</f>
        <v>114045.1</v>
      </c>
      <c r="L886" s="108">
        <f>_xlfn.XLOOKUP($J886,'Stock Data'!$J$2:$J$1239,'Stock Data'!L$2:L$1239)</f>
        <v>114456.9</v>
      </c>
      <c r="M886" s="108">
        <f>_xlfn.XLOOKUP($J886,'Stock Data'!$J$2:$J$1239,'Stock Data'!M$2:M$1239)</f>
        <v>113729.5</v>
      </c>
      <c r="N886" s="108">
        <f>_xlfn.XLOOKUP($J886,'Stock Data'!$J$2:$J$1239,'Stock Data'!N$2:N$1239)</f>
        <v>113784.3</v>
      </c>
      <c r="O886" s="108">
        <f>_xlfn.XLOOKUP($J886,'Stock Data'!$J$2:$J$1239,'Stock Data'!O$2:O$1239)</f>
        <v>207286392</v>
      </c>
      <c r="P886" s="111">
        <f t="shared" si="55"/>
        <v>-6.850379800864728E-4</v>
      </c>
    </row>
    <row r="887" spans="1:16" x14ac:dyDescent="0.3">
      <c r="A887" s="101">
        <v>45716</v>
      </c>
      <c r="B887" s="106" t="str">
        <f t="shared" si="52"/>
        <v>Friday</v>
      </c>
      <c r="C887" s="108">
        <v>912</v>
      </c>
      <c r="D887" s="108">
        <v>919.5</v>
      </c>
      <c r="E887" s="108">
        <v>912</v>
      </c>
      <c r="F887" s="108">
        <v>915.68</v>
      </c>
      <c r="G887" s="108">
        <v>4041</v>
      </c>
      <c r="H887" s="111">
        <f t="shared" si="54"/>
        <v>2.8255393713721684E-3</v>
      </c>
      <c r="J887" s="102">
        <f t="shared" si="53"/>
        <v>45716</v>
      </c>
      <c r="K887" s="108">
        <f>_xlfn.XLOOKUP($J887,'Stock Data'!$J$2:$J$1239,'Stock Data'!K$2:K$1239)</f>
        <v>113890.7</v>
      </c>
      <c r="L887" s="108">
        <f>_xlfn.XLOOKUP($J887,'Stock Data'!$J$2:$J$1239,'Stock Data'!L$2:L$1239)</f>
        <v>114266</v>
      </c>
      <c r="M887" s="108">
        <f>_xlfn.XLOOKUP($J887,'Stock Data'!$J$2:$J$1239,'Stock Data'!M$2:M$1239)</f>
        <v>113201.8</v>
      </c>
      <c r="N887" s="108">
        <f>_xlfn.XLOOKUP($J887,'Stock Data'!$J$2:$J$1239,'Stock Data'!N$2:N$1239)</f>
        <v>113251.7</v>
      </c>
      <c r="O887" s="108">
        <f>_xlfn.XLOOKUP($J887,'Stock Data'!$J$2:$J$1239,'Stock Data'!O$2:O$1239)</f>
        <v>231447579</v>
      </c>
      <c r="P887" s="111">
        <f t="shared" si="55"/>
        <v>-4.680786365078537E-3</v>
      </c>
    </row>
    <row r="888" spans="1:16" x14ac:dyDescent="0.3">
      <c r="A888" s="101">
        <v>45719</v>
      </c>
      <c r="B888" s="106" t="str">
        <f t="shared" si="52"/>
        <v>Monday</v>
      </c>
      <c r="C888" s="108">
        <v>916</v>
      </c>
      <c r="D888" s="108">
        <v>916</v>
      </c>
      <c r="E888" s="108">
        <v>908</v>
      </c>
      <c r="F888" s="108">
        <v>910.97</v>
      </c>
      <c r="G888" s="108">
        <v>3703</v>
      </c>
      <c r="H888" s="111">
        <f t="shared" si="54"/>
        <v>-5.1437183295473558E-3</v>
      </c>
      <c r="J888" s="102">
        <f t="shared" si="53"/>
        <v>45719</v>
      </c>
      <c r="K888" s="108">
        <f>_xlfn.XLOOKUP($J888,'Stock Data'!$J$2:$J$1239,'Stock Data'!K$2:K$1239)</f>
        <v>113498.6</v>
      </c>
      <c r="L888" s="108">
        <f>_xlfn.XLOOKUP($J888,'Stock Data'!$J$2:$J$1239,'Stock Data'!L$2:L$1239)</f>
        <v>113591.8</v>
      </c>
      <c r="M888" s="108">
        <f>_xlfn.XLOOKUP($J888,'Stock Data'!$J$2:$J$1239,'Stock Data'!M$2:M$1239)</f>
        <v>111829.1</v>
      </c>
      <c r="N888" s="108">
        <f>_xlfn.XLOOKUP($J888,'Stock Data'!$J$2:$J$1239,'Stock Data'!N$2:N$1239)</f>
        <v>111986.9</v>
      </c>
      <c r="O888" s="108">
        <f>_xlfn.XLOOKUP($J888,'Stock Data'!$J$2:$J$1239,'Stock Data'!O$2:O$1239)</f>
        <v>107997918</v>
      </c>
      <c r="P888" s="111">
        <f t="shared" si="55"/>
        <v>-1.1168044276598081E-2</v>
      </c>
    </row>
    <row r="889" spans="1:16" x14ac:dyDescent="0.3">
      <c r="A889" s="101">
        <v>45720</v>
      </c>
      <c r="B889" s="106" t="str">
        <f t="shared" si="52"/>
        <v>Tuesday</v>
      </c>
      <c r="C889" s="108">
        <v>911</v>
      </c>
      <c r="D889" s="108">
        <v>911.01</v>
      </c>
      <c r="E889" s="108">
        <v>901.11</v>
      </c>
      <c r="F889" s="108">
        <v>909.06</v>
      </c>
      <c r="G889" s="108">
        <v>1942</v>
      </c>
      <c r="H889" s="111">
        <f t="shared" si="54"/>
        <v>-2.0966661909833273E-3</v>
      </c>
      <c r="J889" s="102">
        <f t="shared" si="53"/>
        <v>45720</v>
      </c>
      <c r="K889" s="108">
        <f>_xlfn.XLOOKUP($J889,'Stock Data'!$J$2:$J$1239,'Stock Data'!K$2:K$1239)</f>
        <v>112106.7</v>
      </c>
      <c r="L889" s="108">
        <f>_xlfn.XLOOKUP($J889,'Stock Data'!$J$2:$J$1239,'Stock Data'!L$2:L$1239)</f>
        <v>112877</v>
      </c>
      <c r="M889" s="108">
        <f>_xlfn.XLOOKUP($J889,'Stock Data'!$J$2:$J$1239,'Stock Data'!M$2:M$1239)</f>
        <v>111717.2</v>
      </c>
      <c r="N889" s="108">
        <f>_xlfn.XLOOKUP($J889,'Stock Data'!$J$2:$J$1239,'Stock Data'!N$2:N$1239)</f>
        <v>112743.8</v>
      </c>
      <c r="O889" s="108">
        <f>_xlfn.XLOOKUP($J889,'Stock Data'!$J$2:$J$1239,'Stock Data'!O$2:O$1239)</f>
        <v>101172112</v>
      </c>
      <c r="P889" s="111">
        <f t="shared" si="55"/>
        <v>6.7588262555710425E-3</v>
      </c>
    </row>
    <row r="890" spans="1:16" x14ac:dyDescent="0.3">
      <c r="A890" s="101">
        <v>45721</v>
      </c>
      <c r="B890" s="106" t="str">
        <f t="shared" si="52"/>
        <v>Wednesday</v>
      </c>
      <c r="C890" s="108">
        <v>909.06</v>
      </c>
      <c r="D890" s="108">
        <v>913.08</v>
      </c>
      <c r="E890" s="108">
        <v>899</v>
      </c>
      <c r="F890" s="108">
        <v>901.99</v>
      </c>
      <c r="G890" s="108">
        <v>4765</v>
      </c>
      <c r="H890" s="111">
        <f t="shared" si="54"/>
        <v>-7.7772644269904481E-3</v>
      </c>
      <c r="J890" s="102">
        <f t="shared" si="53"/>
        <v>45721</v>
      </c>
      <c r="K890" s="108">
        <f>_xlfn.XLOOKUP($J890,'Stock Data'!$J$2:$J$1239,'Stock Data'!K$2:K$1239)</f>
        <v>112952.9</v>
      </c>
      <c r="L890" s="108">
        <f>_xlfn.XLOOKUP($J890,'Stock Data'!$J$2:$J$1239,'Stock Data'!L$2:L$1239)</f>
        <v>113327.1</v>
      </c>
      <c r="M890" s="108">
        <f>_xlfn.XLOOKUP($J890,'Stock Data'!$J$2:$J$1239,'Stock Data'!M$2:M$1239)</f>
        <v>112146.1</v>
      </c>
      <c r="N890" s="108">
        <f>_xlfn.XLOOKUP($J890,'Stock Data'!$J$2:$J$1239,'Stock Data'!N$2:N$1239)</f>
        <v>112253.8</v>
      </c>
      <c r="O890" s="108">
        <f>_xlfn.XLOOKUP($J890,'Stock Data'!$J$2:$J$1239,'Stock Data'!O$2:O$1239)</f>
        <v>152194164</v>
      </c>
      <c r="P890" s="111">
        <f t="shared" si="55"/>
        <v>-4.3461369937859108E-3</v>
      </c>
    </row>
    <row r="891" spans="1:16" x14ac:dyDescent="0.3">
      <c r="A891" s="101">
        <v>45722</v>
      </c>
      <c r="B891" s="106" t="str">
        <f t="shared" si="52"/>
        <v>Thursday</v>
      </c>
      <c r="C891" s="108">
        <v>907</v>
      </c>
      <c r="D891" s="108">
        <v>907</v>
      </c>
      <c r="E891" s="108">
        <v>884</v>
      </c>
      <c r="F891" s="108">
        <v>886.42</v>
      </c>
      <c r="G891" s="108">
        <v>11362</v>
      </c>
      <c r="H891" s="111">
        <f t="shared" si="54"/>
        <v>-1.7261832171088426E-2</v>
      </c>
      <c r="J891" s="102">
        <f t="shared" si="53"/>
        <v>45722</v>
      </c>
      <c r="K891" s="108">
        <f>_xlfn.XLOOKUP($J891,'Stock Data'!$J$2:$J$1239,'Stock Data'!K$2:K$1239)</f>
        <v>112506.5</v>
      </c>
      <c r="L891" s="108">
        <f>_xlfn.XLOOKUP($J891,'Stock Data'!$J$2:$J$1239,'Stock Data'!L$2:L$1239)</f>
        <v>113871.2</v>
      </c>
      <c r="M891" s="108">
        <f>_xlfn.XLOOKUP($J891,'Stock Data'!$J$2:$J$1239,'Stock Data'!M$2:M$1239)</f>
        <v>112446</v>
      </c>
      <c r="N891" s="108">
        <f>_xlfn.XLOOKUP($J891,'Stock Data'!$J$2:$J$1239,'Stock Data'!N$2:N$1239)</f>
        <v>114713.2</v>
      </c>
      <c r="O891" s="108">
        <f>_xlfn.XLOOKUP($J891,'Stock Data'!$J$2:$J$1239,'Stock Data'!O$2:O$1239)</f>
        <v>240888386</v>
      </c>
      <c r="P891" s="111">
        <f t="shared" si="55"/>
        <v>2.190928057669312E-2</v>
      </c>
    </row>
    <row r="892" spans="1:16" x14ac:dyDescent="0.3">
      <c r="A892" s="101">
        <v>45723</v>
      </c>
      <c r="B892" s="106" t="str">
        <f t="shared" si="52"/>
        <v>Friday</v>
      </c>
      <c r="C892" s="108">
        <v>881.12</v>
      </c>
      <c r="D892" s="108">
        <v>889.9</v>
      </c>
      <c r="E892" s="108">
        <v>869.6</v>
      </c>
      <c r="F892" s="108">
        <v>870.45</v>
      </c>
      <c r="G892" s="108">
        <v>15268</v>
      </c>
      <c r="H892" s="111">
        <f t="shared" si="54"/>
        <v>-1.8016290246158608E-2</v>
      </c>
      <c r="J892" s="102">
        <f t="shared" si="53"/>
        <v>45723</v>
      </c>
      <c r="K892" s="108">
        <f>_xlfn.XLOOKUP($J892,'Stock Data'!$J$2:$J$1239,'Stock Data'!K$2:K$1239)</f>
        <v>114169.2</v>
      </c>
      <c r="L892" s="108">
        <f>_xlfn.XLOOKUP($J892,'Stock Data'!$J$2:$J$1239,'Stock Data'!L$2:L$1239)</f>
        <v>114721.60000000001</v>
      </c>
      <c r="M892" s="108">
        <f>_xlfn.XLOOKUP($J892,'Stock Data'!$J$2:$J$1239,'Stock Data'!M$2:M$1239)</f>
        <v>114169.2</v>
      </c>
      <c r="N892" s="108">
        <f>_xlfn.XLOOKUP($J892,'Stock Data'!$J$2:$J$1239,'Stock Data'!N$2:N$1239)</f>
        <v>114398.7</v>
      </c>
      <c r="O892" s="108">
        <f>_xlfn.XLOOKUP($J892,'Stock Data'!$J$2:$J$1239,'Stock Data'!O$2:O$1239)</f>
        <v>233228483</v>
      </c>
      <c r="P892" s="111">
        <f t="shared" si="55"/>
        <v>-2.7416199705003435E-3</v>
      </c>
    </row>
    <row r="893" spans="1:16" x14ac:dyDescent="0.3">
      <c r="A893" s="101">
        <v>45726</v>
      </c>
      <c r="B893" s="106" t="str">
        <f t="shared" si="52"/>
        <v>Monday</v>
      </c>
      <c r="C893" s="108">
        <v>870</v>
      </c>
      <c r="D893" s="108">
        <v>870</v>
      </c>
      <c r="E893" s="108">
        <v>860</v>
      </c>
      <c r="F893" s="108">
        <v>863.74</v>
      </c>
      <c r="G893" s="108">
        <v>13863</v>
      </c>
      <c r="H893" s="111">
        <f t="shared" si="54"/>
        <v>-7.7086564420702349E-3</v>
      </c>
      <c r="J893" s="102">
        <f t="shared" si="53"/>
        <v>45726</v>
      </c>
      <c r="K893" s="108">
        <f>_xlfn.XLOOKUP($J893,'Stock Data'!$J$2:$J$1239,'Stock Data'!K$2:K$1239)</f>
        <v>114432.8</v>
      </c>
      <c r="L893" s="108">
        <f>_xlfn.XLOOKUP($J893,'Stock Data'!$J$2:$J$1239,'Stock Data'!L$2:L$1239)</f>
        <v>115048.4</v>
      </c>
      <c r="M893" s="108">
        <f>_xlfn.XLOOKUP($J893,'Stock Data'!$J$2:$J$1239,'Stock Data'!M$2:M$1239)</f>
        <v>114152.3</v>
      </c>
      <c r="N893" s="108">
        <f>_xlfn.XLOOKUP($J893,'Stock Data'!$J$2:$J$1239,'Stock Data'!N$2:N$1239)</f>
        <v>114356.3</v>
      </c>
      <c r="O893" s="108">
        <f>_xlfn.XLOOKUP($J893,'Stock Data'!$J$2:$J$1239,'Stock Data'!O$2:O$1239)</f>
        <v>165905814</v>
      </c>
      <c r="P893" s="111">
        <f t="shared" si="55"/>
        <v>-3.7063358237457401E-4</v>
      </c>
    </row>
    <row r="894" spans="1:16" x14ac:dyDescent="0.3">
      <c r="A894" s="101">
        <v>45727</v>
      </c>
      <c r="B894" s="106" t="str">
        <f t="shared" si="52"/>
        <v>Tuesday</v>
      </c>
      <c r="C894" s="108">
        <v>863.74</v>
      </c>
      <c r="D894" s="108">
        <v>874.85</v>
      </c>
      <c r="E894" s="108">
        <v>858</v>
      </c>
      <c r="F894" s="108">
        <v>872.17</v>
      </c>
      <c r="G894" s="108">
        <v>4196</v>
      </c>
      <c r="H894" s="111">
        <f t="shared" si="54"/>
        <v>9.7598814458053924E-3</v>
      </c>
      <c r="J894" s="102">
        <f t="shared" si="53"/>
        <v>45727</v>
      </c>
      <c r="K894" s="108">
        <f>_xlfn.XLOOKUP($J894,'Stock Data'!$J$2:$J$1239,'Stock Data'!K$2:K$1239)</f>
        <v>114180.1</v>
      </c>
      <c r="L894" s="108">
        <f>_xlfn.XLOOKUP($J894,'Stock Data'!$J$2:$J$1239,'Stock Data'!L$2:L$1239)</f>
        <v>114486.2</v>
      </c>
      <c r="M894" s="108">
        <f>_xlfn.XLOOKUP($J894,'Stock Data'!$J$2:$J$1239,'Stock Data'!M$2:M$1239)</f>
        <v>113610.3</v>
      </c>
      <c r="N894" s="108">
        <f>_xlfn.XLOOKUP($J894,'Stock Data'!$J$2:$J$1239,'Stock Data'!N$2:N$1239)</f>
        <v>114177.7</v>
      </c>
      <c r="O894" s="108">
        <f>_xlfn.XLOOKUP($J894,'Stock Data'!$J$2:$J$1239,'Stock Data'!O$2:O$1239)</f>
        <v>171981292</v>
      </c>
      <c r="P894" s="111">
        <f t="shared" si="55"/>
        <v>-1.561785402290961E-3</v>
      </c>
    </row>
    <row r="895" spans="1:16" x14ac:dyDescent="0.3">
      <c r="A895" s="101">
        <v>45728</v>
      </c>
      <c r="B895" s="106" t="str">
        <f t="shared" si="52"/>
        <v>Wednesday</v>
      </c>
      <c r="C895" s="108">
        <v>872.17</v>
      </c>
      <c r="D895" s="108">
        <v>885</v>
      </c>
      <c r="E895" s="108">
        <v>872.17</v>
      </c>
      <c r="F895" s="108">
        <v>883.47</v>
      </c>
      <c r="G895" s="108">
        <v>12136</v>
      </c>
      <c r="H895" s="111">
        <f t="shared" si="54"/>
        <v>1.2956189733652921E-2</v>
      </c>
      <c r="J895" s="102">
        <f t="shared" si="53"/>
        <v>45728</v>
      </c>
      <c r="K895" s="108">
        <f>_xlfn.XLOOKUP($J895,'Stock Data'!$J$2:$J$1239,'Stock Data'!K$2:K$1239)</f>
        <v>114503.4</v>
      </c>
      <c r="L895" s="108">
        <f>_xlfn.XLOOKUP($J895,'Stock Data'!$J$2:$J$1239,'Stock Data'!L$2:L$1239)</f>
        <v>114661.9</v>
      </c>
      <c r="M895" s="108">
        <f>_xlfn.XLOOKUP($J895,'Stock Data'!$J$2:$J$1239,'Stock Data'!M$2:M$1239)</f>
        <v>114001.5</v>
      </c>
      <c r="N895" s="108">
        <f>_xlfn.XLOOKUP($J895,'Stock Data'!$J$2:$J$1239,'Stock Data'!N$2:N$1239)</f>
        <v>114084.5</v>
      </c>
      <c r="O895" s="108">
        <f>_xlfn.XLOOKUP($J895,'Stock Data'!$J$2:$J$1239,'Stock Data'!O$2:O$1239)</f>
        <v>128435379</v>
      </c>
      <c r="P895" s="111">
        <f t="shared" si="55"/>
        <v>-8.1627147858116854E-4</v>
      </c>
    </row>
    <row r="896" spans="1:16" x14ac:dyDescent="0.3">
      <c r="A896" s="101">
        <v>45729</v>
      </c>
      <c r="B896" s="106" t="str">
        <f t="shared" si="52"/>
        <v>Thursday</v>
      </c>
      <c r="C896" s="108">
        <v>889.89</v>
      </c>
      <c r="D896" s="108">
        <v>891.9</v>
      </c>
      <c r="E896" s="108">
        <v>884.6</v>
      </c>
      <c r="F896" s="108">
        <v>889.1</v>
      </c>
      <c r="G896" s="108">
        <v>5381</v>
      </c>
      <c r="H896" s="111">
        <f t="shared" si="54"/>
        <v>6.3725989563878744E-3</v>
      </c>
      <c r="J896" s="102">
        <f t="shared" si="53"/>
        <v>45729</v>
      </c>
      <c r="K896" s="108">
        <f>_xlfn.XLOOKUP($J896,'Stock Data'!$J$2:$J$1239,'Stock Data'!K$2:K$1239)</f>
        <v>114429.9</v>
      </c>
      <c r="L896" s="108">
        <f>_xlfn.XLOOKUP($J896,'Stock Data'!$J$2:$J$1239,'Stock Data'!L$2:L$1239)</f>
        <v>115247.4</v>
      </c>
      <c r="M896" s="108">
        <f>_xlfn.XLOOKUP($J896,'Stock Data'!$J$2:$J$1239,'Stock Data'!M$2:M$1239)</f>
        <v>114429.9</v>
      </c>
      <c r="N896" s="108">
        <f>_xlfn.XLOOKUP($J896,'Stock Data'!$J$2:$J$1239,'Stock Data'!N$2:N$1239)</f>
        <v>115094.2</v>
      </c>
      <c r="O896" s="108">
        <f>_xlfn.XLOOKUP($J896,'Stock Data'!$J$2:$J$1239,'Stock Data'!O$2:O$1239)</f>
        <v>210932828</v>
      </c>
      <c r="P896" s="111">
        <f t="shared" si="55"/>
        <v>8.8504573364479588E-3</v>
      </c>
    </row>
    <row r="897" spans="1:16" x14ac:dyDescent="0.3">
      <c r="A897" s="101">
        <v>45730</v>
      </c>
      <c r="B897" s="106" t="str">
        <f t="shared" si="52"/>
        <v>Friday</v>
      </c>
      <c r="C897" s="108">
        <v>890</v>
      </c>
      <c r="D897" s="108">
        <v>892</v>
      </c>
      <c r="E897" s="108">
        <v>886</v>
      </c>
      <c r="F897" s="108">
        <v>889.57</v>
      </c>
      <c r="G897" s="108">
        <v>6575</v>
      </c>
      <c r="H897" s="111">
        <f t="shared" si="54"/>
        <v>5.2862445169275362E-4</v>
      </c>
      <c r="J897" s="102">
        <f t="shared" si="53"/>
        <v>45730</v>
      </c>
      <c r="K897" s="108">
        <f>_xlfn.XLOOKUP($J897,'Stock Data'!$J$2:$J$1239,'Stock Data'!K$2:K$1239)</f>
        <v>115705.3</v>
      </c>
      <c r="L897" s="108">
        <f>_xlfn.XLOOKUP($J897,'Stock Data'!$J$2:$J$1239,'Stock Data'!L$2:L$1239)</f>
        <v>115731</v>
      </c>
      <c r="M897" s="108">
        <f>_xlfn.XLOOKUP($J897,'Stock Data'!$J$2:$J$1239,'Stock Data'!M$2:M$1239)</f>
        <v>115162.7</v>
      </c>
      <c r="N897" s="108">
        <f>_xlfn.XLOOKUP($J897,'Stock Data'!$J$2:$J$1239,'Stock Data'!N$2:N$1239)</f>
        <v>115536.2</v>
      </c>
      <c r="O897" s="108">
        <f>_xlfn.XLOOKUP($J897,'Stock Data'!$J$2:$J$1239,'Stock Data'!O$2:O$1239)</f>
        <v>205477652</v>
      </c>
      <c r="P897" s="111">
        <f t="shared" si="55"/>
        <v>3.8403325276165092E-3</v>
      </c>
    </row>
    <row r="898" spans="1:16" x14ac:dyDescent="0.3">
      <c r="A898" s="101">
        <v>45733</v>
      </c>
      <c r="B898" s="106" t="str">
        <f t="shared" si="52"/>
        <v>Monday</v>
      </c>
      <c r="C898" s="108">
        <v>890</v>
      </c>
      <c r="D898" s="108">
        <v>900</v>
      </c>
      <c r="E898" s="108">
        <v>870</v>
      </c>
      <c r="F898" s="108">
        <v>894</v>
      </c>
      <c r="G898" s="108">
        <v>5264</v>
      </c>
      <c r="H898" s="111">
        <f t="shared" si="54"/>
        <v>4.979934125476297E-3</v>
      </c>
      <c r="J898" s="102">
        <f t="shared" si="53"/>
        <v>45733</v>
      </c>
      <c r="K898" s="108">
        <f>_xlfn.XLOOKUP($J898,'Stock Data'!$J$2:$J$1239,'Stock Data'!K$2:K$1239)</f>
        <v>115957.9</v>
      </c>
      <c r="L898" s="108">
        <f>_xlfn.XLOOKUP($J898,'Stock Data'!$J$2:$J$1239,'Stock Data'!L$2:L$1239)</f>
        <v>116626.8</v>
      </c>
      <c r="M898" s="108">
        <f>_xlfn.XLOOKUP($J898,'Stock Data'!$J$2:$J$1239,'Stock Data'!M$2:M$1239)</f>
        <v>115883.2</v>
      </c>
      <c r="N898" s="108">
        <f>_xlfn.XLOOKUP($J898,'Stock Data'!$J$2:$J$1239,'Stock Data'!N$2:N$1239)</f>
        <v>116199.6</v>
      </c>
      <c r="O898" s="108">
        <f>_xlfn.XLOOKUP($J898,'Stock Data'!$J$2:$J$1239,'Stock Data'!O$2:O$1239)</f>
        <v>286473754</v>
      </c>
      <c r="P898" s="111">
        <f t="shared" si="55"/>
        <v>5.7419233106161425E-3</v>
      </c>
    </row>
    <row r="899" spans="1:16" x14ac:dyDescent="0.3">
      <c r="A899" s="101">
        <v>45734</v>
      </c>
      <c r="B899" s="106" t="str">
        <f t="shared" si="52"/>
        <v>Tuesday</v>
      </c>
      <c r="C899" s="108">
        <v>894</v>
      </c>
      <c r="D899" s="108">
        <v>905.99</v>
      </c>
      <c r="E899" s="108">
        <v>894</v>
      </c>
      <c r="F899" s="108">
        <v>905.72</v>
      </c>
      <c r="G899" s="108">
        <v>9273</v>
      </c>
      <c r="H899" s="111">
        <f t="shared" si="54"/>
        <v>1.3109619686800925E-2</v>
      </c>
      <c r="J899" s="102">
        <f t="shared" si="53"/>
        <v>45734</v>
      </c>
      <c r="K899" s="108">
        <f>_xlfn.XLOOKUP($J899,'Stock Data'!$J$2:$J$1239,'Stock Data'!K$2:K$1239)</f>
        <v>116657.5</v>
      </c>
      <c r="L899" s="108">
        <f>_xlfn.XLOOKUP($J899,'Stock Data'!$J$2:$J$1239,'Stock Data'!L$2:L$1239)</f>
        <v>117202.1</v>
      </c>
      <c r="M899" s="108">
        <f>_xlfn.XLOOKUP($J899,'Stock Data'!$J$2:$J$1239,'Stock Data'!M$2:M$1239)</f>
        <v>116490.8</v>
      </c>
      <c r="N899" s="108">
        <f>_xlfn.XLOOKUP($J899,'Stock Data'!$J$2:$J$1239,'Stock Data'!N$2:N$1239)</f>
        <v>117001.1</v>
      </c>
      <c r="O899" s="108">
        <f>_xlfn.XLOOKUP($J899,'Stock Data'!$J$2:$J$1239,'Stock Data'!O$2:O$1239)</f>
        <v>274472128</v>
      </c>
      <c r="P899" s="111">
        <f t="shared" si="55"/>
        <v>6.8976141053841838E-3</v>
      </c>
    </row>
    <row r="900" spans="1:16" x14ac:dyDescent="0.3">
      <c r="A900" s="101">
        <v>45735</v>
      </c>
      <c r="B900" s="106" t="str">
        <f t="shared" ref="B900:B906" si="56">TEXT(A900,"dddd")</f>
        <v>Wednesday</v>
      </c>
      <c r="C900" s="108">
        <v>908.99</v>
      </c>
      <c r="D900" s="108">
        <v>910</v>
      </c>
      <c r="E900" s="108">
        <v>903.04</v>
      </c>
      <c r="F900" s="108">
        <v>906.88</v>
      </c>
      <c r="G900" s="108">
        <v>6201</v>
      </c>
      <c r="H900" s="111">
        <f t="shared" si="54"/>
        <v>1.2807490173563222E-3</v>
      </c>
      <c r="J900" s="102">
        <f t="shared" ref="J900:J906" si="57">A900</f>
        <v>45735</v>
      </c>
      <c r="K900" s="108">
        <f>_xlfn.XLOOKUP($J900,'Stock Data'!$J$2:$J$1239,'Stock Data'!K$2:K$1239)</f>
        <v>117198.39999999999</v>
      </c>
      <c r="L900" s="108">
        <f>_xlfn.XLOOKUP($J900,'Stock Data'!$J$2:$J$1239,'Stock Data'!L$2:L$1239)</f>
        <v>118243.6</v>
      </c>
      <c r="M900" s="108">
        <f>_xlfn.XLOOKUP($J900,'Stock Data'!$J$2:$J$1239,'Stock Data'!M$2:M$1239)</f>
        <v>116882.8</v>
      </c>
      <c r="N900" s="108">
        <f>_xlfn.XLOOKUP($J900,'Stock Data'!$J$2:$J$1239,'Stock Data'!N$2:N$1239)</f>
        <v>117974</v>
      </c>
      <c r="O900" s="108">
        <f>_xlfn.XLOOKUP($J900,'Stock Data'!$J$2:$J$1239,'Stock Data'!O$2:O$1239)</f>
        <v>301111478</v>
      </c>
      <c r="P900" s="111">
        <f t="shared" si="55"/>
        <v>8.3153064372898551E-3</v>
      </c>
    </row>
    <row r="901" spans="1:16" x14ac:dyDescent="0.3">
      <c r="A901" s="101">
        <v>45736</v>
      </c>
      <c r="B901" s="106" t="str">
        <f t="shared" si="56"/>
        <v>Thursday</v>
      </c>
      <c r="C901" s="108">
        <v>914</v>
      </c>
      <c r="D901" s="108">
        <v>914</v>
      </c>
      <c r="E901" s="108">
        <v>901</v>
      </c>
      <c r="F901" s="108">
        <v>906.92</v>
      </c>
      <c r="G901" s="108">
        <v>4971</v>
      </c>
      <c r="H901" s="111">
        <f t="shared" ref="H901:H906" si="58">(F901-F900)/F900</f>
        <v>4.4107268877870967E-5</v>
      </c>
      <c r="J901" s="102">
        <f t="shared" si="57"/>
        <v>45736</v>
      </c>
      <c r="K901" s="108">
        <f>_xlfn.XLOOKUP($J901,'Stock Data'!$J$2:$J$1239,'Stock Data'!K$2:K$1239)</f>
        <v>118525</v>
      </c>
      <c r="L901" s="108">
        <f>_xlfn.XLOOKUP($J901,'Stock Data'!$J$2:$J$1239,'Stock Data'!L$2:L$1239)</f>
        <v>119421.8</v>
      </c>
      <c r="M901" s="108">
        <f>_xlfn.XLOOKUP($J901,'Stock Data'!$J$2:$J$1239,'Stock Data'!M$2:M$1239)</f>
        <v>118444</v>
      </c>
      <c r="N901" s="108">
        <f>_xlfn.XLOOKUP($J901,'Stock Data'!$J$2:$J$1239,'Stock Data'!N$2:N$1239)</f>
        <v>118769.8</v>
      </c>
      <c r="O901" s="108">
        <f>_xlfn.XLOOKUP($J901,'Stock Data'!$J$2:$J$1239,'Stock Data'!O$2:O$1239)</f>
        <v>401602764</v>
      </c>
      <c r="P901" s="111">
        <f t="shared" ref="P901:P906" si="59">(N901-N900)/N900</f>
        <v>6.7455541051418353E-3</v>
      </c>
    </row>
    <row r="902" spans="1:16" x14ac:dyDescent="0.3">
      <c r="A902" s="101">
        <v>45737</v>
      </c>
      <c r="B902" s="106" t="str">
        <f t="shared" si="56"/>
        <v>Friday</v>
      </c>
      <c r="C902" s="108">
        <v>907.46</v>
      </c>
      <c r="D902" s="108">
        <v>907.46</v>
      </c>
      <c r="E902" s="108">
        <v>885</v>
      </c>
      <c r="F902" s="108">
        <v>895.2</v>
      </c>
      <c r="G902" s="108">
        <v>7356</v>
      </c>
      <c r="H902" s="111">
        <f t="shared" si="58"/>
        <v>-1.2922859789176459E-2</v>
      </c>
      <c r="J902" s="102">
        <f t="shared" si="57"/>
        <v>45737</v>
      </c>
      <c r="K902" s="108">
        <f>_xlfn.XLOOKUP($J902,'Stock Data'!$J$2:$J$1239,'Stock Data'!K$2:K$1239)</f>
        <v>119078.9</v>
      </c>
      <c r="L902" s="108">
        <f>_xlfn.XLOOKUP($J902,'Stock Data'!$J$2:$J$1239,'Stock Data'!L$2:L$1239)</f>
        <v>119405.9</v>
      </c>
      <c r="M902" s="108">
        <f>_xlfn.XLOOKUP($J902,'Stock Data'!$J$2:$J$1239,'Stock Data'!M$2:M$1239)</f>
        <v>118334.39999999999</v>
      </c>
      <c r="N902" s="108">
        <f>_xlfn.XLOOKUP($J902,'Stock Data'!$J$2:$J$1239,'Stock Data'!N$2:N$1239)</f>
        <v>118442.2</v>
      </c>
      <c r="O902" s="108">
        <f>_xlfn.XLOOKUP($J902,'Stock Data'!$J$2:$J$1239,'Stock Data'!O$2:O$1239)</f>
        <v>172210026</v>
      </c>
      <c r="P902" s="111">
        <f t="shared" si="59"/>
        <v>-2.7582769357193983E-3</v>
      </c>
    </row>
    <row r="903" spans="1:16" x14ac:dyDescent="0.3">
      <c r="A903" s="101">
        <v>45740</v>
      </c>
      <c r="B903" s="106" t="str">
        <f t="shared" si="56"/>
        <v>Monday</v>
      </c>
      <c r="C903" s="108">
        <v>901</v>
      </c>
      <c r="D903" s="108">
        <v>942</v>
      </c>
      <c r="E903" s="108">
        <v>901</v>
      </c>
      <c r="F903" s="108">
        <v>925.07</v>
      </c>
      <c r="G903" s="108">
        <v>32191</v>
      </c>
      <c r="H903" s="111">
        <f t="shared" si="58"/>
        <v>3.3366845397676502E-2</v>
      </c>
      <c r="J903" s="102">
        <f t="shared" si="57"/>
        <v>45740</v>
      </c>
      <c r="K903" s="108">
        <f>_xlfn.XLOOKUP($J903,'Stock Data'!$J$2:$J$1239,'Stock Data'!K$2:K$1239)</f>
        <v>118797.7</v>
      </c>
      <c r="L903" s="108">
        <f>_xlfn.XLOOKUP($J903,'Stock Data'!$J$2:$J$1239,'Stock Data'!L$2:L$1239)</f>
        <v>118797.7</v>
      </c>
      <c r="M903" s="108">
        <f>_xlfn.XLOOKUP($J903,'Stock Data'!$J$2:$J$1239,'Stock Data'!M$2:M$1239)</f>
        <v>116257.5</v>
      </c>
      <c r="N903" s="108">
        <f>_xlfn.XLOOKUP($J903,'Stock Data'!$J$2:$J$1239,'Stock Data'!N$2:N$1239)</f>
        <v>116439.6</v>
      </c>
      <c r="O903" s="108">
        <f>_xlfn.XLOOKUP($J903,'Stock Data'!$J$2:$J$1239,'Stock Data'!O$2:O$1239)</f>
        <v>167106163</v>
      </c>
      <c r="P903" s="111">
        <f t="shared" si="59"/>
        <v>-1.6907825082614063E-2</v>
      </c>
    </row>
    <row r="904" spans="1:16" x14ac:dyDescent="0.3">
      <c r="A904" s="101">
        <v>45741</v>
      </c>
      <c r="B904" s="106" t="str">
        <f t="shared" si="56"/>
        <v>Tuesday</v>
      </c>
      <c r="C904" s="108">
        <v>925</v>
      </c>
      <c r="D904" s="108">
        <v>939.33</v>
      </c>
      <c r="E904" s="108">
        <v>905</v>
      </c>
      <c r="F904" s="108">
        <v>936.28</v>
      </c>
      <c r="G904" s="108">
        <v>10414</v>
      </c>
      <c r="H904" s="111">
        <f t="shared" si="58"/>
        <v>1.2118001880938655E-2</v>
      </c>
      <c r="J904" s="102">
        <f t="shared" si="57"/>
        <v>45741</v>
      </c>
      <c r="K904" s="108">
        <f>_xlfn.XLOOKUP($J904,'Stock Data'!$J$2:$J$1239,'Stock Data'!K$2:K$1239)</f>
        <v>116375.7</v>
      </c>
      <c r="L904" s="108">
        <f>_xlfn.XLOOKUP($J904,'Stock Data'!$J$2:$J$1239,'Stock Data'!L$2:L$1239)</f>
        <v>116904.6</v>
      </c>
      <c r="M904" s="108">
        <f>_xlfn.XLOOKUP($J904,'Stock Data'!$J$2:$J$1239,'Stock Data'!M$2:M$1239)</f>
        <v>115877.9</v>
      </c>
      <c r="N904" s="108">
        <f>_xlfn.XLOOKUP($J904,'Stock Data'!$J$2:$J$1239,'Stock Data'!N$2:N$1239)</f>
        <v>116633.2</v>
      </c>
      <c r="O904" s="108">
        <f>_xlfn.XLOOKUP($J904,'Stock Data'!$J$2:$J$1239,'Stock Data'!O$2:O$1239)</f>
        <v>158061529</v>
      </c>
      <c r="P904" s="111">
        <f t="shared" si="59"/>
        <v>1.6626645917711092E-3</v>
      </c>
    </row>
    <row r="905" spans="1:16" x14ac:dyDescent="0.3">
      <c r="A905" s="101">
        <v>45742</v>
      </c>
      <c r="B905" s="106" t="str">
        <f t="shared" si="56"/>
        <v>Wednesday</v>
      </c>
      <c r="C905" s="108">
        <v>970</v>
      </c>
      <c r="D905" s="108">
        <v>970</v>
      </c>
      <c r="E905" s="108">
        <v>935</v>
      </c>
      <c r="F905" s="108">
        <v>942.33</v>
      </c>
      <c r="G905" s="108">
        <v>11524</v>
      </c>
      <c r="H905" s="111">
        <f t="shared" si="58"/>
        <v>6.4617422138677199E-3</v>
      </c>
      <c r="J905" s="102">
        <f t="shared" si="57"/>
        <v>45742</v>
      </c>
      <c r="K905" s="108">
        <f>_xlfn.XLOOKUP($J905,'Stock Data'!$J$2:$J$1239,'Stock Data'!K$2:K$1239)</f>
        <v>117935.8</v>
      </c>
      <c r="L905" s="108">
        <f>_xlfn.XLOOKUP($J905,'Stock Data'!$J$2:$J$1239,'Stock Data'!L$2:L$1239)</f>
        <v>118220.9</v>
      </c>
      <c r="M905" s="108">
        <f>_xlfn.XLOOKUP($J905,'Stock Data'!$J$2:$J$1239,'Stock Data'!M$2:M$1239)</f>
        <v>117178.2</v>
      </c>
      <c r="N905" s="108">
        <f>_xlfn.XLOOKUP($J905,'Stock Data'!$J$2:$J$1239,'Stock Data'!N$2:N$1239)</f>
        <v>117772.3</v>
      </c>
      <c r="O905" s="108">
        <f>_xlfn.XLOOKUP($J905,'Stock Data'!$J$2:$J$1239,'Stock Data'!O$2:O$1239)</f>
        <v>231392631</v>
      </c>
      <c r="P905" s="111">
        <f t="shared" si="59"/>
        <v>9.7665158805555017E-3</v>
      </c>
    </row>
    <row r="906" spans="1:16" x14ac:dyDescent="0.3">
      <c r="A906" s="101">
        <v>45743</v>
      </c>
      <c r="B906" s="106" t="str">
        <f t="shared" si="56"/>
        <v>Thursday</v>
      </c>
      <c r="C906" s="108">
        <v>941</v>
      </c>
      <c r="D906" s="108">
        <v>945</v>
      </c>
      <c r="E906" s="108">
        <v>935</v>
      </c>
      <c r="F906" s="108">
        <v>943.66</v>
      </c>
      <c r="G906" s="108">
        <v>5803</v>
      </c>
      <c r="H906" s="111">
        <f t="shared" si="58"/>
        <v>1.411395158808408E-3</v>
      </c>
      <c r="J906" s="102">
        <f t="shared" si="57"/>
        <v>45743</v>
      </c>
      <c r="K906" s="108">
        <f>_xlfn.XLOOKUP($J906,'Stock Data'!$J$2:$J$1239,'Stock Data'!K$2:K$1239)</f>
        <v>118037.7</v>
      </c>
      <c r="L906" s="108">
        <f>_xlfn.XLOOKUP($J906,'Stock Data'!$J$2:$J$1239,'Stock Data'!L$2:L$1239)</f>
        <v>118147.3</v>
      </c>
      <c r="M906" s="108">
        <f>_xlfn.XLOOKUP($J906,'Stock Data'!$J$2:$J$1239,'Stock Data'!M$2:M$1239)</f>
        <v>117551.4</v>
      </c>
      <c r="N906" s="108">
        <f>_xlfn.XLOOKUP($J906,'Stock Data'!$J$2:$J$1239,'Stock Data'!N$2:N$1239)</f>
        <v>117806.7</v>
      </c>
      <c r="O906" s="108">
        <f>_xlfn.XLOOKUP($J906,'Stock Data'!$J$2:$J$1239,'Stock Data'!O$2:O$1239)</f>
        <v>193474026</v>
      </c>
      <c r="P906" s="111">
        <f t="shared" si="59"/>
        <v>2.9208905659475258E-4</v>
      </c>
    </row>
  </sheetData>
  <autoFilter ref="A2:H906" xr:uid="{3C4E41C4-459E-4325-B294-62711BFE7998}"/>
  <mergeCells count="2">
    <mergeCell ref="J1:O1"/>
    <mergeCell ref="A1: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D3D3C-BA59-4119-BC55-184168D1E200}">
  <sheetPr codeName="Sheet22"/>
  <dimension ref="A1:O1239"/>
  <sheetViews>
    <sheetView topLeftCell="A1034" workbookViewId="0">
      <selection activeCell="C137" sqref="C137:G1192"/>
    </sheetView>
  </sheetViews>
  <sheetFormatPr defaultRowHeight="14.4" x14ac:dyDescent="0.3"/>
  <cols>
    <col min="2" max="2" width="10.33203125" bestFit="1" customWidth="1"/>
    <col min="10" max="10" width="10.33203125" bestFit="1" customWidth="1"/>
  </cols>
  <sheetData>
    <row r="1" spans="1:15" x14ac:dyDescent="0.3">
      <c r="A1" t="s">
        <v>738</v>
      </c>
      <c r="B1" t="s">
        <v>364</v>
      </c>
      <c r="C1" t="s">
        <v>732</v>
      </c>
      <c r="D1" t="s">
        <v>733</v>
      </c>
      <c r="E1" t="s">
        <v>734</v>
      </c>
      <c r="F1" t="s">
        <v>735</v>
      </c>
      <c r="G1" t="s">
        <v>739</v>
      </c>
      <c r="I1" t="s">
        <v>738</v>
      </c>
      <c r="J1" t="s">
        <v>364</v>
      </c>
      <c r="K1" t="s">
        <v>732</v>
      </c>
      <c r="L1" t="s">
        <v>733</v>
      </c>
      <c r="M1" t="s">
        <v>734</v>
      </c>
      <c r="N1" t="s">
        <v>735</v>
      </c>
      <c r="O1" t="s">
        <v>739</v>
      </c>
    </row>
    <row r="2" spans="1:15" x14ac:dyDescent="0.3">
      <c r="A2" t="s">
        <v>740</v>
      </c>
      <c r="B2" s="22">
        <v>43922</v>
      </c>
      <c r="C2">
        <v>369</v>
      </c>
      <c r="D2">
        <v>369</v>
      </c>
      <c r="E2">
        <v>369</v>
      </c>
      <c r="F2">
        <v>369</v>
      </c>
      <c r="G2">
        <v>100</v>
      </c>
      <c r="I2" t="s">
        <v>741</v>
      </c>
      <c r="J2" s="22">
        <v>45912</v>
      </c>
      <c r="K2">
        <v>156201.70000000001</v>
      </c>
      <c r="L2">
        <v>156519.1</v>
      </c>
      <c r="M2">
        <v>154360.4</v>
      </c>
      <c r="N2">
        <v>154439.70000000001</v>
      </c>
      <c r="O2">
        <v>241099022</v>
      </c>
    </row>
    <row r="3" spans="1:15" x14ac:dyDescent="0.3">
      <c r="A3" t="s">
        <v>740</v>
      </c>
      <c r="B3" s="22">
        <v>43923</v>
      </c>
      <c r="C3">
        <v>378</v>
      </c>
      <c r="D3">
        <v>378</v>
      </c>
      <c r="E3">
        <v>378</v>
      </c>
      <c r="F3">
        <v>378</v>
      </c>
      <c r="G3">
        <v>25200</v>
      </c>
      <c r="I3" t="s">
        <v>741</v>
      </c>
      <c r="J3" s="22">
        <v>45911</v>
      </c>
      <c r="K3">
        <v>157284.70000000001</v>
      </c>
      <c r="L3">
        <v>157816.79999999999</v>
      </c>
      <c r="M3">
        <v>156103.79999999999</v>
      </c>
      <c r="N3">
        <v>156141.20000000001</v>
      </c>
      <c r="O3">
        <v>402820222</v>
      </c>
    </row>
    <row r="4" spans="1:15" x14ac:dyDescent="0.3">
      <c r="A4" t="s">
        <v>740</v>
      </c>
      <c r="B4" s="22">
        <v>43929</v>
      </c>
      <c r="C4">
        <v>377</v>
      </c>
      <c r="D4">
        <v>377</v>
      </c>
      <c r="E4">
        <v>360.1</v>
      </c>
      <c r="F4">
        <v>360.55</v>
      </c>
      <c r="G4">
        <v>300</v>
      </c>
      <c r="I4" t="s">
        <v>741</v>
      </c>
      <c r="J4" s="22">
        <v>45910</v>
      </c>
      <c r="K4">
        <v>156571.70000000001</v>
      </c>
      <c r="L4">
        <v>157479.4</v>
      </c>
      <c r="M4">
        <v>156079.5</v>
      </c>
      <c r="N4">
        <v>157020.79999999999</v>
      </c>
      <c r="O4">
        <v>437129643</v>
      </c>
    </row>
    <row r="5" spans="1:15" x14ac:dyDescent="0.3">
      <c r="A5" t="s">
        <v>740</v>
      </c>
      <c r="B5" s="22">
        <v>43930</v>
      </c>
      <c r="C5">
        <v>374.99</v>
      </c>
      <c r="D5">
        <v>374.99</v>
      </c>
      <c r="E5">
        <v>374.99</v>
      </c>
      <c r="F5">
        <v>374.99</v>
      </c>
      <c r="G5">
        <v>100</v>
      </c>
      <c r="I5" t="s">
        <v>741</v>
      </c>
      <c r="J5" s="22">
        <v>45909</v>
      </c>
      <c r="K5">
        <v>156640.1</v>
      </c>
      <c r="L5">
        <v>157563.5</v>
      </c>
      <c r="M5">
        <v>155044.29999999999</v>
      </c>
      <c r="N5">
        <v>156563.5</v>
      </c>
      <c r="O5">
        <v>480306328</v>
      </c>
    </row>
    <row r="6" spans="1:15" x14ac:dyDescent="0.3">
      <c r="A6" t="s">
        <v>740</v>
      </c>
      <c r="B6" s="22">
        <v>43934</v>
      </c>
      <c r="C6">
        <v>351</v>
      </c>
      <c r="D6">
        <v>351</v>
      </c>
      <c r="E6">
        <v>351</v>
      </c>
      <c r="F6">
        <v>351</v>
      </c>
      <c r="G6">
        <v>100</v>
      </c>
      <c r="I6" t="s">
        <v>741</v>
      </c>
      <c r="J6" s="22">
        <v>45908</v>
      </c>
      <c r="K6">
        <v>155057.29999999999</v>
      </c>
      <c r="L6">
        <v>156199.29999999999</v>
      </c>
      <c r="M6">
        <v>154944.9</v>
      </c>
      <c r="N6">
        <v>156087.29999999999</v>
      </c>
      <c r="O6">
        <v>492409990</v>
      </c>
    </row>
    <row r="7" spans="1:15" x14ac:dyDescent="0.3">
      <c r="A7" t="s">
        <v>740</v>
      </c>
      <c r="B7" s="22">
        <v>43936</v>
      </c>
      <c r="C7">
        <v>350</v>
      </c>
      <c r="D7">
        <v>350</v>
      </c>
      <c r="E7">
        <v>350</v>
      </c>
      <c r="F7">
        <v>350</v>
      </c>
      <c r="G7">
        <v>200</v>
      </c>
      <c r="I7" t="s">
        <v>741</v>
      </c>
      <c r="J7" s="22">
        <v>45905</v>
      </c>
      <c r="K7">
        <v>153149.4</v>
      </c>
      <c r="L7">
        <v>154511.29999999999</v>
      </c>
      <c r="M7">
        <v>153129.79999999999</v>
      </c>
      <c r="N7">
        <v>154277.20000000001</v>
      </c>
      <c r="O7">
        <v>471374828</v>
      </c>
    </row>
    <row r="8" spans="1:15" x14ac:dyDescent="0.3">
      <c r="A8" t="s">
        <v>740</v>
      </c>
      <c r="B8" s="22">
        <v>43938</v>
      </c>
      <c r="C8">
        <v>370</v>
      </c>
      <c r="D8">
        <v>370</v>
      </c>
      <c r="E8">
        <v>370</v>
      </c>
      <c r="F8">
        <v>370</v>
      </c>
      <c r="G8">
        <v>2200</v>
      </c>
      <c r="I8" t="s">
        <v>741</v>
      </c>
      <c r="J8" s="22">
        <v>45904</v>
      </c>
      <c r="K8">
        <v>152599.4</v>
      </c>
      <c r="L8">
        <v>153411.1</v>
      </c>
      <c r="M8">
        <v>152265</v>
      </c>
      <c r="N8">
        <v>152665.70000000001</v>
      </c>
      <c r="O8">
        <v>407266609</v>
      </c>
    </row>
    <row r="9" spans="1:15" x14ac:dyDescent="0.3">
      <c r="A9" t="s">
        <v>740</v>
      </c>
      <c r="B9" s="22">
        <v>43945</v>
      </c>
      <c r="C9">
        <v>372</v>
      </c>
      <c r="D9">
        <v>372</v>
      </c>
      <c r="E9">
        <v>372</v>
      </c>
      <c r="F9">
        <v>372</v>
      </c>
      <c r="G9">
        <v>100</v>
      </c>
      <c r="I9" t="s">
        <v>741</v>
      </c>
      <c r="J9" s="22">
        <v>45903</v>
      </c>
      <c r="K9">
        <v>151320.5</v>
      </c>
      <c r="L9">
        <v>152805.29999999999</v>
      </c>
      <c r="M9">
        <v>151320.5</v>
      </c>
      <c r="N9">
        <v>152201.9</v>
      </c>
      <c r="O9">
        <v>337866019</v>
      </c>
    </row>
    <row r="10" spans="1:15" x14ac:dyDescent="0.3">
      <c r="A10" t="s">
        <v>740</v>
      </c>
      <c r="B10" s="22">
        <v>43955</v>
      </c>
      <c r="C10">
        <v>350</v>
      </c>
      <c r="D10">
        <v>350</v>
      </c>
      <c r="E10">
        <v>350</v>
      </c>
      <c r="F10">
        <v>350</v>
      </c>
      <c r="G10">
        <v>100</v>
      </c>
      <c r="I10" t="s">
        <v>741</v>
      </c>
      <c r="J10" s="22">
        <v>45902</v>
      </c>
      <c r="K10">
        <v>150318.6</v>
      </c>
      <c r="L10">
        <v>151075.70000000001</v>
      </c>
      <c r="M10">
        <v>150081.4</v>
      </c>
      <c r="N10">
        <v>150975.5</v>
      </c>
      <c r="O10">
        <v>441999922</v>
      </c>
    </row>
    <row r="11" spans="1:15" x14ac:dyDescent="0.3">
      <c r="A11" t="s">
        <v>740</v>
      </c>
      <c r="B11" s="22">
        <v>43958</v>
      </c>
      <c r="C11">
        <v>360</v>
      </c>
      <c r="D11">
        <v>369</v>
      </c>
      <c r="E11">
        <v>360</v>
      </c>
      <c r="F11">
        <v>363</v>
      </c>
      <c r="G11">
        <v>300</v>
      </c>
      <c r="I11" t="s">
        <v>741</v>
      </c>
      <c r="J11" s="22">
        <v>45901</v>
      </c>
      <c r="K11">
        <v>149079.20000000001</v>
      </c>
      <c r="L11">
        <v>150066</v>
      </c>
      <c r="M11">
        <v>148500.20000000001</v>
      </c>
      <c r="N11">
        <v>149971.1</v>
      </c>
      <c r="O11">
        <v>511821531</v>
      </c>
    </row>
    <row r="12" spans="1:15" x14ac:dyDescent="0.3">
      <c r="A12" t="s">
        <v>740</v>
      </c>
      <c r="B12" s="22">
        <v>43965</v>
      </c>
      <c r="C12">
        <v>363</v>
      </c>
      <c r="D12">
        <v>363</v>
      </c>
      <c r="E12">
        <v>363</v>
      </c>
      <c r="F12">
        <v>363</v>
      </c>
      <c r="G12">
        <v>100</v>
      </c>
      <c r="I12" t="s">
        <v>741</v>
      </c>
      <c r="J12" s="22">
        <v>45898</v>
      </c>
      <c r="K12">
        <v>147591.79999999999</v>
      </c>
      <c r="L12">
        <v>149234.9</v>
      </c>
      <c r="M12">
        <v>147488.5</v>
      </c>
      <c r="N12">
        <v>148617.79999999999</v>
      </c>
      <c r="O12">
        <v>624598293</v>
      </c>
    </row>
    <row r="13" spans="1:15" x14ac:dyDescent="0.3">
      <c r="A13" t="s">
        <v>740</v>
      </c>
      <c r="B13" s="22">
        <v>43972</v>
      </c>
      <c r="C13">
        <v>340</v>
      </c>
      <c r="D13">
        <v>340</v>
      </c>
      <c r="E13">
        <v>340</v>
      </c>
      <c r="F13">
        <v>340</v>
      </c>
      <c r="G13">
        <v>100</v>
      </c>
      <c r="I13" t="s">
        <v>741</v>
      </c>
      <c r="J13" s="22">
        <v>45897</v>
      </c>
      <c r="K13">
        <v>147554.4</v>
      </c>
      <c r="L13">
        <v>148042</v>
      </c>
      <c r="M13">
        <v>147209.60000000001</v>
      </c>
      <c r="N13">
        <v>147343.5</v>
      </c>
      <c r="O13">
        <v>306526022</v>
      </c>
    </row>
    <row r="14" spans="1:15" x14ac:dyDescent="0.3">
      <c r="A14" t="s">
        <v>740</v>
      </c>
      <c r="B14" s="22">
        <v>43980</v>
      </c>
      <c r="C14">
        <v>360</v>
      </c>
      <c r="D14">
        <v>365</v>
      </c>
      <c r="E14">
        <v>360</v>
      </c>
      <c r="F14">
        <v>365</v>
      </c>
      <c r="G14">
        <v>1000</v>
      </c>
      <c r="I14" t="s">
        <v>741</v>
      </c>
      <c r="J14" s="22">
        <v>45896</v>
      </c>
      <c r="K14">
        <v>148841.70000000001</v>
      </c>
      <c r="L14">
        <v>149237.9</v>
      </c>
      <c r="M14">
        <v>147337</v>
      </c>
      <c r="N14">
        <v>147494</v>
      </c>
      <c r="O14">
        <v>186411160</v>
      </c>
    </row>
    <row r="15" spans="1:15" x14ac:dyDescent="0.3">
      <c r="A15" t="s">
        <v>740</v>
      </c>
      <c r="B15" s="22">
        <v>43983</v>
      </c>
      <c r="C15">
        <v>380</v>
      </c>
      <c r="D15">
        <v>385</v>
      </c>
      <c r="E15">
        <v>380</v>
      </c>
      <c r="F15">
        <v>382.5</v>
      </c>
      <c r="G15">
        <v>300</v>
      </c>
      <c r="I15" t="s">
        <v>741</v>
      </c>
      <c r="J15" s="22">
        <v>45895</v>
      </c>
      <c r="K15">
        <v>149096.29999999999</v>
      </c>
      <c r="L15">
        <v>149453.20000000001</v>
      </c>
      <c r="M15">
        <v>148312.6</v>
      </c>
      <c r="N15">
        <v>148435.1</v>
      </c>
      <c r="O15">
        <v>161925715</v>
      </c>
    </row>
    <row r="16" spans="1:15" x14ac:dyDescent="0.3">
      <c r="A16" t="s">
        <v>740</v>
      </c>
      <c r="B16" s="22">
        <v>43984</v>
      </c>
      <c r="C16">
        <v>385.01</v>
      </c>
      <c r="D16">
        <v>405</v>
      </c>
      <c r="E16">
        <v>385.01</v>
      </c>
      <c r="F16">
        <v>402</v>
      </c>
      <c r="G16">
        <v>2000</v>
      </c>
      <c r="I16" t="s">
        <v>741</v>
      </c>
      <c r="J16" s="22">
        <v>45894</v>
      </c>
      <c r="K16">
        <v>149828.20000000001</v>
      </c>
      <c r="L16">
        <v>150079.79999999999</v>
      </c>
      <c r="M16">
        <v>148757.1</v>
      </c>
      <c r="N16">
        <v>148815.29999999999</v>
      </c>
      <c r="O16">
        <v>210516386</v>
      </c>
    </row>
    <row r="17" spans="1:15" x14ac:dyDescent="0.3">
      <c r="A17" t="s">
        <v>740</v>
      </c>
      <c r="B17" s="22">
        <v>43985</v>
      </c>
      <c r="C17">
        <v>386.3</v>
      </c>
      <c r="D17">
        <v>386.3</v>
      </c>
      <c r="E17">
        <v>386.3</v>
      </c>
      <c r="F17">
        <v>386.3</v>
      </c>
      <c r="G17">
        <v>200</v>
      </c>
      <c r="I17" t="s">
        <v>741</v>
      </c>
      <c r="J17" s="22">
        <v>45891</v>
      </c>
      <c r="K17">
        <v>149659.79999999999</v>
      </c>
      <c r="L17">
        <v>150465.20000000001</v>
      </c>
      <c r="M17">
        <v>149448.9</v>
      </c>
      <c r="N17">
        <v>150465.20000000001</v>
      </c>
      <c r="O17">
        <v>335531698</v>
      </c>
    </row>
    <row r="18" spans="1:15" x14ac:dyDescent="0.3">
      <c r="A18" t="s">
        <v>740</v>
      </c>
      <c r="B18" s="22">
        <v>43986</v>
      </c>
      <c r="C18">
        <v>390.01</v>
      </c>
      <c r="D18">
        <v>390.01</v>
      </c>
      <c r="E18">
        <v>388</v>
      </c>
      <c r="F18">
        <v>388</v>
      </c>
      <c r="G18">
        <v>300</v>
      </c>
      <c r="I18" t="s">
        <v>741</v>
      </c>
      <c r="J18" s="22">
        <v>45890</v>
      </c>
      <c r="K18">
        <v>150948.9</v>
      </c>
      <c r="L18">
        <v>151249.60000000001</v>
      </c>
      <c r="M18">
        <v>148272.6</v>
      </c>
      <c r="N18">
        <v>149235.29999999999</v>
      </c>
      <c r="O18">
        <v>426272064</v>
      </c>
    </row>
    <row r="19" spans="1:15" x14ac:dyDescent="0.3">
      <c r="A19" t="s">
        <v>740</v>
      </c>
      <c r="B19" s="22">
        <v>43990</v>
      </c>
      <c r="C19">
        <v>388</v>
      </c>
      <c r="D19">
        <v>390</v>
      </c>
      <c r="E19">
        <v>388</v>
      </c>
      <c r="F19">
        <v>390</v>
      </c>
      <c r="G19">
        <v>500</v>
      </c>
      <c r="I19" t="s">
        <v>741</v>
      </c>
      <c r="J19" s="22">
        <v>45889</v>
      </c>
      <c r="K19">
        <v>150106.20000000001</v>
      </c>
      <c r="L19">
        <v>151261.70000000001</v>
      </c>
      <c r="M19">
        <v>149931.70000000001</v>
      </c>
      <c r="N19">
        <v>150591</v>
      </c>
      <c r="O19">
        <v>275222539</v>
      </c>
    </row>
    <row r="20" spans="1:15" x14ac:dyDescent="0.3">
      <c r="A20" t="s">
        <v>740</v>
      </c>
      <c r="B20" s="22">
        <v>43991</v>
      </c>
      <c r="C20">
        <v>391.99</v>
      </c>
      <c r="D20">
        <v>399</v>
      </c>
      <c r="E20">
        <v>390</v>
      </c>
      <c r="F20">
        <v>395.4</v>
      </c>
      <c r="G20">
        <v>1200</v>
      </c>
      <c r="I20" t="s">
        <v>741</v>
      </c>
      <c r="J20" s="22">
        <v>45888</v>
      </c>
      <c r="K20">
        <v>148464.5</v>
      </c>
      <c r="L20">
        <v>150323.4</v>
      </c>
      <c r="M20">
        <v>148293.9</v>
      </c>
      <c r="N20">
        <v>149770.70000000001</v>
      </c>
      <c r="O20">
        <v>340193363</v>
      </c>
    </row>
    <row r="21" spans="1:15" x14ac:dyDescent="0.3">
      <c r="A21" t="s">
        <v>740</v>
      </c>
      <c r="B21" s="22">
        <v>43992</v>
      </c>
      <c r="C21">
        <v>395</v>
      </c>
      <c r="D21">
        <v>399.99</v>
      </c>
      <c r="E21">
        <v>394.1</v>
      </c>
      <c r="F21">
        <v>396.87</v>
      </c>
      <c r="G21">
        <v>1700</v>
      </c>
      <c r="I21" t="s">
        <v>741</v>
      </c>
      <c r="J21" s="22">
        <v>45887</v>
      </c>
      <c r="K21">
        <v>1000000</v>
      </c>
      <c r="L21">
        <v>148395.70000000001</v>
      </c>
      <c r="M21">
        <v>146403.6</v>
      </c>
      <c r="N21">
        <v>148196.4</v>
      </c>
      <c r="O21">
        <v>229068568</v>
      </c>
    </row>
    <row r="22" spans="1:15" x14ac:dyDescent="0.3">
      <c r="A22" t="s">
        <v>740</v>
      </c>
      <c r="B22" s="22">
        <v>43993</v>
      </c>
      <c r="C22">
        <v>399</v>
      </c>
      <c r="D22">
        <v>401</v>
      </c>
      <c r="E22">
        <v>399</v>
      </c>
      <c r="F22">
        <v>401</v>
      </c>
      <c r="G22">
        <v>1400</v>
      </c>
      <c r="I22" t="s">
        <v>741</v>
      </c>
      <c r="J22" s="22">
        <v>45884</v>
      </c>
      <c r="K22">
        <v>146713.79999999999</v>
      </c>
      <c r="L22">
        <v>147534.39999999999</v>
      </c>
      <c r="M22">
        <v>146269.6</v>
      </c>
      <c r="N22">
        <v>146491.6</v>
      </c>
      <c r="O22">
        <v>187001270</v>
      </c>
    </row>
    <row r="23" spans="1:15" x14ac:dyDescent="0.3">
      <c r="A23" t="s">
        <v>740</v>
      </c>
      <c r="B23" s="22">
        <v>43994</v>
      </c>
      <c r="C23">
        <v>392.5</v>
      </c>
      <c r="D23">
        <v>392.5</v>
      </c>
      <c r="E23">
        <v>392.5</v>
      </c>
      <c r="F23">
        <v>392.5</v>
      </c>
      <c r="G23">
        <v>100</v>
      </c>
      <c r="I23" t="s">
        <v>741</v>
      </c>
      <c r="J23" s="22">
        <v>45882</v>
      </c>
      <c r="K23">
        <v>147334.29999999999</v>
      </c>
      <c r="L23">
        <v>147892.29999999999</v>
      </c>
      <c r="M23">
        <v>146417.79999999999</v>
      </c>
      <c r="N23">
        <v>146529.29999999999</v>
      </c>
      <c r="O23">
        <v>298882392</v>
      </c>
    </row>
    <row r="24" spans="1:15" x14ac:dyDescent="0.3">
      <c r="A24" t="s">
        <v>740</v>
      </c>
      <c r="B24" s="22">
        <v>43997</v>
      </c>
      <c r="C24">
        <v>395.49</v>
      </c>
      <c r="D24">
        <v>395.49</v>
      </c>
      <c r="E24">
        <v>373.01</v>
      </c>
      <c r="F24">
        <v>394.46</v>
      </c>
      <c r="G24">
        <v>1200</v>
      </c>
      <c r="I24" t="s">
        <v>741</v>
      </c>
      <c r="J24" s="22">
        <v>45881</v>
      </c>
      <c r="K24">
        <v>147467.4</v>
      </c>
      <c r="L24">
        <v>147977</v>
      </c>
      <c r="M24">
        <v>146894.6</v>
      </c>
      <c r="N24">
        <v>147005.29999999999</v>
      </c>
      <c r="O24">
        <v>331786187</v>
      </c>
    </row>
    <row r="25" spans="1:15" x14ac:dyDescent="0.3">
      <c r="A25" t="s">
        <v>740</v>
      </c>
      <c r="B25" s="22">
        <v>43998</v>
      </c>
      <c r="C25">
        <v>394.46</v>
      </c>
      <c r="D25">
        <v>394.46</v>
      </c>
      <c r="E25">
        <v>387</v>
      </c>
      <c r="F25">
        <v>387</v>
      </c>
      <c r="G25">
        <v>200</v>
      </c>
      <c r="I25" t="s">
        <v>741</v>
      </c>
      <c r="J25" s="22">
        <v>45880</v>
      </c>
      <c r="K25">
        <v>145650.29999999999</v>
      </c>
      <c r="L25">
        <v>147005.20000000001</v>
      </c>
      <c r="M25">
        <v>145258.5</v>
      </c>
      <c r="N25">
        <v>146929.79999999999</v>
      </c>
      <c r="O25">
        <v>299280724</v>
      </c>
    </row>
    <row r="26" spans="1:15" x14ac:dyDescent="0.3">
      <c r="A26" t="s">
        <v>740</v>
      </c>
      <c r="B26" s="22">
        <v>44000</v>
      </c>
      <c r="C26">
        <v>387</v>
      </c>
      <c r="D26">
        <v>387</v>
      </c>
      <c r="E26">
        <v>371</v>
      </c>
      <c r="F26">
        <v>385</v>
      </c>
      <c r="G26">
        <v>1100</v>
      </c>
      <c r="I26" t="s">
        <v>741</v>
      </c>
      <c r="J26" s="22">
        <v>45877</v>
      </c>
      <c r="K26">
        <v>145999.4</v>
      </c>
      <c r="L26">
        <v>146813.4</v>
      </c>
      <c r="M26">
        <v>144917.20000000001</v>
      </c>
      <c r="N26">
        <v>145382.79999999999</v>
      </c>
      <c r="O26">
        <v>276740075</v>
      </c>
    </row>
    <row r="27" spans="1:15" x14ac:dyDescent="0.3">
      <c r="A27" t="s">
        <v>740</v>
      </c>
      <c r="B27" s="22">
        <v>44004</v>
      </c>
      <c r="C27">
        <v>370.01</v>
      </c>
      <c r="D27">
        <v>384</v>
      </c>
      <c r="E27">
        <v>370.01</v>
      </c>
      <c r="F27">
        <v>384</v>
      </c>
      <c r="G27">
        <v>900</v>
      </c>
      <c r="I27" t="s">
        <v>741</v>
      </c>
      <c r="J27" s="22">
        <v>45876</v>
      </c>
      <c r="K27">
        <v>145793.1</v>
      </c>
      <c r="L27">
        <v>146081</v>
      </c>
      <c r="M27">
        <v>145250.20000000001</v>
      </c>
      <c r="N27">
        <v>145647.1</v>
      </c>
      <c r="O27">
        <v>326588620</v>
      </c>
    </row>
    <row r="28" spans="1:15" x14ac:dyDescent="0.3">
      <c r="A28" t="s">
        <v>740</v>
      </c>
      <c r="B28" s="22">
        <v>44006</v>
      </c>
      <c r="C28">
        <v>375.01</v>
      </c>
      <c r="D28">
        <v>375.01</v>
      </c>
      <c r="E28">
        <v>375.01</v>
      </c>
      <c r="F28">
        <v>375.01</v>
      </c>
      <c r="G28">
        <v>100</v>
      </c>
      <c r="I28" t="s">
        <v>741</v>
      </c>
      <c r="J28" s="22">
        <v>45875</v>
      </c>
      <c r="K28">
        <v>143409.60000000001</v>
      </c>
      <c r="L28">
        <v>145187.20000000001</v>
      </c>
      <c r="M28">
        <v>143409.60000000001</v>
      </c>
      <c r="N28">
        <v>145088.5</v>
      </c>
      <c r="O28">
        <v>383514758</v>
      </c>
    </row>
    <row r="29" spans="1:15" x14ac:dyDescent="0.3">
      <c r="A29" t="s">
        <v>740</v>
      </c>
      <c r="B29" s="22">
        <v>44008</v>
      </c>
      <c r="C29">
        <v>389.99</v>
      </c>
      <c r="D29">
        <v>389.99</v>
      </c>
      <c r="E29">
        <v>380.01</v>
      </c>
      <c r="F29">
        <v>380.01</v>
      </c>
      <c r="G29">
        <v>300</v>
      </c>
      <c r="I29" t="s">
        <v>741</v>
      </c>
      <c r="J29" s="22">
        <v>45874</v>
      </c>
      <c r="K29">
        <v>142235.70000000001</v>
      </c>
      <c r="L29">
        <v>143281.29999999999</v>
      </c>
      <c r="M29">
        <v>142235.70000000001</v>
      </c>
      <c r="N29">
        <v>143037.20000000001</v>
      </c>
      <c r="O29">
        <v>262315814</v>
      </c>
    </row>
    <row r="30" spans="1:15" x14ac:dyDescent="0.3">
      <c r="A30" t="s">
        <v>740</v>
      </c>
      <c r="B30" s="22">
        <v>44011</v>
      </c>
      <c r="C30">
        <v>379</v>
      </c>
      <c r="D30">
        <v>379</v>
      </c>
      <c r="E30">
        <v>379</v>
      </c>
      <c r="F30">
        <v>379</v>
      </c>
      <c r="G30">
        <v>300</v>
      </c>
      <c r="I30" t="s">
        <v>741</v>
      </c>
      <c r="J30" s="22">
        <v>45873</v>
      </c>
      <c r="K30">
        <v>141962.9</v>
      </c>
      <c r="L30">
        <v>142323.29999999999</v>
      </c>
      <c r="M30">
        <v>141440.5</v>
      </c>
      <c r="N30">
        <v>142052.6</v>
      </c>
      <c r="O30">
        <v>349227740</v>
      </c>
    </row>
    <row r="31" spans="1:15" x14ac:dyDescent="0.3">
      <c r="A31" t="s">
        <v>740</v>
      </c>
      <c r="B31" s="22">
        <v>44012</v>
      </c>
      <c r="C31">
        <v>371.01</v>
      </c>
      <c r="D31">
        <v>384</v>
      </c>
      <c r="E31">
        <v>371.01</v>
      </c>
      <c r="F31">
        <v>384</v>
      </c>
      <c r="G31">
        <v>300</v>
      </c>
      <c r="I31" t="s">
        <v>741</v>
      </c>
      <c r="J31" s="22">
        <v>45870</v>
      </c>
      <c r="K31">
        <v>139634.9</v>
      </c>
      <c r="L31">
        <v>141160.9</v>
      </c>
      <c r="M31">
        <v>138957.70000000001</v>
      </c>
      <c r="N31">
        <v>141035</v>
      </c>
      <c r="O31">
        <v>304552587</v>
      </c>
    </row>
    <row r="32" spans="1:15" x14ac:dyDescent="0.3">
      <c r="A32" t="s">
        <v>740</v>
      </c>
      <c r="B32" s="22">
        <v>44014</v>
      </c>
      <c r="C32">
        <v>371.03</v>
      </c>
      <c r="D32">
        <v>387.49</v>
      </c>
      <c r="E32">
        <v>371.03</v>
      </c>
      <c r="F32">
        <v>387.49</v>
      </c>
      <c r="G32">
        <v>300</v>
      </c>
      <c r="I32" t="s">
        <v>741</v>
      </c>
      <c r="J32" s="22">
        <v>45869</v>
      </c>
      <c r="K32">
        <v>139379.1</v>
      </c>
      <c r="L32">
        <v>140215.20000000001</v>
      </c>
      <c r="M32">
        <v>139083.70000000001</v>
      </c>
      <c r="N32">
        <v>139390.39999999999</v>
      </c>
      <c r="O32">
        <v>291205593</v>
      </c>
    </row>
    <row r="33" spans="1:15" x14ac:dyDescent="0.3">
      <c r="A33" t="s">
        <v>740</v>
      </c>
      <c r="B33" s="22">
        <v>44015</v>
      </c>
      <c r="C33">
        <v>384</v>
      </c>
      <c r="D33">
        <v>384</v>
      </c>
      <c r="E33">
        <v>384</v>
      </c>
      <c r="F33">
        <v>384</v>
      </c>
      <c r="G33">
        <v>100</v>
      </c>
      <c r="I33" t="s">
        <v>741</v>
      </c>
      <c r="J33" s="22">
        <v>45868</v>
      </c>
      <c r="K33">
        <v>138141.6</v>
      </c>
      <c r="L33">
        <v>139018.9</v>
      </c>
      <c r="M33">
        <v>137658.79999999999</v>
      </c>
      <c r="N33">
        <v>138412.29999999999</v>
      </c>
      <c r="O33">
        <v>167694720</v>
      </c>
    </row>
    <row r="34" spans="1:15" x14ac:dyDescent="0.3">
      <c r="A34" t="s">
        <v>740</v>
      </c>
      <c r="B34" s="22">
        <v>44018</v>
      </c>
      <c r="C34">
        <v>384</v>
      </c>
      <c r="D34">
        <v>384</v>
      </c>
      <c r="E34">
        <v>384</v>
      </c>
      <c r="F34">
        <v>384</v>
      </c>
      <c r="G34">
        <v>100</v>
      </c>
      <c r="I34" t="s">
        <v>741</v>
      </c>
      <c r="J34" s="22">
        <v>45867</v>
      </c>
      <c r="K34">
        <v>139733.1</v>
      </c>
      <c r="L34">
        <v>140331</v>
      </c>
      <c r="M34">
        <v>137636.4</v>
      </c>
      <c r="N34">
        <v>137964.79999999999</v>
      </c>
      <c r="O34">
        <v>212749381</v>
      </c>
    </row>
    <row r="35" spans="1:15" x14ac:dyDescent="0.3">
      <c r="A35" t="s">
        <v>740</v>
      </c>
      <c r="B35" s="22">
        <v>44019</v>
      </c>
      <c r="C35">
        <v>384.5</v>
      </c>
      <c r="D35">
        <v>390</v>
      </c>
      <c r="E35">
        <v>384.5</v>
      </c>
      <c r="F35">
        <v>390</v>
      </c>
      <c r="G35">
        <v>900</v>
      </c>
      <c r="I35" t="s">
        <v>741</v>
      </c>
      <c r="J35" s="22">
        <v>45866</v>
      </c>
      <c r="K35">
        <v>139759.6</v>
      </c>
      <c r="L35">
        <v>140149.20000000001</v>
      </c>
      <c r="M35">
        <v>139195.79999999999</v>
      </c>
      <c r="N35">
        <v>139380.1</v>
      </c>
      <c r="O35">
        <v>213994569</v>
      </c>
    </row>
    <row r="36" spans="1:15" x14ac:dyDescent="0.3">
      <c r="A36" t="s">
        <v>740</v>
      </c>
      <c r="B36" s="22">
        <v>44020</v>
      </c>
      <c r="C36">
        <v>388</v>
      </c>
      <c r="D36">
        <v>390</v>
      </c>
      <c r="E36">
        <v>388</v>
      </c>
      <c r="F36">
        <v>389.99</v>
      </c>
      <c r="G36">
        <v>2800</v>
      </c>
      <c r="I36" t="s">
        <v>741</v>
      </c>
      <c r="J36" s="22">
        <v>45863</v>
      </c>
      <c r="K36">
        <v>138876.1</v>
      </c>
      <c r="L36">
        <v>139436.79999999999</v>
      </c>
      <c r="M36">
        <v>138808.6</v>
      </c>
      <c r="N36">
        <v>139207.29999999999</v>
      </c>
      <c r="O36">
        <v>190962843</v>
      </c>
    </row>
    <row r="37" spans="1:15" x14ac:dyDescent="0.3">
      <c r="A37" t="s">
        <v>740</v>
      </c>
      <c r="B37" s="22">
        <v>44021</v>
      </c>
      <c r="C37">
        <v>390</v>
      </c>
      <c r="D37">
        <v>390</v>
      </c>
      <c r="E37">
        <v>390</v>
      </c>
      <c r="F37">
        <v>390</v>
      </c>
      <c r="G37">
        <v>300</v>
      </c>
      <c r="I37" t="s">
        <v>741</v>
      </c>
      <c r="J37" s="22">
        <v>45862</v>
      </c>
      <c r="K37">
        <v>139501.6</v>
      </c>
      <c r="L37">
        <v>139867.79999999999</v>
      </c>
      <c r="M37">
        <v>138614.1</v>
      </c>
      <c r="N37">
        <v>138692.70000000001</v>
      </c>
      <c r="O37">
        <v>272658121</v>
      </c>
    </row>
    <row r="38" spans="1:15" x14ac:dyDescent="0.3">
      <c r="A38" t="s">
        <v>740</v>
      </c>
      <c r="B38" s="22">
        <v>44022</v>
      </c>
      <c r="C38">
        <v>390</v>
      </c>
      <c r="D38">
        <v>390</v>
      </c>
      <c r="E38">
        <v>390</v>
      </c>
      <c r="F38">
        <v>390</v>
      </c>
      <c r="G38">
        <v>200</v>
      </c>
      <c r="I38" t="s">
        <v>741</v>
      </c>
      <c r="J38" s="22">
        <v>45861</v>
      </c>
      <c r="K38">
        <v>139966.1</v>
      </c>
      <c r="L38">
        <v>140202.20000000001</v>
      </c>
      <c r="M38">
        <v>139105.1</v>
      </c>
      <c r="N38">
        <v>139254.39999999999</v>
      </c>
      <c r="O38">
        <v>193415774</v>
      </c>
    </row>
    <row r="39" spans="1:15" x14ac:dyDescent="0.3">
      <c r="A39" t="s">
        <v>740</v>
      </c>
      <c r="B39" s="22">
        <v>44025</v>
      </c>
      <c r="C39">
        <v>377</v>
      </c>
      <c r="D39">
        <v>392</v>
      </c>
      <c r="E39">
        <v>377</v>
      </c>
      <c r="F39">
        <v>392</v>
      </c>
      <c r="G39">
        <v>200</v>
      </c>
      <c r="I39" t="s">
        <v>741</v>
      </c>
      <c r="J39" s="22">
        <v>45860</v>
      </c>
      <c r="K39">
        <v>138197.79999999999</v>
      </c>
      <c r="L39">
        <v>139901.79999999999</v>
      </c>
      <c r="M39">
        <v>138197.79999999999</v>
      </c>
      <c r="N39">
        <v>139419.6</v>
      </c>
      <c r="O39">
        <v>245773585</v>
      </c>
    </row>
    <row r="40" spans="1:15" x14ac:dyDescent="0.3">
      <c r="A40" t="s">
        <v>740</v>
      </c>
      <c r="B40" s="22">
        <v>44027</v>
      </c>
      <c r="C40">
        <v>390</v>
      </c>
      <c r="D40">
        <v>392</v>
      </c>
      <c r="E40">
        <v>390</v>
      </c>
      <c r="F40">
        <v>392</v>
      </c>
      <c r="G40">
        <v>200</v>
      </c>
      <c r="I40" t="s">
        <v>741</v>
      </c>
      <c r="J40" s="22">
        <v>45859</v>
      </c>
      <c r="K40">
        <v>139142.20000000001</v>
      </c>
      <c r="L40">
        <v>139201.20000000001</v>
      </c>
      <c r="M40">
        <v>138149.6</v>
      </c>
      <c r="N40">
        <v>138217.60000000001</v>
      </c>
      <c r="O40">
        <v>221762645</v>
      </c>
    </row>
    <row r="41" spans="1:15" x14ac:dyDescent="0.3">
      <c r="A41" t="s">
        <v>740</v>
      </c>
      <c r="B41" s="22">
        <v>44028</v>
      </c>
      <c r="C41">
        <v>394</v>
      </c>
      <c r="D41">
        <v>395</v>
      </c>
      <c r="E41">
        <v>394</v>
      </c>
      <c r="F41">
        <v>395</v>
      </c>
      <c r="G41">
        <v>300</v>
      </c>
      <c r="I41" t="s">
        <v>741</v>
      </c>
      <c r="J41" s="22">
        <v>45856</v>
      </c>
      <c r="K41">
        <v>139600.20000000001</v>
      </c>
      <c r="L41">
        <v>140585.4</v>
      </c>
      <c r="M41">
        <v>138343.70000000001</v>
      </c>
      <c r="N41">
        <v>138597.4</v>
      </c>
      <c r="O41">
        <v>256324833</v>
      </c>
    </row>
    <row r="42" spans="1:15" x14ac:dyDescent="0.3">
      <c r="A42" t="s">
        <v>740</v>
      </c>
      <c r="B42" s="22">
        <v>44032</v>
      </c>
      <c r="C42">
        <v>395</v>
      </c>
      <c r="D42">
        <v>399</v>
      </c>
      <c r="E42">
        <v>395</v>
      </c>
      <c r="F42">
        <v>399</v>
      </c>
      <c r="G42">
        <v>1000</v>
      </c>
      <c r="I42" t="s">
        <v>741</v>
      </c>
      <c r="J42" s="22">
        <v>45855</v>
      </c>
      <c r="K42">
        <v>136675</v>
      </c>
      <c r="L42">
        <v>138943.5</v>
      </c>
      <c r="M42">
        <v>136675</v>
      </c>
      <c r="N42">
        <v>138665.5</v>
      </c>
      <c r="O42">
        <v>299278059</v>
      </c>
    </row>
    <row r="43" spans="1:15" x14ac:dyDescent="0.3">
      <c r="A43" t="s">
        <v>740</v>
      </c>
      <c r="B43" s="22">
        <v>44033</v>
      </c>
      <c r="C43">
        <v>399</v>
      </c>
      <c r="D43">
        <v>403</v>
      </c>
      <c r="E43">
        <v>394</v>
      </c>
      <c r="F43">
        <v>403</v>
      </c>
      <c r="G43">
        <v>1400</v>
      </c>
      <c r="I43" t="s">
        <v>741</v>
      </c>
      <c r="J43" s="22">
        <v>45854</v>
      </c>
      <c r="K43">
        <v>136169.60000000001</v>
      </c>
      <c r="L43">
        <v>137232.1</v>
      </c>
      <c r="M43">
        <v>135542.9</v>
      </c>
      <c r="N43">
        <v>136380</v>
      </c>
      <c r="O43">
        <v>273102874</v>
      </c>
    </row>
    <row r="44" spans="1:15" x14ac:dyDescent="0.3">
      <c r="A44" t="s">
        <v>740</v>
      </c>
      <c r="B44" s="22">
        <v>44035</v>
      </c>
      <c r="C44">
        <v>382.5</v>
      </c>
      <c r="D44">
        <v>382.5</v>
      </c>
      <c r="E44">
        <v>382.5</v>
      </c>
      <c r="F44">
        <v>382.5</v>
      </c>
      <c r="G44">
        <v>100</v>
      </c>
      <c r="I44" t="s">
        <v>741</v>
      </c>
      <c r="J44" s="22">
        <v>45853</v>
      </c>
      <c r="K44">
        <v>136840.20000000001</v>
      </c>
      <c r="L44">
        <v>137747.6</v>
      </c>
      <c r="M44">
        <v>135826.4</v>
      </c>
      <c r="N44">
        <v>135939.9</v>
      </c>
      <c r="O44">
        <v>307744740</v>
      </c>
    </row>
    <row r="45" spans="1:15" x14ac:dyDescent="0.3">
      <c r="A45" t="s">
        <v>740</v>
      </c>
      <c r="B45" s="22">
        <v>44036</v>
      </c>
      <c r="C45">
        <v>405</v>
      </c>
      <c r="D45">
        <v>411</v>
      </c>
      <c r="E45">
        <v>401</v>
      </c>
      <c r="F45">
        <v>405.91</v>
      </c>
      <c r="G45">
        <v>3100</v>
      </c>
      <c r="I45" t="s">
        <v>741</v>
      </c>
      <c r="J45" s="22">
        <v>45852</v>
      </c>
      <c r="K45">
        <v>134937.4</v>
      </c>
      <c r="L45">
        <v>136841.5</v>
      </c>
      <c r="M45">
        <v>134937.4</v>
      </c>
      <c r="N45">
        <v>136502.5</v>
      </c>
      <c r="O45">
        <v>259908009</v>
      </c>
    </row>
    <row r="46" spans="1:15" x14ac:dyDescent="0.3">
      <c r="A46" t="s">
        <v>740</v>
      </c>
      <c r="B46" s="22">
        <v>44039</v>
      </c>
      <c r="C46">
        <v>405</v>
      </c>
      <c r="D46">
        <v>410</v>
      </c>
      <c r="E46">
        <v>392</v>
      </c>
      <c r="F46">
        <v>392</v>
      </c>
      <c r="G46">
        <v>5900</v>
      </c>
      <c r="I46" t="s">
        <v>741</v>
      </c>
      <c r="J46" s="22">
        <v>45849</v>
      </c>
      <c r="K46">
        <v>134130.9</v>
      </c>
      <c r="L46">
        <v>134932</v>
      </c>
      <c r="M46">
        <v>134130.4</v>
      </c>
      <c r="N46">
        <v>134299.79999999999</v>
      </c>
      <c r="O46">
        <v>290063736</v>
      </c>
    </row>
    <row r="47" spans="1:15" x14ac:dyDescent="0.3">
      <c r="A47" t="s">
        <v>740</v>
      </c>
      <c r="B47" s="22">
        <v>44040</v>
      </c>
      <c r="C47">
        <v>408</v>
      </c>
      <c r="D47">
        <v>411</v>
      </c>
      <c r="E47">
        <v>400</v>
      </c>
      <c r="F47">
        <v>401.67</v>
      </c>
      <c r="G47">
        <v>2300</v>
      </c>
      <c r="I47" t="s">
        <v>741</v>
      </c>
      <c r="J47" s="22">
        <v>45848</v>
      </c>
      <c r="K47">
        <v>132773.9</v>
      </c>
      <c r="L47">
        <v>133902.29999999999</v>
      </c>
      <c r="M47">
        <v>132706</v>
      </c>
      <c r="N47">
        <v>133782.29999999999</v>
      </c>
      <c r="O47">
        <v>325787943</v>
      </c>
    </row>
    <row r="48" spans="1:15" x14ac:dyDescent="0.3">
      <c r="A48" t="s">
        <v>740</v>
      </c>
      <c r="B48" s="22">
        <v>44041</v>
      </c>
      <c r="C48">
        <v>405</v>
      </c>
      <c r="D48">
        <v>410</v>
      </c>
      <c r="E48">
        <v>405</v>
      </c>
      <c r="F48">
        <v>410</v>
      </c>
      <c r="G48">
        <v>2400</v>
      </c>
      <c r="I48" t="s">
        <v>741</v>
      </c>
      <c r="J48" s="22">
        <v>45847</v>
      </c>
      <c r="K48">
        <v>133524.9</v>
      </c>
      <c r="L48">
        <v>133566.39999999999</v>
      </c>
      <c r="M48">
        <v>132326.20000000001</v>
      </c>
      <c r="N48">
        <v>132577</v>
      </c>
      <c r="O48">
        <v>161034774</v>
      </c>
    </row>
    <row r="49" spans="1:15" x14ac:dyDescent="0.3">
      <c r="A49" t="s">
        <v>740</v>
      </c>
      <c r="B49" s="22">
        <v>44042</v>
      </c>
      <c r="C49">
        <v>414</v>
      </c>
      <c r="D49">
        <v>440.75</v>
      </c>
      <c r="E49">
        <v>410</v>
      </c>
      <c r="F49">
        <v>440.52</v>
      </c>
      <c r="G49">
        <v>4100</v>
      </c>
      <c r="I49" t="s">
        <v>741</v>
      </c>
      <c r="J49" s="22">
        <v>45846</v>
      </c>
      <c r="K49">
        <v>133746.6</v>
      </c>
      <c r="L49">
        <v>134200.29999999999</v>
      </c>
      <c r="M49">
        <v>132696.4</v>
      </c>
      <c r="N49">
        <v>133403.20000000001</v>
      </c>
      <c r="O49">
        <v>324460593</v>
      </c>
    </row>
    <row r="50" spans="1:15" x14ac:dyDescent="0.3">
      <c r="A50" t="s">
        <v>740</v>
      </c>
      <c r="B50" s="22">
        <v>44046</v>
      </c>
      <c r="C50">
        <v>460</v>
      </c>
      <c r="D50">
        <v>473.55</v>
      </c>
      <c r="E50">
        <v>460</v>
      </c>
      <c r="F50">
        <v>460</v>
      </c>
      <c r="G50">
        <v>2600</v>
      </c>
      <c r="I50" t="s">
        <v>741</v>
      </c>
      <c r="J50" s="22">
        <v>45845</v>
      </c>
      <c r="K50">
        <v>132485.79999999999</v>
      </c>
      <c r="L50">
        <v>133862</v>
      </c>
      <c r="M50">
        <v>132467.1</v>
      </c>
      <c r="N50">
        <v>133370.1</v>
      </c>
      <c r="O50">
        <v>344248572</v>
      </c>
    </row>
    <row r="51" spans="1:15" x14ac:dyDescent="0.3">
      <c r="A51" t="s">
        <v>740</v>
      </c>
      <c r="B51" s="22">
        <v>44047</v>
      </c>
      <c r="C51">
        <v>465</v>
      </c>
      <c r="D51">
        <v>466.5</v>
      </c>
      <c r="E51">
        <v>465</v>
      </c>
      <c r="F51">
        <v>466.5</v>
      </c>
      <c r="G51">
        <v>4400</v>
      </c>
      <c r="I51" t="s">
        <v>741</v>
      </c>
      <c r="J51" s="22">
        <v>45842</v>
      </c>
      <c r="K51">
        <v>130896</v>
      </c>
      <c r="L51">
        <v>132129.60000000001</v>
      </c>
      <c r="M51">
        <v>130716.1</v>
      </c>
      <c r="N51">
        <v>131949.1</v>
      </c>
      <c r="O51">
        <v>198953974</v>
      </c>
    </row>
    <row r="52" spans="1:15" x14ac:dyDescent="0.3">
      <c r="A52" t="s">
        <v>740</v>
      </c>
      <c r="B52" s="22">
        <v>44050</v>
      </c>
      <c r="C52">
        <v>450</v>
      </c>
      <c r="D52">
        <v>460</v>
      </c>
      <c r="E52">
        <v>450</v>
      </c>
      <c r="F52">
        <v>455</v>
      </c>
      <c r="G52">
        <v>1800</v>
      </c>
      <c r="I52" t="s">
        <v>741</v>
      </c>
      <c r="J52" s="22">
        <v>45841</v>
      </c>
      <c r="K52">
        <v>130831.3</v>
      </c>
      <c r="L52">
        <v>131325.1</v>
      </c>
      <c r="M52">
        <v>129776.2</v>
      </c>
      <c r="N52">
        <v>130686.7</v>
      </c>
      <c r="O52">
        <v>280008751</v>
      </c>
    </row>
    <row r="53" spans="1:15" x14ac:dyDescent="0.3">
      <c r="A53" t="s">
        <v>740</v>
      </c>
      <c r="B53" s="22">
        <v>44054</v>
      </c>
      <c r="C53">
        <v>435.01</v>
      </c>
      <c r="D53">
        <v>445</v>
      </c>
      <c r="E53">
        <v>435.01</v>
      </c>
      <c r="F53">
        <v>442.66</v>
      </c>
      <c r="G53">
        <v>800</v>
      </c>
      <c r="I53" t="s">
        <v>741</v>
      </c>
      <c r="J53" s="22">
        <v>45840</v>
      </c>
      <c r="K53">
        <v>128616.1</v>
      </c>
      <c r="L53">
        <v>130545.9</v>
      </c>
      <c r="M53">
        <v>128616.1</v>
      </c>
      <c r="N53">
        <v>130344</v>
      </c>
      <c r="O53">
        <v>345794612</v>
      </c>
    </row>
    <row r="54" spans="1:15" x14ac:dyDescent="0.3">
      <c r="A54" t="s">
        <v>740</v>
      </c>
      <c r="B54" s="22">
        <v>44056</v>
      </c>
      <c r="C54">
        <v>430</v>
      </c>
      <c r="D54">
        <v>440</v>
      </c>
      <c r="E54">
        <v>410</v>
      </c>
      <c r="F54">
        <v>440</v>
      </c>
      <c r="G54">
        <v>2900</v>
      </c>
      <c r="I54" t="s">
        <v>741</v>
      </c>
      <c r="J54" s="22">
        <v>45839</v>
      </c>
      <c r="K54">
        <v>126114.2</v>
      </c>
      <c r="L54">
        <v>128475.7</v>
      </c>
      <c r="M54">
        <v>126113.3</v>
      </c>
      <c r="N54">
        <v>128199.4</v>
      </c>
      <c r="O54">
        <v>336907385</v>
      </c>
    </row>
    <row r="55" spans="1:15" x14ac:dyDescent="0.3">
      <c r="A55" t="s">
        <v>740</v>
      </c>
      <c r="B55" s="22">
        <v>44060</v>
      </c>
      <c r="C55">
        <v>431</v>
      </c>
      <c r="D55">
        <v>440.1</v>
      </c>
      <c r="E55">
        <v>431</v>
      </c>
      <c r="F55">
        <v>440</v>
      </c>
      <c r="G55">
        <v>600</v>
      </c>
      <c r="I55" t="s">
        <v>741</v>
      </c>
      <c r="J55" s="22">
        <v>45838</v>
      </c>
      <c r="K55">
        <v>124884.1</v>
      </c>
      <c r="L55">
        <v>125748.6</v>
      </c>
      <c r="M55">
        <v>124500.2</v>
      </c>
      <c r="N55">
        <v>125627.3</v>
      </c>
      <c r="O55">
        <v>258993624</v>
      </c>
    </row>
    <row r="56" spans="1:15" x14ac:dyDescent="0.3">
      <c r="A56" t="s">
        <v>740</v>
      </c>
      <c r="B56" s="22">
        <v>44063</v>
      </c>
      <c r="C56">
        <v>433</v>
      </c>
      <c r="D56">
        <v>433</v>
      </c>
      <c r="E56">
        <v>433</v>
      </c>
      <c r="F56">
        <v>433</v>
      </c>
      <c r="G56">
        <v>100</v>
      </c>
      <c r="I56" t="s">
        <v>741</v>
      </c>
      <c r="J56" s="22">
        <v>45835</v>
      </c>
      <c r="K56">
        <v>122229.4</v>
      </c>
      <c r="L56">
        <v>125285.1</v>
      </c>
      <c r="M56">
        <v>122222.7</v>
      </c>
      <c r="N56">
        <v>124379.1</v>
      </c>
      <c r="O56">
        <v>220312628</v>
      </c>
    </row>
    <row r="57" spans="1:15" x14ac:dyDescent="0.3">
      <c r="A57" t="s">
        <v>740</v>
      </c>
      <c r="B57" s="22">
        <v>44064</v>
      </c>
      <c r="C57">
        <v>440</v>
      </c>
      <c r="D57">
        <v>440</v>
      </c>
      <c r="E57">
        <v>440</v>
      </c>
      <c r="F57">
        <v>440</v>
      </c>
      <c r="G57">
        <v>3000</v>
      </c>
      <c r="I57" t="s">
        <v>741</v>
      </c>
      <c r="J57" s="22">
        <v>45834</v>
      </c>
      <c r="K57">
        <v>123031.8</v>
      </c>
      <c r="L57">
        <v>123417.9</v>
      </c>
      <c r="M57">
        <v>122142.39999999999</v>
      </c>
      <c r="N57">
        <v>122046.5</v>
      </c>
      <c r="O57">
        <v>244240559</v>
      </c>
    </row>
    <row r="58" spans="1:15" x14ac:dyDescent="0.3">
      <c r="A58" t="s">
        <v>740</v>
      </c>
      <c r="B58" s="22">
        <v>44067</v>
      </c>
      <c r="C58">
        <v>438</v>
      </c>
      <c r="D58">
        <v>439.9</v>
      </c>
      <c r="E58">
        <v>438</v>
      </c>
      <c r="F58">
        <v>439.9</v>
      </c>
      <c r="G58">
        <v>300</v>
      </c>
      <c r="I58" t="s">
        <v>741</v>
      </c>
      <c r="J58" s="22">
        <v>45833</v>
      </c>
      <c r="K58">
        <v>122753</v>
      </c>
      <c r="L58">
        <v>123256.6</v>
      </c>
      <c r="M58">
        <v>122168.8</v>
      </c>
      <c r="N58">
        <v>122761.60000000001</v>
      </c>
      <c r="O58">
        <v>221146514</v>
      </c>
    </row>
    <row r="59" spans="1:15" x14ac:dyDescent="0.3">
      <c r="A59" t="s">
        <v>740</v>
      </c>
      <c r="B59" s="22">
        <v>44070</v>
      </c>
      <c r="C59">
        <v>440</v>
      </c>
      <c r="D59">
        <v>445</v>
      </c>
      <c r="E59">
        <v>440</v>
      </c>
      <c r="F59">
        <v>445</v>
      </c>
      <c r="G59">
        <v>400</v>
      </c>
      <c r="I59" t="s">
        <v>741</v>
      </c>
      <c r="J59" s="22">
        <v>45832</v>
      </c>
      <c r="K59">
        <v>120499.5</v>
      </c>
      <c r="L59">
        <v>122725.2</v>
      </c>
      <c r="M59">
        <v>120369.5</v>
      </c>
      <c r="N59">
        <v>122246.6</v>
      </c>
      <c r="O59">
        <v>318302088</v>
      </c>
    </row>
    <row r="60" spans="1:15" x14ac:dyDescent="0.3">
      <c r="A60" t="s">
        <v>740</v>
      </c>
      <c r="B60" s="22">
        <v>44071</v>
      </c>
      <c r="C60">
        <v>465</v>
      </c>
      <c r="D60">
        <v>478</v>
      </c>
      <c r="E60">
        <v>465</v>
      </c>
      <c r="F60">
        <v>474.1</v>
      </c>
      <c r="G60">
        <v>1000</v>
      </c>
      <c r="I60" t="s">
        <v>741</v>
      </c>
      <c r="J60" s="22">
        <v>45831</v>
      </c>
      <c r="K60">
        <v>118272</v>
      </c>
      <c r="L60">
        <v>118798.5</v>
      </c>
      <c r="M60">
        <v>115887.5</v>
      </c>
      <c r="N60">
        <v>116167.5</v>
      </c>
      <c r="O60">
        <v>196190358</v>
      </c>
    </row>
    <row r="61" spans="1:15" x14ac:dyDescent="0.3">
      <c r="A61" t="s">
        <v>740</v>
      </c>
      <c r="B61" s="22">
        <v>44074</v>
      </c>
      <c r="C61">
        <v>450</v>
      </c>
      <c r="D61">
        <v>450.2</v>
      </c>
      <c r="E61">
        <v>450</v>
      </c>
      <c r="F61">
        <v>450.2</v>
      </c>
      <c r="G61">
        <v>200</v>
      </c>
      <c r="I61" t="s">
        <v>741</v>
      </c>
      <c r="J61" s="22">
        <v>45828</v>
      </c>
      <c r="K61">
        <v>120235</v>
      </c>
      <c r="L61">
        <v>120828.9</v>
      </c>
      <c r="M61">
        <v>119872.2</v>
      </c>
      <c r="N61">
        <v>120023.2</v>
      </c>
      <c r="O61">
        <v>136795591</v>
      </c>
    </row>
    <row r="62" spans="1:15" x14ac:dyDescent="0.3">
      <c r="A62" t="s">
        <v>740</v>
      </c>
      <c r="B62" s="22">
        <v>44075</v>
      </c>
      <c r="C62">
        <v>450</v>
      </c>
      <c r="D62">
        <v>450</v>
      </c>
      <c r="E62">
        <v>450</v>
      </c>
      <c r="F62">
        <v>450</v>
      </c>
      <c r="G62">
        <v>100</v>
      </c>
      <c r="I62" t="s">
        <v>741</v>
      </c>
      <c r="J62" s="22">
        <v>45827</v>
      </c>
      <c r="K62">
        <v>121103.4</v>
      </c>
      <c r="L62">
        <v>121745.3</v>
      </c>
      <c r="M62">
        <v>119770</v>
      </c>
      <c r="N62">
        <v>120002.6</v>
      </c>
      <c r="O62">
        <v>134097500</v>
      </c>
    </row>
    <row r="63" spans="1:15" x14ac:dyDescent="0.3">
      <c r="A63" t="s">
        <v>740</v>
      </c>
      <c r="B63" s="22">
        <v>44077</v>
      </c>
      <c r="C63">
        <v>452</v>
      </c>
      <c r="D63">
        <v>452</v>
      </c>
      <c r="E63">
        <v>452</v>
      </c>
      <c r="F63">
        <v>452</v>
      </c>
      <c r="G63">
        <v>100</v>
      </c>
      <c r="I63" t="s">
        <v>741</v>
      </c>
      <c r="J63" s="22">
        <v>45826</v>
      </c>
      <c r="K63">
        <v>121858</v>
      </c>
      <c r="L63">
        <v>121905.5</v>
      </c>
      <c r="M63">
        <v>120418</v>
      </c>
      <c r="N63">
        <v>120465.9</v>
      </c>
      <c r="O63">
        <v>122208772</v>
      </c>
    </row>
    <row r="64" spans="1:15" x14ac:dyDescent="0.3">
      <c r="A64" t="s">
        <v>740</v>
      </c>
      <c r="B64" s="22">
        <v>44081</v>
      </c>
      <c r="C64">
        <v>450</v>
      </c>
      <c r="D64">
        <v>450</v>
      </c>
      <c r="E64">
        <v>450</v>
      </c>
      <c r="F64">
        <v>450</v>
      </c>
      <c r="G64">
        <v>200</v>
      </c>
      <c r="I64" t="s">
        <v>741</v>
      </c>
      <c r="J64" s="22">
        <v>45825</v>
      </c>
      <c r="K64">
        <v>122367.3</v>
      </c>
      <c r="L64">
        <v>122891.6</v>
      </c>
      <c r="M64">
        <v>121815.4</v>
      </c>
      <c r="N64">
        <v>121971</v>
      </c>
      <c r="O64">
        <v>203245346</v>
      </c>
    </row>
    <row r="65" spans="1:15" x14ac:dyDescent="0.3">
      <c r="A65" t="s">
        <v>740</v>
      </c>
      <c r="B65" s="22">
        <v>44082</v>
      </c>
      <c r="C65">
        <v>449</v>
      </c>
      <c r="D65">
        <v>449</v>
      </c>
      <c r="E65">
        <v>449</v>
      </c>
      <c r="F65">
        <v>449</v>
      </c>
      <c r="G65">
        <v>100</v>
      </c>
      <c r="I65" t="s">
        <v>741</v>
      </c>
      <c r="J65" s="22">
        <v>45824</v>
      </c>
      <c r="K65">
        <v>122168.3</v>
      </c>
      <c r="L65">
        <v>122903.3</v>
      </c>
      <c r="M65">
        <v>121890</v>
      </c>
      <c r="N65">
        <v>122225.4</v>
      </c>
      <c r="O65">
        <v>181443219</v>
      </c>
    </row>
    <row r="66" spans="1:15" x14ac:dyDescent="0.3">
      <c r="A66" t="s">
        <v>740</v>
      </c>
      <c r="B66" s="22">
        <v>44084</v>
      </c>
      <c r="C66">
        <v>422</v>
      </c>
      <c r="D66">
        <v>422</v>
      </c>
      <c r="E66">
        <v>422</v>
      </c>
      <c r="F66">
        <v>422</v>
      </c>
      <c r="G66">
        <v>100</v>
      </c>
      <c r="I66" t="s">
        <v>741</v>
      </c>
      <c r="J66" s="22">
        <v>45821</v>
      </c>
      <c r="K66">
        <v>122679</v>
      </c>
      <c r="L66">
        <v>123058.1</v>
      </c>
      <c r="M66">
        <v>121604.6</v>
      </c>
      <c r="N66">
        <v>122143.6</v>
      </c>
      <c r="O66">
        <v>238192304</v>
      </c>
    </row>
    <row r="67" spans="1:15" x14ac:dyDescent="0.3">
      <c r="A67" t="s">
        <v>740</v>
      </c>
      <c r="B67" s="22">
        <v>44085</v>
      </c>
      <c r="C67">
        <v>425</v>
      </c>
      <c r="D67">
        <v>448</v>
      </c>
      <c r="E67">
        <v>425</v>
      </c>
      <c r="F67">
        <v>448</v>
      </c>
      <c r="G67">
        <v>600</v>
      </c>
      <c r="I67" t="s">
        <v>741</v>
      </c>
      <c r="J67" s="22">
        <v>45820</v>
      </c>
      <c r="K67">
        <v>124807.1</v>
      </c>
      <c r="L67">
        <v>126718.3</v>
      </c>
      <c r="M67">
        <v>123846.6</v>
      </c>
      <c r="N67">
        <v>124093.1</v>
      </c>
      <c r="O67">
        <v>371979603</v>
      </c>
    </row>
    <row r="68" spans="1:15" x14ac:dyDescent="0.3">
      <c r="A68" t="s">
        <v>740</v>
      </c>
      <c r="B68" s="22">
        <v>44089</v>
      </c>
      <c r="C68">
        <v>431</v>
      </c>
      <c r="D68">
        <v>431</v>
      </c>
      <c r="E68">
        <v>431</v>
      </c>
      <c r="F68">
        <v>431</v>
      </c>
      <c r="G68">
        <v>100</v>
      </c>
      <c r="I68" t="s">
        <v>741</v>
      </c>
      <c r="J68" s="22">
        <v>45819</v>
      </c>
      <c r="K68">
        <v>123290.3</v>
      </c>
      <c r="L68">
        <v>124588.2</v>
      </c>
      <c r="M68">
        <v>123238</v>
      </c>
      <c r="N68">
        <v>124352.7</v>
      </c>
      <c r="O68">
        <v>332588686</v>
      </c>
    </row>
    <row r="69" spans="1:15" x14ac:dyDescent="0.3">
      <c r="A69" t="s">
        <v>740</v>
      </c>
      <c r="B69" s="22">
        <v>44090</v>
      </c>
      <c r="C69">
        <v>431</v>
      </c>
      <c r="D69">
        <v>431</v>
      </c>
      <c r="E69">
        <v>431</v>
      </c>
      <c r="F69">
        <v>431</v>
      </c>
      <c r="G69">
        <v>100</v>
      </c>
      <c r="I69" t="s">
        <v>741</v>
      </c>
      <c r="J69" s="22">
        <v>45818</v>
      </c>
      <c r="K69">
        <v>122152.2</v>
      </c>
      <c r="L69">
        <v>122611.5</v>
      </c>
      <c r="M69">
        <v>121589.9</v>
      </c>
      <c r="N69">
        <v>122024.4</v>
      </c>
      <c r="O69">
        <v>235295388</v>
      </c>
    </row>
    <row r="70" spans="1:15" x14ac:dyDescent="0.3">
      <c r="A70" t="s">
        <v>740</v>
      </c>
      <c r="B70" s="22">
        <v>44091</v>
      </c>
      <c r="C70">
        <v>430</v>
      </c>
      <c r="D70">
        <v>430</v>
      </c>
      <c r="E70">
        <v>430</v>
      </c>
      <c r="F70">
        <v>430</v>
      </c>
      <c r="G70">
        <v>200</v>
      </c>
      <c r="I70" t="s">
        <v>741</v>
      </c>
      <c r="J70" s="22">
        <v>45813</v>
      </c>
      <c r="K70">
        <v>122106.8</v>
      </c>
      <c r="L70">
        <v>122281.60000000001</v>
      </c>
      <c r="M70">
        <v>121517.9</v>
      </c>
      <c r="N70">
        <v>121641</v>
      </c>
      <c r="O70">
        <v>407564641</v>
      </c>
    </row>
    <row r="71" spans="1:15" x14ac:dyDescent="0.3">
      <c r="A71" t="s">
        <v>740</v>
      </c>
      <c r="B71" s="22">
        <v>44092</v>
      </c>
      <c r="C71">
        <v>426</v>
      </c>
      <c r="D71">
        <v>430</v>
      </c>
      <c r="E71">
        <v>420</v>
      </c>
      <c r="F71">
        <v>428</v>
      </c>
      <c r="G71">
        <v>1100</v>
      </c>
      <c r="I71" t="s">
        <v>741</v>
      </c>
      <c r="J71" s="22">
        <v>45812</v>
      </c>
      <c r="K71">
        <v>120954.4</v>
      </c>
      <c r="L71">
        <v>121882.5</v>
      </c>
      <c r="M71">
        <v>120896.1</v>
      </c>
      <c r="N71">
        <v>121798.9</v>
      </c>
      <c r="O71">
        <v>292413286</v>
      </c>
    </row>
    <row r="72" spans="1:15" x14ac:dyDescent="0.3">
      <c r="A72" t="s">
        <v>740</v>
      </c>
      <c r="B72" s="22">
        <v>44095</v>
      </c>
      <c r="C72">
        <v>430</v>
      </c>
      <c r="D72">
        <v>440</v>
      </c>
      <c r="E72">
        <v>430</v>
      </c>
      <c r="F72">
        <v>439.38</v>
      </c>
      <c r="G72">
        <v>1500</v>
      </c>
      <c r="I72" t="s">
        <v>741</v>
      </c>
      <c r="J72" s="22">
        <v>45811</v>
      </c>
      <c r="K72">
        <v>119129.5</v>
      </c>
      <c r="L72">
        <v>120693.8</v>
      </c>
      <c r="M72">
        <v>119129.5</v>
      </c>
      <c r="N72">
        <v>120450.9</v>
      </c>
      <c r="O72">
        <v>315235806</v>
      </c>
    </row>
    <row r="73" spans="1:15" x14ac:dyDescent="0.3">
      <c r="A73" t="s">
        <v>740</v>
      </c>
      <c r="B73" s="22">
        <v>44096</v>
      </c>
      <c r="C73">
        <v>439</v>
      </c>
      <c r="D73">
        <v>459</v>
      </c>
      <c r="E73">
        <v>439</v>
      </c>
      <c r="F73">
        <v>450</v>
      </c>
      <c r="G73">
        <v>4000</v>
      </c>
      <c r="I73" t="s">
        <v>741</v>
      </c>
      <c r="J73" s="22">
        <v>45810</v>
      </c>
      <c r="K73">
        <v>120211.6</v>
      </c>
      <c r="L73">
        <v>120590.8</v>
      </c>
      <c r="M73">
        <v>118672.8</v>
      </c>
      <c r="N73">
        <v>118877.8</v>
      </c>
      <c r="O73">
        <v>164316082</v>
      </c>
    </row>
    <row r="74" spans="1:15" x14ac:dyDescent="0.3">
      <c r="A74" t="s">
        <v>740</v>
      </c>
      <c r="B74" s="22">
        <v>44097</v>
      </c>
      <c r="C74">
        <v>448</v>
      </c>
      <c r="D74">
        <v>448</v>
      </c>
      <c r="E74">
        <v>448</v>
      </c>
      <c r="F74">
        <v>448</v>
      </c>
      <c r="G74">
        <v>300</v>
      </c>
      <c r="I74" t="s">
        <v>741</v>
      </c>
      <c r="J74" s="22">
        <v>45807</v>
      </c>
      <c r="K74">
        <v>119138.8</v>
      </c>
      <c r="L74">
        <v>119913.9</v>
      </c>
      <c r="M74">
        <v>118771.8</v>
      </c>
      <c r="N74">
        <v>119691.1</v>
      </c>
      <c r="O74">
        <v>211933819</v>
      </c>
    </row>
    <row r="75" spans="1:15" x14ac:dyDescent="0.3">
      <c r="A75" t="s">
        <v>740</v>
      </c>
      <c r="B75" s="22">
        <v>44098</v>
      </c>
      <c r="C75">
        <v>442</v>
      </c>
      <c r="D75">
        <v>447</v>
      </c>
      <c r="E75">
        <v>442</v>
      </c>
      <c r="F75">
        <v>443.41</v>
      </c>
      <c r="G75">
        <v>7000</v>
      </c>
      <c r="I75" t="s">
        <v>741</v>
      </c>
      <c r="J75" s="22">
        <v>45806</v>
      </c>
      <c r="K75">
        <v>118512.4</v>
      </c>
      <c r="L75">
        <v>119639.5</v>
      </c>
      <c r="M75">
        <v>118482</v>
      </c>
      <c r="N75">
        <v>118971.4</v>
      </c>
      <c r="O75">
        <v>315844339</v>
      </c>
    </row>
    <row r="76" spans="1:15" x14ac:dyDescent="0.3">
      <c r="A76" t="s">
        <v>740</v>
      </c>
      <c r="B76" s="22">
        <v>44099</v>
      </c>
      <c r="C76">
        <v>450</v>
      </c>
      <c r="D76">
        <v>450</v>
      </c>
      <c r="E76">
        <v>450</v>
      </c>
      <c r="F76">
        <v>450</v>
      </c>
      <c r="G76">
        <v>1300</v>
      </c>
      <c r="I76" t="s">
        <v>741</v>
      </c>
      <c r="J76" s="22">
        <v>45804</v>
      </c>
      <c r="K76">
        <v>118533.7</v>
      </c>
      <c r="L76">
        <v>118807.9</v>
      </c>
      <c r="M76">
        <v>118143.7</v>
      </c>
      <c r="N76">
        <v>118332.9</v>
      </c>
      <c r="O76">
        <v>414609442</v>
      </c>
    </row>
    <row r="77" spans="1:15" x14ac:dyDescent="0.3">
      <c r="A77" t="s">
        <v>740</v>
      </c>
      <c r="B77" s="22">
        <v>44102</v>
      </c>
      <c r="C77">
        <v>430</v>
      </c>
      <c r="D77">
        <v>430</v>
      </c>
      <c r="E77">
        <v>430</v>
      </c>
      <c r="F77">
        <v>430</v>
      </c>
      <c r="G77">
        <v>2900</v>
      </c>
      <c r="I77" t="s">
        <v>741</v>
      </c>
      <c r="J77" s="22">
        <v>45803</v>
      </c>
      <c r="K77">
        <v>119211.9</v>
      </c>
      <c r="L77">
        <v>119290.9</v>
      </c>
      <c r="M77">
        <v>118150.3</v>
      </c>
      <c r="N77">
        <v>118221.1</v>
      </c>
      <c r="O77">
        <v>350580876</v>
      </c>
    </row>
    <row r="78" spans="1:15" x14ac:dyDescent="0.3">
      <c r="A78" t="s">
        <v>740</v>
      </c>
      <c r="B78" s="22">
        <v>44104</v>
      </c>
      <c r="C78">
        <v>430</v>
      </c>
      <c r="D78">
        <v>430</v>
      </c>
      <c r="E78">
        <v>430</v>
      </c>
      <c r="F78">
        <v>430</v>
      </c>
      <c r="G78">
        <v>100</v>
      </c>
      <c r="I78" t="s">
        <v>741</v>
      </c>
      <c r="J78" s="22">
        <v>45800</v>
      </c>
      <c r="K78">
        <v>119214.8</v>
      </c>
      <c r="L78">
        <v>119542.5</v>
      </c>
      <c r="M78">
        <v>118665.3</v>
      </c>
      <c r="N78">
        <v>119102.7</v>
      </c>
      <c r="O78">
        <v>99798806</v>
      </c>
    </row>
    <row r="79" spans="1:15" x14ac:dyDescent="0.3">
      <c r="A79" t="s">
        <v>740</v>
      </c>
      <c r="B79" s="22">
        <v>44105</v>
      </c>
      <c r="C79">
        <v>430</v>
      </c>
      <c r="D79">
        <v>430</v>
      </c>
      <c r="E79">
        <v>420</v>
      </c>
      <c r="F79">
        <v>430</v>
      </c>
      <c r="G79">
        <v>500</v>
      </c>
      <c r="I79" t="s">
        <v>741</v>
      </c>
      <c r="J79" s="22">
        <v>45799</v>
      </c>
      <c r="K79">
        <v>120234.8</v>
      </c>
      <c r="L79">
        <v>120699.2</v>
      </c>
      <c r="M79">
        <v>119062</v>
      </c>
      <c r="N79">
        <v>119153</v>
      </c>
      <c r="O79">
        <v>223284427</v>
      </c>
    </row>
    <row r="80" spans="1:15" x14ac:dyDescent="0.3">
      <c r="A80" t="s">
        <v>740</v>
      </c>
      <c r="B80" s="22">
        <v>44106</v>
      </c>
      <c r="C80">
        <v>429.9</v>
      </c>
      <c r="D80">
        <v>439</v>
      </c>
      <c r="E80">
        <v>429.9</v>
      </c>
      <c r="F80">
        <v>439</v>
      </c>
      <c r="G80">
        <v>4100</v>
      </c>
      <c r="I80" t="s">
        <v>741</v>
      </c>
      <c r="J80" s="22">
        <v>45798</v>
      </c>
      <c r="K80">
        <v>119239.3</v>
      </c>
      <c r="L80">
        <v>120106.2</v>
      </c>
      <c r="M80">
        <v>119128.4</v>
      </c>
      <c r="N80">
        <v>119931.5</v>
      </c>
      <c r="O80">
        <v>280861353</v>
      </c>
    </row>
    <row r="81" spans="1:15" x14ac:dyDescent="0.3">
      <c r="A81" t="s">
        <v>740</v>
      </c>
      <c r="B81" s="22">
        <v>44110</v>
      </c>
      <c r="C81">
        <v>425</v>
      </c>
      <c r="D81">
        <v>429</v>
      </c>
      <c r="E81">
        <v>425</v>
      </c>
      <c r="F81">
        <v>429</v>
      </c>
      <c r="G81">
        <v>200</v>
      </c>
      <c r="I81" t="s">
        <v>741</v>
      </c>
      <c r="J81" s="22">
        <v>45797</v>
      </c>
      <c r="K81">
        <v>119891.2</v>
      </c>
      <c r="L81">
        <v>119900.4</v>
      </c>
      <c r="M81">
        <v>118527.1</v>
      </c>
      <c r="N81">
        <v>118971.1</v>
      </c>
      <c r="O81">
        <v>108105159</v>
      </c>
    </row>
    <row r="82" spans="1:15" x14ac:dyDescent="0.3">
      <c r="A82" t="s">
        <v>740</v>
      </c>
      <c r="B82" s="22">
        <v>44111</v>
      </c>
      <c r="C82">
        <v>418</v>
      </c>
      <c r="D82">
        <v>418</v>
      </c>
      <c r="E82">
        <v>418</v>
      </c>
      <c r="F82">
        <v>418</v>
      </c>
      <c r="G82">
        <v>100</v>
      </c>
      <c r="I82" t="s">
        <v>741</v>
      </c>
      <c r="J82" s="22">
        <v>45796</v>
      </c>
      <c r="K82">
        <v>120164.3</v>
      </c>
      <c r="L82">
        <v>120285.5</v>
      </c>
      <c r="M82">
        <v>119250.7</v>
      </c>
      <c r="N82">
        <v>119689.60000000001</v>
      </c>
      <c r="O82">
        <v>119529211</v>
      </c>
    </row>
    <row r="83" spans="1:15" x14ac:dyDescent="0.3">
      <c r="A83" t="s">
        <v>740</v>
      </c>
      <c r="B83" s="22">
        <v>44113</v>
      </c>
      <c r="C83">
        <v>430</v>
      </c>
      <c r="D83">
        <v>448.99</v>
      </c>
      <c r="E83">
        <v>430</v>
      </c>
      <c r="F83">
        <v>440</v>
      </c>
      <c r="G83">
        <v>3900</v>
      </c>
      <c r="I83" t="s">
        <v>741</v>
      </c>
      <c r="J83" s="22">
        <v>45793</v>
      </c>
      <c r="K83">
        <v>120293</v>
      </c>
      <c r="L83">
        <v>120506.2</v>
      </c>
      <c r="M83">
        <v>119541.2</v>
      </c>
      <c r="N83">
        <v>119649.1</v>
      </c>
      <c r="O83">
        <v>235070955</v>
      </c>
    </row>
    <row r="84" spans="1:15" x14ac:dyDescent="0.3">
      <c r="A84" t="s">
        <v>740</v>
      </c>
      <c r="B84" s="22">
        <v>44116</v>
      </c>
      <c r="C84">
        <v>425</v>
      </c>
      <c r="D84">
        <v>430</v>
      </c>
      <c r="E84">
        <v>422.02</v>
      </c>
      <c r="F84">
        <v>422.09</v>
      </c>
      <c r="G84">
        <v>1300</v>
      </c>
      <c r="I84" t="s">
        <v>741</v>
      </c>
      <c r="J84" s="22">
        <v>45792</v>
      </c>
      <c r="K84">
        <v>118871.1</v>
      </c>
      <c r="L84">
        <v>119990.3</v>
      </c>
      <c r="M84">
        <v>118871.1</v>
      </c>
      <c r="N84">
        <v>119961.9</v>
      </c>
      <c r="O84">
        <v>310688621</v>
      </c>
    </row>
    <row r="85" spans="1:15" x14ac:dyDescent="0.3">
      <c r="A85" t="s">
        <v>740</v>
      </c>
      <c r="B85" s="22">
        <v>44117</v>
      </c>
      <c r="C85">
        <v>400</v>
      </c>
      <c r="D85">
        <v>420</v>
      </c>
      <c r="E85">
        <v>400</v>
      </c>
      <c r="F85">
        <v>420</v>
      </c>
      <c r="G85">
        <v>700</v>
      </c>
      <c r="I85" t="s">
        <v>741</v>
      </c>
      <c r="J85" s="22">
        <v>45791</v>
      </c>
      <c r="K85">
        <v>118950.6</v>
      </c>
      <c r="L85">
        <v>119460.5</v>
      </c>
      <c r="M85">
        <v>118148.6</v>
      </c>
      <c r="N85">
        <v>118536.5</v>
      </c>
      <c r="O85">
        <v>273518579</v>
      </c>
    </row>
    <row r="86" spans="1:15" x14ac:dyDescent="0.3">
      <c r="A86" t="s">
        <v>740</v>
      </c>
      <c r="B86" s="22">
        <v>44118</v>
      </c>
      <c r="C86">
        <v>425</v>
      </c>
      <c r="D86">
        <v>425</v>
      </c>
      <c r="E86">
        <v>425</v>
      </c>
      <c r="F86">
        <v>425</v>
      </c>
      <c r="G86">
        <v>300</v>
      </c>
      <c r="I86" t="s">
        <v>741</v>
      </c>
      <c r="J86" s="22">
        <v>45790</v>
      </c>
      <c r="K86">
        <v>120067.1</v>
      </c>
      <c r="L86">
        <v>120067.1</v>
      </c>
      <c r="M86">
        <v>116859.9</v>
      </c>
      <c r="N86">
        <v>118575.9</v>
      </c>
      <c r="O86">
        <v>366254300</v>
      </c>
    </row>
    <row r="87" spans="1:15" x14ac:dyDescent="0.3">
      <c r="A87" t="s">
        <v>740</v>
      </c>
      <c r="B87" s="22">
        <v>44119</v>
      </c>
      <c r="C87">
        <v>440</v>
      </c>
      <c r="D87">
        <v>448</v>
      </c>
      <c r="E87">
        <v>440</v>
      </c>
      <c r="F87">
        <v>440</v>
      </c>
      <c r="G87">
        <v>5500</v>
      </c>
      <c r="I87" t="s">
        <v>741</v>
      </c>
      <c r="J87" s="22">
        <v>45789</v>
      </c>
      <c r="K87">
        <v>117104.1</v>
      </c>
      <c r="L87">
        <v>117327.8</v>
      </c>
      <c r="M87">
        <v>115794.4</v>
      </c>
      <c r="N87">
        <v>117297.7</v>
      </c>
      <c r="O87">
        <v>345348683</v>
      </c>
    </row>
    <row r="88" spans="1:15" x14ac:dyDescent="0.3">
      <c r="A88" t="s">
        <v>740</v>
      </c>
      <c r="B88" s="22">
        <v>44120</v>
      </c>
      <c r="C88">
        <v>440</v>
      </c>
      <c r="D88">
        <v>440</v>
      </c>
      <c r="E88">
        <v>440</v>
      </c>
      <c r="F88">
        <v>440</v>
      </c>
      <c r="G88">
        <v>1500</v>
      </c>
      <c r="I88" t="s">
        <v>741</v>
      </c>
      <c r="J88" s="22">
        <v>45786</v>
      </c>
      <c r="K88">
        <v>103949.7</v>
      </c>
      <c r="L88">
        <v>107541.5</v>
      </c>
      <c r="M88">
        <v>1020.82</v>
      </c>
      <c r="N88">
        <v>107174.6</v>
      </c>
      <c r="O88">
        <v>238400592</v>
      </c>
    </row>
    <row r="89" spans="1:15" x14ac:dyDescent="0.3">
      <c r="A89" t="s">
        <v>740</v>
      </c>
      <c r="B89" s="22">
        <v>44123</v>
      </c>
      <c r="C89">
        <v>430</v>
      </c>
      <c r="D89">
        <v>435</v>
      </c>
      <c r="E89">
        <v>430</v>
      </c>
      <c r="F89">
        <v>435</v>
      </c>
      <c r="G89">
        <v>1500</v>
      </c>
      <c r="I89" t="s">
        <v>741</v>
      </c>
      <c r="J89" s="22">
        <v>45785</v>
      </c>
      <c r="K89">
        <v>110842.5</v>
      </c>
      <c r="L89">
        <v>111881</v>
      </c>
      <c r="M89">
        <v>101598.9</v>
      </c>
      <c r="N89">
        <v>103526.8</v>
      </c>
      <c r="O89">
        <v>308031081</v>
      </c>
    </row>
    <row r="90" spans="1:15" x14ac:dyDescent="0.3">
      <c r="A90" t="s">
        <v>740</v>
      </c>
      <c r="B90" s="22">
        <v>44124</v>
      </c>
      <c r="C90">
        <v>441</v>
      </c>
      <c r="D90">
        <v>467.62</v>
      </c>
      <c r="E90">
        <v>430.02</v>
      </c>
      <c r="F90">
        <v>466.79</v>
      </c>
      <c r="G90">
        <v>19800</v>
      </c>
      <c r="I90" t="s">
        <v>741</v>
      </c>
      <c r="J90" s="22">
        <v>45784</v>
      </c>
      <c r="K90">
        <v>107007.7</v>
      </c>
      <c r="L90">
        <v>112457.4</v>
      </c>
      <c r="M90">
        <v>107007.7</v>
      </c>
      <c r="N90">
        <v>110009</v>
      </c>
      <c r="O90">
        <v>261520967</v>
      </c>
    </row>
    <row r="91" spans="1:15" x14ac:dyDescent="0.3">
      <c r="A91" t="s">
        <v>740</v>
      </c>
      <c r="B91" s="22">
        <v>44125</v>
      </c>
      <c r="C91">
        <v>473.99</v>
      </c>
      <c r="D91">
        <v>501.79</v>
      </c>
      <c r="E91">
        <v>473.99</v>
      </c>
      <c r="F91">
        <v>501.79</v>
      </c>
      <c r="G91">
        <v>30800</v>
      </c>
      <c r="I91" t="s">
        <v>741</v>
      </c>
      <c r="J91" s="22">
        <v>45783</v>
      </c>
      <c r="K91">
        <v>114392.8</v>
      </c>
      <c r="L91">
        <v>115093.1</v>
      </c>
      <c r="M91">
        <v>113418.5</v>
      </c>
      <c r="N91">
        <v>113568.5</v>
      </c>
      <c r="O91">
        <v>165326851</v>
      </c>
    </row>
    <row r="92" spans="1:15" x14ac:dyDescent="0.3">
      <c r="A92" t="s">
        <v>740</v>
      </c>
      <c r="B92" s="22">
        <v>44126</v>
      </c>
      <c r="C92">
        <v>500.05</v>
      </c>
      <c r="D92">
        <v>529.5</v>
      </c>
      <c r="E92">
        <v>497.9</v>
      </c>
      <c r="F92">
        <v>504.02</v>
      </c>
      <c r="G92">
        <v>23900</v>
      </c>
      <c r="I92" t="s">
        <v>741</v>
      </c>
      <c r="J92" s="22">
        <v>45782</v>
      </c>
      <c r="K92">
        <v>114385.60000000001</v>
      </c>
      <c r="L92">
        <v>114552.2</v>
      </c>
      <c r="M92">
        <v>113077.7</v>
      </c>
      <c r="N92">
        <v>114102.2</v>
      </c>
      <c r="O92">
        <v>153678242</v>
      </c>
    </row>
    <row r="93" spans="1:15" x14ac:dyDescent="0.3">
      <c r="A93" t="s">
        <v>740</v>
      </c>
      <c r="B93" s="22">
        <v>44127</v>
      </c>
      <c r="C93">
        <v>500.1</v>
      </c>
      <c r="D93">
        <v>500.1</v>
      </c>
      <c r="E93">
        <v>490</v>
      </c>
      <c r="F93">
        <v>499</v>
      </c>
      <c r="G93">
        <v>3300</v>
      </c>
      <c r="I93" t="s">
        <v>741</v>
      </c>
      <c r="J93" s="22">
        <v>45779</v>
      </c>
      <c r="K93">
        <v>112820.1</v>
      </c>
      <c r="L93">
        <v>114546.9</v>
      </c>
      <c r="M93">
        <v>112820.1</v>
      </c>
      <c r="N93">
        <v>114113.9</v>
      </c>
      <c r="O93">
        <v>192302344</v>
      </c>
    </row>
    <row r="94" spans="1:15" x14ac:dyDescent="0.3">
      <c r="A94" t="s">
        <v>740</v>
      </c>
      <c r="B94" s="22">
        <v>44130</v>
      </c>
      <c r="C94">
        <v>490</v>
      </c>
      <c r="D94">
        <v>500</v>
      </c>
      <c r="E94">
        <v>471</v>
      </c>
      <c r="F94">
        <v>495</v>
      </c>
      <c r="G94">
        <v>2700</v>
      </c>
      <c r="I94" t="s">
        <v>741</v>
      </c>
      <c r="J94" s="22">
        <v>45777</v>
      </c>
      <c r="K94">
        <v>114066.1</v>
      </c>
      <c r="L94">
        <v>114066.1</v>
      </c>
      <c r="M94">
        <v>110631.2</v>
      </c>
      <c r="N94">
        <v>111326.6</v>
      </c>
      <c r="O94">
        <v>254486803</v>
      </c>
    </row>
    <row r="95" spans="1:15" x14ac:dyDescent="0.3">
      <c r="A95" t="s">
        <v>740</v>
      </c>
      <c r="B95" s="22">
        <v>44131</v>
      </c>
      <c r="C95">
        <v>493</v>
      </c>
      <c r="D95">
        <v>494</v>
      </c>
      <c r="E95">
        <v>490</v>
      </c>
      <c r="F95">
        <v>492</v>
      </c>
      <c r="G95">
        <v>2200</v>
      </c>
      <c r="I95" t="s">
        <v>741</v>
      </c>
      <c r="J95" s="22">
        <v>45776</v>
      </c>
      <c r="K95">
        <v>113870</v>
      </c>
      <c r="L95">
        <v>115040.6</v>
      </c>
      <c r="M95">
        <v>112935.6</v>
      </c>
      <c r="N95">
        <v>114872.2</v>
      </c>
      <c r="O95">
        <v>185491217</v>
      </c>
    </row>
    <row r="96" spans="1:15" x14ac:dyDescent="0.3">
      <c r="A96" t="s">
        <v>740</v>
      </c>
      <c r="B96" s="22">
        <v>44132</v>
      </c>
      <c r="C96">
        <v>500</v>
      </c>
      <c r="D96">
        <v>504</v>
      </c>
      <c r="E96">
        <v>490</v>
      </c>
      <c r="F96">
        <v>495</v>
      </c>
      <c r="G96">
        <v>1300</v>
      </c>
      <c r="I96" t="s">
        <v>741</v>
      </c>
      <c r="J96" s="22">
        <v>45775</v>
      </c>
      <c r="K96">
        <v>116305.7</v>
      </c>
      <c r="L96">
        <v>116658.9</v>
      </c>
      <c r="M96">
        <v>113867.8</v>
      </c>
      <c r="N96">
        <v>114063.9</v>
      </c>
      <c r="O96">
        <v>190220474</v>
      </c>
    </row>
    <row r="97" spans="1:15" x14ac:dyDescent="0.3">
      <c r="A97" t="s">
        <v>740</v>
      </c>
      <c r="B97" s="22">
        <v>44138</v>
      </c>
      <c r="C97">
        <v>495</v>
      </c>
      <c r="D97">
        <v>529.9</v>
      </c>
      <c r="E97">
        <v>493.99</v>
      </c>
      <c r="F97">
        <v>505.42</v>
      </c>
      <c r="G97">
        <v>2500</v>
      </c>
      <c r="I97" t="s">
        <v>741</v>
      </c>
      <c r="J97" s="22">
        <v>45772</v>
      </c>
      <c r="K97">
        <v>115099.6</v>
      </c>
      <c r="L97">
        <v>115844.9</v>
      </c>
      <c r="M97">
        <v>113716.6</v>
      </c>
      <c r="N97">
        <v>115469.3</v>
      </c>
      <c r="O97">
        <v>213616413</v>
      </c>
    </row>
    <row r="98" spans="1:15" x14ac:dyDescent="0.3">
      <c r="A98" t="s">
        <v>740</v>
      </c>
      <c r="B98" s="22">
        <v>44139</v>
      </c>
      <c r="C98">
        <v>530</v>
      </c>
      <c r="D98">
        <v>530</v>
      </c>
      <c r="E98">
        <v>520</v>
      </c>
      <c r="F98">
        <v>527</v>
      </c>
      <c r="G98">
        <v>500</v>
      </c>
      <c r="I98" t="s">
        <v>741</v>
      </c>
      <c r="J98" s="22">
        <v>45771</v>
      </c>
      <c r="K98">
        <v>115269.3</v>
      </c>
      <c r="L98">
        <v>116568.1</v>
      </c>
      <c r="M98">
        <v>114661.2</v>
      </c>
      <c r="N98">
        <v>115019.8</v>
      </c>
      <c r="O98">
        <v>197691308</v>
      </c>
    </row>
    <row r="99" spans="1:15" x14ac:dyDescent="0.3">
      <c r="A99" t="s">
        <v>740</v>
      </c>
      <c r="B99" s="22">
        <v>44140</v>
      </c>
      <c r="C99">
        <v>517</v>
      </c>
      <c r="D99">
        <v>517</v>
      </c>
      <c r="E99">
        <v>495.5</v>
      </c>
      <c r="F99">
        <v>513</v>
      </c>
      <c r="G99">
        <v>300</v>
      </c>
      <c r="I99" t="s">
        <v>741</v>
      </c>
      <c r="J99" s="22">
        <v>45770</v>
      </c>
      <c r="K99">
        <v>118422.7</v>
      </c>
      <c r="L99">
        <v>118811.2</v>
      </c>
      <c r="M99">
        <v>117120.4</v>
      </c>
      <c r="N99">
        <v>117226.1</v>
      </c>
      <c r="O99">
        <v>242524907</v>
      </c>
    </row>
    <row r="100" spans="1:15" x14ac:dyDescent="0.3">
      <c r="A100" t="s">
        <v>740</v>
      </c>
      <c r="B100" s="22">
        <v>44141</v>
      </c>
      <c r="C100">
        <v>510.25</v>
      </c>
      <c r="D100">
        <v>510.25</v>
      </c>
      <c r="E100">
        <v>500</v>
      </c>
      <c r="F100">
        <v>504.8</v>
      </c>
      <c r="G100">
        <v>600</v>
      </c>
      <c r="I100" t="s">
        <v>741</v>
      </c>
      <c r="J100" s="22">
        <v>45769</v>
      </c>
      <c r="K100">
        <v>118546.2</v>
      </c>
      <c r="L100">
        <v>119217.2</v>
      </c>
      <c r="M100">
        <v>118161.7</v>
      </c>
      <c r="N100">
        <v>118430.39999999999</v>
      </c>
      <c r="O100">
        <v>353612522</v>
      </c>
    </row>
    <row r="101" spans="1:15" x14ac:dyDescent="0.3">
      <c r="A101" t="s">
        <v>740</v>
      </c>
      <c r="B101" s="22">
        <v>44144</v>
      </c>
      <c r="C101">
        <v>490</v>
      </c>
      <c r="D101">
        <v>490</v>
      </c>
      <c r="E101">
        <v>490</v>
      </c>
      <c r="F101">
        <v>490</v>
      </c>
      <c r="G101">
        <v>800</v>
      </c>
      <c r="I101" t="s">
        <v>741</v>
      </c>
      <c r="J101" s="22">
        <v>45768</v>
      </c>
      <c r="K101">
        <v>117712.7</v>
      </c>
      <c r="L101">
        <v>118827.5</v>
      </c>
      <c r="M101">
        <v>117712.7</v>
      </c>
      <c r="N101">
        <v>118383.4</v>
      </c>
      <c r="O101">
        <v>367336343</v>
      </c>
    </row>
    <row r="102" spans="1:15" x14ac:dyDescent="0.3">
      <c r="A102" t="s">
        <v>740</v>
      </c>
      <c r="B102" s="22">
        <v>44145</v>
      </c>
      <c r="C102">
        <v>490</v>
      </c>
      <c r="D102">
        <v>490</v>
      </c>
      <c r="E102">
        <v>490</v>
      </c>
      <c r="F102">
        <v>490</v>
      </c>
      <c r="G102">
        <v>400</v>
      </c>
      <c r="I102" t="s">
        <v>741</v>
      </c>
      <c r="J102" s="22">
        <v>45765</v>
      </c>
      <c r="K102">
        <v>117360.6</v>
      </c>
      <c r="L102">
        <v>117888.1</v>
      </c>
      <c r="M102">
        <v>116759.1</v>
      </c>
      <c r="N102">
        <v>117315.6</v>
      </c>
      <c r="O102">
        <v>212790465</v>
      </c>
    </row>
    <row r="103" spans="1:15" x14ac:dyDescent="0.3">
      <c r="A103" t="s">
        <v>740</v>
      </c>
      <c r="B103" s="22">
        <v>44146</v>
      </c>
      <c r="C103">
        <v>480</v>
      </c>
      <c r="D103">
        <v>480</v>
      </c>
      <c r="E103">
        <v>480</v>
      </c>
      <c r="F103">
        <v>480</v>
      </c>
      <c r="G103">
        <v>500</v>
      </c>
      <c r="I103" t="s">
        <v>741</v>
      </c>
      <c r="J103" s="22">
        <v>45764</v>
      </c>
      <c r="K103">
        <v>116073.7</v>
      </c>
      <c r="L103">
        <v>117216</v>
      </c>
      <c r="M103">
        <v>115818.1</v>
      </c>
      <c r="N103">
        <v>116901.1</v>
      </c>
      <c r="O103">
        <v>221692195</v>
      </c>
    </row>
    <row r="104" spans="1:15" x14ac:dyDescent="0.3">
      <c r="A104" t="s">
        <v>740</v>
      </c>
      <c r="B104" s="22">
        <v>44147</v>
      </c>
      <c r="C104">
        <v>511</v>
      </c>
      <c r="D104">
        <v>511</v>
      </c>
      <c r="E104">
        <v>480</v>
      </c>
      <c r="F104">
        <v>498</v>
      </c>
      <c r="G104">
        <v>2200</v>
      </c>
      <c r="I104" t="s">
        <v>741</v>
      </c>
      <c r="J104" s="22">
        <v>45763</v>
      </c>
      <c r="K104">
        <v>117187.5</v>
      </c>
      <c r="L104">
        <v>117424</v>
      </c>
      <c r="M104">
        <v>115776.1</v>
      </c>
      <c r="N104">
        <v>116020.1</v>
      </c>
      <c r="O104">
        <v>248065960</v>
      </c>
    </row>
    <row r="105" spans="1:15" x14ac:dyDescent="0.3">
      <c r="A105" t="s">
        <v>740</v>
      </c>
      <c r="B105" s="22">
        <v>44148</v>
      </c>
      <c r="C105">
        <v>495</v>
      </c>
      <c r="D105">
        <v>495</v>
      </c>
      <c r="E105">
        <v>495</v>
      </c>
      <c r="F105">
        <v>495</v>
      </c>
      <c r="G105">
        <v>200</v>
      </c>
      <c r="I105" t="s">
        <v>741</v>
      </c>
      <c r="J105" s="22">
        <v>45762</v>
      </c>
      <c r="K105">
        <v>116739</v>
      </c>
      <c r="L105">
        <v>117362.2</v>
      </c>
      <c r="M105">
        <v>116645.7</v>
      </c>
      <c r="N105">
        <v>116775.5</v>
      </c>
      <c r="O105">
        <v>215168112</v>
      </c>
    </row>
    <row r="106" spans="1:15" x14ac:dyDescent="0.3">
      <c r="A106" t="s">
        <v>740</v>
      </c>
      <c r="B106" s="22">
        <v>44151</v>
      </c>
      <c r="C106">
        <v>495</v>
      </c>
      <c r="D106">
        <v>500</v>
      </c>
      <c r="E106">
        <v>490</v>
      </c>
      <c r="F106">
        <v>490</v>
      </c>
      <c r="G106">
        <v>3400</v>
      </c>
      <c r="I106" t="s">
        <v>741</v>
      </c>
      <c r="J106" s="22">
        <v>45761</v>
      </c>
      <c r="K106">
        <v>115448.7</v>
      </c>
      <c r="L106">
        <v>116494.2</v>
      </c>
      <c r="M106">
        <v>115246.2</v>
      </c>
      <c r="N106">
        <v>116390</v>
      </c>
      <c r="O106">
        <v>273769374</v>
      </c>
    </row>
    <row r="107" spans="1:15" x14ac:dyDescent="0.3">
      <c r="A107" t="s">
        <v>740</v>
      </c>
      <c r="B107" s="22">
        <v>44152</v>
      </c>
      <c r="C107">
        <v>485</v>
      </c>
      <c r="D107">
        <v>495</v>
      </c>
      <c r="E107">
        <v>485</v>
      </c>
      <c r="F107">
        <v>490</v>
      </c>
      <c r="G107">
        <v>600</v>
      </c>
      <c r="I107" t="s">
        <v>741</v>
      </c>
      <c r="J107" s="22">
        <v>45758</v>
      </c>
      <c r="K107">
        <v>114853.3</v>
      </c>
      <c r="L107">
        <v>115937.4</v>
      </c>
      <c r="M107">
        <v>115937.4</v>
      </c>
      <c r="N107">
        <v>114639.9</v>
      </c>
      <c r="O107">
        <v>250710000</v>
      </c>
    </row>
    <row r="108" spans="1:15" x14ac:dyDescent="0.3">
      <c r="A108" t="s">
        <v>740</v>
      </c>
      <c r="B108" s="22">
        <v>44153</v>
      </c>
      <c r="C108">
        <v>488.81</v>
      </c>
      <c r="D108">
        <v>488.81</v>
      </c>
      <c r="E108">
        <v>488.81</v>
      </c>
      <c r="F108">
        <v>488.81</v>
      </c>
      <c r="G108">
        <v>200</v>
      </c>
      <c r="I108" t="s">
        <v>741</v>
      </c>
      <c r="J108" s="22">
        <v>45757</v>
      </c>
      <c r="K108">
        <v>116189.2</v>
      </c>
      <c r="L108">
        <v>117094.2</v>
      </c>
      <c r="M108">
        <v>117484.2</v>
      </c>
      <c r="N108">
        <v>116130.9</v>
      </c>
      <c r="O108">
        <v>391050000</v>
      </c>
    </row>
    <row r="109" spans="1:15" x14ac:dyDescent="0.3">
      <c r="A109" t="s">
        <v>740</v>
      </c>
      <c r="B109" s="22">
        <v>44154</v>
      </c>
      <c r="C109">
        <v>472.01</v>
      </c>
      <c r="D109">
        <v>488</v>
      </c>
      <c r="E109">
        <v>472.01</v>
      </c>
      <c r="F109">
        <v>488</v>
      </c>
      <c r="G109">
        <v>200</v>
      </c>
      <c r="I109" t="s">
        <v>741</v>
      </c>
      <c r="J109" s="22">
        <v>45756</v>
      </c>
      <c r="K109">
        <v>114153.2</v>
      </c>
      <c r="L109">
        <v>115092.1</v>
      </c>
      <c r="M109">
        <v>115092.1</v>
      </c>
      <c r="N109">
        <v>112891.5</v>
      </c>
      <c r="O109">
        <v>267600000</v>
      </c>
    </row>
    <row r="110" spans="1:15" x14ac:dyDescent="0.3">
      <c r="A110" t="s">
        <v>740</v>
      </c>
      <c r="B110" s="22">
        <v>44159</v>
      </c>
      <c r="C110">
        <v>480</v>
      </c>
      <c r="D110">
        <v>480</v>
      </c>
      <c r="E110">
        <v>480</v>
      </c>
      <c r="F110">
        <v>480</v>
      </c>
      <c r="G110">
        <v>200</v>
      </c>
      <c r="I110" t="s">
        <v>741</v>
      </c>
      <c r="J110" s="22">
        <v>45755</v>
      </c>
      <c r="K110">
        <v>115532.4</v>
      </c>
      <c r="L110">
        <v>115800.8</v>
      </c>
      <c r="M110">
        <v>116692.3</v>
      </c>
      <c r="N110">
        <v>115560.9</v>
      </c>
      <c r="O110">
        <v>338100000</v>
      </c>
    </row>
    <row r="111" spans="1:15" x14ac:dyDescent="0.3">
      <c r="A111" t="s">
        <v>740</v>
      </c>
      <c r="B111" s="22">
        <v>44160</v>
      </c>
      <c r="C111">
        <v>484</v>
      </c>
      <c r="D111">
        <v>484</v>
      </c>
      <c r="E111">
        <v>484</v>
      </c>
      <c r="F111">
        <v>484</v>
      </c>
      <c r="G111">
        <v>500</v>
      </c>
      <c r="I111" t="s">
        <v>741</v>
      </c>
      <c r="J111" s="22">
        <v>45754</v>
      </c>
      <c r="K111">
        <v>117601.60000000001</v>
      </c>
      <c r="L111">
        <v>117602</v>
      </c>
      <c r="M111">
        <v>110104</v>
      </c>
      <c r="N111">
        <v>114909.5</v>
      </c>
      <c r="O111">
        <v>389416218</v>
      </c>
    </row>
    <row r="112" spans="1:15" x14ac:dyDescent="0.3">
      <c r="A112" t="s">
        <v>740</v>
      </c>
      <c r="B112" s="22">
        <v>44161</v>
      </c>
      <c r="C112">
        <v>480</v>
      </c>
      <c r="D112">
        <v>485</v>
      </c>
      <c r="E112">
        <v>480</v>
      </c>
      <c r="F112">
        <v>480</v>
      </c>
      <c r="G112">
        <v>2800</v>
      </c>
      <c r="I112" t="s">
        <v>741</v>
      </c>
      <c r="J112" s="22">
        <v>45751</v>
      </c>
      <c r="K112">
        <v>119155.2</v>
      </c>
      <c r="L112">
        <v>120796.7</v>
      </c>
      <c r="M112">
        <v>118718.3</v>
      </c>
      <c r="N112">
        <v>118791.7</v>
      </c>
      <c r="O112">
        <v>313410539</v>
      </c>
    </row>
    <row r="113" spans="1:15" x14ac:dyDescent="0.3">
      <c r="A113" t="s">
        <v>740</v>
      </c>
      <c r="B113" s="22">
        <v>44162</v>
      </c>
      <c r="C113">
        <v>479</v>
      </c>
      <c r="D113">
        <v>481</v>
      </c>
      <c r="E113">
        <v>475</v>
      </c>
      <c r="F113">
        <v>480.01</v>
      </c>
      <c r="G113">
        <v>2000</v>
      </c>
      <c r="I113" t="s">
        <v>741</v>
      </c>
      <c r="J113" s="22">
        <v>45750</v>
      </c>
      <c r="K113">
        <v>117873.60000000001</v>
      </c>
      <c r="L113">
        <v>119179.5</v>
      </c>
      <c r="M113">
        <v>117508.1</v>
      </c>
      <c r="N113">
        <v>118938.1</v>
      </c>
      <c r="O113">
        <v>201028266</v>
      </c>
    </row>
    <row r="114" spans="1:15" x14ac:dyDescent="0.3">
      <c r="A114" t="s">
        <v>740</v>
      </c>
      <c r="B114" s="22">
        <v>44165</v>
      </c>
      <c r="C114">
        <v>479.95</v>
      </c>
      <c r="D114">
        <v>479.95</v>
      </c>
      <c r="E114">
        <v>479.95</v>
      </c>
      <c r="F114">
        <v>479.95</v>
      </c>
      <c r="G114">
        <v>300</v>
      </c>
      <c r="I114" t="s">
        <v>741</v>
      </c>
      <c r="J114" s="22">
        <v>45743</v>
      </c>
      <c r="K114">
        <v>118037.7</v>
      </c>
      <c r="L114">
        <v>118147.3</v>
      </c>
      <c r="M114">
        <v>117551.4</v>
      </c>
      <c r="N114">
        <v>117806.7</v>
      </c>
      <c r="O114">
        <v>193474026</v>
      </c>
    </row>
    <row r="115" spans="1:15" x14ac:dyDescent="0.3">
      <c r="A115" t="s">
        <v>740</v>
      </c>
      <c r="B115" s="22">
        <v>44166</v>
      </c>
      <c r="C115">
        <v>475</v>
      </c>
      <c r="D115">
        <v>485</v>
      </c>
      <c r="E115">
        <v>475</v>
      </c>
      <c r="F115">
        <v>482.71</v>
      </c>
      <c r="G115">
        <v>1800</v>
      </c>
      <c r="I115" t="s">
        <v>741</v>
      </c>
      <c r="J115" s="22">
        <v>45742</v>
      </c>
      <c r="K115">
        <v>117935.8</v>
      </c>
      <c r="L115">
        <v>118220.9</v>
      </c>
      <c r="M115">
        <v>117178.2</v>
      </c>
      <c r="N115">
        <v>117772.3</v>
      </c>
      <c r="O115">
        <v>231392631</v>
      </c>
    </row>
    <row r="116" spans="1:15" x14ac:dyDescent="0.3">
      <c r="A116" t="s">
        <v>740</v>
      </c>
      <c r="B116" s="22">
        <v>44167</v>
      </c>
      <c r="C116">
        <v>480</v>
      </c>
      <c r="D116">
        <v>500</v>
      </c>
      <c r="E116">
        <v>480</v>
      </c>
      <c r="F116">
        <v>495.33</v>
      </c>
      <c r="G116">
        <v>1700</v>
      </c>
      <c r="I116" t="s">
        <v>741</v>
      </c>
      <c r="J116" s="22">
        <v>45741</v>
      </c>
      <c r="K116">
        <v>116375.7</v>
      </c>
      <c r="L116">
        <v>116904.6</v>
      </c>
      <c r="M116">
        <v>115877.9</v>
      </c>
      <c r="N116">
        <v>116633.2</v>
      </c>
      <c r="O116">
        <v>158061529</v>
      </c>
    </row>
    <row r="117" spans="1:15" x14ac:dyDescent="0.3">
      <c r="A117" t="s">
        <v>740</v>
      </c>
      <c r="B117" s="22">
        <v>44168</v>
      </c>
      <c r="C117">
        <v>520</v>
      </c>
      <c r="D117">
        <v>520</v>
      </c>
      <c r="E117">
        <v>500</v>
      </c>
      <c r="F117">
        <v>505</v>
      </c>
      <c r="G117">
        <v>3100</v>
      </c>
      <c r="I117" t="s">
        <v>741</v>
      </c>
      <c r="J117" s="22">
        <v>45740</v>
      </c>
      <c r="K117">
        <v>118797.7</v>
      </c>
      <c r="L117">
        <v>118797.7</v>
      </c>
      <c r="M117">
        <v>116257.5</v>
      </c>
      <c r="N117">
        <v>116439.6</v>
      </c>
      <c r="O117">
        <v>167106163</v>
      </c>
    </row>
    <row r="118" spans="1:15" x14ac:dyDescent="0.3">
      <c r="A118" t="s">
        <v>740</v>
      </c>
      <c r="B118" s="22">
        <v>44169</v>
      </c>
      <c r="C118">
        <v>490</v>
      </c>
      <c r="D118">
        <v>500</v>
      </c>
      <c r="E118">
        <v>490</v>
      </c>
      <c r="F118">
        <v>497.85</v>
      </c>
      <c r="G118">
        <v>1900</v>
      </c>
      <c r="I118" t="s">
        <v>741</v>
      </c>
      <c r="J118" s="22">
        <v>45737</v>
      </c>
      <c r="K118">
        <v>119078.9</v>
      </c>
      <c r="L118">
        <v>119405.9</v>
      </c>
      <c r="M118">
        <v>118334.39999999999</v>
      </c>
      <c r="N118">
        <v>118442.2</v>
      </c>
      <c r="O118">
        <v>172210026</v>
      </c>
    </row>
    <row r="119" spans="1:15" x14ac:dyDescent="0.3">
      <c r="A119" t="s">
        <v>740</v>
      </c>
      <c r="B119" s="22">
        <v>44172</v>
      </c>
      <c r="C119">
        <v>495</v>
      </c>
      <c r="D119">
        <v>500</v>
      </c>
      <c r="E119">
        <v>490</v>
      </c>
      <c r="F119">
        <v>495</v>
      </c>
      <c r="G119">
        <v>2200</v>
      </c>
      <c r="I119" t="s">
        <v>741</v>
      </c>
      <c r="J119" s="22">
        <v>45736</v>
      </c>
      <c r="K119">
        <v>118525</v>
      </c>
      <c r="L119">
        <v>119421.8</v>
      </c>
      <c r="M119">
        <v>118444</v>
      </c>
      <c r="N119">
        <v>118769.8</v>
      </c>
      <c r="O119">
        <v>401602764</v>
      </c>
    </row>
    <row r="120" spans="1:15" x14ac:dyDescent="0.3">
      <c r="A120" t="s">
        <v>740</v>
      </c>
      <c r="B120" s="22">
        <v>44173</v>
      </c>
      <c r="C120">
        <v>495</v>
      </c>
      <c r="D120">
        <v>495</v>
      </c>
      <c r="E120">
        <v>495</v>
      </c>
      <c r="F120">
        <v>495</v>
      </c>
      <c r="G120">
        <v>2200</v>
      </c>
      <c r="I120" t="s">
        <v>741</v>
      </c>
      <c r="J120" s="22">
        <v>45735</v>
      </c>
      <c r="K120">
        <v>117198.39999999999</v>
      </c>
      <c r="L120">
        <v>118243.6</v>
      </c>
      <c r="M120">
        <v>116882.8</v>
      </c>
      <c r="N120">
        <v>117974</v>
      </c>
      <c r="O120">
        <v>301111478</v>
      </c>
    </row>
    <row r="121" spans="1:15" x14ac:dyDescent="0.3">
      <c r="A121" t="s">
        <v>740</v>
      </c>
      <c r="B121" s="22">
        <v>44174</v>
      </c>
      <c r="C121">
        <v>495</v>
      </c>
      <c r="D121">
        <v>500</v>
      </c>
      <c r="E121">
        <v>495</v>
      </c>
      <c r="F121">
        <v>500</v>
      </c>
      <c r="G121">
        <v>900</v>
      </c>
      <c r="I121" t="s">
        <v>741</v>
      </c>
      <c r="J121" s="22">
        <v>45734</v>
      </c>
      <c r="K121">
        <v>116657.5</v>
      </c>
      <c r="L121">
        <v>117202.1</v>
      </c>
      <c r="M121">
        <v>116490.8</v>
      </c>
      <c r="N121">
        <v>117001.1</v>
      </c>
      <c r="O121">
        <v>274472128</v>
      </c>
    </row>
    <row r="122" spans="1:15" x14ac:dyDescent="0.3">
      <c r="A122" t="s">
        <v>740</v>
      </c>
      <c r="B122" s="22">
        <v>44175</v>
      </c>
      <c r="C122">
        <v>495</v>
      </c>
      <c r="D122">
        <v>500</v>
      </c>
      <c r="E122">
        <v>495</v>
      </c>
      <c r="F122">
        <v>499.45</v>
      </c>
      <c r="G122">
        <v>4700</v>
      </c>
      <c r="I122" t="s">
        <v>741</v>
      </c>
      <c r="J122" s="22">
        <v>45733</v>
      </c>
      <c r="K122">
        <v>115957.9</v>
      </c>
      <c r="L122">
        <v>116626.8</v>
      </c>
      <c r="M122">
        <v>115883.2</v>
      </c>
      <c r="N122">
        <v>116199.6</v>
      </c>
      <c r="O122">
        <v>286473754</v>
      </c>
    </row>
    <row r="123" spans="1:15" x14ac:dyDescent="0.3">
      <c r="A123" t="s">
        <v>740</v>
      </c>
      <c r="B123" s="22">
        <v>44176</v>
      </c>
      <c r="C123">
        <v>495</v>
      </c>
      <c r="D123">
        <v>495</v>
      </c>
      <c r="E123">
        <v>494</v>
      </c>
      <c r="F123">
        <v>494</v>
      </c>
      <c r="G123">
        <v>800</v>
      </c>
      <c r="I123" t="s">
        <v>741</v>
      </c>
      <c r="J123" s="22">
        <v>45730</v>
      </c>
      <c r="K123">
        <v>115705.3</v>
      </c>
      <c r="L123">
        <v>115731</v>
      </c>
      <c r="M123">
        <v>115162.7</v>
      </c>
      <c r="N123">
        <v>115536.2</v>
      </c>
      <c r="O123">
        <v>205477652</v>
      </c>
    </row>
    <row r="124" spans="1:15" x14ac:dyDescent="0.3">
      <c r="A124" t="s">
        <v>740</v>
      </c>
      <c r="B124" s="22">
        <v>44179</v>
      </c>
      <c r="C124">
        <v>483</v>
      </c>
      <c r="D124">
        <v>501.99</v>
      </c>
      <c r="E124">
        <v>483</v>
      </c>
      <c r="F124">
        <v>501.99</v>
      </c>
      <c r="G124">
        <v>2100</v>
      </c>
      <c r="I124" t="s">
        <v>741</v>
      </c>
      <c r="J124" s="22">
        <v>45729</v>
      </c>
      <c r="K124">
        <v>114429.9</v>
      </c>
      <c r="L124">
        <v>115247.4</v>
      </c>
      <c r="M124">
        <v>114429.9</v>
      </c>
      <c r="N124">
        <v>115094.2</v>
      </c>
      <c r="O124">
        <v>210932828</v>
      </c>
    </row>
    <row r="125" spans="1:15" x14ac:dyDescent="0.3">
      <c r="A125" t="s">
        <v>740</v>
      </c>
      <c r="B125" s="22">
        <v>44180</v>
      </c>
      <c r="C125">
        <v>491.04</v>
      </c>
      <c r="D125">
        <v>494.99</v>
      </c>
      <c r="E125">
        <v>490</v>
      </c>
      <c r="F125">
        <v>491</v>
      </c>
      <c r="G125">
        <v>3900</v>
      </c>
      <c r="I125" t="s">
        <v>741</v>
      </c>
      <c r="J125" s="22">
        <v>45728</v>
      </c>
      <c r="K125">
        <v>114503.4</v>
      </c>
      <c r="L125">
        <v>114661.9</v>
      </c>
      <c r="M125">
        <v>114001.5</v>
      </c>
      <c r="N125">
        <v>114084.5</v>
      </c>
      <c r="O125">
        <v>128435379</v>
      </c>
    </row>
    <row r="126" spans="1:15" x14ac:dyDescent="0.3">
      <c r="A126" t="s">
        <v>740</v>
      </c>
      <c r="B126" s="22">
        <v>44181</v>
      </c>
      <c r="C126">
        <v>499.98</v>
      </c>
      <c r="D126">
        <v>500</v>
      </c>
      <c r="E126">
        <v>490</v>
      </c>
      <c r="F126">
        <v>490</v>
      </c>
      <c r="G126">
        <v>8800</v>
      </c>
      <c r="I126" t="s">
        <v>741</v>
      </c>
      <c r="J126" s="22">
        <v>45727</v>
      </c>
      <c r="K126">
        <v>114180.1</v>
      </c>
      <c r="L126">
        <v>114486.2</v>
      </c>
      <c r="M126">
        <v>113610.3</v>
      </c>
      <c r="N126">
        <v>114177.7</v>
      </c>
      <c r="O126">
        <v>171981292</v>
      </c>
    </row>
    <row r="127" spans="1:15" x14ac:dyDescent="0.3">
      <c r="A127" t="s">
        <v>740</v>
      </c>
      <c r="B127" s="22">
        <v>44182</v>
      </c>
      <c r="C127">
        <v>493.98</v>
      </c>
      <c r="D127">
        <v>502</v>
      </c>
      <c r="E127">
        <v>490</v>
      </c>
      <c r="F127">
        <v>500.04</v>
      </c>
      <c r="G127">
        <v>15600</v>
      </c>
      <c r="I127" t="s">
        <v>741</v>
      </c>
      <c r="J127" s="22">
        <v>45726</v>
      </c>
      <c r="K127">
        <v>114432.8</v>
      </c>
      <c r="L127">
        <v>115048.4</v>
      </c>
      <c r="M127">
        <v>114152.3</v>
      </c>
      <c r="N127">
        <v>114356.3</v>
      </c>
      <c r="O127">
        <v>165905814</v>
      </c>
    </row>
    <row r="128" spans="1:15" x14ac:dyDescent="0.3">
      <c r="A128" t="s">
        <v>740</v>
      </c>
      <c r="B128" s="22">
        <v>44183</v>
      </c>
      <c r="C128">
        <v>501.04</v>
      </c>
      <c r="D128">
        <v>501.04</v>
      </c>
      <c r="E128">
        <v>495</v>
      </c>
      <c r="F128">
        <v>497</v>
      </c>
      <c r="G128">
        <v>3400</v>
      </c>
      <c r="I128" t="s">
        <v>741</v>
      </c>
      <c r="J128" s="22">
        <v>45723</v>
      </c>
      <c r="K128">
        <v>114169.2</v>
      </c>
      <c r="L128">
        <v>114721.60000000001</v>
      </c>
      <c r="M128">
        <v>114169.2</v>
      </c>
      <c r="N128">
        <v>114398.7</v>
      </c>
      <c r="O128">
        <v>233228483</v>
      </c>
    </row>
    <row r="129" spans="1:15" x14ac:dyDescent="0.3">
      <c r="A129" t="s">
        <v>740</v>
      </c>
      <c r="B129" s="22">
        <v>44186</v>
      </c>
      <c r="C129">
        <v>490</v>
      </c>
      <c r="D129">
        <v>498.99</v>
      </c>
      <c r="E129">
        <v>480</v>
      </c>
      <c r="F129">
        <v>482.29</v>
      </c>
      <c r="G129">
        <v>3300</v>
      </c>
      <c r="I129" t="s">
        <v>741</v>
      </c>
      <c r="J129" s="22">
        <v>45722</v>
      </c>
      <c r="K129">
        <v>112506.5</v>
      </c>
      <c r="L129">
        <v>113871.2</v>
      </c>
      <c r="M129">
        <v>112446</v>
      </c>
      <c r="N129">
        <v>114713.2</v>
      </c>
      <c r="O129">
        <v>240888386</v>
      </c>
    </row>
    <row r="130" spans="1:15" x14ac:dyDescent="0.3">
      <c r="A130" t="s">
        <v>740</v>
      </c>
      <c r="B130" s="22">
        <v>44187</v>
      </c>
      <c r="C130">
        <v>475.11</v>
      </c>
      <c r="D130">
        <v>489.99</v>
      </c>
      <c r="E130">
        <v>475.11</v>
      </c>
      <c r="F130">
        <v>482.37</v>
      </c>
      <c r="G130">
        <v>2700</v>
      </c>
      <c r="I130" t="s">
        <v>741</v>
      </c>
      <c r="J130" s="22">
        <v>45721</v>
      </c>
      <c r="K130">
        <v>112952.9</v>
      </c>
      <c r="L130">
        <v>113327.1</v>
      </c>
      <c r="M130">
        <v>112146.1</v>
      </c>
      <c r="N130">
        <v>112253.8</v>
      </c>
      <c r="O130">
        <v>152194164</v>
      </c>
    </row>
    <row r="131" spans="1:15" x14ac:dyDescent="0.3">
      <c r="A131" t="s">
        <v>740</v>
      </c>
      <c r="B131" s="22">
        <v>44188</v>
      </c>
      <c r="C131">
        <v>489.98</v>
      </c>
      <c r="D131">
        <v>490</v>
      </c>
      <c r="E131">
        <v>489.98</v>
      </c>
      <c r="F131">
        <v>489.98</v>
      </c>
      <c r="G131">
        <v>1200</v>
      </c>
      <c r="I131" t="s">
        <v>741</v>
      </c>
      <c r="J131" s="22">
        <v>45720</v>
      </c>
      <c r="K131">
        <v>112106.7</v>
      </c>
      <c r="L131">
        <v>112877</v>
      </c>
      <c r="M131">
        <v>111717.2</v>
      </c>
      <c r="N131">
        <v>112743.8</v>
      </c>
      <c r="O131">
        <v>101172112</v>
      </c>
    </row>
    <row r="132" spans="1:15" x14ac:dyDescent="0.3">
      <c r="A132" t="s">
        <v>740</v>
      </c>
      <c r="B132" s="22">
        <v>44189</v>
      </c>
      <c r="C132">
        <v>499.99</v>
      </c>
      <c r="D132">
        <v>515</v>
      </c>
      <c r="E132">
        <v>480.01</v>
      </c>
      <c r="F132">
        <v>495.86</v>
      </c>
      <c r="G132">
        <v>3900</v>
      </c>
      <c r="I132" t="s">
        <v>741</v>
      </c>
      <c r="J132" s="22">
        <v>45719</v>
      </c>
      <c r="K132">
        <v>113498.6</v>
      </c>
      <c r="L132">
        <v>113591.8</v>
      </c>
      <c r="M132">
        <v>111829.1</v>
      </c>
      <c r="N132">
        <v>111986.9</v>
      </c>
      <c r="O132">
        <v>107997918</v>
      </c>
    </row>
    <row r="133" spans="1:15" x14ac:dyDescent="0.3">
      <c r="A133" t="s">
        <v>740</v>
      </c>
      <c r="B133" s="22">
        <v>44193</v>
      </c>
      <c r="C133">
        <v>461.01</v>
      </c>
      <c r="D133">
        <v>506</v>
      </c>
      <c r="E133">
        <v>461.01</v>
      </c>
      <c r="F133">
        <v>500</v>
      </c>
      <c r="G133">
        <v>300</v>
      </c>
      <c r="I133" t="s">
        <v>741</v>
      </c>
      <c r="J133" s="22">
        <v>45716</v>
      </c>
      <c r="K133">
        <v>113890.7</v>
      </c>
      <c r="L133">
        <v>114266</v>
      </c>
      <c r="M133">
        <v>113201.8</v>
      </c>
      <c r="N133">
        <v>113251.7</v>
      </c>
      <c r="O133">
        <v>231447579</v>
      </c>
    </row>
    <row r="134" spans="1:15" x14ac:dyDescent="0.3">
      <c r="A134" t="s">
        <v>740</v>
      </c>
      <c r="B134" s="22">
        <v>44194</v>
      </c>
      <c r="C134">
        <v>480.03</v>
      </c>
      <c r="D134">
        <v>480.03</v>
      </c>
      <c r="E134">
        <v>480</v>
      </c>
      <c r="F134">
        <v>480</v>
      </c>
      <c r="G134">
        <v>3000</v>
      </c>
      <c r="I134" t="s">
        <v>741</v>
      </c>
      <c r="J134" s="22">
        <v>45715</v>
      </c>
      <c r="K134">
        <v>114045.1</v>
      </c>
      <c r="L134">
        <v>114456.9</v>
      </c>
      <c r="M134">
        <v>113729.5</v>
      </c>
      <c r="N134">
        <v>113784.3</v>
      </c>
      <c r="O134">
        <v>207286392</v>
      </c>
    </row>
    <row r="135" spans="1:15" x14ac:dyDescent="0.3">
      <c r="A135" t="s">
        <v>740</v>
      </c>
      <c r="B135" s="22">
        <v>44195</v>
      </c>
      <c r="C135">
        <v>504.99</v>
      </c>
      <c r="D135">
        <v>504.99</v>
      </c>
      <c r="E135">
        <v>490</v>
      </c>
      <c r="F135">
        <v>503.09</v>
      </c>
      <c r="G135">
        <v>700</v>
      </c>
      <c r="I135" t="s">
        <v>741</v>
      </c>
      <c r="J135" s="22">
        <v>45714</v>
      </c>
      <c r="K135">
        <v>114580.4</v>
      </c>
      <c r="L135">
        <v>114762.9</v>
      </c>
      <c r="M135">
        <v>113849.9</v>
      </c>
      <c r="N135">
        <v>113862.3</v>
      </c>
      <c r="O135">
        <v>333205128</v>
      </c>
    </row>
    <row r="136" spans="1:15" x14ac:dyDescent="0.3">
      <c r="A136" t="s">
        <v>740</v>
      </c>
      <c r="B136" s="22">
        <v>44196</v>
      </c>
      <c r="C136">
        <v>502.5</v>
      </c>
      <c r="D136">
        <v>502.5</v>
      </c>
      <c r="E136">
        <v>500</v>
      </c>
      <c r="F136">
        <v>500</v>
      </c>
      <c r="G136">
        <v>300</v>
      </c>
      <c r="I136" t="s">
        <v>741</v>
      </c>
      <c r="J136" s="22">
        <v>45713</v>
      </c>
      <c r="K136">
        <v>114900.5</v>
      </c>
      <c r="L136">
        <v>115889.60000000001</v>
      </c>
      <c r="M136">
        <v>114178.6</v>
      </c>
      <c r="N136">
        <v>114528.1</v>
      </c>
      <c r="O136">
        <v>290832594</v>
      </c>
    </row>
    <row r="137" spans="1:15" x14ac:dyDescent="0.3">
      <c r="A137" t="s">
        <v>740</v>
      </c>
      <c r="B137" s="22">
        <v>44197</v>
      </c>
      <c r="C137">
        <v>482.01</v>
      </c>
      <c r="D137">
        <v>518</v>
      </c>
      <c r="E137">
        <v>482.01</v>
      </c>
      <c r="F137">
        <v>518</v>
      </c>
      <c r="G137">
        <v>1100</v>
      </c>
      <c r="I137" t="s">
        <v>741</v>
      </c>
      <c r="J137" s="22">
        <v>45712</v>
      </c>
      <c r="K137">
        <v>112700.1</v>
      </c>
      <c r="L137">
        <v>114573.7</v>
      </c>
      <c r="M137">
        <v>111857.3</v>
      </c>
      <c r="N137">
        <v>114330.1</v>
      </c>
      <c r="O137">
        <v>214098048</v>
      </c>
    </row>
    <row r="138" spans="1:15" x14ac:dyDescent="0.3">
      <c r="A138" t="s">
        <v>740</v>
      </c>
      <c r="B138" s="22">
        <v>44200</v>
      </c>
      <c r="C138">
        <v>480</v>
      </c>
      <c r="D138">
        <v>517.99</v>
      </c>
      <c r="E138">
        <v>480</v>
      </c>
      <c r="F138">
        <v>516</v>
      </c>
      <c r="G138">
        <v>3200</v>
      </c>
      <c r="I138" t="s">
        <v>741</v>
      </c>
      <c r="J138" s="22">
        <v>45709</v>
      </c>
      <c r="K138">
        <v>114441.60000000001</v>
      </c>
      <c r="L138">
        <v>114444</v>
      </c>
      <c r="M138">
        <v>112813.9</v>
      </c>
      <c r="N138">
        <v>112800.9</v>
      </c>
      <c r="O138">
        <v>216945811</v>
      </c>
    </row>
    <row r="139" spans="1:15" x14ac:dyDescent="0.3">
      <c r="A139" t="s">
        <v>740</v>
      </c>
      <c r="B139" s="22">
        <v>44201</v>
      </c>
      <c r="C139">
        <v>520.99</v>
      </c>
      <c r="D139">
        <v>520.99</v>
      </c>
      <c r="E139">
        <v>520.99</v>
      </c>
      <c r="F139">
        <v>520.99</v>
      </c>
      <c r="G139">
        <v>100</v>
      </c>
      <c r="I139" t="s">
        <v>741</v>
      </c>
      <c r="J139" s="22">
        <v>45708</v>
      </c>
      <c r="K139">
        <v>113602</v>
      </c>
      <c r="L139">
        <v>114202.1</v>
      </c>
      <c r="M139">
        <v>113525.9</v>
      </c>
      <c r="N139">
        <v>113739.2</v>
      </c>
      <c r="O139">
        <v>507746834</v>
      </c>
    </row>
    <row r="140" spans="1:15" x14ac:dyDescent="0.3">
      <c r="A140" t="s">
        <v>740</v>
      </c>
      <c r="B140" s="22">
        <v>44202</v>
      </c>
      <c r="C140">
        <v>517.99</v>
      </c>
      <c r="D140">
        <v>520</v>
      </c>
      <c r="E140">
        <v>517.99</v>
      </c>
      <c r="F140">
        <v>520</v>
      </c>
      <c r="G140">
        <v>20100</v>
      </c>
      <c r="I140" t="s">
        <v>741</v>
      </c>
      <c r="J140" s="22">
        <v>45707</v>
      </c>
      <c r="K140">
        <v>113465.7</v>
      </c>
      <c r="L140">
        <v>114029.8</v>
      </c>
      <c r="M140">
        <v>113060.3</v>
      </c>
      <c r="N140">
        <v>113342.39999999999</v>
      </c>
      <c r="O140">
        <v>461111152</v>
      </c>
    </row>
    <row r="141" spans="1:15" x14ac:dyDescent="0.3">
      <c r="A141" t="s">
        <v>740</v>
      </c>
      <c r="B141" s="22">
        <v>44203</v>
      </c>
      <c r="C141">
        <v>510</v>
      </c>
      <c r="D141">
        <v>510</v>
      </c>
      <c r="E141">
        <v>500</v>
      </c>
      <c r="F141">
        <v>500</v>
      </c>
      <c r="G141">
        <v>1300</v>
      </c>
      <c r="I141" t="s">
        <v>741</v>
      </c>
      <c r="J141" s="22">
        <v>45706</v>
      </c>
      <c r="K141">
        <v>112023.3</v>
      </c>
      <c r="L141">
        <v>113252.5</v>
      </c>
      <c r="M141">
        <v>111642</v>
      </c>
      <c r="N141">
        <v>113088.5</v>
      </c>
      <c r="O141">
        <v>348503860</v>
      </c>
    </row>
    <row r="142" spans="1:15" x14ac:dyDescent="0.3">
      <c r="A142" t="s">
        <v>740</v>
      </c>
      <c r="B142" s="22">
        <v>44204</v>
      </c>
      <c r="C142">
        <v>500.01</v>
      </c>
      <c r="D142">
        <v>500.01</v>
      </c>
      <c r="E142">
        <v>485.01</v>
      </c>
      <c r="F142">
        <v>492.11</v>
      </c>
      <c r="G142">
        <v>1500</v>
      </c>
      <c r="I142" t="s">
        <v>741</v>
      </c>
      <c r="J142" s="22">
        <v>45705</v>
      </c>
      <c r="K142">
        <v>112283.8</v>
      </c>
      <c r="L142">
        <v>112524.8</v>
      </c>
      <c r="M142">
        <v>111513.7</v>
      </c>
      <c r="N142">
        <v>111743.5</v>
      </c>
      <c r="O142">
        <v>295854722</v>
      </c>
    </row>
    <row r="143" spans="1:15" x14ac:dyDescent="0.3">
      <c r="A143" t="s">
        <v>740</v>
      </c>
      <c r="B143" s="22">
        <v>44207</v>
      </c>
      <c r="C143">
        <v>499.99</v>
      </c>
      <c r="D143">
        <v>500</v>
      </c>
      <c r="E143">
        <v>485.01</v>
      </c>
      <c r="F143">
        <v>497.94</v>
      </c>
      <c r="G143">
        <v>8100</v>
      </c>
      <c r="I143" t="s">
        <v>741</v>
      </c>
      <c r="J143" s="22">
        <v>45702</v>
      </c>
      <c r="K143">
        <v>112085.3</v>
      </c>
      <c r="L143">
        <v>113482.1</v>
      </c>
      <c r="M143">
        <v>111861.6</v>
      </c>
      <c r="N143">
        <v>112085.3</v>
      </c>
      <c r="O143">
        <v>238575951</v>
      </c>
    </row>
    <row r="144" spans="1:15" x14ac:dyDescent="0.3">
      <c r="A144" t="s">
        <v>740</v>
      </c>
      <c r="B144" s="22">
        <v>44208</v>
      </c>
      <c r="C144">
        <v>500</v>
      </c>
      <c r="D144">
        <v>500</v>
      </c>
      <c r="E144">
        <v>498</v>
      </c>
      <c r="F144">
        <v>498</v>
      </c>
      <c r="G144">
        <v>500</v>
      </c>
      <c r="I144" t="s">
        <v>741</v>
      </c>
      <c r="J144" s="22">
        <v>45701</v>
      </c>
      <c r="K144">
        <v>113023.2</v>
      </c>
      <c r="L144">
        <v>113477.7</v>
      </c>
      <c r="M144">
        <v>112540.1</v>
      </c>
      <c r="N144">
        <v>112564.1</v>
      </c>
      <c r="O144">
        <v>289287556</v>
      </c>
    </row>
    <row r="145" spans="1:15" x14ac:dyDescent="0.3">
      <c r="A145" t="s">
        <v>740</v>
      </c>
      <c r="B145" s="22">
        <v>44209</v>
      </c>
      <c r="C145">
        <v>490.5</v>
      </c>
      <c r="D145">
        <v>500</v>
      </c>
      <c r="E145">
        <v>490.5</v>
      </c>
      <c r="F145">
        <v>500</v>
      </c>
      <c r="G145">
        <v>900</v>
      </c>
      <c r="I145" t="s">
        <v>741</v>
      </c>
      <c r="J145" s="22">
        <v>45700</v>
      </c>
      <c r="K145">
        <v>113302.7</v>
      </c>
      <c r="L145">
        <v>113436.7</v>
      </c>
      <c r="M145">
        <v>112621.1</v>
      </c>
      <c r="N145">
        <v>112924.9</v>
      </c>
      <c r="O145">
        <v>399903877</v>
      </c>
    </row>
    <row r="146" spans="1:15" x14ac:dyDescent="0.3">
      <c r="A146" t="s">
        <v>740</v>
      </c>
      <c r="B146" s="22">
        <v>44210</v>
      </c>
      <c r="C146">
        <v>499.99</v>
      </c>
      <c r="D146">
        <v>499.99</v>
      </c>
      <c r="E146">
        <v>499.99</v>
      </c>
      <c r="F146">
        <v>499.99</v>
      </c>
      <c r="G146">
        <v>100</v>
      </c>
      <c r="I146" t="s">
        <v>741</v>
      </c>
      <c r="J146" s="22">
        <v>45699</v>
      </c>
      <c r="K146">
        <v>111834.2</v>
      </c>
      <c r="L146">
        <v>113233.4</v>
      </c>
      <c r="M146">
        <v>111834.2</v>
      </c>
      <c r="N146">
        <v>113010.4</v>
      </c>
      <c r="O146">
        <v>244301553</v>
      </c>
    </row>
    <row r="147" spans="1:15" x14ac:dyDescent="0.3">
      <c r="A147" t="s">
        <v>740</v>
      </c>
      <c r="B147" s="22">
        <v>44211</v>
      </c>
      <c r="C147">
        <v>483.1</v>
      </c>
      <c r="D147">
        <v>483.1</v>
      </c>
      <c r="E147">
        <v>483.1</v>
      </c>
      <c r="F147">
        <v>483.1</v>
      </c>
      <c r="G147">
        <v>100</v>
      </c>
      <c r="I147" t="s">
        <v>741</v>
      </c>
      <c r="J147" s="22">
        <v>45698</v>
      </c>
      <c r="K147">
        <v>110610.8</v>
      </c>
      <c r="L147">
        <v>111622.7</v>
      </c>
      <c r="M147">
        <v>109948.6</v>
      </c>
      <c r="N147">
        <v>111378</v>
      </c>
      <c r="O147">
        <v>193051971</v>
      </c>
    </row>
    <row r="148" spans="1:15" x14ac:dyDescent="0.3">
      <c r="A148" t="s">
        <v>740</v>
      </c>
      <c r="B148" s="22">
        <v>44214</v>
      </c>
      <c r="C148">
        <v>483.1</v>
      </c>
      <c r="D148">
        <v>485</v>
      </c>
      <c r="E148">
        <v>476.05</v>
      </c>
      <c r="F148">
        <v>485</v>
      </c>
      <c r="G148">
        <v>5100</v>
      </c>
      <c r="I148" t="s">
        <v>741</v>
      </c>
      <c r="J148" s="22">
        <v>45695</v>
      </c>
      <c r="K148">
        <v>110575.3</v>
      </c>
      <c r="L148">
        <v>110905.1</v>
      </c>
      <c r="M148">
        <v>109686.5</v>
      </c>
      <c r="N148">
        <v>110322.9</v>
      </c>
      <c r="O148">
        <v>129185285</v>
      </c>
    </row>
    <row r="149" spans="1:15" x14ac:dyDescent="0.3">
      <c r="A149" t="s">
        <v>740</v>
      </c>
      <c r="B149" s="22">
        <v>44215</v>
      </c>
      <c r="C149">
        <v>491.87</v>
      </c>
      <c r="D149">
        <v>492</v>
      </c>
      <c r="E149">
        <v>491.8</v>
      </c>
      <c r="F149">
        <v>492</v>
      </c>
      <c r="G149">
        <v>700</v>
      </c>
      <c r="I149" t="s">
        <v>741</v>
      </c>
      <c r="J149" s="22">
        <v>45694</v>
      </c>
      <c r="K149">
        <v>112054</v>
      </c>
      <c r="L149">
        <v>112234.2</v>
      </c>
      <c r="M149">
        <v>109405.5</v>
      </c>
      <c r="N149">
        <v>110301.2</v>
      </c>
      <c r="O149">
        <v>174301204</v>
      </c>
    </row>
    <row r="150" spans="1:15" x14ac:dyDescent="0.3">
      <c r="A150" t="s">
        <v>740</v>
      </c>
      <c r="B150" s="22">
        <v>44217</v>
      </c>
      <c r="C150">
        <v>497</v>
      </c>
      <c r="D150">
        <v>500</v>
      </c>
      <c r="E150">
        <v>497</v>
      </c>
      <c r="F150">
        <v>500</v>
      </c>
      <c r="G150">
        <v>2200</v>
      </c>
      <c r="I150" t="s">
        <v>741</v>
      </c>
      <c r="J150" s="22">
        <v>45692</v>
      </c>
      <c r="K150">
        <v>113091.7</v>
      </c>
      <c r="L150">
        <v>113649.1</v>
      </c>
      <c r="M150">
        <v>111828.1</v>
      </c>
      <c r="N150">
        <v>111935.4</v>
      </c>
      <c r="O150">
        <v>170645912</v>
      </c>
    </row>
    <row r="151" spans="1:15" x14ac:dyDescent="0.3">
      <c r="A151" t="s">
        <v>740</v>
      </c>
      <c r="B151" s="22">
        <v>44218</v>
      </c>
      <c r="C151">
        <v>500</v>
      </c>
      <c r="D151">
        <v>503</v>
      </c>
      <c r="E151">
        <v>500</v>
      </c>
      <c r="F151">
        <v>503</v>
      </c>
      <c r="G151">
        <v>1300</v>
      </c>
      <c r="I151" t="s">
        <v>741</v>
      </c>
      <c r="J151" s="22">
        <v>45691</v>
      </c>
      <c r="K151">
        <v>114549.9</v>
      </c>
      <c r="L151">
        <v>114620.8</v>
      </c>
      <c r="M151">
        <v>112681.3</v>
      </c>
      <c r="N151">
        <v>112745</v>
      </c>
      <c r="O151">
        <v>165869340</v>
      </c>
    </row>
    <row r="152" spans="1:15" x14ac:dyDescent="0.3">
      <c r="A152" t="s">
        <v>740</v>
      </c>
      <c r="B152" s="22">
        <v>44221</v>
      </c>
      <c r="C152">
        <v>500</v>
      </c>
      <c r="D152">
        <v>503</v>
      </c>
      <c r="E152">
        <v>490.03</v>
      </c>
      <c r="F152">
        <v>492.01</v>
      </c>
      <c r="G152">
        <v>2100</v>
      </c>
      <c r="I152" t="s">
        <v>741</v>
      </c>
      <c r="J152" s="22">
        <v>45688</v>
      </c>
      <c r="K152">
        <v>113746</v>
      </c>
      <c r="L152">
        <v>115107</v>
      </c>
      <c r="M152">
        <v>113692.9</v>
      </c>
      <c r="N152">
        <v>114255.7</v>
      </c>
      <c r="O152">
        <v>250677180</v>
      </c>
    </row>
    <row r="153" spans="1:15" x14ac:dyDescent="0.3">
      <c r="A153" t="s">
        <v>740</v>
      </c>
      <c r="B153" s="22">
        <v>44222</v>
      </c>
      <c r="C153">
        <v>485.21</v>
      </c>
      <c r="D153">
        <v>495</v>
      </c>
      <c r="E153">
        <v>485</v>
      </c>
      <c r="F153">
        <v>491.51</v>
      </c>
      <c r="G153">
        <v>500</v>
      </c>
      <c r="I153" t="s">
        <v>741</v>
      </c>
      <c r="J153" s="22">
        <v>45687</v>
      </c>
      <c r="K153">
        <v>111805.7</v>
      </c>
      <c r="L153">
        <v>113400.6</v>
      </c>
      <c r="M153">
        <v>111805.7</v>
      </c>
      <c r="N153">
        <v>113206.39999999999</v>
      </c>
      <c r="O153">
        <v>172244205</v>
      </c>
    </row>
    <row r="154" spans="1:15" x14ac:dyDescent="0.3">
      <c r="A154" t="s">
        <v>740</v>
      </c>
      <c r="B154" s="22">
        <v>44223</v>
      </c>
      <c r="C154">
        <v>500</v>
      </c>
      <c r="D154">
        <v>500</v>
      </c>
      <c r="E154">
        <v>490</v>
      </c>
      <c r="F154">
        <v>499.8</v>
      </c>
      <c r="G154">
        <v>4200</v>
      </c>
      <c r="I154" t="s">
        <v>741</v>
      </c>
      <c r="J154" s="22">
        <v>45686</v>
      </c>
      <c r="K154">
        <v>112274.4</v>
      </c>
      <c r="L154">
        <v>112569.9</v>
      </c>
      <c r="M154">
        <v>111157.2</v>
      </c>
      <c r="N154">
        <v>111487.4</v>
      </c>
      <c r="O154">
        <v>201920600</v>
      </c>
    </row>
    <row r="155" spans="1:15" x14ac:dyDescent="0.3">
      <c r="A155" t="s">
        <v>740</v>
      </c>
      <c r="B155" s="22">
        <v>44224</v>
      </c>
      <c r="C155">
        <v>484.01</v>
      </c>
      <c r="D155">
        <v>500</v>
      </c>
      <c r="E155">
        <v>480.21</v>
      </c>
      <c r="F155">
        <v>494</v>
      </c>
      <c r="G155">
        <v>3200</v>
      </c>
      <c r="I155" t="s">
        <v>741</v>
      </c>
      <c r="J155" s="22">
        <v>45685</v>
      </c>
      <c r="K155">
        <v>113398.3</v>
      </c>
      <c r="L155">
        <v>113644.7</v>
      </c>
      <c r="M155">
        <v>111435</v>
      </c>
      <c r="N155">
        <v>112030.39999999999</v>
      </c>
      <c r="O155">
        <v>211433151</v>
      </c>
    </row>
    <row r="156" spans="1:15" x14ac:dyDescent="0.3">
      <c r="A156" t="s">
        <v>740</v>
      </c>
      <c r="B156" s="22">
        <v>44225</v>
      </c>
      <c r="C156">
        <v>499.99</v>
      </c>
      <c r="D156">
        <v>517</v>
      </c>
      <c r="E156">
        <v>480.5</v>
      </c>
      <c r="F156">
        <v>501.73</v>
      </c>
      <c r="G156">
        <v>3900</v>
      </c>
      <c r="I156" t="s">
        <v>741</v>
      </c>
      <c r="J156" s="22">
        <v>45684</v>
      </c>
      <c r="K156">
        <v>115075.9</v>
      </c>
      <c r="L156">
        <v>115596.9</v>
      </c>
      <c r="M156">
        <v>113482.2</v>
      </c>
      <c r="N156">
        <v>113520.3</v>
      </c>
      <c r="O156">
        <v>231195606</v>
      </c>
    </row>
    <row r="157" spans="1:15" x14ac:dyDescent="0.3">
      <c r="A157" t="s">
        <v>740</v>
      </c>
      <c r="B157" s="22">
        <v>44228</v>
      </c>
      <c r="C157">
        <v>501.01</v>
      </c>
      <c r="D157">
        <v>501.01</v>
      </c>
      <c r="E157">
        <v>491.2</v>
      </c>
      <c r="F157">
        <v>491.22</v>
      </c>
      <c r="G157">
        <v>700</v>
      </c>
      <c r="I157" t="s">
        <v>741</v>
      </c>
      <c r="J157" s="22">
        <v>45681</v>
      </c>
      <c r="K157">
        <v>114407.7</v>
      </c>
      <c r="L157">
        <v>115779.1</v>
      </c>
      <c r="M157">
        <v>114383.2</v>
      </c>
      <c r="N157">
        <v>114880.5</v>
      </c>
      <c r="O157">
        <v>280356255</v>
      </c>
    </row>
    <row r="158" spans="1:15" x14ac:dyDescent="0.3">
      <c r="A158" t="s">
        <v>740</v>
      </c>
      <c r="B158" s="22">
        <v>44229</v>
      </c>
      <c r="C158">
        <v>492</v>
      </c>
      <c r="D158">
        <v>493</v>
      </c>
      <c r="E158">
        <v>492</v>
      </c>
      <c r="F158">
        <v>492.33</v>
      </c>
      <c r="G158">
        <v>300</v>
      </c>
      <c r="I158" t="s">
        <v>741</v>
      </c>
      <c r="J158" s="22">
        <v>45680</v>
      </c>
      <c r="K158">
        <v>113580.2</v>
      </c>
      <c r="L158">
        <v>114319.6</v>
      </c>
      <c r="M158">
        <v>113234.3</v>
      </c>
      <c r="N158">
        <v>114037.8</v>
      </c>
      <c r="O158">
        <v>374094135</v>
      </c>
    </row>
    <row r="159" spans="1:15" x14ac:dyDescent="0.3">
      <c r="A159" t="s">
        <v>740</v>
      </c>
      <c r="B159" s="22">
        <v>44230</v>
      </c>
      <c r="C159">
        <v>492</v>
      </c>
      <c r="D159">
        <v>492</v>
      </c>
      <c r="E159">
        <v>492</v>
      </c>
      <c r="F159">
        <v>492</v>
      </c>
      <c r="G159">
        <v>700</v>
      </c>
      <c r="I159" t="s">
        <v>741</v>
      </c>
      <c r="J159" s="22">
        <v>45679</v>
      </c>
      <c r="K159">
        <v>114996.3</v>
      </c>
      <c r="L159">
        <v>115256.2</v>
      </c>
      <c r="M159">
        <v>113359.4</v>
      </c>
      <c r="N159">
        <v>113443.4</v>
      </c>
      <c r="O159">
        <v>358354842</v>
      </c>
    </row>
    <row r="160" spans="1:15" x14ac:dyDescent="0.3">
      <c r="A160" t="s">
        <v>740</v>
      </c>
      <c r="B160" s="22">
        <v>44231</v>
      </c>
      <c r="C160">
        <v>492</v>
      </c>
      <c r="D160">
        <v>493</v>
      </c>
      <c r="E160">
        <v>492</v>
      </c>
      <c r="F160">
        <v>492</v>
      </c>
      <c r="G160">
        <v>300</v>
      </c>
      <c r="I160" t="s">
        <v>741</v>
      </c>
      <c r="J160" s="22">
        <v>45678</v>
      </c>
      <c r="K160">
        <v>116320.3</v>
      </c>
      <c r="L160">
        <v>116424.9</v>
      </c>
      <c r="M160">
        <v>114783.7</v>
      </c>
      <c r="N160">
        <v>115042.3</v>
      </c>
      <c r="O160">
        <v>338091446</v>
      </c>
    </row>
    <row r="161" spans="1:15" x14ac:dyDescent="0.3">
      <c r="A161" t="s">
        <v>740</v>
      </c>
      <c r="B161" s="22">
        <v>44235</v>
      </c>
      <c r="C161">
        <v>482.09</v>
      </c>
      <c r="D161">
        <v>489.99</v>
      </c>
      <c r="E161">
        <v>482.09</v>
      </c>
      <c r="F161">
        <v>489.99</v>
      </c>
      <c r="G161">
        <v>200</v>
      </c>
      <c r="I161" t="s">
        <v>741</v>
      </c>
      <c r="J161" s="22">
        <v>45677</v>
      </c>
      <c r="K161">
        <v>115868.9</v>
      </c>
      <c r="L161">
        <v>116276.4</v>
      </c>
      <c r="M161">
        <v>115668.1</v>
      </c>
      <c r="N161">
        <v>115844.8</v>
      </c>
      <c r="O161">
        <v>268341356</v>
      </c>
    </row>
    <row r="162" spans="1:15" x14ac:dyDescent="0.3">
      <c r="A162" t="s">
        <v>740</v>
      </c>
      <c r="B162" s="22">
        <v>44236</v>
      </c>
      <c r="C162">
        <v>482.02</v>
      </c>
      <c r="D162">
        <v>485.05</v>
      </c>
      <c r="E162">
        <v>482.01</v>
      </c>
      <c r="F162">
        <v>485.05</v>
      </c>
      <c r="G162">
        <v>300</v>
      </c>
      <c r="I162" t="s">
        <v>741</v>
      </c>
      <c r="J162" s="22">
        <v>45674</v>
      </c>
      <c r="K162">
        <v>114060.4</v>
      </c>
      <c r="L162">
        <v>115356.1</v>
      </c>
      <c r="M162">
        <v>113572</v>
      </c>
      <c r="N162">
        <v>115272.1</v>
      </c>
      <c r="O162">
        <v>212258376</v>
      </c>
    </row>
    <row r="163" spans="1:15" x14ac:dyDescent="0.3">
      <c r="A163" t="s">
        <v>740</v>
      </c>
      <c r="B163" s="22">
        <v>44238</v>
      </c>
      <c r="C163">
        <v>499.79</v>
      </c>
      <c r="D163">
        <v>499.79</v>
      </c>
      <c r="E163">
        <v>473.81</v>
      </c>
      <c r="F163">
        <v>473.81</v>
      </c>
      <c r="G163">
        <v>200</v>
      </c>
      <c r="I163" t="s">
        <v>741</v>
      </c>
      <c r="J163" s="22">
        <v>45673</v>
      </c>
      <c r="K163">
        <v>114801</v>
      </c>
      <c r="L163">
        <v>114884.6</v>
      </c>
      <c r="M163">
        <v>113630.5</v>
      </c>
      <c r="N163">
        <v>113836.7</v>
      </c>
      <c r="O163">
        <v>176924174</v>
      </c>
    </row>
    <row r="164" spans="1:15" x14ac:dyDescent="0.3">
      <c r="A164" t="s">
        <v>740</v>
      </c>
      <c r="B164" s="22">
        <v>44239</v>
      </c>
      <c r="C164">
        <v>484.99</v>
      </c>
      <c r="D164">
        <v>485</v>
      </c>
      <c r="E164">
        <v>484.99</v>
      </c>
      <c r="F164">
        <v>485</v>
      </c>
      <c r="G164">
        <v>700</v>
      </c>
      <c r="I164" t="s">
        <v>741</v>
      </c>
      <c r="J164" s="22">
        <v>45672</v>
      </c>
      <c r="K164">
        <v>115360.6</v>
      </c>
      <c r="L164">
        <v>115773.4</v>
      </c>
      <c r="M164">
        <v>114298.3</v>
      </c>
      <c r="N164">
        <v>114495.7</v>
      </c>
      <c r="O164">
        <v>236604730</v>
      </c>
    </row>
    <row r="165" spans="1:15" x14ac:dyDescent="0.3">
      <c r="A165" t="s">
        <v>740</v>
      </c>
      <c r="B165" s="22">
        <v>44242</v>
      </c>
      <c r="C165">
        <v>472</v>
      </c>
      <c r="D165">
        <v>495</v>
      </c>
      <c r="E165">
        <v>471</v>
      </c>
      <c r="F165">
        <v>494.5</v>
      </c>
      <c r="G165">
        <v>7100</v>
      </c>
      <c r="I165" t="s">
        <v>741</v>
      </c>
      <c r="J165" s="22">
        <v>45671</v>
      </c>
      <c r="K165">
        <v>114541.5</v>
      </c>
      <c r="L165">
        <v>115044.8</v>
      </c>
      <c r="M165">
        <v>113836.6</v>
      </c>
      <c r="N165">
        <v>114804.2</v>
      </c>
      <c r="O165">
        <v>258818915</v>
      </c>
    </row>
    <row r="166" spans="1:15" x14ac:dyDescent="0.3">
      <c r="A166" t="s">
        <v>740</v>
      </c>
      <c r="B166" s="22">
        <v>44244</v>
      </c>
      <c r="C166">
        <v>480</v>
      </c>
      <c r="D166">
        <v>480.01</v>
      </c>
      <c r="E166">
        <v>472</v>
      </c>
      <c r="F166">
        <v>472</v>
      </c>
      <c r="G166">
        <v>9500</v>
      </c>
      <c r="I166" t="s">
        <v>741</v>
      </c>
      <c r="J166" s="22">
        <v>45670</v>
      </c>
      <c r="K166">
        <v>113715.5</v>
      </c>
      <c r="L166">
        <v>114496.1</v>
      </c>
      <c r="M166">
        <v>113083.9</v>
      </c>
      <c r="N166">
        <v>114230.1</v>
      </c>
      <c r="O166">
        <v>198488649</v>
      </c>
    </row>
    <row r="167" spans="1:15" x14ac:dyDescent="0.3">
      <c r="A167" t="s">
        <v>740</v>
      </c>
      <c r="B167" s="22">
        <v>44245</v>
      </c>
      <c r="C167">
        <v>479.5</v>
      </c>
      <c r="D167">
        <v>479.5</v>
      </c>
      <c r="E167">
        <v>479.5</v>
      </c>
      <c r="F167">
        <v>479.5</v>
      </c>
      <c r="G167">
        <v>6500</v>
      </c>
      <c r="I167" t="s">
        <v>741</v>
      </c>
      <c r="J167" s="22">
        <v>45667</v>
      </c>
      <c r="K167">
        <v>112544.6</v>
      </c>
      <c r="L167">
        <v>113554.1</v>
      </c>
      <c r="M167">
        <v>112013.6</v>
      </c>
      <c r="N167">
        <v>113247.3</v>
      </c>
      <c r="O167">
        <v>216223504</v>
      </c>
    </row>
    <row r="168" spans="1:15" x14ac:dyDescent="0.3">
      <c r="A168" t="s">
        <v>740</v>
      </c>
      <c r="B168" s="22">
        <v>44246</v>
      </c>
      <c r="C168">
        <v>455.01</v>
      </c>
      <c r="D168">
        <v>470</v>
      </c>
      <c r="E168">
        <v>444</v>
      </c>
      <c r="F168">
        <v>451.35</v>
      </c>
      <c r="G168">
        <v>13300</v>
      </c>
      <c r="I168" t="s">
        <v>741</v>
      </c>
      <c r="J168" s="22">
        <v>45666</v>
      </c>
      <c r="K168">
        <v>114313</v>
      </c>
      <c r="L168">
        <v>114330</v>
      </c>
      <c r="M168">
        <v>112594.7</v>
      </c>
      <c r="N168">
        <v>112638.3</v>
      </c>
      <c r="O168">
        <v>268882362</v>
      </c>
    </row>
    <row r="169" spans="1:15" x14ac:dyDescent="0.3">
      <c r="A169" t="s">
        <v>740</v>
      </c>
      <c r="B169" s="22">
        <v>44249</v>
      </c>
      <c r="C169">
        <v>464.98</v>
      </c>
      <c r="D169">
        <v>464.98</v>
      </c>
      <c r="E169">
        <v>445.02</v>
      </c>
      <c r="F169">
        <v>450</v>
      </c>
      <c r="G169">
        <v>4700</v>
      </c>
      <c r="I169" t="s">
        <v>741</v>
      </c>
      <c r="J169" s="22">
        <v>45665</v>
      </c>
      <c r="K169">
        <v>116591.1</v>
      </c>
      <c r="L169">
        <v>117750.2</v>
      </c>
      <c r="M169">
        <v>113847</v>
      </c>
      <c r="N169">
        <v>114148.5</v>
      </c>
      <c r="O169">
        <v>254281505</v>
      </c>
    </row>
    <row r="170" spans="1:15" x14ac:dyDescent="0.3">
      <c r="A170" t="s">
        <v>740</v>
      </c>
      <c r="B170" s="22">
        <v>44250</v>
      </c>
      <c r="C170">
        <v>459.99</v>
      </c>
      <c r="D170">
        <v>459.99</v>
      </c>
      <c r="E170">
        <v>450</v>
      </c>
      <c r="F170">
        <v>450</v>
      </c>
      <c r="G170">
        <v>5500</v>
      </c>
      <c r="I170" t="s">
        <v>741</v>
      </c>
      <c r="J170" s="22">
        <v>45664</v>
      </c>
      <c r="K170">
        <v>116667.6</v>
      </c>
      <c r="L170">
        <v>116843.4</v>
      </c>
      <c r="M170">
        <v>113677.5</v>
      </c>
      <c r="N170">
        <v>116052.7</v>
      </c>
      <c r="O170">
        <v>401226818</v>
      </c>
    </row>
    <row r="171" spans="1:15" x14ac:dyDescent="0.3">
      <c r="A171" t="s">
        <v>740</v>
      </c>
      <c r="B171" s="22">
        <v>44252</v>
      </c>
      <c r="C171">
        <v>441.11</v>
      </c>
      <c r="D171">
        <v>470</v>
      </c>
      <c r="E171">
        <v>438.1</v>
      </c>
      <c r="F171">
        <v>464.11</v>
      </c>
      <c r="G171">
        <v>1800</v>
      </c>
      <c r="I171" t="s">
        <v>741</v>
      </c>
      <c r="J171" s="22">
        <v>45663</v>
      </c>
      <c r="K171">
        <v>118309.5</v>
      </c>
      <c r="L171">
        <v>118735.1</v>
      </c>
      <c r="M171">
        <v>115941.9</v>
      </c>
      <c r="N171">
        <v>116255.1</v>
      </c>
      <c r="O171">
        <v>369827568</v>
      </c>
    </row>
    <row r="172" spans="1:15" x14ac:dyDescent="0.3">
      <c r="A172" t="s">
        <v>740</v>
      </c>
      <c r="B172" s="22">
        <v>44253</v>
      </c>
      <c r="C172">
        <v>450.01</v>
      </c>
      <c r="D172">
        <v>452</v>
      </c>
      <c r="E172">
        <v>440</v>
      </c>
      <c r="F172">
        <v>441.48</v>
      </c>
      <c r="G172">
        <v>6000</v>
      </c>
      <c r="I172" t="s">
        <v>741</v>
      </c>
      <c r="J172" s="22">
        <v>45660</v>
      </c>
      <c r="K172">
        <v>117484.9</v>
      </c>
      <c r="L172">
        <v>117891.6</v>
      </c>
      <c r="M172">
        <v>115580</v>
      </c>
      <c r="N172">
        <v>117587</v>
      </c>
      <c r="O172">
        <v>398069663</v>
      </c>
    </row>
    <row r="173" spans="1:15" x14ac:dyDescent="0.3">
      <c r="A173" t="s">
        <v>740</v>
      </c>
      <c r="B173" s="22">
        <v>44256</v>
      </c>
      <c r="C173">
        <v>449.99</v>
      </c>
      <c r="D173">
        <v>449.99</v>
      </c>
      <c r="E173">
        <v>435</v>
      </c>
      <c r="F173">
        <v>435</v>
      </c>
      <c r="G173">
        <v>200</v>
      </c>
      <c r="I173" t="s">
        <v>741</v>
      </c>
      <c r="J173" s="22">
        <v>45659</v>
      </c>
      <c r="K173">
        <v>117150.3</v>
      </c>
      <c r="L173">
        <v>118367.8</v>
      </c>
      <c r="M173">
        <v>116857.60000000001</v>
      </c>
      <c r="N173">
        <v>117119.7</v>
      </c>
      <c r="O173">
        <v>383715356</v>
      </c>
    </row>
    <row r="174" spans="1:15" x14ac:dyDescent="0.3">
      <c r="A174" t="s">
        <v>740</v>
      </c>
      <c r="B174" s="22">
        <v>44257</v>
      </c>
      <c r="C174">
        <v>435.01</v>
      </c>
      <c r="D174">
        <v>450</v>
      </c>
      <c r="E174">
        <v>435.01</v>
      </c>
      <c r="F174">
        <v>448.24</v>
      </c>
      <c r="G174">
        <v>4500</v>
      </c>
      <c r="I174" t="s">
        <v>741</v>
      </c>
      <c r="J174" s="22">
        <v>45658</v>
      </c>
      <c r="K174">
        <v>115258.1</v>
      </c>
      <c r="L174">
        <v>117341</v>
      </c>
      <c r="M174">
        <v>114719.9</v>
      </c>
      <c r="N174">
        <v>117008.1</v>
      </c>
      <c r="O174">
        <v>465169788</v>
      </c>
    </row>
    <row r="175" spans="1:15" x14ac:dyDescent="0.3">
      <c r="A175" t="s">
        <v>740</v>
      </c>
      <c r="B175" s="22">
        <v>44258</v>
      </c>
      <c r="C175">
        <v>449.5</v>
      </c>
      <c r="D175">
        <v>450</v>
      </c>
      <c r="E175">
        <v>440.01</v>
      </c>
      <c r="F175">
        <v>450</v>
      </c>
      <c r="G175">
        <v>3600</v>
      </c>
      <c r="I175" t="s">
        <v>741</v>
      </c>
      <c r="J175" s="22">
        <v>45657</v>
      </c>
      <c r="K175">
        <v>116700</v>
      </c>
      <c r="L175">
        <v>116700</v>
      </c>
      <c r="M175">
        <v>114804.8</v>
      </c>
      <c r="N175">
        <v>115126.9</v>
      </c>
      <c r="O175">
        <v>580521510</v>
      </c>
    </row>
    <row r="176" spans="1:15" x14ac:dyDescent="0.3">
      <c r="A176" t="s">
        <v>740</v>
      </c>
      <c r="B176" s="22">
        <v>44259</v>
      </c>
      <c r="C176">
        <v>450</v>
      </c>
      <c r="D176">
        <v>450</v>
      </c>
      <c r="E176">
        <v>449</v>
      </c>
      <c r="F176">
        <v>449.6</v>
      </c>
      <c r="G176">
        <v>20800</v>
      </c>
      <c r="I176" t="s">
        <v>741</v>
      </c>
      <c r="J176" s="22">
        <v>45656</v>
      </c>
      <c r="K176">
        <v>111916.7</v>
      </c>
      <c r="L176">
        <v>115422.3</v>
      </c>
      <c r="M176">
        <v>111916.7</v>
      </c>
      <c r="N176">
        <v>115259</v>
      </c>
      <c r="O176">
        <v>521358892</v>
      </c>
    </row>
    <row r="177" spans="1:15" x14ac:dyDescent="0.3">
      <c r="A177" t="s">
        <v>740</v>
      </c>
      <c r="B177" s="22">
        <v>44260</v>
      </c>
      <c r="C177">
        <v>449</v>
      </c>
      <c r="D177">
        <v>469.99</v>
      </c>
      <c r="E177">
        <v>449</v>
      </c>
      <c r="F177">
        <v>451.1</v>
      </c>
      <c r="G177">
        <v>7800</v>
      </c>
      <c r="I177" t="s">
        <v>741</v>
      </c>
      <c r="J177" s="22">
        <v>45653</v>
      </c>
      <c r="K177">
        <v>110658.7</v>
      </c>
      <c r="L177">
        <v>112043.8</v>
      </c>
      <c r="M177">
        <v>110246.9</v>
      </c>
      <c r="N177">
        <v>111351.2</v>
      </c>
      <c r="O177">
        <v>293222101</v>
      </c>
    </row>
    <row r="178" spans="1:15" x14ac:dyDescent="0.3">
      <c r="A178" t="s">
        <v>740</v>
      </c>
      <c r="B178" s="22">
        <v>44263</v>
      </c>
      <c r="C178">
        <v>432.01</v>
      </c>
      <c r="D178">
        <v>434.01</v>
      </c>
      <c r="E178">
        <v>432.01</v>
      </c>
      <c r="F178">
        <v>434.01</v>
      </c>
      <c r="G178">
        <v>300</v>
      </c>
      <c r="I178" t="s">
        <v>741</v>
      </c>
      <c r="J178" s="22">
        <v>45652</v>
      </c>
      <c r="K178">
        <v>112480.6</v>
      </c>
      <c r="L178">
        <v>112480.6</v>
      </c>
      <c r="M178">
        <v>109858.9</v>
      </c>
      <c r="N178">
        <v>110423.3</v>
      </c>
      <c r="O178">
        <v>274820575</v>
      </c>
    </row>
    <row r="179" spans="1:15" x14ac:dyDescent="0.3">
      <c r="A179" t="s">
        <v>740</v>
      </c>
      <c r="B179" s="22">
        <v>44264</v>
      </c>
      <c r="C179">
        <v>426.03</v>
      </c>
      <c r="D179">
        <v>440</v>
      </c>
      <c r="E179">
        <v>426.03</v>
      </c>
      <c r="F179">
        <v>440</v>
      </c>
      <c r="G179">
        <v>500</v>
      </c>
      <c r="I179" t="s">
        <v>741</v>
      </c>
      <c r="J179" s="22">
        <v>45650</v>
      </c>
      <c r="K179">
        <v>113924.4</v>
      </c>
      <c r="L179">
        <v>115036.5</v>
      </c>
      <c r="M179">
        <v>112294.39999999999</v>
      </c>
      <c r="N179">
        <v>112414.8</v>
      </c>
      <c r="O179">
        <v>352683905</v>
      </c>
    </row>
    <row r="180" spans="1:15" x14ac:dyDescent="0.3">
      <c r="A180" t="s">
        <v>740</v>
      </c>
      <c r="B180" s="22">
        <v>44265</v>
      </c>
      <c r="C180">
        <v>435</v>
      </c>
      <c r="D180">
        <v>439</v>
      </c>
      <c r="E180">
        <v>420</v>
      </c>
      <c r="F180">
        <v>439</v>
      </c>
      <c r="G180">
        <v>3700</v>
      </c>
      <c r="I180" t="s">
        <v>741</v>
      </c>
      <c r="J180" s="22">
        <v>45649</v>
      </c>
      <c r="K180">
        <v>110990.6</v>
      </c>
      <c r="L180">
        <v>114189.7</v>
      </c>
      <c r="M180">
        <v>110891.4</v>
      </c>
      <c r="N180">
        <v>113924.4</v>
      </c>
      <c r="O180">
        <v>424809788</v>
      </c>
    </row>
    <row r="181" spans="1:15" x14ac:dyDescent="0.3">
      <c r="A181" t="s">
        <v>740</v>
      </c>
      <c r="B181" s="22">
        <v>44266</v>
      </c>
      <c r="C181">
        <v>422.01</v>
      </c>
      <c r="D181">
        <v>438.75</v>
      </c>
      <c r="E181">
        <v>422</v>
      </c>
      <c r="F181">
        <v>438.75</v>
      </c>
      <c r="G181">
        <v>1100</v>
      </c>
      <c r="I181" t="s">
        <v>741</v>
      </c>
      <c r="J181" s="22">
        <v>45646</v>
      </c>
      <c r="K181">
        <v>106073.2</v>
      </c>
      <c r="L181">
        <v>109846.6</v>
      </c>
      <c r="M181">
        <v>105601</v>
      </c>
      <c r="N181">
        <v>109513.1</v>
      </c>
      <c r="O181">
        <v>321981379</v>
      </c>
    </row>
    <row r="182" spans="1:15" x14ac:dyDescent="0.3">
      <c r="A182" t="s">
        <v>740</v>
      </c>
      <c r="B182" s="22">
        <v>44267</v>
      </c>
      <c r="C182">
        <v>437.5</v>
      </c>
      <c r="D182">
        <v>450</v>
      </c>
      <c r="E182">
        <v>435</v>
      </c>
      <c r="F182">
        <v>448.68</v>
      </c>
      <c r="G182">
        <v>1200</v>
      </c>
      <c r="I182" t="s">
        <v>741</v>
      </c>
      <c r="J182" s="22">
        <v>45645</v>
      </c>
      <c r="K182">
        <v>110140.8</v>
      </c>
      <c r="L182">
        <v>111745</v>
      </c>
      <c r="M182">
        <v>105937.4</v>
      </c>
      <c r="N182">
        <v>106275</v>
      </c>
      <c r="O182">
        <v>531310276</v>
      </c>
    </row>
    <row r="183" spans="1:15" x14ac:dyDescent="0.3">
      <c r="A183" t="s">
        <v>740</v>
      </c>
      <c r="B183" s="22">
        <v>44270</v>
      </c>
      <c r="C183">
        <v>448.68</v>
      </c>
      <c r="D183">
        <v>450</v>
      </c>
      <c r="E183">
        <v>448.68</v>
      </c>
      <c r="F183">
        <v>449.99</v>
      </c>
      <c r="G183">
        <v>10600</v>
      </c>
      <c r="I183" t="s">
        <v>741</v>
      </c>
      <c r="J183" s="22">
        <v>45644</v>
      </c>
      <c r="K183">
        <v>114854.1</v>
      </c>
      <c r="L183">
        <v>116236.7</v>
      </c>
      <c r="M183">
        <v>110896.3</v>
      </c>
      <c r="N183">
        <v>111070.3</v>
      </c>
      <c r="O183">
        <v>507235151</v>
      </c>
    </row>
    <row r="184" spans="1:15" x14ac:dyDescent="0.3">
      <c r="A184" t="s">
        <v>740</v>
      </c>
      <c r="B184" s="22">
        <v>44272</v>
      </c>
      <c r="C184">
        <v>449.99</v>
      </c>
      <c r="D184">
        <v>449.99</v>
      </c>
      <c r="E184">
        <v>449.99</v>
      </c>
      <c r="F184">
        <v>449.99</v>
      </c>
      <c r="G184">
        <v>200</v>
      </c>
      <c r="I184" t="s">
        <v>741</v>
      </c>
      <c r="J184" s="22">
        <v>45643</v>
      </c>
      <c r="K184">
        <v>116308</v>
      </c>
      <c r="L184">
        <v>117039.2</v>
      </c>
      <c r="M184">
        <v>113688.5</v>
      </c>
      <c r="N184">
        <v>114860.7</v>
      </c>
      <c r="O184">
        <v>548572535</v>
      </c>
    </row>
    <row r="185" spans="1:15" x14ac:dyDescent="0.3">
      <c r="A185" t="s">
        <v>740</v>
      </c>
      <c r="B185" s="22">
        <v>44277</v>
      </c>
      <c r="C185">
        <v>472</v>
      </c>
      <c r="D185">
        <v>472</v>
      </c>
      <c r="E185">
        <v>431</v>
      </c>
      <c r="F185">
        <v>467.97</v>
      </c>
      <c r="G185">
        <v>1200</v>
      </c>
      <c r="I185" t="s">
        <v>741</v>
      </c>
      <c r="J185" s="22">
        <v>45642</v>
      </c>
      <c r="K185">
        <v>115433.3</v>
      </c>
      <c r="L185">
        <v>116681.60000000001</v>
      </c>
      <c r="M185">
        <v>115346</v>
      </c>
      <c r="N185">
        <v>116169.4</v>
      </c>
      <c r="O185">
        <v>491296218</v>
      </c>
    </row>
    <row r="186" spans="1:15" x14ac:dyDescent="0.3">
      <c r="A186" t="s">
        <v>740</v>
      </c>
      <c r="B186" s="22">
        <v>44279</v>
      </c>
      <c r="C186">
        <v>486.2</v>
      </c>
      <c r="D186">
        <v>486.2</v>
      </c>
      <c r="E186">
        <v>486.2</v>
      </c>
      <c r="F186">
        <v>486.2</v>
      </c>
      <c r="G186">
        <v>100</v>
      </c>
      <c r="I186" t="s">
        <v>741</v>
      </c>
      <c r="J186" s="22">
        <v>45639</v>
      </c>
      <c r="K186">
        <v>114627.5</v>
      </c>
      <c r="L186">
        <v>115172.4</v>
      </c>
      <c r="M186">
        <v>112609.3</v>
      </c>
      <c r="N186">
        <v>114301.8</v>
      </c>
      <c r="O186">
        <v>479749698</v>
      </c>
    </row>
    <row r="187" spans="1:15" x14ac:dyDescent="0.3">
      <c r="A187" t="s">
        <v>740</v>
      </c>
      <c r="B187" s="22">
        <v>44281</v>
      </c>
      <c r="C187">
        <v>450.02</v>
      </c>
      <c r="D187">
        <v>459</v>
      </c>
      <c r="E187">
        <v>449.74</v>
      </c>
      <c r="F187">
        <v>458.1</v>
      </c>
      <c r="G187">
        <v>2600</v>
      </c>
      <c r="I187" t="s">
        <v>741</v>
      </c>
      <c r="J187" s="22">
        <v>45638</v>
      </c>
      <c r="K187">
        <v>111308.7</v>
      </c>
      <c r="L187">
        <v>114408.6</v>
      </c>
      <c r="M187">
        <v>111308.7</v>
      </c>
      <c r="N187">
        <v>114180.5</v>
      </c>
      <c r="O187">
        <v>636222242</v>
      </c>
    </row>
    <row r="188" spans="1:15" x14ac:dyDescent="0.3">
      <c r="A188" t="s">
        <v>740</v>
      </c>
      <c r="B188" s="22">
        <v>44284</v>
      </c>
      <c r="C188">
        <v>450</v>
      </c>
      <c r="D188">
        <v>450</v>
      </c>
      <c r="E188">
        <v>430.01</v>
      </c>
      <c r="F188">
        <v>435</v>
      </c>
      <c r="G188">
        <v>1700</v>
      </c>
      <c r="I188" t="s">
        <v>741</v>
      </c>
      <c r="J188" s="22">
        <v>45637</v>
      </c>
      <c r="K188">
        <v>109455.5</v>
      </c>
      <c r="L188">
        <v>111012</v>
      </c>
      <c r="M188">
        <v>109416.3</v>
      </c>
      <c r="N188">
        <v>110810.2</v>
      </c>
      <c r="O188">
        <v>509284555</v>
      </c>
    </row>
    <row r="189" spans="1:15" x14ac:dyDescent="0.3">
      <c r="A189" t="s">
        <v>740</v>
      </c>
      <c r="B189" s="22">
        <v>44285</v>
      </c>
      <c r="C189">
        <v>435</v>
      </c>
      <c r="D189">
        <v>459.99</v>
      </c>
      <c r="E189">
        <v>430</v>
      </c>
      <c r="F189">
        <v>459.99</v>
      </c>
      <c r="G189">
        <v>900</v>
      </c>
      <c r="I189" t="s">
        <v>741</v>
      </c>
      <c r="J189" s="22">
        <v>45636</v>
      </c>
      <c r="K189">
        <v>110738</v>
      </c>
      <c r="L189">
        <v>111759.6</v>
      </c>
      <c r="M189">
        <v>107711.4</v>
      </c>
      <c r="N189">
        <v>108896.7</v>
      </c>
      <c r="O189">
        <v>669926243</v>
      </c>
    </row>
    <row r="190" spans="1:15" x14ac:dyDescent="0.3">
      <c r="A190" t="s">
        <v>740</v>
      </c>
      <c r="B190" s="22">
        <v>44287</v>
      </c>
      <c r="C190">
        <v>465</v>
      </c>
      <c r="D190">
        <v>481</v>
      </c>
      <c r="E190">
        <v>432.01</v>
      </c>
      <c r="F190">
        <v>449.99</v>
      </c>
      <c r="G190">
        <v>2800</v>
      </c>
      <c r="I190" t="s">
        <v>741</v>
      </c>
      <c r="J190" s="22">
        <v>45635</v>
      </c>
      <c r="K190">
        <v>109094.1</v>
      </c>
      <c r="L190">
        <v>110358.9</v>
      </c>
      <c r="M190">
        <v>107625.9</v>
      </c>
      <c r="N190">
        <v>109970.4</v>
      </c>
      <c r="O190">
        <v>719554091</v>
      </c>
    </row>
    <row r="191" spans="1:15" x14ac:dyDescent="0.3">
      <c r="A191" t="s">
        <v>740</v>
      </c>
      <c r="B191" s="22">
        <v>44288</v>
      </c>
      <c r="C191">
        <v>474</v>
      </c>
      <c r="D191">
        <v>474</v>
      </c>
      <c r="E191">
        <v>460</v>
      </c>
      <c r="F191">
        <v>460</v>
      </c>
      <c r="G191">
        <v>2000</v>
      </c>
      <c r="I191" t="s">
        <v>741</v>
      </c>
      <c r="J191" s="22">
        <v>45632</v>
      </c>
      <c r="K191">
        <v>108864.7</v>
      </c>
      <c r="L191">
        <v>109478.1</v>
      </c>
      <c r="M191">
        <v>108550.9</v>
      </c>
      <c r="N191">
        <v>109054</v>
      </c>
      <c r="O191">
        <v>658756292</v>
      </c>
    </row>
    <row r="192" spans="1:15" x14ac:dyDescent="0.3">
      <c r="A192" t="s">
        <v>740</v>
      </c>
      <c r="B192" s="22">
        <v>44292</v>
      </c>
      <c r="C192">
        <v>426.05</v>
      </c>
      <c r="D192">
        <v>460</v>
      </c>
      <c r="E192">
        <v>426.01</v>
      </c>
      <c r="F192">
        <v>454.98</v>
      </c>
      <c r="G192">
        <v>1200</v>
      </c>
      <c r="I192" t="s">
        <v>741</v>
      </c>
      <c r="J192" s="22">
        <v>45631</v>
      </c>
      <c r="K192">
        <v>105661.2</v>
      </c>
      <c r="L192">
        <v>108346</v>
      </c>
      <c r="M192">
        <v>105448.1</v>
      </c>
      <c r="N192">
        <v>108239</v>
      </c>
      <c r="O192">
        <v>721594986</v>
      </c>
    </row>
    <row r="193" spans="1:15" x14ac:dyDescent="0.3">
      <c r="A193" t="s">
        <v>740</v>
      </c>
      <c r="B193" s="22">
        <v>44293</v>
      </c>
      <c r="C193">
        <v>452</v>
      </c>
      <c r="D193">
        <v>459.5</v>
      </c>
      <c r="E193">
        <v>436</v>
      </c>
      <c r="F193">
        <v>440.01</v>
      </c>
      <c r="G193">
        <v>1500</v>
      </c>
      <c r="I193" t="s">
        <v>741</v>
      </c>
      <c r="J193" s="22">
        <v>45630</v>
      </c>
      <c r="K193">
        <v>105080.3</v>
      </c>
      <c r="L193">
        <v>105473.60000000001</v>
      </c>
      <c r="M193">
        <v>104315.4</v>
      </c>
      <c r="N193">
        <v>105104.3</v>
      </c>
      <c r="O193">
        <v>697648587</v>
      </c>
    </row>
    <row r="194" spans="1:15" x14ac:dyDescent="0.3">
      <c r="A194" t="s">
        <v>740</v>
      </c>
      <c r="B194" s="22">
        <v>44294</v>
      </c>
      <c r="C194">
        <v>450</v>
      </c>
      <c r="D194">
        <v>450</v>
      </c>
      <c r="E194">
        <v>450</v>
      </c>
      <c r="F194">
        <v>450</v>
      </c>
      <c r="G194">
        <v>1000</v>
      </c>
      <c r="I194" t="s">
        <v>741</v>
      </c>
      <c r="J194" s="22">
        <v>45629</v>
      </c>
      <c r="K194">
        <v>103520</v>
      </c>
      <c r="L194">
        <v>104680.9</v>
      </c>
      <c r="M194">
        <v>102825.60000000001</v>
      </c>
      <c r="N194">
        <v>104559.1</v>
      </c>
      <c r="O194">
        <v>756590949</v>
      </c>
    </row>
    <row r="195" spans="1:15" x14ac:dyDescent="0.3">
      <c r="A195" t="s">
        <v>740</v>
      </c>
      <c r="B195" s="22">
        <v>44295</v>
      </c>
      <c r="C195">
        <v>432.17</v>
      </c>
      <c r="D195">
        <v>469.99</v>
      </c>
      <c r="E195">
        <v>432.17</v>
      </c>
      <c r="F195">
        <v>469.99</v>
      </c>
      <c r="G195">
        <v>300</v>
      </c>
      <c r="I195" t="s">
        <v>741</v>
      </c>
      <c r="J195" s="22">
        <v>45628</v>
      </c>
      <c r="K195">
        <v>101921.2</v>
      </c>
      <c r="L195">
        <v>103386.5</v>
      </c>
      <c r="M195">
        <v>101921.2</v>
      </c>
      <c r="N195">
        <v>103274.9</v>
      </c>
      <c r="O195">
        <v>695792396</v>
      </c>
    </row>
    <row r="196" spans="1:15" x14ac:dyDescent="0.3">
      <c r="A196" t="s">
        <v>740</v>
      </c>
      <c r="B196" s="22">
        <v>44298</v>
      </c>
      <c r="C196">
        <v>437</v>
      </c>
      <c r="D196">
        <v>437</v>
      </c>
      <c r="E196">
        <v>437</v>
      </c>
      <c r="F196">
        <v>437</v>
      </c>
      <c r="G196">
        <v>100</v>
      </c>
      <c r="I196" t="s">
        <v>741</v>
      </c>
      <c r="J196" s="22">
        <v>45625</v>
      </c>
      <c r="K196">
        <v>100393.2</v>
      </c>
      <c r="L196">
        <v>101496.2</v>
      </c>
      <c r="M196">
        <v>99822.61</v>
      </c>
      <c r="N196">
        <v>101357.3</v>
      </c>
      <c r="O196">
        <v>454634490</v>
      </c>
    </row>
    <row r="197" spans="1:15" x14ac:dyDescent="0.3">
      <c r="A197" t="s">
        <v>740</v>
      </c>
      <c r="B197" s="22">
        <v>44299</v>
      </c>
      <c r="C197">
        <v>460</v>
      </c>
      <c r="D197">
        <v>460.01</v>
      </c>
      <c r="E197">
        <v>457.1</v>
      </c>
      <c r="F197">
        <v>460</v>
      </c>
      <c r="G197">
        <v>2000</v>
      </c>
      <c r="I197" t="s">
        <v>741</v>
      </c>
      <c r="J197" s="22">
        <v>45624</v>
      </c>
      <c r="K197">
        <v>100059.3</v>
      </c>
      <c r="L197">
        <v>100540.3</v>
      </c>
      <c r="M197">
        <v>99354.240000000005</v>
      </c>
      <c r="N197">
        <v>100082.8</v>
      </c>
      <c r="O197">
        <v>555937638</v>
      </c>
    </row>
    <row r="198" spans="1:15" x14ac:dyDescent="0.3">
      <c r="A198" t="s">
        <v>740</v>
      </c>
      <c r="B198" s="22">
        <v>44300</v>
      </c>
      <c r="C198">
        <v>475</v>
      </c>
      <c r="D198">
        <v>489</v>
      </c>
      <c r="E198">
        <v>445.1</v>
      </c>
      <c r="F198">
        <v>479.88</v>
      </c>
      <c r="G198">
        <v>26100</v>
      </c>
      <c r="I198" t="s">
        <v>741</v>
      </c>
      <c r="J198" s="22">
        <v>45623</v>
      </c>
      <c r="K198">
        <v>97425.06</v>
      </c>
      <c r="L198">
        <v>99549.81</v>
      </c>
      <c r="M198">
        <v>97188.27</v>
      </c>
      <c r="N198">
        <v>99269.25</v>
      </c>
      <c r="O198">
        <v>495792767</v>
      </c>
    </row>
    <row r="199" spans="1:15" x14ac:dyDescent="0.3">
      <c r="A199" t="s">
        <v>740</v>
      </c>
      <c r="B199" s="22">
        <v>44301</v>
      </c>
      <c r="C199">
        <v>470</v>
      </c>
      <c r="D199">
        <v>470</v>
      </c>
      <c r="E199">
        <v>470</v>
      </c>
      <c r="F199">
        <v>470</v>
      </c>
      <c r="G199">
        <v>100</v>
      </c>
      <c r="I199" t="s">
        <v>741</v>
      </c>
      <c r="J199" s="22">
        <v>45622</v>
      </c>
      <c r="K199">
        <v>98049.38</v>
      </c>
      <c r="L199">
        <v>99819.59</v>
      </c>
      <c r="M199">
        <v>94180.59</v>
      </c>
      <c r="N199">
        <v>94574.16</v>
      </c>
      <c r="O199">
        <v>517935877</v>
      </c>
    </row>
    <row r="200" spans="1:15" x14ac:dyDescent="0.3">
      <c r="A200" t="s">
        <v>740</v>
      </c>
      <c r="B200" s="22">
        <v>44306</v>
      </c>
      <c r="C200">
        <v>480</v>
      </c>
      <c r="D200">
        <v>480</v>
      </c>
      <c r="E200">
        <v>478</v>
      </c>
      <c r="F200">
        <v>479.4</v>
      </c>
      <c r="G200">
        <v>9600</v>
      </c>
      <c r="I200" t="s">
        <v>741</v>
      </c>
      <c r="J200" s="22">
        <v>45621</v>
      </c>
      <c r="K200">
        <v>97851.82</v>
      </c>
      <c r="L200">
        <v>99317.47</v>
      </c>
      <c r="M200">
        <v>97137.63</v>
      </c>
      <c r="N200">
        <v>98079.78</v>
      </c>
      <c r="O200">
        <v>281098386</v>
      </c>
    </row>
    <row r="201" spans="1:15" x14ac:dyDescent="0.3">
      <c r="A201" t="s">
        <v>740</v>
      </c>
      <c r="B201" s="22">
        <v>44307</v>
      </c>
      <c r="C201">
        <v>480</v>
      </c>
      <c r="D201">
        <v>480</v>
      </c>
      <c r="E201">
        <v>475</v>
      </c>
      <c r="F201">
        <v>475</v>
      </c>
      <c r="G201">
        <v>4200</v>
      </c>
      <c r="I201" t="s">
        <v>741</v>
      </c>
      <c r="J201" s="22">
        <v>45618</v>
      </c>
      <c r="K201">
        <v>97835.39</v>
      </c>
      <c r="L201">
        <v>99623.03</v>
      </c>
      <c r="M201">
        <v>97471.11</v>
      </c>
      <c r="N201">
        <v>97798.23</v>
      </c>
      <c r="O201">
        <v>515073212</v>
      </c>
    </row>
    <row r="202" spans="1:15" x14ac:dyDescent="0.3">
      <c r="A202" t="s">
        <v>740</v>
      </c>
      <c r="B202" s="22">
        <v>44308</v>
      </c>
      <c r="C202">
        <v>494.99</v>
      </c>
      <c r="D202">
        <v>494.99</v>
      </c>
      <c r="E202">
        <v>475</v>
      </c>
      <c r="F202">
        <v>475</v>
      </c>
      <c r="G202">
        <v>2600</v>
      </c>
      <c r="I202" t="s">
        <v>741</v>
      </c>
      <c r="J202" s="22">
        <v>45617</v>
      </c>
      <c r="K202">
        <v>95674.5</v>
      </c>
      <c r="L202">
        <v>97437.15</v>
      </c>
      <c r="M202">
        <v>95300.21</v>
      </c>
      <c r="N202">
        <v>97328.39</v>
      </c>
      <c r="O202">
        <v>323534561</v>
      </c>
    </row>
    <row r="203" spans="1:15" x14ac:dyDescent="0.3">
      <c r="A203" t="s">
        <v>740</v>
      </c>
      <c r="B203" s="22">
        <v>44309</v>
      </c>
      <c r="C203">
        <v>475</v>
      </c>
      <c r="D203">
        <v>478.99</v>
      </c>
      <c r="E203">
        <v>470</v>
      </c>
      <c r="F203">
        <v>476</v>
      </c>
      <c r="G203">
        <v>3200</v>
      </c>
      <c r="I203" t="s">
        <v>741</v>
      </c>
      <c r="J203" s="22">
        <v>45616</v>
      </c>
      <c r="K203">
        <v>96055.66</v>
      </c>
      <c r="L203">
        <v>96711.33</v>
      </c>
      <c r="M203">
        <v>95311.97</v>
      </c>
      <c r="N203">
        <v>95546.45</v>
      </c>
      <c r="O203">
        <v>565381751</v>
      </c>
    </row>
    <row r="204" spans="1:15" x14ac:dyDescent="0.3">
      <c r="A204" t="s">
        <v>740</v>
      </c>
      <c r="B204" s="22">
        <v>44312</v>
      </c>
      <c r="C204">
        <v>450.01</v>
      </c>
      <c r="D204">
        <v>476.98</v>
      </c>
      <c r="E204">
        <v>441</v>
      </c>
      <c r="F204">
        <v>476.98</v>
      </c>
      <c r="G204">
        <v>2200</v>
      </c>
      <c r="I204" t="s">
        <v>741</v>
      </c>
      <c r="J204" s="22">
        <v>45615</v>
      </c>
      <c r="K204">
        <v>95241.64</v>
      </c>
      <c r="L204">
        <v>96036.479999999996</v>
      </c>
      <c r="M204">
        <v>95212.63</v>
      </c>
      <c r="N204">
        <v>95856.66</v>
      </c>
      <c r="O204">
        <v>377888671</v>
      </c>
    </row>
    <row r="205" spans="1:15" x14ac:dyDescent="0.3">
      <c r="A205" t="s">
        <v>740</v>
      </c>
      <c r="B205" s="22">
        <v>44313</v>
      </c>
      <c r="C205">
        <v>483</v>
      </c>
      <c r="D205">
        <v>483</v>
      </c>
      <c r="E205">
        <v>483</v>
      </c>
      <c r="F205">
        <v>483</v>
      </c>
      <c r="G205">
        <v>100</v>
      </c>
      <c r="I205" t="s">
        <v>741</v>
      </c>
      <c r="J205" s="22">
        <v>45614</v>
      </c>
      <c r="K205">
        <v>95060.85</v>
      </c>
      <c r="L205">
        <v>95307.91</v>
      </c>
      <c r="M205">
        <v>94620.44</v>
      </c>
      <c r="N205">
        <v>94995.67</v>
      </c>
      <c r="O205">
        <v>277314752</v>
      </c>
    </row>
    <row r="206" spans="1:15" x14ac:dyDescent="0.3">
      <c r="A206" t="s">
        <v>740</v>
      </c>
      <c r="B206" s="22">
        <v>44314</v>
      </c>
      <c r="C206">
        <v>483</v>
      </c>
      <c r="D206">
        <v>489</v>
      </c>
      <c r="E206">
        <v>483</v>
      </c>
      <c r="F206">
        <v>489</v>
      </c>
      <c r="G206">
        <v>300</v>
      </c>
      <c r="I206" t="s">
        <v>741</v>
      </c>
      <c r="J206" s="22">
        <v>45611</v>
      </c>
      <c r="K206">
        <v>94431.19</v>
      </c>
      <c r="L206">
        <v>95278.26</v>
      </c>
      <c r="M206">
        <v>94431.18</v>
      </c>
      <c r="N206">
        <v>94763.64</v>
      </c>
      <c r="O206">
        <v>283270185</v>
      </c>
    </row>
    <row r="207" spans="1:15" x14ac:dyDescent="0.3">
      <c r="A207" t="s">
        <v>740</v>
      </c>
      <c r="B207" s="22">
        <v>44315</v>
      </c>
      <c r="C207">
        <v>499</v>
      </c>
      <c r="D207">
        <v>499</v>
      </c>
      <c r="E207">
        <v>491</v>
      </c>
      <c r="F207">
        <v>493</v>
      </c>
      <c r="G207">
        <v>900</v>
      </c>
      <c r="I207" t="s">
        <v>741</v>
      </c>
      <c r="J207" s="22">
        <v>45610</v>
      </c>
      <c r="K207">
        <v>93672.72</v>
      </c>
      <c r="L207">
        <v>94289.97</v>
      </c>
      <c r="M207">
        <v>93672.72</v>
      </c>
      <c r="N207">
        <v>94191.89</v>
      </c>
      <c r="O207">
        <v>255614990</v>
      </c>
    </row>
    <row r="208" spans="1:15" x14ac:dyDescent="0.3">
      <c r="A208" t="s">
        <v>740</v>
      </c>
      <c r="B208" s="22">
        <v>44316</v>
      </c>
      <c r="C208">
        <v>480</v>
      </c>
      <c r="D208">
        <v>485</v>
      </c>
      <c r="E208">
        <v>460.01</v>
      </c>
      <c r="F208">
        <v>469.86</v>
      </c>
      <c r="G208">
        <v>1400</v>
      </c>
      <c r="I208" t="s">
        <v>741</v>
      </c>
      <c r="J208" s="22">
        <v>45609</v>
      </c>
      <c r="K208">
        <v>93362.53</v>
      </c>
      <c r="L208">
        <v>93803.58</v>
      </c>
      <c r="M208">
        <v>92943.07</v>
      </c>
      <c r="N208">
        <v>93355.42</v>
      </c>
      <c r="O208">
        <v>295673605</v>
      </c>
    </row>
    <row r="209" spans="1:15" x14ac:dyDescent="0.3">
      <c r="A209" t="s">
        <v>740</v>
      </c>
      <c r="B209" s="22">
        <v>44319</v>
      </c>
      <c r="C209">
        <v>441.01</v>
      </c>
      <c r="D209">
        <v>469.86</v>
      </c>
      <c r="E209">
        <v>441.01</v>
      </c>
      <c r="F209">
        <v>460</v>
      </c>
      <c r="G209">
        <v>500</v>
      </c>
      <c r="I209" t="s">
        <v>741</v>
      </c>
      <c r="J209" s="22">
        <v>45608</v>
      </c>
      <c r="K209">
        <v>93799.93</v>
      </c>
      <c r="L209">
        <v>93871.61</v>
      </c>
      <c r="M209">
        <v>92893.11</v>
      </c>
      <c r="N209">
        <v>93224.56</v>
      </c>
      <c r="O209">
        <v>408482876</v>
      </c>
    </row>
    <row r="210" spans="1:15" x14ac:dyDescent="0.3">
      <c r="A210" t="s">
        <v>740</v>
      </c>
      <c r="B210" s="22">
        <v>44320</v>
      </c>
      <c r="C210">
        <v>478.49</v>
      </c>
      <c r="D210">
        <v>478.49</v>
      </c>
      <c r="E210">
        <v>440.02</v>
      </c>
      <c r="F210">
        <v>451.2</v>
      </c>
      <c r="G210">
        <v>1600</v>
      </c>
      <c r="I210" t="s">
        <v>741</v>
      </c>
      <c r="J210" s="22">
        <v>45607</v>
      </c>
      <c r="K210">
        <v>93485.41</v>
      </c>
      <c r="L210">
        <v>94020.02</v>
      </c>
      <c r="M210">
        <v>93318.91</v>
      </c>
      <c r="N210">
        <v>93648.320000000007</v>
      </c>
      <c r="O210">
        <v>468863228</v>
      </c>
    </row>
    <row r="211" spans="1:15" x14ac:dyDescent="0.3">
      <c r="A211" t="s">
        <v>740</v>
      </c>
      <c r="B211" s="22">
        <v>44321</v>
      </c>
      <c r="C211">
        <v>451</v>
      </c>
      <c r="D211">
        <v>451.2</v>
      </c>
      <c r="E211">
        <v>451</v>
      </c>
      <c r="F211">
        <v>451</v>
      </c>
      <c r="G211">
        <v>600</v>
      </c>
      <c r="I211" t="s">
        <v>741</v>
      </c>
      <c r="J211" s="22">
        <v>45604</v>
      </c>
      <c r="K211">
        <v>92623.84</v>
      </c>
      <c r="L211">
        <v>93514.55</v>
      </c>
      <c r="M211">
        <v>92566.49</v>
      </c>
      <c r="N211">
        <v>93291.68</v>
      </c>
      <c r="O211">
        <v>362829838</v>
      </c>
    </row>
    <row r="212" spans="1:15" x14ac:dyDescent="0.3">
      <c r="A212" t="s">
        <v>740</v>
      </c>
      <c r="B212" s="22">
        <v>44322</v>
      </c>
      <c r="C212">
        <v>455</v>
      </c>
      <c r="D212">
        <v>457</v>
      </c>
      <c r="E212">
        <v>455</v>
      </c>
      <c r="F212">
        <v>456.28</v>
      </c>
      <c r="G212">
        <v>900</v>
      </c>
      <c r="I212" t="s">
        <v>741</v>
      </c>
      <c r="J212" s="22">
        <v>45603</v>
      </c>
      <c r="K212">
        <v>92259.48</v>
      </c>
      <c r="L212">
        <v>92694.53</v>
      </c>
      <c r="M212">
        <v>92185.69</v>
      </c>
      <c r="N212">
        <v>92520.48</v>
      </c>
      <c r="O212">
        <v>322627966</v>
      </c>
    </row>
    <row r="213" spans="1:15" x14ac:dyDescent="0.3">
      <c r="A213" t="s">
        <v>740</v>
      </c>
      <c r="B213" s="22">
        <v>44333</v>
      </c>
      <c r="C213">
        <v>457</v>
      </c>
      <c r="D213">
        <v>463</v>
      </c>
      <c r="E213">
        <v>457</v>
      </c>
      <c r="F213">
        <v>458</v>
      </c>
      <c r="G213">
        <v>600</v>
      </c>
      <c r="I213" t="s">
        <v>741</v>
      </c>
      <c r="J213" s="22">
        <v>45602</v>
      </c>
      <c r="K213">
        <v>92509.759999999995</v>
      </c>
      <c r="L213">
        <v>92966.94</v>
      </c>
      <c r="M213">
        <v>91891.47</v>
      </c>
      <c r="N213">
        <v>92021.440000000002</v>
      </c>
      <c r="O213">
        <v>376319319</v>
      </c>
    </row>
    <row r="214" spans="1:15" x14ac:dyDescent="0.3">
      <c r="A214" t="s">
        <v>740</v>
      </c>
      <c r="B214" s="22">
        <v>44334</v>
      </c>
      <c r="C214">
        <v>455</v>
      </c>
      <c r="D214">
        <v>460</v>
      </c>
      <c r="E214">
        <v>455</v>
      </c>
      <c r="F214">
        <v>459.31</v>
      </c>
      <c r="G214">
        <v>1800</v>
      </c>
      <c r="I214" t="s">
        <v>741</v>
      </c>
      <c r="J214" s="22">
        <v>45601</v>
      </c>
      <c r="K214">
        <v>92510.48</v>
      </c>
      <c r="L214">
        <v>92514.3</v>
      </c>
      <c r="M214">
        <v>91536.09</v>
      </c>
      <c r="N214">
        <v>92304.320000000007</v>
      </c>
      <c r="O214">
        <v>289409252</v>
      </c>
    </row>
    <row r="215" spans="1:15" x14ac:dyDescent="0.3">
      <c r="A215" t="s">
        <v>740</v>
      </c>
      <c r="B215" s="22">
        <v>44335</v>
      </c>
      <c r="C215">
        <v>481</v>
      </c>
      <c r="D215">
        <v>481</v>
      </c>
      <c r="E215">
        <v>457</v>
      </c>
      <c r="F215">
        <v>460.75</v>
      </c>
      <c r="G215">
        <v>600</v>
      </c>
      <c r="I215" t="s">
        <v>741</v>
      </c>
      <c r="J215" s="22">
        <v>45600</v>
      </c>
      <c r="K215">
        <v>91461.79</v>
      </c>
      <c r="L215">
        <v>92159.08</v>
      </c>
      <c r="M215">
        <v>91395.35</v>
      </c>
      <c r="N215">
        <v>91938</v>
      </c>
      <c r="O215">
        <v>311380974</v>
      </c>
    </row>
    <row r="216" spans="1:15" x14ac:dyDescent="0.3">
      <c r="A216" t="s">
        <v>740</v>
      </c>
      <c r="B216" s="22">
        <v>44337</v>
      </c>
      <c r="C216">
        <v>440.11</v>
      </c>
      <c r="D216">
        <v>467</v>
      </c>
      <c r="E216">
        <v>440.11</v>
      </c>
      <c r="F216">
        <v>467</v>
      </c>
      <c r="G216">
        <v>200</v>
      </c>
      <c r="I216" t="s">
        <v>741</v>
      </c>
      <c r="J216" s="22">
        <v>45597</v>
      </c>
      <c r="K216">
        <v>89292.74</v>
      </c>
      <c r="L216">
        <v>91133.28</v>
      </c>
      <c r="M216">
        <v>88852.68</v>
      </c>
      <c r="N216">
        <v>90859.85</v>
      </c>
      <c r="O216">
        <v>230034853</v>
      </c>
    </row>
    <row r="217" spans="1:15" x14ac:dyDescent="0.3">
      <c r="A217" t="s">
        <v>740</v>
      </c>
      <c r="B217" s="22">
        <v>44340</v>
      </c>
      <c r="C217">
        <v>481</v>
      </c>
      <c r="D217">
        <v>481</v>
      </c>
      <c r="E217">
        <v>460.1</v>
      </c>
      <c r="F217">
        <v>468.53</v>
      </c>
      <c r="G217">
        <v>2200</v>
      </c>
      <c r="I217" t="s">
        <v>741</v>
      </c>
      <c r="J217" s="22">
        <v>45596</v>
      </c>
      <c r="K217">
        <v>90459.17</v>
      </c>
      <c r="L217">
        <v>90700.23</v>
      </c>
      <c r="M217">
        <v>89063.34</v>
      </c>
      <c r="N217">
        <v>88966.76</v>
      </c>
      <c r="O217">
        <v>287735778</v>
      </c>
    </row>
    <row r="218" spans="1:15" x14ac:dyDescent="0.3">
      <c r="A218" t="s">
        <v>740</v>
      </c>
      <c r="B218" s="22">
        <v>44341</v>
      </c>
      <c r="C218">
        <v>461.1</v>
      </c>
      <c r="D218">
        <v>468</v>
      </c>
      <c r="E218">
        <v>461.01</v>
      </c>
      <c r="F218">
        <v>464.95</v>
      </c>
      <c r="G218">
        <v>4000</v>
      </c>
      <c r="I218" t="s">
        <v>741</v>
      </c>
      <c r="J218" s="22">
        <v>45595</v>
      </c>
      <c r="K218">
        <v>91375.53</v>
      </c>
      <c r="L218">
        <v>91872.63</v>
      </c>
      <c r="M218">
        <v>90003.31</v>
      </c>
      <c r="N218">
        <v>90286.56</v>
      </c>
      <c r="O218">
        <v>240626754</v>
      </c>
    </row>
    <row r="219" spans="1:15" x14ac:dyDescent="0.3">
      <c r="A219" t="s">
        <v>740</v>
      </c>
      <c r="B219" s="22">
        <v>44342</v>
      </c>
      <c r="C219">
        <v>466</v>
      </c>
      <c r="D219">
        <v>466</v>
      </c>
      <c r="E219">
        <v>466</v>
      </c>
      <c r="F219">
        <v>466</v>
      </c>
      <c r="G219">
        <v>200</v>
      </c>
      <c r="I219" t="s">
        <v>741</v>
      </c>
      <c r="J219" s="22">
        <v>45594</v>
      </c>
      <c r="K219">
        <v>90509.48</v>
      </c>
      <c r="L219">
        <v>91358.15</v>
      </c>
      <c r="M219">
        <v>90449.41</v>
      </c>
      <c r="N219">
        <v>90864.09</v>
      </c>
      <c r="O219">
        <v>256874960</v>
      </c>
    </row>
    <row r="220" spans="1:15" x14ac:dyDescent="0.3">
      <c r="A220" t="s">
        <v>740</v>
      </c>
      <c r="B220" s="22">
        <v>44343</v>
      </c>
      <c r="C220">
        <v>459.51</v>
      </c>
      <c r="D220">
        <v>459.51</v>
      </c>
      <c r="E220">
        <v>457.01</v>
      </c>
      <c r="F220">
        <v>458</v>
      </c>
      <c r="G220">
        <v>1100</v>
      </c>
      <c r="I220" t="s">
        <v>741</v>
      </c>
      <c r="J220" s="22">
        <v>45593</v>
      </c>
      <c r="K220">
        <v>90633.65</v>
      </c>
      <c r="L220">
        <v>91054.83</v>
      </c>
      <c r="M220">
        <v>89732.73</v>
      </c>
      <c r="N220">
        <v>90195.51</v>
      </c>
      <c r="O220">
        <v>267244697</v>
      </c>
    </row>
    <row r="221" spans="1:15" x14ac:dyDescent="0.3">
      <c r="A221" t="s">
        <v>740</v>
      </c>
      <c r="B221" s="22">
        <v>44347</v>
      </c>
      <c r="C221">
        <v>481</v>
      </c>
      <c r="D221">
        <v>490</v>
      </c>
      <c r="E221">
        <v>470.01</v>
      </c>
      <c r="F221">
        <v>470.01</v>
      </c>
      <c r="G221">
        <v>4600</v>
      </c>
      <c r="I221" t="s">
        <v>741</v>
      </c>
      <c r="J221" s="22">
        <v>45590</v>
      </c>
      <c r="K221">
        <v>89373.82</v>
      </c>
      <c r="L221">
        <v>90593.61</v>
      </c>
      <c r="M221">
        <v>89373.82</v>
      </c>
      <c r="N221">
        <v>89993.96</v>
      </c>
      <c r="O221">
        <v>365941166</v>
      </c>
    </row>
    <row r="222" spans="1:15" x14ac:dyDescent="0.3">
      <c r="A222" t="s">
        <v>740</v>
      </c>
      <c r="B222" s="22">
        <v>44348</v>
      </c>
      <c r="C222">
        <v>476.99</v>
      </c>
      <c r="D222">
        <v>476.99</v>
      </c>
      <c r="E222">
        <v>461</v>
      </c>
      <c r="F222">
        <v>464.89</v>
      </c>
      <c r="G222">
        <v>5700</v>
      </c>
      <c r="I222" t="s">
        <v>741</v>
      </c>
      <c r="J222" s="22">
        <v>45589</v>
      </c>
      <c r="K222">
        <v>87553.63</v>
      </c>
      <c r="L222">
        <v>89126.15</v>
      </c>
      <c r="M222">
        <v>87382.04</v>
      </c>
      <c r="N222">
        <v>88945.98</v>
      </c>
      <c r="O222">
        <v>458054021</v>
      </c>
    </row>
    <row r="223" spans="1:15" x14ac:dyDescent="0.3">
      <c r="A223" t="s">
        <v>740</v>
      </c>
      <c r="B223" s="22">
        <v>44349</v>
      </c>
      <c r="C223">
        <v>471</v>
      </c>
      <c r="D223">
        <v>474</v>
      </c>
      <c r="E223">
        <v>470.98</v>
      </c>
      <c r="F223">
        <v>474</v>
      </c>
      <c r="G223">
        <v>1900</v>
      </c>
      <c r="I223" t="s">
        <v>741</v>
      </c>
      <c r="J223" s="22">
        <v>45588</v>
      </c>
      <c r="K223">
        <v>86667.99</v>
      </c>
      <c r="L223">
        <v>87309.22</v>
      </c>
      <c r="M223">
        <v>86284.25</v>
      </c>
      <c r="N223">
        <v>87194.53</v>
      </c>
      <c r="O223">
        <v>424366439</v>
      </c>
    </row>
    <row r="224" spans="1:15" x14ac:dyDescent="0.3">
      <c r="A224" t="s">
        <v>740</v>
      </c>
      <c r="B224" s="22">
        <v>44350</v>
      </c>
      <c r="C224">
        <v>486</v>
      </c>
      <c r="D224">
        <v>486</v>
      </c>
      <c r="E224">
        <v>472.03</v>
      </c>
      <c r="F224">
        <v>475.21</v>
      </c>
      <c r="G224">
        <v>3800</v>
      </c>
      <c r="I224" t="s">
        <v>741</v>
      </c>
      <c r="J224" s="22">
        <v>45587</v>
      </c>
      <c r="K224">
        <v>86294.7</v>
      </c>
      <c r="L224">
        <v>86846.03</v>
      </c>
      <c r="M224">
        <v>86294.69</v>
      </c>
      <c r="N224">
        <v>86466.57</v>
      </c>
      <c r="O224">
        <v>415551315</v>
      </c>
    </row>
    <row r="225" spans="1:15" x14ac:dyDescent="0.3">
      <c r="A225" t="s">
        <v>740</v>
      </c>
      <c r="B225" s="22">
        <v>44351</v>
      </c>
      <c r="C225">
        <v>490</v>
      </c>
      <c r="D225">
        <v>495</v>
      </c>
      <c r="E225">
        <v>480</v>
      </c>
      <c r="F225">
        <v>492.26</v>
      </c>
      <c r="G225">
        <v>6100</v>
      </c>
      <c r="I225" t="s">
        <v>741</v>
      </c>
      <c r="J225" s="22">
        <v>45586</v>
      </c>
      <c r="K225">
        <v>85353.34</v>
      </c>
      <c r="L225">
        <v>86172.79</v>
      </c>
      <c r="M225">
        <v>85349.32</v>
      </c>
      <c r="N225">
        <v>86057.51</v>
      </c>
      <c r="O225">
        <v>240442007</v>
      </c>
    </row>
    <row r="226" spans="1:15" x14ac:dyDescent="0.3">
      <c r="A226" t="s">
        <v>740</v>
      </c>
      <c r="B226" s="22">
        <v>44354</v>
      </c>
      <c r="C226">
        <v>496.9</v>
      </c>
      <c r="D226">
        <v>500</v>
      </c>
      <c r="E226">
        <v>488.2</v>
      </c>
      <c r="F226">
        <v>492.34</v>
      </c>
      <c r="G226">
        <v>3800</v>
      </c>
      <c r="I226" t="s">
        <v>741</v>
      </c>
      <c r="J226" s="22">
        <v>45583</v>
      </c>
      <c r="K226">
        <v>85638.58</v>
      </c>
      <c r="L226">
        <v>85773.82</v>
      </c>
      <c r="M226">
        <v>85120.9</v>
      </c>
      <c r="N226">
        <v>85250.09</v>
      </c>
      <c r="O226">
        <v>152919391</v>
      </c>
    </row>
    <row r="227" spans="1:15" x14ac:dyDescent="0.3">
      <c r="A227" t="s">
        <v>740</v>
      </c>
      <c r="B227" s="22">
        <v>44355</v>
      </c>
      <c r="C227">
        <v>477.99</v>
      </c>
      <c r="D227">
        <v>487.48</v>
      </c>
      <c r="E227">
        <v>475.03</v>
      </c>
      <c r="F227">
        <v>487.48</v>
      </c>
      <c r="G227">
        <v>2700</v>
      </c>
      <c r="I227" t="s">
        <v>741</v>
      </c>
      <c r="J227" s="22">
        <v>45582</v>
      </c>
      <c r="K227">
        <v>86439.57</v>
      </c>
      <c r="L227">
        <v>86520.29</v>
      </c>
      <c r="M227">
        <v>85539.19</v>
      </c>
      <c r="N227">
        <v>85585.43</v>
      </c>
      <c r="O227">
        <v>219878282</v>
      </c>
    </row>
    <row r="228" spans="1:15" x14ac:dyDescent="0.3">
      <c r="A228" t="s">
        <v>740</v>
      </c>
      <c r="B228" s="22">
        <v>44356</v>
      </c>
      <c r="C228">
        <v>470.01</v>
      </c>
      <c r="D228">
        <v>470.01</v>
      </c>
      <c r="E228">
        <v>467.01</v>
      </c>
      <c r="F228">
        <v>469.95</v>
      </c>
      <c r="G228">
        <v>2400</v>
      </c>
      <c r="I228" t="s">
        <v>741</v>
      </c>
      <c r="J228" s="22">
        <v>45581</v>
      </c>
      <c r="K228">
        <v>86060.69</v>
      </c>
      <c r="L228">
        <v>86513.46</v>
      </c>
      <c r="M228">
        <v>85948.05</v>
      </c>
      <c r="N228">
        <v>86205.66</v>
      </c>
      <c r="O228">
        <v>259491201</v>
      </c>
    </row>
    <row r="229" spans="1:15" x14ac:dyDescent="0.3">
      <c r="A229" t="s">
        <v>740</v>
      </c>
      <c r="B229" s="22">
        <v>44357</v>
      </c>
      <c r="C229">
        <v>442.01</v>
      </c>
      <c r="D229">
        <v>472.99</v>
      </c>
      <c r="E229">
        <v>442.01</v>
      </c>
      <c r="F229">
        <v>469.12</v>
      </c>
      <c r="G229">
        <v>4100</v>
      </c>
      <c r="I229" t="s">
        <v>741</v>
      </c>
      <c r="J229" s="22">
        <v>45580</v>
      </c>
      <c r="K229">
        <v>85264.93</v>
      </c>
      <c r="L229">
        <v>85893.99</v>
      </c>
      <c r="M229">
        <v>84856.21</v>
      </c>
      <c r="N229">
        <v>85840.34</v>
      </c>
      <c r="O229">
        <v>251622002</v>
      </c>
    </row>
    <row r="230" spans="1:15" x14ac:dyDescent="0.3">
      <c r="A230" t="s">
        <v>740</v>
      </c>
      <c r="B230" s="22">
        <v>44358</v>
      </c>
      <c r="C230">
        <v>471</v>
      </c>
      <c r="D230">
        <v>472</v>
      </c>
      <c r="E230">
        <v>469.99</v>
      </c>
      <c r="F230">
        <v>470</v>
      </c>
      <c r="G230">
        <v>5500</v>
      </c>
      <c r="I230" t="s">
        <v>741</v>
      </c>
      <c r="J230" s="22">
        <v>45579</v>
      </c>
      <c r="K230">
        <v>85596.9</v>
      </c>
      <c r="L230">
        <v>86105.02</v>
      </c>
      <c r="M230">
        <v>85156.11</v>
      </c>
      <c r="N230">
        <v>85261.38</v>
      </c>
      <c r="O230">
        <v>263517705</v>
      </c>
    </row>
    <row r="231" spans="1:15" x14ac:dyDescent="0.3">
      <c r="A231" t="s">
        <v>740</v>
      </c>
      <c r="B231" s="22">
        <v>44361</v>
      </c>
      <c r="C231">
        <v>494.98</v>
      </c>
      <c r="D231">
        <v>494.98</v>
      </c>
      <c r="E231">
        <v>480</v>
      </c>
      <c r="F231">
        <v>480</v>
      </c>
      <c r="G231">
        <v>200</v>
      </c>
      <c r="I231" t="s">
        <v>741</v>
      </c>
      <c r="J231" s="22">
        <v>45576</v>
      </c>
      <c r="K231">
        <v>85432.84</v>
      </c>
      <c r="L231">
        <v>85750.18</v>
      </c>
      <c r="M231">
        <v>84774.45</v>
      </c>
      <c r="N231">
        <v>85483.4</v>
      </c>
      <c r="O231">
        <v>295018853</v>
      </c>
    </row>
    <row r="232" spans="1:15" x14ac:dyDescent="0.3">
      <c r="A232" t="s">
        <v>740</v>
      </c>
      <c r="B232" s="22">
        <v>44362</v>
      </c>
      <c r="C232">
        <v>479.99</v>
      </c>
      <c r="D232">
        <v>479.99</v>
      </c>
      <c r="E232">
        <v>479.99</v>
      </c>
      <c r="F232">
        <v>479.99</v>
      </c>
      <c r="G232">
        <v>100</v>
      </c>
      <c r="I232" t="s">
        <v>741</v>
      </c>
      <c r="J232" s="22">
        <v>45575</v>
      </c>
      <c r="K232">
        <v>85743.41</v>
      </c>
      <c r="L232">
        <v>86013.46</v>
      </c>
      <c r="M232">
        <v>85425.74</v>
      </c>
      <c r="N232">
        <v>85453.22</v>
      </c>
      <c r="O232">
        <v>293943274</v>
      </c>
    </row>
    <row r="233" spans="1:15" x14ac:dyDescent="0.3">
      <c r="A233" t="s">
        <v>740</v>
      </c>
      <c r="B233" s="22">
        <v>44363</v>
      </c>
      <c r="C233">
        <v>470.38</v>
      </c>
      <c r="D233">
        <v>477</v>
      </c>
      <c r="E233">
        <v>470.38</v>
      </c>
      <c r="F233">
        <v>471</v>
      </c>
      <c r="G233">
        <v>800</v>
      </c>
      <c r="I233" t="s">
        <v>741</v>
      </c>
      <c r="J233" s="22">
        <v>45574</v>
      </c>
      <c r="K233">
        <v>85823.81</v>
      </c>
      <c r="L233">
        <v>86451.42</v>
      </c>
      <c r="M233">
        <v>85444.3</v>
      </c>
      <c r="N233">
        <v>85669.27</v>
      </c>
      <c r="O233">
        <v>349287138</v>
      </c>
    </row>
    <row r="234" spans="1:15" x14ac:dyDescent="0.3">
      <c r="A234" t="s">
        <v>740</v>
      </c>
      <c r="B234" s="22">
        <v>44364</v>
      </c>
      <c r="C234">
        <v>461.03</v>
      </c>
      <c r="D234">
        <v>479.76</v>
      </c>
      <c r="E234">
        <v>461.03</v>
      </c>
      <c r="F234">
        <v>479.76</v>
      </c>
      <c r="G234">
        <v>400</v>
      </c>
      <c r="I234" t="s">
        <v>741</v>
      </c>
      <c r="J234" s="22">
        <v>45573</v>
      </c>
      <c r="K234">
        <v>84905.56</v>
      </c>
      <c r="L234">
        <v>85824.27</v>
      </c>
      <c r="M234">
        <v>84897.98</v>
      </c>
      <c r="N234">
        <v>85663.97</v>
      </c>
      <c r="O234">
        <v>283714499</v>
      </c>
    </row>
    <row r="235" spans="1:15" x14ac:dyDescent="0.3">
      <c r="A235" t="s">
        <v>740</v>
      </c>
      <c r="B235" s="22">
        <v>44365</v>
      </c>
      <c r="C235">
        <v>479.69</v>
      </c>
      <c r="D235">
        <v>515.74</v>
      </c>
      <c r="E235">
        <v>479.69</v>
      </c>
      <c r="F235">
        <v>515.74</v>
      </c>
      <c r="G235">
        <v>97100</v>
      </c>
      <c r="I235" t="s">
        <v>741</v>
      </c>
      <c r="J235" s="22">
        <v>45572</v>
      </c>
      <c r="K235">
        <v>83651.990000000005</v>
      </c>
      <c r="L235">
        <v>85047.81</v>
      </c>
      <c r="M235">
        <v>83303.539999999994</v>
      </c>
      <c r="N235">
        <v>84910.29</v>
      </c>
      <c r="O235">
        <v>281013466</v>
      </c>
    </row>
    <row r="236" spans="1:15" x14ac:dyDescent="0.3">
      <c r="A236" t="s">
        <v>740</v>
      </c>
      <c r="B236" s="22">
        <v>44368</v>
      </c>
      <c r="C236">
        <v>519</v>
      </c>
      <c r="D236">
        <v>540</v>
      </c>
      <c r="E236">
        <v>510</v>
      </c>
      <c r="F236">
        <v>510.33</v>
      </c>
      <c r="G236">
        <v>8500</v>
      </c>
      <c r="I236" t="s">
        <v>741</v>
      </c>
      <c r="J236" s="22">
        <v>45569</v>
      </c>
      <c r="K236">
        <v>82804.3</v>
      </c>
      <c r="L236">
        <v>83605.72</v>
      </c>
      <c r="M236">
        <v>82594.789999999994</v>
      </c>
      <c r="N236">
        <v>83531.95</v>
      </c>
      <c r="O236">
        <v>173692831</v>
      </c>
    </row>
    <row r="237" spans="1:15" x14ac:dyDescent="0.3">
      <c r="A237" t="s">
        <v>740</v>
      </c>
      <c r="B237" s="22">
        <v>44369</v>
      </c>
      <c r="C237">
        <v>510</v>
      </c>
      <c r="D237">
        <v>510.33</v>
      </c>
      <c r="E237">
        <v>500</v>
      </c>
      <c r="F237">
        <v>500.93</v>
      </c>
      <c r="G237">
        <v>14100</v>
      </c>
      <c r="I237" t="s">
        <v>741</v>
      </c>
      <c r="J237" s="22">
        <v>45568</v>
      </c>
      <c r="K237">
        <v>82076.34</v>
      </c>
      <c r="L237">
        <v>82958.73</v>
      </c>
      <c r="M237">
        <v>81981.5</v>
      </c>
      <c r="N237">
        <v>82721.759999999995</v>
      </c>
      <c r="O237">
        <v>159625475</v>
      </c>
    </row>
    <row r="238" spans="1:15" x14ac:dyDescent="0.3">
      <c r="A238" t="s">
        <v>740</v>
      </c>
      <c r="B238" s="22">
        <v>44370</v>
      </c>
      <c r="C238">
        <v>500.01</v>
      </c>
      <c r="D238">
        <v>505</v>
      </c>
      <c r="E238">
        <v>500</v>
      </c>
      <c r="F238">
        <v>500.08</v>
      </c>
      <c r="G238">
        <v>8400</v>
      </c>
      <c r="I238" t="s">
        <v>741</v>
      </c>
      <c r="J238" s="22">
        <v>45567</v>
      </c>
      <c r="K238">
        <v>81706.429999999993</v>
      </c>
      <c r="L238">
        <v>82360.28</v>
      </c>
      <c r="M238">
        <v>81529.45</v>
      </c>
      <c r="N238">
        <v>81967</v>
      </c>
      <c r="O238">
        <v>154646093</v>
      </c>
    </row>
    <row r="239" spans="1:15" x14ac:dyDescent="0.3">
      <c r="A239" t="s">
        <v>740</v>
      </c>
      <c r="B239" s="22">
        <v>44371</v>
      </c>
      <c r="C239">
        <v>501</v>
      </c>
      <c r="D239">
        <v>501</v>
      </c>
      <c r="E239">
        <v>500</v>
      </c>
      <c r="F239">
        <v>500.56</v>
      </c>
      <c r="G239">
        <v>2500</v>
      </c>
      <c r="I239" t="s">
        <v>741</v>
      </c>
      <c r="J239" s="22">
        <v>45566</v>
      </c>
      <c r="K239">
        <v>81199.429999999993</v>
      </c>
      <c r="L239">
        <v>81980.36</v>
      </c>
      <c r="M239">
        <v>81119.240000000005</v>
      </c>
      <c r="N239">
        <v>81804.59</v>
      </c>
      <c r="O239">
        <v>191149995</v>
      </c>
    </row>
    <row r="240" spans="1:15" x14ac:dyDescent="0.3">
      <c r="A240" t="s">
        <v>740</v>
      </c>
      <c r="B240" s="22">
        <v>44372</v>
      </c>
      <c r="C240">
        <v>500</v>
      </c>
      <c r="D240">
        <v>500</v>
      </c>
      <c r="E240">
        <v>500</v>
      </c>
      <c r="F240">
        <v>500</v>
      </c>
      <c r="G240">
        <v>800</v>
      </c>
      <c r="I240" t="s">
        <v>741</v>
      </c>
      <c r="J240" s="22">
        <v>45565</v>
      </c>
      <c r="K240">
        <v>81271.08</v>
      </c>
      <c r="L240">
        <v>81321.63</v>
      </c>
      <c r="M240">
        <v>80352.22</v>
      </c>
      <c r="N240">
        <v>81114.2</v>
      </c>
      <c r="O240">
        <v>116757310</v>
      </c>
    </row>
    <row r="241" spans="1:15" x14ac:dyDescent="0.3">
      <c r="A241" t="s">
        <v>740</v>
      </c>
      <c r="B241" s="22">
        <v>44375</v>
      </c>
      <c r="C241">
        <v>480.01</v>
      </c>
      <c r="D241">
        <v>490</v>
      </c>
      <c r="E241">
        <v>480.01</v>
      </c>
      <c r="F241">
        <v>490</v>
      </c>
      <c r="G241">
        <v>1500</v>
      </c>
      <c r="I241" t="s">
        <v>741</v>
      </c>
      <c r="J241" s="22">
        <v>45562</v>
      </c>
      <c r="K241">
        <v>81737.61</v>
      </c>
      <c r="L241">
        <v>81842.740000000005</v>
      </c>
      <c r="M241">
        <v>81183.5</v>
      </c>
      <c r="N241">
        <v>81292.13</v>
      </c>
      <c r="O241">
        <v>153487760</v>
      </c>
    </row>
    <row r="242" spans="1:15" x14ac:dyDescent="0.3">
      <c r="A242" t="s">
        <v>740</v>
      </c>
      <c r="B242" s="22">
        <v>44376</v>
      </c>
      <c r="C242">
        <v>489.88</v>
      </c>
      <c r="D242">
        <v>489.88</v>
      </c>
      <c r="E242">
        <v>489.88</v>
      </c>
      <c r="F242">
        <v>489.88</v>
      </c>
      <c r="G242">
        <v>200</v>
      </c>
      <c r="I242" t="s">
        <v>741</v>
      </c>
      <c r="J242" s="22">
        <v>45561</v>
      </c>
      <c r="K242">
        <v>82752.070000000007</v>
      </c>
      <c r="L242">
        <v>82905.73</v>
      </c>
      <c r="M242">
        <v>81552.66</v>
      </c>
      <c r="N242">
        <v>81657.960000000006</v>
      </c>
      <c r="O242">
        <v>152660215</v>
      </c>
    </row>
    <row r="243" spans="1:15" x14ac:dyDescent="0.3">
      <c r="A243" t="s">
        <v>740</v>
      </c>
      <c r="B243" s="22">
        <v>44377</v>
      </c>
      <c r="C243">
        <v>480.01</v>
      </c>
      <c r="D243">
        <v>480.01</v>
      </c>
      <c r="E243">
        <v>480</v>
      </c>
      <c r="F243">
        <v>480</v>
      </c>
      <c r="G243">
        <v>700</v>
      </c>
      <c r="I243" t="s">
        <v>741</v>
      </c>
      <c r="J243" s="22">
        <v>45560</v>
      </c>
      <c r="K243">
        <v>81643.5</v>
      </c>
      <c r="L243">
        <v>82331.850000000006</v>
      </c>
      <c r="M243">
        <v>81524.41</v>
      </c>
      <c r="N243">
        <v>82247.91</v>
      </c>
      <c r="O243">
        <v>155310370</v>
      </c>
    </row>
    <row r="244" spans="1:15" x14ac:dyDescent="0.3">
      <c r="A244" t="s">
        <v>740</v>
      </c>
      <c r="B244" s="22">
        <v>44378</v>
      </c>
      <c r="C244">
        <v>490</v>
      </c>
      <c r="D244">
        <v>516</v>
      </c>
      <c r="E244">
        <v>490</v>
      </c>
      <c r="F244">
        <v>516</v>
      </c>
      <c r="G244">
        <v>14700</v>
      </c>
      <c r="I244" t="s">
        <v>741</v>
      </c>
      <c r="J244" s="22">
        <v>45559</v>
      </c>
      <c r="K244">
        <v>81873.63</v>
      </c>
      <c r="L244">
        <v>82010.09</v>
      </c>
      <c r="M244">
        <v>81107.38</v>
      </c>
      <c r="N244">
        <v>81483.64</v>
      </c>
      <c r="O244">
        <v>148622968</v>
      </c>
    </row>
    <row r="245" spans="1:15" x14ac:dyDescent="0.3">
      <c r="A245" t="s">
        <v>740</v>
      </c>
      <c r="B245" s="22">
        <v>44379</v>
      </c>
      <c r="C245">
        <v>520</v>
      </c>
      <c r="D245">
        <v>522</v>
      </c>
      <c r="E245">
        <v>506</v>
      </c>
      <c r="F245">
        <v>506</v>
      </c>
      <c r="G245">
        <v>5800</v>
      </c>
      <c r="I245" t="s">
        <v>741</v>
      </c>
      <c r="J245" s="22">
        <v>45558</v>
      </c>
      <c r="K245">
        <v>82113.42</v>
      </c>
      <c r="L245">
        <v>82463.05</v>
      </c>
      <c r="M245">
        <v>81548.639999999999</v>
      </c>
      <c r="N245">
        <v>81850.5</v>
      </c>
      <c r="O245">
        <v>162998707</v>
      </c>
    </row>
    <row r="246" spans="1:15" x14ac:dyDescent="0.3">
      <c r="A246" t="s">
        <v>740</v>
      </c>
      <c r="B246" s="22">
        <v>44382</v>
      </c>
      <c r="C246">
        <v>500</v>
      </c>
      <c r="D246">
        <v>515</v>
      </c>
      <c r="E246">
        <v>490.11</v>
      </c>
      <c r="F246">
        <v>501.24</v>
      </c>
      <c r="G246">
        <v>6000</v>
      </c>
      <c r="I246" t="s">
        <v>741</v>
      </c>
      <c r="J246" s="22">
        <v>45555</v>
      </c>
      <c r="K246">
        <v>81694.98</v>
      </c>
      <c r="L246">
        <v>82372.19</v>
      </c>
      <c r="M246">
        <v>81387.570000000007</v>
      </c>
      <c r="N246">
        <v>82074.44</v>
      </c>
      <c r="O246">
        <v>243550905</v>
      </c>
    </row>
    <row r="247" spans="1:15" x14ac:dyDescent="0.3">
      <c r="A247" t="s">
        <v>740</v>
      </c>
      <c r="B247" s="22">
        <v>44383</v>
      </c>
      <c r="C247">
        <v>500</v>
      </c>
      <c r="D247">
        <v>500</v>
      </c>
      <c r="E247">
        <v>488.5</v>
      </c>
      <c r="F247">
        <v>488.5</v>
      </c>
      <c r="G247">
        <v>1900</v>
      </c>
      <c r="I247" t="s">
        <v>741</v>
      </c>
      <c r="J247" s="22">
        <v>45554</v>
      </c>
      <c r="K247">
        <v>80802.77</v>
      </c>
      <c r="L247">
        <v>82003.58</v>
      </c>
      <c r="M247">
        <v>80680.23</v>
      </c>
      <c r="N247">
        <v>81459.28</v>
      </c>
      <c r="O247">
        <v>184890999</v>
      </c>
    </row>
    <row r="248" spans="1:15" x14ac:dyDescent="0.3">
      <c r="A248" t="s">
        <v>740</v>
      </c>
      <c r="B248" s="22">
        <v>44384</v>
      </c>
      <c r="C248">
        <v>480.2</v>
      </c>
      <c r="D248">
        <v>485</v>
      </c>
      <c r="E248">
        <v>480.2</v>
      </c>
      <c r="F248">
        <v>485</v>
      </c>
      <c r="G248">
        <v>2400</v>
      </c>
      <c r="I248" t="s">
        <v>741</v>
      </c>
      <c r="J248" s="22">
        <v>45553</v>
      </c>
      <c r="K248">
        <v>79884.41</v>
      </c>
      <c r="L248">
        <v>80587.44</v>
      </c>
      <c r="M248">
        <v>79798.75</v>
      </c>
      <c r="N248">
        <v>80461.33</v>
      </c>
      <c r="O248">
        <v>148581053</v>
      </c>
    </row>
    <row r="249" spans="1:15" x14ac:dyDescent="0.3">
      <c r="A249" t="s">
        <v>740</v>
      </c>
      <c r="B249" s="22">
        <v>44385</v>
      </c>
      <c r="C249">
        <v>485</v>
      </c>
      <c r="D249">
        <v>485.1</v>
      </c>
      <c r="E249">
        <v>484.99</v>
      </c>
      <c r="F249">
        <v>485.1</v>
      </c>
      <c r="G249">
        <v>2300</v>
      </c>
      <c r="I249" t="s">
        <v>741</v>
      </c>
      <c r="J249" s="22">
        <v>45551</v>
      </c>
      <c r="K249">
        <v>79682.100000000006</v>
      </c>
      <c r="L249">
        <v>79993.17</v>
      </c>
      <c r="M249">
        <v>79368.179999999993</v>
      </c>
      <c r="N249">
        <v>79491.13</v>
      </c>
      <c r="O249">
        <v>152285179</v>
      </c>
    </row>
    <row r="250" spans="1:15" x14ac:dyDescent="0.3">
      <c r="A250" t="s">
        <v>740</v>
      </c>
      <c r="B250" s="22">
        <v>44386</v>
      </c>
      <c r="C250">
        <v>487.01</v>
      </c>
      <c r="D250">
        <v>488</v>
      </c>
      <c r="E250">
        <v>486.01</v>
      </c>
      <c r="F250">
        <v>486.01</v>
      </c>
      <c r="G250">
        <v>700</v>
      </c>
      <c r="I250" t="s">
        <v>741</v>
      </c>
      <c r="J250" s="22">
        <v>45548</v>
      </c>
      <c r="K250">
        <v>79912.34</v>
      </c>
      <c r="L250">
        <v>80016.73</v>
      </c>
      <c r="M250">
        <v>79262.720000000001</v>
      </c>
      <c r="N250">
        <v>79333.05</v>
      </c>
      <c r="O250">
        <v>191853803</v>
      </c>
    </row>
    <row r="251" spans="1:15" x14ac:dyDescent="0.3">
      <c r="A251" t="s">
        <v>740</v>
      </c>
      <c r="B251" s="22">
        <v>44389</v>
      </c>
      <c r="C251">
        <v>475.31</v>
      </c>
      <c r="D251">
        <v>482.5</v>
      </c>
      <c r="E251">
        <v>475</v>
      </c>
      <c r="F251">
        <v>478.2</v>
      </c>
      <c r="G251">
        <v>4600</v>
      </c>
      <c r="I251" t="s">
        <v>741</v>
      </c>
      <c r="J251" s="22">
        <v>45547</v>
      </c>
      <c r="K251">
        <v>78843.06</v>
      </c>
      <c r="L251">
        <v>79217.61</v>
      </c>
      <c r="M251">
        <v>78577.649999999994</v>
      </c>
      <c r="N251">
        <v>79017.61</v>
      </c>
      <c r="O251">
        <v>132750010</v>
      </c>
    </row>
    <row r="252" spans="1:15" x14ac:dyDescent="0.3">
      <c r="A252" t="s">
        <v>740</v>
      </c>
      <c r="B252" s="22">
        <v>44390</v>
      </c>
      <c r="C252">
        <v>480</v>
      </c>
      <c r="D252">
        <v>485</v>
      </c>
      <c r="E252">
        <v>477</v>
      </c>
      <c r="F252">
        <v>478</v>
      </c>
      <c r="G252">
        <v>1200</v>
      </c>
      <c r="I252" t="s">
        <v>741</v>
      </c>
      <c r="J252" s="22">
        <v>45546</v>
      </c>
      <c r="K252">
        <v>79428.490000000005</v>
      </c>
      <c r="L252">
        <v>79507.17</v>
      </c>
      <c r="M252">
        <v>78612.160000000003</v>
      </c>
      <c r="N252">
        <v>78651.789999999994</v>
      </c>
      <c r="O252">
        <v>146516672</v>
      </c>
    </row>
    <row r="253" spans="1:15" x14ac:dyDescent="0.3">
      <c r="A253" t="s">
        <v>740</v>
      </c>
      <c r="B253" s="22">
        <v>44393</v>
      </c>
      <c r="C253">
        <v>470.01</v>
      </c>
      <c r="D253">
        <v>472.5</v>
      </c>
      <c r="E253">
        <v>470</v>
      </c>
      <c r="F253">
        <v>472</v>
      </c>
      <c r="G253">
        <v>1300</v>
      </c>
      <c r="I253" t="s">
        <v>741</v>
      </c>
      <c r="J253" s="22">
        <v>45545</v>
      </c>
      <c r="K253">
        <v>78776.77</v>
      </c>
      <c r="L253">
        <v>79335.59</v>
      </c>
      <c r="M253">
        <v>78642.86</v>
      </c>
      <c r="N253">
        <v>79286.73</v>
      </c>
      <c r="O253">
        <v>121335086</v>
      </c>
    </row>
    <row r="254" spans="1:15" x14ac:dyDescent="0.3">
      <c r="A254" t="s">
        <v>740</v>
      </c>
      <c r="B254" s="22">
        <v>44396</v>
      </c>
      <c r="C254">
        <v>480</v>
      </c>
      <c r="D254">
        <v>495</v>
      </c>
      <c r="E254">
        <v>480</v>
      </c>
      <c r="F254">
        <v>490.65</v>
      </c>
      <c r="G254">
        <v>5800</v>
      </c>
      <c r="I254" t="s">
        <v>741</v>
      </c>
      <c r="J254" s="22">
        <v>45544</v>
      </c>
      <c r="K254">
        <v>79117.78</v>
      </c>
      <c r="L254">
        <v>79214.27</v>
      </c>
      <c r="M254">
        <v>78545.679999999993</v>
      </c>
      <c r="N254">
        <v>78615</v>
      </c>
      <c r="O254">
        <v>90272467</v>
      </c>
    </row>
    <row r="255" spans="1:15" x14ac:dyDescent="0.3">
      <c r="A255" t="s">
        <v>740</v>
      </c>
      <c r="B255" s="22">
        <v>44400</v>
      </c>
      <c r="C255">
        <v>490.6</v>
      </c>
      <c r="D255">
        <v>490.6</v>
      </c>
      <c r="E255">
        <v>480.5</v>
      </c>
      <c r="F255">
        <v>480.5</v>
      </c>
      <c r="G255">
        <v>1400</v>
      </c>
      <c r="I255" t="s">
        <v>741</v>
      </c>
      <c r="J255" s="22">
        <v>45541</v>
      </c>
      <c r="K255">
        <v>79009.84</v>
      </c>
      <c r="L255">
        <v>79254.25</v>
      </c>
      <c r="M255">
        <v>78917.289999999994</v>
      </c>
      <c r="N255">
        <v>78897.72</v>
      </c>
      <c r="O255">
        <v>141866198</v>
      </c>
    </row>
    <row r="256" spans="1:15" x14ac:dyDescent="0.3">
      <c r="A256" t="s">
        <v>740</v>
      </c>
      <c r="B256" s="22">
        <v>44403</v>
      </c>
      <c r="C256">
        <v>480.5</v>
      </c>
      <c r="D256">
        <v>480.5</v>
      </c>
      <c r="E256">
        <v>480.5</v>
      </c>
      <c r="F256">
        <v>480.5</v>
      </c>
      <c r="G256">
        <v>500</v>
      </c>
      <c r="I256" t="s">
        <v>741</v>
      </c>
      <c r="J256" s="22">
        <v>45540</v>
      </c>
      <c r="K256">
        <v>79024.52</v>
      </c>
      <c r="L256">
        <v>79154.289999999994</v>
      </c>
      <c r="M256">
        <v>78578.009999999995</v>
      </c>
      <c r="N256">
        <v>78863.34</v>
      </c>
      <c r="O256">
        <v>132198352</v>
      </c>
    </row>
    <row r="257" spans="1:15" x14ac:dyDescent="0.3">
      <c r="A257" t="s">
        <v>740</v>
      </c>
      <c r="B257" s="22">
        <v>44404</v>
      </c>
      <c r="C257">
        <v>499.75</v>
      </c>
      <c r="D257">
        <v>499.75</v>
      </c>
      <c r="E257">
        <v>472.01</v>
      </c>
      <c r="F257">
        <v>473</v>
      </c>
      <c r="G257">
        <v>5400</v>
      </c>
      <c r="I257" t="s">
        <v>741</v>
      </c>
      <c r="J257" s="22">
        <v>45539</v>
      </c>
      <c r="K257">
        <v>78488.88</v>
      </c>
      <c r="L257">
        <v>78890.789999999994</v>
      </c>
      <c r="M257">
        <v>78488.88</v>
      </c>
      <c r="N257">
        <v>78848.009999999995</v>
      </c>
      <c r="O257">
        <v>146298521</v>
      </c>
    </row>
    <row r="258" spans="1:15" x14ac:dyDescent="0.3">
      <c r="A258" t="s">
        <v>740</v>
      </c>
      <c r="B258" s="22">
        <v>44405</v>
      </c>
      <c r="C258">
        <v>472</v>
      </c>
      <c r="D258">
        <v>473</v>
      </c>
      <c r="E258">
        <v>470</v>
      </c>
      <c r="F258">
        <v>470</v>
      </c>
      <c r="G258">
        <v>3300</v>
      </c>
      <c r="I258" t="s">
        <v>741</v>
      </c>
      <c r="J258" s="22">
        <v>45538</v>
      </c>
      <c r="K258">
        <v>78566.039999999994</v>
      </c>
      <c r="L258">
        <v>78644.960000000006</v>
      </c>
      <c r="M258">
        <v>78250.89</v>
      </c>
      <c r="N258">
        <v>78356.31</v>
      </c>
      <c r="O258">
        <v>99477520</v>
      </c>
    </row>
    <row r="259" spans="1:15" x14ac:dyDescent="0.3">
      <c r="A259" t="s">
        <v>740</v>
      </c>
      <c r="B259" s="22">
        <v>44406</v>
      </c>
      <c r="C259">
        <v>470</v>
      </c>
      <c r="D259">
        <v>490</v>
      </c>
      <c r="E259">
        <v>470</v>
      </c>
      <c r="F259">
        <v>485.98</v>
      </c>
      <c r="G259">
        <v>17300</v>
      </c>
      <c r="I259" t="s">
        <v>741</v>
      </c>
      <c r="J259" s="22">
        <v>45537</v>
      </c>
      <c r="K259">
        <v>78715.16</v>
      </c>
      <c r="L259">
        <v>79014.679999999993</v>
      </c>
      <c r="M259">
        <v>78240.36</v>
      </c>
      <c r="N259">
        <v>78283.289999999994</v>
      </c>
      <c r="O259">
        <v>121323636</v>
      </c>
    </row>
    <row r="260" spans="1:15" x14ac:dyDescent="0.3">
      <c r="A260" t="s">
        <v>740</v>
      </c>
      <c r="B260" s="22">
        <v>44407</v>
      </c>
      <c r="C260">
        <v>490</v>
      </c>
      <c r="D260">
        <v>490</v>
      </c>
      <c r="E260">
        <v>470.44</v>
      </c>
      <c r="F260">
        <v>470.81</v>
      </c>
      <c r="G260">
        <v>2100</v>
      </c>
      <c r="I260" t="s">
        <v>741</v>
      </c>
      <c r="J260" s="22">
        <v>45534</v>
      </c>
      <c r="K260">
        <v>78552.009999999995</v>
      </c>
      <c r="L260">
        <v>78914.27</v>
      </c>
      <c r="M260">
        <v>78439.61</v>
      </c>
      <c r="N260">
        <v>78488.210000000006</v>
      </c>
      <c r="O260">
        <v>148547591</v>
      </c>
    </row>
    <row r="261" spans="1:15" x14ac:dyDescent="0.3">
      <c r="A261" t="s">
        <v>740</v>
      </c>
      <c r="B261" s="22">
        <v>44410</v>
      </c>
      <c r="C261">
        <v>475</v>
      </c>
      <c r="D261">
        <v>500</v>
      </c>
      <c r="E261">
        <v>475</v>
      </c>
      <c r="F261">
        <v>495.6</v>
      </c>
      <c r="G261">
        <v>9800</v>
      </c>
      <c r="I261" t="s">
        <v>741</v>
      </c>
      <c r="J261" s="22">
        <v>45533</v>
      </c>
      <c r="K261">
        <v>78019.509999999995</v>
      </c>
      <c r="L261">
        <v>78513.850000000006</v>
      </c>
      <c r="M261">
        <v>78017.350000000006</v>
      </c>
      <c r="N261">
        <v>78349.66</v>
      </c>
      <c r="O261">
        <v>151385422</v>
      </c>
    </row>
    <row r="262" spans="1:15" x14ac:dyDescent="0.3">
      <c r="A262" t="s">
        <v>740</v>
      </c>
      <c r="B262" s="22">
        <v>44412</v>
      </c>
      <c r="C262">
        <v>499.99</v>
      </c>
      <c r="D262">
        <v>500</v>
      </c>
      <c r="E262">
        <v>496</v>
      </c>
      <c r="F262">
        <v>496</v>
      </c>
      <c r="G262">
        <v>2300</v>
      </c>
      <c r="I262" t="s">
        <v>741</v>
      </c>
      <c r="J262" s="22">
        <v>45532</v>
      </c>
      <c r="K262">
        <v>78202.98</v>
      </c>
      <c r="L262">
        <v>78334.600000000006</v>
      </c>
      <c r="M262">
        <v>77990.34</v>
      </c>
      <c r="N262">
        <v>77992.78</v>
      </c>
      <c r="O262">
        <v>150897916</v>
      </c>
    </row>
    <row r="263" spans="1:15" x14ac:dyDescent="0.3">
      <c r="A263" t="s">
        <v>740</v>
      </c>
      <c r="B263" s="22">
        <v>44413</v>
      </c>
      <c r="C263">
        <v>495</v>
      </c>
      <c r="D263">
        <v>495</v>
      </c>
      <c r="E263">
        <v>495</v>
      </c>
      <c r="F263">
        <v>495</v>
      </c>
      <c r="G263">
        <v>100</v>
      </c>
      <c r="I263" t="s">
        <v>741</v>
      </c>
      <c r="J263" s="22">
        <v>45531</v>
      </c>
      <c r="K263">
        <v>78769.45</v>
      </c>
      <c r="L263">
        <v>78857.61</v>
      </c>
      <c r="M263">
        <v>78077.83</v>
      </c>
      <c r="N263">
        <v>78084.23</v>
      </c>
      <c r="O263">
        <v>190597406</v>
      </c>
    </row>
    <row r="264" spans="1:15" x14ac:dyDescent="0.3">
      <c r="A264" t="s">
        <v>740</v>
      </c>
      <c r="B264" s="22">
        <v>44418</v>
      </c>
      <c r="C264">
        <v>510</v>
      </c>
      <c r="D264">
        <v>515</v>
      </c>
      <c r="E264">
        <v>495</v>
      </c>
      <c r="F264">
        <v>496</v>
      </c>
      <c r="G264">
        <v>9100</v>
      </c>
      <c r="I264" t="s">
        <v>741</v>
      </c>
      <c r="J264" s="22">
        <v>45530</v>
      </c>
      <c r="K264">
        <v>78907.539999999994</v>
      </c>
      <c r="L264">
        <v>79160.39</v>
      </c>
      <c r="M264">
        <v>78553.86</v>
      </c>
      <c r="N264">
        <v>78571.05</v>
      </c>
      <c r="O264">
        <v>141271943</v>
      </c>
    </row>
    <row r="265" spans="1:15" x14ac:dyDescent="0.3">
      <c r="A265" t="s">
        <v>740</v>
      </c>
      <c r="B265" s="22">
        <v>44419</v>
      </c>
      <c r="C265">
        <v>490</v>
      </c>
      <c r="D265">
        <v>490</v>
      </c>
      <c r="E265">
        <v>490</v>
      </c>
      <c r="F265">
        <v>490</v>
      </c>
      <c r="G265">
        <v>200</v>
      </c>
      <c r="I265" t="s">
        <v>741</v>
      </c>
      <c r="J265" s="22">
        <v>45527</v>
      </c>
      <c r="K265">
        <v>78902.33</v>
      </c>
      <c r="L265">
        <v>79173.94</v>
      </c>
      <c r="M265">
        <v>78760.02</v>
      </c>
      <c r="N265">
        <v>78801.42</v>
      </c>
      <c r="O265">
        <v>197837814</v>
      </c>
    </row>
    <row r="266" spans="1:15" x14ac:dyDescent="0.3">
      <c r="A266" t="s">
        <v>740</v>
      </c>
      <c r="B266" s="22">
        <v>44420</v>
      </c>
      <c r="C266">
        <v>495</v>
      </c>
      <c r="D266">
        <v>495</v>
      </c>
      <c r="E266">
        <v>495</v>
      </c>
      <c r="F266">
        <v>495</v>
      </c>
      <c r="G266">
        <v>100</v>
      </c>
      <c r="I266" t="s">
        <v>741</v>
      </c>
      <c r="J266" s="22">
        <v>45526</v>
      </c>
      <c r="K266">
        <v>78442.25</v>
      </c>
      <c r="L266">
        <v>78996.22</v>
      </c>
      <c r="M266">
        <v>78442.25</v>
      </c>
      <c r="N266">
        <v>78793.41</v>
      </c>
      <c r="O266">
        <v>184560028</v>
      </c>
    </row>
    <row r="267" spans="1:15" x14ac:dyDescent="0.3">
      <c r="A267" t="s">
        <v>740</v>
      </c>
      <c r="B267" s="22">
        <v>44424</v>
      </c>
      <c r="C267">
        <v>475.1</v>
      </c>
      <c r="D267">
        <v>475.1</v>
      </c>
      <c r="E267">
        <v>475.01</v>
      </c>
      <c r="F267">
        <v>475.03</v>
      </c>
      <c r="G267">
        <v>500</v>
      </c>
      <c r="I267" t="s">
        <v>741</v>
      </c>
      <c r="J267" s="22">
        <v>45525</v>
      </c>
      <c r="K267">
        <v>77993.2</v>
      </c>
      <c r="L267">
        <v>78457.37</v>
      </c>
      <c r="M267">
        <v>77968.740000000005</v>
      </c>
      <c r="N267">
        <v>78260.850000000006</v>
      </c>
      <c r="O267">
        <v>190858373</v>
      </c>
    </row>
    <row r="268" spans="1:15" x14ac:dyDescent="0.3">
      <c r="A268" t="s">
        <v>740</v>
      </c>
      <c r="B268" s="22">
        <v>44431</v>
      </c>
      <c r="C268">
        <v>475</v>
      </c>
      <c r="D268">
        <v>475</v>
      </c>
      <c r="E268">
        <v>475</v>
      </c>
      <c r="F268">
        <v>475</v>
      </c>
      <c r="G268">
        <v>400</v>
      </c>
      <c r="I268" t="s">
        <v>741</v>
      </c>
      <c r="J268" s="22">
        <v>45524</v>
      </c>
      <c r="K268">
        <v>77857.789999999994</v>
      </c>
      <c r="L268">
        <v>77930.03</v>
      </c>
      <c r="M268">
        <v>77460.39</v>
      </c>
      <c r="N268">
        <v>77745.52</v>
      </c>
      <c r="O268">
        <v>114232393</v>
      </c>
    </row>
    <row r="269" spans="1:15" x14ac:dyDescent="0.3">
      <c r="A269" t="s">
        <v>740</v>
      </c>
      <c r="B269" s="22">
        <v>44432</v>
      </c>
      <c r="C269">
        <v>461.01</v>
      </c>
      <c r="D269">
        <v>470</v>
      </c>
      <c r="E269">
        <v>461.01</v>
      </c>
      <c r="F269">
        <v>470</v>
      </c>
      <c r="G269">
        <v>200</v>
      </c>
      <c r="I269" t="s">
        <v>741</v>
      </c>
      <c r="J269" s="22">
        <v>45523</v>
      </c>
      <c r="K269">
        <v>78272.12</v>
      </c>
      <c r="L269">
        <v>78382.039999999994</v>
      </c>
      <c r="M269">
        <v>77566.62</v>
      </c>
      <c r="N269">
        <v>77830.34</v>
      </c>
      <c r="O269">
        <v>122481310</v>
      </c>
    </row>
    <row r="270" spans="1:15" x14ac:dyDescent="0.3">
      <c r="A270" t="s">
        <v>740</v>
      </c>
      <c r="B270" s="22">
        <v>44433</v>
      </c>
      <c r="C270">
        <v>476</v>
      </c>
      <c r="D270">
        <v>478</v>
      </c>
      <c r="E270">
        <v>476</v>
      </c>
      <c r="F270">
        <v>478</v>
      </c>
      <c r="G270">
        <v>600</v>
      </c>
      <c r="I270" t="s">
        <v>741</v>
      </c>
      <c r="J270" s="22">
        <v>45520</v>
      </c>
      <c r="K270">
        <v>78197.149999999994</v>
      </c>
      <c r="L270">
        <v>78619.17</v>
      </c>
      <c r="M270">
        <v>78041.08</v>
      </c>
      <c r="N270">
        <v>78045.3</v>
      </c>
      <c r="O270">
        <v>206700571</v>
      </c>
    </row>
    <row r="271" spans="1:15" x14ac:dyDescent="0.3">
      <c r="A271" t="s">
        <v>740</v>
      </c>
      <c r="B271" s="22">
        <v>44439</v>
      </c>
      <c r="C271">
        <v>470</v>
      </c>
      <c r="D271">
        <v>470</v>
      </c>
      <c r="E271">
        <v>470</v>
      </c>
      <c r="F271">
        <v>470</v>
      </c>
      <c r="G271">
        <v>200</v>
      </c>
      <c r="I271" t="s">
        <v>741</v>
      </c>
      <c r="J271" s="22">
        <v>45519</v>
      </c>
      <c r="K271">
        <v>77989.36</v>
      </c>
      <c r="L271">
        <v>78709.13</v>
      </c>
      <c r="M271">
        <v>77987.820000000007</v>
      </c>
      <c r="N271">
        <v>78105.95</v>
      </c>
      <c r="O271">
        <v>169231822</v>
      </c>
    </row>
    <row r="272" spans="1:15" x14ac:dyDescent="0.3">
      <c r="A272" t="s">
        <v>740</v>
      </c>
      <c r="B272" s="22">
        <v>44440</v>
      </c>
      <c r="C272">
        <v>470</v>
      </c>
      <c r="D272">
        <v>470</v>
      </c>
      <c r="E272">
        <v>470</v>
      </c>
      <c r="F272">
        <v>470</v>
      </c>
      <c r="G272">
        <v>900</v>
      </c>
      <c r="I272" t="s">
        <v>741</v>
      </c>
      <c r="J272" s="22">
        <v>45517</v>
      </c>
      <c r="K272">
        <v>77966.720000000001</v>
      </c>
      <c r="L272">
        <v>78275.97</v>
      </c>
      <c r="M272">
        <v>77817.320000000007</v>
      </c>
      <c r="N272">
        <v>77877.41</v>
      </c>
      <c r="O272">
        <v>183958550</v>
      </c>
    </row>
    <row r="273" spans="1:15" x14ac:dyDescent="0.3">
      <c r="A273" t="s">
        <v>740</v>
      </c>
      <c r="B273" s="22">
        <v>44442</v>
      </c>
      <c r="C273">
        <v>470.01</v>
      </c>
      <c r="D273">
        <v>470.01</v>
      </c>
      <c r="E273">
        <v>469</v>
      </c>
      <c r="F273">
        <v>469.55</v>
      </c>
      <c r="G273">
        <v>400</v>
      </c>
      <c r="I273" t="s">
        <v>741</v>
      </c>
      <c r="J273" s="22">
        <v>45516</v>
      </c>
      <c r="K273">
        <v>78867.3</v>
      </c>
      <c r="L273">
        <v>78886.460000000006</v>
      </c>
      <c r="M273">
        <v>77940.52</v>
      </c>
      <c r="N273">
        <v>77980.289999999994</v>
      </c>
      <c r="O273">
        <v>141771364</v>
      </c>
    </row>
    <row r="274" spans="1:15" x14ac:dyDescent="0.3">
      <c r="A274" t="s">
        <v>740</v>
      </c>
      <c r="B274" s="22">
        <v>44446</v>
      </c>
      <c r="C274">
        <v>469.55</v>
      </c>
      <c r="D274">
        <v>469.55</v>
      </c>
      <c r="E274">
        <v>464</v>
      </c>
      <c r="F274">
        <v>466</v>
      </c>
      <c r="G274">
        <v>3100</v>
      </c>
      <c r="I274" t="s">
        <v>741</v>
      </c>
      <c r="J274" s="22">
        <v>45513</v>
      </c>
      <c r="K274">
        <v>78322.33</v>
      </c>
      <c r="L274">
        <v>78823.13</v>
      </c>
      <c r="M274">
        <v>78051.08</v>
      </c>
      <c r="N274">
        <v>78569.58</v>
      </c>
      <c r="O274">
        <v>139145385</v>
      </c>
    </row>
    <row r="275" spans="1:15" x14ac:dyDescent="0.3">
      <c r="A275" t="s">
        <v>740</v>
      </c>
      <c r="B275" s="22">
        <v>44447</v>
      </c>
      <c r="C275">
        <v>465</v>
      </c>
      <c r="D275">
        <v>465</v>
      </c>
      <c r="E275">
        <v>465</v>
      </c>
      <c r="F275">
        <v>465</v>
      </c>
      <c r="G275">
        <v>400</v>
      </c>
      <c r="I275" t="s">
        <v>741</v>
      </c>
      <c r="J275" s="22">
        <v>45512</v>
      </c>
      <c r="K275">
        <v>77218.12</v>
      </c>
      <c r="L275">
        <v>77969.259999999995</v>
      </c>
      <c r="M275">
        <v>77085.47</v>
      </c>
      <c r="N275">
        <v>77874.22</v>
      </c>
      <c r="O275">
        <v>192848233</v>
      </c>
    </row>
    <row r="276" spans="1:15" x14ac:dyDescent="0.3">
      <c r="A276" t="s">
        <v>740</v>
      </c>
      <c r="B276" s="22">
        <v>44448</v>
      </c>
      <c r="C276">
        <v>466</v>
      </c>
      <c r="D276">
        <v>466</v>
      </c>
      <c r="E276">
        <v>465</v>
      </c>
      <c r="F276">
        <v>465</v>
      </c>
      <c r="G276">
        <v>900</v>
      </c>
      <c r="I276" t="s">
        <v>741</v>
      </c>
      <c r="J276" s="22">
        <v>45511</v>
      </c>
      <c r="K276">
        <v>77344.86</v>
      </c>
      <c r="L276">
        <v>77800.039999999994</v>
      </c>
      <c r="M276">
        <v>77086.81</v>
      </c>
      <c r="N276">
        <v>77114.490000000005</v>
      </c>
      <c r="O276">
        <v>128803602</v>
      </c>
    </row>
    <row r="277" spans="1:15" x14ac:dyDescent="0.3">
      <c r="A277" t="s">
        <v>740</v>
      </c>
      <c r="B277" s="22">
        <v>44449</v>
      </c>
      <c r="C277">
        <v>462</v>
      </c>
      <c r="D277">
        <v>462</v>
      </c>
      <c r="E277">
        <v>460</v>
      </c>
      <c r="F277">
        <v>460</v>
      </c>
      <c r="G277">
        <v>300</v>
      </c>
      <c r="I277" t="s">
        <v>741</v>
      </c>
      <c r="J277" s="22">
        <v>45510</v>
      </c>
      <c r="K277">
        <v>77417.210000000006</v>
      </c>
      <c r="L277">
        <v>77746.55</v>
      </c>
      <c r="M277">
        <v>77035.95</v>
      </c>
      <c r="N277">
        <v>77191.34</v>
      </c>
      <c r="O277">
        <v>149774582</v>
      </c>
    </row>
    <row r="278" spans="1:15" x14ac:dyDescent="0.3">
      <c r="A278" t="s">
        <v>740</v>
      </c>
      <c r="B278" s="22">
        <v>44453</v>
      </c>
      <c r="C278">
        <v>460</v>
      </c>
      <c r="D278">
        <v>460</v>
      </c>
      <c r="E278">
        <v>460</v>
      </c>
      <c r="F278">
        <v>460</v>
      </c>
      <c r="G278">
        <v>100</v>
      </c>
      <c r="I278" t="s">
        <v>741</v>
      </c>
      <c r="J278" s="22">
        <v>45509</v>
      </c>
      <c r="K278">
        <v>78303.67</v>
      </c>
      <c r="L278">
        <v>78330.09</v>
      </c>
      <c r="M278">
        <v>76943.240000000005</v>
      </c>
      <c r="N278">
        <v>77084.479999999996</v>
      </c>
      <c r="O278">
        <v>169486960</v>
      </c>
    </row>
    <row r="279" spans="1:15" x14ac:dyDescent="0.3">
      <c r="A279" t="s">
        <v>740</v>
      </c>
      <c r="B279" s="22">
        <v>44454</v>
      </c>
      <c r="C279">
        <v>455</v>
      </c>
      <c r="D279">
        <v>455</v>
      </c>
      <c r="E279">
        <v>455</v>
      </c>
      <c r="F279">
        <v>455</v>
      </c>
      <c r="G279">
        <v>100</v>
      </c>
      <c r="I279" t="s">
        <v>741</v>
      </c>
      <c r="J279" s="22">
        <v>45506</v>
      </c>
      <c r="K279">
        <v>77946.16</v>
      </c>
      <c r="L279">
        <v>78434.16</v>
      </c>
      <c r="M279">
        <v>77926.53</v>
      </c>
      <c r="N279">
        <v>78225.98</v>
      </c>
      <c r="O279">
        <v>203295787</v>
      </c>
    </row>
    <row r="280" spans="1:15" x14ac:dyDescent="0.3">
      <c r="A280" t="s">
        <v>740</v>
      </c>
      <c r="B280" s="22">
        <v>44455</v>
      </c>
      <c r="C280">
        <v>463.66</v>
      </c>
      <c r="D280">
        <v>465</v>
      </c>
      <c r="E280">
        <v>455</v>
      </c>
      <c r="F280">
        <v>464.46</v>
      </c>
      <c r="G280">
        <v>8400</v>
      </c>
      <c r="I280" t="s">
        <v>741</v>
      </c>
      <c r="J280" s="22">
        <v>45505</v>
      </c>
      <c r="K280">
        <v>78101.16</v>
      </c>
      <c r="L280">
        <v>78241.02</v>
      </c>
      <c r="M280">
        <v>77595.92</v>
      </c>
      <c r="N280">
        <v>77740.3</v>
      </c>
      <c r="O280">
        <v>97018396</v>
      </c>
    </row>
    <row r="281" spans="1:15" x14ac:dyDescent="0.3">
      <c r="A281" t="s">
        <v>740</v>
      </c>
      <c r="B281" s="22">
        <v>44456</v>
      </c>
      <c r="C281">
        <v>465</v>
      </c>
      <c r="D281">
        <v>465</v>
      </c>
      <c r="E281">
        <v>465</v>
      </c>
      <c r="F281">
        <v>465</v>
      </c>
      <c r="G281">
        <v>100</v>
      </c>
      <c r="I281" t="s">
        <v>741</v>
      </c>
      <c r="J281" s="22">
        <v>45504</v>
      </c>
      <c r="K281">
        <v>78725.960000000006</v>
      </c>
      <c r="L281">
        <v>79151.81</v>
      </c>
      <c r="M281">
        <v>77810.16</v>
      </c>
      <c r="N281">
        <v>77886.98</v>
      </c>
      <c r="O281">
        <v>112542528</v>
      </c>
    </row>
    <row r="282" spans="1:15" x14ac:dyDescent="0.3">
      <c r="A282" t="s">
        <v>740</v>
      </c>
      <c r="B282" s="22">
        <v>44461</v>
      </c>
      <c r="C282">
        <v>430.5</v>
      </c>
      <c r="D282">
        <v>463.99</v>
      </c>
      <c r="E282">
        <v>430.5</v>
      </c>
      <c r="F282">
        <v>462</v>
      </c>
      <c r="G282">
        <v>300</v>
      </c>
      <c r="I282" t="s">
        <v>741</v>
      </c>
      <c r="J282" s="22">
        <v>45503</v>
      </c>
      <c r="K282">
        <v>79319.199999999997</v>
      </c>
      <c r="L282">
        <v>79327.039999999994</v>
      </c>
      <c r="M282">
        <v>78518.23</v>
      </c>
      <c r="N282">
        <v>78628.800000000003</v>
      </c>
      <c r="O282">
        <v>143371373</v>
      </c>
    </row>
    <row r="283" spans="1:15" x14ac:dyDescent="0.3">
      <c r="A283" t="s">
        <v>740</v>
      </c>
      <c r="B283" s="22">
        <v>44462</v>
      </c>
      <c r="C283">
        <v>432.3</v>
      </c>
      <c r="D283">
        <v>464.99</v>
      </c>
      <c r="E283">
        <v>432.3</v>
      </c>
      <c r="F283">
        <v>464.99</v>
      </c>
      <c r="G283">
        <v>200</v>
      </c>
      <c r="I283" t="s">
        <v>741</v>
      </c>
      <c r="J283" s="22">
        <v>45502</v>
      </c>
      <c r="K283">
        <v>78023.89</v>
      </c>
      <c r="L283">
        <v>79055.990000000005</v>
      </c>
      <c r="M283">
        <v>78016.289999999994</v>
      </c>
      <c r="N283">
        <v>78827.740000000005</v>
      </c>
      <c r="O283">
        <v>135177284</v>
      </c>
    </row>
    <row r="284" spans="1:15" x14ac:dyDescent="0.3">
      <c r="A284" t="s">
        <v>740</v>
      </c>
      <c r="B284" s="22">
        <v>44466</v>
      </c>
      <c r="C284">
        <v>431.21</v>
      </c>
      <c r="D284">
        <v>431.21</v>
      </c>
      <c r="E284">
        <v>430.12</v>
      </c>
      <c r="F284">
        <v>430.49</v>
      </c>
      <c r="G284">
        <v>300</v>
      </c>
      <c r="I284" t="s">
        <v>741</v>
      </c>
      <c r="J284" s="22">
        <v>45499</v>
      </c>
      <c r="K284">
        <v>78440.36</v>
      </c>
      <c r="L284">
        <v>78029.5</v>
      </c>
      <c r="M284">
        <v>77921.47</v>
      </c>
      <c r="N284">
        <v>78029.5</v>
      </c>
      <c r="O284">
        <v>116859785</v>
      </c>
    </row>
    <row r="285" spans="1:15" x14ac:dyDescent="0.3">
      <c r="A285" t="s">
        <v>740</v>
      </c>
      <c r="B285" s="22">
        <v>44467</v>
      </c>
      <c r="C285">
        <v>431</v>
      </c>
      <c r="D285">
        <v>432</v>
      </c>
      <c r="E285">
        <v>415</v>
      </c>
      <c r="F285">
        <v>431.91</v>
      </c>
      <c r="G285">
        <v>10100</v>
      </c>
      <c r="I285" t="s">
        <v>741</v>
      </c>
      <c r="J285" s="22">
        <v>45498</v>
      </c>
      <c r="K285">
        <v>79568.479999999996</v>
      </c>
      <c r="L285">
        <v>79776.95</v>
      </c>
      <c r="M285">
        <v>78330.58</v>
      </c>
      <c r="N285">
        <v>78469.33</v>
      </c>
      <c r="O285">
        <v>129010674</v>
      </c>
    </row>
    <row r="286" spans="1:15" x14ac:dyDescent="0.3">
      <c r="A286" t="s">
        <v>740</v>
      </c>
      <c r="B286" s="22">
        <v>44468</v>
      </c>
      <c r="C286">
        <v>433</v>
      </c>
      <c r="D286">
        <v>433</v>
      </c>
      <c r="E286">
        <v>415</v>
      </c>
      <c r="F286">
        <v>415</v>
      </c>
      <c r="G286">
        <v>4300</v>
      </c>
      <c r="I286" t="s">
        <v>741</v>
      </c>
      <c r="J286" s="22">
        <v>45497</v>
      </c>
      <c r="K286">
        <v>79184.02</v>
      </c>
      <c r="L286">
        <v>79704.36</v>
      </c>
      <c r="M286">
        <v>79071.48</v>
      </c>
      <c r="N286">
        <v>79397</v>
      </c>
      <c r="O286">
        <v>102935402</v>
      </c>
    </row>
    <row r="287" spans="1:15" x14ac:dyDescent="0.3">
      <c r="A287" t="s">
        <v>740</v>
      </c>
      <c r="B287" s="22">
        <v>44470</v>
      </c>
      <c r="C287">
        <v>425</v>
      </c>
      <c r="D287">
        <v>436</v>
      </c>
      <c r="E287">
        <v>420</v>
      </c>
      <c r="F287">
        <v>429.18</v>
      </c>
      <c r="G287">
        <v>1700</v>
      </c>
      <c r="I287" t="s">
        <v>741</v>
      </c>
      <c r="J287" s="22">
        <v>45496</v>
      </c>
      <c r="K287">
        <v>78700.25</v>
      </c>
      <c r="L287">
        <v>79585.34</v>
      </c>
      <c r="M287">
        <v>78634.149999999994</v>
      </c>
      <c r="N287">
        <v>78987.09</v>
      </c>
      <c r="O287">
        <v>137602553</v>
      </c>
    </row>
    <row r="288" spans="1:15" x14ac:dyDescent="0.3">
      <c r="A288" t="s">
        <v>740</v>
      </c>
      <c r="B288" s="22">
        <v>44473</v>
      </c>
      <c r="C288">
        <v>460.5</v>
      </c>
      <c r="D288">
        <v>460.5</v>
      </c>
      <c r="E288">
        <v>460.5</v>
      </c>
      <c r="F288">
        <v>460.5</v>
      </c>
      <c r="G288">
        <v>100</v>
      </c>
      <c r="I288" t="s">
        <v>741</v>
      </c>
      <c r="J288" s="22">
        <v>45495</v>
      </c>
      <c r="K288">
        <v>79920.23</v>
      </c>
      <c r="L288">
        <v>80085.63</v>
      </c>
      <c r="M288">
        <v>78404.759999999995</v>
      </c>
      <c r="N288">
        <v>78539.179999999993</v>
      </c>
      <c r="O288">
        <v>201001223</v>
      </c>
    </row>
    <row r="289" spans="1:15" x14ac:dyDescent="0.3">
      <c r="A289" t="s">
        <v>740</v>
      </c>
      <c r="B289" s="22">
        <v>44474</v>
      </c>
      <c r="C289">
        <v>449.99</v>
      </c>
      <c r="D289">
        <v>460.5</v>
      </c>
      <c r="E289">
        <v>435</v>
      </c>
      <c r="F289">
        <v>435</v>
      </c>
      <c r="G289">
        <v>2100</v>
      </c>
      <c r="I289" t="s">
        <v>741</v>
      </c>
      <c r="J289" s="22">
        <v>45492</v>
      </c>
      <c r="K289">
        <v>81921.710000000006</v>
      </c>
      <c r="L289">
        <v>81939.83</v>
      </c>
      <c r="M289">
        <v>79812.69</v>
      </c>
      <c r="N289">
        <v>80117.89</v>
      </c>
      <c r="O289">
        <v>246331407</v>
      </c>
    </row>
    <row r="290" spans="1:15" x14ac:dyDescent="0.3">
      <c r="A290" t="s">
        <v>740</v>
      </c>
      <c r="B290" s="22">
        <v>44475</v>
      </c>
      <c r="C290">
        <v>430</v>
      </c>
      <c r="D290">
        <v>432</v>
      </c>
      <c r="E290">
        <v>430</v>
      </c>
      <c r="F290">
        <v>432</v>
      </c>
      <c r="G290">
        <v>400</v>
      </c>
      <c r="I290" t="s">
        <v>741</v>
      </c>
      <c r="J290" s="22">
        <v>45491</v>
      </c>
      <c r="K290">
        <v>81418.12</v>
      </c>
      <c r="L290">
        <v>81909.94</v>
      </c>
      <c r="M290">
        <v>81418.11</v>
      </c>
      <c r="N290">
        <v>81839.86</v>
      </c>
      <c r="O290">
        <v>238793531</v>
      </c>
    </row>
    <row r="291" spans="1:15" x14ac:dyDescent="0.3">
      <c r="A291" t="s">
        <v>740</v>
      </c>
      <c r="B291" s="22">
        <v>44477</v>
      </c>
      <c r="C291">
        <v>430</v>
      </c>
      <c r="D291">
        <v>430</v>
      </c>
      <c r="E291">
        <v>430</v>
      </c>
      <c r="F291">
        <v>430</v>
      </c>
      <c r="G291">
        <v>100</v>
      </c>
      <c r="I291" t="s">
        <v>741</v>
      </c>
      <c r="J291" s="22">
        <v>45488</v>
      </c>
      <c r="K291">
        <v>80743.460000000006</v>
      </c>
      <c r="L291">
        <v>81428.429999999993</v>
      </c>
      <c r="M291">
        <v>80743.460000000006</v>
      </c>
      <c r="N291">
        <v>81155.600000000006</v>
      </c>
      <c r="O291">
        <v>219582625</v>
      </c>
    </row>
    <row r="292" spans="1:15" x14ac:dyDescent="0.3">
      <c r="A292" t="s">
        <v>740</v>
      </c>
      <c r="B292" s="22">
        <v>44480</v>
      </c>
      <c r="C292">
        <v>401.1</v>
      </c>
      <c r="D292">
        <v>415.8</v>
      </c>
      <c r="E292">
        <v>401.1</v>
      </c>
      <c r="F292">
        <v>415.8</v>
      </c>
      <c r="G292">
        <v>2200</v>
      </c>
      <c r="I292" t="s">
        <v>741</v>
      </c>
      <c r="J292" s="22">
        <v>45485</v>
      </c>
      <c r="K292">
        <v>80094.69</v>
      </c>
      <c r="L292">
        <v>80321.679999999993</v>
      </c>
      <c r="M292">
        <v>78611.679999999993</v>
      </c>
      <c r="N292">
        <v>79944.09</v>
      </c>
      <c r="O292">
        <v>217955924</v>
      </c>
    </row>
    <row r="293" spans="1:15" x14ac:dyDescent="0.3">
      <c r="A293" t="s">
        <v>740</v>
      </c>
      <c r="B293" s="22">
        <v>44481</v>
      </c>
      <c r="C293">
        <v>400.01</v>
      </c>
      <c r="D293">
        <v>425</v>
      </c>
      <c r="E293">
        <v>400.01</v>
      </c>
      <c r="F293">
        <v>425</v>
      </c>
      <c r="G293">
        <v>300</v>
      </c>
      <c r="I293" t="s">
        <v>741</v>
      </c>
      <c r="J293" s="22">
        <v>45484</v>
      </c>
      <c r="K293">
        <v>79884.02</v>
      </c>
      <c r="L293">
        <v>80114.720000000001</v>
      </c>
      <c r="M293">
        <v>79708.87</v>
      </c>
      <c r="N293">
        <v>79992.350000000006</v>
      </c>
      <c r="O293">
        <v>154197519</v>
      </c>
    </row>
    <row r="294" spans="1:15" x14ac:dyDescent="0.3">
      <c r="A294" t="s">
        <v>740</v>
      </c>
      <c r="B294" s="22">
        <v>44483</v>
      </c>
      <c r="C294">
        <v>430</v>
      </c>
      <c r="D294">
        <v>430</v>
      </c>
      <c r="E294">
        <v>425</v>
      </c>
      <c r="F294">
        <v>425</v>
      </c>
      <c r="G294">
        <v>400</v>
      </c>
      <c r="I294" t="s">
        <v>741</v>
      </c>
      <c r="J294" s="22">
        <v>45483</v>
      </c>
      <c r="K294">
        <v>80885.06</v>
      </c>
      <c r="L294">
        <v>80971.95</v>
      </c>
      <c r="M294">
        <v>79841.320000000007</v>
      </c>
      <c r="N294">
        <v>79841.55</v>
      </c>
      <c r="O294">
        <v>230911148</v>
      </c>
    </row>
    <row r="295" spans="1:15" x14ac:dyDescent="0.3">
      <c r="A295" t="s">
        <v>740</v>
      </c>
      <c r="B295" s="22">
        <v>44489</v>
      </c>
      <c r="C295">
        <v>425</v>
      </c>
      <c r="D295">
        <v>425.51</v>
      </c>
      <c r="E295">
        <v>425</v>
      </c>
      <c r="F295">
        <v>425.28</v>
      </c>
      <c r="G295">
        <v>3400</v>
      </c>
      <c r="I295" t="s">
        <v>741</v>
      </c>
      <c r="J295" s="22">
        <v>45482</v>
      </c>
      <c r="K295">
        <v>80752.94</v>
      </c>
      <c r="L295">
        <v>81087.42</v>
      </c>
      <c r="M295">
        <v>80530.850000000006</v>
      </c>
      <c r="N295">
        <v>80672.06</v>
      </c>
      <c r="O295">
        <v>309526499</v>
      </c>
    </row>
    <row r="296" spans="1:15" x14ac:dyDescent="0.3">
      <c r="A296" t="s">
        <v>740</v>
      </c>
      <c r="B296" s="22">
        <v>44490</v>
      </c>
      <c r="C296">
        <v>400.1</v>
      </c>
      <c r="D296">
        <v>429.98</v>
      </c>
      <c r="E296">
        <v>400.1</v>
      </c>
      <c r="F296">
        <v>417.78</v>
      </c>
      <c r="G296">
        <v>4400</v>
      </c>
      <c r="I296" t="s">
        <v>741</v>
      </c>
      <c r="J296" s="22">
        <v>45481</v>
      </c>
      <c r="K296">
        <v>80332.789999999994</v>
      </c>
      <c r="L296">
        <v>80737.7</v>
      </c>
      <c r="M296">
        <v>80192.31</v>
      </c>
      <c r="N296">
        <v>80566.2</v>
      </c>
      <c r="O296">
        <v>138374084</v>
      </c>
    </row>
    <row r="297" spans="1:15" x14ac:dyDescent="0.3">
      <c r="A297" t="s">
        <v>740</v>
      </c>
      <c r="B297" s="22">
        <v>44491</v>
      </c>
      <c r="C297">
        <v>415</v>
      </c>
      <c r="D297">
        <v>415</v>
      </c>
      <c r="E297">
        <v>400.01</v>
      </c>
      <c r="F297">
        <v>415</v>
      </c>
      <c r="G297">
        <v>700</v>
      </c>
      <c r="I297" t="s">
        <v>741</v>
      </c>
      <c r="J297" s="22">
        <v>45478</v>
      </c>
      <c r="K297">
        <v>80427.839999999997</v>
      </c>
      <c r="L297">
        <v>80627.490000000005</v>
      </c>
      <c r="M297">
        <v>80080.25</v>
      </c>
      <c r="N297">
        <v>80212.789999999994</v>
      </c>
      <c r="O297">
        <v>211364563</v>
      </c>
    </row>
    <row r="298" spans="1:15" x14ac:dyDescent="0.3">
      <c r="A298" t="s">
        <v>740</v>
      </c>
      <c r="B298" s="22">
        <v>44494</v>
      </c>
      <c r="C298">
        <v>415</v>
      </c>
      <c r="D298">
        <v>415</v>
      </c>
      <c r="E298">
        <v>405.1</v>
      </c>
      <c r="F298">
        <v>415</v>
      </c>
      <c r="G298">
        <v>500</v>
      </c>
      <c r="I298" t="s">
        <v>741</v>
      </c>
      <c r="J298" s="22">
        <v>45477</v>
      </c>
      <c r="K298">
        <v>80438.84</v>
      </c>
      <c r="L298">
        <v>80888.86</v>
      </c>
      <c r="M298">
        <v>80134.89</v>
      </c>
      <c r="N298">
        <v>80282.8</v>
      </c>
      <c r="O298">
        <v>229012241</v>
      </c>
    </row>
    <row r="299" spans="1:15" x14ac:dyDescent="0.3">
      <c r="A299" t="s">
        <v>740</v>
      </c>
      <c r="B299" s="22">
        <v>44495</v>
      </c>
      <c r="C299">
        <v>406.11</v>
      </c>
      <c r="D299">
        <v>419.9</v>
      </c>
      <c r="E299">
        <v>406.11</v>
      </c>
      <c r="F299">
        <v>412</v>
      </c>
      <c r="G299">
        <v>1300</v>
      </c>
      <c r="I299" t="s">
        <v>741</v>
      </c>
      <c r="J299" s="22">
        <v>45476</v>
      </c>
      <c r="K299">
        <v>79697.25</v>
      </c>
      <c r="L299">
        <v>80405.23</v>
      </c>
      <c r="M299">
        <v>79697.25</v>
      </c>
      <c r="N299">
        <v>80233.67</v>
      </c>
      <c r="O299">
        <v>280091033</v>
      </c>
    </row>
    <row r="300" spans="1:15" x14ac:dyDescent="0.3">
      <c r="A300" t="s">
        <v>740</v>
      </c>
      <c r="B300" s="22">
        <v>44496</v>
      </c>
      <c r="C300">
        <v>419.99</v>
      </c>
      <c r="D300">
        <v>419.99</v>
      </c>
      <c r="E300">
        <v>406.52</v>
      </c>
      <c r="F300">
        <v>406.52</v>
      </c>
      <c r="G300">
        <v>200</v>
      </c>
      <c r="I300" t="s">
        <v>741</v>
      </c>
      <c r="J300" s="22">
        <v>45475</v>
      </c>
      <c r="K300">
        <v>78978.55</v>
      </c>
      <c r="L300">
        <v>79740.350000000006</v>
      </c>
      <c r="M300">
        <v>78978.539999999994</v>
      </c>
      <c r="N300">
        <v>79552.88</v>
      </c>
      <c r="O300">
        <v>192802616</v>
      </c>
    </row>
    <row r="301" spans="1:15" x14ac:dyDescent="0.3">
      <c r="A301" t="s">
        <v>740</v>
      </c>
      <c r="B301" s="22">
        <v>44497</v>
      </c>
      <c r="C301">
        <v>414.99</v>
      </c>
      <c r="D301">
        <v>414.99</v>
      </c>
      <c r="E301">
        <v>408.76</v>
      </c>
      <c r="F301">
        <v>411.33</v>
      </c>
      <c r="G301">
        <v>7000</v>
      </c>
      <c r="I301" t="s">
        <v>741</v>
      </c>
      <c r="J301" s="22">
        <v>45474</v>
      </c>
      <c r="K301">
        <v>78531.929999999993</v>
      </c>
      <c r="L301">
        <v>79536.22</v>
      </c>
      <c r="M301">
        <v>78427.789999999994</v>
      </c>
      <c r="N301">
        <v>78824.33</v>
      </c>
      <c r="O301">
        <v>163286438</v>
      </c>
    </row>
    <row r="302" spans="1:15" x14ac:dyDescent="0.3">
      <c r="A302" t="s">
        <v>740</v>
      </c>
      <c r="B302" s="22">
        <v>44498</v>
      </c>
      <c r="C302">
        <v>424.99</v>
      </c>
      <c r="D302">
        <v>425</v>
      </c>
      <c r="E302">
        <v>402.03</v>
      </c>
      <c r="F302">
        <v>410</v>
      </c>
      <c r="G302">
        <v>1100</v>
      </c>
      <c r="I302" t="s">
        <v>741</v>
      </c>
      <c r="J302" s="22">
        <v>45471</v>
      </c>
      <c r="K302">
        <v>78698.47</v>
      </c>
      <c r="L302">
        <v>78784.23</v>
      </c>
      <c r="M302">
        <v>78312.36</v>
      </c>
      <c r="N302">
        <v>78444.960000000006</v>
      </c>
      <c r="O302">
        <v>206490563</v>
      </c>
    </row>
    <row r="303" spans="1:15" x14ac:dyDescent="0.3">
      <c r="A303" t="s">
        <v>740</v>
      </c>
      <c r="B303" s="22">
        <v>44501</v>
      </c>
      <c r="C303">
        <v>414</v>
      </c>
      <c r="D303">
        <v>420</v>
      </c>
      <c r="E303">
        <v>414</v>
      </c>
      <c r="F303">
        <v>419</v>
      </c>
      <c r="G303">
        <v>900</v>
      </c>
      <c r="I303" t="s">
        <v>741</v>
      </c>
      <c r="J303" s="22">
        <v>45470</v>
      </c>
      <c r="K303">
        <v>78470.34</v>
      </c>
      <c r="L303">
        <v>78978.600000000006</v>
      </c>
      <c r="M303">
        <v>78294.22</v>
      </c>
      <c r="N303">
        <v>78528.25</v>
      </c>
      <c r="O303">
        <v>137886062</v>
      </c>
    </row>
    <row r="304" spans="1:15" x14ac:dyDescent="0.3">
      <c r="A304" t="s">
        <v>740</v>
      </c>
      <c r="B304" s="22">
        <v>44502</v>
      </c>
      <c r="C304">
        <v>417.01</v>
      </c>
      <c r="D304">
        <v>417.01</v>
      </c>
      <c r="E304">
        <v>410</v>
      </c>
      <c r="F304">
        <v>415</v>
      </c>
      <c r="G304">
        <v>197500</v>
      </c>
      <c r="I304" t="s">
        <v>741</v>
      </c>
      <c r="J304" s="22">
        <v>45469</v>
      </c>
      <c r="K304">
        <v>77968.91</v>
      </c>
      <c r="L304">
        <v>78679.490000000005</v>
      </c>
      <c r="M304">
        <v>77968.899999999994</v>
      </c>
      <c r="N304">
        <v>78275.64</v>
      </c>
      <c r="O304">
        <v>219556647</v>
      </c>
    </row>
    <row r="305" spans="1:15" x14ac:dyDescent="0.3">
      <c r="A305" t="s">
        <v>740</v>
      </c>
      <c r="B305" s="22">
        <v>44503</v>
      </c>
      <c r="C305">
        <v>427.78</v>
      </c>
      <c r="D305">
        <v>430</v>
      </c>
      <c r="E305">
        <v>418.11</v>
      </c>
      <c r="F305">
        <v>430</v>
      </c>
      <c r="G305">
        <v>4000</v>
      </c>
      <c r="I305" t="s">
        <v>741</v>
      </c>
      <c r="J305" s="22">
        <v>45468</v>
      </c>
      <c r="K305">
        <v>78297.399999999994</v>
      </c>
      <c r="L305">
        <v>78541.210000000006</v>
      </c>
      <c r="M305">
        <v>77908.98</v>
      </c>
      <c r="N305">
        <v>77940.58</v>
      </c>
      <c r="O305">
        <v>130431326</v>
      </c>
    </row>
    <row r="306" spans="1:15" x14ac:dyDescent="0.3">
      <c r="A306" t="s">
        <v>740</v>
      </c>
      <c r="B306" s="22">
        <v>44504</v>
      </c>
      <c r="C306">
        <v>431</v>
      </c>
      <c r="D306">
        <v>435</v>
      </c>
      <c r="E306">
        <v>431</v>
      </c>
      <c r="F306">
        <v>432.01</v>
      </c>
      <c r="G306">
        <v>2300</v>
      </c>
      <c r="I306" t="s">
        <v>741</v>
      </c>
      <c r="J306" s="22">
        <v>45467</v>
      </c>
      <c r="K306">
        <v>79247.149999999994</v>
      </c>
      <c r="L306">
        <v>79388.11</v>
      </c>
      <c r="M306">
        <v>78167.429999999993</v>
      </c>
      <c r="N306">
        <v>78232.09</v>
      </c>
      <c r="O306">
        <v>148576888</v>
      </c>
    </row>
    <row r="307" spans="1:15" x14ac:dyDescent="0.3">
      <c r="A307" t="s">
        <v>740</v>
      </c>
      <c r="B307" s="22">
        <v>44505</v>
      </c>
      <c r="C307">
        <v>432</v>
      </c>
      <c r="D307">
        <v>432</v>
      </c>
      <c r="E307">
        <v>430</v>
      </c>
      <c r="F307">
        <v>431</v>
      </c>
      <c r="G307">
        <v>700</v>
      </c>
      <c r="I307" t="s">
        <v>741</v>
      </c>
      <c r="J307" s="22">
        <v>45464</v>
      </c>
      <c r="K307">
        <v>79156.52</v>
      </c>
      <c r="L307">
        <v>80059.87</v>
      </c>
      <c r="M307">
        <v>78169.02</v>
      </c>
      <c r="N307">
        <v>78810.490000000005</v>
      </c>
      <c r="O307">
        <v>207384194</v>
      </c>
    </row>
    <row r="308" spans="1:15" x14ac:dyDescent="0.3">
      <c r="A308" t="s">
        <v>740</v>
      </c>
      <c r="B308" s="22">
        <v>44508</v>
      </c>
      <c r="C308">
        <v>419</v>
      </c>
      <c r="D308">
        <v>419</v>
      </c>
      <c r="E308">
        <v>411</v>
      </c>
      <c r="F308">
        <v>411</v>
      </c>
      <c r="G308">
        <v>700</v>
      </c>
      <c r="I308" t="s">
        <v>741</v>
      </c>
      <c r="J308" s="22">
        <v>45463</v>
      </c>
      <c r="K308">
        <v>76896.820000000007</v>
      </c>
      <c r="L308">
        <v>78890.37</v>
      </c>
      <c r="M308">
        <v>76896.81</v>
      </c>
      <c r="N308">
        <v>78801.53</v>
      </c>
      <c r="O308">
        <v>211693903</v>
      </c>
    </row>
    <row r="309" spans="1:15" x14ac:dyDescent="0.3">
      <c r="A309" t="s">
        <v>740</v>
      </c>
      <c r="B309" s="22">
        <v>44509</v>
      </c>
      <c r="C309">
        <v>410</v>
      </c>
      <c r="D309">
        <v>441.82</v>
      </c>
      <c r="E309">
        <v>410</v>
      </c>
      <c r="F309">
        <v>441.82</v>
      </c>
      <c r="G309">
        <v>24900</v>
      </c>
      <c r="I309" t="s">
        <v>741</v>
      </c>
      <c r="J309" s="22">
        <v>45457</v>
      </c>
      <c r="K309">
        <v>76555.91</v>
      </c>
      <c r="L309">
        <v>77310.45</v>
      </c>
      <c r="M309">
        <v>76103.56</v>
      </c>
      <c r="N309">
        <v>76706.77</v>
      </c>
      <c r="O309">
        <v>212692186</v>
      </c>
    </row>
    <row r="310" spans="1:15" x14ac:dyDescent="0.3">
      <c r="A310" t="s">
        <v>740</v>
      </c>
      <c r="B310" s="22">
        <v>44510</v>
      </c>
      <c r="C310">
        <v>442.01</v>
      </c>
      <c r="D310">
        <v>450</v>
      </c>
      <c r="E310">
        <v>440</v>
      </c>
      <c r="F310">
        <v>440.06</v>
      </c>
      <c r="G310">
        <v>6100</v>
      </c>
      <c r="I310" t="s">
        <v>741</v>
      </c>
      <c r="J310" s="22">
        <v>45456</v>
      </c>
      <c r="K310">
        <v>73329.8</v>
      </c>
      <c r="L310">
        <v>76338.14</v>
      </c>
      <c r="M310">
        <v>73329.789999999994</v>
      </c>
      <c r="N310">
        <v>76208.160000000003</v>
      </c>
      <c r="O310">
        <v>344982490</v>
      </c>
    </row>
    <row r="311" spans="1:15" x14ac:dyDescent="0.3">
      <c r="A311" t="s">
        <v>740</v>
      </c>
      <c r="B311" s="22">
        <v>44511</v>
      </c>
      <c r="C311">
        <v>423.22</v>
      </c>
      <c r="D311">
        <v>429</v>
      </c>
      <c r="E311">
        <v>417</v>
      </c>
      <c r="F311">
        <v>421.99</v>
      </c>
      <c r="G311">
        <v>10700</v>
      </c>
      <c r="I311" t="s">
        <v>741</v>
      </c>
      <c r="J311" s="22">
        <v>45455</v>
      </c>
      <c r="K311">
        <v>72545.240000000005</v>
      </c>
      <c r="L311">
        <v>73169</v>
      </c>
      <c r="M311">
        <v>72464.240000000005</v>
      </c>
      <c r="N311">
        <v>72797.429999999993</v>
      </c>
      <c r="O311">
        <v>106573282</v>
      </c>
    </row>
    <row r="312" spans="1:15" x14ac:dyDescent="0.3">
      <c r="A312" t="s">
        <v>740</v>
      </c>
      <c r="B312" s="22">
        <v>44512</v>
      </c>
      <c r="C312">
        <v>425</v>
      </c>
      <c r="D312">
        <v>438.99</v>
      </c>
      <c r="E312">
        <v>425</v>
      </c>
      <c r="F312">
        <v>435.27</v>
      </c>
      <c r="G312">
        <v>6300</v>
      </c>
      <c r="I312" t="s">
        <v>741</v>
      </c>
      <c r="J312" s="22">
        <v>45454</v>
      </c>
      <c r="K312">
        <v>73779.990000000005</v>
      </c>
      <c r="L312">
        <v>73866.44</v>
      </c>
      <c r="M312">
        <v>72476.05</v>
      </c>
      <c r="N312">
        <v>72589.490000000005</v>
      </c>
      <c r="O312">
        <v>142282731</v>
      </c>
    </row>
    <row r="313" spans="1:15" x14ac:dyDescent="0.3">
      <c r="A313" t="s">
        <v>740</v>
      </c>
      <c r="B313" s="22">
        <v>44515</v>
      </c>
      <c r="C313">
        <v>440</v>
      </c>
      <c r="D313">
        <v>444</v>
      </c>
      <c r="E313">
        <v>435</v>
      </c>
      <c r="F313">
        <v>440.02</v>
      </c>
      <c r="G313">
        <v>26400</v>
      </c>
      <c r="I313" t="s">
        <v>741</v>
      </c>
      <c r="J313" s="22">
        <v>45453</v>
      </c>
      <c r="K313">
        <v>73841.919999999998</v>
      </c>
      <c r="L313">
        <v>73915.45</v>
      </c>
      <c r="M313">
        <v>72981.34</v>
      </c>
      <c r="N313">
        <v>73252.56</v>
      </c>
      <c r="O313">
        <v>89516431</v>
      </c>
    </row>
    <row r="314" spans="1:15" x14ac:dyDescent="0.3">
      <c r="A314" t="s">
        <v>740</v>
      </c>
      <c r="B314" s="22">
        <v>44516</v>
      </c>
      <c r="C314">
        <v>426.2</v>
      </c>
      <c r="D314">
        <v>440.02</v>
      </c>
      <c r="E314">
        <v>426</v>
      </c>
      <c r="F314">
        <v>440</v>
      </c>
      <c r="G314">
        <v>7300</v>
      </c>
      <c r="I314" t="s">
        <v>741</v>
      </c>
      <c r="J314" s="22">
        <v>45450</v>
      </c>
      <c r="K314">
        <v>73805.95</v>
      </c>
      <c r="L314">
        <v>73902.78</v>
      </c>
      <c r="M314">
        <v>71781.960000000006</v>
      </c>
      <c r="N314">
        <v>73754.009999999995</v>
      </c>
      <c r="O314">
        <v>208556823</v>
      </c>
    </row>
    <row r="315" spans="1:15" x14ac:dyDescent="0.3">
      <c r="A315" t="s">
        <v>740</v>
      </c>
      <c r="B315" s="22">
        <v>44517</v>
      </c>
      <c r="C315">
        <v>440</v>
      </c>
      <c r="D315">
        <v>440</v>
      </c>
      <c r="E315">
        <v>435</v>
      </c>
      <c r="F315">
        <v>435</v>
      </c>
      <c r="G315">
        <v>5000</v>
      </c>
      <c r="I315" t="s">
        <v>741</v>
      </c>
      <c r="J315" s="22">
        <v>45449</v>
      </c>
      <c r="K315">
        <v>74276.84</v>
      </c>
      <c r="L315">
        <v>74593.320000000007</v>
      </c>
      <c r="M315">
        <v>73768.39</v>
      </c>
      <c r="N315">
        <v>73862.929999999993</v>
      </c>
      <c r="O315">
        <v>112794549</v>
      </c>
    </row>
    <row r="316" spans="1:15" x14ac:dyDescent="0.3">
      <c r="A316" t="s">
        <v>740</v>
      </c>
      <c r="B316" s="22">
        <v>44518</v>
      </c>
      <c r="C316">
        <v>430.1</v>
      </c>
      <c r="D316">
        <v>437.67</v>
      </c>
      <c r="E316">
        <v>428.35</v>
      </c>
      <c r="F316">
        <v>437.67</v>
      </c>
      <c r="G316">
        <v>1700</v>
      </c>
      <c r="I316" t="s">
        <v>741</v>
      </c>
      <c r="J316" s="22">
        <v>45448</v>
      </c>
      <c r="K316">
        <v>74672.38</v>
      </c>
      <c r="L316">
        <v>74758.11</v>
      </c>
      <c r="M316">
        <v>74136.52</v>
      </c>
      <c r="N316">
        <v>74219.429999999993</v>
      </c>
      <c r="O316">
        <v>138895935</v>
      </c>
    </row>
    <row r="317" spans="1:15" x14ac:dyDescent="0.3">
      <c r="A317" t="s">
        <v>740</v>
      </c>
      <c r="B317" s="22">
        <v>44522</v>
      </c>
      <c r="C317">
        <v>430</v>
      </c>
      <c r="D317">
        <v>449.48</v>
      </c>
      <c r="E317">
        <v>430</v>
      </c>
      <c r="F317">
        <v>443.87</v>
      </c>
      <c r="G317">
        <v>10200</v>
      </c>
      <c r="I317" t="s">
        <v>741</v>
      </c>
      <c r="J317" s="22">
        <v>45447</v>
      </c>
      <c r="K317">
        <v>75657.679999999993</v>
      </c>
      <c r="L317">
        <v>75669.759999999995</v>
      </c>
      <c r="M317">
        <v>74592.740000000005</v>
      </c>
      <c r="N317">
        <v>74666.649999999994</v>
      </c>
      <c r="O317">
        <v>179207660</v>
      </c>
    </row>
    <row r="318" spans="1:15" x14ac:dyDescent="0.3">
      <c r="A318" t="s">
        <v>740</v>
      </c>
      <c r="B318" s="22">
        <v>44523</v>
      </c>
      <c r="C318">
        <v>426.31</v>
      </c>
      <c r="D318">
        <v>445</v>
      </c>
      <c r="E318">
        <v>426.31</v>
      </c>
      <c r="F318">
        <v>438.43</v>
      </c>
      <c r="G318">
        <v>800</v>
      </c>
      <c r="I318" t="s">
        <v>741</v>
      </c>
      <c r="J318" s="22">
        <v>45446</v>
      </c>
      <c r="K318">
        <v>76091.42</v>
      </c>
      <c r="L318">
        <v>76209.960000000006</v>
      </c>
      <c r="M318">
        <v>75495.38</v>
      </c>
      <c r="N318">
        <v>75575.25</v>
      </c>
      <c r="O318">
        <v>190984190</v>
      </c>
    </row>
    <row r="319" spans="1:15" x14ac:dyDescent="0.3">
      <c r="A319" t="s">
        <v>740</v>
      </c>
      <c r="B319" s="22">
        <v>44524</v>
      </c>
      <c r="C319">
        <v>448.89</v>
      </c>
      <c r="D319">
        <v>450</v>
      </c>
      <c r="E319">
        <v>448.89</v>
      </c>
      <c r="F319">
        <v>450</v>
      </c>
      <c r="G319">
        <v>11800</v>
      </c>
      <c r="I319" t="s">
        <v>741</v>
      </c>
      <c r="J319" s="22">
        <v>45443</v>
      </c>
      <c r="K319">
        <v>75078.429999999993</v>
      </c>
      <c r="L319">
        <v>75953.740000000005</v>
      </c>
      <c r="M319">
        <v>74989.259999999995</v>
      </c>
      <c r="N319">
        <v>75878.47</v>
      </c>
      <c r="O319">
        <v>243527055</v>
      </c>
    </row>
    <row r="320" spans="1:15" x14ac:dyDescent="0.3">
      <c r="A320" t="s">
        <v>740</v>
      </c>
      <c r="B320" s="22">
        <v>44525</v>
      </c>
      <c r="C320">
        <v>459.7</v>
      </c>
      <c r="D320">
        <v>459.7</v>
      </c>
      <c r="E320">
        <v>458</v>
      </c>
      <c r="F320">
        <v>458</v>
      </c>
      <c r="G320">
        <v>400</v>
      </c>
      <c r="I320" t="s">
        <v>741</v>
      </c>
      <c r="J320" s="22">
        <v>45442</v>
      </c>
      <c r="K320">
        <v>74986.02</v>
      </c>
      <c r="L320">
        <v>75300.03</v>
      </c>
      <c r="M320">
        <v>74585.350000000006</v>
      </c>
      <c r="N320">
        <v>74878.12</v>
      </c>
      <c r="O320">
        <v>175803745</v>
      </c>
    </row>
    <row r="321" spans="1:15" x14ac:dyDescent="0.3">
      <c r="A321" t="s">
        <v>740</v>
      </c>
      <c r="B321" s="22">
        <v>44529</v>
      </c>
      <c r="C321">
        <v>455</v>
      </c>
      <c r="D321">
        <v>460</v>
      </c>
      <c r="E321">
        <v>426.1</v>
      </c>
      <c r="F321">
        <v>454.71</v>
      </c>
      <c r="G321">
        <v>29500</v>
      </c>
      <c r="I321" t="s">
        <v>741</v>
      </c>
      <c r="J321" s="22">
        <v>45441</v>
      </c>
      <c r="K321">
        <v>75617.789999999994</v>
      </c>
      <c r="L321">
        <v>75667.3</v>
      </c>
      <c r="M321">
        <v>74760.100000000006</v>
      </c>
      <c r="N321">
        <v>74836.3</v>
      </c>
      <c r="O321">
        <v>192576105</v>
      </c>
    </row>
    <row r="322" spans="1:15" x14ac:dyDescent="0.3">
      <c r="A322" t="s">
        <v>740</v>
      </c>
      <c r="B322" s="22">
        <v>44530</v>
      </c>
      <c r="C322">
        <v>423</v>
      </c>
      <c r="D322">
        <v>455</v>
      </c>
      <c r="E322">
        <v>423</v>
      </c>
      <c r="F322">
        <v>435.47</v>
      </c>
      <c r="G322">
        <v>3500</v>
      </c>
      <c r="I322" t="s">
        <v>741</v>
      </c>
      <c r="J322" s="22">
        <v>45439</v>
      </c>
      <c r="K322">
        <v>76089.66</v>
      </c>
      <c r="L322">
        <v>76187.44</v>
      </c>
      <c r="M322">
        <v>75485.62</v>
      </c>
      <c r="N322">
        <v>75517.48</v>
      </c>
      <c r="O322">
        <v>195296629</v>
      </c>
    </row>
    <row r="323" spans="1:15" x14ac:dyDescent="0.3">
      <c r="A323" t="s">
        <v>740</v>
      </c>
      <c r="B323" s="22">
        <v>44531</v>
      </c>
      <c r="C323">
        <v>440</v>
      </c>
      <c r="D323">
        <v>440</v>
      </c>
      <c r="E323">
        <v>425.1</v>
      </c>
      <c r="F323">
        <v>427.21</v>
      </c>
      <c r="G323">
        <v>2500</v>
      </c>
      <c r="I323" t="s">
        <v>741</v>
      </c>
      <c r="J323" s="22">
        <v>45436</v>
      </c>
      <c r="K323">
        <v>75266.61</v>
      </c>
      <c r="L323">
        <v>76248.75</v>
      </c>
      <c r="M323">
        <v>75263.05</v>
      </c>
      <c r="N323">
        <v>75983.03</v>
      </c>
      <c r="O323">
        <v>310418114</v>
      </c>
    </row>
    <row r="324" spans="1:15" x14ac:dyDescent="0.3">
      <c r="A324" t="s">
        <v>740</v>
      </c>
      <c r="B324" s="22">
        <v>44532</v>
      </c>
      <c r="C324">
        <v>427.21</v>
      </c>
      <c r="D324">
        <v>427.21</v>
      </c>
      <c r="E324">
        <v>400.01</v>
      </c>
      <c r="F324">
        <v>413.1</v>
      </c>
      <c r="G324">
        <v>18200</v>
      </c>
      <c r="I324" t="s">
        <v>741</v>
      </c>
      <c r="J324" s="22">
        <v>45435</v>
      </c>
      <c r="K324">
        <v>74982.16</v>
      </c>
      <c r="L324">
        <v>75284.740000000005</v>
      </c>
      <c r="M324">
        <v>74726.06</v>
      </c>
      <c r="N324">
        <v>75114.47</v>
      </c>
      <c r="O324">
        <v>336883972</v>
      </c>
    </row>
    <row r="325" spans="1:15" x14ac:dyDescent="0.3">
      <c r="A325" t="s">
        <v>740</v>
      </c>
      <c r="B325" s="22">
        <v>44533</v>
      </c>
      <c r="C325">
        <v>430</v>
      </c>
      <c r="D325">
        <v>430</v>
      </c>
      <c r="E325">
        <v>429</v>
      </c>
      <c r="F325">
        <v>429.5</v>
      </c>
      <c r="G325">
        <v>200</v>
      </c>
      <c r="I325" t="s">
        <v>741</v>
      </c>
      <c r="J325" s="22">
        <v>45434</v>
      </c>
      <c r="K325">
        <v>75346.33</v>
      </c>
      <c r="L325">
        <v>75513.89</v>
      </c>
      <c r="M325">
        <v>74835.48</v>
      </c>
      <c r="N325">
        <v>74956.67</v>
      </c>
      <c r="O325">
        <v>183367088</v>
      </c>
    </row>
    <row r="326" spans="1:15" x14ac:dyDescent="0.3">
      <c r="A326" t="s">
        <v>740</v>
      </c>
      <c r="B326" s="22">
        <v>44537</v>
      </c>
      <c r="C326">
        <v>417.01</v>
      </c>
      <c r="D326">
        <v>429.5</v>
      </c>
      <c r="E326">
        <v>417.01</v>
      </c>
      <c r="F326">
        <v>426.5</v>
      </c>
      <c r="G326">
        <v>3500</v>
      </c>
      <c r="I326" t="s">
        <v>741</v>
      </c>
      <c r="J326" s="22">
        <v>45433</v>
      </c>
      <c r="K326">
        <v>75158.679999999993</v>
      </c>
      <c r="L326">
        <v>75482.460000000006</v>
      </c>
      <c r="M326">
        <v>74958.09</v>
      </c>
      <c r="N326">
        <v>75206.77</v>
      </c>
      <c r="O326">
        <v>159509646</v>
      </c>
    </row>
    <row r="327" spans="1:15" x14ac:dyDescent="0.3">
      <c r="A327" t="s">
        <v>740</v>
      </c>
      <c r="B327" s="22">
        <v>44540</v>
      </c>
      <c r="C327">
        <v>400.02</v>
      </c>
      <c r="D327">
        <v>439.89</v>
      </c>
      <c r="E327">
        <v>400.02</v>
      </c>
      <c r="F327">
        <v>439.89</v>
      </c>
      <c r="G327">
        <v>1000</v>
      </c>
      <c r="I327" t="s">
        <v>741</v>
      </c>
      <c r="J327" s="22">
        <v>45432</v>
      </c>
      <c r="K327">
        <v>75454.97</v>
      </c>
      <c r="L327">
        <v>75618.490000000005</v>
      </c>
      <c r="M327">
        <v>74734.240000000005</v>
      </c>
      <c r="N327">
        <v>75084</v>
      </c>
      <c r="O327">
        <v>141358802</v>
      </c>
    </row>
    <row r="328" spans="1:15" x14ac:dyDescent="0.3">
      <c r="A328" t="s">
        <v>740</v>
      </c>
      <c r="B328" s="22">
        <v>44543</v>
      </c>
      <c r="C328">
        <v>406.92</v>
      </c>
      <c r="D328">
        <v>420</v>
      </c>
      <c r="E328">
        <v>406.92</v>
      </c>
      <c r="F328">
        <v>420</v>
      </c>
      <c r="G328">
        <v>600</v>
      </c>
      <c r="I328" t="s">
        <v>741</v>
      </c>
      <c r="J328" s="22">
        <v>45429</v>
      </c>
      <c r="K328">
        <v>74981.289999999994</v>
      </c>
      <c r="L328">
        <v>75401.11</v>
      </c>
      <c r="M328">
        <v>74947.710000000006</v>
      </c>
      <c r="N328">
        <v>75342.34</v>
      </c>
      <c r="O328">
        <v>188724737</v>
      </c>
    </row>
    <row r="329" spans="1:15" x14ac:dyDescent="0.3">
      <c r="A329" t="s">
        <v>740</v>
      </c>
      <c r="B329" s="22">
        <v>44544</v>
      </c>
      <c r="C329">
        <v>420</v>
      </c>
      <c r="D329">
        <v>420</v>
      </c>
      <c r="E329">
        <v>420</v>
      </c>
      <c r="F329">
        <v>420</v>
      </c>
      <c r="G329">
        <v>100</v>
      </c>
      <c r="I329" t="s">
        <v>741</v>
      </c>
      <c r="J329" s="22">
        <v>45428</v>
      </c>
      <c r="K329">
        <v>74744.649999999994</v>
      </c>
      <c r="L329">
        <v>75029.03</v>
      </c>
      <c r="M329">
        <v>74450.25</v>
      </c>
      <c r="N329">
        <v>74930.69</v>
      </c>
      <c r="O329">
        <v>170467012</v>
      </c>
    </row>
    <row r="330" spans="1:15" x14ac:dyDescent="0.3">
      <c r="A330" t="s">
        <v>740</v>
      </c>
      <c r="B330" s="22">
        <v>44545</v>
      </c>
      <c r="C330">
        <v>425.99</v>
      </c>
      <c r="D330">
        <v>426</v>
      </c>
      <c r="E330">
        <v>425.99</v>
      </c>
      <c r="F330">
        <v>426</v>
      </c>
      <c r="G330">
        <v>500</v>
      </c>
      <c r="I330" t="s">
        <v>741</v>
      </c>
      <c r="J330" s="22">
        <v>45427</v>
      </c>
      <c r="K330">
        <v>74771.179999999993</v>
      </c>
      <c r="L330">
        <v>75115.320000000007</v>
      </c>
      <c r="M330">
        <v>74440.87</v>
      </c>
      <c r="N330">
        <v>74663.98</v>
      </c>
      <c r="O330">
        <v>251456212</v>
      </c>
    </row>
    <row r="331" spans="1:15" x14ac:dyDescent="0.3">
      <c r="A331" t="s">
        <v>740</v>
      </c>
      <c r="B331" s="22">
        <v>44546</v>
      </c>
      <c r="C331">
        <v>410.03</v>
      </c>
      <c r="D331">
        <v>410.03</v>
      </c>
      <c r="E331">
        <v>410.03</v>
      </c>
      <c r="F331">
        <v>410.03</v>
      </c>
      <c r="G331">
        <v>200</v>
      </c>
      <c r="I331" t="s">
        <v>741</v>
      </c>
      <c r="J331" s="22">
        <v>45426</v>
      </c>
      <c r="K331">
        <v>74022.179999999993</v>
      </c>
      <c r="L331">
        <v>74575.3</v>
      </c>
      <c r="M331">
        <v>73977</v>
      </c>
      <c r="N331">
        <v>74531.19</v>
      </c>
      <c r="O331">
        <v>257367216</v>
      </c>
    </row>
    <row r="332" spans="1:15" x14ac:dyDescent="0.3">
      <c r="A332" t="s">
        <v>740</v>
      </c>
      <c r="B332" s="22">
        <v>44550</v>
      </c>
      <c r="C332">
        <v>420</v>
      </c>
      <c r="D332">
        <v>430</v>
      </c>
      <c r="E332">
        <v>419.99</v>
      </c>
      <c r="F332">
        <v>425</v>
      </c>
      <c r="G332">
        <v>1900</v>
      </c>
      <c r="I332" t="s">
        <v>741</v>
      </c>
      <c r="J332" s="22">
        <v>45425</v>
      </c>
      <c r="K332">
        <v>73315.02</v>
      </c>
      <c r="L332">
        <v>74114.22</v>
      </c>
      <c r="M332">
        <v>73109.759999999995</v>
      </c>
      <c r="N332">
        <v>73799.11</v>
      </c>
      <c r="O332">
        <v>308961397</v>
      </c>
    </row>
    <row r="333" spans="1:15" x14ac:dyDescent="0.3">
      <c r="A333" t="s">
        <v>740</v>
      </c>
      <c r="B333" s="22">
        <v>44551</v>
      </c>
      <c r="C333">
        <v>419.99</v>
      </c>
      <c r="D333">
        <v>420</v>
      </c>
      <c r="E333">
        <v>419.99</v>
      </c>
      <c r="F333">
        <v>420</v>
      </c>
      <c r="G333">
        <v>700</v>
      </c>
      <c r="I333" t="s">
        <v>741</v>
      </c>
      <c r="J333" s="22">
        <v>45422</v>
      </c>
      <c r="K333">
        <v>72888.929999999993</v>
      </c>
      <c r="L333">
        <v>73449.37</v>
      </c>
      <c r="M333">
        <v>72876.83</v>
      </c>
      <c r="N333">
        <v>73085.5</v>
      </c>
      <c r="O333">
        <v>321305768</v>
      </c>
    </row>
    <row r="334" spans="1:15" x14ac:dyDescent="0.3">
      <c r="A334" t="s">
        <v>740</v>
      </c>
      <c r="B334" s="22">
        <v>44553</v>
      </c>
      <c r="C334">
        <v>415.17</v>
      </c>
      <c r="D334">
        <v>415.18</v>
      </c>
      <c r="E334">
        <v>415.17</v>
      </c>
      <c r="F334">
        <v>415.18</v>
      </c>
      <c r="G334">
        <v>900</v>
      </c>
      <c r="I334" t="s">
        <v>741</v>
      </c>
      <c r="J334" s="22">
        <v>45421</v>
      </c>
      <c r="K334">
        <v>72819.48</v>
      </c>
      <c r="L334">
        <v>72889.78</v>
      </c>
      <c r="M334">
        <v>72325.34</v>
      </c>
      <c r="N334">
        <v>72658.05</v>
      </c>
      <c r="O334">
        <v>235199535</v>
      </c>
    </row>
    <row r="335" spans="1:15" x14ac:dyDescent="0.3">
      <c r="A335" t="s">
        <v>740</v>
      </c>
      <c r="B335" s="22">
        <v>44558</v>
      </c>
      <c r="C335">
        <v>414</v>
      </c>
      <c r="D335">
        <v>414</v>
      </c>
      <c r="E335">
        <v>414</v>
      </c>
      <c r="F335">
        <v>414</v>
      </c>
      <c r="G335">
        <v>700</v>
      </c>
      <c r="I335" t="s">
        <v>741</v>
      </c>
      <c r="J335" s="22">
        <v>45420</v>
      </c>
      <c r="K335">
        <v>73079.179999999993</v>
      </c>
      <c r="L335">
        <v>73079.179999999993</v>
      </c>
      <c r="M335">
        <v>72358.19</v>
      </c>
      <c r="N335">
        <v>72601.81</v>
      </c>
      <c r="O335">
        <v>254873342</v>
      </c>
    </row>
    <row r="336" spans="1:15" x14ac:dyDescent="0.3">
      <c r="A336" t="s">
        <v>740</v>
      </c>
      <c r="B336" s="22">
        <v>44561</v>
      </c>
      <c r="C336">
        <v>411.01</v>
      </c>
      <c r="D336">
        <v>411.01</v>
      </c>
      <c r="E336">
        <v>406.02</v>
      </c>
      <c r="F336">
        <v>406.02</v>
      </c>
      <c r="G336">
        <v>200</v>
      </c>
      <c r="I336" t="s">
        <v>741</v>
      </c>
      <c r="J336" s="22">
        <v>45419</v>
      </c>
      <c r="K336">
        <v>73062.52</v>
      </c>
      <c r="L336">
        <v>73260.08</v>
      </c>
      <c r="M336">
        <v>72707.95</v>
      </c>
      <c r="N336">
        <v>72761.19</v>
      </c>
      <c r="O336">
        <v>269925733</v>
      </c>
    </row>
    <row r="337" spans="1:15" x14ac:dyDescent="0.3">
      <c r="A337" t="s">
        <v>740</v>
      </c>
      <c r="B337" s="22">
        <v>44565</v>
      </c>
      <c r="C337">
        <v>407.02</v>
      </c>
      <c r="D337">
        <v>407.02</v>
      </c>
      <c r="E337">
        <v>407</v>
      </c>
      <c r="F337">
        <v>407.01</v>
      </c>
      <c r="G337">
        <v>1100</v>
      </c>
      <c r="I337" t="s">
        <v>741</v>
      </c>
      <c r="J337" s="22">
        <v>45418</v>
      </c>
      <c r="K337">
        <v>72485.86</v>
      </c>
      <c r="L337">
        <v>73060.740000000005</v>
      </c>
      <c r="M337">
        <v>72462.490000000005</v>
      </c>
      <c r="N337">
        <v>72764.240000000005</v>
      </c>
      <c r="O337">
        <v>313376780</v>
      </c>
    </row>
    <row r="338" spans="1:15" x14ac:dyDescent="0.3">
      <c r="A338" t="s">
        <v>740</v>
      </c>
      <c r="B338" s="22">
        <v>44567</v>
      </c>
      <c r="C338">
        <v>407</v>
      </c>
      <c r="D338">
        <v>408</v>
      </c>
      <c r="E338">
        <v>407</v>
      </c>
      <c r="F338">
        <v>407</v>
      </c>
      <c r="G338">
        <v>7900</v>
      </c>
      <c r="I338" t="s">
        <v>741</v>
      </c>
      <c r="J338" s="22">
        <v>45415</v>
      </c>
      <c r="K338">
        <v>70734.47</v>
      </c>
      <c r="L338">
        <v>71986.429999999993</v>
      </c>
      <c r="M338">
        <v>70671.710000000006</v>
      </c>
      <c r="N338">
        <v>71902.09</v>
      </c>
      <c r="O338">
        <v>228543691</v>
      </c>
    </row>
    <row r="339" spans="1:15" x14ac:dyDescent="0.3">
      <c r="A339" t="s">
        <v>740</v>
      </c>
      <c r="B339" s="22">
        <v>44571</v>
      </c>
      <c r="C339">
        <v>407</v>
      </c>
      <c r="D339">
        <v>407</v>
      </c>
      <c r="E339">
        <v>407</v>
      </c>
      <c r="F339">
        <v>407</v>
      </c>
      <c r="G339">
        <v>900</v>
      </c>
      <c r="I339" t="s">
        <v>741</v>
      </c>
      <c r="J339" s="22">
        <v>45414</v>
      </c>
      <c r="K339">
        <v>71199.95</v>
      </c>
      <c r="L339">
        <v>71292.83</v>
      </c>
      <c r="M339">
        <v>70562.12</v>
      </c>
      <c r="N339">
        <v>70657.64</v>
      </c>
      <c r="O339">
        <v>225619410</v>
      </c>
    </row>
    <row r="340" spans="1:15" x14ac:dyDescent="0.3">
      <c r="A340" t="s">
        <v>740</v>
      </c>
      <c r="B340" s="22">
        <v>44572</v>
      </c>
      <c r="C340">
        <v>407</v>
      </c>
      <c r="D340">
        <v>407</v>
      </c>
      <c r="E340">
        <v>407</v>
      </c>
      <c r="F340">
        <v>407</v>
      </c>
      <c r="G340">
        <v>100</v>
      </c>
      <c r="I340" t="s">
        <v>741</v>
      </c>
      <c r="J340" s="22">
        <v>45412</v>
      </c>
      <c r="K340">
        <v>71780.95</v>
      </c>
      <c r="L340">
        <v>72119.649999999994</v>
      </c>
      <c r="M340">
        <v>71059.62</v>
      </c>
      <c r="N340">
        <v>71102.539999999994</v>
      </c>
      <c r="O340">
        <v>232912683</v>
      </c>
    </row>
    <row r="341" spans="1:15" x14ac:dyDescent="0.3">
      <c r="A341" t="s">
        <v>740</v>
      </c>
      <c r="B341" s="22">
        <v>44573</v>
      </c>
      <c r="C341">
        <v>385</v>
      </c>
      <c r="D341">
        <v>408</v>
      </c>
      <c r="E341">
        <v>385</v>
      </c>
      <c r="F341">
        <v>407.2</v>
      </c>
      <c r="G341">
        <v>1900</v>
      </c>
      <c r="I341" t="s">
        <v>741</v>
      </c>
      <c r="J341" s="22">
        <v>45411</v>
      </c>
      <c r="K341">
        <v>73022.89</v>
      </c>
      <c r="L341">
        <v>73300.75</v>
      </c>
      <c r="M341">
        <v>71602.94</v>
      </c>
      <c r="N341">
        <v>71695.03</v>
      </c>
      <c r="O341">
        <v>281385875</v>
      </c>
    </row>
    <row r="342" spans="1:15" x14ac:dyDescent="0.3">
      <c r="A342" t="s">
        <v>740</v>
      </c>
      <c r="B342" s="22">
        <v>44574</v>
      </c>
      <c r="C342">
        <v>407</v>
      </c>
      <c r="D342">
        <v>408</v>
      </c>
      <c r="E342">
        <v>406.5</v>
      </c>
      <c r="F342">
        <v>406.5</v>
      </c>
      <c r="G342">
        <v>1100</v>
      </c>
      <c r="I342" t="s">
        <v>741</v>
      </c>
      <c r="J342" s="22">
        <v>45408</v>
      </c>
      <c r="K342">
        <v>72109.789999999994</v>
      </c>
      <c r="L342">
        <v>72862.41</v>
      </c>
      <c r="M342">
        <v>71764.179999999993</v>
      </c>
      <c r="N342">
        <v>72742.740000000005</v>
      </c>
      <c r="O342">
        <v>302352233</v>
      </c>
    </row>
    <row r="343" spans="1:15" x14ac:dyDescent="0.3">
      <c r="A343" t="s">
        <v>740</v>
      </c>
      <c r="B343" s="22">
        <v>44575</v>
      </c>
      <c r="C343">
        <v>399</v>
      </c>
      <c r="D343">
        <v>399</v>
      </c>
      <c r="E343">
        <v>399</v>
      </c>
      <c r="F343">
        <v>399</v>
      </c>
      <c r="G343">
        <v>100</v>
      </c>
      <c r="I343" t="s">
        <v>741</v>
      </c>
      <c r="J343" s="22">
        <v>45407</v>
      </c>
      <c r="K343">
        <v>72254.38</v>
      </c>
      <c r="L343">
        <v>72593.25</v>
      </c>
      <c r="M343">
        <v>71700.53</v>
      </c>
      <c r="N343">
        <v>71971.399999999994</v>
      </c>
      <c r="O343">
        <v>424080014</v>
      </c>
    </row>
    <row r="344" spans="1:15" x14ac:dyDescent="0.3">
      <c r="A344" t="s">
        <v>740</v>
      </c>
      <c r="B344" s="22">
        <v>44578</v>
      </c>
      <c r="C344">
        <v>405.99</v>
      </c>
      <c r="D344">
        <v>406</v>
      </c>
      <c r="E344">
        <v>400</v>
      </c>
      <c r="F344">
        <v>400.97</v>
      </c>
      <c r="G344">
        <v>1600</v>
      </c>
      <c r="I344" t="s">
        <v>741</v>
      </c>
      <c r="J344" s="22">
        <v>45406</v>
      </c>
      <c r="K344">
        <v>71472.87</v>
      </c>
      <c r="L344">
        <v>72414.320000000007</v>
      </c>
      <c r="M344">
        <v>71467.009999999995</v>
      </c>
      <c r="N344">
        <v>72051.89</v>
      </c>
      <c r="O344">
        <v>324513222</v>
      </c>
    </row>
    <row r="345" spans="1:15" x14ac:dyDescent="0.3">
      <c r="A345" t="s">
        <v>740</v>
      </c>
      <c r="B345" s="22">
        <v>44579</v>
      </c>
      <c r="C345">
        <v>405.9</v>
      </c>
      <c r="D345">
        <v>407.8</v>
      </c>
      <c r="E345">
        <v>400</v>
      </c>
      <c r="F345">
        <v>401.71</v>
      </c>
      <c r="G345">
        <v>10000</v>
      </c>
      <c r="I345" t="s">
        <v>741</v>
      </c>
      <c r="J345" s="22">
        <v>45405</v>
      </c>
      <c r="K345">
        <v>71553.58</v>
      </c>
      <c r="L345">
        <v>71846.63</v>
      </c>
      <c r="M345">
        <v>71338.42</v>
      </c>
      <c r="N345">
        <v>71359.399999999994</v>
      </c>
      <c r="O345">
        <v>383445458</v>
      </c>
    </row>
    <row r="346" spans="1:15" x14ac:dyDescent="0.3">
      <c r="A346" t="s">
        <v>740</v>
      </c>
      <c r="B346" s="22">
        <v>44580</v>
      </c>
      <c r="C346">
        <v>401</v>
      </c>
      <c r="D346">
        <v>401</v>
      </c>
      <c r="E346">
        <v>400</v>
      </c>
      <c r="F346">
        <v>400</v>
      </c>
      <c r="G346">
        <v>2900</v>
      </c>
      <c r="I346" t="s">
        <v>741</v>
      </c>
      <c r="J346" s="22">
        <v>45404</v>
      </c>
      <c r="K346">
        <v>71009.67</v>
      </c>
      <c r="L346">
        <v>71861.179999999993</v>
      </c>
      <c r="M346">
        <v>70882.44</v>
      </c>
      <c r="N346">
        <v>71433.460000000006</v>
      </c>
      <c r="O346">
        <v>360535650</v>
      </c>
    </row>
    <row r="347" spans="1:15" x14ac:dyDescent="0.3">
      <c r="A347" t="s">
        <v>740</v>
      </c>
      <c r="B347" s="22">
        <v>44581</v>
      </c>
      <c r="C347">
        <v>391</v>
      </c>
      <c r="D347">
        <v>400</v>
      </c>
      <c r="E347">
        <v>391</v>
      </c>
      <c r="F347">
        <v>400</v>
      </c>
      <c r="G347">
        <v>1500</v>
      </c>
      <c r="I347" t="s">
        <v>741</v>
      </c>
      <c r="J347" s="22">
        <v>45401</v>
      </c>
      <c r="K347">
        <v>70423.710000000006</v>
      </c>
      <c r="L347">
        <v>70698.98</v>
      </c>
      <c r="M347">
        <v>70186.929999999993</v>
      </c>
      <c r="N347">
        <v>70909.899999999994</v>
      </c>
      <c r="O347">
        <v>214724945</v>
      </c>
    </row>
    <row r="348" spans="1:15" x14ac:dyDescent="0.3">
      <c r="A348" t="s">
        <v>740</v>
      </c>
      <c r="B348" s="22">
        <v>44588</v>
      </c>
      <c r="C348">
        <v>395</v>
      </c>
      <c r="D348">
        <v>400</v>
      </c>
      <c r="E348">
        <v>395</v>
      </c>
      <c r="F348">
        <v>400</v>
      </c>
      <c r="G348">
        <v>1200</v>
      </c>
      <c r="I348" t="s">
        <v>741</v>
      </c>
      <c r="J348" s="22">
        <v>45400</v>
      </c>
      <c r="K348">
        <v>70506.2</v>
      </c>
      <c r="L348">
        <v>70645.289999999994</v>
      </c>
      <c r="M348">
        <v>69783.31</v>
      </c>
      <c r="N348">
        <v>70290.11</v>
      </c>
      <c r="O348">
        <v>237694811</v>
      </c>
    </row>
    <row r="349" spans="1:15" x14ac:dyDescent="0.3">
      <c r="A349" t="s">
        <v>740</v>
      </c>
      <c r="B349" s="22">
        <v>44589</v>
      </c>
      <c r="C349">
        <v>400</v>
      </c>
      <c r="D349">
        <v>400</v>
      </c>
      <c r="E349">
        <v>395.02</v>
      </c>
      <c r="F349">
        <v>396.77</v>
      </c>
      <c r="G349">
        <v>2800</v>
      </c>
      <c r="I349" t="s">
        <v>741</v>
      </c>
      <c r="J349" s="22">
        <v>45399</v>
      </c>
      <c r="K349">
        <v>70396.649999999994</v>
      </c>
      <c r="L349">
        <v>70725.490000000005</v>
      </c>
      <c r="M349">
        <v>70037.279999999999</v>
      </c>
      <c r="N349">
        <v>70333.31</v>
      </c>
      <c r="O349">
        <v>221820349</v>
      </c>
    </row>
    <row r="350" spans="1:15" x14ac:dyDescent="0.3">
      <c r="A350" t="s">
        <v>740</v>
      </c>
      <c r="B350" s="22">
        <v>44592</v>
      </c>
      <c r="C350">
        <v>400</v>
      </c>
      <c r="D350">
        <v>405</v>
      </c>
      <c r="E350">
        <v>400</v>
      </c>
      <c r="F350">
        <v>400</v>
      </c>
      <c r="G350">
        <v>3900</v>
      </c>
      <c r="I350" t="s">
        <v>741</v>
      </c>
      <c r="J350" s="22">
        <v>45398</v>
      </c>
      <c r="K350">
        <v>70661.42</v>
      </c>
      <c r="L350">
        <v>71092.61</v>
      </c>
      <c r="M350">
        <v>70405.240000000005</v>
      </c>
      <c r="N350">
        <v>70483.66</v>
      </c>
      <c r="O350">
        <v>219859414</v>
      </c>
    </row>
    <row r="351" spans="1:15" x14ac:dyDescent="0.3">
      <c r="A351" t="s">
        <v>740</v>
      </c>
      <c r="B351" s="22">
        <v>44593</v>
      </c>
      <c r="C351">
        <v>400.01</v>
      </c>
      <c r="D351">
        <v>408.99</v>
      </c>
      <c r="E351">
        <v>400</v>
      </c>
      <c r="F351">
        <v>400.3</v>
      </c>
      <c r="G351">
        <v>3900</v>
      </c>
      <c r="I351" t="s">
        <v>741</v>
      </c>
      <c r="J351" s="22">
        <v>45397</v>
      </c>
      <c r="K351">
        <v>70218.509999999995</v>
      </c>
      <c r="L351">
        <v>70608.88</v>
      </c>
      <c r="M351">
        <v>69914.100000000006</v>
      </c>
      <c r="N351">
        <v>70544.58</v>
      </c>
      <c r="O351">
        <v>255765007</v>
      </c>
    </row>
    <row r="352" spans="1:15" x14ac:dyDescent="0.3">
      <c r="A352" t="s">
        <v>740</v>
      </c>
      <c r="B352" s="22">
        <v>44594</v>
      </c>
      <c r="C352">
        <v>403.5</v>
      </c>
      <c r="D352">
        <v>404.99</v>
      </c>
      <c r="E352">
        <v>403</v>
      </c>
      <c r="F352">
        <v>404.5</v>
      </c>
      <c r="G352">
        <v>1700</v>
      </c>
      <c r="I352" t="s">
        <v>741</v>
      </c>
      <c r="J352" s="22">
        <v>45391</v>
      </c>
      <c r="K352">
        <v>69857.149999999994</v>
      </c>
      <c r="L352">
        <v>70677.289999999994</v>
      </c>
      <c r="M352">
        <v>69857.14</v>
      </c>
      <c r="N352">
        <v>70314.710000000006</v>
      </c>
      <c r="O352">
        <v>219290682</v>
      </c>
    </row>
    <row r="353" spans="1:15" x14ac:dyDescent="0.3">
      <c r="A353" t="s">
        <v>740</v>
      </c>
      <c r="B353" s="22">
        <v>44595</v>
      </c>
      <c r="C353">
        <v>404</v>
      </c>
      <c r="D353">
        <v>406.99</v>
      </c>
      <c r="E353">
        <v>404</v>
      </c>
      <c r="F353">
        <v>405</v>
      </c>
      <c r="G353">
        <v>1300</v>
      </c>
      <c r="I353" t="s">
        <v>741</v>
      </c>
      <c r="J353" s="22">
        <v>45390</v>
      </c>
      <c r="K353">
        <v>68716.639999999999</v>
      </c>
      <c r="L353">
        <v>69720.03</v>
      </c>
      <c r="M353">
        <v>68710.490000000005</v>
      </c>
      <c r="N353">
        <v>69619.98</v>
      </c>
      <c r="O353">
        <v>188866316</v>
      </c>
    </row>
    <row r="354" spans="1:15" x14ac:dyDescent="0.3">
      <c r="A354" t="s">
        <v>740</v>
      </c>
      <c r="B354" s="22">
        <v>44596</v>
      </c>
      <c r="C354">
        <v>405</v>
      </c>
      <c r="D354">
        <v>405.05</v>
      </c>
      <c r="E354">
        <v>405</v>
      </c>
      <c r="F354">
        <v>405.02</v>
      </c>
      <c r="G354">
        <v>2300</v>
      </c>
      <c r="I354" t="s">
        <v>741</v>
      </c>
      <c r="J354" s="22">
        <v>45386</v>
      </c>
      <c r="K354">
        <v>68210.16</v>
      </c>
      <c r="L354">
        <v>68439.37</v>
      </c>
      <c r="M354">
        <v>67912.350000000006</v>
      </c>
      <c r="N354">
        <v>68416.78</v>
      </c>
      <c r="O354">
        <v>201068800</v>
      </c>
    </row>
    <row r="355" spans="1:15" x14ac:dyDescent="0.3">
      <c r="A355" t="s">
        <v>740</v>
      </c>
      <c r="B355" s="22">
        <v>44599</v>
      </c>
      <c r="C355">
        <v>405.1</v>
      </c>
      <c r="D355">
        <v>405.1</v>
      </c>
      <c r="E355">
        <v>403</v>
      </c>
      <c r="F355">
        <v>403</v>
      </c>
      <c r="G355">
        <v>600</v>
      </c>
      <c r="I355" t="s">
        <v>741</v>
      </c>
      <c r="J355" s="22">
        <v>45385</v>
      </c>
      <c r="K355">
        <v>66998.210000000006</v>
      </c>
      <c r="L355">
        <v>67873.210000000006</v>
      </c>
      <c r="M355">
        <v>66985.009999999995</v>
      </c>
      <c r="N355">
        <v>67756.03</v>
      </c>
      <c r="O355">
        <v>140991439</v>
      </c>
    </row>
    <row r="356" spans="1:15" x14ac:dyDescent="0.3">
      <c r="A356" t="s">
        <v>740</v>
      </c>
      <c r="B356" s="22">
        <v>44600</v>
      </c>
      <c r="C356">
        <v>397</v>
      </c>
      <c r="D356">
        <v>397</v>
      </c>
      <c r="E356">
        <v>397</v>
      </c>
      <c r="F356">
        <v>397</v>
      </c>
      <c r="G356">
        <v>50100</v>
      </c>
      <c r="I356" t="s">
        <v>741</v>
      </c>
      <c r="J356" s="22">
        <v>45384</v>
      </c>
      <c r="K356">
        <v>66793.38</v>
      </c>
      <c r="L356">
        <v>66959.539999999994</v>
      </c>
      <c r="M356">
        <v>66573.63</v>
      </c>
      <c r="N356">
        <v>66886.259999999995</v>
      </c>
      <c r="O356">
        <v>94865141</v>
      </c>
    </row>
    <row r="357" spans="1:15" x14ac:dyDescent="0.3">
      <c r="A357" t="s">
        <v>740</v>
      </c>
      <c r="B357" s="22">
        <v>44601</v>
      </c>
      <c r="C357">
        <v>403.99</v>
      </c>
      <c r="D357">
        <v>405.5</v>
      </c>
      <c r="E357">
        <v>403.99</v>
      </c>
      <c r="F357">
        <v>405.5</v>
      </c>
      <c r="G357">
        <v>5800</v>
      </c>
      <c r="I357" t="s">
        <v>741</v>
      </c>
      <c r="J357" s="22">
        <v>45383</v>
      </c>
      <c r="K357">
        <v>67168.02</v>
      </c>
      <c r="L357">
        <v>67304.36</v>
      </c>
      <c r="M357">
        <v>66740.91</v>
      </c>
      <c r="N357">
        <v>66796.320000000007</v>
      </c>
      <c r="O357">
        <v>79759436</v>
      </c>
    </row>
    <row r="358" spans="1:15" x14ac:dyDescent="0.3">
      <c r="A358" t="s">
        <v>740</v>
      </c>
      <c r="B358" s="22">
        <v>44602</v>
      </c>
      <c r="C358">
        <v>409.9</v>
      </c>
      <c r="D358">
        <v>409.9</v>
      </c>
      <c r="E358">
        <v>409</v>
      </c>
      <c r="F358">
        <v>409</v>
      </c>
      <c r="G358">
        <v>200</v>
      </c>
      <c r="I358" t="s">
        <v>741</v>
      </c>
      <c r="J358" s="22">
        <v>45380</v>
      </c>
      <c r="K358">
        <v>67232.2</v>
      </c>
      <c r="L358">
        <v>67307.63</v>
      </c>
      <c r="M358">
        <v>66822.42</v>
      </c>
      <c r="N358">
        <v>67005.100000000006</v>
      </c>
      <c r="O358">
        <v>142211477</v>
      </c>
    </row>
    <row r="359" spans="1:15" x14ac:dyDescent="0.3">
      <c r="A359" t="s">
        <v>740</v>
      </c>
      <c r="B359" s="22">
        <v>44603</v>
      </c>
      <c r="C359">
        <v>415</v>
      </c>
      <c r="D359">
        <v>429.85</v>
      </c>
      <c r="E359">
        <v>415</v>
      </c>
      <c r="F359">
        <v>425.61</v>
      </c>
      <c r="G359">
        <v>3600</v>
      </c>
      <c r="I359" t="s">
        <v>741</v>
      </c>
      <c r="J359" s="22">
        <v>45379</v>
      </c>
      <c r="K359">
        <v>66690.94</v>
      </c>
      <c r="L359">
        <v>67246.02</v>
      </c>
      <c r="M359">
        <v>66690.94</v>
      </c>
      <c r="N359">
        <v>67142.12</v>
      </c>
      <c r="O359">
        <v>231313539</v>
      </c>
    </row>
    <row r="360" spans="1:15" x14ac:dyDescent="0.3">
      <c r="A360" t="s">
        <v>740</v>
      </c>
      <c r="B360" s="22">
        <v>44608</v>
      </c>
      <c r="C360">
        <v>415</v>
      </c>
      <c r="D360">
        <v>415</v>
      </c>
      <c r="E360">
        <v>415</v>
      </c>
      <c r="F360">
        <v>415</v>
      </c>
      <c r="G360">
        <v>100</v>
      </c>
      <c r="I360" t="s">
        <v>741</v>
      </c>
      <c r="J360" s="22">
        <v>45378</v>
      </c>
      <c r="K360">
        <v>66003.44</v>
      </c>
      <c r="L360">
        <v>66607.87</v>
      </c>
      <c r="M360">
        <v>66003.429999999993</v>
      </c>
      <c r="N360">
        <v>66547.78</v>
      </c>
      <c r="O360">
        <v>189118251</v>
      </c>
    </row>
    <row r="361" spans="1:15" x14ac:dyDescent="0.3">
      <c r="A361" t="s">
        <v>740</v>
      </c>
      <c r="B361" s="22">
        <v>44610</v>
      </c>
      <c r="C361">
        <v>415</v>
      </c>
      <c r="D361">
        <v>415</v>
      </c>
      <c r="E361">
        <v>415</v>
      </c>
      <c r="F361">
        <v>415</v>
      </c>
      <c r="G361">
        <v>100</v>
      </c>
      <c r="I361" t="s">
        <v>741</v>
      </c>
      <c r="J361" s="22">
        <v>45377</v>
      </c>
      <c r="K361">
        <v>65629.759999999995</v>
      </c>
      <c r="L361">
        <v>65989.539999999994</v>
      </c>
      <c r="M361">
        <v>65492.7</v>
      </c>
      <c r="N361">
        <v>65906.27</v>
      </c>
      <c r="O361">
        <v>137146538</v>
      </c>
    </row>
    <row r="362" spans="1:15" x14ac:dyDescent="0.3">
      <c r="A362" t="s">
        <v>740</v>
      </c>
      <c r="B362" s="22">
        <v>44616</v>
      </c>
      <c r="C362">
        <v>396.01</v>
      </c>
      <c r="D362">
        <v>398</v>
      </c>
      <c r="E362">
        <v>396</v>
      </c>
      <c r="F362">
        <v>396.09</v>
      </c>
      <c r="G362">
        <v>2800</v>
      </c>
      <c r="I362" t="s">
        <v>741</v>
      </c>
      <c r="J362" s="22">
        <v>45376</v>
      </c>
      <c r="K362">
        <v>65412.92</v>
      </c>
      <c r="L362">
        <v>65656.490000000005</v>
      </c>
      <c r="M362">
        <v>65301.73</v>
      </c>
      <c r="N362">
        <v>65525.64</v>
      </c>
      <c r="O362">
        <v>129401692</v>
      </c>
    </row>
    <row r="363" spans="1:15" x14ac:dyDescent="0.3">
      <c r="A363" t="s">
        <v>740</v>
      </c>
      <c r="B363" s="22">
        <v>44621</v>
      </c>
      <c r="C363">
        <v>419.99</v>
      </c>
      <c r="D363">
        <v>419.99</v>
      </c>
      <c r="E363">
        <v>419.99</v>
      </c>
      <c r="F363">
        <v>419.99</v>
      </c>
      <c r="G363">
        <v>100</v>
      </c>
      <c r="I363" t="s">
        <v>741</v>
      </c>
      <c r="J363" s="22">
        <v>45373</v>
      </c>
      <c r="K363">
        <v>65510.16</v>
      </c>
      <c r="L363">
        <v>65534.02</v>
      </c>
      <c r="M363">
        <v>65056.65</v>
      </c>
      <c r="N363">
        <v>65151.82</v>
      </c>
      <c r="O363">
        <v>83027726</v>
      </c>
    </row>
    <row r="364" spans="1:15" x14ac:dyDescent="0.3">
      <c r="A364" t="s">
        <v>740</v>
      </c>
      <c r="B364" s="22">
        <v>44627</v>
      </c>
      <c r="C364">
        <v>390.11</v>
      </c>
      <c r="D364">
        <v>410</v>
      </c>
      <c r="E364">
        <v>390.11</v>
      </c>
      <c r="F364">
        <v>409.8</v>
      </c>
      <c r="G364">
        <v>1600</v>
      </c>
      <c r="I364" t="s">
        <v>741</v>
      </c>
      <c r="J364" s="22">
        <v>45372</v>
      </c>
      <c r="K364">
        <v>66021.539999999994</v>
      </c>
      <c r="L364">
        <v>66196.23</v>
      </c>
      <c r="M364">
        <v>65326.01</v>
      </c>
      <c r="N364">
        <v>65417.4</v>
      </c>
      <c r="O364">
        <v>242671674</v>
      </c>
    </row>
    <row r="365" spans="1:15" x14ac:dyDescent="0.3">
      <c r="A365" t="s">
        <v>740</v>
      </c>
      <c r="B365" s="22">
        <v>44630</v>
      </c>
      <c r="C365">
        <v>419.9</v>
      </c>
      <c r="D365">
        <v>419.9</v>
      </c>
      <c r="E365">
        <v>400</v>
      </c>
      <c r="F365">
        <v>406.22</v>
      </c>
      <c r="G365">
        <v>1000</v>
      </c>
      <c r="I365" t="s">
        <v>741</v>
      </c>
      <c r="J365" s="22">
        <v>45371</v>
      </c>
      <c r="K365">
        <v>65727.73</v>
      </c>
      <c r="L365">
        <v>65968.02</v>
      </c>
      <c r="M365">
        <v>65614.94</v>
      </c>
      <c r="N365">
        <v>65731.789999999994</v>
      </c>
      <c r="O365">
        <v>170678391</v>
      </c>
    </row>
    <row r="366" spans="1:15" x14ac:dyDescent="0.3">
      <c r="A366" t="s">
        <v>740</v>
      </c>
      <c r="B366" s="22">
        <v>44631</v>
      </c>
      <c r="C366">
        <v>400</v>
      </c>
      <c r="D366">
        <v>406</v>
      </c>
      <c r="E366">
        <v>400</v>
      </c>
      <c r="F366">
        <v>400</v>
      </c>
      <c r="G366">
        <v>500</v>
      </c>
      <c r="I366" t="s">
        <v>741</v>
      </c>
      <c r="J366" s="22">
        <v>45370</v>
      </c>
      <c r="K366">
        <v>64955.94</v>
      </c>
      <c r="L366">
        <v>65624.72</v>
      </c>
      <c r="M366">
        <v>64940.17</v>
      </c>
      <c r="N366">
        <v>65502.59</v>
      </c>
      <c r="O366">
        <v>162243933</v>
      </c>
    </row>
    <row r="367" spans="1:15" x14ac:dyDescent="0.3">
      <c r="A367" t="s">
        <v>740</v>
      </c>
      <c r="B367" s="22">
        <v>44634</v>
      </c>
      <c r="C367">
        <v>400</v>
      </c>
      <c r="D367">
        <v>400</v>
      </c>
      <c r="E367">
        <v>400</v>
      </c>
      <c r="F367">
        <v>400</v>
      </c>
      <c r="G367">
        <v>800</v>
      </c>
      <c r="I367" t="s">
        <v>741</v>
      </c>
      <c r="J367" s="22">
        <v>45369</v>
      </c>
      <c r="K367">
        <v>64987.15</v>
      </c>
      <c r="L367">
        <v>65148.36</v>
      </c>
      <c r="M367">
        <v>64811.92</v>
      </c>
      <c r="N367">
        <v>64890.5</v>
      </c>
      <c r="O367">
        <v>91771609</v>
      </c>
    </row>
    <row r="368" spans="1:15" x14ac:dyDescent="0.3">
      <c r="A368" t="s">
        <v>740</v>
      </c>
      <c r="B368" s="22">
        <v>44635</v>
      </c>
      <c r="C368">
        <v>400</v>
      </c>
      <c r="D368">
        <v>400</v>
      </c>
      <c r="E368">
        <v>400</v>
      </c>
      <c r="F368">
        <v>400</v>
      </c>
      <c r="G368">
        <v>700</v>
      </c>
      <c r="I368" t="s">
        <v>741</v>
      </c>
      <c r="J368" s="22">
        <v>45366</v>
      </c>
      <c r="K368">
        <v>65309.79</v>
      </c>
      <c r="L368">
        <v>65353.66</v>
      </c>
      <c r="M368">
        <v>64759.6</v>
      </c>
      <c r="N368">
        <v>64816.46</v>
      </c>
      <c r="O368">
        <v>99404749</v>
      </c>
    </row>
    <row r="369" spans="1:15" x14ac:dyDescent="0.3">
      <c r="A369" t="s">
        <v>740</v>
      </c>
      <c r="B369" s="22">
        <v>44636</v>
      </c>
      <c r="C369">
        <v>396.02</v>
      </c>
      <c r="D369">
        <v>396.02</v>
      </c>
      <c r="E369">
        <v>396</v>
      </c>
      <c r="F369">
        <v>396</v>
      </c>
      <c r="G369">
        <v>800</v>
      </c>
      <c r="I369" t="s">
        <v>741</v>
      </c>
      <c r="J369" s="22">
        <v>45365</v>
      </c>
      <c r="K369">
        <v>64079.97</v>
      </c>
      <c r="L369">
        <v>65205.81</v>
      </c>
      <c r="M369">
        <v>64079.97</v>
      </c>
      <c r="N369">
        <v>65064.26</v>
      </c>
      <c r="O369">
        <v>136554522</v>
      </c>
    </row>
    <row r="370" spans="1:15" x14ac:dyDescent="0.3">
      <c r="A370" t="s">
        <v>740</v>
      </c>
      <c r="B370" s="22">
        <v>44637</v>
      </c>
      <c r="C370">
        <v>409.59</v>
      </c>
      <c r="D370">
        <v>409.59</v>
      </c>
      <c r="E370">
        <v>409.59</v>
      </c>
      <c r="F370">
        <v>409.59</v>
      </c>
      <c r="G370">
        <v>100</v>
      </c>
      <c r="I370" t="s">
        <v>741</v>
      </c>
      <c r="J370" s="22">
        <v>45364</v>
      </c>
      <c r="K370">
        <v>64859.77</v>
      </c>
      <c r="L370">
        <v>65043.37</v>
      </c>
      <c r="M370">
        <v>63856.51</v>
      </c>
      <c r="N370">
        <v>64048.44</v>
      </c>
      <c r="O370">
        <v>125290804</v>
      </c>
    </row>
    <row r="371" spans="1:15" x14ac:dyDescent="0.3">
      <c r="A371" t="s">
        <v>740</v>
      </c>
      <c r="B371" s="22">
        <v>44638</v>
      </c>
      <c r="C371">
        <v>408.49</v>
      </c>
      <c r="D371">
        <v>408.49</v>
      </c>
      <c r="E371">
        <v>408.49</v>
      </c>
      <c r="F371">
        <v>408.49</v>
      </c>
      <c r="G371">
        <v>100</v>
      </c>
      <c r="I371" t="s">
        <v>741</v>
      </c>
      <c r="J371" s="22">
        <v>45363</v>
      </c>
      <c r="K371">
        <v>65815.11</v>
      </c>
      <c r="L371">
        <v>65859.63</v>
      </c>
      <c r="M371">
        <v>64664.66</v>
      </c>
      <c r="N371">
        <v>64801.7</v>
      </c>
      <c r="O371">
        <v>126990658</v>
      </c>
    </row>
    <row r="372" spans="1:15" x14ac:dyDescent="0.3">
      <c r="A372" t="s">
        <v>740</v>
      </c>
      <c r="B372" s="22">
        <v>44645</v>
      </c>
      <c r="C372">
        <v>400</v>
      </c>
      <c r="D372">
        <v>400</v>
      </c>
      <c r="E372">
        <v>400</v>
      </c>
      <c r="F372">
        <v>400</v>
      </c>
      <c r="G372">
        <v>100</v>
      </c>
      <c r="I372" t="s">
        <v>741</v>
      </c>
      <c r="J372" s="22">
        <v>45362</v>
      </c>
      <c r="K372">
        <v>65948.02</v>
      </c>
      <c r="L372">
        <v>66119.34</v>
      </c>
      <c r="M372">
        <v>65698.759999999995</v>
      </c>
      <c r="N372">
        <v>65755.3</v>
      </c>
      <c r="O372">
        <v>251628283</v>
      </c>
    </row>
    <row r="373" spans="1:15" x14ac:dyDescent="0.3">
      <c r="A373" t="s">
        <v>740</v>
      </c>
      <c r="B373" s="22">
        <v>44648</v>
      </c>
      <c r="C373">
        <v>418.95</v>
      </c>
      <c r="D373">
        <v>418.95</v>
      </c>
      <c r="E373">
        <v>390.02</v>
      </c>
      <c r="F373">
        <v>391.61</v>
      </c>
      <c r="G373">
        <v>4100</v>
      </c>
      <c r="I373" t="s">
        <v>741</v>
      </c>
      <c r="J373" s="22">
        <v>45359</v>
      </c>
      <c r="K373">
        <v>65760.55</v>
      </c>
      <c r="L373">
        <v>66067.520000000004</v>
      </c>
      <c r="M373">
        <v>65693.22</v>
      </c>
      <c r="N373">
        <v>65793.75</v>
      </c>
      <c r="O373">
        <v>240096517</v>
      </c>
    </row>
    <row r="374" spans="1:15" x14ac:dyDescent="0.3">
      <c r="A374" t="s">
        <v>740</v>
      </c>
      <c r="B374" s="22">
        <v>44649</v>
      </c>
      <c r="C374">
        <v>392.14</v>
      </c>
      <c r="D374">
        <v>397.99</v>
      </c>
      <c r="E374">
        <v>391</v>
      </c>
      <c r="F374">
        <v>397.99</v>
      </c>
      <c r="G374">
        <v>5100</v>
      </c>
      <c r="I374" t="s">
        <v>741</v>
      </c>
      <c r="J374" s="22">
        <v>45358</v>
      </c>
      <c r="K374">
        <v>65673.8</v>
      </c>
      <c r="L374">
        <v>65874.149999999994</v>
      </c>
      <c r="M374">
        <v>65187.68</v>
      </c>
      <c r="N374">
        <v>65603.08</v>
      </c>
      <c r="O374">
        <v>158392882</v>
      </c>
    </row>
    <row r="375" spans="1:15" x14ac:dyDescent="0.3">
      <c r="A375" t="s">
        <v>740</v>
      </c>
      <c r="B375" s="22">
        <v>44650</v>
      </c>
      <c r="C375">
        <v>397</v>
      </c>
      <c r="D375">
        <v>397</v>
      </c>
      <c r="E375">
        <v>397</v>
      </c>
      <c r="F375">
        <v>397</v>
      </c>
      <c r="G375">
        <v>1100</v>
      </c>
      <c r="I375" t="s">
        <v>741</v>
      </c>
      <c r="J375" s="22">
        <v>45357</v>
      </c>
      <c r="K375">
        <v>65757.72</v>
      </c>
      <c r="L375">
        <v>66150.94</v>
      </c>
      <c r="M375">
        <v>65603.88</v>
      </c>
      <c r="N375">
        <v>65656.62</v>
      </c>
      <c r="O375">
        <v>191568333</v>
      </c>
    </row>
    <row r="376" spans="1:15" x14ac:dyDescent="0.3">
      <c r="A376" t="s">
        <v>740</v>
      </c>
      <c r="B376" s="22">
        <v>44651</v>
      </c>
      <c r="C376">
        <v>396</v>
      </c>
      <c r="D376">
        <v>396</v>
      </c>
      <c r="E376">
        <v>393.51</v>
      </c>
      <c r="F376">
        <v>394</v>
      </c>
      <c r="G376">
        <v>2300</v>
      </c>
      <c r="I376" t="s">
        <v>741</v>
      </c>
      <c r="J376" s="22">
        <v>45356</v>
      </c>
      <c r="K376">
        <v>66126.7</v>
      </c>
      <c r="L376">
        <v>66134.84</v>
      </c>
      <c r="M376">
        <v>65500.06</v>
      </c>
      <c r="N376">
        <v>65726.039999999994</v>
      </c>
      <c r="O376">
        <v>185731440</v>
      </c>
    </row>
    <row r="377" spans="1:15" x14ac:dyDescent="0.3">
      <c r="A377" t="s">
        <v>740</v>
      </c>
      <c r="B377" s="22">
        <v>44652</v>
      </c>
      <c r="C377">
        <v>393.01</v>
      </c>
      <c r="D377">
        <v>393.01</v>
      </c>
      <c r="E377">
        <v>393</v>
      </c>
      <c r="F377">
        <v>393</v>
      </c>
      <c r="G377">
        <v>1000</v>
      </c>
      <c r="I377" t="s">
        <v>741</v>
      </c>
      <c r="J377" s="22">
        <v>45355</v>
      </c>
      <c r="K377">
        <v>65695.03</v>
      </c>
      <c r="L377">
        <v>66007.429999999993</v>
      </c>
      <c r="M377">
        <v>65532.58</v>
      </c>
      <c r="N377">
        <v>65951.72</v>
      </c>
      <c r="O377">
        <v>211690827</v>
      </c>
    </row>
    <row r="378" spans="1:15" x14ac:dyDescent="0.3">
      <c r="A378" t="s">
        <v>740</v>
      </c>
      <c r="B378" s="22">
        <v>44656</v>
      </c>
      <c r="C378">
        <v>400</v>
      </c>
      <c r="D378">
        <v>400</v>
      </c>
      <c r="E378">
        <v>400</v>
      </c>
      <c r="F378">
        <v>400</v>
      </c>
      <c r="G378">
        <v>200</v>
      </c>
      <c r="I378" t="s">
        <v>741</v>
      </c>
      <c r="J378" s="22">
        <v>45352</v>
      </c>
      <c r="K378">
        <v>64755.31</v>
      </c>
      <c r="L378">
        <v>65486.45</v>
      </c>
      <c r="M378">
        <v>64530.2</v>
      </c>
      <c r="N378">
        <v>65325.68</v>
      </c>
      <c r="O378">
        <v>136075582</v>
      </c>
    </row>
    <row r="379" spans="1:15" x14ac:dyDescent="0.3">
      <c r="A379" t="s">
        <v>740</v>
      </c>
      <c r="B379" s="22">
        <v>44657</v>
      </c>
      <c r="C379">
        <v>409.89</v>
      </c>
      <c r="D379">
        <v>412</v>
      </c>
      <c r="E379">
        <v>401</v>
      </c>
      <c r="F379">
        <v>401</v>
      </c>
      <c r="G379">
        <v>1900</v>
      </c>
      <c r="I379" t="s">
        <v>741</v>
      </c>
      <c r="J379" s="22">
        <v>45351</v>
      </c>
      <c r="K379">
        <v>63827.25</v>
      </c>
      <c r="L379">
        <v>64801.63</v>
      </c>
      <c r="M379">
        <v>63827.25</v>
      </c>
      <c r="N379">
        <v>64578.52</v>
      </c>
      <c r="O379">
        <v>223519849</v>
      </c>
    </row>
    <row r="380" spans="1:15" x14ac:dyDescent="0.3">
      <c r="A380" t="s">
        <v>740</v>
      </c>
      <c r="B380" s="22">
        <v>44662</v>
      </c>
      <c r="C380">
        <v>401.01</v>
      </c>
      <c r="D380">
        <v>405</v>
      </c>
      <c r="E380">
        <v>401.01</v>
      </c>
      <c r="F380">
        <v>405</v>
      </c>
      <c r="G380">
        <v>500</v>
      </c>
      <c r="I380" t="s">
        <v>741</v>
      </c>
      <c r="J380" s="22">
        <v>45350</v>
      </c>
      <c r="K380">
        <v>63173.45</v>
      </c>
      <c r="L380">
        <v>63929.57</v>
      </c>
      <c r="M380">
        <v>63042.14</v>
      </c>
      <c r="N380">
        <v>63703.44</v>
      </c>
      <c r="O380">
        <v>265803085</v>
      </c>
    </row>
    <row r="381" spans="1:15" x14ac:dyDescent="0.3">
      <c r="A381" t="s">
        <v>740</v>
      </c>
      <c r="B381" s="22">
        <v>44663</v>
      </c>
      <c r="C381">
        <v>405</v>
      </c>
      <c r="D381">
        <v>405</v>
      </c>
      <c r="E381">
        <v>405</v>
      </c>
      <c r="F381">
        <v>405</v>
      </c>
      <c r="G381">
        <v>200</v>
      </c>
      <c r="I381" t="s">
        <v>741</v>
      </c>
      <c r="J381" s="22">
        <v>45349</v>
      </c>
      <c r="K381">
        <v>63450.400000000001</v>
      </c>
      <c r="L381">
        <v>63622</v>
      </c>
      <c r="M381">
        <v>63055.64</v>
      </c>
      <c r="N381">
        <v>63219.09</v>
      </c>
      <c r="O381">
        <v>231041416</v>
      </c>
    </row>
    <row r="382" spans="1:15" x14ac:dyDescent="0.3">
      <c r="A382" t="s">
        <v>740</v>
      </c>
      <c r="B382" s="22">
        <v>44664</v>
      </c>
      <c r="C382">
        <v>405</v>
      </c>
      <c r="D382">
        <v>405</v>
      </c>
      <c r="E382">
        <v>401.01</v>
      </c>
      <c r="F382">
        <v>401.01</v>
      </c>
      <c r="G382">
        <v>2700</v>
      </c>
      <c r="I382" t="s">
        <v>741</v>
      </c>
      <c r="J382" s="22">
        <v>45348</v>
      </c>
      <c r="K382">
        <v>62915.4</v>
      </c>
      <c r="L382">
        <v>61732.5</v>
      </c>
      <c r="M382">
        <v>62915.39</v>
      </c>
      <c r="N382">
        <v>63305.93</v>
      </c>
      <c r="O382">
        <v>221452325</v>
      </c>
    </row>
    <row r="383" spans="1:15" x14ac:dyDescent="0.3">
      <c r="A383" t="s">
        <v>740</v>
      </c>
      <c r="B383" s="22">
        <v>44665</v>
      </c>
      <c r="C383">
        <v>401</v>
      </c>
      <c r="D383">
        <v>401</v>
      </c>
      <c r="E383">
        <v>401</v>
      </c>
      <c r="F383">
        <v>401</v>
      </c>
      <c r="G383">
        <v>2000</v>
      </c>
      <c r="I383" t="s">
        <v>741</v>
      </c>
      <c r="J383" s="22">
        <v>45345</v>
      </c>
      <c r="K383">
        <v>61939.01</v>
      </c>
      <c r="L383">
        <v>62945.36</v>
      </c>
      <c r="M383">
        <v>61849.67</v>
      </c>
      <c r="N383">
        <v>62815.81</v>
      </c>
      <c r="O383">
        <v>196697545</v>
      </c>
    </row>
    <row r="384" spans="1:15" x14ac:dyDescent="0.3">
      <c r="A384" t="s">
        <v>740</v>
      </c>
      <c r="B384" s="22">
        <v>44666</v>
      </c>
      <c r="C384">
        <v>402</v>
      </c>
      <c r="D384">
        <v>402</v>
      </c>
      <c r="E384">
        <v>402</v>
      </c>
      <c r="F384">
        <v>402</v>
      </c>
      <c r="G384">
        <v>200</v>
      </c>
      <c r="I384" t="s">
        <v>741</v>
      </c>
      <c r="J384" s="22">
        <v>45344</v>
      </c>
      <c r="K384">
        <v>61741.57</v>
      </c>
      <c r="L384">
        <v>61952.09</v>
      </c>
      <c r="M384">
        <v>61460.44</v>
      </c>
      <c r="N384">
        <v>61914.34</v>
      </c>
      <c r="O384">
        <v>171779626</v>
      </c>
    </row>
    <row r="385" spans="1:15" x14ac:dyDescent="0.3">
      <c r="A385" t="s">
        <v>740</v>
      </c>
      <c r="B385" s="22">
        <v>44669</v>
      </c>
      <c r="C385">
        <v>400</v>
      </c>
      <c r="D385">
        <v>401</v>
      </c>
      <c r="E385">
        <v>400</v>
      </c>
      <c r="F385">
        <v>400</v>
      </c>
      <c r="G385">
        <v>300</v>
      </c>
      <c r="I385" t="s">
        <v>741</v>
      </c>
      <c r="J385" s="22">
        <v>45343</v>
      </c>
      <c r="K385">
        <v>61237.78</v>
      </c>
      <c r="L385">
        <v>61620.85</v>
      </c>
      <c r="M385">
        <v>60906.97</v>
      </c>
      <c r="N385">
        <v>61559.15</v>
      </c>
      <c r="O385">
        <v>210578314</v>
      </c>
    </row>
    <row r="386" spans="1:15" x14ac:dyDescent="0.3">
      <c r="A386" t="s">
        <v>740</v>
      </c>
      <c r="B386" s="22">
        <v>44670</v>
      </c>
      <c r="C386">
        <v>400</v>
      </c>
      <c r="D386">
        <v>400</v>
      </c>
      <c r="E386">
        <v>400</v>
      </c>
      <c r="F386">
        <v>400</v>
      </c>
      <c r="G386">
        <v>200</v>
      </c>
      <c r="I386" t="s">
        <v>741</v>
      </c>
      <c r="J386" s="22">
        <v>45342</v>
      </c>
      <c r="K386">
        <v>60576.78</v>
      </c>
      <c r="L386">
        <v>61237.51</v>
      </c>
      <c r="M386">
        <v>60420.83</v>
      </c>
      <c r="N386">
        <v>60464.24</v>
      </c>
      <c r="O386">
        <v>234890909</v>
      </c>
    </row>
    <row r="387" spans="1:15" x14ac:dyDescent="0.3">
      <c r="A387" t="s">
        <v>740</v>
      </c>
      <c r="B387" s="22">
        <v>44671</v>
      </c>
      <c r="C387">
        <v>400</v>
      </c>
      <c r="D387">
        <v>400</v>
      </c>
      <c r="E387">
        <v>399.99</v>
      </c>
      <c r="F387">
        <v>399.99</v>
      </c>
      <c r="G387">
        <v>200</v>
      </c>
      <c r="I387" t="s">
        <v>741</v>
      </c>
      <c r="J387" s="22">
        <v>45341</v>
      </c>
      <c r="K387">
        <v>59444.46</v>
      </c>
      <c r="L387">
        <v>60504.480000000003</v>
      </c>
      <c r="M387">
        <v>59191.85</v>
      </c>
      <c r="N387">
        <v>60459.74</v>
      </c>
      <c r="O387">
        <v>126222530</v>
      </c>
    </row>
    <row r="388" spans="1:15" x14ac:dyDescent="0.3">
      <c r="A388" t="s">
        <v>740</v>
      </c>
      <c r="B388" s="22">
        <v>44672</v>
      </c>
      <c r="C388">
        <v>393</v>
      </c>
      <c r="D388">
        <v>398</v>
      </c>
      <c r="E388">
        <v>393</v>
      </c>
      <c r="F388">
        <v>398</v>
      </c>
      <c r="G388">
        <v>300</v>
      </c>
      <c r="I388" t="s">
        <v>741</v>
      </c>
      <c r="J388" s="22">
        <v>45338</v>
      </c>
      <c r="K388">
        <v>60787.3</v>
      </c>
      <c r="L388">
        <v>31173.3</v>
      </c>
      <c r="M388">
        <v>59739.46</v>
      </c>
      <c r="N388">
        <v>59872.959999999999</v>
      </c>
      <c r="O388">
        <v>163233825</v>
      </c>
    </row>
    <row r="389" spans="1:15" x14ac:dyDescent="0.3">
      <c r="A389" t="s">
        <v>740</v>
      </c>
      <c r="B389" s="22">
        <v>44673</v>
      </c>
      <c r="C389">
        <v>400</v>
      </c>
      <c r="D389">
        <v>400</v>
      </c>
      <c r="E389">
        <v>400</v>
      </c>
      <c r="F389">
        <v>400</v>
      </c>
      <c r="G389">
        <v>400</v>
      </c>
      <c r="I389" t="s">
        <v>741</v>
      </c>
      <c r="J389" s="22">
        <v>45337</v>
      </c>
      <c r="K389">
        <v>62394.25</v>
      </c>
      <c r="L389">
        <v>62394.25</v>
      </c>
      <c r="M389">
        <v>60926.85</v>
      </c>
      <c r="N389">
        <v>61020.05</v>
      </c>
      <c r="O389">
        <v>154596924</v>
      </c>
    </row>
    <row r="390" spans="1:15" x14ac:dyDescent="0.3">
      <c r="A390" t="s">
        <v>740</v>
      </c>
      <c r="B390" s="22">
        <v>44676</v>
      </c>
      <c r="C390">
        <v>400</v>
      </c>
      <c r="D390">
        <v>400</v>
      </c>
      <c r="E390">
        <v>395</v>
      </c>
      <c r="F390">
        <v>395</v>
      </c>
      <c r="G390">
        <v>800</v>
      </c>
      <c r="I390" t="s">
        <v>741</v>
      </c>
      <c r="J390" s="22">
        <v>45336</v>
      </c>
      <c r="K390">
        <v>61635.62</v>
      </c>
      <c r="L390">
        <v>62432.25</v>
      </c>
      <c r="M390">
        <v>61635.61</v>
      </c>
      <c r="N390">
        <v>62153.84</v>
      </c>
      <c r="O390">
        <v>179310406</v>
      </c>
    </row>
    <row r="391" spans="1:15" x14ac:dyDescent="0.3">
      <c r="A391" t="s">
        <v>740</v>
      </c>
      <c r="B391" s="22">
        <v>44677</v>
      </c>
      <c r="C391">
        <v>394</v>
      </c>
      <c r="D391">
        <v>394</v>
      </c>
      <c r="E391">
        <v>393</v>
      </c>
      <c r="F391">
        <v>394</v>
      </c>
      <c r="G391">
        <v>1600</v>
      </c>
      <c r="I391" t="s">
        <v>741</v>
      </c>
      <c r="J391" s="22">
        <v>45335</v>
      </c>
      <c r="K391">
        <v>60536.13</v>
      </c>
      <c r="L391">
        <v>61654.65</v>
      </c>
      <c r="M391">
        <v>59613.17</v>
      </c>
      <c r="N391">
        <v>61226.92</v>
      </c>
      <c r="O391">
        <v>253487196</v>
      </c>
    </row>
    <row r="392" spans="1:15" x14ac:dyDescent="0.3">
      <c r="A392" t="s">
        <v>740</v>
      </c>
      <c r="B392" s="22">
        <v>44678</v>
      </c>
      <c r="C392">
        <v>394</v>
      </c>
      <c r="D392">
        <v>394</v>
      </c>
      <c r="E392">
        <v>391.1</v>
      </c>
      <c r="F392">
        <v>391.1</v>
      </c>
      <c r="G392">
        <v>1700</v>
      </c>
      <c r="I392" t="s">
        <v>741</v>
      </c>
      <c r="J392" s="22">
        <v>45334</v>
      </c>
      <c r="K392">
        <v>62444.76</v>
      </c>
      <c r="L392">
        <v>62634.37</v>
      </c>
      <c r="M392">
        <v>60647.67</v>
      </c>
      <c r="N392">
        <v>61065.31</v>
      </c>
      <c r="O392">
        <v>200894460</v>
      </c>
    </row>
    <row r="393" spans="1:15" x14ac:dyDescent="0.3">
      <c r="A393" t="s">
        <v>740</v>
      </c>
      <c r="B393" s="22">
        <v>44679</v>
      </c>
      <c r="C393">
        <v>393</v>
      </c>
      <c r="D393">
        <v>393</v>
      </c>
      <c r="E393">
        <v>386</v>
      </c>
      <c r="F393">
        <v>390</v>
      </c>
      <c r="G393">
        <v>1300</v>
      </c>
      <c r="I393" t="s">
        <v>741</v>
      </c>
      <c r="J393" s="22">
        <v>45331</v>
      </c>
      <c r="K393">
        <v>63291.62</v>
      </c>
      <c r="L393">
        <v>63305.7</v>
      </c>
      <c r="M393">
        <v>61781.760000000002</v>
      </c>
      <c r="N393">
        <v>62943.74</v>
      </c>
      <c r="O393">
        <v>151778801</v>
      </c>
    </row>
    <row r="394" spans="1:15" x14ac:dyDescent="0.3">
      <c r="A394" t="s">
        <v>740</v>
      </c>
      <c r="B394" s="22">
        <v>44687</v>
      </c>
      <c r="C394">
        <v>401.99</v>
      </c>
      <c r="D394">
        <v>402.88</v>
      </c>
      <c r="E394">
        <v>399.5</v>
      </c>
      <c r="F394">
        <v>400</v>
      </c>
      <c r="G394">
        <v>12700</v>
      </c>
      <c r="I394" t="s">
        <v>741</v>
      </c>
      <c r="J394" s="22">
        <v>45329</v>
      </c>
      <c r="K394">
        <v>63955.05</v>
      </c>
      <c r="L394">
        <v>64196.61</v>
      </c>
      <c r="M394">
        <v>63927.28</v>
      </c>
      <c r="N394">
        <v>64143.87</v>
      </c>
      <c r="O394">
        <v>194741589</v>
      </c>
    </row>
    <row r="395" spans="1:15" x14ac:dyDescent="0.3">
      <c r="A395" t="s">
        <v>740</v>
      </c>
      <c r="B395" s="22">
        <v>44690</v>
      </c>
      <c r="C395">
        <v>390</v>
      </c>
      <c r="D395">
        <v>390</v>
      </c>
      <c r="E395">
        <v>389</v>
      </c>
      <c r="F395">
        <v>389</v>
      </c>
      <c r="G395">
        <v>1900</v>
      </c>
      <c r="I395" t="s">
        <v>741</v>
      </c>
      <c r="J395" s="22">
        <v>45328</v>
      </c>
      <c r="K395">
        <v>63178.09</v>
      </c>
      <c r="L395">
        <v>63885.09</v>
      </c>
      <c r="M395">
        <v>63176.959999999999</v>
      </c>
      <c r="N395">
        <v>63799.01</v>
      </c>
      <c r="O395">
        <v>167998130</v>
      </c>
    </row>
    <row r="396" spans="1:15" x14ac:dyDescent="0.3">
      <c r="A396" t="s">
        <v>740</v>
      </c>
      <c r="B396" s="22">
        <v>44691</v>
      </c>
      <c r="C396">
        <v>384</v>
      </c>
      <c r="D396">
        <v>390.1</v>
      </c>
      <c r="E396">
        <v>384</v>
      </c>
      <c r="F396">
        <v>390.02</v>
      </c>
      <c r="G396">
        <v>4000</v>
      </c>
      <c r="I396" t="s">
        <v>741</v>
      </c>
      <c r="J396" s="22">
        <v>45324</v>
      </c>
      <c r="K396">
        <v>62536.1</v>
      </c>
      <c r="L396">
        <v>63075.3</v>
      </c>
      <c r="M396">
        <v>62448.72</v>
      </c>
      <c r="N396">
        <v>63002.91</v>
      </c>
      <c r="O396">
        <v>133234269</v>
      </c>
    </row>
    <row r="397" spans="1:15" x14ac:dyDescent="0.3">
      <c r="A397" t="s">
        <v>740</v>
      </c>
      <c r="B397" s="22">
        <v>44692</v>
      </c>
      <c r="C397">
        <v>381.01</v>
      </c>
      <c r="D397">
        <v>381.01</v>
      </c>
      <c r="E397">
        <v>375</v>
      </c>
      <c r="F397">
        <v>377.01</v>
      </c>
      <c r="G397">
        <v>3500</v>
      </c>
      <c r="I397" t="s">
        <v>741</v>
      </c>
      <c r="J397" s="22">
        <v>45323</v>
      </c>
      <c r="K397">
        <v>62054.25</v>
      </c>
      <c r="L397">
        <v>62480.23</v>
      </c>
      <c r="M397">
        <v>61764.69</v>
      </c>
      <c r="N397">
        <v>62393.73</v>
      </c>
      <c r="O397">
        <v>138794235</v>
      </c>
    </row>
    <row r="398" spans="1:15" x14ac:dyDescent="0.3">
      <c r="A398" t="s">
        <v>740</v>
      </c>
      <c r="B398" s="22">
        <v>44693</v>
      </c>
      <c r="C398">
        <v>380</v>
      </c>
      <c r="D398">
        <v>380</v>
      </c>
      <c r="E398">
        <v>374.39</v>
      </c>
      <c r="F398">
        <v>380</v>
      </c>
      <c r="G398">
        <v>2500</v>
      </c>
      <c r="I398" t="s">
        <v>741</v>
      </c>
      <c r="J398" s="22">
        <v>45322</v>
      </c>
      <c r="K398">
        <v>62072.82</v>
      </c>
      <c r="L398">
        <v>62600.12</v>
      </c>
      <c r="M398">
        <v>61896</v>
      </c>
      <c r="N398">
        <v>61979.18</v>
      </c>
      <c r="O398">
        <v>153557746</v>
      </c>
    </row>
    <row r="399" spans="1:15" x14ac:dyDescent="0.3">
      <c r="A399" t="s">
        <v>740</v>
      </c>
      <c r="B399" s="22">
        <v>44694</v>
      </c>
      <c r="C399">
        <v>380</v>
      </c>
      <c r="D399">
        <v>380</v>
      </c>
      <c r="E399">
        <v>378.07</v>
      </c>
      <c r="F399">
        <v>378.07</v>
      </c>
      <c r="G399">
        <v>1300</v>
      </c>
      <c r="I399" t="s">
        <v>741</v>
      </c>
      <c r="J399" s="22">
        <v>45321</v>
      </c>
      <c r="K399">
        <v>62799.23</v>
      </c>
      <c r="L399">
        <v>63074.5</v>
      </c>
      <c r="M399">
        <v>61637.62</v>
      </c>
      <c r="N399">
        <v>61841.74</v>
      </c>
      <c r="O399">
        <v>233753017</v>
      </c>
    </row>
    <row r="400" spans="1:15" x14ac:dyDescent="0.3">
      <c r="A400" t="s">
        <v>740</v>
      </c>
      <c r="B400" s="22">
        <v>44697</v>
      </c>
      <c r="C400">
        <v>381</v>
      </c>
      <c r="D400">
        <v>384.8</v>
      </c>
      <c r="E400">
        <v>380</v>
      </c>
      <c r="F400">
        <v>380.6</v>
      </c>
      <c r="G400">
        <v>1000</v>
      </c>
      <c r="I400" t="s">
        <v>741</v>
      </c>
      <c r="J400" s="22">
        <v>45320</v>
      </c>
      <c r="K400">
        <v>63792.84</v>
      </c>
      <c r="L400">
        <v>63792.84</v>
      </c>
      <c r="M400">
        <v>62717.71</v>
      </c>
      <c r="N400">
        <v>62773.72</v>
      </c>
      <c r="O400">
        <v>162231924</v>
      </c>
    </row>
    <row r="401" spans="1:15" x14ac:dyDescent="0.3">
      <c r="A401" t="s">
        <v>740</v>
      </c>
      <c r="B401" s="22">
        <v>44698</v>
      </c>
      <c r="C401">
        <v>370.02</v>
      </c>
      <c r="D401">
        <v>381.99</v>
      </c>
      <c r="E401">
        <v>370.02</v>
      </c>
      <c r="F401">
        <v>379.1</v>
      </c>
      <c r="G401">
        <v>400</v>
      </c>
      <c r="I401" t="s">
        <v>741</v>
      </c>
      <c r="J401" s="22">
        <v>45317</v>
      </c>
      <c r="K401">
        <v>64220.91</v>
      </c>
      <c r="L401">
        <v>64534.29</v>
      </c>
      <c r="M401">
        <v>63743.4</v>
      </c>
      <c r="N401">
        <v>63813.06</v>
      </c>
      <c r="O401">
        <v>212491251</v>
      </c>
    </row>
    <row r="402" spans="1:15" x14ac:dyDescent="0.3">
      <c r="A402" t="s">
        <v>740</v>
      </c>
      <c r="B402" s="22">
        <v>44699</v>
      </c>
      <c r="C402">
        <v>380</v>
      </c>
      <c r="D402">
        <v>384.97</v>
      </c>
      <c r="E402">
        <v>376.01</v>
      </c>
      <c r="F402">
        <v>384.88</v>
      </c>
      <c r="G402">
        <v>3300</v>
      </c>
      <c r="I402" t="s">
        <v>741</v>
      </c>
      <c r="J402" s="22">
        <v>45316</v>
      </c>
      <c r="K402">
        <v>64918.32</v>
      </c>
      <c r="L402">
        <v>65213.61</v>
      </c>
      <c r="M402">
        <v>64180.44</v>
      </c>
      <c r="N402">
        <v>64298</v>
      </c>
      <c r="O402">
        <v>290527031</v>
      </c>
    </row>
    <row r="403" spans="1:15" x14ac:dyDescent="0.3">
      <c r="A403" t="s">
        <v>740</v>
      </c>
      <c r="B403" s="22">
        <v>44700</v>
      </c>
      <c r="C403">
        <v>380</v>
      </c>
      <c r="D403">
        <v>385</v>
      </c>
      <c r="E403">
        <v>380</v>
      </c>
      <c r="F403">
        <v>385</v>
      </c>
      <c r="G403">
        <v>1200</v>
      </c>
      <c r="I403" t="s">
        <v>741</v>
      </c>
      <c r="J403" s="22">
        <v>45315</v>
      </c>
      <c r="K403">
        <v>64569.49</v>
      </c>
      <c r="L403">
        <v>65063.08</v>
      </c>
      <c r="M403">
        <v>64460.94</v>
      </c>
      <c r="N403">
        <v>64822.43</v>
      </c>
      <c r="O403">
        <v>278313498</v>
      </c>
    </row>
    <row r="404" spans="1:15" x14ac:dyDescent="0.3">
      <c r="A404" t="s">
        <v>740</v>
      </c>
      <c r="B404" s="22">
        <v>44701</v>
      </c>
      <c r="C404">
        <v>389.39</v>
      </c>
      <c r="D404">
        <v>399.89</v>
      </c>
      <c r="E404">
        <v>381.03</v>
      </c>
      <c r="F404">
        <v>396.63</v>
      </c>
      <c r="G404">
        <v>2100</v>
      </c>
      <c r="I404" t="s">
        <v>741</v>
      </c>
      <c r="J404" s="22">
        <v>45314</v>
      </c>
      <c r="K404">
        <v>64121.46</v>
      </c>
      <c r="L404">
        <v>64658.17</v>
      </c>
      <c r="M404">
        <v>63549.599999999999</v>
      </c>
      <c r="N404">
        <v>64454.22</v>
      </c>
      <c r="O404">
        <v>261112921</v>
      </c>
    </row>
    <row r="405" spans="1:15" x14ac:dyDescent="0.3">
      <c r="A405" t="s">
        <v>740</v>
      </c>
      <c r="B405" s="22">
        <v>44704</v>
      </c>
      <c r="C405">
        <v>395</v>
      </c>
      <c r="D405">
        <v>400.7</v>
      </c>
      <c r="E405">
        <v>394.9</v>
      </c>
      <c r="F405">
        <v>395.67</v>
      </c>
      <c r="G405">
        <v>2100</v>
      </c>
      <c r="I405" t="s">
        <v>741</v>
      </c>
      <c r="J405" s="22">
        <v>45313</v>
      </c>
      <c r="K405">
        <v>63354.43</v>
      </c>
      <c r="L405">
        <v>64090.879999999997</v>
      </c>
      <c r="M405">
        <v>63139.72</v>
      </c>
      <c r="N405">
        <v>63939.41</v>
      </c>
      <c r="O405">
        <v>197283355</v>
      </c>
    </row>
    <row r="406" spans="1:15" x14ac:dyDescent="0.3">
      <c r="A406" t="s">
        <v>740</v>
      </c>
      <c r="B406" s="22">
        <v>44705</v>
      </c>
      <c r="C406">
        <v>390</v>
      </c>
      <c r="D406">
        <v>407.99</v>
      </c>
      <c r="E406">
        <v>390</v>
      </c>
      <c r="F406">
        <v>395.01</v>
      </c>
      <c r="G406">
        <v>1600</v>
      </c>
      <c r="I406" t="s">
        <v>741</v>
      </c>
      <c r="J406" s="22">
        <v>45310</v>
      </c>
      <c r="K406">
        <v>63351.07</v>
      </c>
      <c r="L406">
        <v>63911.85</v>
      </c>
      <c r="M406">
        <v>63214.86</v>
      </c>
      <c r="N406">
        <v>63282.22</v>
      </c>
      <c r="O406">
        <v>145873635</v>
      </c>
    </row>
    <row r="407" spans="1:15" x14ac:dyDescent="0.3">
      <c r="A407" t="s">
        <v>740</v>
      </c>
      <c r="B407" s="22">
        <v>44706</v>
      </c>
      <c r="C407">
        <v>385.9</v>
      </c>
      <c r="D407">
        <v>396.98</v>
      </c>
      <c r="E407">
        <v>385</v>
      </c>
      <c r="F407">
        <v>396.98</v>
      </c>
      <c r="G407">
        <v>600</v>
      </c>
      <c r="I407" t="s">
        <v>741</v>
      </c>
      <c r="J407" s="22">
        <v>45309</v>
      </c>
      <c r="K407">
        <v>63579.97</v>
      </c>
      <c r="L407">
        <v>63579.96</v>
      </c>
      <c r="M407">
        <v>62528.55</v>
      </c>
      <c r="N407">
        <v>63202.400000000001</v>
      </c>
      <c r="O407">
        <v>235314800</v>
      </c>
    </row>
    <row r="408" spans="1:15" x14ac:dyDescent="0.3">
      <c r="A408" t="s">
        <v>740</v>
      </c>
      <c r="B408" s="22">
        <v>44707</v>
      </c>
      <c r="C408">
        <v>396</v>
      </c>
      <c r="D408">
        <v>401</v>
      </c>
      <c r="E408">
        <v>396</v>
      </c>
      <c r="F408">
        <v>399.99</v>
      </c>
      <c r="G408">
        <v>2800</v>
      </c>
      <c r="I408" t="s">
        <v>741</v>
      </c>
      <c r="J408" s="22">
        <v>45308</v>
      </c>
      <c r="K408">
        <v>63692.22</v>
      </c>
      <c r="L408">
        <v>64043.86</v>
      </c>
      <c r="M408">
        <v>63290.18</v>
      </c>
      <c r="N408">
        <v>63567.33</v>
      </c>
      <c r="O408">
        <v>249257124</v>
      </c>
    </row>
    <row r="409" spans="1:15" x14ac:dyDescent="0.3">
      <c r="A409" t="s">
        <v>740</v>
      </c>
      <c r="B409" s="22">
        <v>44708</v>
      </c>
      <c r="C409">
        <v>404</v>
      </c>
      <c r="D409">
        <v>404.5</v>
      </c>
      <c r="E409">
        <v>398</v>
      </c>
      <c r="F409">
        <v>398.21</v>
      </c>
      <c r="G409">
        <v>2100</v>
      </c>
      <c r="I409" t="s">
        <v>741</v>
      </c>
      <c r="J409" s="22">
        <v>45307</v>
      </c>
      <c r="K409">
        <v>64246.68</v>
      </c>
      <c r="L409">
        <v>64246.67</v>
      </c>
      <c r="M409">
        <v>63397.94</v>
      </c>
      <c r="N409">
        <v>63737.46</v>
      </c>
      <c r="O409">
        <v>234389148</v>
      </c>
    </row>
    <row r="410" spans="1:15" x14ac:dyDescent="0.3">
      <c r="A410" t="s">
        <v>740</v>
      </c>
      <c r="B410" s="22">
        <v>44711</v>
      </c>
      <c r="C410">
        <v>397</v>
      </c>
      <c r="D410">
        <v>397.07</v>
      </c>
      <c r="E410">
        <v>397</v>
      </c>
      <c r="F410">
        <v>397.07</v>
      </c>
      <c r="G410">
        <v>300</v>
      </c>
      <c r="I410" t="s">
        <v>741</v>
      </c>
      <c r="J410" s="22">
        <v>45306</v>
      </c>
      <c r="K410">
        <v>64885.15</v>
      </c>
      <c r="L410">
        <v>65173.87</v>
      </c>
      <c r="M410">
        <v>64130.95</v>
      </c>
      <c r="N410">
        <v>64269.37</v>
      </c>
      <c r="O410">
        <v>235432382</v>
      </c>
    </row>
    <row r="411" spans="1:15" x14ac:dyDescent="0.3">
      <c r="A411" t="s">
        <v>740</v>
      </c>
      <c r="B411" s="22">
        <v>44712</v>
      </c>
      <c r="C411">
        <v>398.5</v>
      </c>
      <c r="D411">
        <v>398.5</v>
      </c>
      <c r="E411">
        <v>397.6</v>
      </c>
      <c r="F411">
        <v>397.95</v>
      </c>
      <c r="G411">
        <v>2800</v>
      </c>
      <c r="I411" t="s">
        <v>741</v>
      </c>
      <c r="J411" s="22">
        <v>45303</v>
      </c>
      <c r="K411">
        <v>64917.06</v>
      </c>
      <c r="L411">
        <v>65356.85</v>
      </c>
      <c r="M411">
        <v>64491.08</v>
      </c>
      <c r="N411">
        <v>64637.63</v>
      </c>
      <c r="O411">
        <v>402905820</v>
      </c>
    </row>
    <row r="412" spans="1:15" x14ac:dyDescent="0.3">
      <c r="A412" t="s">
        <v>740</v>
      </c>
      <c r="B412" s="22">
        <v>44713</v>
      </c>
      <c r="C412">
        <v>381.01</v>
      </c>
      <c r="D412">
        <v>390.02</v>
      </c>
      <c r="E412">
        <v>381.01</v>
      </c>
      <c r="F412">
        <v>390.02</v>
      </c>
      <c r="G412">
        <v>500</v>
      </c>
      <c r="I412" t="s">
        <v>741</v>
      </c>
      <c r="J412" s="22">
        <v>45302</v>
      </c>
      <c r="K412">
        <v>64057.49</v>
      </c>
      <c r="L412">
        <v>64700.97</v>
      </c>
      <c r="M412">
        <v>63914.94</v>
      </c>
      <c r="N412">
        <v>64617.56</v>
      </c>
      <c r="O412">
        <v>365090974</v>
      </c>
    </row>
    <row r="413" spans="1:15" x14ac:dyDescent="0.3">
      <c r="A413" t="s">
        <v>740</v>
      </c>
      <c r="B413" s="22">
        <v>44714</v>
      </c>
      <c r="C413">
        <v>387.01</v>
      </c>
      <c r="D413">
        <v>389</v>
      </c>
      <c r="E413">
        <v>386.07</v>
      </c>
      <c r="F413">
        <v>386.07</v>
      </c>
      <c r="G413">
        <v>2000</v>
      </c>
      <c r="I413" t="s">
        <v>741</v>
      </c>
      <c r="J413" s="22">
        <v>45301</v>
      </c>
      <c r="K413">
        <v>64234.83</v>
      </c>
      <c r="L413">
        <v>64550.94</v>
      </c>
      <c r="M413">
        <v>63873.63</v>
      </c>
      <c r="N413">
        <v>63919.839999999997</v>
      </c>
      <c r="O413">
        <v>336520914</v>
      </c>
    </row>
    <row r="414" spans="1:15" x14ac:dyDescent="0.3">
      <c r="A414" t="s">
        <v>740</v>
      </c>
      <c r="B414" s="22">
        <v>44715</v>
      </c>
      <c r="C414">
        <v>394.98</v>
      </c>
      <c r="D414">
        <v>394.98</v>
      </c>
      <c r="E414">
        <v>392.99</v>
      </c>
      <c r="F414">
        <v>392.99</v>
      </c>
      <c r="G414">
        <v>300</v>
      </c>
      <c r="I414" t="s">
        <v>741</v>
      </c>
      <c r="J414" s="22">
        <v>45300</v>
      </c>
      <c r="K414">
        <v>64536.58</v>
      </c>
      <c r="L414">
        <v>64786.35</v>
      </c>
      <c r="M414">
        <v>63878.21</v>
      </c>
      <c r="N414">
        <v>64170.57</v>
      </c>
      <c r="O414">
        <v>253614365</v>
      </c>
    </row>
    <row r="415" spans="1:15" x14ac:dyDescent="0.3">
      <c r="A415" t="s">
        <v>740</v>
      </c>
      <c r="B415" s="22">
        <v>44718</v>
      </c>
      <c r="C415">
        <v>391.11</v>
      </c>
      <c r="D415">
        <v>396</v>
      </c>
      <c r="E415">
        <v>391.11</v>
      </c>
      <c r="F415">
        <v>395</v>
      </c>
      <c r="G415">
        <v>800</v>
      </c>
      <c r="I415" t="s">
        <v>741</v>
      </c>
      <c r="J415" s="22">
        <v>45299</v>
      </c>
      <c r="K415">
        <v>64684.23</v>
      </c>
      <c r="L415">
        <v>65069.43</v>
      </c>
      <c r="M415">
        <v>64183.519999999997</v>
      </c>
      <c r="N415">
        <v>64237.02</v>
      </c>
      <c r="O415">
        <v>314518273</v>
      </c>
    </row>
    <row r="416" spans="1:15" x14ac:dyDescent="0.3">
      <c r="A416" t="s">
        <v>740</v>
      </c>
      <c r="B416" s="22">
        <v>44719</v>
      </c>
      <c r="C416">
        <v>397.9</v>
      </c>
      <c r="D416">
        <v>403</v>
      </c>
      <c r="E416">
        <v>397.9</v>
      </c>
      <c r="F416">
        <v>400.99</v>
      </c>
      <c r="G416">
        <v>1600</v>
      </c>
      <c r="I416" t="s">
        <v>741</v>
      </c>
      <c r="J416" s="22">
        <v>45296</v>
      </c>
      <c r="K416">
        <v>64738.85</v>
      </c>
      <c r="L416">
        <v>65077.47</v>
      </c>
      <c r="M416">
        <v>63757.95</v>
      </c>
      <c r="N416">
        <v>64514.89</v>
      </c>
      <c r="O416">
        <v>718032345</v>
      </c>
    </row>
    <row r="417" spans="1:15" x14ac:dyDescent="0.3">
      <c r="A417" t="s">
        <v>740</v>
      </c>
      <c r="B417" s="22">
        <v>44720</v>
      </c>
      <c r="C417">
        <v>388.99</v>
      </c>
      <c r="D417">
        <v>389</v>
      </c>
      <c r="E417">
        <v>365</v>
      </c>
      <c r="F417">
        <v>381</v>
      </c>
      <c r="G417">
        <v>1900</v>
      </c>
      <c r="I417" t="s">
        <v>741</v>
      </c>
      <c r="J417" s="22">
        <v>45295</v>
      </c>
      <c r="K417">
        <v>64815.34</v>
      </c>
      <c r="L417">
        <v>64936.75</v>
      </c>
      <c r="M417">
        <v>64098.1</v>
      </c>
      <c r="N417">
        <v>64639.15</v>
      </c>
      <c r="O417">
        <v>322736254</v>
      </c>
    </row>
    <row r="418" spans="1:15" x14ac:dyDescent="0.3">
      <c r="A418" t="s">
        <v>740</v>
      </c>
      <c r="B418" s="22">
        <v>44721</v>
      </c>
      <c r="C418">
        <v>383.07</v>
      </c>
      <c r="D418">
        <v>383.07</v>
      </c>
      <c r="E418">
        <v>382.49</v>
      </c>
      <c r="F418">
        <v>382.49</v>
      </c>
      <c r="G418">
        <v>200</v>
      </c>
      <c r="I418" t="s">
        <v>741</v>
      </c>
      <c r="J418" s="22">
        <v>45294</v>
      </c>
      <c r="K418">
        <v>64504.22</v>
      </c>
      <c r="L418">
        <v>65244.6</v>
      </c>
      <c r="M418">
        <v>64219.54</v>
      </c>
      <c r="N418">
        <v>64646.84</v>
      </c>
      <c r="O418">
        <v>417377628</v>
      </c>
    </row>
    <row r="419" spans="1:15" x14ac:dyDescent="0.3">
      <c r="A419" t="s">
        <v>740</v>
      </c>
      <c r="B419" s="22">
        <v>44722</v>
      </c>
      <c r="C419">
        <v>380.99</v>
      </c>
      <c r="D419">
        <v>380.99</v>
      </c>
      <c r="E419">
        <v>378.99</v>
      </c>
      <c r="F419">
        <v>379.33</v>
      </c>
      <c r="G419">
        <v>400</v>
      </c>
      <c r="I419" t="s">
        <v>741</v>
      </c>
      <c r="J419" s="22">
        <v>45293</v>
      </c>
      <c r="K419">
        <v>65120.39</v>
      </c>
      <c r="L419">
        <v>65333.69</v>
      </c>
      <c r="M419">
        <v>64213.62</v>
      </c>
      <c r="N419">
        <v>64349.599999999999</v>
      </c>
      <c r="O419">
        <v>424015769</v>
      </c>
    </row>
    <row r="420" spans="1:15" x14ac:dyDescent="0.3">
      <c r="A420" t="s">
        <v>740</v>
      </c>
      <c r="B420" s="22">
        <v>44725</v>
      </c>
      <c r="C420">
        <v>361.2</v>
      </c>
      <c r="D420">
        <v>375</v>
      </c>
      <c r="E420">
        <v>361.2</v>
      </c>
      <c r="F420">
        <v>373</v>
      </c>
      <c r="G420">
        <v>500</v>
      </c>
      <c r="I420" t="s">
        <v>741</v>
      </c>
      <c r="J420" s="22">
        <v>45292</v>
      </c>
      <c r="K420">
        <v>62696.99</v>
      </c>
      <c r="L420">
        <v>64718.879999999997</v>
      </c>
      <c r="M420">
        <v>62672.959999999999</v>
      </c>
      <c r="N420">
        <v>64661.78</v>
      </c>
      <c r="O420">
        <v>339925632</v>
      </c>
    </row>
    <row r="421" spans="1:15" x14ac:dyDescent="0.3">
      <c r="A421" t="s">
        <v>740</v>
      </c>
      <c r="B421" s="22">
        <v>44727</v>
      </c>
      <c r="C421">
        <v>369.01</v>
      </c>
      <c r="D421">
        <v>371.98</v>
      </c>
      <c r="E421">
        <v>369.01</v>
      </c>
      <c r="F421">
        <v>371.98</v>
      </c>
      <c r="G421">
        <v>400</v>
      </c>
      <c r="I421" t="s">
        <v>741</v>
      </c>
      <c r="J421" s="22">
        <v>45289</v>
      </c>
      <c r="K421">
        <v>62225.33</v>
      </c>
      <c r="L421">
        <v>62644.38</v>
      </c>
      <c r="M421">
        <v>61807.54</v>
      </c>
      <c r="N421">
        <v>62451.040000000001</v>
      </c>
      <c r="O421">
        <v>362722668</v>
      </c>
    </row>
    <row r="422" spans="1:15" x14ac:dyDescent="0.3">
      <c r="A422" t="s">
        <v>740</v>
      </c>
      <c r="B422" s="22">
        <v>44728</v>
      </c>
      <c r="C422">
        <v>366.01</v>
      </c>
      <c r="D422">
        <v>368.5</v>
      </c>
      <c r="E422">
        <v>366.01</v>
      </c>
      <c r="F422">
        <v>368.5</v>
      </c>
      <c r="G422">
        <v>200</v>
      </c>
      <c r="I422" t="s">
        <v>741</v>
      </c>
      <c r="J422" s="22">
        <v>45288</v>
      </c>
      <c r="K422">
        <v>61130.13</v>
      </c>
      <c r="L422">
        <v>62750.77</v>
      </c>
      <c r="M422">
        <v>61092.27</v>
      </c>
      <c r="N422">
        <v>62052.23</v>
      </c>
      <c r="O422">
        <v>378619990</v>
      </c>
    </row>
    <row r="423" spans="1:15" x14ac:dyDescent="0.3">
      <c r="A423" t="s">
        <v>740</v>
      </c>
      <c r="B423" s="22">
        <v>44729</v>
      </c>
      <c r="C423">
        <v>376</v>
      </c>
      <c r="D423">
        <v>376</v>
      </c>
      <c r="E423">
        <v>376</v>
      </c>
      <c r="F423">
        <v>376</v>
      </c>
      <c r="G423">
        <v>200</v>
      </c>
      <c r="I423" t="s">
        <v>741</v>
      </c>
      <c r="J423" s="22">
        <v>45287</v>
      </c>
      <c r="K423">
        <v>59097.62</v>
      </c>
      <c r="L423">
        <v>61009.87</v>
      </c>
      <c r="M423">
        <v>58758.48</v>
      </c>
      <c r="N423">
        <v>60863.62</v>
      </c>
      <c r="O423">
        <v>394318118</v>
      </c>
    </row>
    <row r="424" spans="1:15" x14ac:dyDescent="0.3">
      <c r="A424" t="s">
        <v>740</v>
      </c>
      <c r="B424" s="22">
        <v>44733</v>
      </c>
      <c r="C424">
        <v>379.87</v>
      </c>
      <c r="D424">
        <v>379.87</v>
      </c>
      <c r="E424">
        <v>379.87</v>
      </c>
      <c r="F424">
        <v>379.87</v>
      </c>
      <c r="G424">
        <v>100</v>
      </c>
      <c r="I424" t="s">
        <v>741</v>
      </c>
      <c r="J424" s="22">
        <v>45286</v>
      </c>
      <c r="K424">
        <v>61606.46</v>
      </c>
      <c r="L424">
        <v>61634.55</v>
      </c>
      <c r="M424">
        <v>59026.81</v>
      </c>
      <c r="N424">
        <v>59170.97</v>
      </c>
      <c r="O424">
        <v>396481194</v>
      </c>
    </row>
    <row r="425" spans="1:15" x14ac:dyDescent="0.3">
      <c r="A425" t="s">
        <v>740</v>
      </c>
      <c r="B425" s="22">
        <v>44734</v>
      </c>
      <c r="C425">
        <v>370.02</v>
      </c>
      <c r="D425">
        <v>370.02</v>
      </c>
      <c r="E425">
        <v>370</v>
      </c>
      <c r="F425">
        <v>370</v>
      </c>
      <c r="G425">
        <v>1000</v>
      </c>
      <c r="I425" t="s">
        <v>741</v>
      </c>
      <c r="J425" s="22">
        <v>45282</v>
      </c>
      <c r="K425">
        <v>62838.18</v>
      </c>
      <c r="L425">
        <v>62995.21</v>
      </c>
      <c r="M425">
        <v>61569.13</v>
      </c>
      <c r="N425">
        <v>61705.09</v>
      </c>
      <c r="O425">
        <v>333554752</v>
      </c>
    </row>
    <row r="426" spans="1:15" x14ac:dyDescent="0.3">
      <c r="A426" t="s">
        <v>740</v>
      </c>
      <c r="B426" s="22">
        <v>44735</v>
      </c>
      <c r="C426">
        <v>376.45</v>
      </c>
      <c r="D426">
        <v>376.45</v>
      </c>
      <c r="E426">
        <v>367.63</v>
      </c>
      <c r="F426">
        <v>367.74</v>
      </c>
      <c r="G426">
        <v>1900</v>
      </c>
      <c r="I426" t="s">
        <v>741</v>
      </c>
      <c r="J426" s="22">
        <v>45281</v>
      </c>
      <c r="K426">
        <v>62742.26</v>
      </c>
      <c r="L426">
        <v>62850.09</v>
      </c>
      <c r="M426">
        <v>61750.97</v>
      </c>
      <c r="N426">
        <v>62693.56</v>
      </c>
      <c r="O426">
        <v>527220317</v>
      </c>
    </row>
    <row r="427" spans="1:15" x14ac:dyDescent="0.3">
      <c r="A427" t="s">
        <v>740</v>
      </c>
      <c r="B427" s="22">
        <v>44736</v>
      </c>
      <c r="C427">
        <v>370.03</v>
      </c>
      <c r="D427">
        <v>370.03</v>
      </c>
      <c r="E427">
        <v>370.03</v>
      </c>
      <c r="F427">
        <v>370.03</v>
      </c>
      <c r="G427">
        <v>200</v>
      </c>
      <c r="I427" t="s">
        <v>741</v>
      </c>
      <c r="J427" s="22">
        <v>45280</v>
      </c>
      <c r="K427">
        <v>62862.54</v>
      </c>
      <c r="L427">
        <v>63261.05</v>
      </c>
      <c r="M427">
        <v>61082.5</v>
      </c>
      <c r="N427">
        <v>62448.01</v>
      </c>
      <c r="O427">
        <v>662624425</v>
      </c>
    </row>
    <row r="428" spans="1:15" x14ac:dyDescent="0.3">
      <c r="A428" t="s">
        <v>740</v>
      </c>
      <c r="B428" s="22">
        <v>44739</v>
      </c>
      <c r="C428">
        <v>370.03</v>
      </c>
      <c r="D428">
        <v>370.03</v>
      </c>
      <c r="E428">
        <v>370.03</v>
      </c>
      <c r="F428">
        <v>370.03</v>
      </c>
      <c r="G428">
        <v>100</v>
      </c>
      <c r="I428" t="s">
        <v>741</v>
      </c>
      <c r="J428" s="22">
        <v>45279</v>
      </c>
      <c r="K428">
        <v>65124.3</v>
      </c>
      <c r="L428">
        <v>65132.03</v>
      </c>
      <c r="M428">
        <v>62360.78</v>
      </c>
      <c r="N428">
        <v>62833.03</v>
      </c>
      <c r="O428">
        <v>949995503</v>
      </c>
    </row>
    <row r="429" spans="1:15" x14ac:dyDescent="0.3">
      <c r="A429" t="s">
        <v>740</v>
      </c>
      <c r="B429" s="22">
        <v>44740</v>
      </c>
      <c r="C429">
        <v>370.03</v>
      </c>
      <c r="D429">
        <v>374.94</v>
      </c>
      <c r="E429">
        <v>370.03</v>
      </c>
      <c r="F429">
        <v>374.5</v>
      </c>
      <c r="G429">
        <v>400</v>
      </c>
      <c r="I429" t="s">
        <v>741</v>
      </c>
      <c r="J429" s="22">
        <v>45278</v>
      </c>
      <c r="K429">
        <v>66525.7</v>
      </c>
      <c r="L429">
        <v>66586.61</v>
      </c>
      <c r="M429">
        <v>65064.94</v>
      </c>
      <c r="N429">
        <v>65204.67</v>
      </c>
      <c r="O429">
        <v>963383501</v>
      </c>
    </row>
    <row r="430" spans="1:15" x14ac:dyDescent="0.3">
      <c r="A430" t="s">
        <v>740</v>
      </c>
      <c r="B430" s="22">
        <v>44742</v>
      </c>
      <c r="C430">
        <v>363.68</v>
      </c>
      <c r="D430">
        <v>377.6</v>
      </c>
      <c r="E430">
        <v>363.68</v>
      </c>
      <c r="F430">
        <v>377.6</v>
      </c>
      <c r="G430">
        <v>300</v>
      </c>
      <c r="I430" t="s">
        <v>741</v>
      </c>
      <c r="J430" s="22">
        <v>45275</v>
      </c>
      <c r="K430">
        <v>65774.740000000005</v>
      </c>
      <c r="L430">
        <v>66346.759999999995</v>
      </c>
      <c r="M430">
        <v>65559.48</v>
      </c>
      <c r="N430">
        <v>66130.02</v>
      </c>
      <c r="O430">
        <v>984029483</v>
      </c>
    </row>
    <row r="431" spans="1:15" x14ac:dyDescent="0.3">
      <c r="A431" t="s">
        <v>740</v>
      </c>
      <c r="B431" s="22">
        <v>44743</v>
      </c>
      <c r="C431">
        <v>370.06</v>
      </c>
      <c r="D431">
        <v>370.06</v>
      </c>
      <c r="E431">
        <v>370.06</v>
      </c>
      <c r="F431">
        <v>370.06</v>
      </c>
      <c r="G431">
        <v>300</v>
      </c>
      <c r="I431" t="s">
        <v>741</v>
      </c>
      <c r="J431" s="22">
        <v>45274</v>
      </c>
      <c r="K431">
        <v>65323.06</v>
      </c>
      <c r="L431">
        <v>65622.55</v>
      </c>
      <c r="M431">
        <v>64437.69</v>
      </c>
      <c r="N431">
        <v>65450.18</v>
      </c>
      <c r="O431">
        <v>407559936</v>
      </c>
    </row>
    <row r="432" spans="1:15" x14ac:dyDescent="0.3">
      <c r="A432" t="s">
        <v>740</v>
      </c>
      <c r="B432" s="22">
        <v>44746</v>
      </c>
      <c r="C432">
        <v>362.61</v>
      </c>
      <c r="D432">
        <v>363.3</v>
      </c>
      <c r="E432">
        <v>362.61</v>
      </c>
      <c r="F432">
        <v>362.71</v>
      </c>
      <c r="G432">
        <v>500</v>
      </c>
      <c r="I432" t="s">
        <v>741</v>
      </c>
      <c r="J432" s="22">
        <v>45273</v>
      </c>
      <c r="K432">
        <v>66764.3</v>
      </c>
      <c r="L432">
        <v>67093.960000000006</v>
      </c>
      <c r="M432">
        <v>64427.38</v>
      </c>
      <c r="N432">
        <v>65280.160000000003</v>
      </c>
      <c r="O432">
        <v>677143245</v>
      </c>
    </row>
    <row r="433" spans="1:15" x14ac:dyDescent="0.3">
      <c r="A433" t="s">
        <v>740</v>
      </c>
      <c r="B433" s="22">
        <v>44748</v>
      </c>
      <c r="C433">
        <v>366.55</v>
      </c>
      <c r="D433">
        <v>366.55</v>
      </c>
      <c r="E433">
        <v>366.55</v>
      </c>
      <c r="F433">
        <v>366.55</v>
      </c>
      <c r="G433">
        <v>200</v>
      </c>
      <c r="I433" t="s">
        <v>741</v>
      </c>
      <c r="J433" s="22">
        <v>45272</v>
      </c>
      <c r="K433">
        <v>66121.14</v>
      </c>
      <c r="L433">
        <v>66604.039999999994</v>
      </c>
      <c r="M433">
        <v>66121.13</v>
      </c>
      <c r="N433">
        <v>66426.78</v>
      </c>
      <c r="O433">
        <v>467908286</v>
      </c>
    </row>
    <row r="434" spans="1:15" x14ac:dyDescent="0.3">
      <c r="A434" t="s">
        <v>740</v>
      </c>
      <c r="B434" s="22">
        <v>44749</v>
      </c>
      <c r="C434">
        <v>362.05</v>
      </c>
      <c r="D434">
        <v>369</v>
      </c>
      <c r="E434">
        <v>362.05</v>
      </c>
      <c r="F434">
        <v>369</v>
      </c>
      <c r="G434">
        <v>300</v>
      </c>
      <c r="I434" t="s">
        <v>741</v>
      </c>
      <c r="J434" s="22">
        <v>45271</v>
      </c>
      <c r="K434">
        <v>66162.289999999994</v>
      </c>
      <c r="L434">
        <v>66564.039999999994</v>
      </c>
      <c r="M434">
        <v>65128.99</v>
      </c>
      <c r="N434">
        <v>66012.320000000007</v>
      </c>
      <c r="O434">
        <v>613393284</v>
      </c>
    </row>
    <row r="435" spans="1:15" x14ac:dyDescent="0.3">
      <c r="A435" t="s">
        <v>740</v>
      </c>
      <c r="B435" s="22">
        <v>44755</v>
      </c>
      <c r="C435">
        <v>361.01</v>
      </c>
      <c r="D435">
        <v>367.99</v>
      </c>
      <c r="E435">
        <v>360.1</v>
      </c>
      <c r="F435">
        <v>367.99</v>
      </c>
      <c r="G435">
        <v>600</v>
      </c>
      <c r="I435" t="s">
        <v>741</v>
      </c>
      <c r="J435" s="22">
        <v>45268</v>
      </c>
      <c r="K435">
        <v>65055.17</v>
      </c>
      <c r="L435">
        <v>66273.73</v>
      </c>
      <c r="M435">
        <v>65055.17</v>
      </c>
      <c r="N435">
        <v>66223.63</v>
      </c>
      <c r="O435">
        <v>818336744</v>
      </c>
    </row>
    <row r="436" spans="1:15" x14ac:dyDescent="0.3">
      <c r="A436" t="s">
        <v>740</v>
      </c>
      <c r="B436" s="22">
        <v>44756</v>
      </c>
      <c r="C436">
        <v>367.99</v>
      </c>
      <c r="D436">
        <v>367.99</v>
      </c>
      <c r="E436">
        <v>363</v>
      </c>
      <c r="F436">
        <v>363.25</v>
      </c>
      <c r="G436">
        <v>400</v>
      </c>
      <c r="I436" t="s">
        <v>741</v>
      </c>
      <c r="J436" s="22">
        <v>45267</v>
      </c>
      <c r="K436">
        <v>64159.02</v>
      </c>
      <c r="L436">
        <v>64958.1</v>
      </c>
      <c r="M436">
        <v>63853.04</v>
      </c>
      <c r="N436">
        <v>64718.07</v>
      </c>
      <c r="O436">
        <v>765341303</v>
      </c>
    </row>
    <row r="437" spans="1:15" x14ac:dyDescent="0.3">
      <c r="A437" t="s">
        <v>740</v>
      </c>
      <c r="B437" s="22">
        <v>44757</v>
      </c>
      <c r="C437">
        <v>365.01</v>
      </c>
      <c r="D437">
        <v>365.01</v>
      </c>
      <c r="E437">
        <v>363.03</v>
      </c>
      <c r="F437">
        <v>363.03</v>
      </c>
      <c r="G437">
        <v>600</v>
      </c>
      <c r="I437" t="s">
        <v>741</v>
      </c>
      <c r="J437" s="22">
        <v>45266</v>
      </c>
      <c r="K437">
        <v>63205.42</v>
      </c>
      <c r="L437">
        <v>64038.83</v>
      </c>
      <c r="M437">
        <v>63188.71</v>
      </c>
      <c r="N437">
        <v>63917.72</v>
      </c>
      <c r="O437">
        <v>515164227</v>
      </c>
    </row>
    <row r="438" spans="1:15" x14ac:dyDescent="0.3">
      <c r="A438" t="s">
        <v>740</v>
      </c>
      <c r="B438" s="22">
        <v>44760</v>
      </c>
      <c r="C438">
        <v>363.03</v>
      </c>
      <c r="D438">
        <v>363.03</v>
      </c>
      <c r="E438">
        <v>363.03</v>
      </c>
      <c r="F438">
        <v>363.03</v>
      </c>
      <c r="G438">
        <v>100</v>
      </c>
      <c r="I438" t="s">
        <v>741</v>
      </c>
      <c r="J438" s="22">
        <v>45265</v>
      </c>
      <c r="K438">
        <v>62653.4</v>
      </c>
      <c r="L438">
        <v>63036.51</v>
      </c>
      <c r="M438">
        <v>62215.18</v>
      </c>
      <c r="N438">
        <v>62956.02</v>
      </c>
      <c r="O438">
        <v>408331339</v>
      </c>
    </row>
    <row r="439" spans="1:15" x14ac:dyDescent="0.3">
      <c r="A439" t="s">
        <v>740</v>
      </c>
      <c r="B439" s="22">
        <v>44761</v>
      </c>
      <c r="C439">
        <v>353.81</v>
      </c>
      <c r="D439">
        <v>355</v>
      </c>
      <c r="E439">
        <v>353.81</v>
      </c>
      <c r="F439">
        <v>355</v>
      </c>
      <c r="G439">
        <v>200</v>
      </c>
      <c r="I439" t="s">
        <v>741</v>
      </c>
      <c r="J439" s="22">
        <v>45264</v>
      </c>
      <c r="K439">
        <v>62061.57</v>
      </c>
      <c r="L439">
        <v>62912.61</v>
      </c>
      <c r="M439">
        <v>62061.56</v>
      </c>
      <c r="N439">
        <v>62493.05</v>
      </c>
      <c r="O439">
        <v>368996167</v>
      </c>
    </row>
    <row r="440" spans="1:15" x14ac:dyDescent="0.3">
      <c r="A440" t="s">
        <v>740</v>
      </c>
      <c r="B440" s="22">
        <v>44762</v>
      </c>
      <c r="C440">
        <v>355.02</v>
      </c>
      <c r="D440">
        <v>355.02</v>
      </c>
      <c r="E440">
        <v>355</v>
      </c>
      <c r="F440">
        <v>355.02</v>
      </c>
      <c r="G440">
        <v>400</v>
      </c>
      <c r="I440" t="s">
        <v>741</v>
      </c>
      <c r="J440" s="22">
        <v>45261</v>
      </c>
      <c r="K440">
        <v>60667.83</v>
      </c>
      <c r="L440">
        <v>61779.72</v>
      </c>
      <c r="M440">
        <v>60576.41</v>
      </c>
      <c r="N440">
        <v>61691.25</v>
      </c>
      <c r="O440">
        <v>295893264</v>
      </c>
    </row>
    <row r="441" spans="1:15" x14ac:dyDescent="0.3">
      <c r="A441" t="s">
        <v>740</v>
      </c>
      <c r="B441" s="22">
        <v>44763</v>
      </c>
      <c r="C441">
        <v>355.03</v>
      </c>
      <c r="D441">
        <v>355.03</v>
      </c>
      <c r="E441">
        <v>353</v>
      </c>
      <c r="F441">
        <v>353.04</v>
      </c>
      <c r="G441">
        <v>500</v>
      </c>
      <c r="I441" t="s">
        <v>741</v>
      </c>
      <c r="J441" s="22">
        <v>45260</v>
      </c>
      <c r="K441">
        <v>60787.9</v>
      </c>
      <c r="L441">
        <v>60981.67</v>
      </c>
      <c r="M441">
        <v>60428.13</v>
      </c>
      <c r="N441">
        <v>60531.27</v>
      </c>
      <c r="O441">
        <v>232896884</v>
      </c>
    </row>
    <row r="442" spans="1:15" x14ac:dyDescent="0.3">
      <c r="A442" t="s">
        <v>740</v>
      </c>
      <c r="B442" s="22">
        <v>44764</v>
      </c>
      <c r="C442">
        <v>357</v>
      </c>
      <c r="D442">
        <v>357</v>
      </c>
      <c r="E442">
        <v>357</v>
      </c>
      <c r="F442">
        <v>357</v>
      </c>
      <c r="G442">
        <v>100</v>
      </c>
      <c r="I442" t="s">
        <v>741</v>
      </c>
      <c r="J442" s="22">
        <v>45259</v>
      </c>
      <c r="K442">
        <v>60916.67</v>
      </c>
      <c r="L442">
        <v>61555.83</v>
      </c>
      <c r="M442">
        <v>60328.17</v>
      </c>
      <c r="N442">
        <v>60501.99</v>
      </c>
      <c r="O442">
        <v>343522861</v>
      </c>
    </row>
    <row r="443" spans="1:15" x14ac:dyDescent="0.3">
      <c r="A443" t="s">
        <v>740</v>
      </c>
      <c r="B443" s="22">
        <v>44767</v>
      </c>
      <c r="C443">
        <v>355</v>
      </c>
      <c r="D443">
        <v>357</v>
      </c>
      <c r="E443">
        <v>355</v>
      </c>
      <c r="F443">
        <v>355</v>
      </c>
      <c r="G443">
        <v>1500</v>
      </c>
      <c r="I443" t="s">
        <v>741</v>
      </c>
      <c r="J443" s="22">
        <v>45258</v>
      </c>
      <c r="K443">
        <v>60023.86</v>
      </c>
      <c r="L443">
        <v>60845.599999999999</v>
      </c>
      <c r="M443">
        <v>60023.85</v>
      </c>
      <c r="N443">
        <v>60730.26</v>
      </c>
      <c r="O443">
        <v>336599517</v>
      </c>
    </row>
    <row r="444" spans="1:15" x14ac:dyDescent="0.3">
      <c r="A444" t="s">
        <v>740</v>
      </c>
      <c r="B444" s="22">
        <v>44770</v>
      </c>
      <c r="C444">
        <v>355.01</v>
      </c>
      <c r="D444">
        <v>357</v>
      </c>
      <c r="E444">
        <v>355</v>
      </c>
      <c r="F444">
        <v>355</v>
      </c>
      <c r="G444">
        <v>800</v>
      </c>
      <c r="I444" t="s">
        <v>741</v>
      </c>
      <c r="J444" s="22">
        <v>45257</v>
      </c>
      <c r="K444">
        <v>59298.9</v>
      </c>
      <c r="L444">
        <v>59896.08</v>
      </c>
      <c r="M444">
        <v>58999.3</v>
      </c>
      <c r="N444">
        <v>59811.34</v>
      </c>
      <c r="O444">
        <v>276857891</v>
      </c>
    </row>
    <row r="445" spans="1:15" x14ac:dyDescent="0.3">
      <c r="A445" t="s">
        <v>740</v>
      </c>
      <c r="B445" s="22">
        <v>44771</v>
      </c>
      <c r="C445">
        <v>346</v>
      </c>
      <c r="D445">
        <v>346</v>
      </c>
      <c r="E445">
        <v>345.01</v>
      </c>
      <c r="F445">
        <v>345.01</v>
      </c>
      <c r="G445">
        <v>200</v>
      </c>
      <c r="I445" t="s">
        <v>741</v>
      </c>
      <c r="J445" s="22">
        <v>45254</v>
      </c>
      <c r="K445">
        <v>59059.56</v>
      </c>
      <c r="L445">
        <v>59502.28</v>
      </c>
      <c r="M445">
        <v>58990.21</v>
      </c>
      <c r="N445">
        <v>59086.35</v>
      </c>
      <c r="O445">
        <v>289169682</v>
      </c>
    </row>
    <row r="446" spans="1:15" x14ac:dyDescent="0.3">
      <c r="A446" t="s">
        <v>740</v>
      </c>
      <c r="B446" s="22">
        <v>44774</v>
      </c>
      <c r="C446">
        <v>341</v>
      </c>
      <c r="D446">
        <v>341</v>
      </c>
      <c r="E446">
        <v>341</v>
      </c>
      <c r="F446">
        <v>341</v>
      </c>
      <c r="G446">
        <v>300</v>
      </c>
      <c r="I446" t="s">
        <v>741</v>
      </c>
      <c r="J446" s="22">
        <v>45253</v>
      </c>
      <c r="K446">
        <v>58246.21</v>
      </c>
      <c r="L446">
        <v>58920.41</v>
      </c>
      <c r="M446">
        <v>58246.2</v>
      </c>
      <c r="N446">
        <v>58899.839999999997</v>
      </c>
      <c r="O446">
        <v>306739122</v>
      </c>
    </row>
    <row r="447" spans="1:15" x14ac:dyDescent="0.3">
      <c r="A447" t="s">
        <v>740</v>
      </c>
      <c r="B447" s="22">
        <v>44775</v>
      </c>
      <c r="C447">
        <v>359</v>
      </c>
      <c r="D447">
        <v>359.96</v>
      </c>
      <c r="E447">
        <v>341</v>
      </c>
      <c r="F447">
        <v>359.96</v>
      </c>
      <c r="G447">
        <v>2000</v>
      </c>
      <c r="I447" t="s">
        <v>741</v>
      </c>
      <c r="J447" s="22">
        <v>45252</v>
      </c>
      <c r="K447">
        <v>57418.5</v>
      </c>
      <c r="L447">
        <v>58405.919999999998</v>
      </c>
      <c r="M447">
        <v>57418.5</v>
      </c>
      <c r="N447">
        <v>58198</v>
      </c>
      <c r="O447">
        <v>256574048</v>
      </c>
    </row>
    <row r="448" spans="1:15" x14ac:dyDescent="0.3">
      <c r="A448" t="s">
        <v>740</v>
      </c>
      <c r="B448" s="22">
        <v>44776</v>
      </c>
      <c r="C448">
        <v>359.99</v>
      </c>
      <c r="D448">
        <v>359.99</v>
      </c>
      <c r="E448">
        <v>358.49</v>
      </c>
      <c r="F448">
        <v>358.49</v>
      </c>
      <c r="G448">
        <v>400</v>
      </c>
      <c r="I448" t="s">
        <v>741</v>
      </c>
      <c r="J448" s="22">
        <v>45251</v>
      </c>
      <c r="K448">
        <v>57176.46</v>
      </c>
      <c r="L448">
        <v>57691.22</v>
      </c>
      <c r="M448">
        <v>57176.45</v>
      </c>
      <c r="N448">
        <v>57371.58</v>
      </c>
      <c r="O448">
        <v>355672819</v>
      </c>
    </row>
    <row r="449" spans="1:15" x14ac:dyDescent="0.3">
      <c r="A449" t="s">
        <v>740</v>
      </c>
      <c r="B449" s="22">
        <v>44778</v>
      </c>
      <c r="C449">
        <v>357.99</v>
      </c>
      <c r="D449">
        <v>360</v>
      </c>
      <c r="E449">
        <v>357.99</v>
      </c>
      <c r="F449">
        <v>358</v>
      </c>
      <c r="G449">
        <v>2900</v>
      </c>
      <c r="I449" t="s">
        <v>741</v>
      </c>
      <c r="J449" s="22">
        <v>45250</v>
      </c>
      <c r="K449">
        <v>57099.82</v>
      </c>
      <c r="L449">
        <v>57309.26</v>
      </c>
      <c r="M449">
        <v>56738.39</v>
      </c>
      <c r="N449">
        <v>57077.96</v>
      </c>
      <c r="O449">
        <v>314736021</v>
      </c>
    </row>
    <row r="450" spans="1:15" x14ac:dyDescent="0.3">
      <c r="A450" t="s">
        <v>740</v>
      </c>
      <c r="B450" s="22">
        <v>44783</v>
      </c>
      <c r="C450">
        <v>367</v>
      </c>
      <c r="D450">
        <v>377</v>
      </c>
      <c r="E450">
        <v>360</v>
      </c>
      <c r="F450">
        <v>360.01</v>
      </c>
      <c r="G450">
        <v>4900</v>
      </c>
      <c r="I450" t="s">
        <v>741</v>
      </c>
      <c r="J450" s="22">
        <v>45247</v>
      </c>
      <c r="K450">
        <v>57503.68</v>
      </c>
      <c r="L450">
        <v>57750.92</v>
      </c>
      <c r="M450">
        <v>56977.02</v>
      </c>
      <c r="N450">
        <v>57063.15</v>
      </c>
      <c r="O450">
        <v>363423269</v>
      </c>
    </row>
    <row r="451" spans="1:15" x14ac:dyDescent="0.3">
      <c r="A451" t="s">
        <v>740</v>
      </c>
      <c r="B451" s="22">
        <v>44784</v>
      </c>
      <c r="C451">
        <v>369</v>
      </c>
      <c r="D451">
        <v>369</v>
      </c>
      <c r="E451">
        <v>359.01</v>
      </c>
      <c r="F451">
        <v>360.03</v>
      </c>
      <c r="G451">
        <v>1900</v>
      </c>
      <c r="I451" t="s">
        <v>741</v>
      </c>
      <c r="J451" s="22">
        <v>45246</v>
      </c>
      <c r="K451">
        <v>56829.55</v>
      </c>
      <c r="L451">
        <v>57549.26</v>
      </c>
      <c r="M451">
        <v>56531.53</v>
      </c>
      <c r="N451">
        <v>57397.02</v>
      </c>
      <c r="O451">
        <v>359819193</v>
      </c>
    </row>
    <row r="452" spans="1:15" x14ac:dyDescent="0.3">
      <c r="A452" t="s">
        <v>740</v>
      </c>
      <c r="B452" s="22">
        <v>44788</v>
      </c>
      <c r="C452">
        <v>371.99</v>
      </c>
      <c r="D452">
        <v>373</v>
      </c>
      <c r="E452">
        <v>368</v>
      </c>
      <c r="F452">
        <v>368.17</v>
      </c>
      <c r="G452">
        <v>1800</v>
      </c>
      <c r="I452" t="s">
        <v>741</v>
      </c>
      <c r="J452" s="22">
        <v>45245</v>
      </c>
      <c r="K452">
        <v>56793.35</v>
      </c>
      <c r="L452">
        <v>56846.67</v>
      </c>
      <c r="M452">
        <v>56433.04</v>
      </c>
      <c r="N452">
        <v>56680.06</v>
      </c>
      <c r="O452">
        <v>306791871</v>
      </c>
    </row>
    <row r="453" spans="1:15" x14ac:dyDescent="0.3">
      <c r="A453" t="s">
        <v>740</v>
      </c>
      <c r="B453" s="22">
        <v>44789</v>
      </c>
      <c r="C453">
        <v>365.1</v>
      </c>
      <c r="D453">
        <v>369.4</v>
      </c>
      <c r="E453">
        <v>360</v>
      </c>
      <c r="F453">
        <v>361.5</v>
      </c>
      <c r="G453">
        <v>9800</v>
      </c>
      <c r="I453" t="s">
        <v>741</v>
      </c>
      <c r="J453" s="22">
        <v>45244</v>
      </c>
      <c r="K453">
        <v>56732.99</v>
      </c>
      <c r="L453">
        <v>56873.98</v>
      </c>
      <c r="M453">
        <v>56118.17</v>
      </c>
      <c r="N453">
        <v>56665.93</v>
      </c>
      <c r="O453">
        <v>255537248</v>
      </c>
    </row>
    <row r="454" spans="1:15" x14ac:dyDescent="0.3">
      <c r="A454" t="s">
        <v>740</v>
      </c>
      <c r="B454" s="22">
        <v>44790</v>
      </c>
      <c r="C454">
        <v>356</v>
      </c>
      <c r="D454">
        <v>357</v>
      </c>
      <c r="E454">
        <v>355</v>
      </c>
      <c r="F454">
        <v>355</v>
      </c>
      <c r="G454">
        <v>2700</v>
      </c>
      <c r="I454" t="s">
        <v>741</v>
      </c>
      <c r="J454" s="22">
        <v>45243</v>
      </c>
      <c r="K454">
        <v>55644.68</v>
      </c>
      <c r="L454">
        <v>56583.59</v>
      </c>
      <c r="M454">
        <v>55644.67</v>
      </c>
      <c r="N454">
        <v>56523.58</v>
      </c>
      <c r="O454">
        <v>300340813</v>
      </c>
    </row>
    <row r="455" spans="1:15" x14ac:dyDescent="0.3">
      <c r="A455" t="s">
        <v>740</v>
      </c>
      <c r="B455" s="22">
        <v>44791</v>
      </c>
      <c r="C455">
        <v>354</v>
      </c>
      <c r="D455">
        <v>355</v>
      </c>
      <c r="E455">
        <v>352</v>
      </c>
      <c r="F455">
        <v>352</v>
      </c>
      <c r="G455">
        <v>2200</v>
      </c>
      <c r="I455" t="s">
        <v>741</v>
      </c>
      <c r="J455" s="22">
        <v>45240</v>
      </c>
      <c r="K455">
        <v>54371.74</v>
      </c>
      <c r="L455">
        <v>55506.32</v>
      </c>
      <c r="M455">
        <v>54371.74</v>
      </c>
      <c r="N455">
        <v>55391.360000000001</v>
      </c>
      <c r="O455">
        <v>372306379</v>
      </c>
    </row>
    <row r="456" spans="1:15" x14ac:dyDescent="0.3">
      <c r="A456" t="s">
        <v>740</v>
      </c>
      <c r="B456" s="22">
        <v>44796</v>
      </c>
      <c r="C456">
        <v>352.01</v>
      </c>
      <c r="D456">
        <v>352.01</v>
      </c>
      <c r="E456">
        <v>349</v>
      </c>
      <c r="F456">
        <v>349</v>
      </c>
      <c r="G456">
        <v>300</v>
      </c>
      <c r="I456" t="s">
        <v>741</v>
      </c>
      <c r="J456" s="22">
        <v>45238</v>
      </c>
      <c r="K456">
        <v>53720.46</v>
      </c>
      <c r="L456">
        <v>54419.65</v>
      </c>
      <c r="M456">
        <v>53720.45</v>
      </c>
      <c r="N456">
        <v>54261.42</v>
      </c>
      <c r="O456">
        <v>259130534</v>
      </c>
    </row>
    <row r="457" spans="1:15" x14ac:dyDescent="0.3">
      <c r="A457" t="s">
        <v>740</v>
      </c>
      <c r="B457" s="22">
        <v>44797</v>
      </c>
      <c r="C457">
        <v>349.02</v>
      </c>
      <c r="D457">
        <v>349.02</v>
      </c>
      <c r="E457">
        <v>347</v>
      </c>
      <c r="F457">
        <v>348</v>
      </c>
      <c r="G457">
        <v>1600</v>
      </c>
      <c r="I457" t="s">
        <v>741</v>
      </c>
      <c r="J457" s="22">
        <v>45237</v>
      </c>
      <c r="K457">
        <v>53977.16</v>
      </c>
      <c r="L457">
        <v>54312.89</v>
      </c>
      <c r="M457">
        <v>53711.46</v>
      </c>
      <c r="N457">
        <v>53735.73</v>
      </c>
      <c r="O457">
        <v>246164787</v>
      </c>
    </row>
    <row r="458" spans="1:15" x14ac:dyDescent="0.3">
      <c r="A458" t="s">
        <v>740</v>
      </c>
      <c r="B458" s="22">
        <v>44798</v>
      </c>
      <c r="C458">
        <v>345</v>
      </c>
      <c r="D458">
        <v>345</v>
      </c>
      <c r="E458">
        <v>342</v>
      </c>
      <c r="F458">
        <v>342</v>
      </c>
      <c r="G458">
        <v>200</v>
      </c>
      <c r="I458" t="s">
        <v>741</v>
      </c>
      <c r="J458" s="22">
        <v>45236</v>
      </c>
      <c r="K458">
        <v>53286.64</v>
      </c>
      <c r="L458">
        <v>53944.89</v>
      </c>
      <c r="M458">
        <v>53166.85</v>
      </c>
      <c r="N458">
        <v>53860.36</v>
      </c>
      <c r="O458">
        <v>269491781</v>
      </c>
    </row>
    <row r="459" spans="1:15" x14ac:dyDescent="0.3">
      <c r="A459" t="s">
        <v>740</v>
      </c>
      <c r="B459" s="22">
        <v>44802</v>
      </c>
      <c r="C459">
        <v>339</v>
      </c>
      <c r="D459">
        <v>342</v>
      </c>
      <c r="E459">
        <v>339</v>
      </c>
      <c r="F459">
        <v>342</v>
      </c>
      <c r="G459">
        <v>500</v>
      </c>
      <c r="I459" t="s">
        <v>741</v>
      </c>
      <c r="J459" s="22">
        <v>45233</v>
      </c>
      <c r="K459">
        <v>52916.99</v>
      </c>
      <c r="L459">
        <v>53263.07</v>
      </c>
      <c r="M459">
        <v>52782.21</v>
      </c>
      <c r="N459">
        <v>53123.03</v>
      </c>
      <c r="O459">
        <v>215903590</v>
      </c>
    </row>
    <row r="460" spans="1:15" x14ac:dyDescent="0.3">
      <c r="A460" t="s">
        <v>740</v>
      </c>
      <c r="B460" s="22">
        <v>44803</v>
      </c>
      <c r="C460">
        <v>343</v>
      </c>
      <c r="D460">
        <v>343</v>
      </c>
      <c r="E460">
        <v>340</v>
      </c>
      <c r="F460">
        <v>340</v>
      </c>
      <c r="G460">
        <v>2100</v>
      </c>
      <c r="I460" t="s">
        <v>741</v>
      </c>
      <c r="J460" s="22">
        <v>45232</v>
      </c>
      <c r="K460">
        <v>52421.09</v>
      </c>
      <c r="L460">
        <v>52706</v>
      </c>
      <c r="M460">
        <v>52239.58</v>
      </c>
      <c r="N460">
        <v>52656.76</v>
      </c>
      <c r="O460">
        <v>182993002</v>
      </c>
    </row>
    <row r="461" spans="1:15" x14ac:dyDescent="0.3">
      <c r="A461" t="s">
        <v>740</v>
      </c>
      <c r="B461" s="22">
        <v>44804</v>
      </c>
      <c r="C461">
        <v>340</v>
      </c>
      <c r="D461">
        <v>340</v>
      </c>
      <c r="E461">
        <v>338.01</v>
      </c>
      <c r="F461">
        <v>339.99</v>
      </c>
      <c r="G461">
        <v>1400</v>
      </c>
      <c r="I461" t="s">
        <v>741</v>
      </c>
      <c r="J461" s="22">
        <v>45231</v>
      </c>
      <c r="K461">
        <v>52075.16</v>
      </c>
      <c r="L461">
        <v>52451.199999999997</v>
      </c>
      <c r="M461">
        <v>52075.16</v>
      </c>
      <c r="N461">
        <v>52342.63</v>
      </c>
      <c r="O461">
        <v>258255099</v>
      </c>
    </row>
    <row r="462" spans="1:15" x14ac:dyDescent="0.3">
      <c r="A462" t="s">
        <v>740</v>
      </c>
      <c r="B462" s="22">
        <v>44805</v>
      </c>
      <c r="C462">
        <v>338.13</v>
      </c>
      <c r="D462">
        <v>338.13</v>
      </c>
      <c r="E462">
        <v>332.5</v>
      </c>
      <c r="F462">
        <v>332.7</v>
      </c>
      <c r="G462">
        <v>3200</v>
      </c>
      <c r="I462" t="s">
        <v>741</v>
      </c>
      <c r="J462" s="22">
        <v>45230</v>
      </c>
      <c r="K462">
        <v>51633</v>
      </c>
      <c r="L462">
        <v>52088.7</v>
      </c>
      <c r="M462">
        <v>51508.57</v>
      </c>
      <c r="N462">
        <v>51920.27</v>
      </c>
      <c r="O462">
        <v>252190357</v>
      </c>
    </row>
    <row r="463" spans="1:15" x14ac:dyDescent="0.3">
      <c r="A463" t="s">
        <v>740</v>
      </c>
      <c r="B463" s="22">
        <v>44809</v>
      </c>
      <c r="C463">
        <v>333</v>
      </c>
      <c r="D463">
        <v>333</v>
      </c>
      <c r="E463">
        <v>322</v>
      </c>
      <c r="F463">
        <v>326.43</v>
      </c>
      <c r="G463">
        <v>2700</v>
      </c>
      <c r="I463" t="s">
        <v>741</v>
      </c>
      <c r="J463" s="22">
        <v>45229</v>
      </c>
      <c r="K463">
        <v>50971.839999999997</v>
      </c>
      <c r="L463">
        <v>51501.82</v>
      </c>
      <c r="M463">
        <v>50971.839999999997</v>
      </c>
      <c r="N463">
        <v>51482.92</v>
      </c>
      <c r="O463">
        <v>137434765</v>
      </c>
    </row>
    <row r="464" spans="1:15" x14ac:dyDescent="0.3">
      <c r="A464" t="s">
        <v>740</v>
      </c>
      <c r="B464" s="22">
        <v>44810</v>
      </c>
      <c r="C464">
        <v>332</v>
      </c>
      <c r="D464">
        <v>338.98</v>
      </c>
      <c r="E464">
        <v>330</v>
      </c>
      <c r="F464">
        <v>338.98</v>
      </c>
      <c r="G464">
        <v>900</v>
      </c>
      <c r="I464" t="s">
        <v>741</v>
      </c>
      <c r="J464" s="22">
        <v>45226</v>
      </c>
      <c r="K464">
        <v>51219.11</v>
      </c>
      <c r="L464">
        <v>51269.73</v>
      </c>
      <c r="M464">
        <v>50834.720000000001</v>
      </c>
      <c r="N464">
        <v>50943.83</v>
      </c>
      <c r="O464">
        <v>178785483</v>
      </c>
    </row>
    <row r="465" spans="1:15" x14ac:dyDescent="0.3">
      <c r="A465" t="s">
        <v>740</v>
      </c>
      <c r="B465" s="22">
        <v>44811</v>
      </c>
      <c r="C465">
        <v>331.01</v>
      </c>
      <c r="D465">
        <v>343</v>
      </c>
      <c r="E465">
        <v>330.02</v>
      </c>
      <c r="F465">
        <v>333</v>
      </c>
      <c r="G465">
        <v>700</v>
      </c>
      <c r="I465" t="s">
        <v>741</v>
      </c>
      <c r="J465" s="22">
        <v>45225</v>
      </c>
      <c r="K465">
        <v>51341.919999999998</v>
      </c>
      <c r="L465">
        <v>51520.68</v>
      </c>
      <c r="M465">
        <v>51140.639999999999</v>
      </c>
      <c r="N465">
        <v>51185.279999999999</v>
      </c>
      <c r="O465">
        <v>175300260</v>
      </c>
    </row>
    <row r="466" spans="1:15" x14ac:dyDescent="0.3">
      <c r="A466" t="s">
        <v>740</v>
      </c>
      <c r="B466" s="22">
        <v>44812</v>
      </c>
      <c r="C466">
        <v>327</v>
      </c>
      <c r="D466">
        <v>328</v>
      </c>
      <c r="E466">
        <v>320.10000000000002</v>
      </c>
      <c r="F466">
        <v>320.31</v>
      </c>
      <c r="G466">
        <v>2400</v>
      </c>
      <c r="I466" t="s">
        <v>741</v>
      </c>
      <c r="J466" s="22">
        <v>45224</v>
      </c>
      <c r="K466">
        <v>51023.31</v>
      </c>
      <c r="L466">
        <v>51483.839999999997</v>
      </c>
      <c r="M466">
        <v>51023.31</v>
      </c>
      <c r="N466">
        <v>51177.13</v>
      </c>
      <c r="O466">
        <v>215696389</v>
      </c>
    </row>
    <row r="467" spans="1:15" x14ac:dyDescent="0.3">
      <c r="A467" t="s">
        <v>740</v>
      </c>
      <c r="B467" s="22">
        <v>44813</v>
      </c>
      <c r="C467">
        <v>325</v>
      </c>
      <c r="D467">
        <v>330</v>
      </c>
      <c r="E467">
        <v>325</v>
      </c>
      <c r="F467">
        <v>328</v>
      </c>
      <c r="G467">
        <v>1200</v>
      </c>
      <c r="I467" t="s">
        <v>741</v>
      </c>
      <c r="J467" s="22">
        <v>45223</v>
      </c>
      <c r="K467">
        <v>51121.919999999998</v>
      </c>
      <c r="L467">
        <v>51121.919999999998</v>
      </c>
      <c r="M467">
        <v>50624.38</v>
      </c>
      <c r="N467">
        <v>51027.94</v>
      </c>
      <c r="O467">
        <v>145554910</v>
      </c>
    </row>
    <row r="468" spans="1:15" x14ac:dyDescent="0.3">
      <c r="A468" t="s">
        <v>740</v>
      </c>
      <c r="B468" s="22">
        <v>44816</v>
      </c>
      <c r="C468">
        <v>333</v>
      </c>
      <c r="D468">
        <v>340</v>
      </c>
      <c r="E468">
        <v>330</v>
      </c>
      <c r="F468">
        <v>340</v>
      </c>
      <c r="G468">
        <v>600</v>
      </c>
      <c r="I468" t="s">
        <v>741</v>
      </c>
      <c r="J468" s="22">
        <v>45222</v>
      </c>
      <c r="K468">
        <v>50924.38</v>
      </c>
      <c r="L468">
        <v>51419.86</v>
      </c>
      <c r="M468">
        <v>50924.37</v>
      </c>
      <c r="N468">
        <v>51070.82</v>
      </c>
      <c r="O468">
        <v>188079460</v>
      </c>
    </row>
    <row r="469" spans="1:15" x14ac:dyDescent="0.3">
      <c r="A469" t="s">
        <v>740</v>
      </c>
      <c r="B469" s="22">
        <v>44817</v>
      </c>
      <c r="C469">
        <v>341.97</v>
      </c>
      <c r="D469">
        <v>341.97</v>
      </c>
      <c r="E469">
        <v>330.28</v>
      </c>
      <c r="F469">
        <v>336</v>
      </c>
      <c r="G469">
        <v>800</v>
      </c>
      <c r="I469" t="s">
        <v>741</v>
      </c>
      <c r="J469" s="22">
        <v>45219</v>
      </c>
      <c r="K469">
        <v>50417.99</v>
      </c>
      <c r="L469">
        <v>50952.67</v>
      </c>
      <c r="M469">
        <v>50332.75</v>
      </c>
      <c r="N469">
        <v>50731.86</v>
      </c>
      <c r="O469">
        <v>210055910</v>
      </c>
    </row>
    <row r="470" spans="1:15" x14ac:dyDescent="0.3">
      <c r="A470" t="s">
        <v>740</v>
      </c>
      <c r="B470" s="22">
        <v>44818</v>
      </c>
      <c r="C470">
        <v>332</v>
      </c>
      <c r="D470">
        <v>333</v>
      </c>
      <c r="E470">
        <v>332</v>
      </c>
      <c r="F470">
        <v>333</v>
      </c>
      <c r="G470">
        <v>200</v>
      </c>
      <c r="I470" t="s">
        <v>741</v>
      </c>
      <c r="J470" s="22">
        <v>45218</v>
      </c>
      <c r="K470">
        <v>49487.16</v>
      </c>
      <c r="L470">
        <v>50399.92</v>
      </c>
      <c r="M470">
        <v>49436.92</v>
      </c>
      <c r="N470">
        <v>50365.15</v>
      </c>
      <c r="O470">
        <v>249126199</v>
      </c>
    </row>
    <row r="471" spans="1:15" x14ac:dyDescent="0.3">
      <c r="A471" t="s">
        <v>740</v>
      </c>
      <c r="B471" s="22">
        <v>44819</v>
      </c>
      <c r="C471">
        <v>334.99</v>
      </c>
      <c r="D471">
        <v>336</v>
      </c>
      <c r="E471">
        <v>333</v>
      </c>
      <c r="F471">
        <v>335.1</v>
      </c>
      <c r="G471">
        <v>5400</v>
      </c>
      <c r="I471" t="s">
        <v>741</v>
      </c>
      <c r="J471" s="22">
        <v>45217</v>
      </c>
      <c r="K471">
        <v>49496.19</v>
      </c>
      <c r="L471">
        <v>49740.97</v>
      </c>
      <c r="M471">
        <v>49383.71</v>
      </c>
      <c r="N471">
        <v>49431.47</v>
      </c>
      <c r="O471">
        <v>157191807</v>
      </c>
    </row>
    <row r="472" spans="1:15" x14ac:dyDescent="0.3">
      <c r="A472" t="s">
        <v>740</v>
      </c>
      <c r="B472" s="22">
        <v>44820</v>
      </c>
      <c r="C472">
        <v>330.01</v>
      </c>
      <c r="D472">
        <v>346</v>
      </c>
      <c r="E472">
        <v>330.01</v>
      </c>
      <c r="F472">
        <v>346</v>
      </c>
      <c r="G472">
        <v>1100</v>
      </c>
      <c r="I472" t="s">
        <v>741</v>
      </c>
      <c r="J472" s="22">
        <v>45216</v>
      </c>
      <c r="K472">
        <v>49792.49</v>
      </c>
      <c r="L472">
        <v>50017.45</v>
      </c>
      <c r="M472">
        <v>49508.41</v>
      </c>
      <c r="N472">
        <v>49531.01</v>
      </c>
      <c r="O472">
        <v>221287157</v>
      </c>
    </row>
    <row r="473" spans="1:15" x14ac:dyDescent="0.3">
      <c r="A473" t="s">
        <v>740</v>
      </c>
      <c r="B473" s="22">
        <v>44830</v>
      </c>
      <c r="C473">
        <v>339.99</v>
      </c>
      <c r="D473">
        <v>346</v>
      </c>
      <c r="E473">
        <v>335.01</v>
      </c>
      <c r="F473">
        <v>335.01</v>
      </c>
      <c r="G473">
        <v>1300</v>
      </c>
      <c r="I473" t="s">
        <v>741</v>
      </c>
      <c r="J473" s="22">
        <v>45215</v>
      </c>
      <c r="K473">
        <v>49705.41</v>
      </c>
      <c r="L473">
        <v>49919.03</v>
      </c>
      <c r="M473">
        <v>49317.59</v>
      </c>
      <c r="N473">
        <v>49731.35</v>
      </c>
      <c r="O473">
        <v>296340716</v>
      </c>
    </row>
    <row r="474" spans="1:15" x14ac:dyDescent="0.3">
      <c r="A474" t="s">
        <v>740</v>
      </c>
      <c r="B474" s="22">
        <v>44831</v>
      </c>
      <c r="C474">
        <v>335.01</v>
      </c>
      <c r="D474">
        <v>335.01</v>
      </c>
      <c r="E474">
        <v>335.01</v>
      </c>
      <c r="F474">
        <v>335.01</v>
      </c>
      <c r="G474">
        <v>300</v>
      </c>
      <c r="I474" t="s">
        <v>741</v>
      </c>
      <c r="J474" s="22">
        <v>45212</v>
      </c>
      <c r="K474">
        <v>48821.58</v>
      </c>
      <c r="L474">
        <v>49520.37</v>
      </c>
      <c r="M474">
        <v>48767.59</v>
      </c>
      <c r="N474">
        <v>49493.47</v>
      </c>
      <c r="O474">
        <v>369813447</v>
      </c>
    </row>
    <row r="475" spans="1:15" x14ac:dyDescent="0.3">
      <c r="A475" t="s">
        <v>740</v>
      </c>
      <c r="B475" s="22">
        <v>44832</v>
      </c>
      <c r="C475">
        <v>340.99</v>
      </c>
      <c r="D475">
        <v>341</v>
      </c>
      <c r="E475">
        <v>327.13</v>
      </c>
      <c r="F475">
        <v>337.86</v>
      </c>
      <c r="G475">
        <v>2700</v>
      </c>
      <c r="I475" t="s">
        <v>741</v>
      </c>
      <c r="J475" s="22">
        <v>45211</v>
      </c>
      <c r="K475">
        <v>48520.71</v>
      </c>
      <c r="L475">
        <v>48830.26</v>
      </c>
      <c r="M475">
        <v>48359.37</v>
      </c>
      <c r="N475">
        <v>48771.71</v>
      </c>
      <c r="O475">
        <v>223229778</v>
      </c>
    </row>
    <row r="476" spans="1:15" x14ac:dyDescent="0.3">
      <c r="A476" t="s">
        <v>740</v>
      </c>
      <c r="B476" s="22">
        <v>44834</v>
      </c>
      <c r="C476">
        <v>339.49</v>
      </c>
      <c r="D476">
        <v>345</v>
      </c>
      <c r="E476">
        <v>337.86</v>
      </c>
      <c r="F476">
        <v>343.81</v>
      </c>
      <c r="G476">
        <v>3600</v>
      </c>
      <c r="I476" t="s">
        <v>741</v>
      </c>
      <c r="J476" s="22">
        <v>45210</v>
      </c>
      <c r="K476">
        <v>48210.6</v>
      </c>
      <c r="L476">
        <v>48516.639999999999</v>
      </c>
      <c r="M476">
        <v>48208.3</v>
      </c>
      <c r="N476">
        <v>48474.54</v>
      </c>
      <c r="O476">
        <v>275943536</v>
      </c>
    </row>
    <row r="477" spans="1:15" x14ac:dyDescent="0.3">
      <c r="A477" t="s">
        <v>740</v>
      </c>
      <c r="B477" s="22">
        <v>44837</v>
      </c>
      <c r="C477">
        <v>335.01</v>
      </c>
      <c r="D477">
        <v>343.81</v>
      </c>
      <c r="E477">
        <v>335.01</v>
      </c>
      <c r="F477">
        <v>335.02</v>
      </c>
      <c r="G477">
        <v>1500</v>
      </c>
      <c r="I477" t="s">
        <v>741</v>
      </c>
      <c r="J477" s="22">
        <v>45209</v>
      </c>
      <c r="K477">
        <v>47752.69</v>
      </c>
      <c r="L477">
        <v>48166.36</v>
      </c>
      <c r="M477">
        <v>47708.11</v>
      </c>
      <c r="N477">
        <v>48140.27</v>
      </c>
      <c r="O477">
        <v>169366744</v>
      </c>
    </row>
    <row r="478" spans="1:15" x14ac:dyDescent="0.3">
      <c r="A478" t="s">
        <v>740</v>
      </c>
      <c r="B478" s="22">
        <v>44838</v>
      </c>
      <c r="C478">
        <v>342</v>
      </c>
      <c r="D478">
        <v>342</v>
      </c>
      <c r="E478">
        <v>334.5</v>
      </c>
      <c r="F478">
        <v>334.5</v>
      </c>
      <c r="G478">
        <v>2200</v>
      </c>
      <c r="I478" t="s">
        <v>741</v>
      </c>
      <c r="J478" s="22">
        <v>45208</v>
      </c>
      <c r="K478">
        <v>47376.59</v>
      </c>
      <c r="L478">
        <v>47775.72</v>
      </c>
      <c r="M478">
        <v>47217.74</v>
      </c>
      <c r="N478">
        <v>47721.79</v>
      </c>
      <c r="O478">
        <v>116346026</v>
      </c>
    </row>
    <row r="479" spans="1:15" x14ac:dyDescent="0.3">
      <c r="A479" t="s">
        <v>740</v>
      </c>
      <c r="B479" s="22">
        <v>44839</v>
      </c>
      <c r="C479">
        <v>342.99</v>
      </c>
      <c r="D479">
        <v>342.99</v>
      </c>
      <c r="E479">
        <v>330</v>
      </c>
      <c r="F479">
        <v>337.48</v>
      </c>
      <c r="G479">
        <v>3400</v>
      </c>
      <c r="I479" t="s">
        <v>741</v>
      </c>
      <c r="J479" s="22">
        <v>45205</v>
      </c>
      <c r="K479">
        <v>47545.3</v>
      </c>
      <c r="L479">
        <v>47619.25</v>
      </c>
      <c r="M479">
        <v>47402.57</v>
      </c>
      <c r="N479">
        <v>47493.57</v>
      </c>
      <c r="O479">
        <v>116567496</v>
      </c>
    </row>
    <row r="480" spans="1:15" x14ac:dyDescent="0.3">
      <c r="A480" t="s">
        <v>740</v>
      </c>
      <c r="B480" s="22">
        <v>44840</v>
      </c>
      <c r="C480">
        <v>338.99</v>
      </c>
      <c r="D480">
        <v>339</v>
      </c>
      <c r="E480">
        <v>337.48</v>
      </c>
      <c r="F480">
        <v>337.9</v>
      </c>
      <c r="G480">
        <v>1800</v>
      </c>
      <c r="I480" t="s">
        <v>741</v>
      </c>
      <c r="J480" s="22">
        <v>45204</v>
      </c>
      <c r="K480">
        <v>47152.98</v>
      </c>
      <c r="L480">
        <v>47484.56</v>
      </c>
      <c r="M480">
        <v>47152.98</v>
      </c>
      <c r="N480">
        <v>47452.38</v>
      </c>
      <c r="O480">
        <v>182435686</v>
      </c>
    </row>
    <row r="481" spans="1:15" x14ac:dyDescent="0.3">
      <c r="A481" t="s">
        <v>740</v>
      </c>
      <c r="B481" s="22">
        <v>44841</v>
      </c>
      <c r="C481">
        <v>342</v>
      </c>
      <c r="D481">
        <v>342</v>
      </c>
      <c r="E481">
        <v>337.9</v>
      </c>
      <c r="F481">
        <v>340.8</v>
      </c>
      <c r="G481">
        <v>900</v>
      </c>
      <c r="I481" t="s">
        <v>741</v>
      </c>
      <c r="J481" s="22">
        <v>45203</v>
      </c>
      <c r="K481">
        <v>46760.83</v>
      </c>
      <c r="L481">
        <v>47199.5</v>
      </c>
      <c r="M481">
        <v>46748.79</v>
      </c>
      <c r="N481">
        <v>47079.83</v>
      </c>
      <c r="O481">
        <v>100274648</v>
      </c>
    </row>
    <row r="482" spans="1:15" x14ac:dyDescent="0.3">
      <c r="A482" t="s">
        <v>740</v>
      </c>
      <c r="B482" s="22">
        <v>44844</v>
      </c>
      <c r="C482">
        <v>340</v>
      </c>
      <c r="D482">
        <v>340.5</v>
      </c>
      <c r="E482">
        <v>330.06</v>
      </c>
      <c r="F482">
        <v>338.05</v>
      </c>
      <c r="G482">
        <v>1400</v>
      </c>
      <c r="I482" t="s">
        <v>741</v>
      </c>
      <c r="J482" s="22">
        <v>45202</v>
      </c>
      <c r="K482">
        <v>46685.93</v>
      </c>
      <c r="L482">
        <v>46820.71</v>
      </c>
      <c r="M482">
        <v>46670.78</v>
      </c>
      <c r="N482">
        <v>46756.800000000003</v>
      </c>
      <c r="O482">
        <v>95173296</v>
      </c>
    </row>
    <row r="483" spans="1:15" x14ac:dyDescent="0.3">
      <c r="A483" t="s">
        <v>740</v>
      </c>
      <c r="B483" s="22">
        <v>44845</v>
      </c>
      <c r="C483">
        <v>339.9</v>
      </c>
      <c r="D483">
        <v>340</v>
      </c>
      <c r="E483">
        <v>331.21</v>
      </c>
      <c r="F483">
        <v>331.21</v>
      </c>
      <c r="G483">
        <v>1000</v>
      </c>
      <c r="I483" t="s">
        <v>741</v>
      </c>
      <c r="J483" s="22">
        <v>45201</v>
      </c>
      <c r="K483">
        <v>46294.62</v>
      </c>
      <c r="L483">
        <v>46704.63</v>
      </c>
      <c r="M483">
        <v>46294.62</v>
      </c>
      <c r="N483">
        <v>46627.08</v>
      </c>
      <c r="O483">
        <v>100351138</v>
      </c>
    </row>
    <row r="484" spans="1:15" x14ac:dyDescent="0.3">
      <c r="A484" t="s">
        <v>740</v>
      </c>
      <c r="B484" s="22">
        <v>44846</v>
      </c>
      <c r="C484">
        <v>330.13</v>
      </c>
      <c r="D484">
        <v>335.99</v>
      </c>
      <c r="E484">
        <v>330.13</v>
      </c>
      <c r="F484">
        <v>335.99</v>
      </c>
      <c r="G484">
        <v>1000</v>
      </c>
      <c r="I484" t="s">
        <v>741</v>
      </c>
      <c r="J484" s="22">
        <v>45197</v>
      </c>
      <c r="K484">
        <v>46464.29</v>
      </c>
      <c r="L484">
        <v>46469.59</v>
      </c>
      <c r="M484">
        <v>46177.49</v>
      </c>
      <c r="N484">
        <v>46232.59</v>
      </c>
      <c r="O484">
        <v>80528410</v>
      </c>
    </row>
    <row r="485" spans="1:15" x14ac:dyDescent="0.3">
      <c r="A485" t="s">
        <v>740</v>
      </c>
      <c r="B485" s="22">
        <v>44847</v>
      </c>
      <c r="C485">
        <v>335</v>
      </c>
      <c r="D485">
        <v>335.99</v>
      </c>
      <c r="E485">
        <v>335</v>
      </c>
      <c r="F485">
        <v>335</v>
      </c>
      <c r="G485">
        <v>3000</v>
      </c>
      <c r="I485" t="s">
        <v>741</v>
      </c>
      <c r="J485" s="22">
        <v>45196</v>
      </c>
      <c r="K485">
        <v>46291.28</v>
      </c>
      <c r="L485">
        <v>46448.33</v>
      </c>
      <c r="M485">
        <v>46238.12</v>
      </c>
      <c r="N485">
        <v>46365.04</v>
      </c>
      <c r="O485">
        <v>91939003</v>
      </c>
    </row>
    <row r="486" spans="1:15" x14ac:dyDescent="0.3">
      <c r="A486" t="s">
        <v>740</v>
      </c>
      <c r="B486" s="22">
        <v>44848</v>
      </c>
      <c r="C486">
        <v>339</v>
      </c>
      <c r="D486">
        <v>339</v>
      </c>
      <c r="E486">
        <v>335</v>
      </c>
      <c r="F486">
        <v>339</v>
      </c>
      <c r="G486">
        <v>1000</v>
      </c>
      <c r="I486" t="s">
        <v>741</v>
      </c>
      <c r="J486" s="22">
        <v>45195</v>
      </c>
      <c r="K486">
        <v>46399.88</v>
      </c>
      <c r="L486">
        <v>46503.82</v>
      </c>
      <c r="M486">
        <v>46258.96</v>
      </c>
      <c r="N486">
        <v>46277.65</v>
      </c>
      <c r="O486">
        <v>95627367</v>
      </c>
    </row>
    <row r="487" spans="1:15" x14ac:dyDescent="0.3">
      <c r="A487" t="s">
        <v>740</v>
      </c>
      <c r="B487" s="22">
        <v>44851</v>
      </c>
      <c r="C487">
        <v>341.5</v>
      </c>
      <c r="D487">
        <v>341.5</v>
      </c>
      <c r="E487">
        <v>332.15</v>
      </c>
      <c r="F487">
        <v>338.95</v>
      </c>
      <c r="G487">
        <v>5700</v>
      </c>
      <c r="I487" t="s">
        <v>741</v>
      </c>
      <c r="J487" s="22">
        <v>45194</v>
      </c>
      <c r="K487">
        <v>46486.05</v>
      </c>
      <c r="L487">
        <v>46590.26</v>
      </c>
      <c r="M487">
        <v>46305.88</v>
      </c>
      <c r="N487">
        <v>46393.67</v>
      </c>
      <c r="O487">
        <v>89591756</v>
      </c>
    </row>
    <row r="488" spans="1:15" x14ac:dyDescent="0.3">
      <c r="A488" t="s">
        <v>740</v>
      </c>
      <c r="B488" s="22">
        <v>44852</v>
      </c>
      <c r="C488">
        <v>339.95</v>
      </c>
      <c r="D488">
        <v>340</v>
      </c>
      <c r="E488">
        <v>338.95</v>
      </c>
      <c r="F488">
        <v>340</v>
      </c>
      <c r="G488">
        <v>1300</v>
      </c>
      <c r="I488" t="s">
        <v>741</v>
      </c>
      <c r="J488" s="22">
        <v>45191</v>
      </c>
      <c r="K488">
        <v>46322.34</v>
      </c>
      <c r="L488">
        <v>46500.45</v>
      </c>
      <c r="M488">
        <v>46181.99</v>
      </c>
      <c r="N488">
        <v>46421.15</v>
      </c>
      <c r="O488">
        <v>94480015</v>
      </c>
    </row>
    <row r="489" spans="1:15" x14ac:dyDescent="0.3">
      <c r="A489" t="s">
        <v>740</v>
      </c>
      <c r="B489" s="22">
        <v>44853</v>
      </c>
      <c r="C489">
        <v>340</v>
      </c>
      <c r="D489">
        <v>340</v>
      </c>
      <c r="E489">
        <v>332</v>
      </c>
      <c r="F489">
        <v>338</v>
      </c>
      <c r="G489">
        <v>2900</v>
      </c>
      <c r="I489" t="s">
        <v>741</v>
      </c>
      <c r="J489" s="22">
        <v>45190</v>
      </c>
      <c r="K489">
        <v>45917.5</v>
      </c>
      <c r="L489">
        <v>46309.8</v>
      </c>
      <c r="M489">
        <v>45733.440000000002</v>
      </c>
      <c r="N489">
        <v>46202.12</v>
      </c>
      <c r="O489">
        <v>74186692</v>
      </c>
    </row>
    <row r="490" spans="1:15" x14ac:dyDescent="0.3">
      <c r="A490" t="s">
        <v>740</v>
      </c>
      <c r="B490" s="22">
        <v>44854</v>
      </c>
      <c r="C490">
        <v>337</v>
      </c>
      <c r="D490">
        <v>339.9</v>
      </c>
      <c r="E490">
        <v>337</v>
      </c>
      <c r="F490">
        <v>337</v>
      </c>
      <c r="G490">
        <v>2600</v>
      </c>
      <c r="I490" t="s">
        <v>741</v>
      </c>
      <c r="J490" s="22">
        <v>45189</v>
      </c>
      <c r="K490">
        <v>45947.39</v>
      </c>
      <c r="L490">
        <v>46035.09</v>
      </c>
      <c r="M490">
        <v>45808.1</v>
      </c>
      <c r="N490">
        <v>45889.57</v>
      </c>
      <c r="O490">
        <v>46225114</v>
      </c>
    </row>
    <row r="491" spans="1:15" x14ac:dyDescent="0.3">
      <c r="A491" t="s">
        <v>740</v>
      </c>
      <c r="B491" s="22">
        <v>44855</v>
      </c>
      <c r="C491">
        <v>340</v>
      </c>
      <c r="D491">
        <v>340</v>
      </c>
      <c r="E491">
        <v>335</v>
      </c>
      <c r="F491">
        <v>335.01</v>
      </c>
      <c r="G491">
        <v>6400</v>
      </c>
      <c r="I491" t="s">
        <v>741</v>
      </c>
      <c r="J491" s="22">
        <v>45188</v>
      </c>
      <c r="K491">
        <v>45850.2</v>
      </c>
      <c r="L491">
        <v>46036.03</v>
      </c>
      <c r="M491">
        <v>45850.2</v>
      </c>
      <c r="N491">
        <v>45910.46</v>
      </c>
      <c r="O491">
        <v>57099739</v>
      </c>
    </row>
    <row r="492" spans="1:15" x14ac:dyDescent="0.3">
      <c r="A492" t="s">
        <v>740</v>
      </c>
      <c r="B492" s="22">
        <v>44858</v>
      </c>
      <c r="C492">
        <v>339.5</v>
      </c>
      <c r="D492">
        <v>339.99</v>
      </c>
      <c r="E492">
        <v>335.01</v>
      </c>
      <c r="F492">
        <v>339.99</v>
      </c>
      <c r="G492">
        <v>4800</v>
      </c>
      <c r="I492" t="s">
        <v>741</v>
      </c>
      <c r="J492" s="22">
        <v>45187</v>
      </c>
      <c r="K492">
        <v>45824.42</v>
      </c>
      <c r="L492">
        <v>45907.08</v>
      </c>
      <c r="M492">
        <v>45662.7</v>
      </c>
      <c r="N492">
        <v>45803.19</v>
      </c>
      <c r="O492">
        <v>38482836</v>
      </c>
    </row>
    <row r="493" spans="1:15" x14ac:dyDescent="0.3">
      <c r="A493" t="s">
        <v>740</v>
      </c>
      <c r="B493" s="22">
        <v>44859</v>
      </c>
      <c r="C493">
        <v>340</v>
      </c>
      <c r="D493">
        <v>340</v>
      </c>
      <c r="E493">
        <v>339.99</v>
      </c>
      <c r="F493">
        <v>339.99</v>
      </c>
      <c r="G493">
        <v>1800</v>
      </c>
      <c r="I493" t="s">
        <v>741</v>
      </c>
      <c r="J493" s="22">
        <v>45184</v>
      </c>
      <c r="K493">
        <v>45986.58</v>
      </c>
      <c r="L493">
        <v>46093.01</v>
      </c>
      <c r="M493">
        <v>45700.65</v>
      </c>
      <c r="N493">
        <v>45753.51</v>
      </c>
      <c r="O493">
        <v>140164860</v>
      </c>
    </row>
    <row r="494" spans="1:15" x14ac:dyDescent="0.3">
      <c r="A494" t="s">
        <v>740</v>
      </c>
      <c r="B494" s="22">
        <v>44862</v>
      </c>
      <c r="C494">
        <v>335</v>
      </c>
      <c r="D494">
        <v>339.99</v>
      </c>
      <c r="E494">
        <v>335</v>
      </c>
      <c r="F494">
        <v>335</v>
      </c>
      <c r="G494">
        <v>1600</v>
      </c>
      <c r="I494" t="s">
        <v>741</v>
      </c>
      <c r="J494" s="22">
        <v>45183</v>
      </c>
      <c r="K494">
        <v>45581.72</v>
      </c>
      <c r="L494">
        <v>45776.959999999999</v>
      </c>
      <c r="M494">
        <v>45581.48</v>
      </c>
      <c r="N494">
        <v>45650.05</v>
      </c>
      <c r="O494">
        <v>61386957</v>
      </c>
    </row>
    <row r="495" spans="1:15" x14ac:dyDescent="0.3">
      <c r="A495" t="s">
        <v>740</v>
      </c>
      <c r="B495" s="22">
        <v>44866</v>
      </c>
      <c r="C495">
        <v>339.99</v>
      </c>
      <c r="D495">
        <v>339.99</v>
      </c>
      <c r="E495">
        <v>335</v>
      </c>
      <c r="F495">
        <v>339.99</v>
      </c>
      <c r="G495">
        <v>1300</v>
      </c>
      <c r="I495" t="s">
        <v>741</v>
      </c>
      <c r="J495" s="22">
        <v>45182</v>
      </c>
      <c r="K495">
        <v>45507.73</v>
      </c>
      <c r="L495">
        <v>45732.72</v>
      </c>
      <c r="M495">
        <v>45500.21</v>
      </c>
      <c r="N495">
        <v>45590.92</v>
      </c>
      <c r="O495">
        <v>47422802</v>
      </c>
    </row>
    <row r="496" spans="1:15" x14ac:dyDescent="0.3">
      <c r="A496" t="s">
        <v>740</v>
      </c>
      <c r="B496" s="22">
        <v>44867</v>
      </c>
      <c r="C496">
        <v>339</v>
      </c>
      <c r="D496">
        <v>339.99</v>
      </c>
      <c r="E496">
        <v>334</v>
      </c>
      <c r="F496">
        <v>335.5</v>
      </c>
      <c r="G496">
        <v>2700</v>
      </c>
      <c r="I496" t="s">
        <v>741</v>
      </c>
      <c r="J496" s="22">
        <v>45181</v>
      </c>
      <c r="K496">
        <v>45902.720000000001</v>
      </c>
      <c r="L496">
        <v>45902.720000000001</v>
      </c>
      <c r="M496">
        <v>45468.27</v>
      </c>
      <c r="N496">
        <v>45508.39</v>
      </c>
      <c r="O496">
        <v>58398860</v>
      </c>
    </row>
    <row r="497" spans="1:15" x14ac:dyDescent="0.3">
      <c r="A497" t="s">
        <v>740</v>
      </c>
      <c r="B497" s="22">
        <v>44868</v>
      </c>
      <c r="C497">
        <v>339.5</v>
      </c>
      <c r="D497">
        <v>340</v>
      </c>
      <c r="E497">
        <v>339</v>
      </c>
      <c r="F497">
        <v>339.68</v>
      </c>
      <c r="G497">
        <v>7400</v>
      </c>
      <c r="I497" t="s">
        <v>741</v>
      </c>
      <c r="J497" s="22">
        <v>45180</v>
      </c>
      <c r="K497">
        <v>46071.19</v>
      </c>
      <c r="L497">
        <v>46174.68</v>
      </c>
      <c r="M497">
        <v>45678.15</v>
      </c>
      <c r="N497">
        <v>45865.73</v>
      </c>
      <c r="O497">
        <v>140183512</v>
      </c>
    </row>
    <row r="498" spans="1:15" x14ac:dyDescent="0.3">
      <c r="A498" t="s">
        <v>740</v>
      </c>
      <c r="B498" s="22">
        <v>44869</v>
      </c>
      <c r="C498">
        <v>339.5</v>
      </c>
      <c r="D498">
        <v>340</v>
      </c>
      <c r="E498">
        <v>338</v>
      </c>
      <c r="F498">
        <v>340</v>
      </c>
      <c r="G498">
        <v>10000</v>
      </c>
      <c r="I498" t="s">
        <v>741</v>
      </c>
      <c r="J498" s="22">
        <v>45177</v>
      </c>
      <c r="K498">
        <v>45812.7</v>
      </c>
      <c r="L498">
        <v>46077.38</v>
      </c>
      <c r="M498">
        <v>45728.89</v>
      </c>
      <c r="N498">
        <v>46013.48</v>
      </c>
      <c r="O498">
        <v>67980063</v>
      </c>
    </row>
    <row r="499" spans="1:15" x14ac:dyDescent="0.3">
      <c r="A499" t="s">
        <v>740</v>
      </c>
      <c r="B499" s="22">
        <v>44873</v>
      </c>
      <c r="C499">
        <v>335</v>
      </c>
      <c r="D499">
        <v>338.99</v>
      </c>
      <c r="E499">
        <v>329</v>
      </c>
      <c r="F499">
        <v>338.99</v>
      </c>
      <c r="G499">
        <v>9200</v>
      </c>
      <c r="I499" t="s">
        <v>741</v>
      </c>
      <c r="J499" s="22">
        <v>45176</v>
      </c>
      <c r="K499">
        <v>45854.239999999998</v>
      </c>
      <c r="L499">
        <v>46035.81</v>
      </c>
      <c r="M499">
        <v>45703.53</v>
      </c>
      <c r="N499">
        <v>45757.23</v>
      </c>
      <c r="O499">
        <v>98984688</v>
      </c>
    </row>
    <row r="500" spans="1:15" x14ac:dyDescent="0.3">
      <c r="A500" t="s">
        <v>740</v>
      </c>
      <c r="B500" s="22">
        <v>44879</v>
      </c>
      <c r="C500">
        <v>338.99</v>
      </c>
      <c r="D500">
        <v>338.99</v>
      </c>
      <c r="E500">
        <v>338.99</v>
      </c>
      <c r="F500">
        <v>338.99</v>
      </c>
      <c r="G500">
        <v>2300</v>
      </c>
      <c r="I500" t="s">
        <v>741</v>
      </c>
      <c r="J500" s="22">
        <v>45175</v>
      </c>
      <c r="K500">
        <v>45515.03</v>
      </c>
      <c r="L500">
        <v>45854.18</v>
      </c>
      <c r="M500">
        <v>45460.28</v>
      </c>
      <c r="N500">
        <v>45807.57</v>
      </c>
      <c r="O500">
        <v>74242782</v>
      </c>
    </row>
    <row r="501" spans="1:15" x14ac:dyDescent="0.3">
      <c r="A501" t="s">
        <v>740</v>
      </c>
      <c r="B501" s="22">
        <v>44880</v>
      </c>
      <c r="C501">
        <v>337.5</v>
      </c>
      <c r="D501">
        <v>338.99</v>
      </c>
      <c r="E501">
        <v>337.5</v>
      </c>
      <c r="F501">
        <v>337.5</v>
      </c>
      <c r="G501">
        <v>1100</v>
      </c>
      <c r="I501" t="s">
        <v>741</v>
      </c>
      <c r="J501" s="22">
        <v>45174</v>
      </c>
      <c r="K501">
        <v>45825.120000000003</v>
      </c>
      <c r="L501">
        <v>45950.68</v>
      </c>
      <c r="M501">
        <v>45416.99</v>
      </c>
      <c r="N501">
        <v>45491.48</v>
      </c>
      <c r="O501">
        <v>55028384</v>
      </c>
    </row>
    <row r="502" spans="1:15" x14ac:dyDescent="0.3">
      <c r="A502" t="s">
        <v>740</v>
      </c>
      <c r="B502" s="22">
        <v>44881</v>
      </c>
      <c r="C502">
        <v>337.48</v>
      </c>
      <c r="D502">
        <v>337.5</v>
      </c>
      <c r="E502">
        <v>335</v>
      </c>
      <c r="F502">
        <v>337.49</v>
      </c>
      <c r="G502">
        <v>2200</v>
      </c>
      <c r="I502" t="s">
        <v>741</v>
      </c>
      <c r="J502" s="22">
        <v>45173</v>
      </c>
      <c r="K502">
        <v>45461.58</v>
      </c>
      <c r="L502">
        <v>45788.74</v>
      </c>
      <c r="M502">
        <v>45448.02</v>
      </c>
      <c r="N502">
        <v>45707.42</v>
      </c>
      <c r="O502">
        <v>55254788</v>
      </c>
    </row>
    <row r="503" spans="1:15" x14ac:dyDescent="0.3">
      <c r="A503" t="s">
        <v>740</v>
      </c>
      <c r="B503" s="22">
        <v>44882</v>
      </c>
      <c r="C503">
        <v>337.49</v>
      </c>
      <c r="D503">
        <v>337.5</v>
      </c>
      <c r="E503">
        <v>333</v>
      </c>
      <c r="F503">
        <v>333.5</v>
      </c>
      <c r="G503">
        <v>1200</v>
      </c>
      <c r="I503" t="s">
        <v>741</v>
      </c>
      <c r="J503" s="22">
        <v>45170</v>
      </c>
      <c r="K503">
        <v>45005.74</v>
      </c>
      <c r="L503">
        <v>45358.28</v>
      </c>
      <c r="M503">
        <v>44795.81</v>
      </c>
      <c r="N503">
        <v>45312.65</v>
      </c>
      <c r="O503">
        <v>55690564</v>
      </c>
    </row>
    <row r="504" spans="1:15" x14ac:dyDescent="0.3">
      <c r="A504" t="s">
        <v>740</v>
      </c>
      <c r="B504" s="22">
        <v>44883</v>
      </c>
      <c r="C504">
        <v>335</v>
      </c>
      <c r="D504">
        <v>335</v>
      </c>
      <c r="E504">
        <v>335</v>
      </c>
      <c r="F504">
        <v>335</v>
      </c>
      <c r="G504">
        <v>100</v>
      </c>
      <c r="I504" t="s">
        <v>741</v>
      </c>
      <c r="J504" s="22">
        <v>45169</v>
      </c>
      <c r="K504">
        <v>46286.73</v>
      </c>
      <c r="L504">
        <v>46358.01</v>
      </c>
      <c r="M504">
        <v>44459.62</v>
      </c>
      <c r="N504">
        <v>45002.41</v>
      </c>
      <c r="O504">
        <v>169142258</v>
      </c>
    </row>
    <row r="505" spans="1:15" x14ac:dyDescent="0.3">
      <c r="A505" t="s">
        <v>740</v>
      </c>
      <c r="B505" s="22">
        <v>44886</v>
      </c>
      <c r="C505">
        <v>335</v>
      </c>
      <c r="D505">
        <v>335</v>
      </c>
      <c r="E505">
        <v>335</v>
      </c>
      <c r="F505">
        <v>335</v>
      </c>
      <c r="G505">
        <v>500</v>
      </c>
      <c r="I505" t="s">
        <v>741</v>
      </c>
      <c r="J505" s="22">
        <v>45168</v>
      </c>
      <c r="K505">
        <v>46771.14</v>
      </c>
      <c r="L505">
        <v>46857.88</v>
      </c>
      <c r="M505">
        <v>46101.33</v>
      </c>
      <c r="N505">
        <v>46244.55</v>
      </c>
      <c r="O505">
        <v>101472129</v>
      </c>
    </row>
    <row r="506" spans="1:15" x14ac:dyDescent="0.3">
      <c r="A506" t="s">
        <v>740</v>
      </c>
      <c r="B506" s="22">
        <v>44887</v>
      </c>
      <c r="C506">
        <v>335</v>
      </c>
      <c r="D506">
        <v>335</v>
      </c>
      <c r="E506">
        <v>335</v>
      </c>
      <c r="F506">
        <v>335</v>
      </c>
      <c r="G506">
        <v>100</v>
      </c>
      <c r="I506" t="s">
        <v>741</v>
      </c>
      <c r="J506" s="22">
        <v>45167</v>
      </c>
      <c r="K506">
        <v>47322.44</v>
      </c>
      <c r="L506">
        <v>47372.08</v>
      </c>
      <c r="M506">
        <v>46598.23</v>
      </c>
      <c r="N506">
        <v>46770.41</v>
      </c>
      <c r="O506">
        <v>111051776</v>
      </c>
    </row>
    <row r="507" spans="1:15" x14ac:dyDescent="0.3">
      <c r="A507" t="s">
        <v>740</v>
      </c>
      <c r="B507" s="22">
        <v>44888</v>
      </c>
      <c r="C507">
        <v>331</v>
      </c>
      <c r="D507">
        <v>337.5</v>
      </c>
      <c r="E507">
        <v>331</v>
      </c>
      <c r="F507">
        <v>337.5</v>
      </c>
      <c r="G507">
        <v>700</v>
      </c>
      <c r="I507" t="s">
        <v>741</v>
      </c>
      <c r="J507" s="22">
        <v>45166</v>
      </c>
      <c r="K507">
        <v>47732.79</v>
      </c>
      <c r="L507">
        <v>47733.5</v>
      </c>
      <c r="M507">
        <v>47399.27</v>
      </c>
      <c r="N507">
        <v>47478.61</v>
      </c>
      <c r="O507">
        <v>97813577</v>
      </c>
    </row>
    <row r="508" spans="1:15" x14ac:dyDescent="0.3">
      <c r="A508" t="s">
        <v>740</v>
      </c>
      <c r="B508" s="22">
        <v>44889</v>
      </c>
      <c r="C508">
        <v>337.5</v>
      </c>
      <c r="D508">
        <v>337.5</v>
      </c>
      <c r="E508">
        <v>328.11</v>
      </c>
      <c r="F508">
        <v>334.99</v>
      </c>
      <c r="G508">
        <v>300</v>
      </c>
      <c r="I508" t="s">
        <v>741</v>
      </c>
      <c r="J508" s="22">
        <v>45163</v>
      </c>
      <c r="K508">
        <v>47818.32</v>
      </c>
      <c r="L508">
        <v>47853.55</v>
      </c>
      <c r="M508">
        <v>47570.31</v>
      </c>
      <c r="N508">
        <v>47671.21</v>
      </c>
      <c r="O508">
        <v>91943441</v>
      </c>
    </row>
    <row r="509" spans="1:15" x14ac:dyDescent="0.3">
      <c r="A509" t="s">
        <v>740</v>
      </c>
      <c r="B509" s="22">
        <v>44890</v>
      </c>
      <c r="C509">
        <v>335</v>
      </c>
      <c r="D509">
        <v>335</v>
      </c>
      <c r="E509">
        <v>335</v>
      </c>
      <c r="F509">
        <v>335</v>
      </c>
      <c r="G509">
        <v>200</v>
      </c>
      <c r="I509" t="s">
        <v>741</v>
      </c>
      <c r="J509" s="22">
        <v>45162</v>
      </c>
      <c r="K509">
        <v>47487.86</v>
      </c>
      <c r="L509">
        <v>47994.18</v>
      </c>
      <c r="M509">
        <v>47463.68</v>
      </c>
      <c r="N509">
        <v>47750.76</v>
      </c>
      <c r="O509">
        <v>168476614</v>
      </c>
    </row>
    <row r="510" spans="1:15" x14ac:dyDescent="0.3">
      <c r="A510" t="s">
        <v>740</v>
      </c>
      <c r="B510" s="22">
        <v>44894</v>
      </c>
      <c r="C510">
        <v>335</v>
      </c>
      <c r="D510">
        <v>335</v>
      </c>
      <c r="E510">
        <v>335</v>
      </c>
      <c r="F510">
        <v>335</v>
      </c>
      <c r="G510">
        <v>100</v>
      </c>
      <c r="I510" t="s">
        <v>741</v>
      </c>
      <c r="J510" s="22">
        <v>45161</v>
      </c>
      <c r="K510">
        <v>47503.35</v>
      </c>
      <c r="L510">
        <v>47588.23</v>
      </c>
      <c r="M510">
        <v>47007.65</v>
      </c>
      <c r="N510">
        <v>47418.63</v>
      </c>
      <c r="O510">
        <v>96280945</v>
      </c>
    </row>
    <row r="511" spans="1:15" x14ac:dyDescent="0.3">
      <c r="A511" t="s">
        <v>740</v>
      </c>
      <c r="B511" s="22">
        <v>44895</v>
      </c>
      <c r="C511">
        <v>333</v>
      </c>
      <c r="D511">
        <v>333</v>
      </c>
      <c r="E511">
        <v>332</v>
      </c>
      <c r="F511">
        <v>333</v>
      </c>
      <c r="G511">
        <v>1000</v>
      </c>
      <c r="I511" t="s">
        <v>741</v>
      </c>
      <c r="J511" s="22">
        <v>45160</v>
      </c>
      <c r="K511">
        <v>47451.64</v>
      </c>
      <c r="L511">
        <v>47675.21</v>
      </c>
      <c r="M511">
        <v>47359.17</v>
      </c>
      <c r="N511">
        <v>47417.9</v>
      </c>
      <c r="O511">
        <v>73227553</v>
      </c>
    </row>
    <row r="512" spans="1:15" x14ac:dyDescent="0.3">
      <c r="A512" t="s">
        <v>740</v>
      </c>
      <c r="B512" s="22">
        <v>44896</v>
      </c>
      <c r="C512">
        <v>335</v>
      </c>
      <c r="D512">
        <v>335</v>
      </c>
      <c r="E512">
        <v>335</v>
      </c>
      <c r="F512">
        <v>335</v>
      </c>
      <c r="G512">
        <v>400</v>
      </c>
      <c r="I512" t="s">
        <v>741</v>
      </c>
      <c r="J512" s="22">
        <v>45159</v>
      </c>
      <c r="K512">
        <v>48141.31</v>
      </c>
      <c r="L512">
        <v>48234.25</v>
      </c>
      <c r="M512">
        <v>47432.71</v>
      </c>
      <c r="N512">
        <v>47447.95</v>
      </c>
      <c r="O512">
        <v>84335337</v>
      </c>
    </row>
    <row r="513" spans="1:15" x14ac:dyDescent="0.3">
      <c r="A513" t="s">
        <v>740</v>
      </c>
      <c r="B513" s="22">
        <v>44897</v>
      </c>
      <c r="C513">
        <v>335</v>
      </c>
      <c r="D513">
        <v>335</v>
      </c>
      <c r="E513">
        <v>335</v>
      </c>
      <c r="F513">
        <v>335</v>
      </c>
      <c r="G513">
        <v>100</v>
      </c>
      <c r="I513" t="s">
        <v>741</v>
      </c>
      <c r="J513" s="22">
        <v>45156</v>
      </c>
      <c r="K513">
        <v>48406.43</v>
      </c>
      <c r="L513">
        <v>48615.14</v>
      </c>
      <c r="M513">
        <v>48196.18</v>
      </c>
      <c r="N513">
        <v>48218.49</v>
      </c>
      <c r="O513">
        <v>132257744</v>
      </c>
    </row>
    <row r="514" spans="1:15" x14ac:dyDescent="0.3">
      <c r="A514" t="s">
        <v>740</v>
      </c>
      <c r="B514" s="22">
        <v>44900</v>
      </c>
      <c r="C514">
        <v>331</v>
      </c>
      <c r="D514">
        <v>331</v>
      </c>
      <c r="E514">
        <v>331</v>
      </c>
      <c r="F514">
        <v>331</v>
      </c>
      <c r="G514">
        <v>100</v>
      </c>
      <c r="I514" t="s">
        <v>741</v>
      </c>
      <c r="J514" s="22">
        <v>45155</v>
      </c>
      <c r="K514">
        <v>47961.18</v>
      </c>
      <c r="L514">
        <v>48397.37</v>
      </c>
      <c r="M514">
        <v>47893.71</v>
      </c>
      <c r="N514">
        <v>48325.84</v>
      </c>
      <c r="O514">
        <v>101396353</v>
      </c>
    </row>
    <row r="515" spans="1:15" x14ac:dyDescent="0.3">
      <c r="A515" t="s">
        <v>740</v>
      </c>
      <c r="B515" s="22">
        <v>44901</v>
      </c>
      <c r="C515">
        <v>330</v>
      </c>
      <c r="D515">
        <v>330</v>
      </c>
      <c r="E515">
        <v>330</v>
      </c>
      <c r="F515">
        <v>330</v>
      </c>
      <c r="G515">
        <v>200</v>
      </c>
      <c r="I515" t="s">
        <v>741</v>
      </c>
      <c r="J515" s="22">
        <v>45154</v>
      </c>
      <c r="K515">
        <v>48575.05</v>
      </c>
      <c r="L515">
        <v>48614.47</v>
      </c>
      <c r="M515">
        <v>48108.87</v>
      </c>
      <c r="N515">
        <v>48146.43</v>
      </c>
      <c r="O515">
        <v>104981376</v>
      </c>
    </row>
    <row r="516" spans="1:15" x14ac:dyDescent="0.3">
      <c r="A516" t="s">
        <v>740</v>
      </c>
      <c r="B516" s="22">
        <v>44903</v>
      </c>
      <c r="C516">
        <v>326</v>
      </c>
      <c r="D516">
        <v>326</v>
      </c>
      <c r="E516">
        <v>325</v>
      </c>
      <c r="F516">
        <v>325.5</v>
      </c>
      <c r="G516">
        <v>200</v>
      </c>
      <c r="I516" t="s">
        <v>741</v>
      </c>
      <c r="J516" s="22">
        <v>45153</v>
      </c>
      <c r="K516">
        <v>48478.19</v>
      </c>
      <c r="L516">
        <v>48794.12</v>
      </c>
      <c r="M516">
        <v>48293.02</v>
      </c>
      <c r="N516">
        <v>48565.75</v>
      </c>
      <c r="O516">
        <v>123699038</v>
      </c>
    </row>
    <row r="517" spans="1:15" x14ac:dyDescent="0.3">
      <c r="A517" t="s">
        <v>740</v>
      </c>
      <c r="B517" s="22">
        <v>44907</v>
      </c>
      <c r="C517">
        <v>321.60000000000002</v>
      </c>
      <c r="D517">
        <v>325.5</v>
      </c>
      <c r="E517">
        <v>321.60000000000002</v>
      </c>
      <c r="F517">
        <v>321.60000000000002</v>
      </c>
      <c r="G517">
        <v>500</v>
      </c>
      <c r="I517" t="s">
        <v>741</v>
      </c>
      <c r="J517" s="22">
        <v>45149</v>
      </c>
      <c r="K517">
        <v>47968.51</v>
      </c>
      <c r="L517">
        <v>48898.82</v>
      </c>
      <c r="M517">
        <v>47968.51</v>
      </c>
      <c r="N517">
        <v>48424.4</v>
      </c>
      <c r="O517">
        <v>242051343</v>
      </c>
    </row>
    <row r="518" spans="1:15" x14ac:dyDescent="0.3">
      <c r="A518" t="s">
        <v>740</v>
      </c>
      <c r="B518" s="22">
        <v>44908</v>
      </c>
      <c r="C518">
        <v>329.99</v>
      </c>
      <c r="D518">
        <v>329.99</v>
      </c>
      <c r="E518">
        <v>329.99</v>
      </c>
      <c r="F518">
        <v>329.99</v>
      </c>
      <c r="G518">
        <v>100</v>
      </c>
      <c r="I518" t="s">
        <v>741</v>
      </c>
      <c r="J518" s="22">
        <v>45148</v>
      </c>
      <c r="K518">
        <v>48503.9</v>
      </c>
      <c r="L518">
        <v>48622.9</v>
      </c>
      <c r="M518">
        <v>47626.74</v>
      </c>
      <c r="N518">
        <v>47808.34</v>
      </c>
      <c r="O518">
        <v>175252024</v>
      </c>
    </row>
    <row r="519" spans="1:15" x14ac:dyDescent="0.3">
      <c r="A519" t="s">
        <v>740</v>
      </c>
      <c r="B519" s="22">
        <v>44909</v>
      </c>
      <c r="C519">
        <v>321.64999999999998</v>
      </c>
      <c r="D519">
        <v>321.64999999999998</v>
      </c>
      <c r="E519">
        <v>321.64999999999998</v>
      </c>
      <c r="F519">
        <v>321.64999999999998</v>
      </c>
      <c r="G519">
        <v>100</v>
      </c>
      <c r="I519" t="s">
        <v>741</v>
      </c>
      <c r="J519" s="22">
        <v>45147</v>
      </c>
      <c r="K519">
        <v>47322.66</v>
      </c>
      <c r="L519">
        <v>48334.53</v>
      </c>
      <c r="M519">
        <v>47262.37</v>
      </c>
      <c r="N519">
        <v>48227.6</v>
      </c>
      <c r="O519">
        <v>183275562</v>
      </c>
    </row>
    <row r="520" spans="1:15" x14ac:dyDescent="0.3">
      <c r="A520" t="s">
        <v>740</v>
      </c>
      <c r="B520" s="22">
        <v>44910</v>
      </c>
      <c r="C520">
        <v>325</v>
      </c>
      <c r="D520">
        <v>325</v>
      </c>
      <c r="E520">
        <v>325</v>
      </c>
      <c r="F520">
        <v>325</v>
      </c>
      <c r="G520">
        <v>100</v>
      </c>
      <c r="I520" t="s">
        <v>741</v>
      </c>
      <c r="J520" s="22">
        <v>45146</v>
      </c>
      <c r="K520">
        <v>48359.55</v>
      </c>
      <c r="L520">
        <v>48415.46</v>
      </c>
      <c r="M520">
        <v>47335.32</v>
      </c>
      <c r="N520">
        <v>47429.82</v>
      </c>
      <c r="O520">
        <v>197511127</v>
      </c>
    </row>
    <row r="521" spans="1:15" x14ac:dyDescent="0.3">
      <c r="A521" t="s">
        <v>740</v>
      </c>
      <c r="B521" s="22">
        <v>44911</v>
      </c>
      <c r="C521">
        <v>325</v>
      </c>
      <c r="D521">
        <v>325</v>
      </c>
      <c r="E521">
        <v>325</v>
      </c>
      <c r="F521">
        <v>325</v>
      </c>
      <c r="G521">
        <v>100</v>
      </c>
      <c r="I521" t="s">
        <v>741</v>
      </c>
      <c r="J521" s="22">
        <v>45145</v>
      </c>
      <c r="K521">
        <v>48716.46</v>
      </c>
      <c r="L521">
        <v>49034.92</v>
      </c>
      <c r="M521">
        <v>48276.54</v>
      </c>
      <c r="N521">
        <v>48386.25</v>
      </c>
      <c r="O521">
        <v>232034005</v>
      </c>
    </row>
    <row r="522" spans="1:15" x14ac:dyDescent="0.3">
      <c r="A522" t="s">
        <v>740</v>
      </c>
      <c r="B522" s="22">
        <v>44915</v>
      </c>
      <c r="C522">
        <v>319</v>
      </c>
      <c r="D522">
        <v>319</v>
      </c>
      <c r="E522">
        <v>319</v>
      </c>
      <c r="F522">
        <v>319</v>
      </c>
      <c r="G522">
        <v>100</v>
      </c>
      <c r="I522" t="s">
        <v>741</v>
      </c>
      <c r="J522" s="22">
        <v>45142</v>
      </c>
      <c r="K522">
        <v>48584.59</v>
      </c>
      <c r="L522">
        <v>48840.27</v>
      </c>
      <c r="M522">
        <v>48427.99</v>
      </c>
      <c r="N522">
        <v>48585.71</v>
      </c>
      <c r="O522">
        <v>210396471</v>
      </c>
    </row>
    <row r="523" spans="1:15" x14ac:dyDescent="0.3">
      <c r="A523" t="s">
        <v>740</v>
      </c>
      <c r="B523" s="22">
        <v>44916</v>
      </c>
      <c r="C523">
        <v>314</v>
      </c>
      <c r="D523">
        <v>314</v>
      </c>
      <c r="E523">
        <v>301.01</v>
      </c>
      <c r="F523">
        <v>301.01</v>
      </c>
      <c r="G523">
        <v>300</v>
      </c>
      <c r="I523" t="s">
        <v>741</v>
      </c>
      <c r="J523" s="22">
        <v>45141</v>
      </c>
      <c r="K523">
        <v>48993.33</v>
      </c>
      <c r="L523">
        <v>49404.5</v>
      </c>
      <c r="M523">
        <v>48541.34</v>
      </c>
      <c r="N523">
        <v>48611.18</v>
      </c>
      <c r="O523">
        <v>289325455</v>
      </c>
    </row>
    <row r="524" spans="1:15" x14ac:dyDescent="0.3">
      <c r="A524" t="s">
        <v>740</v>
      </c>
      <c r="B524" s="22">
        <v>44917</v>
      </c>
      <c r="C524">
        <v>298.13</v>
      </c>
      <c r="D524">
        <v>300</v>
      </c>
      <c r="E524">
        <v>298.13</v>
      </c>
      <c r="F524">
        <v>299</v>
      </c>
      <c r="G524">
        <v>1100</v>
      </c>
      <c r="I524" t="s">
        <v>741</v>
      </c>
      <c r="J524" s="22">
        <v>45140</v>
      </c>
      <c r="K524">
        <v>48277.82</v>
      </c>
      <c r="L524">
        <v>48852.05</v>
      </c>
      <c r="M524">
        <v>48178.879999999997</v>
      </c>
      <c r="N524">
        <v>48764.55</v>
      </c>
      <c r="O524">
        <v>365630667</v>
      </c>
    </row>
    <row r="525" spans="1:15" x14ac:dyDescent="0.3">
      <c r="A525" t="s">
        <v>740</v>
      </c>
      <c r="B525" s="22">
        <v>44918</v>
      </c>
      <c r="C525">
        <v>300</v>
      </c>
      <c r="D525">
        <v>300</v>
      </c>
      <c r="E525">
        <v>295.01</v>
      </c>
      <c r="F525">
        <v>295.01</v>
      </c>
      <c r="G525">
        <v>300</v>
      </c>
      <c r="I525" t="s">
        <v>741</v>
      </c>
      <c r="J525" s="22">
        <v>45139</v>
      </c>
      <c r="K525">
        <v>48326.51</v>
      </c>
      <c r="L525">
        <v>48441.84</v>
      </c>
      <c r="M525">
        <v>47998.26</v>
      </c>
      <c r="N525">
        <v>48230.5</v>
      </c>
      <c r="O525">
        <v>274242037</v>
      </c>
    </row>
    <row r="526" spans="1:15" x14ac:dyDescent="0.3">
      <c r="A526" t="s">
        <v>740</v>
      </c>
      <c r="B526" s="22">
        <v>44921</v>
      </c>
      <c r="C526">
        <v>299</v>
      </c>
      <c r="D526">
        <v>299</v>
      </c>
      <c r="E526">
        <v>299</v>
      </c>
      <c r="F526">
        <v>299</v>
      </c>
      <c r="G526">
        <v>200</v>
      </c>
      <c r="I526" t="s">
        <v>741</v>
      </c>
      <c r="J526" s="22">
        <v>45138</v>
      </c>
      <c r="K526">
        <v>47372.54</v>
      </c>
      <c r="L526">
        <v>48126.5</v>
      </c>
      <c r="M526">
        <v>47372.54</v>
      </c>
      <c r="N526">
        <v>48034.59</v>
      </c>
      <c r="O526">
        <v>315676643</v>
      </c>
    </row>
    <row r="527" spans="1:15" x14ac:dyDescent="0.3">
      <c r="A527" t="s">
        <v>740</v>
      </c>
      <c r="B527" s="22">
        <v>44923</v>
      </c>
      <c r="C527">
        <v>296</v>
      </c>
      <c r="D527">
        <v>296</v>
      </c>
      <c r="E527">
        <v>296</v>
      </c>
      <c r="F527">
        <v>296</v>
      </c>
      <c r="G527">
        <v>100</v>
      </c>
      <c r="I527" t="s">
        <v>741</v>
      </c>
      <c r="J527" s="22">
        <v>45134</v>
      </c>
      <c r="K527">
        <v>46779.75</v>
      </c>
      <c r="L527">
        <v>47393.47</v>
      </c>
      <c r="M527">
        <v>46779.74</v>
      </c>
      <c r="N527">
        <v>47076.99</v>
      </c>
      <c r="O527">
        <v>254322335</v>
      </c>
    </row>
    <row r="528" spans="1:15" x14ac:dyDescent="0.3">
      <c r="A528" t="s">
        <v>740</v>
      </c>
      <c r="B528" s="22">
        <v>44925</v>
      </c>
      <c r="C528">
        <v>300.5</v>
      </c>
      <c r="D528">
        <v>300.5</v>
      </c>
      <c r="E528">
        <v>300</v>
      </c>
      <c r="F528">
        <v>300</v>
      </c>
      <c r="G528">
        <v>800</v>
      </c>
      <c r="I528" t="s">
        <v>741</v>
      </c>
      <c r="J528" s="22">
        <v>45133</v>
      </c>
      <c r="K528">
        <v>46531.519999999997</v>
      </c>
      <c r="L528">
        <v>46724.57</v>
      </c>
      <c r="M528">
        <v>46499.360000000001</v>
      </c>
      <c r="N528">
        <v>46682.52</v>
      </c>
      <c r="O528">
        <v>243056307</v>
      </c>
    </row>
    <row r="529" spans="1:15" x14ac:dyDescent="0.3">
      <c r="A529" t="s">
        <v>740</v>
      </c>
      <c r="B529" s="22">
        <v>44930</v>
      </c>
      <c r="C529">
        <v>300</v>
      </c>
      <c r="D529">
        <v>300</v>
      </c>
      <c r="E529">
        <v>299</v>
      </c>
      <c r="F529">
        <v>299</v>
      </c>
      <c r="G529">
        <v>1100</v>
      </c>
      <c r="I529" t="s">
        <v>741</v>
      </c>
      <c r="J529" s="22">
        <v>45132</v>
      </c>
      <c r="K529">
        <v>46063.6</v>
      </c>
      <c r="L529">
        <v>46540.87</v>
      </c>
      <c r="M529">
        <v>46019.63</v>
      </c>
      <c r="N529">
        <v>46417.34</v>
      </c>
      <c r="O529">
        <v>142842916</v>
      </c>
    </row>
    <row r="530" spans="1:15" x14ac:dyDescent="0.3">
      <c r="A530" t="s">
        <v>740</v>
      </c>
      <c r="B530" s="22">
        <v>44931</v>
      </c>
      <c r="C530">
        <v>294.3</v>
      </c>
      <c r="D530">
        <v>294.3</v>
      </c>
      <c r="E530">
        <v>276.58</v>
      </c>
      <c r="F530">
        <v>281.3</v>
      </c>
      <c r="G530">
        <v>5000</v>
      </c>
      <c r="I530" t="s">
        <v>741</v>
      </c>
      <c r="J530" s="22">
        <v>45131</v>
      </c>
      <c r="K530">
        <v>46070.67</v>
      </c>
      <c r="L530">
        <v>46195.7</v>
      </c>
      <c r="M530">
        <v>45872.67</v>
      </c>
      <c r="N530">
        <v>46054.81</v>
      </c>
      <c r="O530">
        <v>154049551</v>
      </c>
    </row>
    <row r="531" spans="1:15" x14ac:dyDescent="0.3">
      <c r="A531" t="s">
        <v>740</v>
      </c>
      <c r="B531" s="22">
        <v>44932</v>
      </c>
      <c r="C531">
        <v>284.89999999999998</v>
      </c>
      <c r="D531">
        <v>284.89999999999998</v>
      </c>
      <c r="E531">
        <v>281.3</v>
      </c>
      <c r="F531">
        <v>284</v>
      </c>
      <c r="G531">
        <v>1100</v>
      </c>
      <c r="I531" t="s">
        <v>741</v>
      </c>
      <c r="J531" s="22">
        <v>45128</v>
      </c>
      <c r="K531">
        <v>45392.37</v>
      </c>
      <c r="L531">
        <v>46122.16</v>
      </c>
      <c r="M531">
        <v>45391.55</v>
      </c>
      <c r="N531">
        <v>45920.73</v>
      </c>
      <c r="O531">
        <v>205835373</v>
      </c>
    </row>
    <row r="532" spans="1:15" x14ac:dyDescent="0.3">
      <c r="A532" t="s">
        <v>740</v>
      </c>
      <c r="B532" s="22">
        <v>44935</v>
      </c>
      <c r="C532">
        <v>294.99</v>
      </c>
      <c r="D532">
        <v>294.99</v>
      </c>
      <c r="E532">
        <v>278.45</v>
      </c>
      <c r="F532">
        <v>287</v>
      </c>
      <c r="G532">
        <v>900</v>
      </c>
      <c r="I532" t="s">
        <v>741</v>
      </c>
      <c r="J532" s="22">
        <v>45127</v>
      </c>
      <c r="K532">
        <v>45079.61</v>
      </c>
      <c r="L532">
        <v>45451.64</v>
      </c>
      <c r="M532">
        <v>45067.95</v>
      </c>
      <c r="N532">
        <v>45398.31</v>
      </c>
      <c r="O532">
        <v>157393880</v>
      </c>
    </row>
    <row r="533" spans="1:15" x14ac:dyDescent="0.3">
      <c r="A533" t="s">
        <v>740</v>
      </c>
      <c r="B533" s="22">
        <v>44936</v>
      </c>
      <c r="C533">
        <v>289.99</v>
      </c>
      <c r="D533">
        <v>289.99</v>
      </c>
      <c r="E533">
        <v>278.32</v>
      </c>
      <c r="F533">
        <v>279.17</v>
      </c>
      <c r="G533">
        <v>1000</v>
      </c>
      <c r="I533" t="s">
        <v>741</v>
      </c>
      <c r="J533" s="22">
        <v>45126</v>
      </c>
      <c r="K533">
        <v>45101.57</v>
      </c>
      <c r="L533">
        <v>45227.49</v>
      </c>
      <c r="M533">
        <v>44928.02</v>
      </c>
      <c r="N533">
        <v>45095.11</v>
      </c>
      <c r="O533">
        <v>125855052</v>
      </c>
    </row>
    <row r="534" spans="1:15" x14ac:dyDescent="0.3">
      <c r="A534" t="s">
        <v>740</v>
      </c>
      <c r="B534" s="22">
        <v>44937</v>
      </c>
      <c r="C534">
        <v>280</v>
      </c>
      <c r="D534">
        <v>280</v>
      </c>
      <c r="E534">
        <v>275</v>
      </c>
      <c r="F534">
        <v>275</v>
      </c>
      <c r="G534">
        <v>900</v>
      </c>
      <c r="I534" t="s">
        <v>741</v>
      </c>
      <c r="J534" s="22">
        <v>45125</v>
      </c>
      <c r="K534">
        <v>45157.5</v>
      </c>
      <c r="L534">
        <v>45240.21</v>
      </c>
      <c r="M534">
        <v>44848.39</v>
      </c>
      <c r="N534">
        <v>45009.33</v>
      </c>
      <c r="O534">
        <v>125417665</v>
      </c>
    </row>
    <row r="535" spans="1:15" x14ac:dyDescent="0.3">
      <c r="A535" t="s">
        <v>740</v>
      </c>
      <c r="B535" s="22">
        <v>44938</v>
      </c>
      <c r="C535">
        <v>275</v>
      </c>
      <c r="D535">
        <v>275</v>
      </c>
      <c r="E535">
        <v>275</v>
      </c>
      <c r="F535">
        <v>275</v>
      </c>
      <c r="G535">
        <v>100</v>
      </c>
      <c r="I535" t="s">
        <v>741</v>
      </c>
      <c r="J535" s="22">
        <v>45124</v>
      </c>
      <c r="K535">
        <v>45114.91</v>
      </c>
      <c r="L535">
        <v>45283.3</v>
      </c>
      <c r="M535">
        <v>45013.98</v>
      </c>
      <c r="N535">
        <v>45042.61</v>
      </c>
      <c r="O535">
        <v>148647059</v>
      </c>
    </row>
    <row r="536" spans="1:15" x14ac:dyDescent="0.3">
      <c r="A536" t="s">
        <v>740</v>
      </c>
      <c r="B536" s="22">
        <v>44939</v>
      </c>
      <c r="C536">
        <v>275</v>
      </c>
      <c r="D536">
        <v>275</v>
      </c>
      <c r="E536">
        <v>275</v>
      </c>
      <c r="F536">
        <v>275</v>
      </c>
      <c r="G536">
        <v>200</v>
      </c>
      <c r="I536" t="s">
        <v>741</v>
      </c>
      <c r="J536" s="22">
        <v>45121</v>
      </c>
      <c r="K536">
        <v>45289.440000000002</v>
      </c>
      <c r="L536">
        <v>45488.45</v>
      </c>
      <c r="M536">
        <v>45043.17</v>
      </c>
      <c r="N536">
        <v>45067.98</v>
      </c>
      <c r="O536">
        <v>112884945</v>
      </c>
    </row>
    <row r="537" spans="1:15" x14ac:dyDescent="0.3">
      <c r="A537" t="s">
        <v>740</v>
      </c>
      <c r="B537" s="22">
        <v>44942</v>
      </c>
      <c r="C537">
        <v>268</v>
      </c>
      <c r="D537">
        <v>268</v>
      </c>
      <c r="E537">
        <v>255.01</v>
      </c>
      <c r="F537">
        <v>266</v>
      </c>
      <c r="G537">
        <v>800</v>
      </c>
      <c r="I537" t="s">
        <v>741</v>
      </c>
      <c r="J537" s="22">
        <v>45120</v>
      </c>
      <c r="K537">
        <v>45808.98</v>
      </c>
      <c r="L537">
        <v>45970.99</v>
      </c>
      <c r="M537">
        <v>45255.58</v>
      </c>
      <c r="N537">
        <v>45266.96</v>
      </c>
      <c r="O537">
        <v>225216885</v>
      </c>
    </row>
    <row r="538" spans="1:15" x14ac:dyDescent="0.3">
      <c r="A538" t="s">
        <v>740</v>
      </c>
      <c r="B538" s="22">
        <v>44945</v>
      </c>
      <c r="C538">
        <v>270</v>
      </c>
      <c r="D538">
        <v>270</v>
      </c>
      <c r="E538">
        <v>266</v>
      </c>
      <c r="F538">
        <v>270</v>
      </c>
      <c r="G538">
        <v>300</v>
      </c>
      <c r="I538" t="s">
        <v>741</v>
      </c>
      <c r="J538" s="22">
        <v>45119</v>
      </c>
      <c r="K538">
        <v>45297.24</v>
      </c>
      <c r="L538">
        <v>45582.3</v>
      </c>
      <c r="M538">
        <v>45200.35</v>
      </c>
      <c r="N538">
        <v>45514.95</v>
      </c>
      <c r="O538">
        <v>206704768</v>
      </c>
    </row>
    <row r="539" spans="1:15" x14ac:dyDescent="0.3">
      <c r="A539" t="s">
        <v>740</v>
      </c>
      <c r="B539" s="22">
        <v>44949</v>
      </c>
      <c r="C539">
        <v>265</v>
      </c>
      <c r="D539">
        <v>265</v>
      </c>
      <c r="E539">
        <v>265</v>
      </c>
      <c r="F539">
        <v>265</v>
      </c>
      <c r="G539">
        <v>100</v>
      </c>
      <c r="I539" t="s">
        <v>741</v>
      </c>
      <c r="J539" s="22">
        <v>45118</v>
      </c>
      <c r="K539">
        <v>44691.46</v>
      </c>
      <c r="L539">
        <v>45250.48</v>
      </c>
      <c r="M539">
        <v>44691.46</v>
      </c>
      <c r="N539">
        <v>45155.79</v>
      </c>
      <c r="O539">
        <v>248170894</v>
      </c>
    </row>
    <row r="540" spans="1:15" x14ac:dyDescent="0.3">
      <c r="A540" t="s">
        <v>740</v>
      </c>
      <c r="B540" s="22">
        <v>44950</v>
      </c>
      <c r="C540">
        <v>272</v>
      </c>
      <c r="D540">
        <v>272</v>
      </c>
      <c r="E540">
        <v>265</v>
      </c>
      <c r="F540">
        <v>265.5</v>
      </c>
      <c r="G540">
        <v>2300</v>
      </c>
      <c r="I540" t="s">
        <v>741</v>
      </c>
      <c r="J540" s="22">
        <v>45117</v>
      </c>
      <c r="K540">
        <v>44275.02</v>
      </c>
      <c r="L540">
        <v>44601.78</v>
      </c>
      <c r="M540">
        <v>44260.1</v>
      </c>
      <c r="N540">
        <v>44585.120000000003</v>
      </c>
      <c r="O540">
        <v>183245879</v>
      </c>
    </row>
    <row r="541" spans="1:15" x14ac:dyDescent="0.3">
      <c r="A541" t="s">
        <v>740</v>
      </c>
      <c r="B541" s="22">
        <v>44951</v>
      </c>
      <c r="C541">
        <v>274.99</v>
      </c>
      <c r="D541">
        <v>275.5</v>
      </c>
      <c r="E541">
        <v>274.99</v>
      </c>
      <c r="F541">
        <v>274.99</v>
      </c>
      <c r="G541">
        <v>2200</v>
      </c>
      <c r="I541" t="s">
        <v>741</v>
      </c>
      <c r="J541" s="22">
        <v>45114</v>
      </c>
      <c r="K541">
        <v>44179.14</v>
      </c>
      <c r="L541">
        <v>44293.51</v>
      </c>
      <c r="M541">
        <v>44086.74</v>
      </c>
      <c r="N541">
        <v>44207.31</v>
      </c>
      <c r="O541">
        <v>115725141</v>
      </c>
    </row>
    <row r="542" spans="1:15" x14ac:dyDescent="0.3">
      <c r="A542" t="s">
        <v>740</v>
      </c>
      <c r="B542" s="22">
        <v>44952</v>
      </c>
      <c r="C542">
        <v>278</v>
      </c>
      <c r="D542">
        <v>278</v>
      </c>
      <c r="E542">
        <v>273</v>
      </c>
      <c r="F542">
        <v>274.13</v>
      </c>
      <c r="G542">
        <v>2500</v>
      </c>
      <c r="I542" t="s">
        <v>741</v>
      </c>
      <c r="J542" s="22">
        <v>45113</v>
      </c>
      <c r="K542">
        <v>43691.55</v>
      </c>
      <c r="L542">
        <v>44212.77</v>
      </c>
      <c r="M542">
        <v>43550.14</v>
      </c>
      <c r="N542">
        <v>44178.85</v>
      </c>
      <c r="O542">
        <v>166226008</v>
      </c>
    </row>
    <row r="543" spans="1:15" x14ac:dyDescent="0.3">
      <c r="A543" t="s">
        <v>740</v>
      </c>
      <c r="B543" s="22">
        <v>44953</v>
      </c>
      <c r="C543">
        <v>288.99</v>
      </c>
      <c r="D543">
        <v>288.99</v>
      </c>
      <c r="E543">
        <v>265</v>
      </c>
      <c r="F543">
        <v>268.7</v>
      </c>
      <c r="G543">
        <v>3500</v>
      </c>
      <c r="I543" t="s">
        <v>741</v>
      </c>
      <c r="J543" s="22">
        <v>45112</v>
      </c>
      <c r="K543">
        <v>43536.6</v>
      </c>
      <c r="L543">
        <v>44041.26</v>
      </c>
      <c r="M543">
        <v>43464.06</v>
      </c>
      <c r="N543">
        <v>43552.83</v>
      </c>
      <c r="O543">
        <v>181239464</v>
      </c>
    </row>
    <row r="544" spans="1:15" x14ac:dyDescent="0.3">
      <c r="A544" t="s">
        <v>740</v>
      </c>
      <c r="B544" s="22">
        <v>44956</v>
      </c>
      <c r="C544">
        <v>268</v>
      </c>
      <c r="D544">
        <v>268.13</v>
      </c>
      <c r="E544">
        <v>268</v>
      </c>
      <c r="F544">
        <v>268.13</v>
      </c>
      <c r="G544">
        <v>500</v>
      </c>
      <c r="I544" t="s">
        <v>741</v>
      </c>
      <c r="J544" s="22">
        <v>45111</v>
      </c>
      <c r="K544">
        <v>44511.519999999997</v>
      </c>
      <c r="L544">
        <v>44511.519999999997</v>
      </c>
      <c r="M544">
        <v>43488.37</v>
      </c>
      <c r="N544">
        <v>43557.01</v>
      </c>
      <c r="O544">
        <v>245524380</v>
      </c>
    </row>
    <row r="545" spans="1:15" x14ac:dyDescent="0.3">
      <c r="A545" t="s">
        <v>740</v>
      </c>
      <c r="B545" s="22">
        <v>44957</v>
      </c>
      <c r="C545">
        <v>280</v>
      </c>
      <c r="D545">
        <v>280.01</v>
      </c>
      <c r="E545">
        <v>280</v>
      </c>
      <c r="F545">
        <v>280.01</v>
      </c>
      <c r="G545">
        <v>400</v>
      </c>
      <c r="I545" t="s">
        <v>741</v>
      </c>
      <c r="J545" s="22">
        <v>45110</v>
      </c>
      <c r="K545">
        <v>43683.78</v>
      </c>
      <c r="L545">
        <v>43933.94</v>
      </c>
      <c r="M545">
        <v>43404.69</v>
      </c>
      <c r="N545">
        <v>43899</v>
      </c>
      <c r="O545">
        <v>169579716</v>
      </c>
    </row>
    <row r="546" spans="1:15" x14ac:dyDescent="0.3">
      <c r="A546" t="s">
        <v>740</v>
      </c>
      <c r="B546" s="22">
        <v>44958</v>
      </c>
      <c r="C546">
        <v>280</v>
      </c>
      <c r="D546">
        <v>286</v>
      </c>
      <c r="E546">
        <v>276</v>
      </c>
      <c r="F546">
        <v>279</v>
      </c>
      <c r="G546">
        <v>500</v>
      </c>
      <c r="I546" t="s">
        <v>741</v>
      </c>
      <c r="J546" s="22">
        <v>45104</v>
      </c>
      <c r="K546">
        <v>41431.86</v>
      </c>
      <c r="L546">
        <v>41606.25</v>
      </c>
      <c r="M546">
        <v>41208.19</v>
      </c>
      <c r="N546">
        <v>41452.68</v>
      </c>
      <c r="O546">
        <v>138020803</v>
      </c>
    </row>
    <row r="547" spans="1:15" x14ac:dyDescent="0.3">
      <c r="A547" t="s">
        <v>740</v>
      </c>
      <c r="B547" s="22">
        <v>44959</v>
      </c>
      <c r="C547">
        <v>280</v>
      </c>
      <c r="D547">
        <v>280</v>
      </c>
      <c r="E547">
        <v>280</v>
      </c>
      <c r="F547">
        <v>280</v>
      </c>
      <c r="G547">
        <v>100</v>
      </c>
      <c r="I547" t="s">
        <v>741</v>
      </c>
      <c r="J547" s="22">
        <v>45103</v>
      </c>
      <c r="K547">
        <v>40334.050000000003</v>
      </c>
      <c r="L547">
        <v>41491.870000000003</v>
      </c>
      <c r="M547">
        <v>40334.050000000003</v>
      </c>
      <c r="N547">
        <v>41437.1</v>
      </c>
      <c r="O547">
        <v>122322431</v>
      </c>
    </row>
    <row r="548" spans="1:15" x14ac:dyDescent="0.3">
      <c r="A548" t="s">
        <v>740</v>
      </c>
      <c r="B548" s="22">
        <v>44963</v>
      </c>
      <c r="C548">
        <v>287.49</v>
      </c>
      <c r="D548">
        <v>287.5</v>
      </c>
      <c r="E548">
        <v>280</v>
      </c>
      <c r="F548">
        <v>280</v>
      </c>
      <c r="G548">
        <v>800</v>
      </c>
      <c r="I548" t="s">
        <v>741</v>
      </c>
      <c r="J548" s="22">
        <v>45100</v>
      </c>
      <c r="K548">
        <v>40175.949999999997</v>
      </c>
      <c r="L548">
        <v>40235.57</v>
      </c>
      <c r="M548">
        <v>39894.42</v>
      </c>
      <c r="N548">
        <v>40065.32</v>
      </c>
      <c r="O548">
        <v>59550498</v>
      </c>
    </row>
    <row r="549" spans="1:15" x14ac:dyDescent="0.3">
      <c r="A549" t="s">
        <v>740</v>
      </c>
      <c r="B549" s="22">
        <v>44964</v>
      </c>
      <c r="C549">
        <v>280</v>
      </c>
      <c r="D549">
        <v>280</v>
      </c>
      <c r="E549">
        <v>273</v>
      </c>
      <c r="F549">
        <v>273</v>
      </c>
      <c r="G549">
        <v>6000</v>
      </c>
      <c r="I549" t="s">
        <v>741</v>
      </c>
      <c r="J549" s="22">
        <v>45099</v>
      </c>
      <c r="K549">
        <v>40231.160000000003</v>
      </c>
      <c r="L549">
        <v>40378.589999999997</v>
      </c>
      <c r="M549">
        <v>40091.379999999997</v>
      </c>
      <c r="N549">
        <v>40152.050000000003</v>
      </c>
      <c r="O549">
        <v>65604886</v>
      </c>
    </row>
    <row r="550" spans="1:15" x14ac:dyDescent="0.3">
      <c r="A550" t="s">
        <v>740</v>
      </c>
      <c r="B550" s="22">
        <v>44965</v>
      </c>
      <c r="C550">
        <v>273.51</v>
      </c>
      <c r="D550">
        <v>290</v>
      </c>
      <c r="E550">
        <v>273</v>
      </c>
      <c r="F550">
        <v>277.2</v>
      </c>
      <c r="G550">
        <v>2300</v>
      </c>
      <c r="I550" t="s">
        <v>741</v>
      </c>
      <c r="J550" s="22">
        <v>45098</v>
      </c>
      <c r="K550">
        <v>40693.22</v>
      </c>
      <c r="L550">
        <v>40804.870000000003</v>
      </c>
      <c r="M550">
        <v>40191.24</v>
      </c>
      <c r="N550">
        <v>40220.79</v>
      </c>
      <c r="O550">
        <v>47517062</v>
      </c>
    </row>
    <row r="551" spans="1:15" x14ac:dyDescent="0.3">
      <c r="A551" t="s">
        <v>740</v>
      </c>
      <c r="B551" s="22">
        <v>44966</v>
      </c>
      <c r="C551">
        <v>280</v>
      </c>
      <c r="D551">
        <v>290</v>
      </c>
      <c r="E551">
        <v>277.2</v>
      </c>
      <c r="F551">
        <v>280.01</v>
      </c>
      <c r="G551">
        <v>1900</v>
      </c>
      <c r="I551" t="s">
        <v>741</v>
      </c>
      <c r="J551" s="22">
        <v>45097</v>
      </c>
      <c r="K551">
        <v>40638.86</v>
      </c>
      <c r="L551">
        <v>40739.97</v>
      </c>
      <c r="M551">
        <v>40507.18</v>
      </c>
      <c r="N551">
        <v>40653.03</v>
      </c>
      <c r="O551">
        <v>73767501</v>
      </c>
    </row>
    <row r="552" spans="1:15" x14ac:dyDescent="0.3">
      <c r="A552" t="s">
        <v>740</v>
      </c>
      <c r="B552" s="22">
        <v>44967</v>
      </c>
      <c r="C552">
        <v>259.01</v>
      </c>
      <c r="D552">
        <v>289</v>
      </c>
      <c r="E552">
        <v>259.01</v>
      </c>
      <c r="F552">
        <v>288.99</v>
      </c>
      <c r="G552">
        <v>1000</v>
      </c>
      <c r="I552" t="s">
        <v>741</v>
      </c>
      <c r="J552" s="22">
        <v>45096</v>
      </c>
      <c r="K552">
        <v>41411.760000000002</v>
      </c>
      <c r="L552">
        <v>41484.32</v>
      </c>
      <c r="M552">
        <v>41610.269999999997</v>
      </c>
      <c r="N552">
        <v>40621.21</v>
      </c>
      <c r="O552">
        <v>93209138</v>
      </c>
    </row>
    <row r="553" spans="1:15" x14ac:dyDescent="0.3">
      <c r="A553" t="s">
        <v>740</v>
      </c>
      <c r="B553" s="22">
        <v>44971</v>
      </c>
      <c r="C553">
        <v>285</v>
      </c>
      <c r="D553">
        <v>288.99</v>
      </c>
      <c r="E553">
        <v>281</v>
      </c>
      <c r="F553">
        <v>281</v>
      </c>
      <c r="G553">
        <v>300</v>
      </c>
      <c r="I553" t="s">
        <v>741</v>
      </c>
      <c r="J553" s="22">
        <v>45093</v>
      </c>
      <c r="K553">
        <v>41462.22</v>
      </c>
      <c r="L553">
        <v>41612.67</v>
      </c>
      <c r="M553">
        <v>41280.160000000003</v>
      </c>
      <c r="N553">
        <v>41301.29</v>
      </c>
      <c r="O553">
        <v>60077517</v>
      </c>
    </row>
    <row r="554" spans="1:15" x14ac:dyDescent="0.3">
      <c r="A554" t="s">
        <v>740</v>
      </c>
      <c r="B554" s="22">
        <v>44972</v>
      </c>
      <c r="C554">
        <v>281.01</v>
      </c>
      <c r="D554">
        <v>281.01</v>
      </c>
      <c r="E554">
        <v>281.01</v>
      </c>
      <c r="F554">
        <v>281.01</v>
      </c>
      <c r="G554">
        <v>100</v>
      </c>
      <c r="I554" t="s">
        <v>741</v>
      </c>
      <c r="J554" s="22">
        <v>45092</v>
      </c>
      <c r="K554">
        <v>41631.57</v>
      </c>
      <c r="L554">
        <v>41639.33</v>
      </c>
      <c r="M554">
        <v>41269.120000000003</v>
      </c>
      <c r="N554">
        <v>41369.160000000003</v>
      </c>
      <c r="O554">
        <v>44870622</v>
      </c>
    </row>
    <row r="555" spans="1:15" x14ac:dyDescent="0.3">
      <c r="A555" t="s">
        <v>740</v>
      </c>
      <c r="B555" s="22">
        <v>44973</v>
      </c>
      <c r="C555">
        <v>276.01</v>
      </c>
      <c r="D555">
        <v>276.01</v>
      </c>
      <c r="E555">
        <v>276</v>
      </c>
      <c r="F555">
        <v>276</v>
      </c>
      <c r="G555">
        <v>200</v>
      </c>
      <c r="I555" t="s">
        <v>741</v>
      </c>
      <c r="J555" s="22">
        <v>45091</v>
      </c>
      <c r="K555">
        <v>41594.97</v>
      </c>
      <c r="L555">
        <v>41744.43</v>
      </c>
      <c r="M555">
        <v>41448.61</v>
      </c>
      <c r="N555">
        <v>41514.44</v>
      </c>
      <c r="O555">
        <v>40598045</v>
      </c>
    </row>
    <row r="556" spans="1:15" x14ac:dyDescent="0.3">
      <c r="A556" t="s">
        <v>740</v>
      </c>
      <c r="B556" s="22">
        <v>44974</v>
      </c>
      <c r="C556">
        <v>270</v>
      </c>
      <c r="D556">
        <v>287</v>
      </c>
      <c r="E556">
        <v>270</v>
      </c>
      <c r="F556">
        <v>280.01</v>
      </c>
      <c r="G556">
        <v>3100</v>
      </c>
      <c r="I556" t="s">
        <v>741</v>
      </c>
      <c r="J556" s="22">
        <v>45090</v>
      </c>
      <c r="K556">
        <v>41887.599999999999</v>
      </c>
      <c r="L556">
        <v>42025.53</v>
      </c>
      <c r="M556">
        <v>41522.629999999997</v>
      </c>
      <c r="N556">
        <v>41538.720000000001</v>
      </c>
      <c r="O556">
        <v>61679101</v>
      </c>
    </row>
    <row r="557" spans="1:15" x14ac:dyDescent="0.3">
      <c r="A557" t="s">
        <v>740</v>
      </c>
      <c r="B557" s="22">
        <v>44977</v>
      </c>
      <c r="C557">
        <v>280</v>
      </c>
      <c r="D557">
        <v>280</v>
      </c>
      <c r="E557">
        <v>280</v>
      </c>
      <c r="F557">
        <v>280</v>
      </c>
      <c r="G557">
        <v>400</v>
      </c>
      <c r="I557" t="s">
        <v>741</v>
      </c>
      <c r="J557" s="22">
        <v>45089</v>
      </c>
      <c r="K557">
        <v>41915.660000000003</v>
      </c>
      <c r="L557">
        <v>42029.14</v>
      </c>
      <c r="M557">
        <v>41715.31</v>
      </c>
      <c r="N557">
        <v>41782.92</v>
      </c>
      <c r="O557">
        <v>83268798</v>
      </c>
    </row>
    <row r="558" spans="1:15" x14ac:dyDescent="0.3">
      <c r="A558" t="s">
        <v>740</v>
      </c>
      <c r="B558" s="22">
        <v>44979</v>
      </c>
      <c r="C558">
        <v>280</v>
      </c>
      <c r="D558">
        <v>280</v>
      </c>
      <c r="E558">
        <v>280</v>
      </c>
      <c r="F558">
        <v>280</v>
      </c>
      <c r="G558">
        <v>400</v>
      </c>
      <c r="I558" t="s">
        <v>741</v>
      </c>
      <c r="J558" s="22">
        <v>45086</v>
      </c>
      <c r="K558">
        <v>41735.08</v>
      </c>
      <c r="L558">
        <v>41931.82</v>
      </c>
      <c r="M558">
        <v>41677.14</v>
      </c>
      <c r="N558">
        <v>41904.199999999997</v>
      </c>
      <c r="O558">
        <v>78778532</v>
      </c>
    </row>
    <row r="559" spans="1:15" x14ac:dyDescent="0.3">
      <c r="A559" t="s">
        <v>740</v>
      </c>
      <c r="B559" s="22">
        <v>44980</v>
      </c>
      <c r="C559">
        <v>280.97000000000003</v>
      </c>
      <c r="D559">
        <v>280.97000000000003</v>
      </c>
      <c r="E559">
        <v>280.87</v>
      </c>
      <c r="F559">
        <v>280.87</v>
      </c>
      <c r="G559">
        <v>200</v>
      </c>
      <c r="I559" t="s">
        <v>741</v>
      </c>
      <c r="J559" s="22">
        <v>45085</v>
      </c>
      <c r="K559">
        <v>42307.11</v>
      </c>
      <c r="L559">
        <v>42307.11</v>
      </c>
      <c r="M559">
        <v>41648.83</v>
      </c>
      <c r="N559">
        <v>41686.46</v>
      </c>
      <c r="O559">
        <v>101054090</v>
      </c>
    </row>
    <row r="560" spans="1:15" x14ac:dyDescent="0.3">
      <c r="A560" t="s">
        <v>740</v>
      </c>
      <c r="B560" s="22">
        <v>44981</v>
      </c>
      <c r="C560">
        <v>278</v>
      </c>
      <c r="D560">
        <v>278</v>
      </c>
      <c r="E560">
        <v>278</v>
      </c>
      <c r="F560">
        <v>278</v>
      </c>
      <c r="G560">
        <v>200</v>
      </c>
      <c r="I560" t="s">
        <v>741</v>
      </c>
      <c r="J560" s="22">
        <v>45084</v>
      </c>
      <c r="K560">
        <v>41975.360000000001</v>
      </c>
      <c r="L560">
        <v>42231.63</v>
      </c>
      <c r="M560">
        <v>41924.480000000003</v>
      </c>
      <c r="N560">
        <v>42142.71</v>
      </c>
      <c r="O560">
        <v>117407005</v>
      </c>
    </row>
    <row r="561" spans="1:15" x14ac:dyDescent="0.3">
      <c r="A561" t="s">
        <v>740</v>
      </c>
      <c r="B561" s="22">
        <v>44985</v>
      </c>
      <c r="C561">
        <v>270.10000000000002</v>
      </c>
      <c r="D561">
        <v>270.10000000000002</v>
      </c>
      <c r="E561">
        <v>268.5</v>
      </c>
      <c r="F561">
        <v>269.5</v>
      </c>
      <c r="G561">
        <v>1400</v>
      </c>
      <c r="I561" t="s">
        <v>741</v>
      </c>
      <c r="J561" s="22">
        <v>45083</v>
      </c>
      <c r="K561">
        <v>41752.639999999999</v>
      </c>
      <c r="L561">
        <v>42026.94</v>
      </c>
      <c r="M561">
        <v>41751.199999999997</v>
      </c>
      <c r="N561">
        <v>41923.46</v>
      </c>
      <c r="O561">
        <v>122487335</v>
      </c>
    </row>
    <row r="562" spans="1:15" x14ac:dyDescent="0.3">
      <c r="A562" t="s">
        <v>740</v>
      </c>
      <c r="B562" s="22">
        <v>44987</v>
      </c>
      <c r="C562">
        <v>265</v>
      </c>
      <c r="D562">
        <v>266.01</v>
      </c>
      <c r="E562">
        <v>265</v>
      </c>
      <c r="F562">
        <v>265.75</v>
      </c>
      <c r="G562">
        <v>3700</v>
      </c>
      <c r="I562" t="s">
        <v>741</v>
      </c>
      <c r="J562" s="22">
        <v>45082</v>
      </c>
      <c r="K562">
        <v>41390.47</v>
      </c>
      <c r="L562">
        <v>41681.68</v>
      </c>
      <c r="M562">
        <v>41375.57</v>
      </c>
      <c r="N562">
        <v>41667.94</v>
      </c>
      <c r="O562">
        <v>81528663</v>
      </c>
    </row>
    <row r="563" spans="1:15" x14ac:dyDescent="0.3">
      <c r="A563" t="s">
        <v>740</v>
      </c>
      <c r="B563" s="22">
        <v>44988</v>
      </c>
      <c r="C563">
        <v>265</v>
      </c>
      <c r="D563">
        <v>266</v>
      </c>
      <c r="E563">
        <v>265</v>
      </c>
      <c r="F563">
        <v>265.2</v>
      </c>
      <c r="G563">
        <v>2200</v>
      </c>
      <c r="I563" t="s">
        <v>741</v>
      </c>
      <c r="J563" s="22">
        <v>45079</v>
      </c>
      <c r="K563">
        <v>41258.43</v>
      </c>
      <c r="L563">
        <v>41403.43</v>
      </c>
      <c r="M563">
        <v>41237.410000000003</v>
      </c>
      <c r="N563">
        <v>41352.980000000003</v>
      </c>
      <c r="O563">
        <v>67590495</v>
      </c>
    </row>
    <row r="564" spans="1:15" x14ac:dyDescent="0.3">
      <c r="A564" t="s">
        <v>740</v>
      </c>
      <c r="B564" s="22">
        <v>44991</v>
      </c>
      <c r="C564">
        <v>283</v>
      </c>
      <c r="D564">
        <v>283</v>
      </c>
      <c r="E564">
        <v>265.35000000000002</v>
      </c>
      <c r="F564">
        <v>266.01</v>
      </c>
      <c r="G564">
        <v>2400</v>
      </c>
      <c r="I564" t="s">
        <v>741</v>
      </c>
      <c r="J564" s="22">
        <v>45078</v>
      </c>
      <c r="K564">
        <v>41388.199999999997</v>
      </c>
      <c r="L564">
        <v>41481.53</v>
      </c>
      <c r="M564">
        <v>41226.94</v>
      </c>
      <c r="N564">
        <v>41226.769999999997</v>
      </c>
      <c r="O564">
        <v>49182996</v>
      </c>
    </row>
    <row r="565" spans="1:15" x14ac:dyDescent="0.3">
      <c r="A565" t="s">
        <v>740</v>
      </c>
      <c r="B565" s="22">
        <v>44992</v>
      </c>
      <c r="C565">
        <v>264.02999999999997</v>
      </c>
      <c r="D565">
        <v>264.02999999999997</v>
      </c>
      <c r="E565">
        <v>264.02999999999997</v>
      </c>
      <c r="F565">
        <v>264.02999999999997</v>
      </c>
      <c r="G565">
        <v>100</v>
      </c>
      <c r="I565" t="s">
        <v>741</v>
      </c>
      <c r="J565" s="22">
        <v>45077</v>
      </c>
      <c r="K565">
        <v>41736.69</v>
      </c>
      <c r="L565">
        <v>41852.230000000003</v>
      </c>
      <c r="M565">
        <v>41265.03</v>
      </c>
      <c r="N565">
        <v>41330.559999999998</v>
      </c>
      <c r="O565">
        <v>90800279</v>
      </c>
    </row>
    <row r="566" spans="1:15" x14ac:dyDescent="0.3">
      <c r="A566" t="s">
        <v>740</v>
      </c>
      <c r="B566" s="22">
        <v>44993</v>
      </c>
      <c r="C566">
        <v>261.2</v>
      </c>
      <c r="D566">
        <v>261.2</v>
      </c>
      <c r="E566">
        <v>261.2</v>
      </c>
      <c r="F566">
        <v>261.2</v>
      </c>
      <c r="G566">
        <v>200</v>
      </c>
      <c r="I566" t="s">
        <v>741</v>
      </c>
      <c r="J566" s="22">
        <v>45076</v>
      </c>
      <c r="K566">
        <v>41362.07</v>
      </c>
      <c r="L566">
        <v>41693.46</v>
      </c>
      <c r="M566">
        <v>41362.06</v>
      </c>
      <c r="N566">
        <v>41671.65</v>
      </c>
      <c r="O566">
        <v>104070259</v>
      </c>
    </row>
    <row r="567" spans="1:15" x14ac:dyDescent="0.3">
      <c r="A567" t="s">
        <v>740</v>
      </c>
      <c r="B567" s="22">
        <v>44994</v>
      </c>
      <c r="C567">
        <v>258.01</v>
      </c>
      <c r="D567">
        <v>280.79000000000002</v>
      </c>
      <c r="E567">
        <v>258.01</v>
      </c>
      <c r="F567">
        <v>280.79000000000002</v>
      </c>
      <c r="G567">
        <v>2400</v>
      </c>
      <c r="I567" t="s">
        <v>741</v>
      </c>
      <c r="J567" s="22">
        <v>45075</v>
      </c>
      <c r="K567">
        <v>41005.15</v>
      </c>
      <c r="L567">
        <v>41649.129999999997</v>
      </c>
      <c r="M567">
        <v>41005.15</v>
      </c>
      <c r="N567">
        <v>41340.06</v>
      </c>
      <c r="O567">
        <v>95414355</v>
      </c>
    </row>
    <row r="568" spans="1:15" x14ac:dyDescent="0.3">
      <c r="A568" t="s">
        <v>740</v>
      </c>
      <c r="B568" s="22">
        <v>44995</v>
      </c>
      <c r="C568">
        <v>278.99</v>
      </c>
      <c r="D568">
        <v>280</v>
      </c>
      <c r="E568">
        <v>278.99</v>
      </c>
      <c r="F568">
        <v>279</v>
      </c>
      <c r="G568">
        <v>700</v>
      </c>
      <c r="I568" t="s">
        <v>741</v>
      </c>
      <c r="J568" s="22">
        <v>45072</v>
      </c>
      <c r="K568">
        <v>41055.620000000003</v>
      </c>
      <c r="L568">
        <v>41148.559999999998</v>
      </c>
      <c r="M568">
        <v>40783.79</v>
      </c>
      <c r="N568">
        <v>40964.54</v>
      </c>
      <c r="O568">
        <v>107421013</v>
      </c>
    </row>
    <row r="569" spans="1:15" x14ac:dyDescent="0.3">
      <c r="A569" t="s">
        <v>740</v>
      </c>
      <c r="B569" s="22">
        <v>44998</v>
      </c>
      <c r="C569">
        <v>279</v>
      </c>
      <c r="D569">
        <v>280</v>
      </c>
      <c r="E569">
        <v>279</v>
      </c>
      <c r="F569">
        <v>280</v>
      </c>
      <c r="G569">
        <v>400</v>
      </c>
      <c r="I569" t="s">
        <v>741</v>
      </c>
      <c r="J569" s="22">
        <v>45071</v>
      </c>
      <c r="K569">
        <v>41165.06</v>
      </c>
      <c r="L569">
        <v>41219.019999999997</v>
      </c>
      <c r="M569">
        <v>40956.870000000003</v>
      </c>
      <c r="N569">
        <v>41029.019999999997</v>
      </c>
      <c r="O569">
        <v>66782330</v>
      </c>
    </row>
    <row r="570" spans="1:15" x14ac:dyDescent="0.3">
      <c r="A570" t="s">
        <v>740</v>
      </c>
      <c r="B570" s="22">
        <v>44999</v>
      </c>
      <c r="C570">
        <v>279.02</v>
      </c>
      <c r="D570">
        <v>279.02</v>
      </c>
      <c r="E570">
        <v>269.26</v>
      </c>
      <c r="F570">
        <v>269.26</v>
      </c>
      <c r="G570">
        <v>200</v>
      </c>
      <c r="I570" t="s">
        <v>741</v>
      </c>
      <c r="J570" s="22">
        <v>45070</v>
      </c>
      <c r="K570">
        <v>41128.92</v>
      </c>
      <c r="L570">
        <v>41342.230000000003</v>
      </c>
      <c r="M570">
        <v>41064.400000000001</v>
      </c>
      <c r="N570">
        <v>41117.32</v>
      </c>
      <c r="O570">
        <v>40319317</v>
      </c>
    </row>
    <row r="571" spans="1:15" x14ac:dyDescent="0.3">
      <c r="A571" t="s">
        <v>740</v>
      </c>
      <c r="B571" s="22">
        <v>45000</v>
      </c>
      <c r="C571">
        <v>273</v>
      </c>
      <c r="D571">
        <v>273</v>
      </c>
      <c r="E571">
        <v>269.26</v>
      </c>
      <c r="F571">
        <v>273</v>
      </c>
      <c r="G571">
        <v>300</v>
      </c>
      <c r="I571" t="s">
        <v>741</v>
      </c>
      <c r="J571" s="22">
        <v>45069</v>
      </c>
      <c r="K571">
        <v>41224.39</v>
      </c>
      <c r="L571">
        <v>41295.64</v>
      </c>
      <c r="M571">
        <v>41098.699999999997</v>
      </c>
      <c r="N571">
        <v>41099.300000000003</v>
      </c>
      <c r="O571">
        <v>43773934</v>
      </c>
    </row>
    <row r="572" spans="1:15" x14ac:dyDescent="0.3">
      <c r="A572" t="s">
        <v>740</v>
      </c>
      <c r="B572" s="22">
        <v>45001</v>
      </c>
      <c r="C572">
        <v>280</v>
      </c>
      <c r="D572">
        <v>280</v>
      </c>
      <c r="E572">
        <v>270</v>
      </c>
      <c r="F572">
        <v>270</v>
      </c>
      <c r="G572">
        <v>1000</v>
      </c>
      <c r="I572" t="s">
        <v>741</v>
      </c>
      <c r="J572" s="22">
        <v>45068</v>
      </c>
      <c r="K572">
        <v>41600.629999999997</v>
      </c>
      <c r="L572">
        <v>41690.269999999997</v>
      </c>
      <c r="M572">
        <v>41155.47</v>
      </c>
      <c r="N572">
        <v>41195.06</v>
      </c>
      <c r="O572">
        <v>47159489</v>
      </c>
    </row>
    <row r="573" spans="1:15" x14ac:dyDescent="0.3">
      <c r="A573" t="s">
        <v>740</v>
      </c>
      <c r="B573" s="22">
        <v>45005</v>
      </c>
      <c r="C573">
        <v>268</v>
      </c>
      <c r="D573">
        <v>268</v>
      </c>
      <c r="E573">
        <v>268</v>
      </c>
      <c r="F573">
        <v>268</v>
      </c>
      <c r="G573">
        <v>100</v>
      </c>
      <c r="I573" t="s">
        <v>741</v>
      </c>
      <c r="J573" s="22">
        <v>45065</v>
      </c>
      <c r="K573">
        <v>41462.639999999999</v>
      </c>
      <c r="L573">
        <v>41628.78</v>
      </c>
      <c r="M573">
        <v>41354.33</v>
      </c>
      <c r="N573">
        <v>41599.18</v>
      </c>
      <c r="O573">
        <v>54445137</v>
      </c>
    </row>
    <row r="574" spans="1:15" x14ac:dyDescent="0.3">
      <c r="A574" t="s">
        <v>740</v>
      </c>
      <c r="B574" s="22">
        <v>45007</v>
      </c>
      <c r="C574">
        <v>268.91000000000003</v>
      </c>
      <c r="D574">
        <v>275</v>
      </c>
      <c r="E574">
        <v>265</v>
      </c>
      <c r="F574">
        <v>275</v>
      </c>
      <c r="G574">
        <v>2000</v>
      </c>
      <c r="I574" t="s">
        <v>741</v>
      </c>
      <c r="J574" s="22">
        <v>45064</v>
      </c>
      <c r="K574">
        <v>41878.589999999997</v>
      </c>
      <c r="L574">
        <v>41964.26</v>
      </c>
      <c r="M574">
        <v>41411.629999999997</v>
      </c>
      <c r="N574">
        <v>41442.07</v>
      </c>
      <c r="O574">
        <v>49251803</v>
      </c>
    </row>
    <row r="575" spans="1:15" x14ac:dyDescent="0.3">
      <c r="A575" t="s">
        <v>740</v>
      </c>
      <c r="B575" s="22">
        <v>45012</v>
      </c>
      <c r="C575">
        <v>275</v>
      </c>
      <c r="D575">
        <v>275</v>
      </c>
      <c r="E575">
        <v>275</v>
      </c>
      <c r="F575">
        <v>275</v>
      </c>
      <c r="G575">
        <v>200</v>
      </c>
      <c r="I575" t="s">
        <v>741</v>
      </c>
      <c r="J575" s="22">
        <v>45063</v>
      </c>
      <c r="K575">
        <v>42083.63</v>
      </c>
      <c r="L575">
        <v>42110.03</v>
      </c>
      <c r="M575">
        <v>41818.33</v>
      </c>
      <c r="N575">
        <v>41833.660000000003</v>
      </c>
      <c r="O575">
        <v>55085917</v>
      </c>
    </row>
    <row r="576" spans="1:15" x14ac:dyDescent="0.3">
      <c r="A576" t="s">
        <v>740</v>
      </c>
      <c r="B576" s="22">
        <v>45013</v>
      </c>
      <c r="C576">
        <v>265.07</v>
      </c>
      <c r="D576">
        <v>265.07</v>
      </c>
      <c r="E576">
        <v>265.07</v>
      </c>
      <c r="F576">
        <v>265.07</v>
      </c>
      <c r="G576">
        <v>100</v>
      </c>
      <c r="I576" t="s">
        <v>741</v>
      </c>
      <c r="J576" s="22">
        <v>45062</v>
      </c>
      <c r="K576">
        <v>41827.94</v>
      </c>
      <c r="L576">
        <v>42081.57</v>
      </c>
      <c r="M576">
        <v>41817.01</v>
      </c>
      <c r="N576">
        <v>42006.239999999998</v>
      </c>
      <c r="O576">
        <v>101393475</v>
      </c>
    </row>
    <row r="577" spans="1:15" x14ac:dyDescent="0.3">
      <c r="A577" t="s">
        <v>740</v>
      </c>
      <c r="B577" s="22">
        <v>45014</v>
      </c>
      <c r="C577">
        <v>265.01</v>
      </c>
      <c r="D577">
        <v>275</v>
      </c>
      <c r="E577">
        <v>265.01</v>
      </c>
      <c r="F577">
        <v>275</v>
      </c>
      <c r="G577">
        <v>700</v>
      </c>
      <c r="I577" t="s">
        <v>741</v>
      </c>
      <c r="J577" s="22">
        <v>45061</v>
      </c>
      <c r="K577">
        <v>41498.01</v>
      </c>
      <c r="L577">
        <v>41716.25</v>
      </c>
      <c r="M577">
        <v>41310.19</v>
      </c>
      <c r="N577">
        <v>41718.42</v>
      </c>
      <c r="O577">
        <v>49988471</v>
      </c>
    </row>
    <row r="578" spans="1:15" x14ac:dyDescent="0.3">
      <c r="A578" t="s">
        <v>740</v>
      </c>
      <c r="B578" s="22">
        <v>45016</v>
      </c>
      <c r="C578">
        <v>265.02999999999997</v>
      </c>
      <c r="D578">
        <v>284</v>
      </c>
      <c r="E578">
        <v>265.02999999999997</v>
      </c>
      <c r="F578">
        <v>268.08999999999997</v>
      </c>
      <c r="G578">
        <v>400</v>
      </c>
      <c r="I578" t="s">
        <v>741</v>
      </c>
      <c r="J578" s="22">
        <v>45058</v>
      </c>
      <c r="K578">
        <v>41388.379999999997</v>
      </c>
      <c r="L578">
        <v>41653.160000000003</v>
      </c>
      <c r="M578">
        <v>41295.050000000003</v>
      </c>
      <c r="N578">
        <v>41487.58</v>
      </c>
      <c r="O578">
        <v>50185992</v>
      </c>
    </row>
    <row r="579" spans="1:15" x14ac:dyDescent="0.3">
      <c r="A579" t="s">
        <v>740</v>
      </c>
      <c r="B579" s="22">
        <v>45020</v>
      </c>
      <c r="C579">
        <v>270</v>
      </c>
      <c r="D579">
        <v>270</v>
      </c>
      <c r="E579">
        <v>263</v>
      </c>
      <c r="F579">
        <v>265</v>
      </c>
      <c r="G579">
        <v>1400</v>
      </c>
      <c r="I579" t="s">
        <v>741</v>
      </c>
      <c r="J579" s="22">
        <v>45057</v>
      </c>
      <c r="K579">
        <v>41175.26</v>
      </c>
      <c r="L579">
        <v>41498.769999999997</v>
      </c>
      <c r="M579">
        <v>41174.949999999997</v>
      </c>
      <c r="N579">
        <v>41325.629999999997</v>
      </c>
      <c r="O579">
        <v>38582198</v>
      </c>
    </row>
    <row r="580" spans="1:15" x14ac:dyDescent="0.3">
      <c r="A580" t="s">
        <v>740</v>
      </c>
      <c r="B580" s="22">
        <v>45021</v>
      </c>
      <c r="C580">
        <v>258.11</v>
      </c>
      <c r="D580">
        <v>259.04000000000002</v>
      </c>
      <c r="E580">
        <v>258.11</v>
      </c>
      <c r="F580">
        <v>259.04000000000002</v>
      </c>
      <c r="G580">
        <v>1200</v>
      </c>
      <c r="I580" t="s">
        <v>741</v>
      </c>
      <c r="J580" s="22">
        <v>45056</v>
      </c>
      <c r="K580">
        <v>41258.910000000003</v>
      </c>
      <c r="L580">
        <v>41407.089999999997</v>
      </c>
      <c r="M580">
        <v>41041.32</v>
      </c>
      <c r="N580">
        <v>41074.949999999997</v>
      </c>
      <c r="O580">
        <v>53035790</v>
      </c>
    </row>
    <row r="581" spans="1:15" x14ac:dyDescent="0.3">
      <c r="A581" t="s">
        <v>740</v>
      </c>
      <c r="B581" s="22">
        <v>45022</v>
      </c>
      <c r="C581">
        <v>261.99</v>
      </c>
      <c r="D581">
        <v>262</v>
      </c>
      <c r="E581">
        <v>260</v>
      </c>
      <c r="F581">
        <v>260</v>
      </c>
      <c r="G581">
        <v>800</v>
      </c>
      <c r="I581" t="s">
        <v>741</v>
      </c>
      <c r="J581" s="22">
        <v>45055</v>
      </c>
      <c r="K581">
        <v>41824.46</v>
      </c>
      <c r="L581">
        <v>41830.35</v>
      </c>
      <c r="M581">
        <v>41277.730000000003</v>
      </c>
      <c r="N581">
        <v>41373.81</v>
      </c>
      <c r="O581">
        <v>104566602</v>
      </c>
    </row>
    <row r="582" spans="1:15" x14ac:dyDescent="0.3">
      <c r="A582" t="s">
        <v>740</v>
      </c>
      <c r="B582" s="22">
        <v>45023</v>
      </c>
      <c r="C582">
        <v>260.17</v>
      </c>
      <c r="D582">
        <v>260.17</v>
      </c>
      <c r="E582">
        <v>256.10000000000002</v>
      </c>
      <c r="F582">
        <v>258.70999999999998</v>
      </c>
      <c r="G582">
        <v>600</v>
      </c>
      <c r="I582" t="s">
        <v>741</v>
      </c>
      <c r="J582" s="22">
        <v>45054</v>
      </c>
      <c r="K582">
        <v>42317.71</v>
      </c>
      <c r="L582">
        <v>42390.82</v>
      </c>
      <c r="M582">
        <v>41767.449999999997</v>
      </c>
      <c r="N582">
        <v>41829.49</v>
      </c>
      <c r="O582">
        <v>68753925</v>
      </c>
    </row>
    <row r="583" spans="1:15" x14ac:dyDescent="0.3">
      <c r="A583" t="s">
        <v>740</v>
      </c>
      <c r="B583" s="22">
        <v>45026</v>
      </c>
      <c r="C583">
        <v>260.02</v>
      </c>
      <c r="D583">
        <v>260.02</v>
      </c>
      <c r="E583">
        <v>260.01</v>
      </c>
      <c r="F583">
        <v>260.01</v>
      </c>
      <c r="G583">
        <v>200</v>
      </c>
      <c r="I583" t="s">
        <v>741</v>
      </c>
      <c r="J583" s="22">
        <v>45051</v>
      </c>
      <c r="K583">
        <v>42155.94</v>
      </c>
      <c r="L583">
        <v>42323.839999999997</v>
      </c>
      <c r="M583">
        <v>41962.9</v>
      </c>
      <c r="N583">
        <v>42241.98</v>
      </c>
      <c r="O583">
        <v>99979131</v>
      </c>
    </row>
    <row r="584" spans="1:15" x14ac:dyDescent="0.3">
      <c r="A584" t="s">
        <v>740</v>
      </c>
      <c r="B584" s="22">
        <v>45029</v>
      </c>
      <c r="C584">
        <v>260.01</v>
      </c>
      <c r="D584">
        <v>260.01</v>
      </c>
      <c r="E584">
        <v>260.01</v>
      </c>
      <c r="F584">
        <v>260.01</v>
      </c>
      <c r="G584">
        <v>100</v>
      </c>
      <c r="I584" t="s">
        <v>741</v>
      </c>
      <c r="J584" s="22">
        <v>45050</v>
      </c>
      <c r="K584">
        <v>42151.42</v>
      </c>
      <c r="L584">
        <v>42337.57</v>
      </c>
      <c r="M584">
        <v>42055.9</v>
      </c>
      <c r="N584">
        <v>42093.8</v>
      </c>
      <c r="O584">
        <v>147366578</v>
      </c>
    </row>
    <row r="585" spans="1:15" x14ac:dyDescent="0.3">
      <c r="A585" t="s">
        <v>740</v>
      </c>
      <c r="B585" s="22">
        <v>45033</v>
      </c>
      <c r="C585">
        <v>265</v>
      </c>
      <c r="D585">
        <v>274.99</v>
      </c>
      <c r="E585">
        <v>265</v>
      </c>
      <c r="F585">
        <v>274.99</v>
      </c>
      <c r="G585">
        <v>200</v>
      </c>
      <c r="I585" t="s">
        <v>741</v>
      </c>
      <c r="J585" s="22">
        <v>45049</v>
      </c>
      <c r="K585">
        <v>42076.28</v>
      </c>
      <c r="L585">
        <v>42171.68</v>
      </c>
      <c r="M585">
        <v>41914.46</v>
      </c>
      <c r="N585">
        <v>42087.93</v>
      </c>
      <c r="O585">
        <v>135523789</v>
      </c>
    </row>
    <row r="586" spans="1:15" x14ac:dyDescent="0.3">
      <c r="A586" t="s">
        <v>740</v>
      </c>
      <c r="B586" s="22">
        <v>45034</v>
      </c>
      <c r="C586">
        <v>283.81</v>
      </c>
      <c r="D586">
        <v>283.81</v>
      </c>
      <c r="E586">
        <v>283.81</v>
      </c>
      <c r="F586">
        <v>283.81</v>
      </c>
      <c r="G586">
        <v>100</v>
      </c>
      <c r="I586" t="s">
        <v>741</v>
      </c>
      <c r="J586" s="22">
        <v>45048</v>
      </c>
      <c r="K586">
        <v>41580.85</v>
      </c>
      <c r="L586">
        <v>41991.4</v>
      </c>
      <c r="M586">
        <v>41665.050000000003</v>
      </c>
      <c r="N586">
        <v>41927.64</v>
      </c>
      <c r="O586">
        <v>86718259</v>
      </c>
    </row>
    <row r="587" spans="1:15" x14ac:dyDescent="0.3">
      <c r="A587" t="s">
        <v>740</v>
      </c>
      <c r="B587" s="22">
        <v>45035</v>
      </c>
      <c r="C587">
        <v>264</v>
      </c>
      <c r="D587">
        <v>264</v>
      </c>
      <c r="E587">
        <v>264</v>
      </c>
      <c r="F587">
        <v>264</v>
      </c>
      <c r="G587">
        <v>100</v>
      </c>
      <c r="I587" t="s">
        <v>741</v>
      </c>
      <c r="J587" s="22">
        <v>45044</v>
      </c>
      <c r="K587">
        <v>41545.15</v>
      </c>
      <c r="L587">
        <v>41790.71</v>
      </c>
      <c r="M587">
        <v>41482.6</v>
      </c>
      <c r="N587">
        <v>41580.85</v>
      </c>
      <c r="O587">
        <v>126378178</v>
      </c>
    </row>
    <row r="588" spans="1:15" x14ac:dyDescent="0.3">
      <c r="A588" t="s">
        <v>740</v>
      </c>
      <c r="B588" s="22">
        <v>45043</v>
      </c>
      <c r="C588">
        <v>280</v>
      </c>
      <c r="D588">
        <v>280</v>
      </c>
      <c r="E588">
        <v>278</v>
      </c>
      <c r="F588">
        <v>280</v>
      </c>
      <c r="G588">
        <v>400</v>
      </c>
      <c r="I588" t="s">
        <v>741</v>
      </c>
      <c r="J588" s="22">
        <v>45043</v>
      </c>
      <c r="K588">
        <v>41204.629999999997</v>
      </c>
      <c r="L588">
        <v>41525.01</v>
      </c>
      <c r="M588">
        <v>41078.22</v>
      </c>
      <c r="N588">
        <v>41463.910000000003</v>
      </c>
      <c r="O588">
        <v>92486302</v>
      </c>
    </row>
    <row r="589" spans="1:15" x14ac:dyDescent="0.3">
      <c r="A589" t="s">
        <v>740</v>
      </c>
      <c r="B589" s="22">
        <v>45044</v>
      </c>
      <c r="C589">
        <v>293.99</v>
      </c>
      <c r="D589">
        <v>294</v>
      </c>
      <c r="E589">
        <v>275</v>
      </c>
      <c r="F589">
        <v>275</v>
      </c>
      <c r="G589">
        <v>3000</v>
      </c>
      <c r="I589" t="s">
        <v>741</v>
      </c>
      <c r="J589" s="22">
        <v>45042</v>
      </c>
      <c r="K589">
        <v>41237.519999999997</v>
      </c>
      <c r="L589">
        <v>41364.6</v>
      </c>
      <c r="M589">
        <v>41055.129999999997</v>
      </c>
      <c r="N589">
        <v>41099.58</v>
      </c>
      <c r="O589">
        <v>82796141</v>
      </c>
    </row>
    <row r="590" spans="1:15" x14ac:dyDescent="0.3">
      <c r="A590" t="s">
        <v>740</v>
      </c>
      <c r="B590" s="22">
        <v>45048</v>
      </c>
      <c r="C590">
        <v>280</v>
      </c>
      <c r="D590">
        <v>280</v>
      </c>
      <c r="E590">
        <v>274</v>
      </c>
      <c r="F590">
        <v>280</v>
      </c>
      <c r="G590">
        <v>900</v>
      </c>
      <c r="I590" t="s">
        <v>741</v>
      </c>
      <c r="J590" s="22">
        <v>45036</v>
      </c>
      <c r="K590">
        <v>40672.36</v>
      </c>
      <c r="L590">
        <v>41086.78</v>
      </c>
      <c r="M590">
        <v>40647.39</v>
      </c>
      <c r="N590">
        <v>41007.82</v>
      </c>
      <c r="O590">
        <v>72509719</v>
      </c>
    </row>
    <row r="591" spans="1:15" x14ac:dyDescent="0.3">
      <c r="A591" t="s">
        <v>740</v>
      </c>
      <c r="B591" s="22">
        <v>45049</v>
      </c>
      <c r="C591">
        <v>275</v>
      </c>
      <c r="D591">
        <v>280</v>
      </c>
      <c r="E591">
        <v>270</v>
      </c>
      <c r="F591">
        <v>270.02999999999997</v>
      </c>
      <c r="G591">
        <v>2100</v>
      </c>
      <c r="I591" t="s">
        <v>741</v>
      </c>
      <c r="J591" s="22">
        <v>45035</v>
      </c>
      <c r="K591">
        <v>40355</v>
      </c>
      <c r="L591">
        <v>40532.76</v>
      </c>
      <c r="M591">
        <v>40289.949999999997</v>
      </c>
      <c r="N591">
        <v>40499.339999999997</v>
      </c>
      <c r="O591">
        <v>35146342</v>
      </c>
    </row>
    <row r="592" spans="1:15" x14ac:dyDescent="0.3">
      <c r="A592" t="s">
        <v>740</v>
      </c>
      <c r="B592" s="22">
        <v>45050</v>
      </c>
      <c r="C592">
        <v>270.12</v>
      </c>
      <c r="D592">
        <v>278</v>
      </c>
      <c r="E592">
        <v>270.12</v>
      </c>
      <c r="F592">
        <v>274</v>
      </c>
      <c r="G592">
        <v>800</v>
      </c>
      <c r="I592" t="s">
        <v>741</v>
      </c>
      <c r="J592" s="22">
        <v>45034</v>
      </c>
      <c r="K592">
        <v>40293.339999999997</v>
      </c>
      <c r="L592">
        <v>40484.29</v>
      </c>
      <c r="M592">
        <v>40220.03</v>
      </c>
      <c r="N592">
        <v>40448.050000000003</v>
      </c>
      <c r="O592">
        <v>34297226</v>
      </c>
    </row>
    <row r="593" spans="1:15" x14ac:dyDescent="0.3">
      <c r="A593" t="s">
        <v>740</v>
      </c>
      <c r="B593" s="22">
        <v>45051</v>
      </c>
      <c r="C593">
        <v>271.2</v>
      </c>
      <c r="D593">
        <v>273</v>
      </c>
      <c r="E593">
        <v>264</v>
      </c>
      <c r="F593">
        <v>271.5</v>
      </c>
      <c r="G593">
        <v>2400</v>
      </c>
      <c r="I593" t="s">
        <v>741</v>
      </c>
      <c r="J593" s="22">
        <v>45033</v>
      </c>
      <c r="K593">
        <v>40302.129999999997</v>
      </c>
      <c r="L593">
        <v>40372.800000000003</v>
      </c>
      <c r="M593">
        <v>40182.370000000003</v>
      </c>
      <c r="N593">
        <v>40246.660000000003</v>
      </c>
      <c r="O593">
        <v>46917271</v>
      </c>
    </row>
    <row r="594" spans="1:15" x14ac:dyDescent="0.3">
      <c r="A594" t="s">
        <v>740</v>
      </c>
      <c r="B594" s="22">
        <v>45054</v>
      </c>
      <c r="C594">
        <v>277.5</v>
      </c>
      <c r="D594">
        <v>277.5</v>
      </c>
      <c r="E594">
        <v>272.5</v>
      </c>
      <c r="F594">
        <v>272.5</v>
      </c>
      <c r="G594">
        <v>600</v>
      </c>
      <c r="I594" t="s">
        <v>741</v>
      </c>
      <c r="J594" s="22">
        <v>45029</v>
      </c>
      <c r="K594">
        <v>40283.25</v>
      </c>
      <c r="L594">
        <v>40418.6</v>
      </c>
      <c r="M594">
        <v>40159.15</v>
      </c>
      <c r="N594">
        <v>40205.54</v>
      </c>
      <c r="O594">
        <v>45808639</v>
      </c>
    </row>
    <row r="595" spans="1:15" x14ac:dyDescent="0.3">
      <c r="A595" t="s">
        <v>740</v>
      </c>
      <c r="B595" s="22">
        <v>45055</v>
      </c>
      <c r="C595">
        <v>277</v>
      </c>
      <c r="D595">
        <v>278</v>
      </c>
      <c r="E595">
        <v>276.42</v>
      </c>
      <c r="F595">
        <v>276.42</v>
      </c>
      <c r="G595">
        <v>1000</v>
      </c>
      <c r="I595" t="s">
        <v>741</v>
      </c>
      <c r="J595" s="22">
        <v>45028</v>
      </c>
      <c r="K595">
        <v>39813.51</v>
      </c>
      <c r="L595">
        <v>40174.199999999997</v>
      </c>
      <c r="M595">
        <v>39800.47</v>
      </c>
      <c r="N595">
        <v>40126.050000000003</v>
      </c>
      <c r="O595">
        <v>46798435</v>
      </c>
    </row>
    <row r="596" spans="1:15" x14ac:dyDescent="0.3">
      <c r="A596" t="s">
        <v>740</v>
      </c>
      <c r="B596" s="22">
        <v>45056</v>
      </c>
      <c r="C596">
        <v>275</v>
      </c>
      <c r="D596">
        <v>276.42</v>
      </c>
      <c r="E596">
        <v>274</v>
      </c>
      <c r="F596">
        <v>274</v>
      </c>
      <c r="G596">
        <v>600</v>
      </c>
      <c r="I596" t="s">
        <v>741</v>
      </c>
      <c r="J596" s="22">
        <v>45027</v>
      </c>
      <c r="K596">
        <v>39903</v>
      </c>
      <c r="L596">
        <v>39920.949999999997</v>
      </c>
      <c r="M596">
        <v>39722.910000000003</v>
      </c>
      <c r="N596">
        <v>39804.71</v>
      </c>
      <c r="O596">
        <v>32180891</v>
      </c>
    </row>
    <row r="597" spans="1:15" x14ac:dyDescent="0.3">
      <c r="A597" t="s">
        <v>740</v>
      </c>
      <c r="B597" s="22">
        <v>45058</v>
      </c>
      <c r="C597">
        <v>278</v>
      </c>
      <c r="D597">
        <v>278.5</v>
      </c>
      <c r="E597">
        <v>278</v>
      </c>
      <c r="F597">
        <v>278.25</v>
      </c>
      <c r="G597">
        <v>300</v>
      </c>
      <c r="I597" t="s">
        <v>741</v>
      </c>
      <c r="J597" s="22">
        <v>45026</v>
      </c>
      <c r="K597">
        <v>40084.61</v>
      </c>
      <c r="L597">
        <v>40183.81</v>
      </c>
      <c r="M597">
        <v>39815.57</v>
      </c>
      <c r="N597">
        <v>39835.9</v>
      </c>
      <c r="O597">
        <v>34495354</v>
      </c>
    </row>
    <row r="598" spans="1:15" x14ac:dyDescent="0.3">
      <c r="A598" t="s">
        <v>740</v>
      </c>
      <c r="B598" s="22">
        <v>45061</v>
      </c>
      <c r="C598">
        <v>286</v>
      </c>
      <c r="D598">
        <v>286</v>
      </c>
      <c r="E598">
        <v>280</v>
      </c>
      <c r="F598">
        <v>284.99</v>
      </c>
      <c r="G598">
        <v>500</v>
      </c>
      <c r="I598" t="s">
        <v>741</v>
      </c>
      <c r="J598" s="22">
        <v>45023</v>
      </c>
      <c r="K598">
        <v>40439.230000000003</v>
      </c>
      <c r="L598">
        <v>40556.410000000003</v>
      </c>
      <c r="M598">
        <v>40004.35</v>
      </c>
      <c r="N598">
        <v>40049.65</v>
      </c>
      <c r="O598">
        <v>47688955</v>
      </c>
    </row>
    <row r="599" spans="1:15" x14ac:dyDescent="0.3">
      <c r="A599" t="s">
        <v>740</v>
      </c>
      <c r="B599" s="22">
        <v>45062</v>
      </c>
      <c r="C599">
        <v>280.10000000000002</v>
      </c>
      <c r="D599">
        <v>280.10000000000002</v>
      </c>
      <c r="E599">
        <v>279.5</v>
      </c>
      <c r="F599">
        <v>279.89999999999998</v>
      </c>
      <c r="G599">
        <v>2300</v>
      </c>
      <c r="I599" t="s">
        <v>741</v>
      </c>
      <c r="J599" s="22">
        <v>45022</v>
      </c>
      <c r="K599">
        <v>39781.47</v>
      </c>
      <c r="L599">
        <v>40374.33</v>
      </c>
      <c r="M599">
        <v>39780.19</v>
      </c>
      <c r="N599">
        <v>40350.89</v>
      </c>
      <c r="O599">
        <v>77331473</v>
      </c>
    </row>
    <row r="600" spans="1:15" x14ac:dyDescent="0.3">
      <c r="A600" t="s">
        <v>740</v>
      </c>
      <c r="B600" s="22">
        <v>45063</v>
      </c>
      <c r="C600">
        <v>280.10000000000002</v>
      </c>
      <c r="D600">
        <v>280.10000000000002</v>
      </c>
      <c r="E600">
        <v>277</v>
      </c>
      <c r="F600">
        <v>280</v>
      </c>
      <c r="G600">
        <v>2100</v>
      </c>
      <c r="I600" t="s">
        <v>741</v>
      </c>
      <c r="J600" s="22">
        <v>45021</v>
      </c>
      <c r="K600">
        <v>39784.26</v>
      </c>
      <c r="L600">
        <v>39910.050000000003</v>
      </c>
      <c r="M600">
        <v>39664.879999999997</v>
      </c>
      <c r="N600">
        <v>39717.15</v>
      </c>
      <c r="O600">
        <v>39543955</v>
      </c>
    </row>
    <row r="601" spans="1:15" x14ac:dyDescent="0.3">
      <c r="A601" t="s">
        <v>740</v>
      </c>
      <c r="B601" s="22">
        <v>45064</v>
      </c>
      <c r="C601">
        <v>278</v>
      </c>
      <c r="D601">
        <v>278.01</v>
      </c>
      <c r="E601">
        <v>278</v>
      </c>
      <c r="F601">
        <v>278.01</v>
      </c>
      <c r="G601">
        <v>200</v>
      </c>
      <c r="I601" t="s">
        <v>741</v>
      </c>
      <c r="J601" s="22">
        <v>45020</v>
      </c>
      <c r="K601">
        <v>39888.589999999997</v>
      </c>
      <c r="L601">
        <v>39921.61</v>
      </c>
      <c r="M601">
        <v>39482.17</v>
      </c>
      <c r="N601">
        <v>39687.26</v>
      </c>
      <c r="O601">
        <v>36946065</v>
      </c>
    </row>
    <row r="602" spans="1:15" x14ac:dyDescent="0.3">
      <c r="A602" t="s">
        <v>740</v>
      </c>
      <c r="B602" s="22">
        <v>45065</v>
      </c>
      <c r="C602">
        <v>283.89999999999998</v>
      </c>
      <c r="D602">
        <v>283.89999999999998</v>
      </c>
      <c r="E602">
        <v>272.5</v>
      </c>
      <c r="F602">
        <v>279.02999999999997</v>
      </c>
      <c r="G602">
        <v>1000</v>
      </c>
      <c r="I602" t="s">
        <v>741</v>
      </c>
      <c r="J602" s="22">
        <v>45019</v>
      </c>
      <c r="K602">
        <v>40019.68</v>
      </c>
      <c r="L602">
        <v>40077.769999999997</v>
      </c>
      <c r="M602">
        <v>39864.01</v>
      </c>
      <c r="N602">
        <v>39889.9</v>
      </c>
      <c r="O602">
        <v>33189874</v>
      </c>
    </row>
    <row r="603" spans="1:15" x14ac:dyDescent="0.3">
      <c r="A603" t="s">
        <v>740</v>
      </c>
      <c r="B603" s="22">
        <v>45068</v>
      </c>
      <c r="C603">
        <v>288</v>
      </c>
      <c r="D603">
        <v>288.48</v>
      </c>
      <c r="E603">
        <v>279.05</v>
      </c>
      <c r="F603">
        <v>279.05</v>
      </c>
      <c r="G603">
        <v>2800</v>
      </c>
      <c r="I603" t="s">
        <v>741</v>
      </c>
      <c r="J603" s="22">
        <v>45016</v>
      </c>
      <c r="K603">
        <v>39901.18</v>
      </c>
      <c r="L603">
        <v>40000.83</v>
      </c>
      <c r="M603">
        <v>39729.440000000002</v>
      </c>
      <c r="N603">
        <v>40000.83</v>
      </c>
      <c r="O603">
        <v>68756703</v>
      </c>
    </row>
    <row r="604" spans="1:15" x14ac:dyDescent="0.3">
      <c r="A604" t="s">
        <v>740</v>
      </c>
      <c r="B604" s="22">
        <v>45069</v>
      </c>
      <c r="C604">
        <v>284</v>
      </c>
      <c r="D604">
        <v>287.94</v>
      </c>
      <c r="E604">
        <v>277.05</v>
      </c>
      <c r="F604">
        <v>284.99</v>
      </c>
      <c r="G604">
        <v>800</v>
      </c>
      <c r="I604" t="s">
        <v>741</v>
      </c>
      <c r="J604" s="22">
        <v>45015</v>
      </c>
      <c r="K604">
        <v>39882.6</v>
      </c>
      <c r="L604">
        <v>40005.760000000002</v>
      </c>
      <c r="M604">
        <v>39796.69</v>
      </c>
      <c r="N604">
        <v>39848.35</v>
      </c>
      <c r="O604">
        <v>48906963</v>
      </c>
    </row>
    <row r="605" spans="1:15" x14ac:dyDescent="0.3">
      <c r="A605" t="s">
        <v>740</v>
      </c>
      <c r="B605" s="22">
        <v>45070</v>
      </c>
      <c r="C605">
        <v>286.39999999999998</v>
      </c>
      <c r="D605">
        <v>286.45</v>
      </c>
      <c r="E605">
        <v>280.05</v>
      </c>
      <c r="F605">
        <v>280.05</v>
      </c>
      <c r="G605">
        <v>800</v>
      </c>
      <c r="I605" t="s">
        <v>741</v>
      </c>
      <c r="J605" s="22">
        <v>45014</v>
      </c>
      <c r="K605">
        <v>40125.68</v>
      </c>
      <c r="L605">
        <v>40187.61</v>
      </c>
      <c r="M605">
        <v>39866.25</v>
      </c>
      <c r="N605">
        <v>39879.89</v>
      </c>
      <c r="O605">
        <v>44772859</v>
      </c>
    </row>
    <row r="606" spans="1:15" x14ac:dyDescent="0.3">
      <c r="A606" t="s">
        <v>740</v>
      </c>
      <c r="B606" s="22">
        <v>45071</v>
      </c>
      <c r="C606">
        <v>280.10000000000002</v>
      </c>
      <c r="D606">
        <v>280.95</v>
      </c>
      <c r="E606">
        <v>278.01</v>
      </c>
      <c r="F606">
        <v>278.64</v>
      </c>
      <c r="G606">
        <v>4500</v>
      </c>
      <c r="I606" t="s">
        <v>741</v>
      </c>
      <c r="J606" s="22">
        <v>45013</v>
      </c>
      <c r="K606">
        <v>40022.160000000003</v>
      </c>
      <c r="L606">
        <v>40204.400000000001</v>
      </c>
      <c r="M606">
        <v>40022.160000000003</v>
      </c>
      <c r="N606">
        <v>40082.370000000003</v>
      </c>
      <c r="O606">
        <v>36703040</v>
      </c>
    </row>
    <row r="607" spans="1:15" x14ac:dyDescent="0.3">
      <c r="A607" t="s">
        <v>740</v>
      </c>
      <c r="B607" s="22">
        <v>45072</v>
      </c>
      <c r="C607">
        <v>277.05</v>
      </c>
      <c r="D607">
        <v>280</v>
      </c>
      <c r="E607">
        <v>275</v>
      </c>
      <c r="F607">
        <v>277.99</v>
      </c>
      <c r="G607">
        <v>3000</v>
      </c>
      <c r="I607" t="s">
        <v>741</v>
      </c>
      <c r="J607" s="22">
        <v>45012</v>
      </c>
      <c r="K607">
        <v>39850.99</v>
      </c>
      <c r="L607">
        <v>40066.730000000003</v>
      </c>
      <c r="M607">
        <v>39840.71</v>
      </c>
      <c r="N607">
        <v>40000.370000000003</v>
      </c>
      <c r="O607">
        <v>36471249</v>
      </c>
    </row>
    <row r="608" spans="1:15" x14ac:dyDescent="0.3">
      <c r="A608" t="s">
        <v>740</v>
      </c>
      <c r="B608" s="22">
        <v>45075</v>
      </c>
      <c r="C608">
        <v>280</v>
      </c>
      <c r="D608">
        <v>281</v>
      </c>
      <c r="E608">
        <v>274</v>
      </c>
      <c r="F608">
        <v>278</v>
      </c>
      <c r="G608">
        <v>7000</v>
      </c>
      <c r="I608" t="s">
        <v>741</v>
      </c>
      <c r="J608" s="22">
        <v>45009</v>
      </c>
      <c r="K608">
        <v>40422.76</v>
      </c>
      <c r="L608">
        <v>40456.22</v>
      </c>
      <c r="M608">
        <v>39922.89</v>
      </c>
      <c r="N608">
        <v>39942.050000000003</v>
      </c>
      <c r="O608">
        <v>19488150</v>
      </c>
    </row>
    <row r="609" spans="1:15" x14ac:dyDescent="0.3">
      <c r="A609" t="s">
        <v>740</v>
      </c>
      <c r="B609" s="22">
        <v>45076</v>
      </c>
      <c r="C609">
        <v>279.8</v>
      </c>
      <c r="D609">
        <v>280.39999999999998</v>
      </c>
      <c r="E609">
        <v>279.8</v>
      </c>
      <c r="F609">
        <v>280.2</v>
      </c>
      <c r="G609">
        <v>4200</v>
      </c>
      <c r="I609" t="s">
        <v>741</v>
      </c>
      <c r="J609" s="22">
        <v>45007</v>
      </c>
      <c r="K609">
        <v>40898.69</v>
      </c>
      <c r="L609">
        <v>40998.39</v>
      </c>
      <c r="M609">
        <v>40352.46</v>
      </c>
      <c r="N609">
        <v>40376.1</v>
      </c>
      <c r="O609">
        <v>67397756</v>
      </c>
    </row>
    <row r="610" spans="1:15" x14ac:dyDescent="0.3">
      <c r="A610" t="s">
        <v>740</v>
      </c>
      <c r="B610" s="22">
        <v>45077</v>
      </c>
      <c r="C610">
        <v>280</v>
      </c>
      <c r="D610">
        <v>281.5</v>
      </c>
      <c r="E610">
        <v>280</v>
      </c>
      <c r="F610">
        <v>281.5</v>
      </c>
      <c r="G610">
        <v>1400</v>
      </c>
      <c r="I610" t="s">
        <v>741</v>
      </c>
      <c r="J610" s="22">
        <v>45006</v>
      </c>
      <c r="K610">
        <v>40929.65</v>
      </c>
      <c r="L610">
        <v>40990.25</v>
      </c>
      <c r="M610">
        <v>40696.74</v>
      </c>
      <c r="N610">
        <v>40877.980000000003</v>
      </c>
      <c r="O610">
        <v>63394569</v>
      </c>
    </row>
    <row r="611" spans="1:15" x14ac:dyDescent="0.3">
      <c r="A611" t="s">
        <v>740</v>
      </c>
      <c r="B611" s="22">
        <v>45082</v>
      </c>
      <c r="C611">
        <v>271</v>
      </c>
      <c r="D611">
        <v>275</v>
      </c>
      <c r="E611">
        <v>269.01</v>
      </c>
      <c r="F611">
        <v>272.57</v>
      </c>
      <c r="G611">
        <v>5900</v>
      </c>
      <c r="I611" t="s">
        <v>741</v>
      </c>
      <c r="J611" s="22">
        <v>45005</v>
      </c>
      <c r="K611">
        <v>41334.86</v>
      </c>
      <c r="L611">
        <v>41398.03</v>
      </c>
      <c r="M611">
        <v>40909.24</v>
      </c>
      <c r="N611">
        <v>40918.449999999997</v>
      </c>
      <c r="O611">
        <v>92207003</v>
      </c>
    </row>
    <row r="612" spans="1:15" x14ac:dyDescent="0.3">
      <c r="A612" t="s">
        <v>740</v>
      </c>
      <c r="B612" s="22">
        <v>45083</v>
      </c>
      <c r="C612">
        <v>268.02</v>
      </c>
      <c r="D612">
        <v>268.05</v>
      </c>
      <c r="E612">
        <v>267</v>
      </c>
      <c r="F612">
        <v>267</v>
      </c>
      <c r="G612">
        <v>3700</v>
      </c>
      <c r="I612" t="s">
        <v>741</v>
      </c>
      <c r="J612" s="22">
        <v>45002</v>
      </c>
      <c r="K612">
        <v>41717.93</v>
      </c>
      <c r="L612">
        <v>41808.879999999997</v>
      </c>
      <c r="M612">
        <v>41270.81</v>
      </c>
      <c r="N612">
        <v>41329.949999999997</v>
      </c>
      <c r="O612">
        <v>93015969</v>
      </c>
    </row>
    <row r="613" spans="1:15" x14ac:dyDescent="0.3">
      <c r="A613" t="s">
        <v>740</v>
      </c>
      <c r="B613" s="22">
        <v>45084</v>
      </c>
      <c r="C613">
        <v>265</v>
      </c>
      <c r="D613">
        <v>266</v>
      </c>
      <c r="E613">
        <v>264</v>
      </c>
      <c r="F613">
        <v>266</v>
      </c>
      <c r="G613">
        <v>2400</v>
      </c>
      <c r="I613" t="s">
        <v>741</v>
      </c>
      <c r="J613" s="22">
        <v>45001</v>
      </c>
      <c r="K613">
        <v>41959.25</v>
      </c>
      <c r="L613">
        <v>42123.45</v>
      </c>
      <c r="M613">
        <v>41641.230000000003</v>
      </c>
      <c r="N613">
        <v>41694.089999999997</v>
      </c>
      <c r="O613">
        <v>115108536</v>
      </c>
    </row>
    <row r="614" spans="1:15" x14ac:dyDescent="0.3">
      <c r="A614" t="s">
        <v>740</v>
      </c>
      <c r="B614" s="22">
        <v>45085</v>
      </c>
      <c r="C614">
        <v>266</v>
      </c>
      <c r="D614">
        <v>266</v>
      </c>
      <c r="E614">
        <v>266</v>
      </c>
      <c r="F614">
        <v>266</v>
      </c>
      <c r="G614">
        <v>100</v>
      </c>
      <c r="I614" t="s">
        <v>741</v>
      </c>
      <c r="J614" s="22">
        <v>45000</v>
      </c>
      <c r="K614">
        <v>41735.22</v>
      </c>
      <c r="L614">
        <v>42010.06</v>
      </c>
      <c r="M614">
        <v>41603.760000000002</v>
      </c>
      <c r="N614">
        <v>41874.04</v>
      </c>
      <c r="O614">
        <v>129039165</v>
      </c>
    </row>
    <row r="615" spans="1:15" x14ac:dyDescent="0.3">
      <c r="A615" t="s">
        <v>740</v>
      </c>
      <c r="B615" s="22">
        <v>45086</v>
      </c>
      <c r="C615">
        <v>268.99</v>
      </c>
      <c r="D615">
        <v>268.99</v>
      </c>
      <c r="E615">
        <v>262.01</v>
      </c>
      <c r="F615">
        <v>262.26</v>
      </c>
      <c r="G615">
        <v>600</v>
      </c>
      <c r="I615" t="s">
        <v>741</v>
      </c>
      <c r="J615" s="22">
        <v>44999</v>
      </c>
      <c r="K615">
        <v>41829.040000000001</v>
      </c>
      <c r="L615">
        <v>41953.78</v>
      </c>
      <c r="M615">
        <v>41705.82</v>
      </c>
      <c r="N615">
        <v>41816.43</v>
      </c>
      <c r="O615">
        <v>69046313</v>
      </c>
    </row>
    <row r="616" spans="1:15" x14ac:dyDescent="0.3">
      <c r="A616" t="s">
        <v>740</v>
      </c>
      <c r="B616" s="22">
        <v>45089</v>
      </c>
      <c r="C616">
        <v>259.5</v>
      </c>
      <c r="D616">
        <v>259.5</v>
      </c>
      <c r="E616">
        <v>255</v>
      </c>
      <c r="F616">
        <v>258.99</v>
      </c>
      <c r="G616">
        <v>6200</v>
      </c>
      <c r="I616" t="s">
        <v>741</v>
      </c>
      <c r="J616" s="22">
        <v>44998</v>
      </c>
      <c r="K616">
        <v>41905.949999999997</v>
      </c>
      <c r="L616">
        <v>42291.77</v>
      </c>
      <c r="M616">
        <v>41785.480000000003</v>
      </c>
      <c r="N616">
        <v>41856.85</v>
      </c>
      <c r="O616">
        <v>112142994</v>
      </c>
    </row>
    <row r="617" spans="1:15" x14ac:dyDescent="0.3">
      <c r="A617" t="s">
        <v>740</v>
      </c>
      <c r="B617" s="22">
        <v>45091</v>
      </c>
      <c r="C617">
        <v>253</v>
      </c>
      <c r="D617">
        <v>260</v>
      </c>
      <c r="E617">
        <v>253</v>
      </c>
      <c r="F617">
        <v>260</v>
      </c>
      <c r="G617">
        <v>300</v>
      </c>
      <c r="I617" t="s">
        <v>741</v>
      </c>
      <c r="J617" s="22">
        <v>44995</v>
      </c>
      <c r="K617">
        <v>41668.32</v>
      </c>
      <c r="L617">
        <v>41902.019999999997</v>
      </c>
      <c r="M617">
        <v>41668.32</v>
      </c>
      <c r="N617">
        <v>41793.870000000003</v>
      </c>
      <c r="O617">
        <v>102284945</v>
      </c>
    </row>
    <row r="618" spans="1:15" x14ac:dyDescent="0.3">
      <c r="A618" t="s">
        <v>740</v>
      </c>
      <c r="B618" s="22">
        <v>45092</v>
      </c>
      <c r="C618">
        <v>260</v>
      </c>
      <c r="D618">
        <v>260</v>
      </c>
      <c r="E618">
        <v>260</v>
      </c>
      <c r="F618">
        <v>260</v>
      </c>
      <c r="G618">
        <v>600</v>
      </c>
      <c r="I618" t="s">
        <v>741</v>
      </c>
      <c r="J618" s="22">
        <v>44994</v>
      </c>
      <c r="K618">
        <v>41424.47</v>
      </c>
      <c r="L618">
        <v>41648.080000000002</v>
      </c>
      <c r="M618">
        <v>41397.980000000003</v>
      </c>
      <c r="N618">
        <v>41585.54</v>
      </c>
      <c r="O618">
        <v>113952877</v>
      </c>
    </row>
    <row r="619" spans="1:15" x14ac:dyDescent="0.3">
      <c r="A619" t="s">
        <v>740</v>
      </c>
      <c r="B619" s="22">
        <v>45093</v>
      </c>
      <c r="C619">
        <v>257</v>
      </c>
      <c r="D619">
        <v>258</v>
      </c>
      <c r="E619">
        <v>249</v>
      </c>
      <c r="F619">
        <v>258</v>
      </c>
      <c r="G619">
        <v>800</v>
      </c>
      <c r="I619" t="s">
        <v>741</v>
      </c>
      <c r="J619" s="22">
        <v>44993</v>
      </c>
      <c r="K619">
        <v>41420.550000000003</v>
      </c>
      <c r="L619">
        <v>41621.71</v>
      </c>
      <c r="M619">
        <v>41340.81</v>
      </c>
      <c r="N619">
        <v>41358.93</v>
      </c>
      <c r="O619">
        <v>89274553</v>
      </c>
    </row>
    <row r="620" spans="1:15" x14ac:dyDescent="0.3">
      <c r="A620" t="s">
        <v>740</v>
      </c>
      <c r="B620" s="22">
        <v>45096</v>
      </c>
      <c r="C620">
        <v>250.1</v>
      </c>
      <c r="D620">
        <v>250.1</v>
      </c>
      <c r="E620">
        <v>246</v>
      </c>
      <c r="F620">
        <v>247.4</v>
      </c>
      <c r="G620">
        <v>500</v>
      </c>
      <c r="I620" t="s">
        <v>741</v>
      </c>
      <c r="J620" s="22">
        <v>44992</v>
      </c>
      <c r="K620">
        <v>41504.550000000003</v>
      </c>
      <c r="L620">
        <v>41530.19</v>
      </c>
      <c r="M620">
        <v>41334.69</v>
      </c>
      <c r="N620">
        <v>41334.69</v>
      </c>
      <c r="O620">
        <v>87912789</v>
      </c>
    </row>
    <row r="621" spans="1:15" x14ac:dyDescent="0.3">
      <c r="A621" t="s">
        <v>740</v>
      </c>
      <c r="B621" s="22">
        <v>45097</v>
      </c>
      <c r="C621">
        <v>240.11</v>
      </c>
      <c r="D621">
        <v>240.11</v>
      </c>
      <c r="E621">
        <v>240.11</v>
      </c>
      <c r="F621">
        <v>247.4</v>
      </c>
      <c r="G621">
        <v>100</v>
      </c>
      <c r="I621" t="s">
        <v>741</v>
      </c>
      <c r="J621" s="22">
        <v>44991</v>
      </c>
      <c r="K621">
        <v>41429.370000000003</v>
      </c>
      <c r="L621">
        <v>41797.71</v>
      </c>
      <c r="M621">
        <v>41344.54</v>
      </c>
      <c r="N621">
        <v>41434.33</v>
      </c>
      <c r="O621">
        <v>96270181</v>
      </c>
    </row>
    <row r="622" spans="1:15" x14ac:dyDescent="0.3">
      <c r="A622" t="s">
        <v>740</v>
      </c>
      <c r="B622" s="22">
        <v>45098</v>
      </c>
      <c r="C622">
        <v>250</v>
      </c>
      <c r="D622">
        <v>250</v>
      </c>
      <c r="E622">
        <v>250</v>
      </c>
      <c r="F622">
        <v>250</v>
      </c>
      <c r="G622">
        <v>1000</v>
      </c>
      <c r="I622" t="s">
        <v>741</v>
      </c>
      <c r="J622" s="22">
        <v>44988</v>
      </c>
      <c r="K622">
        <v>40487.94</v>
      </c>
      <c r="L622">
        <v>41361.64</v>
      </c>
      <c r="M622">
        <v>40487.279999999999</v>
      </c>
      <c r="N622">
        <v>41337</v>
      </c>
      <c r="O622">
        <v>110676613</v>
      </c>
    </row>
    <row r="623" spans="1:15" x14ac:dyDescent="0.3">
      <c r="A623" t="s">
        <v>740</v>
      </c>
      <c r="B623" s="22">
        <v>45099</v>
      </c>
      <c r="C623">
        <v>240</v>
      </c>
      <c r="D623">
        <v>240</v>
      </c>
      <c r="E623">
        <v>240</v>
      </c>
      <c r="F623">
        <v>250</v>
      </c>
      <c r="G623">
        <v>100</v>
      </c>
      <c r="I623" t="s">
        <v>741</v>
      </c>
      <c r="J623" s="22">
        <v>44987</v>
      </c>
      <c r="K623">
        <v>40382.400000000001</v>
      </c>
      <c r="L623">
        <v>40856.81</v>
      </c>
      <c r="M623">
        <v>40340.410000000003</v>
      </c>
      <c r="N623">
        <v>40670.879999999997</v>
      </c>
      <c r="O623">
        <v>87704303</v>
      </c>
    </row>
    <row r="624" spans="1:15" x14ac:dyDescent="0.3">
      <c r="A624" t="s">
        <v>740</v>
      </c>
      <c r="B624" s="22">
        <v>45100</v>
      </c>
      <c r="C624">
        <v>238.13</v>
      </c>
      <c r="D624">
        <v>238.13</v>
      </c>
      <c r="E624">
        <v>238.13</v>
      </c>
      <c r="F624">
        <v>250</v>
      </c>
      <c r="G624">
        <v>100</v>
      </c>
      <c r="I624" t="s">
        <v>741</v>
      </c>
      <c r="J624" s="22">
        <v>44986</v>
      </c>
      <c r="K624">
        <v>40477.379999999997</v>
      </c>
      <c r="L624">
        <v>40541.129999999997</v>
      </c>
      <c r="M624">
        <v>40029.72</v>
      </c>
      <c r="N624">
        <v>40412.769999999997</v>
      </c>
      <c r="O624">
        <v>102781379</v>
      </c>
    </row>
    <row r="625" spans="1:15" x14ac:dyDescent="0.3">
      <c r="A625" t="s">
        <v>740</v>
      </c>
      <c r="B625" s="22">
        <v>45103</v>
      </c>
      <c r="C625">
        <v>258</v>
      </c>
      <c r="D625">
        <v>258</v>
      </c>
      <c r="E625">
        <v>254</v>
      </c>
      <c r="F625">
        <v>257.43</v>
      </c>
      <c r="G625">
        <v>1500</v>
      </c>
      <c r="I625" t="s">
        <v>741</v>
      </c>
      <c r="J625" s="22">
        <v>44985</v>
      </c>
      <c r="K625">
        <v>40854.82</v>
      </c>
      <c r="L625">
        <v>40854.82</v>
      </c>
      <c r="M625">
        <v>40436.36</v>
      </c>
      <c r="N625">
        <v>40510.370000000003</v>
      </c>
      <c r="O625">
        <v>68768929</v>
      </c>
    </row>
    <row r="626" spans="1:15" x14ac:dyDescent="0.3">
      <c r="A626" t="s">
        <v>740</v>
      </c>
      <c r="B626" s="22">
        <v>45104</v>
      </c>
      <c r="C626">
        <v>256.99</v>
      </c>
      <c r="D626">
        <v>257</v>
      </c>
      <c r="E626">
        <v>256.98</v>
      </c>
      <c r="F626">
        <v>256.98</v>
      </c>
      <c r="G626">
        <v>900</v>
      </c>
      <c r="I626" t="s">
        <v>741</v>
      </c>
      <c r="J626" s="22">
        <v>44984</v>
      </c>
      <c r="K626">
        <v>40714.71</v>
      </c>
      <c r="L626">
        <v>40820.089999999997</v>
      </c>
      <c r="M626">
        <v>40614.69</v>
      </c>
      <c r="N626">
        <v>40784.129999999997</v>
      </c>
      <c r="O626">
        <v>80799560</v>
      </c>
    </row>
    <row r="627" spans="1:15" x14ac:dyDescent="0.3">
      <c r="A627" t="s">
        <v>740</v>
      </c>
      <c r="B627" s="22">
        <v>45110</v>
      </c>
      <c r="C627">
        <v>269.99</v>
      </c>
      <c r="D627">
        <v>270</v>
      </c>
      <c r="E627">
        <v>268</v>
      </c>
      <c r="F627">
        <v>268</v>
      </c>
      <c r="G627">
        <v>3000</v>
      </c>
      <c r="I627" t="s">
        <v>741</v>
      </c>
      <c r="J627" s="22">
        <v>44981</v>
      </c>
      <c r="K627">
        <v>40847.39</v>
      </c>
      <c r="L627">
        <v>40979.550000000003</v>
      </c>
      <c r="M627">
        <v>40681.9</v>
      </c>
      <c r="N627">
        <v>40707.760000000002</v>
      </c>
      <c r="O627">
        <v>76072177</v>
      </c>
    </row>
    <row r="628" spans="1:15" x14ac:dyDescent="0.3">
      <c r="A628" t="s">
        <v>740</v>
      </c>
      <c r="B628" s="22">
        <v>45111</v>
      </c>
      <c r="C628">
        <v>268</v>
      </c>
      <c r="D628">
        <v>268</v>
      </c>
      <c r="E628">
        <v>256</v>
      </c>
      <c r="F628">
        <v>257</v>
      </c>
      <c r="G628">
        <v>6500</v>
      </c>
      <c r="I628" t="s">
        <v>741</v>
      </c>
      <c r="J628" s="22">
        <v>44980</v>
      </c>
      <c r="K628">
        <v>41168.22</v>
      </c>
      <c r="L628">
        <v>41168.22</v>
      </c>
      <c r="M628">
        <v>40772.519999999997</v>
      </c>
      <c r="N628">
        <v>40838.51</v>
      </c>
      <c r="O628">
        <v>94576734</v>
      </c>
    </row>
    <row r="629" spans="1:15" x14ac:dyDescent="0.3">
      <c r="A629" t="s">
        <v>740</v>
      </c>
      <c r="B629" s="22">
        <v>45112</v>
      </c>
      <c r="C629">
        <v>268</v>
      </c>
      <c r="D629">
        <v>268</v>
      </c>
      <c r="E629">
        <v>255.77</v>
      </c>
      <c r="F629">
        <v>255.77</v>
      </c>
      <c r="G629">
        <v>4200</v>
      </c>
      <c r="I629" t="s">
        <v>741</v>
      </c>
      <c r="J629" s="22">
        <v>44979</v>
      </c>
      <c r="K629">
        <v>40991.589999999997</v>
      </c>
      <c r="L629">
        <v>41212.949999999997</v>
      </c>
      <c r="M629">
        <v>40923.03</v>
      </c>
      <c r="N629">
        <v>41167.599999999999</v>
      </c>
      <c r="O629">
        <v>102581432</v>
      </c>
    </row>
    <row r="630" spans="1:15" x14ac:dyDescent="0.3">
      <c r="A630" t="s">
        <v>740</v>
      </c>
      <c r="B630" s="22">
        <v>45113</v>
      </c>
      <c r="C630">
        <v>256.27</v>
      </c>
      <c r="D630">
        <v>263</v>
      </c>
      <c r="E630">
        <v>256.27</v>
      </c>
      <c r="F630">
        <v>260</v>
      </c>
      <c r="G630">
        <v>1200</v>
      </c>
      <c r="I630" t="s">
        <v>741</v>
      </c>
      <c r="J630" s="22">
        <v>44978</v>
      </c>
      <c r="K630">
        <v>40776.129999999997</v>
      </c>
      <c r="L630">
        <v>40966.71</v>
      </c>
      <c r="M630">
        <v>40751.25</v>
      </c>
      <c r="N630">
        <v>40949.839999999997</v>
      </c>
      <c r="O630">
        <v>55299910</v>
      </c>
    </row>
    <row r="631" spans="1:15" x14ac:dyDescent="0.3">
      <c r="A631" t="s">
        <v>740</v>
      </c>
      <c r="B631" s="22">
        <v>45114</v>
      </c>
      <c r="C631">
        <v>263.81</v>
      </c>
      <c r="D631">
        <v>264</v>
      </c>
      <c r="E631">
        <v>263.81</v>
      </c>
      <c r="F631">
        <v>264</v>
      </c>
      <c r="G631">
        <v>300</v>
      </c>
      <c r="I631" t="s">
        <v>741</v>
      </c>
      <c r="J631" s="22">
        <v>44977</v>
      </c>
      <c r="K631">
        <v>41152.53</v>
      </c>
      <c r="L631">
        <v>41169.43</v>
      </c>
      <c r="M631">
        <v>40623.97</v>
      </c>
      <c r="N631">
        <v>40673.64</v>
      </c>
      <c r="O631">
        <v>54102778</v>
      </c>
    </row>
    <row r="632" spans="1:15" x14ac:dyDescent="0.3">
      <c r="A632" t="s">
        <v>740</v>
      </c>
      <c r="B632" s="22">
        <v>45117</v>
      </c>
      <c r="C632">
        <v>265</v>
      </c>
      <c r="D632">
        <v>268</v>
      </c>
      <c r="E632">
        <v>265</v>
      </c>
      <c r="F632">
        <v>265</v>
      </c>
      <c r="G632">
        <v>2200</v>
      </c>
      <c r="I632" t="s">
        <v>741</v>
      </c>
      <c r="J632" s="22">
        <v>44974</v>
      </c>
      <c r="K632">
        <v>41076.83</v>
      </c>
      <c r="L632">
        <v>41214.07</v>
      </c>
      <c r="M632">
        <v>40964.980000000003</v>
      </c>
      <c r="N632">
        <v>41118.61</v>
      </c>
      <c r="O632">
        <v>65470949</v>
      </c>
    </row>
    <row r="633" spans="1:15" x14ac:dyDescent="0.3">
      <c r="A633" t="s">
        <v>740</v>
      </c>
      <c r="B633" s="22">
        <v>45118</v>
      </c>
      <c r="C633">
        <v>261.61</v>
      </c>
      <c r="D633">
        <v>281.08999999999997</v>
      </c>
      <c r="E633">
        <v>259.91000000000003</v>
      </c>
      <c r="F633">
        <v>278.5</v>
      </c>
      <c r="G633">
        <v>6900</v>
      </c>
      <c r="I633" t="s">
        <v>741</v>
      </c>
      <c r="J633" s="22">
        <v>44973</v>
      </c>
      <c r="K633">
        <v>41405.379999999997</v>
      </c>
      <c r="L633">
        <v>41619.199999999997</v>
      </c>
      <c r="M633">
        <v>41024.78</v>
      </c>
      <c r="N633">
        <v>41078.65</v>
      </c>
      <c r="O633">
        <v>95701402</v>
      </c>
    </row>
    <row r="634" spans="1:15" x14ac:dyDescent="0.3">
      <c r="A634" t="s">
        <v>740</v>
      </c>
      <c r="B634" s="22">
        <v>45119</v>
      </c>
      <c r="C634">
        <v>273.01</v>
      </c>
      <c r="D634">
        <v>279</v>
      </c>
      <c r="E634">
        <v>271.02</v>
      </c>
      <c r="F634">
        <v>271.44</v>
      </c>
      <c r="G634">
        <v>2800</v>
      </c>
      <c r="I634" t="s">
        <v>741</v>
      </c>
      <c r="J634" s="22">
        <v>44972</v>
      </c>
      <c r="K634">
        <v>41115.96</v>
      </c>
      <c r="L634">
        <v>41457.760000000002</v>
      </c>
      <c r="M634">
        <v>40918.85</v>
      </c>
      <c r="N634">
        <v>41326.85</v>
      </c>
      <c r="O634">
        <v>90086916</v>
      </c>
    </row>
    <row r="635" spans="1:15" x14ac:dyDescent="0.3">
      <c r="A635" t="s">
        <v>740</v>
      </c>
      <c r="B635" s="22">
        <v>45120</v>
      </c>
      <c r="C635">
        <v>272.14999999999998</v>
      </c>
      <c r="D635">
        <v>280</v>
      </c>
      <c r="E635">
        <v>271.64999999999998</v>
      </c>
      <c r="F635">
        <v>272.2</v>
      </c>
      <c r="G635">
        <v>4500</v>
      </c>
      <c r="I635" t="s">
        <v>741</v>
      </c>
      <c r="J635" s="22">
        <v>44971</v>
      </c>
      <c r="K635">
        <v>41819.769999999997</v>
      </c>
      <c r="L635">
        <v>41848.76</v>
      </c>
      <c r="M635">
        <v>41047.03</v>
      </c>
      <c r="N635">
        <v>41150.160000000003</v>
      </c>
      <c r="O635">
        <v>107824712</v>
      </c>
    </row>
    <row r="636" spans="1:15" x14ac:dyDescent="0.3">
      <c r="A636" t="s">
        <v>740</v>
      </c>
      <c r="B636" s="22">
        <v>45121</v>
      </c>
      <c r="C636">
        <v>271.27</v>
      </c>
      <c r="D636">
        <v>274.89</v>
      </c>
      <c r="E636">
        <v>268.26</v>
      </c>
      <c r="F636">
        <v>269.68</v>
      </c>
      <c r="G636">
        <v>1400</v>
      </c>
      <c r="I636" t="s">
        <v>741</v>
      </c>
      <c r="J636" s="22">
        <v>44970</v>
      </c>
      <c r="K636">
        <v>41726.129999999997</v>
      </c>
      <c r="L636">
        <v>41992.53</v>
      </c>
      <c r="M636">
        <v>41640.57</v>
      </c>
      <c r="N636">
        <v>41716.949999999997</v>
      </c>
      <c r="O636">
        <v>110589112</v>
      </c>
    </row>
    <row r="637" spans="1:15" x14ac:dyDescent="0.3">
      <c r="A637" t="s">
        <v>740</v>
      </c>
      <c r="B637" s="22">
        <v>45124</v>
      </c>
      <c r="C637">
        <v>270</v>
      </c>
      <c r="D637">
        <v>270</v>
      </c>
      <c r="E637">
        <v>267.36</v>
      </c>
      <c r="F637">
        <v>267.36</v>
      </c>
      <c r="G637">
        <v>1500</v>
      </c>
      <c r="I637" t="s">
        <v>741</v>
      </c>
      <c r="J637" s="22">
        <v>44967</v>
      </c>
      <c r="K637">
        <v>42058.19</v>
      </c>
      <c r="L637">
        <v>42552.4</v>
      </c>
      <c r="M637">
        <v>41662.18</v>
      </c>
      <c r="N637">
        <v>41741.78</v>
      </c>
      <c r="O637">
        <v>190177043</v>
      </c>
    </row>
    <row r="638" spans="1:15" x14ac:dyDescent="0.3">
      <c r="A638" t="s">
        <v>740</v>
      </c>
      <c r="B638" s="22">
        <v>45125</v>
      </c>
      <c r="C638">
        <v>266.95999999999998</v>
      </c>
      <c r="D638">
        <v>268</v>
      </c>
      <c r="E638">
        <v>266.95999999999998</v>
      </c>
      <c r="F638">
        <v>268</v>
      </c>
      <c r="G638">
        <v>400</v>
      </c>
      <c r="I638" t="s">
        <v>741</v>
      </c>
      <c r="J638" s="22">
        <v>44966</v>
      </c>
      <c r="K638">
        <v>41886.379999999997</v>
      </c>
      <c r="L638">
        <v>42573.3</v>
      </c>
      <c r="M638">
        <v>41862.949999999997</v>
      </c>
      <c r="N638">
        <v>42466.59</v>
      </c>
      <c r="O638">
        <v>205352059</v>
      </c>
    </row>
    <row r="639" spans="1:15" x14ac:dyDescent="0.3">
      <c r="A639" t="s">
        <v>740</v>
      </c>
      <c r="B639" s="22">
        <v>45126</v>
      </c>
      <c r="C639">
        <v>268</v>
      </c>
      <c r="D639">
        <v>268</v>
      </c>
      <c r="E639">
        <v>268</v>
      </c>
      <c r="F639">
        <v>268</v>
      </c>
      <c r="G639">
        <v>1400</v>
      </c>
      <c r="I639" t="s">
        <v>741</v>
      </c>
      <c r="J639" s="22">
        <v>44965</v>
      </c>
      <c r="K639">
        <v>41525.94</v>
      </c>
      <c r="L639">
        <v>41848.71</v>
      </c>
      <c r="M639">
        <v>41404.620000000003</v>
      </c>
      <c r="N639">
        <v>41723.32</v>
      </c>
      <c r="O639">
        <v>147379705</v>
      </c>
    </row>
    <row r="640" spans="1:15" x14ac:dyDescent="0.3">
      <c r="A640" t="s">
        <v>740</v>
      </c>
      <c r="B640" s="22">
        <v>45127</v>
      </c>
      <c r="C640">
        <v>268</v>
      </c>
      <c r="D640">
        <v>270</v>
      </c>
      <c r="E640">
        <v>268</v>
      </c>
      <c r="F640">
        <v>270</v>
      </c>
      <c r="G640">
        <v>6700</v>
      </c>
      <c r="I640" t="s">
        <v>741</v>
      </c>
      <c r="J640" s="22">
        <v>44964</v>
      </c>
      <c r="K640">
        <v>41469.64</v>
      </c>
      <c r="L640">
        <v>41767.67</v>
      </c>
      <c r="M640">
        <v>41361.550000000003</v>
      </c>
      <c r="N640">
        <v>41522.76</v>
      </c>
      <c r="O640">
        <v>156313502</v>
      </c>
    </row>
    <row r="641" spans="1:15" x14ac:dyDescent="0.3">
      <c r="A641" t="s">
        <v>740</v>
      </c>
      <c r="B641" s="22">
        <v>45128</v>
      </c>
      <c r="C641">
        <v>270</v>
      </c>
      <c r="D641">
        <v>270</v>
      </c>
      <c r="E641">
        <v>270</v>
      </c>
      <c r="F641">
        <v>270</v>
      </c>
      <c r="G641">
        <v>1300</v>
      </c>
      <c r="I641" t="s">
        <v>741</v>
      </c>
      <c r="J641" s="22">
        <v>44963</v>
      </c>
      <c r="K641">
        <v>40745.800000000003</v>
      </c>
      <c r="L641">
        <v>41302.29</v>
      </c>
      <c r="M641">
        <v>40617.230000000003</v>
      </c>
      <c r="N641">
        <v>41190.769999999997</v>
      </c>
      <c r="O641">
        <v>125547707</v>
      </c>
    </row>
    <row r="642" spans="1:15" x14ac:dyDescent="0.3">
      <c r="A642" t="s">
        <v>740</v>
      </c>
      <c r="B642" s="22">
        <v>45131</v>
      </c>
      <c r="C642">
        <v>275</v>
      </c>
      <c r="D642">
        <v>278</v>
      </c>
      <c r="E642">
        <v>275</v>
      </c>
      <c r="F642">
        <v>275</v>
      </c>
      <c r="G642">
        <v>2300</v>
      </c>
      <c r="I642" t="s">
        <v>741</v>
      </c>
      <c r="J642" s="22">
        <v>44960</v>
      </c>
      <c r="K642">
        <v>40748.07</v>
      </c>
      <c r="L642">
        <v>40874.65</v>
      </c>
      <c r="M642">
        <v>40329.75</v>
      </c>
      <c r="N642">
        <v>40471.160000000003</v>
      </c>
      <c r="O642">
        <v>60688468</v>
      </c>
    </row>
    <row r="643" spans="1:15" x14ac:dyDescent="0.3">
      <c r="A643" t="s">
        <v>740</v>
      </c>
      <c r="B643" s="22">
        <v>45132</v>
      </c>
      <c r="C643">
        <v>268.01</v>
      </c>
      <c r="D643">
        <v>276.99</v>
      </c>
      <c r="E643">
        <v>268.01</v>
      </c>
      <c r="F643">
        <v>276.99</v>
      </c>
      <c r="G643">
        <v>1000</v>
      </c>
      <c r="I643" t="s">
        <v>741</v>
      </c>
      <c r="J643" s="22">
        <v>44959</v>
      </c>
      <c r="K643">
        <v>40683.46</v>
      </c>
      <c r="L643">
        <v>40827.86</v>
      </c>
      <c r="M643">
        <v>40444.910000000003</v>
      </c>
      <c r="N643">
        <v>40733.51</v>
      </c>
      <c r="O643">
        <v>66821222</v>
      </c>
    </row>
    <row r="644" spans="1:15" x14ac:dyDescent="0.3">
      <c r="A644" t="s">
        <v>740</v>
      </c>
      <c r="B644" s="22">
        <v>45133</v>
      </c>
      <c r="C644">
        <v>279</v>
      </c>
      <c r="D644">
        <v>280</v>
      </c>
      <c r="E644">
        <v>277</v>
      </c>
      <c r="F644">
        <v>277</v>
      </c>
      <c r="G644">
        <v>3800</v>
      </c>
      <c r="I644" t="s">
        <v>741</v>
      </c>
      <c r="J644" s="22">
        <v>44958</v>
      </c>
      <c r="K644">
        <v>40793.160000000003</v>
      </c>
      <c r="L644">
        <v>40986.589999999997</v>
      </c>
      <c r="M644">
        <v>40611.15</v>
      </c>
      <c r="N644">
        <v>40619.94</v>
      </c>
      <c r="O644">
        <v>86373746</v>
      </c>
    </row>
    <row r="645" spans="1:15" x14ac:dyDescent="0.3">
      <c r="A645" t="s">
        <v>740</v>
      </c>
      <c r="B645" s="22">
        <v>45134</v>
      </c>
      <c r="C645">
        <v>270</v>
      </c>
      <c r="D645">
        <v>272</v>
      </c>
      <c r="E645">
        <v>267.10000000000002</v>
      </c>
      <c r="F645">
        <v>269.5</v>
      </c>
      <c r="G645">
        <v>600</v>
      </c>
      <c r="I645" t="s">
        <v>741</v>
      </c>
      <c r="J645" s="22">
        <v>44957</v>
      </c>
      <c r="K645">
        <v>40083.440000000002</v>
      </c>
      <c r="L645">
        <v>40717.33</v>
      </c>
      <c r="M645">
        <v>40065.93</v>
      </c>
      <c r="N645">
        <v>40673.06</v>
      </c>
      <c r="O645">
        <v>93012682</v>
      </c>
    </row>
    <row r="646" spans="1:15" x14ac:dyDescent="0.3">
      <c r="A646" t="s">
        <v>740</v>
      </c>
      <c r="B646" s="22">
        <v>45138</v>
      </c>
      <c r="C646">
        <v>271</v>
      </c>
      <c r="D646">
        <v>285</v>
      </c>
      <c r="E646">
        <v>270</v>
      </c>
      <c r="F646">
        <v>282.08</v>
      </c>
      <c r="G646">
        <v>4700</v>
      </c>
      <c r="I646" t="s">
        <v>741</v>
      </c>
      <c r="J646" s="22">
        <v>44956</v>
      </c>
      <c r="K646">
        <v>40460.54</v>
      </c>
      <c r="L646">
        <v>40667.43</v>
      </c>
      <c r="M646">
        <v>39842.85</v>
      </c>
      <c r="N646">
        <v>39871.269999999997</v>
      </c>
      <c r="O646">
        <v>78508160</v>
      </c>
    </row>
    <row r="647" spans="1:15" x14ac:dyDescent="0.3">
      <c r="A647" t="s">
        <v>740</v>
      </c>
      <c r="B647" s="22">
        <v>45139</v>
      </c>
      <c r="C647">
        <v>285.94</v>
      </c>
      <c r="D647">
        <v>303.23</v>
      </c>
      <c r="E647">
        <v>276</v>
      </c>
      <c r="F647">
        <v>291.29000000000002</v>
      </c>
      <c r="G647">
        <v>6000</v>
      </c>
      <c r="I647" t="s">
        <v>741</v>
      </c>
      <c r="J647" s="22">
        <v>44953</v>
      </c>
      <c r="K647">
        <v>41023.35</v>
      </c>
      <c r="L647">
        <v>41095.85</v>
      </c>
      <c r="M647">
        <v>40402.720000000001</v>
      </c>
      <c r="N647">
        <v>40450.53</v>
      </c>
      <c r="O647">
        <v>112883091</v>
      </c>
    </row>
    <row r="648" spans="1:15" x14ac:dyDescent="0.3">
      <c r="A648" t="s">
        <v>740</v>
      </c>
      <c r="B648" s="22">
        <v>45140</v>
      </c>
      <c r="C648">
        <v>297.5</v>
      </c>
      <c r="D648">
        <v>305.60000000000002</v>
      </c>
      <c r="E648">
        <v>297.5</v>
      </c>
      <c r="F648">
        <v>305.07</v>
      </c>
      <c r="G648">
        <v>3800</v>
      </c>
      <c r="I648" t="s">
        <v>741</v>
      </c>
      <c r="J648" s="22">
        <v>44952</v>
      </c>
      <c r="K648">
        <v>39906.74</v>
      </c>
      <c r="L648">
        <v>40994.69</v>
      </c>
      <c r="M648">
        <v>39906.74</v>
      </c>
      <c r="N648">
        <v>40846.53</v>
      </c>
      <c r="O648">
        <v>235305755</v>
      </c>
    </row>
    <row r="649" spans="1:15" x14ac:dyDescent="0.3">
      <c r="A649" t="s">
        <v>740</v>
      </c>
      <c r="B649" s="22">
        <v>45141</v>
      </c>
      <c r="C649">
        <v>305.07</v>
      </c>
      <c r="D649">
        <v>311</v>
      </c>
      <c r="E649">
        <v>297.10000000000002</v>
      </c>
      <c r="F649">
        <v>297.77999999999997</v>
      </c>
      <c r="G649">
        <v>10500</v>
      </c>
      <c r="I649" t="s">
        <v>741</v>
      </c>
      <c r="J649" s="22">
        <v>44951</v>
      </c>
      <c r="K649">
        <v>39224.75</v>
      </c>
      <c r="L649">
        <v>39946.589999999997</v>
      </c>
      <c r="M649">
        <v>39224.75</v>
      </c>
      <c r="N649">
        <v>39784.9</v>
      </c>
      <c r="O649">
        <v>148829518</v>
      </c>
    </row>
    <row r="650" spans="1:15" x14ac:dyDescent="0.3">
      <c r="A650" t="s">
        <v>740</v>
      </c>
      <c r="B650" s="22">
        <v>45145</v>
      </c>
      <c r="C650">
        <v>294.88</v>
      </c>
      <c r="D650">
        <v>294.88</v>
      </c>
      <c r="E650">
        <v>294.88</v>
      </c>
      <c r="F650">
        <v>294.88</v>
      </c>
      <c r="G650">
        <v>5100</v>
      </c>
      <c r="I650" t="s">
        <v>741</v>
      </c>
      <c r="J650" s="22">
        <v>44950</v>
      </c>
      <c r="K650">
        <v>38551.449999999997</v>
      </c>
      <c r="L650">
        <v>39091.699999999997</v>
      </c>
      <c r="M650">
        <v>38490.58</v>
      </c>
      <c r="N650">
        <v>39055.65</v>
      </c>
      <c r="O650">
        <v>100210397</v>
      </c>
    </row>
    <row r="651" spans="1:15" x14ac:dyDescent="0.3">
      <c r="A651" t="s">
        <v>740</v>
      </c>
      <c r="B651" s="22">
        <v>45146</v>
      </c>
      <c r="C651">
        <v>290</v>
      </c>
      <c r="D651">
        <v>290</v>
      </c>
      <c r="E651">
        <v>278</v>
      </c>
      <c r="F651">
        <v>278</v>
      </c>
      <c r="G651">
        <v>500</v>
      </c>
      <c r="I651" t="s">
        <v>741</v>
      </c>
      <c r="J651" s="22">
        <v>44949</v>
      </c>
      <c r="K651">
        <v>38454.81</v>
      </c>
      <c r="L651">
        <v>38553.120000000003</v>
      </c>
      <c r="M651">
        <v>38135.53</v>
      </c>
      <c r="N651">
        <v>38443.589999999997</v>
      </c>
      <c r="O651">
        <v>38406491</v>
      </c>
    </row>
    <row r="652" spans="1:15" x14ac:dyDescent="0.3">
      <c r="A652" t="s">
        <v>740</v>
      </c>
      <c r="B652" s="22">
        <v>45147</v>
      </c>
      <c r="C652">
        <v>275</v>
      </c>
      <c r="D652">
        <v>280</v>
      </c>
      <c r="E652">
        <v>271</v>
      </c>
      <c r="F652">
        <v>280</v>
      </c>
      <c r="G652">
        <v>1800</v>
      </c>
      <c r="I652" t="s">
        <v>741</v>
      </c>
      <c r="J652" s="22">
        <v>44946</v>
      </c>
      <c r="K652">
        <v>38857.050000000003</v>
      </c>
      <c r="L652">
        <v>38982.769999999997</v>
      </c>
      <c r="M652">
        <v>38291.699999999997</v>
      </c>
      <c r="N652">
        <v>38407.980000000003</v>
      </c>
      <c r="O652">
        <v>51555451</v>
      </c>
    </row>
    <row r="653" spans="1:15" x14ac:dyDescent="0.3">
      <c r="A653" t="s">
        <v>740</v>
      </c>
      <c r="B653" s="22">
        <v>45148</v>
      </c>
      <c r="C653">
        <v>288</v>
      </c>
      <c r="D653">
        <v>289</v>
      </c>
      <c r="E653">
        <v>288</v>
      </c>
      <c r="F653">
        <v>289</v>
      </c>
      <c r="G653">
        <v>200</v>
      </c>
      <c r="I653" t="s">
        <v>741</v>
      </c>
      <c r="J653" s="22">
        <v>44945</v>
      </c>
      <c r="K653">
        <v>38890.949999999997</v>
      </c>
      <c r="L653">
        <v>39065.81</v>
      </c>
      <c r="M653">
        <v>38730.300000000003</v>
      </c>
      <c r="N653">
        <v>38831.58</v>
      </c>
      <c r="O653">
        <v>92575909</v>
      </c>
    </row>
    <row r="654" spans="1:15" x14ac:dyDescent="0.3">
      <c r="A654" t="s">
        <v>740</v>
      </c>
      <c r="B654" s="22">
        <v>45149</v>
      </c>
      <c r="C654">
        <v>292</v>
      </c>
      <c r="D654">
        <v>295</v>
      </c>
      <c r="E654">
        <v>292</v>
      </c>
      <c r="F654">
        <v>293.5</v>
      </c>
      <c r="G654">
        <v>200</v>
      </c>
      <c r="I654" t="s">
        <v>741</v>
      </c>
      <c r="J654" s="22">
        <v>44944</v>
      </c>
      <c r="K654">
        <v>38339.56</v>
      </c>
      <c r="L654">
        <v>38945.97</v>
      </c>
      <c r="M654">
        <v>38257.56</v>
      </c>
      <c r="N654">
        <v>38791.089999999997</v>
      </c>
      <c r="O654">
        <v>81032775</v>
      </c>
    </row>
    <row r="655" spans="1:15" x14ac:dyDescent="0.3">
      <c r="A655" t="s">
        <v>740</v>
      </c>
      <c r="B655" s="22">
        <v>45153</v>
      </c>
      <c r="C655">
        <v>295</v>
      </c>
      <c r="D655">
        <v>295</v>
      </c>
      <c r="E655">
        <v>295</v>
      </c>
      <c r="F655">
        <v>295</v>
      </c>
      <c r="G655">
        <v>300</v>
      </c>
      <c r="I655" t="s">
        <v>741</v>
      </c>
      <c r="J655" s="22">
        <v>44943</v>
      </c>
      <c r="K655">
        <v>39776.199999999997</v>
      </c>
      <c r="L655">
        <v>39942.51</v>
      </c>
      <c r="M655">
        <v>38287.81</v>
      </c>
      <c r="N655">
        <v>38342.21</v>
      </c>
      <c r="O655">
        <v>125779196</v>
      </c>
    </row>
    <row r="656" spans="1:15" x14ac:dyDescent="0.3">
      <c r="A656" t="s">
        <v>740</v>
      </c>
      <c r="B656" s="22">
        <v>45154</v>
      </c>
      <c r="C656">
        <v>280</v>
      </c>
      <c r="D656">
        <v>298</v>
      </c>
      <c r="E656">
        <v>280</v>
      </c>
      <c r="F656">
        <v>285.12</v>
      </c>
      <c r="G656">
        <v>1000</v>
      </c>
      <c r="I656" t="s">
        <v>741</v>
      </c>
      <c r="J656" s="22">
        <v>44942</v>
      </c>
      <c r="K656">
        <v>40344.26</v>
      </c>
      <c r="L656">
        <v>40355.57</v>
      </c>
      <c r="M656">
        <v>39660.75</v>
      </c>
      <c r="N656">
        <v>39720.75</v>
      </c>
      <c r="O656">
        <v>52067144</v>
      </c>
    </row>
    <row r="657" spans="1:15" x14ac:dyDescent="0.3">
      <c r="A657" t="s">
        <v>740</v>
      </c>
      <c r="B657" s="22">
        <v>45156</v>
      </c>
      <c r="C657">
        <v>270.39999999999998</v>
      </c>
      <c r="D657">
        <v>285</v>
      </c>
      <c r="E657">
        <v>270.35000000000002</v>
      </c>
      <c r="F657">
        <v>285</v>
      </c>
      <c r="G657">
        <v>400</v>
      </c>
      <c r="I657" t="s">
        <v>741</v>
      </c>
      <c r="J657" s="22">
        <v>44939</v>
      </c>
      <c r="K657">
        <v>40533.440000000002</v>
      </c>
      <c r="L657">
        <v>40583.89</v>
      </c>
      <c r="M657">
        <v>40195.67</v>
      </c>
      <c r="N657">
        <v>40323.449999999997</v>
      </c>
      <c r="O657">
        <v>66550004</v>
      </c>
    </row>
    <row r="658" spans="1:15" x14ac:dyDescent="0.3">
      <c r="A658" t="s">
        <v>740</v>
      </c>
      <c r="B658" s="22">
        <v>45159</v>
      </c>
      <c r="C658">
        <v>299</v>
      </c>
      <c r="D658">
        <v>299</v>
      </c>
      <c r="E658">
        <v>280</v>
      </c>
      <c r="F658">
        <v>280</v>
      </c>
      <c r="G658">
        <v>1000</v>
      </c>
      <c r="I658" t="s">
        <v>741</v>
      </c>
      <c r="J658" s="22">
        <v>44938</v>
      </c>
      <c r="K658">
        <v>40755.93</v>
      </c>
      <c r="L658">
        <v>41219.67</v>
      </c>
      <c r="M658">
        <v>40668.480000000003</v>
      </c>
      <c r="N658">
        <v>40803.89</v>
      </c>
      <c r="O658">
        <v>83915453</v>
      </c>
    </row>
    <row r="659" spans="1:15" x14ac:dyDescent="0.3">
      <c r="A659" t="s">
        <v>740</v>
      </c>
      <c r="B659" s="22">
        <v>45160</v>
      </c>
      <c r="C659">
        <v>279.7</v>
      </c>
      <c r="D659">
        <v>279.89999999999998</v>
      </c>
      <c r="E659">
        <v>271</v>
      </c>
      <c r="F659">
        <v>275</v>
      </c>
      <c r="G659">
        <v>3900</v>
      </c>
      <c r="I659" t="s">
        <v>741</v>
      </c>
      <c r="J659" s="22">
        <v>44937</v>
      </c>
      <c r="K659">
        <v>40898.93</v>
      </c>
      <c r="L659">
        <v>40988.28</v>
      </c>
      <c r="M659">
        <v>40594.949999999997</v>
      </c>
      <c r="N659">
        <v>40758.199999999997</v>
      </c>
      <c r="O659">
        <v>109796541</v>
      </c>
    </row>
    <row r="660" spans="1:15" x14ac:dyDescent="0.3">
      <c r="A660" t="s">
        <v>740</v>
      </c>
      <c r="B660" s="22">
        <v>45161</v>
      </c>
      <c r="C660">
        <v>275</v>
      </c>
      <c r="D660">
        <v>278</v>
      </c>
      <c r="E660">
        <v>271.3</v>
      </c>
      <c r="F660">
        <v>271.3</v>
      </c>
      <c r="G660">
        <v>1200</v>
      </c>
      <c r="I660" t="s">
        <v>741</v>
      </c>
      <c r="J660" s="22">
        <v>44936</v>
      </c>
      <c r="K660">
        <v>40872.660000000003</v>
      </c>
      <c r="L660">
        <v>40981.08</v>
      </c>
      <c r="M660">
        <v>40632.74</v>
      </c>
      <c r="N660">
        <v>40801.5</v>
      </c>
      <c r="O660">
        <v>115515949</v>
      </c>
    </row>
    <row r="661" spans="1:15" x14ac:dyDescent="0.3">
      <c r="A661" t="s">
        <v>740</v>
      </c>
      <c r="B661" s="22">
        <v>45162</v>
      </c>
      <c r="C661">
        <v>271.8</v>
      </c>
      <c r="D661">
        <v>271.8</v>
      </c>
      <c r="E661">
        <v>270</v>
      </c>
      <c r="F661">
        <v>270</v>
      </c>
      <c r="G661">
        <v>2000</v>
      </c>
      <c r="I661" t="s">
        <v>741</v>
      </c>
      <c r="J661" s="22">
        <v>44935</v>
      </c>
      <c r="K661">
        <v>40946.25</v>
      </c>
      <c r="L661">
        <v>41074.730000000003</v>
      </c>
      <c r="M661">
        <v>40436.14</v>
      </c>
      <c r="N661">
        <v>40504.76</v>
      </c>
      <c r="O661">
        <v>97518736</v>
      </c>
    </row>
    <row r="662" spans="1:15" x14ac:dyDescent="0.3">
      <c r="A662" t="s">
        <v>740</v>
      </c>
      <c r="B662" s="22">
        <v>45163</v>
      </c>
      <c r="C662">
        <v>268</v>
      </c>
      <c r="D662">
        <v>268</v>
      </c>
      <c r="E662">
        <v>268</v>
      </c>
      <c r="F662">
        <v>268</v>
      </c>
      <c r="G662">
        <v>200</v>
      </c>
      <c r="I662" t="s">
        <v>741</v>
      </c>
      <c r="J662" s="22">
        <v>44932</v>
      </c>
      <c r="K662">
        <v>40747.35</v>
      </c>
      <c r="L662">
        <v>41097.89</v>
      </c>
      <c r="M662">
        <v>40684.49</v>
      </c>
      <c r="N662">
        <v>41007.519999999997</v>
      </c>
      <c r="O662">
        <v>113636996</v>
      </c>
    </row>
    <row r="663" spans="1:15" x14ac:dyDescent="0.3">
      <c r="A663" t="s">
        <v>740</v>
      </c>
      <c r="B663" s="22">
        <v>45166</v>
      </c>
      <c r="C663">
        <v>275</v>
      </c>
      <c r="D663">
        <v>275</v>
      </c>
      <c r="E663">
        <v>267</v>
      </c>
      <c r="F663">
        <v>267</v>
      </c>
      <c r="G663">
        <v>1500</v>
      </c>
      <c r="I663" t="s">
        <v>741</v>
      </c>
      <c r="J663" s="22">
        <v>44931</v>
      </c>
      <c r="K663">
        <v>40597.07</v>
      </c>
      <c r="L663">
        <v>40790.74</v>
      </c>
      <c r="M663">
        <v>40597.07</v>
      </c>
      <c r="N663">
        <v>40716.74</v>
      </c>
      <c r="O663">
        <v>61922475</v>
      </c>
    </row>
    <row r="664" spans="1:15" x14ac:dyDescent="0.3">
      <c r="A664" t="s">
        <v>740</v>
      </c>
      <c r="B664" s="22">
        <v>45167</v>
      </c>
      <c r="C664">
        <v>261</v>
      </c>
      <c r="D664">
        <v>265</v>
      </c>
      <c r="E664">
        <v>260</v>
      </c>
      <c r="F664">
        <v>260.58</v>
      </c>
      <c r="G664">
        <v>1500</v>
      </c>
      <c r="I664" t="s">
        <v>741</v>
      </c>
      <c r="J664" s="22">
        <v>44930</v>
      </c>
      <c r="K664">
        <v>40694.629999999997</v>
      </c>
      <c r="L664">
        <v>40895.32</v>
      </c>
      <c r="M664">
        <v>40497.51</v>
      </c>
      <c r="N664">
        <v>40539.300000000003</v>
      </c>
      <c r="O664">
        <v>61170233</v>
      </c>
    </row>
    <row r="665" spans="1:15" x14ac:dyDescent="0.3">
      <c r="A665" t="s">
        <v>740</v>
      </c>
      <c r="B665" s="22">
        <v>45168</v>
      </c>
      <c r="C665">
        <v>260</v>
      </c>
      <c r="D665">
        <v>264</v>
      </c>
      <c r="E665">
        <v>260</v>
      </c>
      <c r="F665">
        <v>262</v>
      </c>
      <c r="G665">
        <v>400</v>
      </c>
      <c r="I665" t="s">
        <v>741</v>
      </c>
      <c r="J665" s="22">
        <v>44929</v>
      </c>
      <c r="K665">
        <v>40888.199999999997</v>
      </c>
      <c r="L665">
        <v>41015.919999999998</v>
      </c>
      <c r="M665">
        <v>40595.019999999997</v>
      </c>
      <c r="N665">
        <v>40630.639999999999</v>
      </c>
      <c r="O665">
        <v>80839832</v>
      </c>
    </row>
    <row r="666" spans="1:15" x14ac:dyDescent="0.3">
      <c r="A666" t="s">
        <v>740</v>
      </c>
      <c r="B666" s="22">
        <v>45169</v>
      </c>
      <c r="C666">
        <v>260</v>
      </c>
      <c r="D666">
        <v>260</v>
      </c>
      <c r="E666">
        <v>245</v>
      </c>
      <c r="F666">
        <v>245.1</v>
      </c>
      <c r="G666">
        <v>2700</v>
      </c>
      <c r="I666" t="s">
        <v>741</v>
      </c>
      <c r="J666" s="22">
        <v>44928</v>
      </c>
      <c r="K666">
        <v>40427.360000000001</v>
      </c>
      <c r="L666">
        <v>41030.92</v>
      </c>
      <c r="M666">
        <v>40348.89</v>
      </c>
      <c r="N666">
        <v>40815.9</v>
      </c>
      <c r="O666">
        <v>107600142</v>
      </c>
    </row>
    <row r="667" spans="1:15" x14ac:dyDescent="0.3">
      <c r="A667" t="s">
        <v>740</v>
      </c>
      <c r="B667" s="22">
        <v>45170</v>
      </c>
      <c r="C667">
        <v>261.99</v>
      </c>
      <c r="D667">
        <v>261.99</v>
      </c>
      <c r="E667">
        <v>261.99</v>
      </c>
      <c r="F667">
        <v>261.99</v>
      </c>
      <c r="G667">
        <v>100</v>
      </c>
      <c r="I667" t="s">
        <v>741</v>
      </c>
      <c r="J667" s="22">
        <v>44925</v>
      </c>
      <c r="K667">
        <v>39771.730000000003</v>
      </c>
      <c r="L667">
        <v>40420.449999999997</v>
      </c>
      <c r="M667">
        <v>39683.74</v>
      </c>
      <c r="N667">
        <v>40420.449999999997</v>
      </c>
      <c r="O667">
        <v>204009872</v>
      </c>
    </row>
    <row r="668" spans="1:15" x14ac:dyDescent="0.3">
      <c r="A668" t="s">
        <v>740</v>
      </c>
      <c r="B668" s="22">
        <v>45173</v>
      </c>
      <c r="C668">
        <v>273</v>
      </c>
      <c r="D668">
        <v>273</v>
      </c>
      <c r="E668">
        <v>273</v>
      </c>
      <c r="F668">
        <v>273</v>
      </c>
      <c r="G668">
        <v>100</v>
      </c>
      <c r="I668" t="s">
        <v>741</v>
      </c>
      <c r="J668" s="22">
        <v>44924</v>
      </c>
      <c r="K668">
        <v>39281.4</v>
      </c>
      <c r="L668">
        <v>39747.360000000001</v>
      </c>
      <c r="M668">
        <v>39205.17</v>
      </c>
      <c r="N668">
        <v>39747.360000000001</v>
      </c>
      <c r="O668">
        <v>166553791</v>
      </c>
    </row>
    <row r="669" spans="1:15" x14ac:dyDescent="0.3">
      <c r="A669" t="s">
        <v>740</v>
      </c>
      <c r="B669" s="22">
        <v>45175</v>
      </c>
      <c r="C669">
        <v>278</v>
      </c>
      <c r="D669">
        <v>290</v>
      </c>
      <c r="E669">
        <v>265.5</v>
      </c>
      <c r="F669">
        <v>271.33999999999997</v>
      </c>
      <c r="G669">
        <v>2400</v>
      </c>
      <c r="I669" t="s">
        <v>741</v>
      </c>
      <c r="J669" s="22">
        <v>44923</v>
      </c>
      <c r="K669">
        <v>39819.360000000001</v>
      </c>
      <c r="L669">
        <v>39866.99</v>
      </c>
      <c r="M669">
        <v>39026.660000000003</v>
      </c>
      <c r="N669">
        <v>39279.43</v>
      </c>
      <c r="O669">
        <v>163838477</v>
      </c>
    </row>
    <row r="670" spans="1:15" x14ac:dyDescent="0.3">
      <c r="A670" t="s">
        <v>740</v>
      </c>
      <c r="B670" s="22">
        <v>45176</v>
      </c>
      <c r="C670">
        <v>280</v>
      </c>
      <c r="D670">
        <v>280</v>
      </c>
      <c r="E670">
        <v>266.77</v>
      </c>
      <c r="F670">
        <v>271.89</v>
      </c>
      <c r="G670">
        <v>700</v>
      </c>
      <c r="I670" t="s">
        <v>741</v>
      </c>
      <c r="J670" s="22">
        <v>44922</v>
      </c>
      <c r="K670">
        <v>40215.01</v>
      </c>
      <c r="L670">
        <v>40315.769999999997</v>
      </c>
      <c r="M670">
        <v>39705.660000000003</v>
      </c>
      <c r="N670">
        <v>39802.910000000003</v>
      </c>
      <c r="O670">
        <v>102458561</v>
      </c>
    </row>
    <row r="671" spans="1:15" x14ac:dyDescent="0.3">
      <c r="A671" t="s">
        <v>740</v>
      </c>
      <c r="B671" s="22">
        <v>45177</v>
      </c>
      <c r="C671">
        <v>285</v>
      </c>
      <c r="D671">
        <v>285</v>
      </c>
      <c r="E671">
        <v>272.05</v>
      </c>
      <c r="F671">
        <v>275</v>
      </c>
      <c r="G671">
        <v>500</v>
      </c>
      <c r="I671" t="s">
        <v>741</v>
      </c>
      <c r="J671" s="22">
        <v>44921</v>
      </c>
      <c r="K671">
        <v>39861.01</v>
      </c>
      <c r="L671">
        <v>40367.43</v>
      </c>
      <c r="M671">
        <v>39861.01</v>
      </c>
      <c r="N671">
        <v>40155.160000000003</v>
      </c>
      <c r="O671">
        <v>85399147</v>
      </c>
    </row>
    <row r="672" spans="1:15" x14ac:dyDescent="0.3">
      <c r="A672" t="s">
        <v>740</v>
      </c>
      <c r="B672" s="22">
        <v>45180</v>
      </c>
      <c r="C672">
        <v>285.5</v>
      </c>
      <c r="D672">
        <v>285.5</v>
      </c>
      <c r="E672">
        <v>285.5</v>
      </c>
      <c r="F672">
        <v>285.5</v>
      </c>
      <c r="G672">
        <v>100</v>
      </c>
      <c r="I672" t="s">
        <v>741</v>
      </c>
      <c r="J672" s="22">
        <v>44918</v>
      </c>
      <c r="K672">
        <v>39708</v>
      </c>
      <c r="L672">
        <v>39938.32</v>
      </c>
      <c r="M672">
        <v>39497.730000000003</v>
      </c>
      <c r="N672">
        <v>39669.199999999997</v>
      </c>
      <c r="O672">
        <v>76131694</v>
      </c>
    </row>
    <row r="673" spans="1:15" x14ac:dyDescent="0.3">
      <c r="A673" t="s">
        <v>740</v>
      </c>
      <c r="B673" s="22">
        <v>45187</v>
      </c>
      <c r="C673">
        <v>265</v>
      </c>
      <c r="D673">
        <v>288</v>
      </c>
      <c r="E673">
        <v>264.51</v>
      </c>
      <c r="F673">
        <v>266</v>
      </c>
      <c r="G673">
        <v>1300</v>
      </c>
      <c r="I673" t="s">
        <v>741</v>
      </c>
      <c r="J673" s="22">
        <v>44917</v>
      </c>
      <c r="K673">
        <v>39466.559999999998</v>
      </c>
      <c r="L673">
        <v>39928.42</v>
      </c>
      <c r="M673">
        <v>39325.78</v>
      </c>
      <c r="N673">
        <v>39838.33</v>
      </c>
      <c r="O673">
        <v>86247762</v>
      </c>
    </row>
    <row r="674" spans="1:15" x14ac:dyDescent="0.3">
      <c r="A674" t="s">
        <v>740</v>
      </c>
      <c r="B674" s="22">
        <v>45188</v>
      </c>
      <c r="C674">
        <v>266</v>
      </c>
      <c r="D674">
        <v>266</v>
      </c>
      <c r="E674">
        <v>265.11</v>
      </c>
      <c r="F674">
        <v>265.11</v>
      </c>
      <c r="G674">
        <v>200</v>
      </c>
      <c r="I674" t="s">
        <v>741</v>
      </c>
      <c r="J674" s="22">
        <v>44916</v>
      </c>
      <c r="K674">
        <v>39641.01</v>
      </c>
      <c r="L674">
        <v>40022.370000000003</v>
      </c>
      <c r="M674">
        <v>39276.699999999997</v>
      </c>
      <c r="N674">
        <v>39342.89</v>
      </c>
      <c r="O674">
        <v>65409862</v>
      </c>
    </row>
    <row r="675" spans="1:15" x14ac:dyDescent="0.3">
      <c r="A675" t="s">
        <v>740</v>
      </c>
      <c r="B675" s="22">
        <v>45189</v>
      </c>
      <c r="C675">
        <v>276.5</v>
      </c>
      <c r="D675">
        <v>276.5</v>
      </c>
      <c r="E675">
        <v>276.5</v>
      </c>
      <c r="F675">
        <v>276.5</v>
      </c>
      <c r="G675">
        <v>100</v>
      </c>
      <c r="I675" t="s">
        <v>741</v>
      </c>
      <c r="J675" s="22">
        <v>44915</v>
      </c>
      <c r="K675">
        <v>40970.339999999997</v>
      </c>
      <c r="L675">
        <v>41037.14</v>
      </c>
      <c r="M675">
        <v>39532.019999999997</v>
      </c>
      <c r="N675">
        <v>39832.449999999997</v>
      </c>
      <c r="O675">
        <v>128223108</v>
      </c>
    </row>
    <row r="676" spans="1:15" x14ac:dyDescent="0.3">
      <c r="A676" t="s">
        <v>740</v>
      </c>
      <c r="B676" s="22">
        <v>45191</v>
      </c>
      <c r="C676">
        <v>289.99</v>
      </c>
      <c r="D676">
        <v>289.99</v>
      </c>
      <c r="E676">
        <v>270</v>
      </c>
      <c r="F676">
        <v>275</v>
      </c>
      <c r="G676">
        <v>800</v>
      </c>
      <c r="I676" t="s">
        <v>741</v>
      </c>
      <c r="J676" s="22">
        <v>44914</v>
      </c>
      <c r="K676">
        <v>41292.58</v>
      </c>
      <c r="L676">
        <v>41393.370000000003</v>
      </c>
      <c r="M676">
        <v>40814.559999999998</v>
      </c>
      <c r="N676">
        <v>40970.82</v>
      </c>
      <c r="O676">
        <v>82408144</v>
      </c>
    </row>
    <row r="677" spans="1:15" x14ac:dyDescent="0.3">
      <c r="A677" t="s">
        <v>740</v>
      </c>
      <c r="B677" s="22">
        <v>45194</v>
      </c>
      <c r="C677">
        <v>267</v>
      </c>
      <c r="D677">
        <v>270</v>
      </c>
      <c r="E677">
        <v>267</v>
      </c>
      <c r="F677">
        <v>268.5</v>
      </c>
      <c r="G677">
        <v>1500</v>
      </c>
      <c r="I677" t="s">
        <v>741</v>
      </c>
      <c r="J677" s="22">
        <v>44911</v>
      </c>
      <c r="K677">
        <v>41193.440000000002</v>
      </c>
      <c r="L677">
        <v>41393.97</v>
      </c>
      <c r="M677">
        <v>41087.589999999997</v>
      </c>
      <c r="N677">
        <v>41301.480000000003</v>
      </c>
      <c r="O677">
        <v>64638892</v>
      </c>
    </row>
    <row r="678" spans="1:15" x14ac:dyDescent="0.3">
      <c r="A678" t="s">
        <v>740</v>
      </c>
      <c r="B678" s="22">
        <v>45195</v>
      </c>
      <c r="C678">
        <v>266.2</v>
      </c>
      <c r="D678">
        <v>267</v>
      </c>
      <c r="E678">
        <v>266.2</v>
      </c>
      <c r="F678">
        <v>267</v>
      </c>
      <c r="G678">
        <v>500</v>
      </c>
      <c r="I678" t="s">
        <v>741</v>
      </c>
      <c r="J678" s="22">
        <v>44910</v>
      </c>
      <c r="K678">
        <v>41909.43</v>
      </c>
      <c r="L678">
        <v>41997.66</v>
      </c>
      <c r="M678">
        <v>41109.29</v>
      </c>
      <c r="N678">
        <v>41179.760000000002</v>
      </c>
      <c r="O678">
        <v>137451123</v>
      </c>
    </row>
    <row r="679" spans="1:15" x14ac:dyDescent="0.3">
      <c r="A679" t="s">
        <v>740</v>
      </c>
      <c r="B679" s="22">
        <v>45197</v>
      </c>
      <c r="C679">
        <v>268.8</v>
      </c>
      <c r="D679">
        <v>270</v>
      </c>
      <c r="E679">
        <v>268.7</v>
      </c>
      <c r="F679">
        <v>268.7</v>
      </c>
      <c r="G679">
        <v>600</v>
      </c>
      <c r="I679" t="s">
        <v>741</v>
      </c>
      <c r="J679" s="22">
        <v>44909</v>
      </c>
      <c r="K679">
        <v>41708.15</v>
      </c>
      <c r="L679">
        <v>41874.07</v>
      </c>
      <c r="M679">
        <v>41540.620000000003</v>
      </c>
      <c r="N679">
        <v>41737.620000000003</v>
      </c>
      <c r="O679">
        <v>53071442</v>
      </c>
    </row>
    <row r="680" spans="1:15" x14ac:dyDescent="0.3">
      <c r="A680" t="s">
        <v>740</v>
      </c>
      <c r="B680" s="22">
        <v>45201</v>
      </c>
      <c r="C680">
        <v>268.7</v>
      </c>
      <c r="D680">
        <v>269.10000000000002</v>
      </c>
      <c r="E680">
        <v>268.7</v>
      </c>
      <c r="F680">
        <v>269.10000000000002</v>
      </c>
      <c r="G680">
        <v>1600</v>
      </c>
      <c r="I680" t="s">
        <v>741</v>
      </c>
      <c r="J680" s="22">
        <v>44908</v>
      </c>
      <c r="K680">
        <v>41513.019999999997</v>
      </c>
      <c r="L680">
        <v>41772.839999999997</v>
      </c>
      <c r="M680">
        <v>41512.43</v>
      </c>
      <c r="N680">
        <v>41714.300000000003</v>
      </c>
      <c r="O680">
        <v>66665118</v>
      </c>
    </row>
    <row r="681" spans="1:15" x14ac:dyDescent="0.3">
      <c r="A681" t="s">
        <v>740</v>
      </c>
      <c r="B681" s="22">
        <v>45202</v>
      </c>
      <c r="C681">
        <v>274.5</v>
      </c>
      <c r="D681">
        <v>274.5</v>
      </c>
      <c r="E681">
        <v>270</v>
      </c>
      <c r="F681">
        <v>272</v>
      </c>
      <c r="G681">
        <v>2200</v>
      </c>
      <c r="I681" t="s">
        <v>741</v>
      </c>
      <c r="J681" s="22">
        <v>44907</v>
      </c>
      <c r="K681">
        <v>41718.67</v>
      </c>
      <c r="L681">
        <v>41784.480000000003</v>
      </c>
      <c r="M681">
        <v>41507.79</v>
      </c>
      <c r="N681">
        <v>41540.550000000003</v>
      </c>
      <c r="O681">
        <v>45403158</v>
      </c>
    </row>
    <row r="682" spans="1:15" x14ac:dyDescent="0.3">
      <c r="A682" t="s">
        <v>740</v>
      </c>
      <c r="B682" s="22">
        <v>45204</v>
      </c>
      <c r="C682">
        <v>269.85000000000002</v>
      </c>
      <c r="D682">
        <v>275</v>
      </c>
      <c r="E682">
        <v>267.2</v>
      </c>
      <c r="F682">
        <v>268.02</v>
      </c>
      <c r="G682">
        <v>3200</v>
      </c>
      <c r="I682" t="s">
        <v>741</v>
      </c>
      <c r="J682" s="22">
        <v>44904</v>
      </c>
      <c r="K682">
        <v>41734.31</v>
      </c>
      <c r="L682">
        <v>41748.89</v>
      </c>
      <c r="M682">
        <v>41550.379999999997</v>
      </c>
      <c r="N682">
        <v>41698.28</v>
      </c>
      <c r="O682">
        <v>45627343</v>
      </c>
    </row>
    <row r="683" spans="1:15" x14ac:dyDescent="0.3">
      <c r="A683" t="s">
        <v>740</v>
      </c>
      <c r="B683" s="22">
        <v>45205</v>
      </c>
      <c r="C683">
        <v>269</v>
      </c>
      <c r="D683">
        <v>269</v>
      </c>
      <c r="E683">
        <v>269</v>
      </c>
      <c r="F683">
        <v>269</v>
      </c>
      <c r="G683">
        <v>8500</v>
      </c>
      <c r="I683" t="s">
        <v>741</v>
      </c>
      <c r="J683" s="22">
        <v>44903</v>
      </c>
      <c r="K683">
        <v>41858.39</v>
      </c>
      <c r="L683">
        <v>41929.96</v>
      </c>
      <c r="M683">
        <v>41597.32</v>
      </c>
      <c r="N683">
        <v>41651.61</v>
      </c>
      <c r="O683">
        <v>47104027</v>
      </c>
    </row>
    <row r="684" spans="1:15" x14ac:dyDescent="0.3">
      <c r="A684" t="s">
        <v>740</v>
      </c>
      <c r="B684" s="22">
        <v>45208</v>
      </c>
      <c r="C684">
        <v>275</v>
      </c>
      <c r="D684">
        <v>275</v>
      </c>
      <c r="E684">
        <v>270</v>
      </c>
      <c r="F684">
        <v>270</v>
      </c>
      <c r="G684">
        <v>3800</v>
      </c>
      <c r="I684" t="s">
        <v>741</v>
      </c>
      <c r="J684" s="22">
        <v>44902</v>
      </c>
      <c r="K684">
        <v>41572.94</v>
      </c>
      <c r="L684">
        <v>41900.81</v>
      </c>
      <c r="M684">
        <v>41543.64</v>
      </c>
      <c r="N684">
        <v>41819.29</v>
      </c>
      <c r="O684">
        <v>69417912</v>
      </c>
    </row>
    <row r="685" spans="1:15" x14ac:dyDescent="0.3">
      <c r="A685" t="s">
        <v>740</v>
      </c>
      <c r="B685" s="22">
        <v>45209</v>
      </c>
      <c r="C685">
        <v>270</v>
      </c>
      <c r="D685">
        <v>271</v>
      </c>
      <c r="E685">
        <v>270</v>
      </c>
      <c r="F685">
        <v>270.10000000000002</v>
      </c>
      <c r="G685">
        <v>3300</v>
      </c>
      <c r="I685" t="s">
        <v>741</v>
      </c>
      <c r="J685" s="22">
        <v>44901</v>
      </c>
      <c r="K685">
        <v>41626.959999999999</v>
      </c>
      <c r="L685">
        <v>41746</v>
      </c>
      <c r="M685">
        <v>41295.1</v>
      </c>
      <c r="N685">
        <v>41539.94</v>
      </c>
      <c r="O685">
        <v>46388972</v>
      </c>
    </row>
    <row r="686" spans="1:15" x14ac:dyDescent="0.3">
      <c r="A686" t="s">
        <v>740</v>
      </c>
      <c r="B686" s="22">
        <v>45210</v>
      </c>
      <c r="C686">
        <v>270</v>
      </c>
      <c r="D686">
        <v>270</v>
      </c>
      <c r="E686">
        <v>270</v>
      </c>
      <c r="F686">
        <v>270</v>
      </c>
      <c r="G686">
        <v>3800</v>
      </c>
      <c r="I686" t="s">
        <v>741</v>
      </c>
      <c r="J686" s="22">
        <v>44900</v>
      </c>
      <c r="K686">
        <v>42201.760000000002</v>
      </c>
      <c r="L686">
        <v>42248.53</v>
      </c>
      <c r="M686">
        <v>41513.910000000003</v>
      </c>
      <c r="N686">
        <v>41612.67</v>
      </c>
      <c r="O686">
        <v>56412721</v>
      </c>
    </row>
    <row r="687" spans="1:15" x14ac:dyDescent="0.3">
      <c r="A687" t="s">
        <v>740</v>
      </c>
      <c r="B687" s="22">
        <v>45211</v>
      </c>
      <c r="C687">
        <v>264</v>
      </c>
      <c r="D687">
        <v>270</v>
      </c>
      <c r="E687">
        <v>264</v>
      </c>
      <c r="F687">
        <v>269.19</v>
      </c>
      <c r="G687">
        <v>5500</v>
      </c>
      <c r="I687" t="s">
        <v>741</v>
      </c>
      <c r="J687" s="22">
        <v>44897</v>
      </c>
      <c r="K687">
        <v>42374.080000000002</v>
      </c>
      <c r="L687">
        <v>42471.19</v>
      </c>
      <c r="M687">
        <v>41946.49</v>
      </c>
      <c r="N687">
        <v>42150.1</v>
      </c>
      <c r="O687">
        <v>59433471</v>
      </c>
    </row>
    <row r="688" spans="1:15" x14ac:dyDescent="0.3">
      <c r="A688" t="s">
        <v>740</v>
      </c>
      <c r="B688" s="22">
        <v>45212</v>
      </c>
      <c r="C688">
        <v>270</v>
      </c>
      <c r="D688">
        <v>277.99</v>
      </c>
      <c r="E688">
        <v>270</v>
      </c>
      <c r="F688">
        <v>272.68</v>
      </c>
      <c r="G688">
        <v>18200</v>
      </c>
      <c r="I688" t="s">
        <v>741</v>
      </c>
      <c r="J688" s="22">
        <v>44896</v>
      </c>
      <c r="K688">
        <v>42378.05</v>
      </c>
      <c r="L688">
        <v>42658.87</v>
      </c>
      <c r="M688">
        <v>42376.480000000003</v>
      </c>
      <c r="N688">
        <v>42393.52</v>
      </c>
      <c r="O688">
        <v>56001898</v>
      </c>
    </row>
    <row r="689" spans="1:15" x14ac:dyDescent="0.3">
      <c r="A689" t="s">
        <v>740</v>
      </c>
      <c r="B689" s="22">
        <v>45215</v>
      </c>
      <c r="C689">
        <v>287</v>
      </c>
      <c r="D689">
        <v>287</v>
      </c>
      <c r="E689">
        <v>272.01</v>
      </c>
      <c r="F689">
        <v>276.68</v>
      </c>
      <c r="G689">
        <v>14200</v>
      </c>
      <c r="I689" t="s">
        <v>741</v>
      </c>
      <c r="J689" s="22">
        <v>44895</v>
      </c>
      <c r="K689">
        <v>42407.77</v>
      </c>
      <c r="L689">
        <v>42517.81</v>
      </c>
      <c r="M689">
        <v>42268.84</v>
      </c>
      <c r="N689">
        <v>42348.63</v>
      </c>
      <c r="O689">
        <v>53037512</v>
      </c>
    </row>
    <row r="690" spans="1:15" x14ac:dyDescent="0.3">
      <c r="A690" t="s">
        <v>740</v>
      </c>
      <c r="B690" s="22">
        <v>45216</v>
      </c>
      <c r="C690">
        <v>275</v>
      </c>
      <c r="D690">
        <v>278</v>
      </c>
      <c r="E690">
        <v>275</v>
      </c>
      <c r="F690">
        <v>275.10000000000002</v>
      </c>
      <c r="G690">
        <v>5800</v>
      </c>
      <c r="I690" t="s">
        <v>741</v>
      </c>
      <c r="J690" s="22">
        <v>44894</v>
      </c>
      <c r="K690">
        <v>42071.19</v>
      </c>
      <c r="L690">
        <v>42438.2</v>
      </c>
      <c r="M690">
        <v>42042.02</v>
      </c>
      <c r="N690">
        <v>42373.59</v>
      </c>
      <c r="O690">
        <v>71694077</v>
      </c>
    </row>
    <row r="691" spans="1:15" x14ac:dyDescent="0.3">
      <c r="A691" t="s">
        <v>740</v>
      </c>
      <c r="B691" s="22">
        <v>45217</v>
      </c>
      <c r="C691">
        <v>275</v>
      </c>
      <c r="D691">
        <v>276</v>
      </c>
      <c r="E691">
        <v>274</v>
      </c>
      <c r="F691">
        <v>274</v>
      </c>
      <c r="G691">
        <v>2400</v>
      </c>
      <c r="I691" t="s">
        <v>741</v>
      </c>
      <c r="J691" s="22">
        <v>44893</v>
      </c>
      <c r="K691">
        <v>42582.47</v>
      </c>
      <c r="L691">
        <v>42582.47</v>
      </c>
      <c r="M691">
        <v>41963.54</v>
      </c>
      <c r="N691">
        <v>42071.34</v>
      </c>
      <c r="O691">
        <v>121762508</v>
      </c>
    </row>
    <row r="692" spans="1:15" x14ac:dyDescent="0.3">
      <c r="A692" t="s">
        <v>740</v>
      </c>
      <c r="B692" s="22">
        <v>45218</v>
      </c>
      <c r="C692">
        <v>276</v>
      </c>
      <c r="D692">
        <v>277</v>
      </c>
      <c r="E692">
        <v>274</v>
      </c>
      <c r="F692">
        <v>274.25</v>
      </c>
      <c r="G692">
        <v>2800</v>
      </c>
      <c r="I692" t="s">
        <v>741</v>
      </c>
      <c r="J692" s="22">
        <v>44890</v>
      </c>
      <c r="K692">
        <v>43057.73</v>
      </c>
      <c r="L692">
        <v>43120.54</v>
      </c>
      <c r="M692">
        <v>42874.69</v>
      </c>
      <c r="N692">
        <v>42936.73</v>
      </c>
      <c r="O692">
        <v>77543332</v>
      </c>
    </row>
    <row r="693" spans="1:15" x14ac:dyDescent="0.3">
      <c r="A693" t="s">
        <v>740</v>
      </c>
      <c r="B693" s="22">
        <v>45219</v>
      </c>
      <c r="C693">
        <v>275.99</v>
      </c>
      <c r="D693">
        <v>278</v>
      </c>
      <c r="E693">
        <v>272.5</v>
      </c>
      <c r="F693">
        <v>274</v>
      </c>
      <c r="G693">
        <v>2300</v>
      </c>
      <c r="I693" t="s">
        <v>741</v>
      </c>
      <c r="J693" s="22">
        <v>44889</v>
      </c>
      <c r="K693">
        <v>42911.15</v>
      </c>
      <c r="L693">
        <v>43016.66</v>
      </c>
      <c r="M693">
        <v>42861.64</v>
      </c>
      <c r="N693">
        <v>42903.65</v>
      </c>
      <c r="O693">
        <v>66352300</v>
      </c>
    </row>
    <row r="694" spans="1:15" x14ac:dyDescent="0.3">
      <c r="A694" t="s">
        <v>740</v>
      </c>
      <c r="B694" s="22">
        <v>45222</v>
      </c>
      <c r="C694">
        <v>280</v>
      </c>
      <c r="D694">
        <v>294.55</v>
      </c>
      <c r="E694">
        <v>276</v>
      </c>
      <c r="F694">
        <v>294.55</v>
      </c>
      <c r="G694">
        <v>14700</v>
      </c>
      <c r="I694" t="s">
        <v>741</v>
      </c>
      <c r="J694" s="22">
        <v>44888</v>
      </c>
      <c r="K694">
        <v>42963.62</v>
      </c>
      <c r="L694">
        <v>43040.58</v>
      </c>
      <c r="M694">
        <v>42787.77</v>
      </c>
      <c r="N694">
        <v>42880.31</v>
      </c>
      <c r="O694">
        <v>56567438</v>
      </c>
    </row>
    <row r="695" spans="1:15" x14ac:dyDescent="0.3">
      <c r="A695" t="s">
        <v>740</v>
      </c>
      <c r="B695" s="22">
        <v>45223</v>
      </c>
      <c r="C695">
        <v>309.99</v>
      </c>
      <c r="D695">
        <v>315</v>
      </c>
      <c r="E695">
        <v>295.75</v>
      </c>
      <c r="F695">
        <v>300.13</v>
      </c>
      <c r="G695">
        <v>36000</v>
      </c>
      <c r="I695" t="s">
        <v>741</v>
      </c>
      <c r="J695" s="22">
        <v>44887</v>
      </c>
      <c r="K695">
        <v>42804.75</v>
      </c>
      <c r="L695">
        <v>43076.45</v>
      </c>
      <c r="M695">
        <v>42804.75</v>
      </c>
      <c r="N695">
        <v>42928.62</v>
      </c>
      <c r="O695">
        <v>82382543</v>
      </c>
    </row>
    <row r="696" spans="1:15" x14ac:dyDescent="0.3">
      <c r="A696" t="s">
        <v>740</v>
      </c>
      <c r="B696" s="22">
        <v>45224</v>
      </c>
      <c r="C696">
        <v>295.02999999999997</v>
      </c>
      <c r="D696">
        <v>306</v>
      </c>
      <c r="E696">
        <v>295.02999999999997</v>
      </c>
      <c r="F696">
        <v>303</v>
      </c>
      <c r="G696">
        <v>6400</v>
      </c>
      <c r="I696" t="s">
        <v>741</v>
      </c>
      <c r="J696" s="22">
        <v>44886</v>
      </c>
      <c r="K696">
        <v>42746.28</v>
      </c>
      <c r="L696">
        <v>42856.37</v>
      </c>
      <c r="M696">
        <v>42664.53</v>
      </c>
      <c r="N696">
        <v>42761.19</v>
      </c>
      <c r="O696">
        <v>62389056</v>
      </c>
    </row>
    <row r="697" spans="1:15" x14ac:dyDescent="0.3">
      <c r="A697" t="s">
        <v>740</v>
      </c>
      <c r="B697" s="22">
        <v>45225</v>
      </c>
      <c r="C697">
        <v>290</v>
      </c>
      <c r="D697">
        <v>305</v>
      </c>
      <c r="E697">
        <v>290</v>
      </c>
      <c r="F697">
        <v>296</v>
      </c>
      <c r="G697">
        <v>6700</v>
      </c>
      <c r="I697" t="s">
        <v>741</v>
      </c>
      <c r="J697" s="22">
        <v>44883</v>
      </c>
      <c r="K697">
        <v>42751.73</v>
      </c>
      <c r="L697">
        <v>42767.13</v>
      </c>
      <c r="M697">
        <v>42600.28</v>
      </c>
      <c r="N697">
        <v>42730.239999999998</v>
      </c>
      <c r="O697">
        <v>108151257</v>
      </c>
    </row>
    <row r="698" spans="1:15" x14ac:dyDescent="0.3">
      <c r="A698" t="s">
        <v>740</v>
      </c>
      <c r="B698" s="22">
        <v>45226</v>
      </c>
      <c r="C698">
        <v>295.10000000000002</v>
      </c>
      <c r="D698">
        <v>302</v>
      </c>
      <c r="E698">
        <v>293</v>
      </c>
      <c r="F698">
        <v>297.14</v>
      </c>
      <c r="G698">
        <v>2200</v>
      </c>
      <c r="I698" t="s">
        <v>741</v>
      </c>
      <c r="J698" s="22">
        <v>44882</v>
      </c>
      <c r="K698">
        <v>43056.71</v>
      </c>
      <c r="L698">
        <v>43104.52</v>
      </c>
      <c r="M698">
        <v>42769.37</v>
      </c>
      <c r="N698">
        <v>42819.72</v>
      </c>
      <c r="O698">
        <v>72213612</v>
      </c>
    </row>
    <row r="699" spans="1:15" x14ac:dyDescent="0.3">
      <c r="A699" t="s">
        <v>740</v>
      </c>
      <c r="B699" s="22">
        <v>45229</v>
      </c>
      <c r="C699">
        <v>305</v>
      </c>
      <c r="D699">
        <v>309.2</v>
      </c>
      <c r="E699">
        <v>300.02</v>
      </c>
      <c r="F699">
        <v>307.07</v>
      </c>
      <c r="G699">
        <v>6700</v>
      </c>
      <c r="I699" t="s">
        <v>741</v>
      </c>
      <c r="J699" s="22">
        <v>44881</v>
      </c>
      <c r="K699">
        <v>42851.199999999997</v>
      </c>
      <c r="L699">
        <v>43098.94</v>
      </c>
      <c r="M699">
        <v>42728.67</v>
      </c>
      <c r="N699">
        <v>42983.75</v>
      </c>
      <c r="O699">
        <v>83470363</v>
      </c>
    </row>
    <row r="700" spans="1:15" x14ac:dyDescent="0.3">
      <c r="A700" t="s">
        <v>740</v>
      </c>
      <c r="B700" s="22">
        <v>45230</v>
      </c>
      <c r="C700">
        <v>307</v>
      </c>
      <c r="D700">
        <v>310</v>
      </c>
      <c r="E700">
        <v>303.2</v>
      </c>
      <c r="F700">
        <v>304.38</v>
      </c>
      <c r="G700">
        <v>6800</v>
      </c>
      <c r="I700" t="s">
        <v>741</v>
      </c>
      <c r="J700" s="22">
        <v>44880</v>
      </c>
      <c r="K700">
        <v>42888.97</v>
      </c>
      <c r="L700">
        <v>43035.78</v>
      </c>
      <c r="M700">
        <v>42742.75</v>
      </c>
      <c r="N700">
        <v>42796.85</v>
      </c>
      <c r="O700">
        <v>97300607</v>
      </c>
    </row>
    <row r="701" spans="1:15" x14ac:dyDescent="0.3">
      <c r="A701" t="s">
        <v>740</v>
      </c>
      <c r="B701" s="22">
        <v>45231</v>
      </c>
      <c r="C701">
        <v>304.01</v>
      </c>
      <c r="D701">
        <v>308</v>
      </c>
      <c r="E701">
        <v>303.51</v>
      </c>
      <c r="F701">
        <v>307.82</v>
      </c>
      <c r="G701">
        <v>13900</v>
      </c>
      <c r="I701" t="s">
        <v>741</v>
      </c>
      <c r="J701" s="22">
        <v>44879</v>
      </c>
      <c r="K701">
        <v>43083.08</v>
      </c>
      <c r="L701">
        <v>43083.08</v>
      </c>
      <c r="M701">
        <v>42761.88</v>
      </c>
      <c r="N701">
        <v>42850.83</v>
      </c>
      <c r="O701">
        <v>82380705</v>
      </c>
    </row>
    <row r="702" spans="1:15" x14ac:dyDescent="0.3">
      <c r="A702" t="s">
        <v>740</v>
      </c>
      <c r="B702" s="22">
        <v>45232</v>
      </c>
      <c r="C702">
        <v>291</v>
      </c>
      <c r="D702">
        <v>304</v>
      </c>
      <c r="E702">
        <v>291</v>
      </c>
      <c r="F702">
        <v>293.74</v>
      </c>
      <c r="G702">
        <v>8300</v>
      </c>
      <c r="I702" t="s">
        <v>741</v>
      </c>
      <c r="J702" s="22">
        <v>44876</v>
      </c>
      <c r="K702">
        <v>43057.54</v>
      </c>
      <c r="L702">
        <v>43121.36</v>
      </c>
      <c r="M702">
        <v>42805.09</v>
      </c>
      <c r="N702">
        <v>43092.95</v>
      </c>
      <c r="O702">
        <v>103402069</v>
      </c>
    </row>
    <row r="703" spans="1:15" x14ac:dyDescent="0.3">
      <c r="A703" t="s">
        <v>740</v>
      </c>
      <c r="B703" s="22">
        <v>45233</v>
      </c>
      <c r="C703">
        <v>295</v>
      </c>
      <c r="D703">
        <v>298.01</v>
      </c>
      <c r="E703">
        <v>292.01</v>
      </c>
      <c r="F703">
        <v>294.02</v>
      </c>
      <c r="G703">
        <v>3400</v>
      </c>
      <c r="I703" t="s">
        <v>741</v>
      </c>
      <c r="J703" s="22">
        <v>44875</v>
      </c>
      <c r="K703">
        <v>42353.29</v>
      </c>
      <c r="L703">
        <v>42959.28</v>
      </c>
      <c r="M703">
        <v>42353.29</v>
      </c>
      <c r="N703">
        <v>42901.27</v>
      </c>
      <c r="O703">
        <v>142073359</v>
      </c>
    </row>
    <row r="704" spans="1:15" x14ac:dyDescent="0.3">
      <c r="A704" t="s">
        <v>740</v>
      </c>
      <c r="B704" s="22">
        <v>45236</v>
      </c>
      <c r="C704">
        <v>295</v>
      </c>
      <c r="D704">
        <v>304</v>
      </c>
      <c r="E704">
        <v>295</v>
      </c>
      <c r="F704">
        <v>300</v>
      </c>
      <c r="G704">
        <v>7300</v>
      </c>
      <c r="I704" t="s">
        <v>741</v>
      </c>
      <c r="J704" s="22">
        <v>44873</v>
      </c>
      <c r="K704">
        <v>42127.79</v>
      </c>
      <c r="L704">
        <v>42314.15</v>
      </c>
      <c r="M704">
        <v>42127.79</v>
      </c>
      <c r="N704">
        <v>42265.36</v>
      </c>
      <c r="O704">
        <v>84518015</v>
      </c>
    </row>
    <row r="705" spans="1:15" x14ac:dyDescent="0.3">
      <c r="A705" t="s">
        <v>740</v>
      </c>
      <c r="B705" s="22">
        <v>45237</v>
      </c>
      <c r="C705">
        <v>304</v>
      </c>
      <c r="D705">
        <v>306</v>
      </c>
      <c r="E705">
        <v>296</v>
      </c>
      <c r="F705">
        <v>297.86</v>
      </c>
      <c r="G705">
        <v>9400</v>
      </c>
      <c r="I705" t="s">
        <v>741</v>
      </c>
      <c r="J705" s="22">
        <v>44872</v>
      </c>
      <c r="K705">
        <v>42000.7</v>
      </c>
      <c r="L705">
        <v>42207.42</v>
      </c>
      <c r="M705">
        <v>41977.7</v>
      </c>
      <c r="N705">
        <v>42047.360000000001</v>
      </c>
      <c r="O705">
        <v>63259184</v>
      </c>
    </row>
    <row r="706" spans="1:15" x14ac:dyDescent="0.3">
      <c r="A706" t="s">
        <v>740</v>
      </c>
      <c r="B706" s="22">
        <v>45238</v>
      </c>
      <c r="C706">
        <v>303</v>
      </c>
      <c r="D706">
        <v>307</v>
      </c>
      <c r="E706">
        <v>298</v>
      </c>
      <c r="F706">
        <v>303.85000000000002</v>
      </c>
      <c r="G706">
        <v>8700</v>
      </c>
      <c r="I706" t="s">
        <v>741</v>
      </c>
      <c r="J706" s="22">
        <v>44869</v>
      </c>
      <c r="K706">
        <v>41797.78</v>
      </c>
      <c r="L706">
        <v>42023.13</v>
      </c>
      <c r="M706">
        <v>41718.9</v>
      </c>
      <c r="N706">
        <v>41856.31</v>
      </c>
      <c r="O706">
        <v>71112118</v>
      </c>
    </row>
    <row r="707" spans="1:15" x14ac:dyDescent="0.3">
      <c r="A707" t="s">
        <v>740</v>
      </c>
      <c r="B707" s="22">
        <v>45240</v>
      </c>
      <c r="C707">
        <v>308</v>
      </c>
      <c r="D707">
        <v>308</v>
      </c>
      <c r="E707">
        <v>299</v>
      </c>
      <c r="F707">
        <v>302.86</v>
      </c>
      <c r="G707">
        <v>6900</v>
      </c>
      <c r="I707" t="s">
        <v>741</v>
      </c>
      <c r="J707" s="22">
        <v>44868</v>
      </c>
      <c r="K707">
        <v>41977.55</v>
      </c>
      <c r="L707">
        <v>42176.02</v>
      </c>
      <c r="M707">
        <v>41886.230000000003</v>
      </c>
      <c r="N707">
        <v>42090.71</v>
      </c>
      <c r="O707">
        <v>87001521</v>
      </c>
    </row>
    <row r="708" spans="1:15" x14ac:dyDescent="0.3">
      <c r="A708" t="s">
        <v>740</v>
      </c>
      <c r="B708" s="22">
        <v>45243</v>
      </c>
      <c r="C708">
        <v>305</v>
      </c>
      <c r="D708">
        <v>308</v>
      </c>
      <c r="E708">
        <v>305</v>
      </c>
      <c r="F708">
        <v>305.75</v>
      </c>
      <c r="G708">
        <v>6000</v>
      </c>
      <c r="I708" t="s">
        <v>741</v>
      </c>
      <c r="J708" s="22">
        <v>44867</v>
      </c>
      <c r="K708">
        <v>41819.279999999999</v>
      </c>
      <c r="L708">
        <v>42005.13</v>
      </c>
      <c r="M708">
        <v>41726.25</v>
      </c>
      <c r="N708">
        <v>41944.59</v>
      </c>
      <c r="O708">
        <v>73243393</v>
      </c>
    </row>
    <row r="709" spans="1:15" x14ac:dyDescent="0.3">
      <c r="A709" t="s">
        <v>740</v>
      </c>
      <c r="B709" s="22">
        <v>45244</v>
      </c>
      <c r="C709">
        <v>305.10000000000002</v>
      </c>
      <c r="D709">
        <v>305.10000000000002</v>
      </c>
      <c r="E709">
        <v>304</v>
      </c>
      <c r="F709">
        <v>304.49</v>
      </c>
      <c r="G709">
        <v>1100</v>
      </c>
      <c r="I709" t="s">
        <v>741</v>
      </c>
      <c r="J709" s="22">
        <v>44866</v>
      </c>
      <c r="K709">
        <v>41398.89</v>
      </c>
      <c r="L709">
        <v>41833.43</v>
      </c>
      <c r="M709">
        <v>41379.26</v>
      </c>
      <c r="N709">
        <v>41808.69</v>
      </c>
      <c r="O709">
        <v>76754181</v>
      </c>
    </row>
    <row r="710" spans="1:15" x14ac:dyDescent="0.3">
      <c r="A710" t="s">
        <v>740</v>
      </c>
      <c r="B710" s="22">
        <v>45245</v>
      </c>
      <c r="C710">
        <v>300</v>
      </c>
      <c r="D710">
        <v>306</v>
      </c>
      <c r="E710">
        <v>300</v>
      </c>
      <c r="F710">
        <v>306</v>
      </c>
      <c r="G710">
        <v>3400</v>
      </c>
      <c r="I710" t="s">
        <v>741</v>
      </c>
      <c r="J710" s="22">
        <v>44865</v>
      </c>
      <c r="K710">
        <v>41176.69</v>
      </c>
      <c r="L710">
        <v>41376.089999999997</v>
      </c>
      <c r="M710">
        <v>41176.69</v>
      </c>
      <c r="N710">
        <v>41264.660000000003</v>
      </c>
      <c r="O710">
        <v>34660186</v>
      </c>
    </row>
    <row r="711" spans="1:15" x14ac:dyDescent="0.3">
      <c r="A711" t="s">
        <v>740</v>
      </c>
      <c r="B711" s="22">
        <v>45246</v>
      </c>
      <c r="C711">
        <v>308.10000000000002</v>
      </c>
      <c r="D711">
        <v>313.01</v>
      </c>
      <c r="E711">
        <v>306</v>
      </c>
      <c r="F711">
        <v>306.94</v>
      </c>
      <c r="G711">
        <v>6500</v>
      </c>
      <c r="I711" t="s">
        <v>741</v>
      </c>
      <c r="J711" s="22">
        <v>44862</v>
      </c>
      <c r="K711">
        <v>41611.599999999999</v>
      </c>
      <c r="L711">
        <v>41643.199999999997</v>
      </c>
      <c r="M711">
        <v>41115.21</v>
      </c>
      <c r="N711">
        <v>41140.33</v>
      </c>
      <c r="O711">
        <v>77875642</v>
      </c>
    </row>
    <row r="712" spans="1:15" x14ac:dyDescent="0.3">
      <c r="A712" t="s">
        <v>740</v>
      </c>
      <c r="B712" s="22">
        <v>45247</v>
      </c>
      <c r="C712">
        <v>310</v>
      </c>
      <c r="D712">
        <v>310</v>
      </c>
      <c r="E712">
        <v>303</v>
      </c>
      <c r="F712">
        <v>303</v>
      </c>
      <c r="G712">
        <v>400</v>
      </c>
      <c r="I712" t="s">
        <v>741</v>
      </c>
      <c r="J712" s="22">
        <v>44861</v>
      </c>
      <c r="K712">
        <v>41543.79</v>
      </c>
      <c r="L712">
        <v>41711.660000000003</v>
      </c>
      <c r="M712">
        <v>41318.660000000003</v>
      </c>
      <c r="N712">
        <v>41602.85</v>
      </c>
      <c r="O712">
        <v>88936043</v>
      </c>
    </row>
    <row r="713" spans="1:15" x14ac:dyDescent="0.3">
      <c r="A713" t="s">
        <v>740</v>
      </c>
      <c r="B713" s="22">
        <v>45250</v>
      </c>
      <c r="C713">
        <v>300</v>
      </c>
      <c r="D713">
        <v>305</v>
      </c>
      <c r="E713">
        <v>300</v>
      </c>
      <c r="F713">
        <v>303.99</v>
      </c>
      <c r="G713">
        <v>5700</v>
      </c>
      <c r="I713" t="s">
        <v>741</v>
      </c>
      <c r="J713" s="22">
        <v>44860</v>
      </c>
      <c r="K713">
        <v>41996.480000000003</v>
      </c>
      <c r="L713">
        <v>41996.480000000003</v>
      </c>
      <c r="M713">
        <v>41488.800000000003</v>
      </c>
      <c r="N713">
        <v>41540.03</v>
      </c>
      <c r="O713">
        <v>107067319</v>
      </c>
    </row>
    <row r="714" spans="1:15" x14ac:dyDescent="0.3">
      <c r="A714" t="s">
        <v>740</v>
      </c>
      <c r="B714" s="22">
        <v>45251</v>
      </c>
      <c r="C714">
        <v>301.2</v>
      </c>
      <c r="D714">
        <v>308.38</v>
      </c>
      <c r="E714">
        <v>300</v>
      </c>
      <c r="F714">
        <v>303.5</v>
      </c>
      <c r="G714">
        <v>3600</v>
      </c>
      <c r="I714" t="s">
        <v>741</v>
      </c>
      <c r="J714" s="22">
        <v>44859</v>
      </c>
      <c r="K714">
        <v>42316.99</v>
      </c>
      <c r="L714">
        <v>42523.51</v>
      </c>
      <c r="M714">
        <v>42156.68</v>
      </c>
      <c r="N714">
        <v>42190.02</v>
      </c>
      <c r="O714">
        <v>72238426</v>
      </c>
    </row>
    <row r="715" spans="1:15" x14ac:dyDescent="0.3">
      <c r="A715" t="s">
        <v>740</v>
      </c>
      <c r="B715" s="22">
        <v>45252</v>
      </c>
      <c r="C715">
        <v>304</v>
      </c>
      <c r="D715">
        <v>309.25</v>
      </c>
      <c r="E715">
        <v>304</v>
      </c>
      <c r="F715">
        <v>309.10000000000002</v>
      </c>
      <c r="G715">
        <v>5400</v>
      </c>
      <c r="I715" t="s">
        <v>741</v>
      </c>
      <c r="J715" s="22">
        <v>44858</v>
      </c>
      <c r="K715">
        <v>42581.86</v>
      </c>
      <c r="L715">
        <v>42675.22</v>
      </c>
      <c r="M715">
        <v>42329.94</v>
      </c>
      <c r="N715">
        <v>42347.23</v>
      </c>
      <c r="O715">
        <v>65059621</v>
      </c>
    </row>
    <row r="716" spans="1:15" x14ac:dyDescent="0.3">
      <c r="A716" t="s">
        <v>740</v>
      </c>
      <c r="B716" s="22">
        <v>45253</v>
      </c>
      <c r="C716">
        <v>313</v>
      </c>
      <c r="D716">
        <v>332.28</v>
      </c>
      <c r="E716">
        <v>313</v>
      </c>
      <c r="F716">
        <v>332.28</v>
      </c>
      <c r="G716">
        <v>35300</v>
      </c>
      <c r="I716" t="s">
        <v>741</v>
      </c>
      <c r="J716" s="22">
        <v>44855</v>
      </c>
      <c r="K716">
        <v>42189.36</v>
      </c>
      <c r="L716">
        <v>42245.51</v>
      </c>
      <c r="M716">
        <v>41778.5</v>
      </c>
      <c r="N716">
        <v>42213.48</v>
      </c>
      <c r="O716">
        <v>92805300</v>
      </c>
    </row>
    <row r="717" spans="1:15" x14ac:dyDescent="0.3">
      <c r="A717" t="s">
        <v>740</v>
      </c>
      <c r="B717" s="22">
        <v>45254</v>
      </c>
      <c r="C717">
        <v>344</v>
      </c>
      <c r="D717">
        <v>348</v>
      </c>
      <c r="E717">
        <v>327</v>
      </c>
      <c r="F717">
        <v>327.97</v>
      </c>
      <c r="G717">
        <v>12000</v>
      </c>
      <c r="I717" t="s">
        <v>741</v>
      </c>
      <c r="J717" s="22">
        <v>44854</v>
      </c>
      <c r="K717">
        <v>42304.7</v>
      </c>
      <c r="L717">
        <v>42422.22</v>
      </c>
      <c r="M717">
        <v>42096.05</v>
      </c>
      <c r="N717">
        <v>42137.04</v>
      </c>
      <c r="O717">
        <v>84505502</v>
      </c>
    </row>
    <row r="718" spans="1:15" x14ac:dyDescent="0.3">
      <c r="A718" t="s">
        <v>740</v>
      </c>
      <c r="B718" s="22">
        <v>45257</v>
      </c>
      <c r="C718">
        <v>323.81</v>
      </c>
      <c r="D718">
        <v>328.5</v>
      </c>
      <c r="E718">
        <v>310.5</v>
      </c>
      <c r="F718">
        <v>327.06</v>
      </c>
      <c r="G718">
        <v>2100</v>
      </c>
      <c r="I718" t="s">
        <v>741</v>
      </c>
      <c r="J718" s="22">
        <v>44853</v>
      </c>
      <c r="K718">
        <v>41930.800000000003</v>
      </c>
      <c r="L718">
        <v>42265.85</v>
      </c>
      <c r="M718">
        <v>41917.550000000003</v>
      </c>
      <c r="N718">
        <v>42226.05</v>
      </c>
      <c r="O718">
        <v>66376599</v>
      </c>
    </row>
    <row r="719" spans="1:15" x14ac:dyDescent="0.3">
      <c r="A719" t="s">
        <v>740</v>
      </c>
      <c r="B719" s="22">
        <v>45258</v>
      </c>
      <c r="C719">
        <v>324</v>
      </c>
      <c r="D719">
        <v>333.99</v>
      </c>
      <c r="E719">
        <v>323</v>
      </c>
      <c r="F719">
        <v>323</v>
      </c>
      <c r="G719">
        <v>1800</v>
      </c>
      <c r="I719" t="s">
        <v>741</v>
      </c>
      <c r="J719" s="22">
        <v>44852</v>
      </c>
      <c r="K719">
        <v>41851.83</v>
      </c>
      <c r="L719">
        <v>42008.21</v>
      </c>
      <c r="M719">
        <v>41755.449999999997</v>
      </c>
      <c r="N719">
        <v>41839.26</v>
      </c>
      <c r="O719">
        <v>62269613</v>
      </c>
    </row>
    <row r="720" spans="1:15" x14ac:dyDescent="0.3">
      <c r="A720" t="s">
        <v>740</v>
      </c>
      <c r="B720" s="22">
        <v>45259</v>
      </c>
      <c r="C720">
        <v>339.98</v>
      </c>
      <c r="D720">
        <v>347.23</v>
      </c>
      <c r="E720">
        <v>339.98</v>
      </c>
      <c r="F720">
        <v>347.23</v>
      </c>
      <c r="G720">
        <v>11500</v>
      </c>
      <c r="I720" t="s">
        <v>741</v>
      </c>
      <c r="J720" s="22">
        <v>44851</v>
      </c>
      <c r="K720">
        <v>41957.62</v>
      </c>
      <c r="L720">
        <v>41988.97</v>
      </c>
      <c r="M720">
        <v>41725.96</v>
      </c>
      <c r="N720">
        <v>41755.449999999997</v>
      </c>
      <c r="O720">
        <v>50690020</v>
      </c>
    </row>
    <row r="721" spans="1:15" x14ac:dyDescent="0.3">
      <c r="A721" t="s">
        <v>740</v>
      </c>
      <c r="B721" s="22">
        <v>45260</v>
      </c>
      <c r="C721">
        <v>373.27</v>
      </c>
      <c r="D721">
        <v>373.27</v>
      </c>
      <c r="E721">
        <v>373</v>
      </c>
      <c r="F721">
        <v>373.27</v>
      </c>
      <c r="G721">
        <v>18500</v>
      </c>
      <c r="I721" t="s">
        <v>741</v>
      </c>
      <c r="J721" s="22">
        <v>44848</v>
      </c>
      <c r="K721">
        <v>42153.55</v>
      </c>
      <c r="L721">
        <v>42238.6</v>
      </c>
      <c r="M721">
        <v>41895.9</v>
      </c>
      <c r="N721">
        <v>41948.5</v>
      </c>
      <c r="O721">
        <v>88303910</v>
      </c>
    </row>
    <row r="722" spans="1:15" x14ac:dyDescent="0.3">
      <c r="A722" t="s">
        <v>740</v>
      </c>
      <c r="B722" s="22">
        <v>45261</v>
      </c>
      <c r="C722">
        <v>401.27</v>
      </c>
      <c r="D722">
        <v>401.27</v>
      </c>
      <c r="E722">
        <v>389.9</v>
      </c>
      <c r="F722">
        <v>401.27</v>
      </c>
      <c r="G722">
        <v>60500</v>
      </c>
      <c r="I722" t="s">
        <v>741</v>
      </c>
      <c r="J722" s="22">
        <v>44847</v>
      </c>
      <c r="K722">
        <v>41970.9</v>
      </c>
      <c r="L722">
        <v>42134.84</v>
      </c>
      <c r="M722">
        <v>41900.639999999999</v>
      </c>
      <c r="N722">
        <v>42085.72</v>
      </c>
      <c r="O722">
        <v>87608679</v>
      </c>
    </row>
    <row r="723" spans="1:15" x14ac:dyDescent="0.3">
      <c r="A723" t="s">
        <v>740</v>
      </c>
      <c r="B723" s="22">
        <v>45264</v>
      </c>
      <c r="C723">
        <v>431.37</v>
      </c>
      <c r="D723">
        <v>431.37</v>
      </c>
      <c r="E723">
        <v>395.02</v>
      </c>
      <c r="F723">
        <v>400.26</v>
      </c>
      <c r="G723">
        <v>61400</v>
      </c>
      <c r="I723" t="s">
        <v>741</v>
      </c>
      <c r="J723" s="22">
        <v>44846</v>
      </c>
      <c r="K723">
        <v>42121.67</v>
      </c>
      <c r="L723">
        <v>42195.360000000001</v>
      </c>
      <c r="M723">
        <v>41950.98</v>
      </c>
      <c r="N723">
        <v>42007.14</v>
      </c>
      <c r="O723">
        <v>113157292</v>
      </c>
    </row>
    <row r="724" spans="1:15" x14ac:dyDescent="0.3">
      <c r="A724" t="s">
        <v>740</v>
      </c>
      <c r="B724" s="22">
        <v>45265</v>
      </c>
      <c r="C724">
        <v>390</v>
      </c>
      <c r="D724">
        <v>417.98</v>
      </c>
      <c r="E724">
        <v>385</v>
      </c>
      <c r="F724">
        <v>390.91</v>
      </c>
      <c r="G724">
        <v>11900</v>
      </c>
      <c r="I724" t="s">
        <v>741</v>
      </c>
      <c r="J724" s="22">
        <v>44845</v>
      </c>
      <c r="K724">
        <v>42324.18</v>
      </c>
      <c r="L724">
        <v>42411.58</v>
      </c>
      <c r="M724">
        <v>42053.81</v>
      </c>
      <c r="N724">
        <v>42155.48</v>
      </c>
      <c r="O724">
        <v>151153665</v>
      </c>
    </row>
    <row r="725" spans="1:15" x14ac:dyDescent="0.3">
      <c r="A725" t="s">
        <v>740</v>
      </c>
      <c r="B725" s="22">
        <v>45266</v>
      </c>
      <c r="C725">
        <v>401</v>
      </c>
      <c r="D725">
        <v>401</v>
      </c>
      <c r="E725">
        <v>381.01</v>
      </c>
      <c r="F725">
        <v>386.56</v>
      </c>
      <c r="G725">
        <v>18800</v>
      </c>
      <c r="I725" t="s">
        <v>741</v>
      </c>
      <c r="J725" s="22">
        <v>44844</v>
      </c>
      <c r="K725">
        <v>42195.48</v>
      </c>
      <c r="L725">
        <v>42442.239999999998</v>
      </c>
      <c r="M725">
        <v>42071.67</v>
      </c>
      <c r="N725">
        <v>42211.64</v>
      </c>
      <c r="O725">
        <v>139282539</v>
      </c>
    </row>
    <row r="726" spans="1:15" x14ac:dyDescent="0.3">
      <c r="A726" t="s">
        <v>740</v>
      </c>
      <c r="B726" s="22">
        <v>45267</v>
      </c>
      <c r="C726">
        <v>382.06</v>
      </c>
      <c r="D726">
        <v>396.98</v>
      </c>
      <c r="E726">
        <v>381.01</v>
      </c>
      <c r="F726">
        <v>390.2</v>
      </c>
      <c r="G726">
        <v>23100</v>
      </c>
      <c r="I726" t="s">
        <v>741</v>
      </c>
      <c r="J726" s="22">
        <v>44841</v>
      </c>
      <c r="K726">
        <v>42096.35</v>
      </c>
      <c r="L726">
        <v>42390.76</v>
      </c>
      <c r="M726">
        <v>41992.11</v>
      </c>
      <c r="N726">
        <v>42085.25</v>
      </c>
      <c r="O726">
        <v>104268280</v>
      </c>
    </row>
    <row r="727" spans="1:15" x14ac:dyDescent="0.3">
      <c r="A727" t="s">
        <v>740</v>
      </c>
      <c r="B727" s="22">
        <v>45268</v>
      </c>
      <c r="C727">
        <v>385.1</v>
      </c>
      <c r="D727">
        <v>399.01</v>
      </c>
      <c r="E727">
        <v>385.1</v>
      </c>
      <c r="F727">
        <v>398.41</v>
      </c>
      <c r="G727">
        <v>6900</v>
      </c>
      <c r="I727" t="s">
        <v>741</v>
      </c>
      <c r="J727" s="22">
        <v>44840</v>
      </c>
      <c r="K727">
        <v>41719.800000000003</v>
      </c>
      <c r="L727">
        <v>42201.55</v>
      </c>
      <c r="M727">
        <v>41719.800000000003</v>
      </c>
      <c r="N727">
        <v>42160.57</v>
      </c>
      <c r="O727">
        <v>160921193</v>
      </c>
    </row>
    <row r="728" spans="1:15" x14ac:dyDescent="0.3">
      <c r="A728" t="s">
        <v>740</v>
      </c>
      <c r="B728" s="22">
        <v>45271</v>
      </c>
      <c r="C728">
        <v>395</v>
      </c>
      <c r="D728">
        <v>395</v>
      </c>
      <c r="E728">
        <v>386.15</v>
      </c>
      <c r="F728">
        <v>390</v>
      </c>
      <c r="G728">
        <v>3700</v>
      </c>
      <c r="I728" t="s">
        <v>741</v>
      </c>
      <c r="J728" s="22">
        <v>44839</v>
      </c>
      <c r="K728">
        <v>41428.53</v>
      </c>
      <c r="L728">
        <v>41668.46</v>
      </c>
      <c r="M728">
        <v>41427.19</v>
      </c>
      <c r="N728">
        <v>41611.42</v>
      </c>
      <c r="O728">
        <v>127134199</v>
      </c>
    </row>
    <row r="729" spans="1:15" x14ac:dyDescent="0.3">
      <c r="A729" t="s">
        <v>740</v>
      </c>
      <c r="B729" s="22">
        <v>45272</v>
      </c>
      <c r="C729">
        <v>394.9</v>
      </c>
      <c r="D729">
        <v>405</v>
      </c>
      <c r="E729">
        <v>394</v>
      </c>
      <c r="F729">
        <v>400.88</v>
      </c>
      <c r="G729">
        <v>21800</v>
      </c>
      <c r="I729" t="s">
        <v>741</v>
      </c>
      <c r="J729" s="22">
        <v>44838</v>
      </c>
      <c r="K729">
        <v>41346.43</v>
      </c>
      <c r="L729">
        <v>41587.730000000003</v>
      </c>
      <c r="M729">
        <v>41329.51</v>
      </c>
      <c r="N729">
        <v>41350.43</v>
      </c>
      <c r="O729">
        <v>115729029</v>
      </c>
    </row>
    <row r="730" spans="1:15" x14ac:dyDescent="0.3">
      <c r="A730" t="s">
        <v>740</v>
      </c>
      <c r="B730" s="22">
        <v>45273</v>
      </c>
      <c r="C730">
        <v>400</v>
      </c>
      <c r="D730">
        <v>400</v>
      </c>
      <c r="E730">
        <v>385</v>
      </c>
      <c r="F730">
        <v>385.77</v>
      </c>
      <c r="G730">
        <v>10300</v>
      </c>
      <c r="I730" t="s">
        <v>741</v>
      </c>
      <c r="J730" s="22">
        <v>44837</v>
      </c>
      <c r="K730">
        <v>41126.99</v>
      </c>
      <c r="L730">
        <v>41403.730000000003</v>
      </c>
      <c r="M730">
        <v>41090.519999999997</v>
      </c>
      <c r="N730">
        <v>41211.699999999997</v>
      </c>
      <c r="O730">
        <v>121798444</v>
      </c>
    </row>
    <row r="731" spans="1:15" x14ac:dyDescent="0.3">
      <c r="A731" t="s">
        <v>740</v>
      </c>
      <c r="B731" s="22">
        <v>45274</v>
      </c>
      <c r="C731">
        <v>385</v>
      </c>
      <c r="D731">
        <v>386.75</v>
      </c>
      <c r="E731">
        <v>383</v>
      </c>
      <c r="F731">
        <v>383.39</v>
      </c>
      <c r="G731">
        <v>3300</v>
      </c>
      <c r="I731" t="s">
        <v>741</v>
      </c>
      <c r="J731" s="22">
        <v>44834</v>
      </c>
      <c r="K731">
        <v>40846.29</v>
      </c>
      <c r="L731">
        <v>41135.800000000003</v>
      </c>
      <c r="M731">
        <v>40753.94</v>
      </c>
      <c r="N731">
        <v>41128.67</v>
      </c>
      <c r="O731">
        <v>128618711</v>
      </c>
    </row>
    <row r="732" spans="1:15" x14ac:dyDescent="0.3">
      <c r="A732" t="s">
        <v>740</v>
      </c>
      <c r="B732" s="22">
        <v>45275</v>
      </c>
      <c r="C732">
        <v>389.89</v>
      </c>
      <c r="D732">
        <v>390</v>
      </c>
      <c r="E732">
        <v>382</v>
      </c>
      <c r="F732">
        <v>383.06</v>
      </c>
      <c r="G732">
        <v>2500</v>
      </c>
      <c r="I732" t="s">
        <v>741</v>
      </c>
      <c r="J732" s="22">
        <v>44833</v>
      </c>
      <c r="K732">
        <v>41344.99</v>
      </c>
      <c r="L732">
        <v>41344.99</v>
      </c>
      <c r="M732">
        <v>40909.599999999999</v>
      </c>
      <c r="N732">
        <v>41013.86</v>
      </c>
      <c r="O732">
        <v>73950506</v>
      </c>
    </row>
    <row r="733" spans="1:15" x14ac:dyDescent="0.3">
      <c r="A733" t="s">
        <v>740</v>
      </c>
      <c r="B733" s="22">
        <v>45278</v>
      </c>
      <c r="C733">
        <v>374.3</v>
      </c>
      <c r="D733">
        <v>375.21</v>
      </c>
      <c r="E733">
        <v>374.11</v>
      </c>
      <c r="F733">
        <v>374.97</v>
      </c>
      <c r="G733">
        <v>2800</v>
      </c>
      <c r="I733" t="s">
        <v>741</v>
      </c>
      <c r="J733" s="22">
        <v>44832</v>
      </c>
      <c r="K733">
        <v>41577.65</v>
      </c>
      <c r="L733">
        <v>41820.949999999997</v>
      </c>
      <c r="M733">
        <v>41382.559999999998</v>
      </c>
      <c r="N733">
        <v>41435.129999999997</v>
      </c>
      <c r="O733">
        <v>105981567</v>
      </c>
    </row>
    <row r="734" spans="1:15" x14ac:dyDescent="0.3">
      <c r="A734" t="s">
        <v>740</v>
      </c>
      <c r="B734" s="22">
        <v>45279</v>
      </c>
      <c r="C734">
        <v>365</v>
      </c>
      <c r="D734">
        <v>368</v>
      </c>
      <c r="E734">
        <v>350</v>
      </c>
      <c r="F734">
        <v>350</v>
      </c>
      <c r="G734">
        <v>10200</v>
      </c>
      <c r="I734" t="s">
        <v>741</v>
      </c>
      <c r="J734" s="22">
        <v>44831</v>
      </c>
      <c r="K734">
        <v>41311.949999999997</v>
      </c>
      <c r="L734">
        <v>41589.89</v>
      </c>
      <c r="M734">
        <v>41265.160000000003</v>
      </c>
      <c r="N734">
        <v>41518.230000000003</v>
      </c>
      <c r="O734">
        <v>124680525</v>
      </c>
    </row>
    <row r="735" spans="1:15" x14ac:dyDescent="0.3">
      <c r="A735" t="s">
        <v>740</v>
      </c>
      <c r="B735" s="22">
        <v>45280</v>
      </c>
      <c r="C735">
        <v>345</v>
      </c>
      <c r="D735">
        <v>358.99</v>
      </c>
      <c r="E735">
        <v>343</v>
      </c>
      <c r="F735">
        <v>358.99</v>
      </c>
      <c r="G735">
        <v>1500</v>
      </c>
      <c r="I735" t="s">
        <v>741</v>
      </c>
      <c r="J735" s="22">
        <v>44830</v>
      </c>
      <c r="K735">
        <v>40651.39</v>
      </c>
      <c r="L735">
        <v>41196.629999999997</v>
      </c>
      <c r="M735">
        <v>40651.39</v>
      </c>
      <c r="N735">
        <v>41151.54</v>
      </c>
      <c r="O735">
        <v>139318855</v>
      </c>
    </row>
    <row r="736" spans="1:15" x14ac:dyDescent="0.3">
      <c r="A736" t="s">
        <v>740</v>
      </c>
      <c r="B736" s="22">
        <v>45281</v>
      </c>
      <c r="C736">
        <v>349.01</v>
      </c>
      <c r="D736">
        <v>368</v>
      </c>
      <c r="E736">
        <v>349</v>
      </c>
      <c r="F736">
        <v>359.9</v>
      </c>
      <c r="G736">
        <v>2700</v>
      </c>
      <c r="I736" t="s">
        <v>741</v>
      </c>
      <c r="J736" s="22">
        <v>44827</v>
      </c>
      <c r="K736">
        <v>41021.730000000003</v>
      </c>
      <c r="L736">
        <v>41132.11</v>
      </c>
      <c r="M736">
        <v>40512.839999999997</v>
      </c>
      <c r="N736">
        <v>40620.21</v>
      </c>
      <c r="O736">
        <v>90942873</v>
      </c>
    </row>
    <row r="737" spans="1:15" x14ac:dyDescent="0.3">
      <c r="A737" t="s">
        <v>740</v>
      </c>
      <c r="B737" s="22">
        <v>45282</v>
      </c>
      <c r="C737">
        <v>360.01</v>
      </c>
      <c r="D737">
        <v>360.5</v>
      </c>
      <c r="E737">
        <v>355</v>
      </c>
      <c r="F737">
        <v>355.6</v>
      </c>
      <c r="G737">
        <v>1100</v>
      </c>
      <c r="I737" t="s">
        <v>741</v>
      </c>
      <c r="J737" s="22">
        <v>44826</v>
      </c>
      <c r="K737">
        <v>40970.5</v>
      </c>
      <c r="L737">
        <v>40986.949999999997</v>
      </c>
      <c r="M737">
        <v>40417.919999999998</v>
      </c>
      <c r="N737">
        <v>40927.949999999997</v>
      </c>
      <c r="O737">
        <v>104058372</v>
      </c>
    </row>
    <row r="738" spans="1:15" x14ac:dyDescent="0.3">
      <c r="A738" t="s">
        <v>740</v>
      </c>
      <c r="B738" s="22">
        <v>45286</v>
      </c>
      <c r="C738">
        <v>356.1</v>
      </c>
      <c r="D738">
        <v>358</v>
      </c>
      <c r="E738">
        <v>350.01</v>
      </c>
      <c r="F738">
        <v>354</v>
      </c>
      <c r="G738">
        <v>800</v>
      </c>
      <c r="I738" t="s">
        <v>741</v>
      </c>
      <c r="J738" s="22">
        <v>44825</v>
      </c>
      <c r="K738">
        <v>41267.42</v>
      </c>
      <c r="L738">
        <v>41358.97</v>
      </c>
      <c r="M738">
        <v>40871.53</v>
      </c>
      <c r="N738">
        <v>40965.58</v>
      </c>
      <c r="O738">
        <v>113077630</v>
      </c>
    </row>
    <row r="739" spans="1:15" x14ac:dyDescent="0.3">
      <c r="A739" t="s">
        <v>740</v>
      </c>
      <c r="B739" s="22">
        <v>45287</v>
      </c>
      <c r="C739">
        <v>363.93</v>
      </c>
      <c r="D739">
        <v>363.93</v>
      </c>
      <c r="E739">
        <v>335</v>
      </c>
      <c r="F739">
        <v>336.83</v>
      </c>
      <c r="G739">
        <v>9100</v>
      </c>
      <c r="I739" t="s">
        <v>741</v>
      </c>
      <c r="J739" s="22">
        <v>44824</v>
      </c>
      <c r="K739">
        <v>41572</v>
      </c>
      <c r="L739">
        <v>41643</v>
      </c>
      <c r="M739">
        <v>41077.46</v>
      </c>
      <c r="N739">
        <v>41220.910000000003</v>
      </c>
      <c r="O739">
        <v>86156455</v>
      </c>
    </row>
    <row r="740" spans="1:15" x14ac:dyDescent="0.3">
      <c r="A740" t="s">
        <v>740</v>
      </c>
      <c r="B740" s="22">
        <v>45288</v>
      </c>
      <c r="C740">
        <v>348</v>
      </c>
      <c r="D740">
        <v>349</v>
      </c>
      <c r="E740">
        <v>343</v>
      </c>
      <c r="F740">
        <v>343</v>
      </c>
      <c r="G740">
        <v>1800</v>
      </c>
      <c r="I740" t="s">
        <v>741</v>
      </c>
      <c r="J740" s="22">
        <v>44823</v>
      </c>
      <c r="K740">
        <v>41745.14</v>
      </c>
      <c r="L740">
        <v>41896.620000000003</v>
      </c>
      <c r="M740">
        <v>41502.71</v>
      </c>
      <c r="N740">
        <v>41520.589999999997</v>
      </c>
      <c r="O740">
        <v>78085625</v>
      </c>
    </row>
    <row r="741" spans="1:15" x14ac:dyDescent="0.3">
      <c r="A741" t="s">
        <v>740</v>
      </c>
      <c r="B741" s="22">
        <v>45289</v>
      </c>
      <c r="C741">
        <v>349</v>
      </c>
      <c r="D741">
        <v>355</v>
      </c>
      <c r="E741">
        <v>341.02</v>
      </c>
      <c r="F741">
        <v>350.82</v>
      </c>
      <c r="G741">
        <v>11400</v>
      </c>
      <c r="I741" t="s">
        <v>741</v>
      </c>
      <c r="J741" s="22">
        <v>44820</v>
      </c>
      <c r="K741">
        <v>41837.75</v>
      </c>
      <c r="L741">
        <v>41921.35</v>
      </c>
      <c r="M741">
        <v>41603.42</v>
      </c>
      <c r="N741">
        <v>41679.49</v>
      </c>
      <c r="O741">
        <v>122860253</v>
      </c>
    </row>
    <row r="742" spans="1:15" x14ac:dyDescent="0.3">
      <c r="A742" t="s">
        <v>740</v>
      </c>
      <c r="B742" s="22">
        <v>45292</v>
      </c>
      <c r="C742">
        <v>360</v>
      </c>
      <c r="D742">
        <v>369.5</v>
      </c>
      <c r="E742">
        <v>360</v>
      </c>
      <c r="F742">
        <v>369.16</v>
      </c>
      <c r="G742">
        <v>1800</v>
      </c>
      <c r="I742" t="s">
        <v>741</v>
      </c>
      <c r="J742" s="22">
        <v>44819</v>
      </c>
      <c r="K742">
        <v>42129.27</v>
      </c>
      <c r="L742">
        <v>42313.35</v>
      </c>
      <c r="M742">
        <v>41724.81</v>
      </c>
      <c r="N742">
        <v>41772.089999999997</v>
      </c>
      <c r="O742">
        <v>123988185</v>
      </c>
    </row>
    <row r="743" spans="1:15" x14ac:dyDescent="0.3">
      <c r="A743" t="s">
        <v>740</v>
      </c>
      <c r="B743" s="22">
        <v>45293</v>
      </c>
      <c r="C743">
        <v>360</v>
      </c>
      <c r="D743">
        <v>361</v>
      </c>
      <c r="E743">
        <v>357.01</v>
      </c>
      <c r="F743">
        <v>361</v>
      </c>
      <c r="G743">
        <v>800</v>
      </c>
      <c r="I743" t="s">
        <v>741</v>
      </c>
      <c r="J743" s="22">
        <v>44818</v>
      </c>
      <c r="K743">
        <v>41981.5</v>
      </c>
      <c r="L743">
        <v>42084.94</v>
      </c>
      <c r="M743">
        <v>41912.839999999997</v>
      </c>
      <c r="N743">
        <v>42011.82</v>
      </c>
      <c r="O743">
        <v>94120649</v>
      </c>
    </row>
    <row r="744" spans="1:15" x14ac:dyDescent="0.3">
      <c r="A744" t="s">
        <v>740</v>
      </c>
      <c r="B744" s="22">
        <v>45294</v>
      </c>
      <c r="C744">
        <v>360</v>
      </c>
      <c r="D744">
        <v>365</v>
      </c>
      <c r="E744">
        <v>360</v>
      </c>
      <c r="F744">
        <v>364.09</v>
      </c>
      <c r="G744">
        <v>1500</v>
      </c>
      <c r="I744" t="s">
        <v>741</v>
      </c>
      <c r="J744" s="22">
        <v>44817</v>
      </c>
      <c r="K744">
        <v>41916.379999999997</v>
      </c>
      <c r="L744">
        <v>42092.72</v>
      </c>
      <c r="M744">
        <v>41885.279999999999</v>
      </c>
      <c r="N744">
        <v>42001.34</v>
      </c>
      <c r="O744">
        <v>62483435</v>
      </c>
    </row>
    <row r="745" spans="1:15" x14ac:dyDescent="0.3">
      <c r="A745" t="s">
        <v>740</v>
      </c>
      <c r="B745" s="22">
        <v>45295</v>
      </c>
      <c r="C745">
        <v>362.9</v>
      </c>
      <c r="D745">
        <v>363</v>
      </c>
      <c r="E745">
        <v>355.06</v>
      </c>
      <c r="F745">
        <v>359.38</v>
      </c>
      <c r="G745">
        <v>1700</v>
      </c>
      <c r="I745" t="s">
        <v>741</v>
      </c>
      <c r="J745" s="22">
        <v>44816</v>
      </c>
      <c r="K745">
        <v>42007.519999999997</v>
      </c>
      <c r="L745">
        <v>42137.8</v>
      </c>
      <c r="M745">
        <v>41812.089999999997</v>
      </c>
      <c r="N745">
        <v>41862.29</v>
      </c>
      <c r="O745">
        <v>66430462</v>
      </c>
    </row>
    <row r="746" spans="1:15" x14ac:dyDescent="0.3">
      <c r="A746" t="s">
        <v>740</v>
      </c>
      <c r="B746" s="22">
        <v>45296</v>
      </c>
      <c r="C746">
        <v>367.99</v>
      </c>
      <c r="D746">
        <v>386</v>
      </c>
      <c r="E746">
        <v>355</v>
      </c>
      <c r="F746">
        <v>375</v>
      </c>
      <c r="G746">
        <v>138200</v>
      </c>
      <c r="I746" t="s">
        <v>741</v>
      </c>
      <c r="J746" s="22">
        <v>44813</v>
      </c>
      <c r="K746">
        <v>41825.08</v>
      </c>
      <c r="L746">
        <v>42099.54</v>
      </c>
      <c r="M746">
        <v>41815.49</v>
      </c>
      <c r="N746">
        <v>41948.160000000003</v>
      </c>
      <c r="O746">
        <v>96439065</v>
      </c>
    </row>
    <row r="747" spans="1:15" x14ac:dyDescent="0.3">
      <c r="A747" t="s">
        <v>740</v>
      </c>
      <c r="B747" s="22">
        <v>45299</v>
      </c>
      <c r="C747">
        <v>380</v>
      </c>
      <c r="D747">
        <v>400</v>
      </c>
      <c r="E747">
        <v>380</v>
      </c>
      <c r="F747">
        <v>384.41</v>
      </c>
      <c r="G747">
        <v>32300</v>
      </c>
      <c r="I747" t="s">
        <v>741</v>
      </c>
      <c r="J747" s="22">
        <v>44812</v>
      </c>
      <c r="K747">
        <v>41824.85</v>
      </c>
      <c r="L747">
        <v>41939.449999999997</v>
      </c>
      <c r="M747">
        <v>41676.9</v>
      </c>
      <c r="N747">
        <v>41824.79</v>
      </c>
      <c r="O747">
        <v>63305539</v>
      </c>
    </row>
    <row r="748" spans="1:15" x14ac:dyDescent="0.3">
      <c r="A748" t="s">
        <v>740</v>
      </c>
      <c r="B748" s="22">
        <v>45300</v>
      </c>
      <c r="C748">
        <v>390</v>
      </c>
      <c r="D748">
        <v>399.3</v>
      </c>
      <c r="E748">
        <v>381</v>
      </c>
      <c r="F748">
        <v>392.9</v>
      </c>
      <c r="G748">
        <v>9400</v>
      </c>
      <c r="I748" t="s">
        <v>741</v>
      </c>
      <c r="J748" s="22">
        <v>44811</v>
      </c>
      <c r="K748">
        <v>41910.839999999997</v>
      </c>
      <c r="L748">
        <v>42064.94</v>
      </c>
      <c r="M748">
        <v>41703.949999999997</v>
      </c>
      <c r="N748">
        <v>41766.050000000003</v>
      </c>
      <c r="O748">
        <v>45956201</v>
      </c>
    </row>
    <row r="749" spans="1:15" x14ac:dyDescent="0.3">
      <c r="A749" t="s">
        <v>740</v>
      </c>
      <c r="B749" s="22">
        <v>45301</v>
      </c>
      <c r="C749">
        <v>390</v>
      </c>
      <c r="D749">
        <v>394.9</v>
      </c>
      <c r="E749">
        <v>388</v>
      </c>
      <c r="F749">
        <v>388.3</v>
      </c>
      <c r="G749">
        <v>4000</v>
      </c>
      <c r="I749" t="s">
        <v>741</v>
      </c>
      <c r="J749" s="22">
        <v>44810</v>
      </c>
      <c r="K749">
        <v>41834.379999999997</v>
      </c>
      <c r="L749">
        <v>41927.050000000003</v>
      </c>
      <c r="M749">
        <v>41682.629999999997</v>
      </c>
      <c r="N749">
        <v>41860.36</v>
      </c>
      <c r="O749">
        <v>52481043</v>
      </c>
    </row>
    <row r="750" spans="1:15" x14ac:dyDescent="0.3">
      <c r="A750" t="s">
        <v>740</v>
      </c>
      <c r="B750" s="22">
        <v>45302</v>
      </c>
      <c r="C750">
        <v>394</v>
      </c>
      <c r="D750">
        <v>394</v>
      </c>
      <c r="E750">
        <v>390</v>
      </c>
      <c r="F750">
        <v>390</v>
      </c>
      <c r="G750">
        <v>3200</v>
      </c>
      <c r="I750" t="s">
        <v>741</v>
      </c>
      <c r="J750" s="22">
        <v>44809</v>
      </c>
      <c r="K750">
        <v>42336.67</v>
      </c>
      <c r="L750">
        <v>42388.34</v>
      </c>
      <c r="M750">
        <v>41857.980000000003</v>
      </c>
      <c r="N750">
        <v>41859.300000000003</v>
      </c>
      <c r="O750">
        <v>63935724</v>
      </c>
    </row>
    <row r="751" spans="1:15" x14ac:dyDescent="0.3">
      <c r="A751" t="s">
        <v>740</v>
      </c>
      <c r="B751" s="22">
        <v>45303</v>
      </c>
      <c r="C751">
        <v>397.99</v>
      </c>
      <c r="D751">
        <v>397.99</v>
      </c>
      <c r="E751">
        <v>388.01</v>
      </c>
      <c r="F751">
        <v>388.01</v>
      </c>
      <c r="G751">
        <v>1400</v>
      </c>
      <c r="I751" t="s">
        <v>741</v>
      </c>
      <c r="J751" s="22">
        <v>44806</v>
      </c>
      <c r="K751">
        <v>42523.79</v>
      </c>
      <c r="L751">
        <v>42569.52</v>
      </c>
      <c r="M751">
        <v>42235.88</v>
      </c>
      <c r="N751">
        <v>42309.11</v>
      </c>
      <c r="O751">
        <v>82112896</v>
      </c>
    </row>
    <row r="752" spans="1:15" x14ac:dyDescent="0.3">
      <c r="A752" t="s">
        <v>740</v>
      </c>
      <c r="B752" s="22">
        <v>45306</v>
      </c>
      <c r="C752">
        <v>380.12</v>
      </c>
      <c r="D752">
        <v>383</v>
      </c>
      <c r="E752">
        <v>380.12</v>
      </c>
      <c r="F752">
        <v>383</v>
      </c>
      <c r="G752">
        <v>2700</v>
      </c>
      <c r="I752" t="s">
        <v>741</v>
      </c>
      <c r="J752" s="22">
        <v>44805</v>
      </c>
      <c r="K752">
        <v>42490.48</v>
      </c>
      <c r="L752">
        <v>42667.53</v>
      </c>
      <c r="M752">
        <v>42375.5</v>
      </c>
      <c r="N752">
        <v>42460.08</v>
      </c>
      <c r="O752">
        <v>153353787</v>
      </c>
    </row>
    <row r="753" spans="1:15" x14ac:dyDescent="0.3">
      <c r="A753" t="s">
        <v>740</v>
      </c>
      <c r="B753" s="22">
        <v>45307</v>
      </c>
      <c r="C753">
        <v>380</v>
      </c>
      <c r="D753">
        <v>380</v>
      </c>
      <c r="E753">
        <v>380</v>
      </c>
      <c r="F753">
        <v>380</v>
      </c>
      <c r="G753">
        <v>300</v>
      </c>
      <c r="I753" t="s">
        <v>741</v>
      </c>
      <c r="J753" s="22">
        <v>44804</v>
      </c>
      <c r="K753">
        <v>42200.68</v>
      </c>
      <c r="L753">
        <v>42472.45</v>
      </c>
      <c r="M753">
        <v>42073.87</v>
      </c>
      <c r="N753">
        <v>42351.15</v>
      </c>
      <c r="O753">
        <v>120330671</v>
      </c>
    </row>
    <row r="754" spans="1:15" x14ac:dyDescent="0.3">
      <c r="A754" t="s">
        <v>740</v>
      </c>
      <c r="B754" s="22">
        <v>45309</v>
      </c>
      <c r="C754">
        <v>361.34</v>
      </c>
      <c r="D754">
        <v>382.9</v>
      </c>
      <c r="E754">
        <v>356</v>
      </c>
      <c r="F754">
        <v>373</v>
      </c>
      <c r="G754">
        <v>4100</v>
      </c>
      <c r="I754" t="s">
        <v>741</v>
      </c>
      <c r="J754" s="22">
        <v>44803</v>
      </c>
      <c r="K754">
        <v>43016.52</v>
      </c>
      <c r="L754">
        <v>43052.27</v>
      </c>
      <c r="M754">
        <v>42103.76</v>
      </c>
      <c r="N754">
        <v>42195.25</v>
      </c>
      <c r="O754">
        <v>140217890</v>
      </c>
    </row>
    <row r="755" spans="1:15" x14ac:dyDescent="0.3">
      <c r="A755" t="s">
        <v>740</v>
      </c>
      <c r="B755" s="22">
        <v>45310</v>
      </c>
      <c r="C755">
        <v>370</v>
      </c>
      <c r="D755">
        <v>370</v>
      </c>
      <c r="E755">
        <v>370</v>
      </c>
      <c r="F755">
        <v>370</v>
      </c>
      <c r="G755">
        <v>2200</v>
      </c>
      <c r="I755" t="s">
        <v>741</v>
      </c>
      <c r="J755" s="22">
        <v>44802</v>
      </c>
      <c r="K755">
        <v>42583.360000000001</v>
      </c>
      <c r="L755">
        <v>42591.51</v>
      </c>
      <c r="M755">
        <v>41822.26</v>
      </c>
      <c r="N755">
        <v>42504.34</v>
      </c>
      <c r="O755">
        <v>112001357</v>
      </c>
    </row>
    <row r="756" spans="1:15" x14ac:dyDescent="0.3">
      <c r="A756" t="s">
        <v>740</v>
      </c>
      <c r="B756" s="22">
        <v>45313</v>
      </c>
      <c r="C756">
        <v>376</v>
      </c>
      <c r="D756">
        <v>376</v>
      </c>
      <c r="E756">
        <v>365</v>
      </c>
      <c r="F756">
        <v>366</v>
      </c>
      <c r="G756">
        <v>1000</v>
      </c>
      <c r="I756" t="s">
        <v>741</v>
      </c>
      <c r="J756" s="22">
        <v>44799</v>
      </c>
      <c r="K756">
        <v>43046.41</v>
      </c>
      <c r="L756">
        <v>43201.43</v>
      </c>
      <c r="M756">
        <v>42546.48</v>
      </c>
      <c r="N756">
        <v>42591.51</v>
      </c>
      <c r="O756">
        <v>160263823</v>
      </c>
    </row>
    <row r="757" spans="1:15" x14ac:dyDescent="0.3">
      <c r="A757" t="s">
        <v>740</v>
      </c>
      <c r="B757" s="22">
        <v>45314</v>
      </c>
      <c r="C757">
        <v>385</v>
      </c>
      <c r="D757">
        <v>385</v>
      </c>
      <c r="E757">
        <v>370</v>
      </c>
      <c r="F757">
        <v>370</v>
      </c>
      <c r="G757">
        <v>1500</v>
      </c>
      <c r="I757" t="s">
        <v>741</v>
      </c>
      <c r="J757" s="22">
        <v>44798</v>
      </c>
      <c r="K757">
        <v>43353.54</v>
      </c>
      <c r="L757">
        <v>43458.91</v>
      </c>
      <c r="M757">
        <v>42961.1</v>
      </c>
      <c r="N757">
        <v>43032.57</v>
      </c>
      <c r="O757">
        <v>92581219</v>
      </c>
    </row>
    <row r="758" spans="1:15" x14ac:dyDescent="0.3">
      <c r="A758" t="s">
        <v>740</v>
      </c>
      <c r="B758" s="22">
        <v>45315</v>
      </c>
      <c r="C758">
        <v>353.13</v>
      </c>
      <c r="D758">
        <v>379.99</v>
      </c>
      <c r="E758">
        <v>353.13</v>
      </c>
      <c r="F758">
        <v>370</v>
      </c>
      <c r="G758">
        <v>1000</v>
      </c>
      <c r="I758" t="s">
        <v>741</v>
      </c>
      <c r="J758" s="22">
        <v>44797</v>
      </c>
      <c r="K758">
        <v>43439.67</v>
      </c>
      <c r="L758">
        <v>43685</v>
      </c>
      <c r="M758">
        <v>43299.48</v>
      </c>
      <c r="N758">
        <v>43337.97</v>
      </c>
      <c r="O758">
        <v>116045785</v>
      </c>
    </row>
    <row r="759" spans="1:15" x14ac:dyDescent="0.3">
      <c r="A759" t="s">
        <v>740</v>
      </c>
      <c r="B759" s="22">
        <v>45316</v>
      </c>
      <c r="C759">
        <v>372</v>
      </c>
      <c r="D759">
        <v>380.75</v>
      </c>
      <c r="E759">
        <v>371</v>
      </c>
      <c r="F759">
        <v>380.25</v>
      </c>
      <c r="G759">
        <v>7100</v>
      </c>
      <c r="I759" t="s">
        <v>741</v>
      </c>
      <c r="J759" s="22">
        <v>44796</v>
      </c>
      <c r="K759">
        <v>42978.63</v>
      </c>
      <c r="L759">
        <v>43419.59</v>
      </c>
      <c r="M759">
        <v>42978.63</v>
      </c>
      <c r="N759">
        <v>43366.77</v>
      </c>
      <c r="O759">
        <v>138121459</v>
      </c>
    </row>
    <row r="760" spans="1:15" x14ac:dyDescent="0.3">
      <c r="A760" t="s">
        <v>740</v>
      </c>
      <c r="B760" s="22">
        <v>45317</v>
      </c>
      <c r="C760">
        <v>385</v>
      </c>
      <c r="D760">
        <v>408.77</v>
      </c>
      <c r="E760">
        <v>380.5</v>
      </c>
      <c r="F760">
        <v>408.77</v>
      </c>
      <c r="G760">
        <v>29600</v>
      </c>
      <c r="I760" t="s">
        <v>741</v>
      </c>
      <c r="J760" s="22">
        <v>44795</v>
      </c>
      <c r="K760">
        <v>43256.81</v>
      </c>
      <c r="L760">
        <v>43317.91</v>
      </c>
      <c r="M760">
        <v>42787.14</v>
      </c>
      <c r="N760">
        <v>42826.66</v>
      </c>
      <c r="O760">
        <v>90622217</v>
      </c>
    </row>
    <row r="761" spans="1:15" x14ac:dyDescent="0.3">
      <c r="A761" t="s">
        <v>740</v>
      </c>
      <c r="B761" s="22">
        <v>45320</v>
      </c>
      <c r="C761">
        <v>415</v>
      </c>
      <c r="D761">
        <v>426</v>
      </c>
      <c r="E761">
        <v>394</v>
      </c>
      <c r="F761">
        <v>395.39</v>
      </c>
      <c r="G761">
        <v>19800</v>
      </c>
      <c r="I761" t="s">
        <v>741</v>
      </c>
      <c r="J761" s="22">
        <v>44792</v>
      </c>
      <c r="K761">
        <v>43455.87</v>
      </c>
      <c r="L761">
        <v>43533.120000000003</v>
      </c>
      <c r="M761">
        <v>43230.03</v>
      </c>
      <c r="N761">
        <v>43270.65</v>
      </c>
      <c r="O761">
        <v>113547578</v>
      </c>
    </row>
    <row r="762" spans="1:15" x14ac:dyDescent="0.3">
      <c r="A762" t="s">
        <v>740</v>
      </c>
      <c r="B762" s="22">
        <v>45321</v>
      </c>
      <c r="C762">
        <v>391</v>
      </c>
      <c r="D762">
        <v>391</v>
      </c>
      <c r="E762">
        <v>376</v>
      </c>
      <c r="F762">
        <v>385.06</v>
      </c>
      <c r="G762">
        <v>2300</v>
      </c>
      <c r="I762" t="s">
        <v>741</v>
      </c>
      <c r="J762" s="22">
        <v>44791</v>
      </c>
      <c r="K762">
        <v>43735.74</v>
      </c>
      <c r="L762">
        <v>43879.23</v>
      </c>
      <c r="M762">
        <v>43390.33</v>
      </c>
      <c r="N762">
        <v>43481.5</v>
      </c>
      <c r="O762">
        <v>220969938</v>
      </c>
    </row>
    <row r="763" spans="1:15" x14ac:dyDescent="0.3">
      <c r="A763" t="s">
        <v>740</v>
      </c>
      <c r="B763" s="22">
        <v>45322</v>
      </c>
      <c r="C763">
        <v>381</v>
      </c>
      <c r="D763">
        <v>390</v>
      </c>
      <c r="E763">
        <v>381</v>
      </c>
      <c r="F763">
        <v>386</v>
      </c>
      <c r="G763">
        <v>700</v>
      </c>
      <c r="I763" t="s">
        <v>741</v>
      </c>
      <c r="J763" s="22">
        <v>44790</v>
      </c>
      <c r="K763">
        <v>43486.48</v>
      </c>
      <c r="L763">
        <v>43734.33</v>
      </c>
      <c r="M763">
        <v>43384.34</v>
      </c>
      <c r="N763">
        <v>43676.56</v>
      </c>
      <c r="O763">
        <v>345763780</v>
      </c>
    </row>
    <row r="764" spans="1:15" x14ac:dyDescent="0.3">
      <c r="A764" t="s">
        <v>740</v>
      </c>
      <c r="B764" s="22">
        <v>45323</v>
      </c>
      <c r="C764">
        <v>381</v>
      </c>
      <c r="D764">
        <v>383</v>
      </c>
      <c r="E764">
        <v>380</v>
      </c>
      <c r="F764">
        <v>382.11</v>
      </c>
      <c r="G764">
        <v>1700</v>
      </c>
      <c r="I764" t="s">
        <v>741</v>
      </c>
      <c r="J764" s="22">
        <v>44789</v>
      </c>
      <c r="K764">
        <v>43741.42</v>
      </c>
      <c r="L764">
        <v>43887.62</v>
      </c>
      <c r="M764">
        <v>43375.03</v>
      </c>
      <c r="N764">
        <v>43436.480000000003</v>
      </c>
      <c r="O764">
        <v>225420807</v>
      </c>
    </row>
    <row r="765" spans="1:15" x14ac:dyDescent="0.3">
      <c r="A765" t="s">
        <v>740</v>
      </c>
      <c r="B765" s="22">
        <v>45324</v>
      </c>
      <c r="C765">
        <v>377</v>
      </c>
      <c r="D765">
        <v>387</v>
      </c>
      <c r="E765">
        <v>377</v>
      </c>
      <c r="F765">
        <v>386.75</v>
      </c>
      <c r="G765">
        <v>1400</v>
      </c>
      <c r="I765" t="s">
        <v>741</v>
      </c>
      <c r="J765" s="22">
        <v>44788</v>
      </c>
      <c r="K765">
        <v>43050.87</v>
      </c>
      <c r="L765">
        <v>43659.040000000001</v>
      </c>
      <c r="M765">
        <v>43050.87</v>
      </c>
      <c r="N765">
        <v>43621.82</v>
      </c>
      <c r="O765">
        <v>261916640</v>
      </c>
    </row>
    <row r="766" spans="1:15" x14ac:dyDescent="0.3">
      <c r="A766" t="s">
        <v>740</v>
      </c>
      <c r="B766" s="22">
        <v>45328</v>
      </c>
      <c r="C766">
        <v>388</v>
      </c>
      <c r="D766">
        <v>388</v>
      </c>
      <c r="E766">
        <v>388</v>
      </c>
      <c r="F766">
        <v>388</v>
      </c>
      <c r="G766">
        <v>100</v>
      </c>
      <c r="I766" t="s">
        <v>741</v>
      </c>
      <c r="J766" s="22">
        <v>44785</v>
      </c>
      <c r="K766">
        <v>42324.59</v>
      </c>
      <c r="L766">
        <v>42874.22</v>
      </c>
      <c r="M766">
        <v>42288.72</v>
      </c>
      <c r="N766">
        <v>42857.57</v>
      </c>
      <c r="O766">
        <v>180984985</v>
      </c>
    </row>
    <row r="767" spans="1:15" x14ac:dyDescent="0.3">
      <c r="A767" t="s">
        <v>740</v>
      </c>
      <c r="B767" s="22">
        <v>45329</v>
      </c>
      <c r="C767">
        <v>382.5</v>
      </c>
      <c r="D767">
        <v>382.5</v>
      </c>
      <c r="E767">
        <v>382.5</v>
      </c>
      <c r="F767">
        <v>382.5</v>
      </c>
      <c r="G767">
        <v>300</v>
      </c>
      <c r="I767" t="s">
        <v>741</v>
      </c>
      <c r="J767" s="22">
        <v>44784</v>
      </c>
      <c r="K767">
        <v>42560.81</v>
      </c>
      <c r="L767">
        <v>42678.94</v>
      </c>
      <c r="M767">
        <v>42214.63</v>
      </c>
      <c r="N767">
        <v>42243.33</v>
      </c>
      <c r="O767">
        <v>128322729</v>
      </c>
    </row>
    <row r="768" spans="1:15" x14ac:dyDescent="0.3">
      <c r="A768" t="s">
        <v>740</v>
      </c>
      <c r="B768" s="22">
        <v>45335</v>
      </c>
      <c r="C768">
        <v>379</v>
      </c>
      <c r="D768">
        <v>380</v>
      </c>
      <c r="E768">
        <v>379</v>
      </c>
      <c r="F768">
        <v>379.33</v>
      </c>
      <c r="G768">
        <v>2200</v>
      </c>
      <c r="I768" t="s">
        <v>741</v>
      </c>
      <c r="J768" s="22">
        <v>44783</v>
      </c>
      <c r="K768">
        <v>42313.279999999999</v>
      </c>
      <c r="L768">
        <v>42779.47</v>
      </c>
      <c r="M768">
        <v>42219.61</v>
      </c>
      <c r="N768">
        <v>42494.85</v>
      </c>
      <c r="O768">
        <v>196163157</v>
      </c>
    </row>
    <row r="769" spans="1:15" x14ac:dyDescent="0.3">
      <c r="A769" t="s">
        <v>740</v>
      </c>
      <c r="B769" s="22">
        <v>45336</v>
      </c>
      <c r="C769">
        <v>390</v>
      </c>
      <c r="D769">
        <v>390</v>
      </c>
      <c r="E769">
        <v>383</v>
      </c>
      <c r="F769">
        <v>383</v>
      </c>
      <c r="G769">
        <v>800</v>
      </c>
      <c r="I769" t="s">
        <v>741</v>
      </c>
      <c r="J769" s="22">
        <v>44778</v>
      </c>
      <c r="K769">
        <v>41511.82</v>
      </c>
      <c r="L769">
        <v>42168.08</v>
      </c>
      <c r="M769">
        <v>41453.78</v>
      </c>
      <c r="N769">
        <v>42096.24</v>
      </c>
      <c r="O769">
        <v>198134379</v>
      </c>
    </row>
    <row r="770" spans="1:15" x14ac:dyDescent="0.3">
      <c r="A770" t="s">
        <v>740</v>
      </c>
      <c r="B770" s="22">
        <v>45337</v>
      </c>
      <c r="C770">
        <v>378</v>
      </c>
      <c r="D770">
        <v>378</v>
      </c>
      <c r="E770">
        <v>375</v>
      </c>
      <c r="F770">
        <v>376.55</v>
      </c>
      <c r="G770">
        <v>1300</v>
      </c>
      <c r="I770" t="s">
        <v>741</v>
      </c>
      <c r="J770" s="22">
        <v>44777</v>
      </c>
      <c r="K770">
        <v>41170.35</v>
      </c>
      <c r="L770">
        <v>41630.629999999997</v>
      </c>
      <c r="M770">
        <v>41170.35</v>
      </c>
      <c r="N770">
        <v>41425.370000000003</v>
      </c>
      <c r="O770">
        <v>114511701</v>
      </c>
    </row>
    <row r="771" spans="1:15" x14ac:dyDescent="0.3">
      <c r="A771" t="s">
        <v>740</v>
      </c>
      <c r="B771" s="22">
        <v>45338</v>
      </c>
      <c r="C771">
        <v>377.15</v>
      </c>
      <c r="D771">
        <v>377.15</v>
      </c>
      <c r="E771">
        <v>367.13</v>
      </c>
      <c r="F771">
        <v>367.13</v>
      </c>
      <c r="G771">
        <v>700</v>
      </c>
      <c r="I771" t="s">
        <v>741</v>
      </c>
      <c r="J771" s="22">
        <v>44776</v>
      </c>
      <c r="K771">
        <v>40275.199999999997</v>
      </c>
      <c r="L771">
        <v>41208.089999999997</v>
      </c>
      <c r="M771">
        <v>40275.199999999997</v>
      </c>
      <c r="N771">
        <v>41068.870000000003</v>
      </c>
      <c r="O771">
        <v>145830327</v>
      </c>
    </row>
    <row r="772" spans="1:15" x14ac:dyDescent="0.3">
      <c r="A772" t="s">
        <v>740</v>
      </c>
      <c r="B772" s="22">
        <v>45341</v>
      </c>
      <c r="C772">
        <v>365.05</v>
      </c>
      <c r="D772">
        <v>365.05</v>
      </c>
      <c r="E772">
        <v>361</v>
      </c>
      <c r="F772">
        <v>365</v>
      </c>
      <c r="G772">
        <v>1200</v>
      </c>
      <c r="I772" t="s">
        <v>741</v>
      </c>
      <c r="J772" s="22">
        <v>44775</v>
      </c>
      <c r="K772">
        <v>40025.269999999997</v>
      </c>
      <c r="L772">
        <v>40460.879999999997</v>
      </c>
      <c r="M772">
        <v>39756.080000000002</v>
      </c>
      <c r="N772">
        <v>40191.61</v>
      </c>
      <c r="O772">
        <v>79376756</v>
      </c>
    </row>
    <row r="773" spans="1:15" x14ac:dyDescent="0.3">
      <c r="A773" t="s">
        <v>740</v>
      </c>
      <c r="B773" s="22">
        <v>45342</v>
      </c>
      <c r="C773">
        <v>365.14</v>
      </c>
      <c r="D773">
        <v>365.14</v>
      </c>
      <c r="E773">
        <v>365.13</v>
      </c>
      <c r="F773">
        <v>365.13</v>
      </c>
      <c r="G773">
        <v>200</v>
      </c>
      <c r="I773" t="s">
        <v>741</v>
      </c>
      <c r="J773" s="22">
        <v>44774</v>
      </c>
      <c r="K773">
        <v>40122.79</v>
      </c>
      <c r="L773">
        <v>40380.639999999999</v>
      </c>
      <c r="M773">
        <v>40069.269999999997</v>
      </c>
      <c r="N773">
        <v>40075.96</v>
      </c>
      <c r="O773">
        <v>46740818</v>
      </c>
    </row>
    <row r="774" spans="1:15" x14ac:dyDescent="0.3">
      <c r="A774" t="s">
        <v>740</v>
      </c>
      <c r="B774" s="22">
        <v>45345</v>
      </c>
      <c r="C774">
        <v>378</v>
      </c>
      <c r="D774">
        <v>383.99</v>
      </c>
      <c r="E774">
        <v>378</v>
      </c>
      <c r="F774">
        <v>380</v>
      </c>
      <c r="G774">
        <v>500</v>
      </c>
      <c r="I774" t="s">
        <v>741</v>
      </c>
      <c r="J774" s="22">
        <v>44771</v>
      </c>
      <c r="K774">
        <v>40203.279999999999</v>
      </c>
      <c r="L774">
        <v>40421.24</v>
      </c>
      <c r="M774">
        <v>40026.86</v>
      </c>
      <c r="N774">
        <v>40150.36</v>
      </c>
      <c r="O774">
        <v>93013884</v>
      </c>
    </row>
    <row r="775" spans="1:15" x14ac:dyDescent="0.3">
      <c r="A775" t="s">
        <v>740</v>
      </c>
      <c r="B775" s="22">
        <v>45348</v>
      </c>
      <c r="C775">
        <v>385</v>
      </c>
      <c r="D775">
        <v>392</v>
      </c>
      <c r="E775">
        <v>385</v>
      </c>
      <c r="F775">
        <v>390.05</v>
      </c>
      <c r="G775">
        <v>1700</v>
      </c>
      <c r="I775" t="s">
        <v>741</v>
      </c>
      <c r="J775" s="22">
        <v>44770</v>
      </c>
      <c r="K775">
        <v>40036.050000000003</v>
      </c>
      <c r="L775">
        <v>40628.67</v>
      </c>
      <c r="M775">
        <v>40000.54</v>
      </c>
      <c r="N775">
        <v>40276.639999999999</v>
      </c>
      <c r="O775">
        <v>119042770</v>
      </c>
    </row>
    <row r="776" spans="1:15" x14ac:dyDescent="0.3">
      <c r="A776" t="s">
        <v>740</v>
      </c>
      <c r="B776" s="22">
        <v>45349</v>
      </c>
      <c r="C776">
        <v>375</v>
      </c>
      <c r="D776">
        <v>390</v>
      </c>
      <c r="E776">
        <v>375</v>
      </c>
      <c r="F776">
        <v>385</v>
      </c>
      <c r="G776">
        <v>3800</v>
      </c>
      <c r="I776" t="s">
        <v>741</v>
      </c>
      <c r="J776" s="22">
        <v>44769</v>
      </c>
      <c r="K776">
        <v>40048.959999999999</v>
      </c>
      <c r="L776">
        <v>40098.82</v>
      </c>
      <c r="M776">
        <v>39605.1</v>
      </c>
      <c r="N776">
        <v>39972.639999999999</v>
      </c>
      <c r="O776">
        <v>65973784</v>
      </c>
    </row>
    <row r="777" spans="1:15" x14ac:dyDescent="0.3">
      <c r="A777" t="s">
        <v>740</v>
      </c>
      <c r="B777" s="22">
        <v>45350</v>
      </c>
      <c r="C777">
        <v>379</v>
      </c>
      <c r="D777">
        <v>387</v>
      </c>
      <c r="E777">
        <v>377</v>
      </c>
      <c r="F777">
        <v>381.04</v>
      </c>
      <c r="G777">
        <v>2200</v>
      </c>
      <c r="I777" t="s">
        <v>741</v>
      </c>
      <c r="J777" s="22">
        <v>44768</v>
      </c>
      <c r="K777">
        <v>39889.72</v>
      </c>
      <c r="L777">
        <v>40135.64</v>
      </c>
      <c r="M777">
        <v>39706.559999999998</v>
      </c>
      <c r="N777">
        <v>39894.050000000003</v>
      </c>
      <c r="O777">
        <v>69037783</v>
      </c>
    </row>
    <row r="778" spans="1:15" x14ac:dyDescent="0.3">
      <c r="A778" t="s">
        <v>740</v>
      </c>
      <c r="B778" s="22">
        <v>45351</v>
      </c>
      <c r="C778">
        <v>380</v>
      </c>
      <c r="D778">
        <v>395</v>
      </c>
      <c r="E778">
        <v>378</v>
      </c>
      <c r="F778">
        <v>385</v>
      </c>
      <c r="G778">
        <v>1800</v>
      </c>
      <c r="I778" t="s">
        <v>741</v>
      </c>
      <c r="J778" s="22">
        <v>44767</v>
      </c>
      <c r="K778">
        <v>40074.080000000002</v>
      </c>
      <c r="L778">
        <v>40074.080000000002</v>
      </c>
      <c r="M778">
        <v>39720.800000000003</v>
      </c>
      <c r="N778">
        <v>39844.019999999997</v>
      </c>
      <c r="O778">
        <v>36363820</v>
      </c>
    </row>
    <row r="779" spans="1:15" x14ac:dyDescent="0.3">
      <c r="A779" t="s">
        <v>740</v>
      </c>
      <c r="B779" s="22">
        <v>45352</v>
      </c>
      <c r="C779">
        <v>385</v>
      </c>
      <c r="D779">
        <v>395</v>
      </c>
      <c r="E779">
        <v>381.05</v>
      </c>
      <c r="F779">
        <v>385</v>
      </c>
      <c r="G779">
        <v>1400</v>
      </c>
      <c r="I779" t="s">
        <v>741</v>
      </c>
      <c r="J779" s="22">
        <v>44764</v>
      </c>
      <c r="K779">
        <v>39994.089999999997</v>
      </c>
      <c r="L779">
        <v>40181.699999999997</v>
      </c>
      <c r="M779">
        <v>39540.75</v>
      </c>
      <c r="N779">
        <v>40077.300000000003</v>
      </c>
      <c r="O779">
        <v>86737313</v>
      </c>
    </row>
    <row r="780" spans="1:15" x14ac:dyDescent="0.3">
      <c r="A780" t="s">
        <v>740</v>
      </c>
      <c r="B780" s="22">
        <v>45355</v>
      </c>
      <c r="C780">
        <v>383.01</v>
      </c>
      <c r="D780">
        <v>394</v>
      </c>
      <c r="E780">
        <v>383.01</v>
      </c>
      <c r="F780">
        <v>391</v>
      </c>
      <c r="G780">
        <v>600</v>
      </c>
      <c r="I780" t="s">
        <v>741</v>
      </c>
      <c r="J780" s="22">
        <v>44763</v>
      </c>
      <c r="K780">
        <v>40472.33</v>
      </c>
      <c r="L780">
        <v>40577.21</v>
      </c>
      <c r="M780">
        <v>39797.25</v>
      </c>
      <c r="N780">
        <v>39831.75</v>
      </c>
      <c r="O780">
        <v>73101817</v>
      </c>
    </row>
    <row r="781" spans="1:15" x14ac:dyDescent="0.3">
      <c r="A781" t="s">
        <v>740</v>
      </c>
      <c r="B781" s="22">
        <v>45356</v>
      </c>
      <c r="C781">
        <v>390</v>
      </c>
      <c r="D781">
        <v>390</v>
      </c>
      <c r="E781">
        <v>383.5</v>
      </c>
      <c r="F781">
        <v>383.5</v>
      </c>
      <c r="G781">
        <v>2300</v>
      </c>
      <c r="I781" t="s">
        <v>741</v>
      </c>
      <c r="J781" s="22">
        <v>44762</v>
      </c>
      <c r="K781">
        <v>40425.86</v>
      </c>
      <c r="L781">
        <v>40534.07</v>
      </c>
      <c r="M781">
        <v>40135.230000000003</v>
      </c>
      <c r="N781">
        <v>40459.699999999997</v>
      </c>
      <c r="O781">
        <v>69278924</v>
      </c>
    </row>
    <row r="782" spans="1:15" x14ac:dyDescent="0.3">
      <c r="A782" t="s">
        <v>740</v>
      </c>
      <c r="B782" s="22">
        <v>45357</v>
      </c>
      <c r="C782">
        <v>382</v>
      </c>
      <c r="D782">
        <v>392</v>
      </c>
      <c r="E782">
        <v>382</v>
      </c>
      <c r="F782">
        <v>383</v>
      </c>
      <c r="G782">
        <v>1100</v>
      </c>
      <c r="I782" t="s">
        <v>741</v>
      </c>
      <c r="J782" s="22">
        <v>44761</v>
      </c>
      <c r="K782">
        <v>41408.410000000003</v>
      </c>
      <c r="L782">
        <v>41552.01</v>
      </c>
      <c r="M782">
        <v>40214.92</v>
      </c>
      <c r="N782">
        <v>40389.07</v>
      </c>
      <c r="O782">
        <v>103500245</v>
      </c>
    </row>
    <row r="783" spans="1:15" x14ac:dyDescent="0.3">
      <c r="A783" t="s">
        <v>740</v>
      </c>
      <c r="B783" s="22">
        <v>45358</v>
      </c>
      <c r="C783">
        <v>380.02</v>
      </c>
      <c r="D783">
        <v>387</v>
      </c>
      <c r="E783">
        <v>380.02</v>
      </c>
      <c r="F783">
        <v>386</v>
      </c>
      <c r="G783">
        <v>700</v>
      </c>
      <c r="I783" t="s">
        <v>741</v>
      </c>
      <c r="J783" s="22">
        <v>44760</v>
      </c>
      <c r="K783">
        <v>41720.75</v>
      </c>
      <c r="L783">
        <v>41723.230000000003</v>
      </c>
      <c r="M783">
        <v>41274.620000000003</v>
      </c>
      <c r="N783">
        <v>41367.11</v>
      </c>
      <c r="O783">
        <v>67917644</v>
      </c>
    </row>
    <row r="784" spans="1:15" x14ac:dyDescent="0.3">
      <c r="A784" t="s">
        <v>740</v>
      </c>
      <c r="B784" s="22">
        <v>45359</v>
      </c>
      <c r="C784">
        <v>383.02</v>
      </c>
      <c r="D784">
        <v>386.01</v>
      </c>
      <c r="E784">
        <v>383.02</v>
      </c>
      <c r="F784">
        <v>386.01</v>
      </c>
      <c r="G784">
        <v>300</v>
      </c>
      <c r="I784" t="s">
        <v>741</v>
      </c>
      <c r="J784" s="22">
        <v>44757</v>
      </c>
      <c r="K784">
        <v>42373.25</v>
      </c>
      <c r="L784">
        <v>42499.48</v>
      </c>
      <c r="M784">
        <v>42027.37</v>
      </c>
      <c r="N784">
        <v>42074.91</v>
      </c>
      <c r="O784">
        <v>77316776</v>
      </c>
    </row>
    <row r="785" spans="1:15" x14ac:dyDescent="0.3">
      <c r="A785" t="s">
        <v>740</v>
      </c>
      <c r="B785" s="22">
        <v>45362</v>
      </c>
      <c r="C785">
        <v>385.01</v>
      </c>
      <c r="D785">
        <v>393.95</v>
      </c>
      <c r="E785">
        <v>385</v>
      </c>
      <c r="F785">
        <v>390.24</v>
      </c>
      <c r="G785">
        <v>5000</v>
      </c>
      <c r="I785" t="s">
        <v>741</v>
      </c>
      <c r="J785" s="22">
        <v>44756</v>
      </c>
      <c r="K785">
        <v>42030.02</v>
      </c>
      <c r="L785">
        <v>42362.91</v>
      </c>
      <c r="M785">
        <v>41986.65</v>
      </c>
      <c r="N785">
        <v>42348.91</v>
      </c>
      <c r="O785">
        <v>132598345</v>
      </c>
    </row>
    <row r="786" spans="1:15" x14ac:dyDescent="0.3">
      <c r="A786" t="s">
        <v>740</v>
      </c>
      <c r="B786" s="22">
        <v>45364</v>
      </c>
      <c r="C786">
        <v>389</v>
      </c>
      <c r="D786">
        <v>389</v>
      </c>
      <c r="E786">
        <v>380</v>
      </c>
      <c r="F786">
        <v>380</v>
      </c>
      <c r="G786">
        <v>1800</v>
      </c>
      <c r="I786" t="s">
        <v>741</v>
      </c>
      <c r="J786" s="22">
        <v>44755</v>
      </c>
      <c r="K786">
        <v>41336.89</v>
      </c>
      <c r="L786">
        <v>41971.83</v>
      </c>
      <c r="M786">
        <v>41223.97</v>
      </c>
      <c r="N786">
        <v>41862.769999999997</v>
      </c>
      <c r="O786">
        <v>80811776</v>
      </c>
    </row>
    <row r="787" spans="1:15" x14ac:dyDescent="0.3">
      <c r="A787" t="s">
        <v>740</v>
      </c>
      <c r="B787" s="22">
        <v>45365</v>
      </c>
      <c r="C787">
        <v>380</v>
      </c>
      <c r="D787">
        <v>390</v>
      </c>
      <c r="E787">
        <v>380</v>
      </c>
      <c r="F787">
        <v>389.33</v>
      </c>
      <c r="G787">
        <v>4300</v>
      </c>
      <c r="I787" t="s">
        <v>741</v>
      </c>
      <c r="J787" s="22">
        <v>44749</v>
      </c>
      <c r="K787">
        <v>41182.839999999997</v>
      </c>
      <c r="L787">
        <v>41396.57</v>
      </c>
      <c r="M787">
        <v>41009.1</v>
      </c>
      <c r="N787">
        <v>41344.01</v>
      </c>
      <c r="O787">
        <v>55977384</v>
      </c>
    </row>
    <row r="788" spans="1:15" x14ac:dyDescent="0.3">
      <c r="A788" t="s">
        <v>740</v>
      </c>
      <c r="B788" s="22">
        <v>45370</v>
      </c>
      <c r="C788">
        <v>390</v>
      </c>
      <c r="D788">
        <v>399</v>
      </c>
      <c r="E788">
        <v>389.06</v>
      </c>
      <c r="F788">
        <v>394</v>
      </c>
      <c r="G788">
        <v>4900</v>
      </c>
      <c r="I788" t="s">
        <v>741</v>
      </c>
      <c r="J788" s="22">
        <v>44748</v>
      </c>
      <c r="K788">
        <v>41151.019999999997</v>
      </c>
      <c r="L788">
        <v>41334.9</v>
      </c>
      <c r="M788">
        <v>41143.93</v>
      </c>
      <c r="N788">
        <v>41159.79</v>
      </c>
      <c r="O788">
        <v>41595082</v>
      </c>
    </row>
    <row r="789" spans="1:15" x14ac:dyDescent="0.3">
      <c r="A789" t="s">
        <v>740</v>
      </c>
      <c r="B789" s="22">
        <v>45371</v>
      </c>
      <c r="C789">
        <v>391.11</v>
      </c>
      <c r="D789">
        <v>391.11</v>
      </c>
      <c r="E789">
        <v>391.11</v>
      </c>
      <c r="F789">
        <v>391.11</v>
      </c>
      <c r="G789">
        <v>100</v>
      </c>
      <c r="I789" t="s">
        <v>741</v>
      </c>
      <c r="J789" s="22">
        <v>44747</v>
      </c>
      <c r="K789">
        <v>41361.599999999999</v>
      </c>
      <c r="L789">
        <v>41458.080000000002</v>
      </c>
      <c r="M789">
        <v>41067.550000000003</v>
      </c>
      <c r="N789">
        <v>41102.57</v>
      </c>
      <c r="O789">
        <v>41388713</v>
      </c>
    </row>
    <row r="790" spans="1:15" x14ac:dyDescent="0.3">
      <c r="A790" t="s">
        <v>740</v>
      </c>
      <c r="B790" s="22">
        <v>45372</v>
      </c>
      <c r="C790">
        <v>386</v>
      </c>
      <c r="D790">
        <v>390</v>
      </c>
      <c r="E790">
        <v>386</v>
      </c>
      <c r="F790">
        <v>390</v>
      </c>
      <c r="G790">
        <v>800</v>
      </c>
      <c r="I790" t="s">
        <v>741</v>
      </c>
      <c r="J790" s="22">
        <v>44746</v>
      </c>
      <c r="K790">
        <v>41656.65</v>
      </c>
      <c r="L790">
        <v>41685.81</v>
      </c>
      <c r="M790">
        <v>41319.11</v>
      </c>
      <c r="N790">
        <v>41348.19</v>
      </c>
      <c r="O790">
        <v>43326791</v>
      </c>
    </row>
    <row r="791" spans="1:15" x14ac:dyDescent="0.3">
      <c r="A791" t="s">
        <v>740</v>
      </c>
      <c r="B791" s="22">
        <v>45373</v>
      </c>
      <c r="C791">
        <v>385</v>
      </c>
      <c r="D791">
        <v>395</v>
      </c>
      <c r="E791">
        <v>385</v>
      </c>
      <c r="F791">
        <v>385.95</v>
      </c>
      <c r="G791">
        <v>7800</v>
      </c>
      <c r="I791" t="s">
        <v>741</v>
      </c>
      <c r="J791" s="22">
        <v>44743</v>
      </c>
      <c r="K791">
        <v>41579.760000000002</v>
      </c>
      <c r="L791">
        <v>41744.870000000003</v>
      </c>
      <c r="M791">
        <v>41535.51</v>
      </c>
      <c r="N791">
        <v>41630.35</v>
      </c>
      <c r="O791">
        <v>66142093</v>
      </c>
    </row>
    <row r="792" spans="1:15" x14ac:dyDescent="0.3">
      <c r="A792" t="s">
        <v>740</v>
      </c>
      <c r="B792" s="22">
        <v>45376</v>
      </c>
      <c r="C792">
        <v>385</v>
      </c>
      <c r="D792">
        <v>387</v>
      </c>
      <c r="E792">
        <v>380</v>
      </c>
      <c r="F792">
        <v>380.63</v>
      </c>
      <c r="G792">
        <v>4800</v>
      </c>
      <c r="I792" t="s">
        <v>741</v>
      </c>
      <c r="J792" s="22">
        <v>44742</v>
      </c>
      <c r="K792">
        <v>41297.79</v>
      </c>
      <c r="L792">
        <v>41559.31</v>
      </c>
      <c r="M792">
        <v>41220.01</v>
      </c>
      <c r="N792">
        <v>41540.83</v>
      </c>
      <c r="O792">
        <v>112646496</v>
      </c>
    </row>
    <row r="793" spans="1:15" x14ac:dyDescent="0.3">
      <c r="A793" t="s">
        <v>740</v>
      </c>
      <c r="B793" s="22">
        <v>45377</v>
      </c>
      <c r="C793">
        <v>389</v>
      </c>
      <c r="D793">
        <v>390</v>
      </c>
      <c r="E793">
        <v>388.05</v>
      </c>
      <c r="F793">
        <v>390</v>
      </c>
      <c r="G793">
        <v>2700</v>
      </c>
      <c r="I793" t="s">
        <v>741</v>
      </c>
      <c r="J793" s="22">
        <v>44741</v>
      </c>
      <c r="K793">
        <v>41781.129999999997</v>
      </c>
      <c r="L793">
        <v>41813.67</v>
      </c>
      <c r="M793">
        <v>41119.19</v>
      </c>
      <c r="N793">
        <v>41297.730000000003</v>
      </c>
      <c r="O793">
        <v>78947560</v>
      </c>
    </row>
    <row r="794" spans="1:15" x14ac:dyDescent="0.3">
      <c r="A794" t="s">
        <v>740</v>
      </c>
      <c r="B794" s="22">
        <v>45378</v>
      </c>
      <c r="C794">
        <v>395</v>
      </c>
      <c r="D794">
        <v>395</v>
      </c>
      <c r="E794">
        <v>391.55</v>
      </c>
      <c r="F794">
        <v>394.75</v>
      </c>
      <c r="G794">
        <v>1800</v>
      </c>
      <c r="I794" t="s">
        <v>741</v>
      </c>
      <c r="J794" s="22">
        <v>44740</v>
      </c>
      <c r="K794">
        <v>41902.6</v>
      </c>
      <c r="L794">
        <v>42149.29</v>
      </c>
      <c r="M794">
        <v>41609.040000000001</v>
      </c>
      <c r="N794">
        <v>41765.620000000003</v>
      </c>
      <c r="O794">
        <v>120026838</v>
      </c>
    </row>
    <row r="795" spans="1:15" x14ac:dyDescent="0.3">
      <c r="A795" t="s">
        <v>740</v>
      </c>
      <c r="B795" s="22">
        <v>45379</v>
      </c>
      <c r="C795">
        <v>395</v>
      </c>
      <c r="D795">
        <v>397</v>
      </c>
      <c r="E795">
        <v>394.9</v>
      </c>
      <c r="F795">
        <v>397</v>
      </c>
      <c r="G795">
        <v>2700</v>
      </c>
      <c r="I795" t="s">
        <v>741</v>
      </c>
      <c r="J795" s="22">
        <v>44739</v>
      </c>
      <c r="K795">
        <v>41223.4</v>
      </c>
      <c r="L795">
        <v>41952.43</v>
      </c>
      <c r="M795">
        <v>41223.4</v>
      </c>
      <c r="N795">
        <v>41878.57</v>
      </c>
      <c r="O795">
        <v>122621047</v>
      </c>
    </row>
    <row r="796" spans="1:15" x14ac:dyDescent="0.3">
      <c r="A796" t="s">
        <v>740</v>
      </c>
      <c r="B796" s="22">
        <v>45380</v>
      </c>
      <c r="C796">
        <v>395</v>
      </c>
      <c r="D796">
        <v>395</v>
      </c>
      <c r="E796">
        <v>392.3</v>
      </c>
      <c r="F796">
        <v>392.3</v>
      </c>
      <c r="G796">
        <v>2000</v>
      </c>
      <c r="I796" t="s">
        <v>741</v>
      </c>
      <c r="J796" s="22">
        <v>44736</v>
      </c>
      <c r="K796">
        <v>42713.66</v>
      </c>
      <c r="L796">
        <v>42782.34</v>
      </c>
      <c r="M796">
        <v>40540.58</v>
      </c>
      <c r="N796">
        <v>41051.79</v>
      </c>
      <c r="O796">
        <v>210809048</v>
      </c>
    </row>
    <row r="797" spans="1:15" x14ac:dyDescent="0.3">
      <c r="A797" t="s">
        <v>740</v>
      </c>
      <c r="B797" s="22">
        <v>45383</v>
      </c>
      <c r="C797">
        <v>386</v>
      </c>
      <c r="D797">
        <v>386</v>
      </c>
      <c r="E797">
        <v>386</v>
      </c>
      <c r="F797">
        <v>386</v>
      </c>
      <c r="G797">
        <v>100</v>
      </c>
      <c r="I797" t="s">
        <v>741</v>
      </c>
      <c r="J797" s="22">
        <v>44735</v>
      </c>
      <c r="K797">
        <v>42555.23</v>
      </c>
      <c r="L797">
        <v>42987.88</v>
      </c>
      <c r="M797">
        <v>42539.32</v>
      </c>
      <c r="N797">
        <v>42716.97</v>
      </c>
      <c r="O797">
        <v>185691810</v>
      </c>
    </row>
    <row r="798" spans="1:15" x14ac:dyDescent="0.3">
      <c r="A798" t="s">
        <v>740</v>
      </c>
      <c r="B798" s="22">
        <v>45384</v>
      </c>
      <c r="C798">
        <v>395</v>
      </c>
      <c r="D798">
        <v>400</v>
      </c>
      <c r="E798">
        <v>394.5</v>
      </c>
      <c r="F798">
        <v>400</v>
      </c>
      <c r="G798">
        <v>2600</v>
      </c>
      <c r="I798" t="s">
        <v>741</v>
      </c>
      <c r="J798" s="22">
        <v>44734</v>
      </c>
      <c r="K798">
        <v>42692.89</v>
      </c>
      <c r="L798">
        <v>42880.4</v>
      </c>
      <c r="M798">
        <v>42408.07</v>
      </c>
      <c r="N798">
        <v>42458.14</v>
      </c>
      <c r="O798">
        <v>113646198</v>
      </c>
    </row>
    <row r="799" spans="1:15" x14ac:dyDescent="0.3">
      <c r="A799" t="s">
        <v>740</v>
      </c>
      <c r="B799" s="22">
        <v>45385</v>
      </c>
      <c r="C799">
        <v>400.25</v>
      </c>
      <c r="D799">
        <v>403</v>
      </c>
      <c r="E799">
        <v>398</v>
      </c>
      <c r="F799">
        <v>400.75</v>
      </c>
      <c r="G799">
        <v>1600</v>
      </c>
      <c r="I799" t="s">
        <v>741</v>
      </c>
      <c r="J799" s="22">
        <v>44733</v>
      </c>
      <c r="K799">
        <v>41796.47</v>
      </c>
      <c r="L799">
        <v>42569.33</v>
      </c>
      <c r="M799">
        <v>41745.269999999997</v>
      </c>
      <c r="N799">
        <v>42525.95</v>
      </c>
      <c r="O799">
        <v>135278184</v>
      </c>
    </row>
    <row r="800" spans="1:15" x14ac:dyDescent="0.3">
      <c r="A800" t="s">
        <v>740</v>
      </c>
      <c r="B800" s="22">
        <v>45386</v>
      </c>
      <c r="C800">
        <v>400</v>
      </c>
      <c r="D800">
        <v>400</v>
      </c>
      <c r="E800">
        <v>400</v>
      </c>
      <c r="F800">
        <v>400</v>
      </c>
      <c r="G800">
        <v>400</v>
      </c>
      <c r="I800" t="s">
        <v>741</v>
      </c>
      <c r="J800" s="22">
        <v>44732</v>
      </c>
      <c r="K800">
        <v>42190.1</v>
      </c>
      <c r="L800">
        <v>42357.919999999998</v>
      </c>
      <c r="M800">
        <v>41735.53</v>
      </c>
      <c r="N800">
        <v>41776.980000000003</v>
      </c>
      <c r="O800">
        <v>66484060</v>
      </c>
    </row>
    <row r="801" spans="1:15" x14ac:dyDescent="0.3">
      <c r="A801" t="s">
        <v>740</v>
      </c>
      <c r="B801" s="22">
        <v>45390</v>
      </c>
      <c r="C801">
        <v>400</v>
      </c>
      <c r="D801">
        <v>400</v>
      </c>
      <c r="E801">
        <v>399.75</v>
      </c>
      <c r="F801">
        <v>399.85</v>
      </c>
      <c r="G801">
        <v>1000</v>
      </c>
      <c r="I801" t="s">
        <v>741</v>
      </c>
      <c r="J801" s="22">
        <v>44729</v>
      </c>
      <c r="K801">
        <v>41746.04</v>
      </c>
      <c r="L801">
        <v>42420.639999999999</v>
      </c>
      <c r="M801">
        <v>41746.04</v>
      </c>
      <c r="N801">
        <v>42140.76</v>
      </c>
      <c r="O801">
        <v>130817436</v>
      </c>
    </row>
    <row r="802" spans="1:15" x14ac:dyDescent="0.3">
      <c r="A802" t="s">
        <v>740</v>
      </c>
      <c r="B802" s="22">
        <v>45391</v>
      </c>
      <c r="C802">
        <v>415</v>
      </c>
      <c r="D802">
        <v>415</v>
      </c>
      <c r="E802">
        <v>405</v>
      </c>
      <c r="F802">
        <v>406.07</v>
      </c>
      <c r="G802">
        <v>6400</v>
      </c>
      <c r="I802" t="s">
        <v>741</v>
      </c>
      <c r="J802" s="22">
        <v>44728</v>
      </c>
      <c r="K802">
        <v>41450.83</v>
      </c>
      <c r="L802">
        <v>41764.19</v>
      </c>
      <c r="M802">
        <v>41322.89</v>
      </c>
      <c r="N802">
        <v>41730.160000000003</v>
      </c>
      <c r="O802">
        <v>73221131</v>
      </c>
    </row>
    <row r="803" spans="1:15" x14ac:dyDescent="0.3">
      <c r="A803" t="s">
        <v>740</v>
      </c>
      <c r="B803" s="22">
        <v>45397</v>
      </c>
      <c r="C803">
        <v>400.01</v>
      </c>
      <c r="D803">
        <v>407</v>
      </c>
      <c r="E803">
        <v>400.01</v>
      </c>
      <c r="F803">
        <v>406</v>
      </c>
      <c r="G803">
        <v>2700</v>
      </c>
      <c r="I803" t="s">
        <v>741</v>
      </c>
      <c r="J803" s="22">
        <v>44727</v>
      </c>
      <c r="K803">
        <v>41146.410000000003</v>
      </c>
      <c r="L803">
        <v>41535.24</v>
      </c>
      <c r="M803">
        <v>41132.559999999998</v>
      </c>
      <c r="N803">
        <v>41438.79</v>
      </c>
      <c r="O803">
        <v>60086371</v>
      </c>
    </row>
    <row r="804" spans="1:15" x14ac:dyDescent="0.3">
      <c r="A804" t="s">
        <v>740</v>
      </c>
      <c r="B804" s="22">
        <v>45398</v>
      </c>
      <c r="C804">
        <v>414</v>
      </c>
      <c r="D804">
        <v>414.96</v>
      </c>
      <c r="E804">
        <v>405</v>
      </c>
      <c r="F804">
        <v>409.89</v>
      </c>
      <c r="G804">
        <v>12600</v>
      </c>
      <c r="I804" t="s">
        <v>741</v>
      </c>
      <c r="J804" s="22">
        <v>44726</v>
      </c>
      <c r="K804">
        <v>40871.99</v>
      </c>
      <c r="L804">
        <v>41115.79</v>
      </c>
      <c r="M804">
        <v>40657.879999999997</v>
      </c>
      <c r="N804">
        <v>41054.68</v>
      </c>
      <c r="O804">
        <v>55761379</v>
      </c>
    </row>
    <row r="805" spans="1:15" x14ac:dyDescent="0.3">
      <c r="A805" t="s">
        <v>740</v>
      </c>
      <c r="B805" s="22">
        <v>45399</v>
      </c>
      <c r="C805">
        <v>409.89</v>
      </c>
      <c r="D805">
        <v>413</v>
      </c>
      <c r="E805">
        <v>409</v>
      </c>
      <c r="F805">
        <v>412.39</v>
      </c>
      <c r="G805">
        <v>2300</v>
      </c>
      <c r="I805" t="s">
        <v>741</v>
      </c>
      <c r="J805" s="22">
        <v>44725</v>
      </c>
      <c r="K805">
        <v>42045.57</v>
      </c>
      <c r="L805">
        <v>42069.65</v>
      </c>
      <c r="M805">
        <v>40833.5</v>
      </c>
      <c r="N805">
        <v>40879.93</v>
      </c>
      <c r="O805">
        <v>62710521</v>
      </c>
    </row>
    <row r="806" spans="1:15" x14ac:dyDescent="0.3">
      <c r="A806" t="s">
        <v>740</v>
      </c>
      <c r="B806" s="22">
        <v>45400</v>
      </c>
      <c r="C806">
        <v>412</v>
      </c>
      <c r="D806">
        <v>414</v>
      </c>
      <c r="E806">
        <v>412</v>
      </c>
      <c r="F806">
        <v>412</v>
      </c>
      <c r="G806">
        <v>1900</v>
      </c>
      <c r="I806" t="s">
        <v>741</v>
      </c>
      <c r="J806" s="22">
        <v>44722</v>
      </c>
      <c r="K806">
        <v>41766.480000000003</v>
      </c>
      <c r="L806">
        <v>42076.14</v>
      </c>
      <c r="M806">
        <v>41715.050000000003</v>
      </c>
      <c r="N806">
        <v>42014.73</v>
      </c>
      <c r="O806">
        <v>39391037</v>
      </c>
    </row>
    <row r="807" spans="1:15" x14ac:dyDescent="0.3">
      <c r="A807" t="s">
        <v>740</v>
      </c>
      <c r="B807" s="22">
        <v>45401</v>
      </c>
      <c r="C807">
        <v>411</v>
      </c>
      <c r="D807">
        <v>414.5</v>
      </c>
      <c r="E807">
        <v>411</v>
      </c>
      <c r="F807">
        <v>412.97</v>
      </c>
      <c r="G807">
        <v>900</v>
      </c>
      <c r="I807" t="s">
        <v>741</v>
      </c>
      <c r="J807" s="22">
        <v>44721</v>
      </c>
      <c r="K807">
        <v>41585.25</v>
      </c>
      <c r="L807">
        <v>41997.22</v>
      </c>
      <c r="M807">
        <v>41573.75</v>
      </c>
      <c r="N807">
        <v>41735.96</v>
      </c>
      <c r="O807">
        <v>66320930</v>
      </c>
    </row>
    <row r="808" spans="1:15" x14ac:dyDescent="0.3">
      <c r="A808" t="s">
        <v>740</v>
      </c>
      <c r="B808" s="22">
        <v>45404</v>
      </c>
      <c r="C808">
        <v>391</v>
      </c>
      <c r="D808">
        <v>423</v>
      </c>
      <c r="E808">
        <v>391</v>
      </c>
      <c r="F808">
        <v>415.11</v>
      </c>
      <c r="G808">
        <v>5536</v>
      </c>
      <c r="I808" t="s">
        <v>741</v>
      </c>
      <c r="J808" s="22">
        <v>44720</v>
      </c>
      <c r="K808">
        <v>41539.11</v>
      </c>
      <c r="L808">
        <v>41620.71</v>
      </c>
      <c r="M808">
        <v>41391.53</v>
      </c>
      <c r="N808">
        <v>41553.160000000003</v>
      </c>
      <c r="O808">
        <v>73399433</v>
      </c>
    </row>
    <row r="809" spans="1:15" x14ac:dyDescent="0.3">
      <c r="A809" t="s">
        <v>740</v>
      </c>
      <c r="B809" s="22">
        <v>45405</v>
      </c>
      <c r="C809">
        <v>411.33</v>
      </c>
      <c r="D809">
        <v>416</v>
      </c>
      <c r="E809">
        <v>411.33</v>
      </c>
      <c r="F809">
        <v>414</v>
      </c>
      <c r="G809">
        <v>3712</v>
      </c>
      <c r="I809" t="s">
        <v>741</v>
      </c>
      <c r="J809" s="22">
        <v>44719</v>
      </c>
      <c r="K809">
        <v>41693.32</v>
      </c>
      <c r="L809">
        <v>41854.25</v>
      </c>
      <c r="M809">
        <v>41522.230000000003</v>
      </c>
      <c r="N809">
        <v>41568.410000000003</v>
      </c>
      <c r="O809">
        <v>62247132</v>
      </c>
    </row>
    <row r="810" spans="1:15" x14ac:dyDescent="0.3">
      <c r="A810" t="s">
        <v>740</v>
      </c>
      <c r="B810" s="22">
        <v>45406</v>
      </c>
      <c r="C810">
        <v>420.99</v>
      </c>
      <c r="D810">
        <v>422</v>
      </c>
      <c r="E810">
        <v>417.5</v>
      </c>
      <c r="F810">
        <v>418.95</v>
      </c>
      <c r="G810">
        <v>10861</v>
      </c>
      <c r="I810" t="s">
        <v>741</v>
      </c>
      <c r="J810" s="22">
        <v>44718</v>
      </c>
      <c r="K810">
        <v>41291.15</v>
      </c>
      <c r="L810">
        <v>41675.81</v>
      </c>
      <c r="M810">
        <v>41030.94</v>
      </c>
      <c r="N810">
        <v>41577.21</v>
      </c>
      <c r="O810">
        <v>95388706</v>
      </c>
    </row>
    <row r="811" spans="1:15" x14ac:dyDescent="0.3">
      <c r="A811" t="s">
        <v>740</v>
      </c>
      <c r="B811" s="22">
        <v>45407</v>
      </c>
      <c r="C811">
        <v>423.89</v>
      </c>
      <c r="D811">
        <v>424</v>
      </c>
      <c r="E811">
        <v>412</v>
      </c>
      <c r="F811">
        <v>414.54</v>
      </c>
      <c r="G811">
        <v>6198</v>
      </c>
      <c r="I811" t="s">
        <v>741</v>
      </c>
      <c r="J811" s="22">
        <v>44715</v>
      </c>
      <c r="K811">
        <v>42298.95</v>
      </c>
      <c r="L811">
        <v>42311.05</v>
      </c>
      <c r="M811">
        <v>41145.35</v>
      </c>
      <c r="N811">
        <v>41314.879999999997</v>
      </c>
      <c r="O811">
        <v>130020941</v>
      </c>
    </row>
    <row r="812" spans="1:15" x14ac:dyDescent="0.3">
      <c r="A812" t="s">
        <v>740</v>
      </c>
      <c r="B812" s="22">
        <v>45408</v>
      </c>
      <c r="C812">
        <v>415</v>
      </c>
      <c r="D812">
        <v>443</v>
      </c>
      <c r="E812">
        <v>414</v>
      </c>
      <c r="F812">
        <v>436.05</v>
      </c>
      <c r="G812">
        <v>70289</v>
      </c>
      <c r="I812" t="s">
        <v>741</v>
      </c>
      <c r="J812" s="22">
        <v>44714</v>
      </c>
      <c r="K812">
        <v>42744.639999999999</v>
      </c>
      <c r="L812">
        <v>42823.07</v>
      </c>
      <c r="M812">
        <v>42132.95</v>
      </c>
      <c r="N812">
        <v>42237.91</v>
      </c>
      <c r="O812">
        <v>70103522</v>
      </c>
    </row>
    <row r="813" spans="1:15" x14ac:dyDescent="0.3">
      <c r="A813" t="s">
        <v>740</v>
      </c>
      <c r="B813" s="22">
        <v>45411</v>
      </c>
      <c r="C813">
        <v>439</v>
      </c>
      <c r="D813">
        <v>445.98</v>
      </c>
      <c r="E813">
        <v>425.01</v>
      </c>
      <c r="F813">
        <v>430.58</v>
      </c>
      <c r="G813">
        <v>26585</v>
      </c>
      <c r="I813" t="s">
        <v>741</v>
      </c>
      <c r="J813" s="22">
        <v>44713</v>
      </c>
      <c r="K813">
        <v>43073.24</v>
      </c>
      <c r="L813">
        <v>43149.17</v>
      </c>
      <c r="M813">
        <v>42718.73</v>
      </c>
      <c r="N813">
        <v>42756.04</v>
      </c>
      <c r="O813">
        <v>68310653</v>
      </c>
    </row>
    <row r="814" spans="1:15" x14ac:dyDescent="0.3">
      <c r="A814" t="s">
        <v>740</v>
      </c>
      <c r="B814" s="22">
        <v>45412</v>
      </c>
      <c r="C814">
        <v>430</v>
      </c>
      <c r="D814">
        <v>462.87</v>
      </c>
      <c r="E814">
        <v>426</v>
      </c>
      <c r="F814">
        <v>462.87</v>
      </c>
      <c r="G814">
        <v>124891</v>
      </c>
      <c r="I814" t="s">
        <v>741</v>
      </c>
      <c r="J814" s="22">
        <v>44712</v>
      </c>
      <c r="K814">
        <v>43250.239999999998</v>
      </c>
      <c r="L814">
        <v>43341.79</v>
      </c>
      <c r="M814">
        <v>43016.86</v>
      </c>
      <c r="N814">
        <v>43078.14</v>
      </c>
      <c r="O814">
        <v>122472161</v>
      </c>
    </row>
    <row r="815" spans="1:15" x14ac:dyDescent="0.3">
      <c r="A815" t="s">
        <v>740</v>
      </c>
      <c r="B815" s="22">
        <v>45414</v>
      </c>
      <c r="C815">
        <v>487</v>
      </c>
      <c r="D815">
        <v>487</v>
      </c>
      <c r="E815">
        <v>472.02</v>
      </c>
      <c r="F815">
        <v>479.59</v>
      </c>
      <c r="G815">
        <v>94790</v>
      </c>
      <c r="I815" t="s">
        <v>741</v>
      </c>
      <c r="J815" s="22">
        <v>44711</v>
      </c>
      <c r="K815">
        <v>42956.57</v>
      </c>
      <c r="L815">
        <v>43259.14</v>
      </c>
      <c r="M815">
        <v>42902.42</v>
      </c>
      <c r="N815">
        <v>43040.14</v>
      </c>
      <c r="O815">
        <v>81294999</v>
      </c>
    </row>
    <row r="816" spans="1:15" x14ac:dyDescent="0.3">
      <c r="A816" t="s">
        <v>740</v>
      </c>
      <c r="B816" s="22">
        <v>45415</v>
      </c>
      <c r="C816">
        <v>482</v>
      </c>
      <c r="D816">
        <v>485</v>
      </c>
      <c r="E816">
        <v>470.01</v>
      </c>
      <c r="F816">
        <v>476.64</v>
      </c>
      <c r="G816">
        <v>22641</v>
      </c>
      <c r="I816" t="s">
        <v>741</v>
      </c>
      <c r="J816" s="22">
        <v>44708</v>
      </c>
      <c r="K816">
        <v>42990.73</v>
      </c>
      <c r="L816">
        <v>43554.75</v>
      </c>
      <c r="M816">
        <v>42771.75</v>
      </c>
      <c r="N816">
        <v>42861.45</v>
      </c>
      <c r="O816">
        <v>236797768</v>
      </c>
    </row>
    <row r="817" spans="1:15" x14ac:dyDescent="0.3">
      <c r="A817" t="s">
        <v>740</v>
      </c>
      <c r="B817" s="22">
        <v>45418</v>
      </c>
      <c r="C817">
        <v>483.9</v>
      </c>
      <c r="D817">
        <v>485.8</v>
      </c>
      <c r="E817">
        <v>478</v>
      </c>
      <c r="F817">
        <v>479.15</v>
      </c>
      <c r="G817">
        <v>24578</v>
      </c>
      <c r="I817" t="s">
        <v>741</v>
      </c>
      <c r="J817" s="22">
        <v>44707</v>
      </c>
      <c r="K817">
        <v>42003.71</v>
      </c>
      <c r="L817">
        <v>42607.43</v>
      </c>
      <c r="M817">
        <v>41900.71</v>
      </c>
      <c r="N817">
        <v>42541.71</v>
      </c>
      <c r="O817">
        <v>133682399</v>
      </c>
    </row>
    <row r="818" spans="1:15" x14ac:dyDescent="0.3">
      <c r="A818" t="s">
        <v>740</v>
      </c>
      <c r="B818" s="22">
        <v>45419</v>
      </c>
      <c r="C818">
        <v>483.85</v>
      </c>
      <c r="D818">
        <v>500</v>
      </c>
      <c r="E818">
        <v>473.2</v>
      </c>
      <c r="F818">
        <v>476.38</v>
      </c>
      <c r="G818">
        <v>29450</v>
      </c>
      <c r="I818" t="s">
        <v>741</v>
      </c>
      <c r="J818" s="22">
        <v>44706</v>
      </c>
      <c r="K818">
        <v>41899.53</v>
      </c>
      <c r="L818">
        <v>42128.41</v>
      </c>
      <c r="M818">
        <v>41356.019999999997</v>
      </c>
      <c r="N818">
        <v>42012.66</v>
      </c>
      <c r="O818">
        <v>120553891</v>
      </c>
    </row>
    <row r="819" spans="1:15" x14ac:dyDescent="0.3">
      <c r="A819" t="s">
        <v>740</v>
      </c>
      <c r="B819" s="22">
        <v>45420</v>
      </c>
      <c r="C819">
        <v>484</v>
      </c>
      <c r="D819">
        <v>484</v>
      </c>
      <c r="E819">
        <v>472</v>
      </c>
      <c r="F819">
        <v>474.54</v>
      </c>
      <c r="G819">
        <v>6526</v>
      </c>
      <c r="I819" t="s">
        <v>741</v>
      </c>
      <c r="J819" s="22">
        <v>44705</v>
      </c>
      <c r="K819">
        <v>42369.1</v>
      </c>
      <c r="L819">
        <v>42637.54</v>
      </c>
      <c r="M819">
        <v>41915.980000000003</v>
      </c>
      <c r="N819">
        <v>41950.32</v>
      </c>
      <c r="O819">
        <v>76029692</v>
      </c>
    </row>
    <row r="820" spans="1:15" x14ac:dyDescent="0.3">
      <c r="A820" t="s">
        <v>740</v>
      </c>
      <c r="B820" s="22">
        <v>45421</v>
      </c>
      <c r="C820">
        <v>475.99</v>
      </c>
      <c r="D820">
        <v>479.99</v>
      </c>
      <c r="E820">
        <v>472.25</v>
      </c>
      <c r="F820">
        <v>475.03</v>
      </c>
      <c r="G820">
        <v>4724</v>
      </c>
      <c r="I820" t="s">
        <v>741</v>
      </c>
      <c r="J820" s="22">
        <v>44704</v>
      </c>
      <c r="K820">
        <v>42930.39</v>
      </c>
      <c r="L820">
        <v>42930.39</v>
      </c>
      <c r="M820">
        <v>42341.64</v>
      </c>
      <c r="N820">
        <v>42440.24</v>
      </c>
      <c r="O820">
        <v>54453888</v>
      </c>
    </row>
    <row r="821" spans="1:15" x14ac:dyDescent="0.3">
      <c r="A821" t="s">
        <v>740</v>
      </c>
      <c r="B821" s="22">
        <v>45422</v>
      </c>
      <c r="C821">
        <v>480</v>
      </c>
      <c r="D821">
        <v>485</v>
      </c>
      <c r="E821">
        <v>475</v>
      </c>
      <c r="F821">
        <v>478.06</v>
      </c>
      <c r="G821">
        <v>11223</v>
      </c>
      <c r="I821" t="s">
        <v>741</v>
      </c>
      <c r="J821" s="22">
        <v>44701</v>
      </c>
      <c r="K821">
        <v>43133.11</v>
      </c>
      <c r="L821">
        <v>43187.12</v>
      </c>
      <c r="M821">
        <v>42938.6</v>
      </c>
      <c r="N821">
        <v>43100.7</v>
      </c>
      <c r="O821">
        <v>84689714</v>
      </c>
    </row>
    <row r="822" spans="1:15" x14ac:dyDescent="0.3">
      <c r="A822" t="s">
        <v>740</v>
      </c>
      <c r="B822" s="22">
        <v>45425</v>
      </c>
      <c r="C822">
        <v>476.05</v>
      </c>
      <c r="D822">
        <v>485</v>
      </c>
      <c r="E822">
        <v>469</v>
      </c>
      <c r="F822">
        <v>484.44</v>
      </c>
      <c r="G822">
        <v>7545</v>
      </c>
      <c r="I822" t="s">
        <v>741</v>
      </c>
      <c r="J822" s="22">
        <v>44700</v>
      </c>
      <c r="K822">
        <v>43021.13</v>
      </c>
      <c r="L822">
        <v>43258.59</v>
      </c>
      <c r="M822">
        <v>42938.75</v>
      </c>
      <c r="N822">
        <v>42983.45</v>
      </c>
      <c r="O822">
        <v>82183370</v>
      </c>
    </row>
    <row r="823" spans="1:15" x14ac:dyDescent="0.3">
      <c r="A823" t="s">
        <v>740</v>
      </c>
      <c r="B823" s="22">
        <v>45426</v>
      </c>
      <c r="C823">
        <v>480.05</v>
      </c>
      <c r="D823">
        <v>490</v>
      </c>
      <c r="E823">
        <v>480.05</v>
      </c>
      <c r="F823">
        <v>487.99</v>
      </c>
      <c r="G823">
        <v>10594</v>
      </c>
      <c r="I823" t="s">
        <v>741</v>
      </c>
      <c r="J823" s="22">
        <v>44699</v>
      </c>
      <c r="K823">
        <v>42751.88</v>
      </c>
      <c r="L823">
        <v>43161.43</v>
      </c>
      <c r="M823">
        <v>42508.3</v>
      </c>
      <c r="N823">
        <v>43026.879999999997</v>
      </c>
      <c r="O823">
        <v>117993066</v>
      </c>
    </row>
    <row r="824" spans="1:15" x14ac:dyDescent="0.3">
      <c r="A824" t="s">
        <v>740</v>
      </c>
      <c r="B824" s="22">
        <v>45427</v>
      </c>
      <c r="C824">
        <v>482.55</v>
      </c>
      <c r="D824">
        <v>496.9</v>
      </c>
      <c r="E824">
        <v>482.55</v>
      </c>
      <c r="F824">
        <v>488.53</v>
      </c>
      <c r="G824">
        <v>7478</v>
      </c>
      <c r="I824" t="s">
        <v>741</v>
      </c>
      <c r="J824" s="22">
        <v>44698</v>
      </c>
      <c r="K824">
        <v>42740.28</v>
      </c>
      <c r="L824">
        <v>42887.43</v>
      </c>
      <c r="M824">
        <v>42605.11</v>
      </c>
      <c r="N824">
        <v>42726.06</v>
      </c>
      <c r="O824">
        <v>97152790</v>
      </c>
    </row>
    <row r="825" spans="1:15" x14ac:dyDescent="0.3">
      <c r="A825" t="s">
        <v>740</v>
      </c>
      <c r="B825" s="22">
        <v>45428</v>
      </c>
      <c r="C825">
        <v>489.98</v>
      </c>
      <c r="D825">
        <v>525.16999999999996</v>
      </c>
      <c r="E825">
        <v>487.02</v>
      </c>
      <c r="F825">
        <v>506.79</v>
      </c>
      <c r="G825">
        <v>69582</v>
      </c>
      <c r="I825" t="s">
        <v>741</v>
      </c>
      <c r="J825" s="22">
        <v>44697</v>
      </c>
      <c r="K825">
        <v>43302</v>
      </c>
      <c r="L825">
        <v>43302</v>
      </c>
      <c r="M825">
        <v>42373.14</v>
      </c>
      <c r="N825">
        <v>42667.32</v>
      </c>
      <c r="O825">
        <v>135503439</v>
      </c>
    </row>
    <row r="826" spans="1:15" x14ac:dyDescent="0.3">
      <c r="A826" t="s">
        <v>740</v>
      </c>
      <c r="B826" s="22">
        <v>45429</v>
      </c>
      <c r="C826">
        <v>510</v>
      </c>
      <c r="D826">
        <v>528</v>
      </c>
      <c r="E826">
        <v>507</v>
      </c>
      <c r="F826">
        <v>524.13</v>
      </c>
      <c r="G826">
        <v>21240</v>
      </c>
      <c r="I826" t="s">
        <v>741</v>
      </c>
      <c r="J826" s="22">
        <v>44694</v>
      </c>
      <c r="K826">
        <v>42930.51</v>
      </c>
      <c r="L826">
        <v>43505.75</v>
      </c>
      <c r="M826">
        <v>42853.5</v>
      </c>
      <c r="N826">
        <v>43486.46</v>
      </c>
      <c r="O826">
        <v>100458660</v>
      </c>
    </row>
    <row r="827" spans="1:15" x14ac:dyDescent="0.3">
      <c r="A827" t="s">
        <v>740</v>
      </c>
      <c r="B827" s="22">
        <v>45432</v>
      </c>
      <c r="C827">
        <v>525</v>
      </c>
      <c r="D827">
        <v>532</v>
      </c>
      <c r="E827">
        <v>525</v>
      </c>
      <c r="F827">
        <v>530.74</v>
      </c>
      <c r="G827">
        <v>33548</v>
      </c>
      <c r="I827" t="s">
        <v>741</v>
      </c>
      <c r="J827" s="22">
        <v>44693</v>
      </c>
      <c r="K827">
        <v>42870.76</v>
      </c>
      <c r="L827">
        <v>43032.5</v>
      </c>
      <c r="M827">
        <v>42273.27</v>
      </c>
      <c r="N827">
        <v>42898.44</v>
      </c>
      <c r="O827">
        <v>102128708</v>
      </c>
    </row>
    <row r="828" spans="1:15" x14ac:dyDescent="0.3">
      <c r="A828" t="s">
        <v>740</v>
      </c>
      <c r="B828" s="22">
        <v>45433</v>
      </c>
      <c r="C828">
        <v>534</v>
      </c>
      <c r="D828">
        <v>538</v>
      </c>
      <c r="E828">
        <v>533</v>
      </c>
      <c r="F828">
        <v>534.29999999999995</v>
      </c>
      <c r="G828">
        <v>18965</v>
      </c>
      <c r="I828" t="s">
        <v>741</v>
      </c>
      <c r="J828" s="22">
        <v>44692</v>
      </c>
      <c r="K828">
        <v>43552.57</v>
      </c>
      <c r="L828">
        <v>43649.59</v>
      </c>
      <c r="M828">
        <v>42394.32</v>
      </c>
      <c r="N828">
        <v>42863.15</v>
      </c>
      <c r="O828">
        <v>167547345</v>
      </c>
    </row>
    <row r="829" spans="1:15" x14ac:dyDescent="0.3">
      <c r="A829" t="s">
        <v>740</v>
      </c>
      <c r="B829" s="22">
        <v>45434</v>
      </c>
      <c r="C829">
        <v>535.29999999999995</v>
      </c>
      <c r="D829">
        <v>538.66</v>
      </c>
      <c r="E829">
        <v>525</v>
      </c>
      <c r="F829">
        <v>525.27</v>
      </c>
      <c r="G829">
        <v>9366</v>
      </c>
      <c r="I829" t="s">
        <v>741</v>
      </c>
      <c r="J829" s="22">
        <v>44691</v>
      </c>
      <c r="K829">
        <v>43473.68</v>
      </c>
      <c r="L829">
        <v>43647.55</v>
      </c>
      <c r="M829">
        <v>43261.98</v>
      </c>
      <c r="N829">
        <v>43504.36</v>
      </c>
      <c r="O829">
        <v>114408887</v>
      </c>
    </row>
    <row r="830" spans="1:15" x14ac:dyDescent="0.3">
      <c r="A830" t="s">
        <v>740</v>
      </c>
      <c r="B830" s="22">
        <v>45435</v>
      </c>
      <c r="C830">
        <v>521</v>
      </c>
      <c r="D830">
        <v>528</v>
      </c>
      <c r="E830">
        <v>520</v>
      </c>
      <c r="F830">
        <v>523.71</v>
      </c>
      <c r="G830">
        <v>8671</v>
      </c>
      <c r="I830" t="s">
        <v>741</v>
      </c>
      <c r="J830" s="22">
        <v>44690</v>
      </c>
      <c r="K830">
        <v>44838.89</v>
      </c>
      <c r="L830">
        <v>44838.89</v>
      </c>
      <c r="M830">
        <v>43233.21</v>
      </c>
      <c r="N830">
        <v>43393.14</v>
      </c>
      <c r="O830">
        <v>170735940</v>
      </c>
    </row>
    <row r="831" spans="1:15" x14ac:dyDescent="0.3">
      <c r="A831" t="s">
        <v>740</v>
      </c>
      <c r="B831" s="22">
        <v>45436</v>
      </c>
      <c r="C831">
        <v>530</v>
      </c>
      <c r="D831">
        <v>535</v>
      </c>
      <c r="E831">
        <v>526</v>
      </c>
      <c r="F831">
        <v>528.27</v>
      </c>
      <c r="G831">
        <v>3578</v>
      </c>
      <c r="I831" t="s">
        <v>741</v>
      </c>
      <c r="J831" s="22">
        <v>44687</v>
      </c>
      <c r="K831">
        <v>45185.08</v>
      </c>
      <c r="L831">
        <v>45192.88</v>
      </c>
      <c r="M831">
        <v>44784.42</v>
      </c>
      <c r="N831">
        <v>44840.81</v>
      </c>
      <c r="O831">
        <v>87692668</v>
      </c>
    </row>
    <row r="832" spans="1:15" x14ac:dyDescent="0.3">
      <c r="A832" t="s">
        <v>740</v>
      </c>
      <c r="B832" s="22">
        <v>45439</v>
      </c>
      <c r="C832">
        <v>530</v>
      </c>
      <c r="D832">
        <v>534.9</v>
      </c>
      <c r="E832">
        <v>527</v>
      </c>
      <c r="F832">
        <v>529.04999999999995</v>
      </c>
      <c r="G832">
        <v>11496</v>
      </c>
      <c r="I832" t="s">
        <v>741</v>
      </c>
      <c r="J832" s="22">
        <v>44679</v>
      </c>
      <c r="K832">
        <v>45451.19</v>
      </c>
      <c r="L832">
        <v>45467.05</v>
      </c>
      <c r="M832">
        <v>44648.480000000003</v>
      </c>
      <c r="N832">
        <v>45249.41</v>
      </c>
      <c r="O832">
        <v>155366019</v>
      </c>
    </row>
    <row r="833" spans="1:15" x14ac:dyDescent="0.3">
      <c r="A833" t="s">
        <v>740</v>
      </c>
      <c r="B833" s="22">
        <v>45441</v>
      </c>
      <c r="C833">
        <v>530.5</v>
      </c>
      <c r="D833">
        <v>530.5</v>
      </c>
      <c r="E833">
        <v>523</v>
      </c>
      <c r="F833">
        <v>524.48</v>
      </c>
      <c r="G833">
        <v>11699</v>
      </c>
      <c r="I833" t="s">
        <v>741</v>
      </c>
      <c r="J833" s="22">
        <v>44678</v>
      </c>
      <c r="K833">
        <v>45894.95</v>
      </c>
      <c r="L833">
        <v>45958.37</v>
      </c>
      <c r="M833">
        <v>45482.5</v>
      </c>
      <c r="N833">
        <v>45533.3</v>
      </c>
      <c r="O833">
        <v>122986700</v>
      </c>
    </row>
    <row r="834" spans="1:15" x14ac:dyDescent="0.3">
      <c r="A834" t="s">
        <v>740</v>
      </c>
      <c r="B834" s="22">
        <v>45442</v>
      </c>
      <c r="C834">
        <v>523</v>
      </c>
      <c r="D834">
        <v>527.99</v>
      </c>
      <c r="E834">
        <v>519</v>
      </c>
      <c r="F834">
        <v>523.64</v>
      </c>
      <c r="G834">
        <v>10535</v>
      </c>
      <c r="I834" t="s">
        <v>741</v>
      </c>
      <c r="J834" s="22">
        <v>44677</v>
      </c>
      <c r="K834">
        <v>46117.35</v>
      </c>
      <c r="L834">
        <v>46185.47</v>
      </c>
      <c r="M834">
        <v>45779.5</v>
      </c>
      <c r="N834">
        <v>45817.67</v>
      </c>
      <c r="O834">
        <v>93619994</v>
      </c>
    </row>
    <row r="835" spans="1:15" x14ac:dyDescent="0.3">
      <c r="A835" t="s">
        <v>740</v>
      </c>
      <c r="B835" s="22">
        <v>45443</v>
      </c>
      <c r="C835">
        <v>524.99</v>
      </c>
      <c r="D835">
        <v>526.9</v>
      </c>
      <c r="E835">
        <v>520</v>
      </c>
      <c r="F835">
        <v>522.83000000000004</v>
      </c>
      <c r="G835">
        <v>18670</v>
      </c>
      <c r="I835" t="s">
        <v>741</v>
      </c>
      <c r="J835" s="22">
        <v>44676</v>
      </c>
      <c r="K835">
        <v>45812.38</v>
      </c>
      <c r="L835">
        <v>46203.59</v>
      </c>
      <c r="M835">
        <v>45812.38</v>
      </c>
      <c r="N835">
        <v>46073.25</v>
      </c>
      <c r="O835">
        <v>118702496</v>
      </c>
    </row>
    <row r="836" spans="1:15" x14ac:dyDescent="0.3">
      <c r="A836" t="s">
        <v>740</v>
      </c>
      <c r="B836" s="22">
        <v>45446</v>
      </c>
      <c r="C836">
        <v>525</v>
      </c>
      <c r="D836">
        <v>525</v>
      </c>
      <c r="E836">
        <v>520.01</v>
      </c>
      <c r="F836">
        <v>520.71</v>
      </c>
      <c r="G836">
        <v>4352</v>
      </c>
      <c r="I836" t="s">
        <v>741</v>
      </c>
      <c r="J836" s="22">
        <v>44673</v>
      </c>
      <c r="K836">
        <v>45764.34</v>
      </c>
      <c r="L836">
        <v>45776.23</v>
      </c>
      <c r="M836">
        <v>45500.85</v>
      </c>
      <c r="N836">
        <v>45553.02</v>
      </c>
      <c r="O836">
        <v>89520669</v>
      </c>
    </row>
    <row r="837" spans="1:15" x14ac:dyDescent="0.3">
      <c r="A837" t="s">
        <v>740</v>
      </c>
      <c r="B837" s="22">
        <v>45447</v>
      </c>
      <c r="C837">
        <v>524.89</v>
      </c>
      <c r="D837">
        <v>524.89</v>
      </c>
      <c r="E837">
        <v>515.16</v>
      </c>
      <c r="F837">
        <v>518.01</v>
      </c>
      <c r="G837">
        <v>2130</v>
      </c>
      <c r="I837" t="s">
        <v>741</v>
      </c>
      <c r="J837" s="22">
        <v>44672</v>
      </c>
      <c r="K837">
        <v>45953.79</v>
      </c>
      <c r="L837">
        <v>46067.18</v>
      </c>
      <c r="M837">
        <v>45598.45</v>
      </c>
      <c r="N837">
        <v>45652.62</v>
      </c>
      <c r="O837">
        <v>98247520</v>
      </c>
    </row>
    <row r="838" spans="1:15" x14ac:dyDescent="0.3">
      <c r="A838" t="s">
        <v>740</v>
      </c>
      <c r="B838" s="22">
        <v>45448</v>
      </c>
      <c r="C838">
        <v>516.70000000000005</v>
      </c>
      <c r="D838">
        <v>522</v>
      </c>
      <c r="E838">
        <v>512</v>
      </c>
      <c r="F838">
        <v>518.82000000000005</v>
      </c>
      <c r="G838">
        <v>8274</v>
      </c>
      <c r="I838" t="s">
        <v>741</v>
      </c>
      <c r="J838" s="22">
        <v>44671</v>
      </c>
      <c r="K838">
        <v>46482.51</v>
      </c>
      <c r="L838">
        <v>46586.06</v>
      </c>
      <c r="M838">
        <v>45891.14</v>
      </c>
      <c r="N838">
        <v>45943.16</v>
      </c>
      <c r="O838">
        <v>111648823</v>
      </c>
    </row>
    <row r="839" spans="1:15" x14ac:dyDescent="0.3">
      <c r="A839" t="s">
        <v>740</v>
      </c>
      <c r="B839" s="22">
        <v>45449</v>
      </c>
      <c r="C839">
        <v>519.99</v>
      </c>
      <c r="D839">
        <v>523</v>
      </c>
      <c r="E839">
        <v>517</v>
      </c>
      <c r="F839">
        <v>517.76</v>
      </c>
      <c r="G839">
        <v>1655</v>
      </c>
      <c r="I839" t="s">
        <v>741</v>
      </c>
      <c r="J839" s="22">
        <v>44670</v>
      </c>
      <c r="K839">
        <v>46667.040000000001</v>
      </c>
      <c r="L839">
        <v>46746.27</v>
      </c>
      <c r="M839">
        <v>46270.13</v>
      </c>
      <c r="N839">
        <v>46333.36</v>
      </c>
      <c r="O839">
        <v>114626425</v>
      </c>
    </row>
    <row r="840" spans="1:15" x14ac:dyDescent="0.3">
      <c r="A840" t="s">
        <v>740</v>
      </c>
      <c r="B840" s="22">
        <v>45450</v>
      </c>
      <c r="C840">
        <v>515.01</v>
      </c>
      <c r="D840">
        <v>518</v>
      </c>
      <c r="E840">
        <v>505</v>
      </c>
      <c r="F840">
        <v>515.37</v>
      </c>
      <c r="G840">
        <v>3406</v>
      </c>
      <c r="I840" t="s">
        <v>741</v>
      </c>
      <c r="J840" s="22">
        <v>44669</v>
      </c>
      <c r="K840">
        <v>46553.85</v>
      </c>
      <c r="L840">
        <v>46970.04</v>
      </c>
      <c r="M840">
        <v>46418.76</v>
      </c>
      <c r="N840">
        <v>46539.59</v>
      </c>
      <c r="O840">
        <v>118978198</v>
      </c>
    </row>
    <row r="841" spans="1:15" x14ac:dyDescent="0.3">
      <c r="A841" t="s">
        <v>740</v>
      </c>
      <c r="B841" s="22">
        <v>45453</v>
      </c>
      <c r="C841">
        <v>520</v>
      </c>
      <c r="D841">
        <v>520</v>
      </c>
      <c r="E841">
        <v>515</v>
      </c>
      <c r="F841">
        <v>516.33000000000004</v>
      </c>
      <c r="G841">
        <v>7734</v>
      </c>
      <c r="I841" t="s">
        <v>741</v>
      </c>
      <c r="J841" s="22">
        <v>44666</v>
      </c>
      <c r="K841">
        <v>46650.559999999998</v>
      </c>
      <c r="L841">
        <v>46785.59</v>
      </c>
      <c r="M841">
        <v>46533.48</v>
      </c>
      <c r="N841">
        <v>46601.54</v>
      </c>
      <c r="O841">
        <v>168214442</v>
      </c>
    </row>
    <row r="842" spans="1:15" x14ac:dyDescent="0.3">
      <c r="A842" t="s">
        <v>740</v>
      </c>
      <c r="B842" s="22">
        <v>45454</v>
      </c>
      <c r="C842">
        <v>525</v>
      </c>
      <c r="D842">
        <v>525</v>
      </c>
      <c r="E842">
        <v>515</v>
      </c>
      <c r="F842">
        <v>520.88</v>
      </c>
      <c r="G842">
        <v>21020</v>
      </c>
      <c r="I842" t="s">
        <v>741</v>
      </c>
      <c r="J842" s="22">
        <v>44665</v>
      </c>
      <c r="K842">
        <v>46188.36</v>
      </c>
      <c r="L842">
        <v>46510.11</v>
      </c>
      <c r="M842">
        <v>46053.66</v>
      </c>
      <c r="N842">
        <v>46484.43</v>
      </c>
      <c r="O842">
        <v>211501391</v>
      </c>
    </row>
    <row r="843" spans="1:15" x14ac:dyDescent="0.3">
      <c r="A843" t="s">
        <v>740</v>
      </c>
      <c r="B843" s="22">
        <v>45455</v>
      </c>
      <c r="C843">
        <v>488</v>
      </c>
      <c r="D843">
        <v>494.8</v>
      </c>
      <c r="E843">
        <v>475</v>
      </c>
      <c r="F843">
        <v>483.9</v>
      </c>
      <c r="G843">
        <v>6185</v>
      </c>
      <c r="I843" t="s">
        <v>741</v>
      </c>
      <c r="J843" s="22">
        <v>44664</v>
      </c>
      <c r="K843">
        <v>46344.5</v>
      </c>
      <c r="L843">
        <v>46643.05</v>
      </c>
      <c r="M843">
        <v>46061.58</v>
      </c>
      <c r="N843">
        <v>46165.5</v>
      </c>
      <c r="O843">
        <v>146432942</v>
      </c>
    </row>
    <row r="844" spans="1:15" x14ac:dyDescent="0.3">
      <c r="A844" t="s">
        <v>740</v>
      </c>
      <c r="B844" s="22">
        <v>45456</v>
      </c>
      <c r="C844">
        <v>499</v>
      </c>
      <c r="D844">
        <v>499</v>
      </c>
      <c r="E844">
        <v>485.1</v>
      </c>
      <c r="F844">
        <v>491.97</v>
      </c>
      <c r="G844">
        <v>5916</v>
      </c>
      <c r="I844" t="s">
        <v>741</v>
      </c>
      <c r="J844" s="22">
        <v>44663</v>
      </c>
      <c r="K844">
        <v>46267.39</v>
      </c>
      <c r="L844">
        <v>46459.26</v>
      </c>
      <c r="M844">
        <v>45895.25</v>
      </c>
      <c r="N844">
        <v>46407.26</v>
      </c>
      <c r="O844">
        <v>186748092</v>
      </c>
    </row>
    <row r="845" spans="1:15" x14ac:dyDescent="0.3">
      <c r="A845" t="s">
        <v>740</v>
      </c>
      <c r="B845" s="22">
        <v>45457</v>
      </c>
      <c r="C845">
        <v>490</v>
      </c>
      <c r="D845">
        <v>499.9</v>
      </c>
      <c r="E845">
        <v>485</v>
      </c>
      <c r="F845">
        <v>487.53</v>
      </c>
      <c r="G845">
        <v>8109</v>
      </c>
      <c r="I845" t="s">
        <v>741</v>
      </c>
      <c r="J845" s="22">
        <v>44662</v>
      </c>
      <c r="K845">
        <v>45421.52</v>
      </c>
      <c r="L845">
        <v>46215.54</v>
      </c>
      <c r="M845">
        <v>45421.52</v>
      </c>
      <c r="N845">
        <v>46144.959999999999</v>
      </c>
      <c r="O845">
        <v>228857846</v>
      </c>
    </row>
    <row r="846" spans="1:15" x14ac:dyDescent="0.3">
      <c r="A846" t="s">
        <v>740</v>
      </c>
      <c r="B846" s="22">
        <v>45463</v>
      </c>
      <c r="C846">
        <v>495</v>
      </c>
      <c r="D846">
        <v>498</v>
      </c>
      <c r="E846">
        <v>490</v>
      </c>
      <c r="F846">
        <v>493.7</v>
      </c>
      <c r="G846">
        <v>7068</v>
      </c>
      <c r="I846" t="s">
        <v>741</v>
      </c>
      <c r="J846" s="22">
        <v>44659</v>
      </c>
      <c r="K846">
        <v>43887.75</v>
      </c>
      <c r="L846">
        <v>44507.62</v>
      </c>
      <c r="M846">
        <v>43887.75</v>
      </c>
      <c r="N846">
        <v>44444.58</v>
      </c>
      <c r="O846">
        <v>93983890</v>
      </c>
    </row>
    <row r="847" spans="1:15" x14ac:dyDescent="0.3">
      <c r="A847" t="s">
        <v>740</v>
      </c>
      <c r="B847" s="22">
        <v>45464</v>
      </c>
      <c r="C847">
        <v>495</v>
      </c>
      <c r="D847">
        <v>497</v>
      </c>
      <c r="E847">
        <v>480</v>
      </c>
      <c r="F847">
        <v>483.15</v>
      </c>
      <c r="G847">
        <v>8473</v>
      </c>
      <c r="I847" t="s">
        <v>741</v>
      </c>
      <c r="J847" s="22">
        <v>44658</v>
      </c>
      <c r="K847">
        <v>44167.89</v>
      </c>
      <c r="L847">
        <v>44349.86</v>
      </c>
      <c r="M847">
        <v>43749.82</v>
      </c>
      <c r="N847">
        <v>43786.83</v>
      </c>
      <c r="O847">
        <v>69388653</v>
      </c>
    </row>
    <row r="848" spans="1:15" x14ac:dyDescent="0.3">
      <c r="A848" t="s">
        <v>740</v>
      </c>
      <c r="B848" s="22">
        <v>45467</v>
      </c>
      <c r="C848">
        <v>487.99</v>
      </c>
      <c r="D848">
        <v>487.99</v>
      </c>
      <c r="E848">
        <v>480</v>
      </c>
      <c r="F848">
        <v>481.29</v>
      </c>
      <c r="G848">
        <v>14173</v>
      </c>
      <c r="I848" t="s">
        <v>741</v>
      </c>
      <c r="J848" s="22">
        <v>44657</v>
      </c>
      <c r="K848">
        <v>43943.21</v>
      </c>
      <c r="L848">
        <v>44377.919999999998</v>
      </c>
      <c r="M848">
        <v>43943.21</v>
      </c>
      <c r="N848">
        <v>44111.1</v>
      </c>
      <c r="O848">
        <v>47006666</v>
      </c>
    </row>
    <row r="849" spans="1:15" x14ac:dyDescent="0.3">
      <c r="A849" t="s">
        <v>740</v>
      </c>
      <c r="B849" s="22">
        <v>45468</v>
      </c>
      <c r="C849">
        <v>475</v>
      </c>
      <c r="D849">
        <v>489.98</v>
      </c>
      <c r="E849">
        <v>450</v>
      </c>
      <c r="F849">
        <v>484.83</v>
      </c>
      <c r="G849">
        <v>4144</v>
      </c>
      <c r="I849" t="s">
        <v>741</v>
      </c>
      <c r="J849" s="22">
        <v>44656</v>
      </c>
      <c r="K849">
        <v>43870.69</v>
      </c>
      <c r="L849">
        <v>44289.83</v>
      </c>
      <c r="M849">
        <v>43782.26</v>
      </c>
      <c r="N849">
        <v>43928.08</v>
      </c>
      <c r="O849">
        <v>52688446</v>
      </c>
    </row>
    <row r="850" spans="1:15" x14ac:dyDescent="0.3">
      <c r="A850" t="s">
        <v>740</v>
      </c>
      <c r="B850" s="22">
        <v>45469</v>
      </c>
      <c r="C850">
        <v>489.82</v>
      </c>
      <c r="D850">
        <v>490</v>
      </c>
      <c r="E850">
        <v>481</v>
      </c>
      <c r="F850">
        <v>483.04</v>
      </c>
      <c r="G850">
        <v>4744</v>
      </c>
      <c r="I850" t="s">
        <v>741</v>
      </c>
      <c r="J850" s="22">
        <v>44655</v>
      </c>
      <c r="K850">
        <v>44389.38</v>
      </c>
      <c r="L850">
        <v>44433.23</v>
      </c>
      <c r="M850">
        <v>43824.08</v>
      </c>
      <c r="N850">
        <v>43902.04</v>
      </c>
      <c r="O850">
        <v>75843923</v>
      </c>
    </row>
    <row r="851" spans="1:15" x14ac:dyDescent="0.3">
      <c r="A851" t="s">
        <v>740</v>
      </c>
      <c r="B851" s="22">
        <v>45470</v>
      </c>
      <c r="C851">
        <v>488.35</v>
      </c>
      <c r="D851">
        <v>488.35</v>
      </c>
      <c r="E851">
        <v>480.01</v>
      </c>
      <c r="F851">
        <v>485.01</v>
      </c>
      <c r="G851">
        <v>7299</v>
      </c>
      <c r="I851" t="s">
        <v>741</v>
      </c>
      <c r="J851" s="22">
        <v>44652</v>
      </c>
      <c r="K851">
        <v>44908.94</v>
      </c>
      <c r="L851">
        <v>45396.14</v>
      </c>
      <c r="M851">
        <v>44654.95</v>
      </c>
      <c r="N851">
        <v>45152.11</v>
      </c>
      <c r="O851">
        <v>126507431</v>
      </c>
    </row>
    <row r="852" spans="1:15" x14ac:dyDescent="0.3">
      <c r="A852" t="s">
        <v>740</v>
      </c>
      <c r="B852" s="22">
        <v>45471</v>
      </c>
      <c r="C852">
        <v>487</v>
      </c>
      <c r="D852">
        <v>492.8</v>
      </c>
      <c r="E852">
        <v>480</v>
      </c>
      <c r="F852">
        <v>486.64</v>
      </c>
      <c r="G852">
        <v>1683</v>
      </c>
      <c r="I852" t="s">
        <v>741</v>
      </c>
      <c r="J852" s="22">
        <v>44651</v>
      </c>
      <c r="K852">
        <v>44374.239999999998</v>
      </c>
      <c r="L852">
        <v>44928.83</v>
      </c>
      <c r="M852">
        <v>44352.53</v>
      </c>
      <c r="N852">
        <v>44928.83</v>
      </c>
      <c r="O852">
        <v>165238744</v>
      </c>
    </row>
    <row r="853" spans="1:15" x14ac:dyDescent="0.3">
      <c r="A853" t="s">
        <v>740</v>
      </c>
      <c r="B853" s="22">
        <v>45474</v>
      </c>
      <c r="C853">
        <v>486.63</v>
      </c>
      <c r="D853">
        <v>490</v>
      </c>
      <c r="E853">
        <v>486.6</v>
      </c>
      <c r="F853">
        <v>489.69</v>
      </c>
      <c r="G853">
        <v>3577</v>
      </c>
      <c r="I853" t="s">
        <v>741</v>
      </c>
      <c r="J853" s="22">
        <v>44650</v>
      </c>
      <c r="K853">
        <v>44363.62</v>
      </c>
      <c r="L853">
        <v>44444.98</v>
      </c>
      <c r="M853">
        <v>43975.67</v>
      </c>
      <c r="N853">
        <v>44337.56</v>
      </c>
      <c r="O853">
        <v>115692134</v>
      </c>
    </row>
    <row r="854" spans="1:15" x14ac:dyDescent="0.3">
      <c r="A854" t="s">
        <v>740</v>
      </c>
      <c r="B854" s="22">
        <v>45475</v>
      </c>
      <c r="C854">
        <v>489.99</v>
      </c>
      <c r="D854">
        <v>501.4</v>
      </c>
      <c r="E854">
        <v>486</v>
      </c>
      <c r="F854">
        <v>497.85</v>
      </c>
      <c r="G854">
        <v>17021</v>
      </c>
      <c r="I854" t="s">
        <v>741</v>
      </c>
      <c r="J854" s="22">
        <v>44649</v>
      </c>
      <c r="K854">
        <v>44089.81</v>
      </c>
      <c r="L854">
        <v>44478.58</v>
      </c>
      <c r="M854">
        <v>44089.81</v>
      </c>
      <c r="N854">
        <v>44438.7</v>
      </c>
      <c r="O854">
        <v>105008730</v>
      </c>
    </row>
    <row r="855" spans="1:15" x14ac:dyDescent="0.3">
      <c r="A855" t="s">
        <v>740</v>
      </c>
      <c r="B855" s="22">
        <v>45476</v>
      </c>
      <c r="C855">
        <v>519.99</v>
      </c>
      <c r="D855">
        <v>537.99</v>
      </c>
      <c r="E855">
        <v>505</v>
      </c>
      <c r="F855">
        <v>536.86</v>
      </c>
      <c r="G855">
        <v>39778</v>
      </c>
      <c r="I855" t="s">
        <v>741</v>
      </c>
      <c r="J855" s="22">
        <v>44648</v>
      </c>
      <c r="K855">
        <v>43570.53</v>
      </c>
      <c r="L855">
        <v>43933.56</v>
      </c>
      <c r="M855">
        <v>43291.01</v>
      </c>
      <c r="N855">
        <v>43933.56</v>
      </c>
      <c r="O855">
        <v>59114034</v>
      </c>
    </row>
    <row r="856" spans="1:15" x14ac:dyDescent="0.3">
      <c r="A856" t="s">
        <v>740</v>
      </c>
      <c r="B856" s="22">
        <v>45477</v>
      </c>
      <c r="C856">
        <v>544.5</v>
      </c>
      <c r="D856">
        <v>544.5</v>
      </c>
      <c r="E856">
        <v>520.99</v>
      </c>
      <c r="F856">
        <v>525.83000000000004</v>
      </c>
      <c r="G856">
        <v>13605</v>
      </c>
      <c r="I856" t="s">
        <v>741</v>
      </c>
      <c r="J856" s="22">
        <v>44645</v>
      </c>
      <c r="K856">
        <v>43533.17</v>
      </c>
      <c r="L856">
        <v>43686.35</v>
      </c>
      <c r="M856">
        <v>43375.38</v>
      </c>
      <c r="N856">
        <v>43551.14</v>
      </c>
      <c r="O856">
        <v>68444429</v>
      </c>
    </row>
    <row r="857" spans="1:15" x14ac:dyDescent="0.3">
      <c r="A857" t="s">
        <v>740</v>
      </c>
      <c r="B857" s="22">
        <v>45478</v>
      </c>
      <c r="C857">
        <v>526</v>
      </c>
      <c r="D857">
        <v>560</v>
      </c>
      <c r="E857">
        <v>521</v>
      </c>
      <c r="F857">
        <v>550.95000000000005</v>
      </c>
      <c r="G857">
        <v>30476</v>
      </c>
      <c r="I857" t="s">
        <v>741</v>
      </c>
      <c r="J857" s="22">
        <v>44644</v>
      </c>
      <c r="K857">
        <v>43269.48</v>
      </c>
      <c r="L857">
        <v>43569.67</v>
      </c>
      <c r="M857">
        <v>42936.06</v>
      </c>
      <c r="N857">
        <v>43522.55</v>
      </c>
      <c r="O857">
        <v>64533325</v>
      </c>
    </row>
    <row r="858" spans="1:15" x14ac:dyDescent="0.3">
      <c r="A858" t="s">
        <v>740</v>
      </c>
      <c r="B858" s="22">
        <v>45481</v>
      </c>
      <c r="C858">
        <v>551</v>
      </c>
      <c r="D858">
        <v>595</v>
      </c>
      <c r="E858">
        <v>551</v>
      </c>
      <c r="F858">
        <v>578.69000000000005</v>
      </c>
      <c r="G858">
        <v>16694</v>
      </c>
      <c r="I858" t="s">
        <v>741</v>
      </c>
      <c r="J858" s="22">
        <v>44642</v>
      </c>
      <c r="K858">
        <v>43293.87</v>
      </c>
      <c r="L858">
        <v>43400.61</v>
      </c>
      <c r="M858">
        <v>43164.2</v>
      </c>
      <c r="N858">
        <v>43203.79</v>
      </c>
      <c r="O858">
        <v>53938791</v>
      </c>
    </row>
    <row r="859" spans="1:15" x14ac:dyDescent="0.3">
      <c r="A859" t="s">
        <v>740</v>
      </c>
      <c r="B859" s="22">
        <v>45482</v>
      </c>
      <c r="C859">
        <v>585.01</v>
      </c>
      <c r="D859">
        <v>633.66999999999996</v>
      </c>
      <c r="E859">
        <v>585.01</v>
      </c>
      <c r="F859">
        <v>633.66999999999996</v>
      </c>
      <c r="G859">
        <v>128324</v>
      </c>
      <c r="I859" t="s">
        <v>741</v>
      </c>
      <c r="J859" s="22">
        <v>44641</v>
      </c>
      <c r="K859">
        <v>43122.18</v>
      </c>
      <c r="L859">
        <v>43388.18</v>
      </c>
      <c r="M859">
        <v>43122.18</v>
      </c>
      <c r="N859">
        <v>43230.22</v>
      </c>
      <c r="O859">
        <v>48062818</v>
      </c>
    </row>
    <row r="860" spans="1:15" x14ac:dyDescent="0.3">
      <c r="A860" t="s">
        <v>740</v>
      </c>
      <c r="B860" s="22">
        <v>45483</v>
      </c>
      <c r="C860">
        <v>643</v>
      </c>
      <c r="D860">
        <v>693.87</v>
      </c>
      <c r="E860">
        <v>630</v>
      </c>
      <c r="F860">
        <v>665.92</v>
      </c>
      <c r="G860">
        <v>227283</v>
      </c>
      <c r="I860" t="s">
        <v>741</v>
      </c>
      <c r="J860" s="22">
        <v>44638</v>
      </c>
      <c r="K860">
        <v>43565.01</v>
      </c>
      <c r="L860">
        <v>43565.01</v>
      </c>
      <c r="M860">
        <v>42987.86</v>
      </c>
      <c r="N860">
        <v>43029.97</v>
      </c>
      <c r="O860">
        <v>92329899</v>
      </c>
    </row>
    <row r="861" spans="1:15" x14ac:dyDescent="0.3">
      <c r="A861" t="s">
        <v>740</v>
      </c>
      <c r="B861" s="22">
        <v>45484</v>
      </c>
      <c r="C861">
        <v>676.98</v>
      </c>
      <c r="D861">
        <v>695.3</v>
      </c>
      <c r="E861">
        <v>630.15</v>
      </c>
      <c r="F861">
        <v>664.34</v>
      </c>
      <c r="G861">
        <v>55482</v>
      </c>
      <c r="I861" t="s">
        <v>741</v>
      </c>
      <c r="J861" s="22">
        <v>44637</v>
      </c>
      <c r="K861">
        <v>44004.38</v>
      </c>
      <c r="L861">
        <v>44194.26</v>
      </c>
      <c r="M861">
        <v>43796.65</v>
      </c>
      <c r="N861">
        <v>43807.23</v>
      </c>
      <c r="O861">
        <v>46620425</v>
      </c>
    </row>
    <row r="862" spans="1:15" x14ac:dyDescent="0.3">
      <c r="A862" t="s">
        <v>740</v>
      </c>
      <c r="B862" s="22">
        <v>45485</v>
      </c>
      <c r="C862">
        <v>668</v>
      </c>
      <c r="D862">
        <v>670</v>
      </c>
      <c r="E862">
        <v>640.1</v>
      </c>
      <c r="F862">
        <v>665.91</v>
      </c>
      <c r="G862">
        <v>42349</v>
      </c>
      <c r="I862" t="s">
        <v>741</v>
      </c>
      <c r="J862" s="22">
        <v>44636</v>
      </c>
      <c r="K862">
        <v>43804.62</v>
      </c>
      <c r="L862">
        <v>44283.88</v>
      </c>
      <c r="M862">
        <v>43804.62</v>
      </c>
      <c r="N862">
        <v>43975.69</v>
      </c>
      <c r="O862">
        <v>77395255</v>
      </c>
    </row>
    <row r="863" spans="1:15" x14ac:dyDescent="0.3">
      <c r="A863" t="s">
        <v>740</v>
      </c>
      <c r="B863" s="22">
        <v>45488</v>
      </c>
      <c r="C863">
        <v>676</v>
      </c>
      <c r="D863">
        <v>676</v>
      </c>
      <c r="E863">
        <v>645</v>
      </c>
      <c r="F863">
        <v>667.45</v>
      </c>
      <c r="G863">
        <v>23675</v>
      </c>
      <c r="I863" t="s">
        <v>741</v>
      </c>
      <c r="J863" s="22">
        <v>44635</v>
      </c>
      <c r="K863">
        <v>43432.18</v>
      </c>
      <c r="L863">
        <v>43793.57</v>
      </c>
      <c r="M863">
        <v>43325.59</v>
      </c>
      <c r="N863">
        <v>43719.82</v>
      </c>
      <c r="O863">
        <v>48986559</v>
      </c>
    </row>
    <row r="864" spans="1:15" x14ac:dyDescent="0.3">
      <c r="A864" t="s">
        <v>740</v>
      </c>
      <c r="B864" s="22">
        <v>45491</v>
      </c>
      <c r="C864">
        <v>674</v>
      </c>
      <c r="D864">
        <v>675</v>
      </c>
      <c r="E864">
        <v>650</v>
      </c>
      <c r="F864">
        <v>652.14</v>
      </c>
      <c r="G864">
        <v>14101</v>
      </c>
      <c r="I864" t="s">
        <v>741</v>
      </c>
      <c r="J864" s="22">
        <v>44634</v>
      </c>
      <c r="K864">
        <v>43698.44</v>
      </c>
      <c r="L864">
        <v>43767.77</v>
      </c>
      <c r="M864">
        <v>43324.83</v>
      </c>
      <c r="N864">
        <v>43366.89</v>
      </c>
      <c r="O864">
        <v>43211362</v>
      </c>
    </row>
    <row r="865" spans="1:15" x14ac:dyDescent="0.3">
      <c r="A865" t="s">
        <v>740</v>
      </c>
      <c r="B865" s="22">
        <v>45492</v>
      </c>
      <c r="C865">
        <v>664</v>
      </c>
      <c r="D865">
        <v>664</v>
      </c>
      <c r="E865">
        <v>625</v>
      </c>
      <c r="F865">
        <v>641.1</v>
      </c>
      <c r="G865">
        <v>10384</v>
      </c>
      <c r="I865" t="s">
        <v>741</v>
      </c>
      <c r="J865" s="22">
        <v>44631</v>
      </c>
      <c r="K865">
        <v>43709.02</v>
      </c>
      <c r="L865">
        <v>43966.27</v>
      </c>
      <c r="M865">
        <v>43595.06</v>
      </c>
      <c r="N865">
        <v>43653.33</v>
      </c>
      <c r="O865">
        <v>61845753</v>
      </c>
    </row>
    <row r="866" spans="1:15" x14ac:dyDescent="0.3">
      <c r="A866" t="s">
        <v>740</v>
      </c>
      <c r="B866" s="22">
        <v>45495</v>
      </c>
      <c r="C866">
        <v>615.15</v>
      </c>
      <c r="D866">
        <v>647.79999999999995</v>
      </c>
      <c r="E866">
        <v>600.02</v>
      </c>
      <c r="F866">
        <v>626.6</v>
      </c>
      <c r="G866">
        <v>16958</v>
      </c>
      <c r="I866" t="s">
        <v>741</v>
      </c>
      <c r="J866" s="22">
        <v>44630</v>
      </c>
      <c r="K866">
        <v>43347.5</v>
      </c>
      <c r="L866">
        <v>43921.82</v>
      </c>
      <c r="M866">
        <v>43347.5</v>
      </c>
      <c r="N866">
        <v>43853.62</v>
      </c>
      <c r="O866">
        <v>83786258</v>
      </c>
    </row>
    <row r="867" spans="1:15" x14ac:dyDescent="0.3">
      <c r="A867" t="s">
        <v>740</v>
      </c>
      <c r="B867" s="22">
        <v>45496</v>
      </c>
      <c r="C867">
        <v>639.4</v>
      </c>
      <c r="D867">
        <v>639.44000000000005</v>
      </c>
      <c r="E867">
        <v>620</v>
      </c>
      <c r="F867">
        <v>621.88</v>
      </c>
      <c r="G867">
        <v>36245</v>
      </c>
      <c r="I867" t="s">
        <v>741</v>
      </c>
      <c r="J867" s="22">
        <v>44629</v>
      </c>
      <c r="K867">
        <v>42941.19</v>
      </c>
      <c r="L867">
        <v>43226.34</v>
      </c>
      <c r="M867">
        <v>42865.81</v>
      </c>
      <c r="N867">
        <v>43042.96</v>
      </c>
      <c r="O867">
        <v>82231020</v>
      </c>
    </row>
    <row r="868" spans="1:15" x14ac:dyDescent="0.3">
      <c r="A868" t="s">
        <v>740</v>
      </c>
      <c r="B868" s="22">
        <v>45497</v>
      </c>
      <c r="C868">
        <v>622.1</v>
      </c>
      <c r="D868">
        <v>628</v>
      </c>
      <c r="E868">
        <v>617</v>
      </c>
      <c r="F868">
        <v>619.41999999999996</v>
      </c>
      <c r="G868">
        <v>14298</v>
      </c>
      <c r="I868" t="s">
        <v>741</v>
      </c>
      <c r="J868" s="22">
        <v>44628</v>
      </c>
      <c r="K868">
        <v>43159.48</v>
      </c>
      <c r="L868">
        <v>43427.83</v>
      </c>
      <c r="M868">
        <v>42782.52</v>
      </c>
      <c r="N868">
        <v>42878.35</v>
      </c>
      <c r="O868">
        <v>92995497</v>
      </c>
    </row>
    <row r="869" spans="1:15" x14ac:dyDescent="0.3">
      <c r="A869" t="s">
        <v>740</v>
      </c>
      <c r="B869" s="22">
        <v>45498</v>
      </c>
      <c r="C869">
        <v>631.36</v>
      </c>
      <c r="D869">
        <v>631.36</v>
      </c>
      <c r="E869">
        <v>600.5</v>
      </c>
      <c r="F869">
        <v>611.77</v>
      </c>
      <c r="G869">
        <v>4087</v>
      </c>
      <c r="I869" t="s">
        <v>741</v>
      </c>
      <c r="J869" s="22">
        <v>44627</v>
      </c>
      <c r="K869">
        <v>44331.13</v>
      </c>
      <c r="L869">
        <v>44331.13</v>
      </c>
      <c r="M869">
        <v>43049.41</v>
      </c>
      <c r="N869">
        <v>43266.97</v>
      </c>
      <c r="O869">
        <v>104842757</v>
      </c>
    </row>
    <row r="870" spans="1:15" x14ac:dyDescent="0.3">
      <c r="A870" t="s">
        <v>740</v>
      </c>
      <c r="B870" s="22">
        <v>45499</v>
      </c>
      <c r="C870">
        <v>619.79999999999995</v>
      </c>
      <c r="D870">
        <v>619.79999999999995</v>
      </c>
      <c r="E870">
        <v>602</v>
      </c>
      <c r="F870">
        <v>605.45000000000005</v>
      </c>
      <c r="G870">
        <v>2297</v>
      </c>
      <c r="I870" t="s">
        <v>741</v>
      </c>
      <c r="J870" s="22">
        <v>44624</v>
      </c>
      <c r="K870">
        <v>44534.74</v>
      </c>
      <c r="L870">
        <v>44723.19</v>
      </c>
      <c r="M870">
        <v>44457.55</v>
      </c>
      <c r="N870">
        <v>44551.35</v>
      </c>
      <c r="O870">
        <v>62841923</v>
      </c>
    </row>
    <row r="871" spans="1:15" x14ac:dyDescent="0.3">
      <c r="A871" t="s">
        <v>740</v>
      </c>
      <c r="B871" s="22">
        <v>45502</v>
      </c>
      <c r="C871">
        <v>615</v>
      </c>
      <c r="D871">
        <v>632</v>
      </c>
      <c r="E871">
        <v>607.51</v>
      </c>
      <c r="F871">
        <v>630</v>
      </c>
      <c r="G871">
        <v>22355</v>
      </c>
      <c r="I871" t="s">
        <v>741</v>
      </c>
      <c r="J871" s="22">
        <v>44623</v>
      </c>
      <c r="K871">
        <v>44503.31</v>
      </c>
      <c r="L871">
        <v>44706.46</v>
      </c>
      <c r="M871">
        <v>44311.8</v>
      </c>
      <c r="N871">
        <v>44525.72</v>
      </c>
      <c r="O871">
        <v>107739600</v>
      </c>
    </row>
    <row r="872" spans="1:15" x14ac:dyDescent="0.3">
      <c r="A872" t="s">
        <v>740</v>
      </c>
      <c r="B872" s="22">
        <v>45503</v>
      </c>
      <c r="C872">
        <v>636</v>
      </c>
      <c r="D872">
        <v>661</v>
      </c>
      <c r="E872">
        <v>636</v>
      </c>
      <c r="F872">
        <v>639.71</v>
      </c>
      <c r="G872">
        <v>112273</v>
      </c>
      <c r="I872" t="s">
        <v>741</v>
      </c>
      <c r="J872" s="22">
        <v>44622</v>
      </c>
      <c r="K872">
        <v>44589.56</v>
      </c>
      <c r="L872">
        <v>44603.25</v>
      </c>
      <c r="M872">
        <v>44133.58</v>
      </c>
      <c r="N872">
        <v>44514.12</v>
      </c>
      <c r="O872">
        <v>114618079</v>
      </c>
    </row>
    <row r="873" spans="1:15" x14ac:dyDescent="0.3">
      <c r="A873" t="s">
        <v>740</v>
      </c>
      <c r="B873" s="22">
        <v>45504</v>
      </c>
      <c r="C873">
        <v>648.98</v>
      </c>
      <c r="D873">
        <v>670</v>
      </c>
      <c r="E873">
        <v>639.71</v>
      </c>
      <c r="F873">
        <v>649.95000000000005</v>
      </c>
      <c r="G873">
        <v>41190</v>
      </c>
      <c r="I873" t="s">
        <v>741</v>
      </c>
      <c r="J873" s="22">
        <v>44621</v>
      </c>
      <c r="K873">
        <v>44962.79</v>
      </c>
      <c r="L873">
        <v>45016.65</v>
      </c>
      <c r="M873">
        <v>44484.37</v>
      </c>
      <c r="N873">
        <v>44803.58</v>
      </c>
      <c r="O873">
        <v>129060091</v>
      </c>
    </row>
    <row r="874" spans="1:15" x14ac:dyDescent="0.3">
      <c r="A874" t="s">
        <v>740</v>
      </c>
      <c r="B874" s="22">
        <v>45505</v>
      </c>
      <c r="C874">
        <v>643</v>
      </c>
      <c r="D874">
        <v>665</v>
      </c>
      <c r="E874">
        <v>642</v>
      </c>
      <c r="F874">
        <v>664.99</v>
      </c>
      <c r="G874">
        <v>35993</v>
      </c>
      <c r="I874" t="s">
        <v>741</v>
      </c>
      <c r="J874" s="22">
        <v>44620</v>
      </c>
      <c r="K874">
        <v>44004.22</v>
      </c>
      <c r="L874">
        <v>44557.1</v>
      </c>
      <c r="M874">
        <v>43639.17</v>
      </c>
      <c r="N874">
        <v>44461.01</v>
      </c>
      <c r="O874">
        <v>81022849</v>
      </c>
    </row>
    <row r="875" spans="1:15" x14ac:dyDescent="0.3">
      <c r="A875" t="s">
        <v>740</v>
      </c>
      <c r="B875" s="22">
        <v>45506</v>
      </c>
      <c r="C875">
        <v>676.7</v>
      </c>
      <c r="D875">
        <v>682</v>
      </c>
      <c r="E875">
        <v>660</v>
      </c>
      <c r="F875">
        <v>674.41</v>
      </c>
      <c r="G875">
        <v>23807</v>
      </c>
      <c r="I875" t="s">
        <v>741</v>
      </c>
      <c r="J875" s="22">
        <v>44617</v>
      </c>
      <c r="K875">
        <v>43905.2</v>
      </c>
      <c r="L875">
        <v>44195.99</v>
      </c>
      <c r="M875">
        <v>43805.04</v>
      </c>
      <c r="N875">
        <v>43984.24</v>
      </c>
      <c r="O875">
        <v>90038840</v>
      </c>
    </row>
    <row r="876" spans="1:15" x14ac:dyDescent="0.3">
      <c r="A876" t="s">
        <v>740</v>
      </c>
      <c r="B876" s="22">
        <v>45509</v>
      </c>
      <c r="C876">
        <v>678</v>
      </c>
      <c r="D876">
        <v>678</v>
      </c>
      <c r="E876">
        <v>665</v>
      </c>
      <c r="F876">
        <v>667.8</v>
      </c>
      <c r="G876">
        <v>7799</v>
      </c>
      <c r="I876" t="s">
        <v>741</v>
      </c>
      <c r="J876" s="22">
        <v>44616</v>
      </c>
      <c r="K876">
        <v>44627.35</v>
      </c>
      <c r="L876">
        <v>44627.35</v>
      </c>
      <c r="M876">
        <v>43791.31</v>
      </c>
      <c r="N876">
        <v>43830.51</v>
      </c>
      <c r="O876">
        <v>136261424</v>
      </c>
    </row>
    <row r="877" spans="1:15" x14ac:dyDescent="0.3">
      <c r="A877" t="s">
        <v>740</v>
      </c>
      <c r="B877" s="22">
        <v>45510</v>
      </c>
      <c r="C877">
        <v>675</v>
      </c>
      <c r="D877">
        <v>675</v>
      </c>
      <c r="E877">
        <v>650</v>
      </c>
      <c r="F877">
        <v>651.75</v>
      </c>
      <c r="G877">
        <v>4408</v>
      </c>
      <c r="I877" t="s">
        <v>741</v>
      </c>
      <c r="J877" s="22">
        <v>44615</v>
      </c>
      <c r="K877">
        <v>45094.01</v>
      </c>
      <c r="L877">
        <v>45235.21</v>
      </c>
      <c r="M877">
        <v>44756.23</v>
      </c>
      <c r="N877">
        <v>45132.92</v>
      </c>
      <c r="O877">
        <v>94488957</v>
      </c>
    </row>
    <row r="878" spans="1:15" x14ac:dyDescent="0.3">
      <c r="A878" t="s">
        <v>740</v>
      </c>
      <c r="B878" s="22">
        <v>45511</v>
      </c>
      <c r="C878">
        <v>660</v>
      </c>
      <c r="D878">
        <v>675</v>
      </c>
      <c r="E878">
        <v>651.01</v>
      </c>
      <c r="F878">
        <v>664.12</v>
      </c>
      <c r="G878">
        <v>41909</v>
      </c>
      <c r="I878" t="s">
        <v>741</v>
      </c>
      <c r="J878" s="22">
        <v>44614</v>
      </c>
      <c r="K878">
        <v>45292.13</v>
      </c>
      <c r="L878">
        <v>45326.38</v>
      </c>
      <c r="M878">
        <v>44697.89</v>
      </c>
      <c r="N878">
        <v>45012.18</v>
      </c>
      <c r="O878">
        <v>112199460</v>
      </c>
    </row>
    <row r="879" spans="1:15" x14ac:dyDescent="0.3">
      <c r="A879" t="s">
        <v>740</v>
      </c>
      <c r="B879" s="22">
        <v>45512</v>
      </c>
      <c r="C879">
        <v>669</v>
      </c>
      <c r="D879">
        <v>679.99</v>
      </c>
      <c r="E879">
        <v>660</v>
      </c>
      <c r="F879">
        <v>660.71</v>
      </c>
      <c r="G879">
        <v>4946</v>
      </c>
      <c r="I879" t="s">
        <v>741</v>
      </c>
      <c r="J879" s="22">
        <v>44613</v>
      </c>
      <c r="K879">
        <v>45682.37</v>
      </c>
      <c r="L879">
        <v>45743.6</v>
      </c>
      <c r="M879">
        <v>45342.06</v>
      </c>
      <c r="N879">
        <v>45362.85</v>
      </c>
      <c r="O879">
        <v>62159048</v>
      </c>
    </row>
    <row r="880" spans="1:15" x14ac:dyDescent="0.3">
      <c r="A880" t="s">
        <v>740</v>
      </c>
      <c r="B880" s="22">
        <v>45513</v>
      </c>
      <c r="C880">
        <v>674.89</v>
      </c>
      <c r="D880">
        <v>674.89</v>
      </c>
      <c r="E880">
        <v>653.51</v>
      </c>
      <c r="F880">
        <v>655.15</v>
      </c>
      <c r="G880">
        <v>5068</v>
      </c>
      <c r="I880" t="s">
        <v>741</v>
      </c>
      <c r="J880" s="22">
        <v>44610</v>
      </c>
      <c r="K880">
        <v>45446.14</v>
      </c>
      <c r="L880">
        <v>45706.29</v>
      </c>
      <c r="M880">
        <v>45443.45</v>
      </c>
      <c r="N880">
        <v>45675.87</v>
      </c>
      <c r="O880">
        <v>113634773</v>
      </c>
    </row>
    <row r="881" spans="1:15" x14ac:dyDescent="0.3">
      <c r="A881" t="s">
        <v>740</v>
      </c>
      <c r="B881" s="22">
        <v>45516</v>
      </c>
      <c r="C881">
        <v>655</v>
      </c>
      <c r="D881">
        <v>660</v>
      </c>
      <c r="E881">
        <v>640</v>
      </c>
      <c r="F881">
        <v>640.75</v>
      </c>
      <c r="G881">
        <v>6874</v>
      </c>
      <c r="I881" t="s">
        <v>741</v>
      </c>
      <c r="J881" s="22">
        <v>44609</v>
      </c>
      <c r="K881">
        <v>45612.01</v>
      </c>
      <c r="L881">
        <v>45716.86</v>
      </c>
      <c r="M881">
        <v>45257.41</v>
      </c>
      <c r="N881">
        <v>45441.1</v>
      </c>
      <c r="O881">
        <v>63814690</v>
      </c>
    </row>
    <row r="882" spans="1:15" x14ac:dyDescent="0.3">
      <c r="A882" t="s">
        <v>740</v>
      </c>
      <c r="B882" s="22">
        <v>45517</v>
      </c>
      <c r="C882">
        <v>642</v>
      </c>
      <c r="D882">
        <v>645</v>
      </c>
      <c r="E882">
        <v>635</v>
      </c>
      <c r="F882">
        <v>640.29999999999995</v>
      </c>
      <c r="G882">
        <v>15894</v>
      </c>
      <c r="I882" t="s">
        <v>741</v>
      </c>
      <c r="J882" s="22">
        <v>44608</v>
      </c>
      <c r="K882">
        <v>45834.54</v>
      </c>
      <c r="L882">
        <v>45904.69</v>
      </c>
      <c r="M882">
        <v>45603.65</v>
      </c>
      <c r="N882">
        <v>45684.800000000003</v>
      </c>
      <c r="O882">
        <v>78140056</v>
      </c>
    </row>
    <row r="883" spans="1:15" x14ac:dyDescent="0.3">
      <c r="A883" t="s">
        <v>740</v>
      </c>
      <c r="B883" s="22">
        <v>45519</v>
      </c>
      <c r="C883">
        <v>640.01</v>
      </c>
      <c r="D883">
        <v>640.01</v>
      </c>
      <c r="E883">
        <v>632</v>
      </c>
      <c r="F883">
        <v>635.14</v>
      </c>
      <c r="G883">
        <v>6100</v>
      </c>
      <c r="I883" t="s">
        <v>741</v>
      </c>
      <c r="J883" s="22">
        <v>44607</v>
      </c>
      <c r="K883">
        <v>45690.61</v>
      </c>
      <c r="L883">
        <v>45804.72</v>
      </c>
      <c r="M883">
        <v>45502.81</v>
      </c>
      <c r="N883">
        <v>45731.7</v>
      </c>
      <c r="O883">
        <v>98225012</v>
      </c>
    </row>
    <row r="884" spans="1:15" x14ac:dyDescent="0.3">
      <c r="A884" t="s">
        <v>740</v>
      </c>
      <c r="B884" s="22">
        <v>45520</v>
      </c>
      <c r="C884">
        <v>635.1</v>
      </c>
      <c r="D884">
        <v>649</v>
      </c>
      <c r="E884">
        <v>629</v>
      </c>
      <c r="F884">
        <v>630.88</v>
      </c>
      <c r="G884">
        <v>4170</v>
      </c>
      <c r="I884" t="s">
        <v>741</v>
      </c>
      <c r="J884" s="22">
        <v>44606</v>
      </c>
      <c r="K884">
        <v>46062.52</v>
      </c>
      <c r="L884">
        <v>46133.87</v>
      </c>
      <c r="M884">
        <v>45507.45</v>
      </c>
      <c r="N884">
        <v>45644.09</v>
      </c>
      <c r="O884">
        <v>71854043</v>
      </c>
    </row>
    <row r="885" spans="1:15" x14ac:dyDescent="0.3">
      <c r="A885" t="s">
        <v>740</v>
      </c>
      <c r="B885" s="22">
        <v>45523</v>
      </c>
      <c r="C885">
        <v>632.5</v>
      </c>
      <c r="D885">
        <v>639.5</v>
      </c>
      <c r="E885">
        <v>620</v>
      </c>
      <c r="F885">
        <v>626.03</v>
      </c>
      <c r="G885">
        <v>7288</v>
      </c>
      <c r="I885" t="s">
        <v>741</v>
      </c>
      <c r="J885" s="22">
        <v>44603</v>
      </c>
      <c r="K885">
        <v>45941.34</v>
      </c>
      <c r="L885">
        <v>46144.49</v>
      </c>
      <c r="M885">
        <v>45838.75</v>
      </c>
      <c r="N885">
        <v>46079.37</v>
      </c>
      <c r="O885">
        <v>84566424</v>
      </c>
    </row>
    <row r="886" spans="1:15" x14ac:dyDescent="0.3">
      <c r="A886" t="s">
        <v>740</v>
      </c>
      <c r="B886" s="22">
        <v>45524</v>
      </c>
      <c r="C886">
        <v>634</v>
      </c>
      <c r="D886">
        <v>634</v>
      </c>
      <c r="E886">
        <v>601</v>
      </c>
      <c r="F886">
        <v>606.21</v>
      </c>
      <c r="G886">
        <v>8700</v>
      </c>
      <c r="I886" t="s">
        <v>741</v>
      </c>
      <c r="J886" s="22">
        <v>44602</v>
      </c>
      <c r="K886">
        <v>46349.5</v>
      </c>
      <c r="L886">
        <v>46468.26</v>
      </c>
      <c r="M886">
        <v>45936.18</v>
      </c>
      <c r="N886">
        <v>45940.04</v>
      </c>
      <c r="O886">
        <v>112176623</v>
      </c>
    </row>
    <row r="887" spans="1:15" x14ac:dyDescent="0.3">
      <c r="A887" t="s">
        <v>740</v>
      </c>
      <c r="B887" s="22">
        <v>45525</v>
      </c>
      <c r="C887">
        <v>619.99</v>
      </c>
      <c r="D887">
        <v>620</v>
      </c>
      <c r="E887">
        <v>607</v>
      </c>
      <c r="F887">
        <v>615.11</v>
      </c>
      <c r="G887">
        <v>2137</v>
      </c>
      <c r="I887" t="s">
        <v>741</v>
      </c>
      <c r="J887" s="22">
        <v>44601</v>
      </c>
      <c r="K887">
        <v>46032.71</v>
      </c>
      <c r="L887">
        <v>46408.83</v>
      </c>
      <c r="M887">
        <v>45992.97</v>
      </c>
      <c r="N887">
        <v>46339.76</v>
      </c>
      <c r="O887">
        <v>125209538</v>
      </c>
    </row>
    <row r="888" spans="1:15" x14ac:dyDescent="0.3">
      <c r="A888" t="s">
        <v>740</v>
      </c>
      <c r="B888" s="22">
        <v>45526</v>
      </c>
      <c r="C888">
        <v>625</v>
      </c>
      <c r="D888">
        <v>625</v>
      </c>
      <c r="E888">
        <v>616</v>
      </c>
      <c r="F888">
        <v>619.38</v>
      </c>
      <c r="G888">
        <v>3022</v>
      </c>
      <c r="I888" t="s">
        <v>741</v>
      </c>
      <c r="J888" s="22">
        <v>44600</v>
      </c>
      <c r="K888">
        <v>45843.18</v>
      </c>
      <c r="L888">
        <v>46040.61</v>
      </c>
      <c r="M888">
        <v>45727.64</v>
      </c>
      <c r="N888">
        <v>45947.95</v>
      </c>
      <c r="O888">
        <v>91897383</v>
      </c>
    </row>
    <row r="889" spans="1:15" x14ac:dyDescent="0.3">
      <c r="A889" t="s">
        <v>740</v>
      </c>
      <c r="B889" s="22">
        <v>45527</v>
      </c>
      <c r="C889">
        <v>625</v>
      </c>
      <c r="D889">
        <v>625</v>
      </c>
      <c r="E889">
        <v>615</v>
      </c>
      <c r="F889">
        <v>617.19000000000005</v>
      </c>
      <c r="G889">
        <v>1823</v>
      </c>
      <c r="I889" t="s">
        <v>741</v>
      </c>
      <c r="J889" s="22">
        <v>44599</v>
      </c>
      <c r="K889">
        <v>45958.75</v>
      </c>
      <c r="L889">
        <v>46139.82</v>
      </c>
      <c r="M889">
        <v>45799.67</v>
      </c>
      <c r="N889">
        <v>45841.25</v>
      </c>
      <c r="O889">
        <v>77220522</v>
      </c>
    </row>
    <row r="890" spans="1:15" x14ac:dyDescent="0.3">
      <c r="A890" t="s">
        <v>740</v>
      </c>
      <c r="B890" s="22">
        <v>45530</v>
      </c>
      <c r="C890">
        <v>617.19000000000005</v>
      </c>
      <c r="D890">
        <v>624</v>
      </c>
      <c r="E890">
        <v>600</v>
      </c>
      <c r="F890">
        <v>612.41999999999996</v>
      </c>
      <c r="G890">
        <v>6047</v>
      </c>
      <c r="I890" t="s">
        <v>741</v>
      </c>
      <c r="J890" s="22">
        <v>44596</v>
      </c>
      <c r="K890">
        <v>45934.91</v>
      </c>
      <c r="L890">
        <v>46133.2</v>
      </c>
      <c r="M890">
        <v>45814.64</v>
      </c>
      <c r="N890">
        <v>45909.65</v>
      </c>
      <c r="O890">
        <v>82119876</v>
      </c>
    </row>
    <row r="891" spans="1:15" x14ac:dyDescent="0.3">
      <c r="A891" t="s">
        <v>740</v>
      </c>
      <c r="B891" s="22">
        <v>45531</v>
      </c>
      <c r="C891">
        <v>619.9</v>
      </c>
      <c r="D891">
        <v>623</v>
      </c>
      <c r="E891">
        <v>601</v>
      </c>
      <c r="F891">
        <v>615.33000000000004</v>
      </c>
      <c r="G891">
        <v>1018</v>
      </c>
      <c r="I891" t="s">
        <v>741</v>
      </c>
      <c r="J891" s="22">
        <v>44595</v>
      </c>
      <c r="K891">
        <v>46354.98</v>
      </c>
      <c r="L891">
        <v>46387.64</v>
      </c>
      <c r="M891">
        <v>45818.04</v>
      </c>
      <c r="N891">
        <v>45862.93</v>
      </c>
      <c r="O891">
        <v>125664033</v>
      </c>
    </row>
    <row r="892" spans="1:15" x14ac:dyDescent="0.3">
      <c r="A892" t="s">
        <v>740</v>
      </c>
      <c r="B892" s="22">
        <v>45532</v>
      </c>
      <c r="C892">
        <v>615</v>
      </c>
      <c r="D892">
        <v>615</v>
      </c>
      <c r="E892">
        <v>605</v>
      </c>
      <c r="F892">
        <v>610.12</v>
      </c>
      <c r="G892">
        <v>2366</v>
      </c>
      <c r="I892" t="s">
        <v>741</v>
      </c>
      <c r="J892" s="22">
        <v>44594</v>
      </c>
      <c r="K892">
        <v>45736.51</v>
      </c>
      <c r="L892">
        <v>46139.5</v>
      </c>
      <c r="M892">
        <v>45707.3</v>
      </c>
      <c r="N892">
        <v>46119.15</v>
      </c>
      <c r="O892">
        <v>123505464</v>
      </c>
    </row>
    <row r="893" spans="1:15" x14ac:dyDescent="0.3">
      <c r="A893" t="s">
        <v>740</v>
      </c>
      <c r="B893" s="22">
        <v>45533</v>
      </c>
      <c r="C893">
        <v>613</v>
      </c>
      <c r="D893">
        <v>619.99</v>
      </c>
      <c r="E893">
        <v>613</v>
      </c>
      <c r="F893">
        <v>619.51</v>
      </c>
      <c r="G893">
        <v>5028</v>
      </c>
      <c r="I893" t="s">
        <v>741</v>
      </c>
      <c r="J893" s="22">
        <v>44593</v>
      </c>
      <c r="K893">
        <v>45433.25</v>
      </c>
      <c r="L893">
        <v>45754.17</v>
      </c>
      <c r="M893">
        <v>45381.55</v>
      </c>
      <c r="N893">
        <v>45674.5</v>
      </c>
      <c r="O893">
        <v>115426498</v>
      </c>
    </row>
    <row r="894" spans="1:15" x14ac:dyDescent="0.3">
      <c r="A894" t="s">
        <v>740</v>
      </c>
      <c r="B894" s="22">
        <v>45534</v>
      </c>
      <c r="C894">
        <v>613</v>
      </c>
      <c r="D894">
        <v>620</v>
      </c>
      <c r="E894">
        <v>600</v>
      </c>
      <c r="F894">
        <v>607.89</v>
      </c>
      <c r="G894">
        <v>2499</v>
      </c>
      <c r="I894" t="s">
        <v>741</v>
      </c>
      <c r="J894" s="22">
        <v>44592</v>
      </c>
      <c r="K894">
        <v>45139.09</v>
      </c>
      <c r="L894">
        <v>45462.62</v>
      </c>
      <c r="M894">
        <v>45139.09</v>
      </c>
      <c r="N894">
        <v>45374.68</v>
      </c>
      <c r="O894">
        <v>91945213</v>
      </c>
    </row>
    <row r="895" spans="1:15" x14ac:dyDescent="0.3">
      <c r="A895" t="s">
        <v>740</v>
      </c>
      <c r="B895" s="22">
        <v>45537</v>
      </c>
      <c r="C895">
        <v>611</v>
      </c>
      <c r="D895">
        <v>617.79999999999995</v>
      </c>
      <c r="E895">
        <v>605</v>
      </c>
      <c r="F895">
        <v>613.61</v>
      </c>
      <c r="G895">
        <v>1162</v>
      </c>
      <c r="I895" t="s">
        <v>741</v>
      </c>
      <c r="J895" s="22">
        <v>44589</v>
      </c>
      <c r="K895">
        <v>45055.33</v>
      </c>
      <c r="L895">
        <v>45312.05</v>
      </c>
      <c r="M895">
        <v>45030.79</v>
      </c>
      <c r="N895">
        <v>45077.91</v>
      </c>
      <c r="O895">
        <v>89324460</v>
      </c>
    </row>
    <row r="896" spans="1:15" x14ac:dyDescent="0.3">
      <c r="A896" t="s">
        <v>740</v>
      </c>
      <c r="B896" s="22">
        <v>45538</v>
      </c>
      <c r="C896">
        <v>616.95000000000005</v>
      </c>
      <c r="D896">
        <v>616.95000000000005</v>
      </c>
      <c r="E896">
        <v>598</v>
      </c>
      <c r="F896">
        <v>609.85</v>
      </c>
      <c r="G896">
        <v>7920</v>
      </c>
      <c r="I896" t="s">
        <v>741</v>
      </c>
      <c r="J896" s="22">
        <v>44588</v>
      </c>
      <c r="K896">
        <v>44995.16</v>
      </c>
      <c r="L896">
        <v>45181.51</v>
      </c>
      <c r="M896">
        <v>44970.3</v>
      </c>
      <c r="N896">
        <v>45083.040000000001</v>
      </c>
      <c r="O896">
        <v>89840095</v>
      </c>
    </row>
    <row r="897" spans="1:15" x14ac:dyDescent="0.3">
      <c r="A897" t="s">
        <v>740</v>
      </c>
      <c r="B897" s="22">
        <v>45539</v>
      </c>
      <c r="C897">
        <v>610</v>
      </c>
      <c r="D897">
        <v>610</v>
      </c>
      <c r="E897">
        <v>600</v>
      </c>
      <c r="F897">
        <v>602.45000000000005</v>
      </c>
      <c r="G897">
        <v>6883</v>
      </c>
      <c r="I897" t="s">
        <v>741</v>
      </c>
      <c r="J897" s="22">
        <v>44587</v>
      </c>
      <c r="K897">
        <v>44896.37</v>
      </c>
      <c r="L897">
        <v>45031.21</v>
      </c>
      <c r="M897">
        <v>44709.3</v>
      </c>
      <c r="N897">
        <v>44955.05</v>
      </c>
      <c r="O897">
        <v>66916252</v>
      </c>
    </row>
    <row r="898" spans="1:15" x14ac:dyDescent="0.3">
      <c r="A898" t="s">
        <v>740</v>
      </c>
      <c r="B898" s="22">
        <v>45540</v>
      </c>
      <c r="C898">
        <v>602.46</v>
      </c>
      <c r="D898">
        <v>610</v>
      </c>
      <c r="E898">
        <v>600.5</v>
      </c>
      <c r="F898">
        <v>606.21</v>
      </c>
      <c r="G898">
        <v>10361</v>
      </c>
      <c r="I898" t="s">
        <v>741</v>
      </c>
      <c r="J898" s="22">
        <v>44586</v>
      </c>
      <c r="K898">
        <v>44973.4</v>
      </c>
      <c r="L898">
        <v>45255.92</v>
      </c>
      <c r="M898">
        <v>44846.03</v>
      </c>
      <c r="N898">
        <v>44887.77</v>
      </c>
      <c r="O898">
        <v>97012059</v>
      </c>
    </row>
    <row r="899" spans="1:15" x14ac:dyDescent="0.3">
      <c r="A899" t="s">
        <v>740</v>
      </c>
      <c r="B899" s="22">
        <v>45541</v>
      </c>
      <c r="C899">
        <v>605</v>
      </c>
      <c r="D899">
        <v>605</v>
      </c>
      <c r="E899">
        <v>602</v>
      </c>
      <c r="F899">
        <v>604.57000000000005</v>
      </c>
      <c r="G899">
        <v>6587</v>
      </c>
      <c r="I899" t="s">
        <v>741</v>
      </c>
      <c r="J899" s="22">
        <v>44585</v>
      </c>
      <c r="K899">
        <v>45008.77</v>
      </c>
      <c r="L899">
        <v>45045.06</v>
      </c>
      <c r="M899">
        <v>44796.84</v>
      </c>
      <c r="N899">
        <v>44923.91</v>
      </c>
      <c r="O899">
        <v>88543021</v>
      </c>
    </row>
    <row r="900" spans="1:15" x14ac:dyDescent="0.3">
      <c r="A900" t="s">
        <v>740</v>
      </c>
      <c r="B900" s="22">
        <v>45544</v>
      </c>
      <c r="C900">
        <v>606</v>
      </c>
      <c r="D900">
        <v>619.9</v>
      </c>
      <c r="E900">
        <v>600</v>
      </c>
      <c r="F900">
        <v>601.19000000000005</v>
      </c>
      <c r="G900">
        <v>4875</v>
      </c>
      <c r="I900" t="s">
        <v>741</v>
      </c>
      <c r="J900" s="22">
        <v>44582</v>
      </c>
      <c r="K900">
        <v>44801.33</v>
      </c>
      <c r="L900">
        <v>45149.19</v>
      </c>
      <c r="M900">
        <v>44747.93</v>
      </c>
      <c r="N900">
        <v>45018.46</v>
      </c>
      <c r="O900">
        <v>89865237</v>
      </c>
    </row>
    <row r="901" spans="1:15" x14ac:dyDescent="0.3">
      <c r="A901" t="s">
        <v>740</v>
      </c>
      <c r="B901" s="22">
        <v>45545</v>
      </c>
      <c r="C901">
        <v>613</v>
      </c>
      <c r="D901">
        <v>613</v>
      </c>
      <c r="E901">
        <v>601</v>
      </c>
      <c r="F901">
        <v>601.77</v>
      </c>
      <c r="G901">
        <v>1114</v>
      </c>
      <c r="I901" t="s">
        <v>741</v>
      </c>
      <c r="J901" s="22">
        <v>44581</v>
      </c>
      <c r="K901">
        <v>44760.24</v>
      </c>
      <c r="L901">
        <v>44875.44</v>
      </c>
      <c r="M901">
        <v>44274.31</v>
      </c>
      <c r="N901">
        <v>44825.97</v>
      </c>
      <c r="O901">
        <v>113658979</v>
      </c>
    </row>
    <row r="902" spans="1:15" x14ac:dyDescent="0.3">
      <c r="A902" t="s">
        <v>740</v>
      </c>
      <c r="B902" s="22">
        <v>45546</v>
      </c>
      <c r="C902">
        <v>610</v>
      </c>
      <c r="D902">
        <v>628.99</v>
      </c>
      <c r="E902">
        <v>609</v>
      </c>
      <c r="F902">
        <v>610.30999999999995</v>
      </c>
      <c r="G902">
        <v>13886</v>
      </c>
      <c r="I902" t="s">
        <v>741</v>
      </c>
      <c r="J902" s="22">
        <v>44580</v>
      </c>
      <c r="K902">
        <v>45574.11</v>
      </c>
      <c r="L902">
        <v>45578.559999999998</v>
      </c>
      <c r="M902">
        <v>44734.239999999998</v>
      </c>
      <c r="N902">
        <v>44833.43</v>
      </c>
      <c r="O902">
        <v>100821487</v>
      </c>
    </row>
    <row r="903" spans="1:15" x14ac:dyDescent="0.3">
      <c r="A903" t="s">
        <v>740</v>
      </c>
      <c r="B903" s="22">
        <v>45547</v>
      </c>
      <c r="C903">
        <v>610</v>
      </c>
      <c r="D903">
        <v>630</v>
      </c>
      <c r="E903">
        <v>610</v>
      </c>
      <c r="F903">
        <v>615.9</v>
      </c>
      <c r="G903">
        <v>13737</v>
      </c>
      <c r="I903" t="s">
        <v>741</v>
      </c>
      <c r="J903" s="22">
        <v>44579</v>
      </c>
      <c r="K903">
        <v>45660.87</v>
      </c>
      <c r="L903">
        <v>45761.21</v>
      </c>
      <c r="M903">
        <v>45469.46</v>
      </c>
      <c r="N903">
        <v>45507.41</v>
      </c>
      <c r="O903">
        <v>78603280</v>
      </c>
    </row>
    <row r="904" spans="1:15" x14ac:dyDescent="0.3">
      <c r="A904" t="s">
        <v>740</v>
      </c>
      <c r="B904" s="22">
        <v>45548</v>
      </c>
      <c r="C904">
        <v>630</v>
      </c>
      <c r="D904">
        <v>639</v>
      </c>
      <c r="E904">
        <v>617.01</v>
      </c>
      <c r="F904">
        <v>620.79</v>
      </c>
      <c r="G904">
        <v>3883</v>
      </c>
      <c r="I904" t="s">
        <v>741</v>
      </c>
      <c r="J904" s="22">
        <v>44578</v>
      </c>
      <c r="K904">
        <v>45739.9</v>
      </c>
      <c r="L904">
        <v>45787.48</v>
      </c>
      <c r="M904">
        <v>45385.97</v>
      </c>
      <c r="N904">
        <v>45612.2</v>
      </c>
      <c r="O904">
        <v>71629937</v>
      </c>
    </row>
    <row r="905" spans="1:15" x14ac:dyDescent="0.3">
      <c r="A905" t="s">
        <v>740</v>
      </c>
      <c r="B905" s="22">
        <v>45551</v>
      </c>
      <c r="C905">
        <v>635</v>
      </c>
      <c r="D905">
        <v>635</v>
      </c>
      <c r="E905">
        <v>610</v>
      </c>
      <c r="F905">
        <v>619.98</v>
      </c>
      <c r="G905">
        <v>2125</v>
      </c>
      <c r="I905" t="s">
        <v>741</v>
      </c>
      <c r="J905" s="22">
        <v>44575</v>
      </c>
      <c r="K905">
        <v>45832.79</v>
      </c>
      <c r="L905">
        <v>45989.23</v>
      </c>
      <c r="M905">
        <v>45734.3</v>
      </c>
      <c r="N905">
        <v>45763.45</v>
      </c>
      <c r="O905">
        <v>90202852</v>
      </c>
    </row>
    <row r="906" spans="1:15" x14ac:dyDescent="0.3">
      <c r="A906" t="s">
        <v>740</v>
      </c>
      <c r="B906" s="22">
        <v>45553</v>
      </c>
      <c r="C906">
        <v>628.99</v>
      </c>
      <c r="D906">
        <v>628.99</v>
      </c>
      <c r="E906">
        <v>619</v>
      </c>
      <c r="F906">
        <v>625.09</v>
      </c>
      <c r="G906">
        <v>1832</v>
      </c>
      <c r="I906" t="s">
        <v>741</v>
      </c>
      <c r="J906" s="22">
        <v>44574</v>
      </c>
      <c r="K906">
        <v>45938.81</v>
      </c>
      <c r="L906">
        <v>46002.77</v>
      </c>
      <c r="M906">
        <v>45693.8</v>
      </c>
      <c r="N906">
        <v>45763.199999999997</v>
      </c>
      <c r="O906">
        <v>130512235</v>
      </c>
    </row>
    <row r="907" spans="1:15" x14ac:dyDescent="0.3">
      <c r="A907" t="s">
        <v>740</v>
      </c>
      <c r="B907" s="22">
        <v>45554</v>
      </c>
      <c r="C907">
        <v>629.99</v>
      </c>
      <c r="D907">
        <v>630</v>
      </c>
      <c r="E907">
        <v>620</v>
      </c>
      <c r="F907">
        <v>628.54</v>
      </c>
      <c r="G907">
        <v>2003</v>
      </c>
      <c r="I907" t="s">
        <v>741</v>
      </c>
      <c r="J907" s="22">
        <v>44573</v>
      </c>
      <c r="K907">
        <v>45964.83</v>
      </c>
      <c r="L907">
        <v>46220.4</v>
      </c>
      <c r="M907">
        <v>45871.25</v>
      </c>
      <c r="N907">
        <v>45916.25</v>
      </c>
      <c r="O907">
        <v>125311623</v>
      </c>
    </row>
    <row r="908" spans="1:15" x14ac:dyDescent="0.3">
      <c r="A908" t="s">
        <v>740</v>
      </c>
      <c r="B908" s="22">
        <v>45555</v>
      </c>
      <c r="C908">
        <v>625.1</v>
      </c>
      <c r="D908">
        <v>660</v>
      </c>
      <c r="E908">
        <v>625</v>
      </c>
      <c r="F908">
        <v>634.41999999999996</v>
      </c>
      <c r="G908">
        <v>4697</v>
      </c>
      <c r="I908" t="s">
        <v>741</v>
      </c>
      <c r="J908" s="22">
        <v>44572</v>
      </c>
      <c r="K908">
        <v>45978.38</v>
      </c>
      <c r="L908">
        <v>46055.12</v>
      </c>
      <c r="M908">
        <v>45524.23</v>
      </c>
      <c r="N908">
        <v>45881.13</v>
      </c>
      <c r="O908">
        <v>102284383</v>
      </c>
    </row>
    <row r="909" spans="1:15" x14ac:dyDescent="0.3">
      <c r="A909" t="s">
        <v>740</v>
      </c>
      <c r="B909" s="22">
        <v>45558</v>
      </c>
      <c r="C909">
        <v>636.86</v>
      </c>
      <c r="D909">
        <v>650</v>
      </c>
      <c r="E909">
        <v>636.86</v>
      </c>
      <c r="F909">
        <v>648.30999999999995</v>
      </c>
      <c r="G909">
        <v>6311</v>
      </c>
      <c r="I909" t="s">
        <v>741</v>
      </c>
      <c r="J909" s="22">
        <v>44571</v>
      </c>
      <c r="K909">
        <v>45341.32</v>
      </c>
      <c r="L909">
        <v>45969.63</v>
      </c>
      <c r="M909">
        <v>45205.18</v>
      </c>
      <c r="N909">
        <v>45887.63</v>
      </c>
      <c r="O909">
        <v>126937011</v>
      </c>
    </row>
    <row r="910" spans="1:15" x14ac:dyDescent="0.3">
      <c r="A910" t="s">
        <v>740</v>
      </c>
      <c r="B910" s="22">
        <v>45559</v>
      </c>
      <c r="C910">
        <v>654.51</v>
      </c>
      <c r="D910">
        <v>654.51</v>
      </c>
      <c r="E910">
        <v>641.02</v>
      </c>
      <c r="F910">
        <v>642.87</v>
      </c>
      <c r="G910">
        <v>3269</v>
      </c>
      <c r="I910" t="s">
        <v>741</v>
      </c>
      <c r="J910" s="22">
        <v>44568</v>
      </c>
      <c r="K910">
        <v>44983.94</v>
      </c>
      <c r="L910">
        <v>45364.19</v>
      </c>
      <c r="M910">
        <v>44968.9</v>
      </c>
      <c r="N910">
        <v>45345.65</v>
      </c>
      <c r="O910">
        <v>84438023</v>
      </c>
    </row>
    <row r="911" spans="1:15" x14ac:dyDescent="0.3">
      <c r="A911" t="s">
        <v>740</v>
      </c>
      <c r="B911" s="22">
        <v>45560</v>
      </c>
      <c r="C911">
        <v>644</v>
      </c>
      <c r="D911">
        <v>648.94000000000005</v>
      </c>
      <c r="E911">
        <v>638</v>
      </c>
      <c r="F911">
        <v>647.9</v>
      </c>
      <c r="G911">
        <v>3047</v>
      </c>
      <c r="I911" t="s">
        <v>741</v>
      </c>
      <c r="J911" s="22">
        <v>44567</v>
      </c>
      <c r="K911">
        <v>45366.35</v>
      </c>
      <c r="L911">
        <v>45383.21</v>
      </c>
      <c r="M911">
        <v>45019.24</v>
      </c>
      <c r="N911">
        <v>45082.3</v>
      </c>
      <c r="O911">
        <v>133040796</v>
      </c>
    </row>
    <row r="912" spans="1:15" x14ac:dyDescent="0.3">
      <c r="A912" t="s">
        <v>740</v>
      </c>
      <c r="B912" s="22">
        <v>45561</v>
      </c>
      <c r="C912">
        <v>674</v>
      </c>
      <c r="D912">
        <v>674</v>
      </c>
      <c r="E912">
        <v>650</v>
      </c>
      <c r="F912">
        <v>654.01</v>
      </c>
      <c r="G912">
        <v>2858</v>
      </c>
      <c r="I912" t="s">
        <v>741</v>
      </c>
      <c r="J912" s="22">
        <v>44566</v>
      </c>
      <c r="K912">
        <v>45409.3</v>
      </c>
      <c r="L912">
        <v>45438.16</v>
      </c>
      <c r="M912">
        <v>45237.3</v>
      </c>
      <c r="N912">
        <v>45407.89</v>
      </c>
      <c r="O912">
        <v>96758427</v>
      </c>
    </row>
    <row r="913" spans="1:15" x14ac:dyDescent="0.3">
      <c r="A913" t="s">
        <v>740</v>
      </c>
      <c r="B913" s="22">
        <v>45562</v>
      </c>
      <c r="C913">
        <v>657.01</v>
      </c>
      <c r="D913">
        <v>675</v>
      </c>
      <c r="E913">
        <v>657</v>
      </c>
      <c r="F913">
        <v>665.78</v>
      </c>
      <c r="G913">
        <v>15164</v>
      </c>
      <c r="I913" t="s">
        <v>741</v>
      </c>
      <c r="J913" s="22">
        <v>44565</v>
      </c>
      <c r="K913">
        <v>44997.120000000003</v>
      </c>
      <c r="L913">
        <v>45407.16</v>
      </c>
      <c r="M913">
        <v>44996.09</v>
      </c>
      <c r="N913">
        <v>45390.84</v>
      </c>
      <c r="O913">
        <v>134270525</v>
      </c>
    </row>
    <row r="914" spans="1:15" x14ac:dyDescent="0.3">
      <c r="A914" t="s">
        <v>740</v>
      </c>
      <c r="B914" s="22">
        <v>45565</v>
      </c>
      <c r="C914">
        <v>669.98</v>
      </c>
      <c r="D914">
        <v>670</v>
      </c>
      <c r="E914">
        <v>660</v>
      </c>
      <c r="F914">
        <v>662.53</v>
      </c>
      <c r="G914">
        <v>4547</v>
      </c>
      <c r="I914" t="s">
        <v>741</v>
      </c>
      <c r="J914" s="22">
        <v>44564</v>
      </c>
      <c r="K914">
        <v>44593.11</v>
      </c>
      <c r="L914">
        <v>44906.98</v>
      </c>
      <c r="M914">
        <v>44509.56</v>
      </c>
      <c r="N914">
        <v>44886.89</v>
      </c>
      <c r="O914">
        <v>92829639</v>
      </c>
    </row>
    <row r="915" spans="1:15" x14ac:dyDescent="0.3">
      <c r="A915" t="s">
        <v>740</v>
      </c>
      <c r="B915" s="22">
        <v>45566</v>
      </c>
      <c r="C915">
        <v>669.95</v>
      </c>
      <c r="D915">
        <v>669.95</v>
      </c>
      <c r="E915">
        <v>636</v>
      </c>
      <c r="F915">
        <v>665.01</v>
      </c>
      <c r="G915">
        <v>4249</v>
      </c>
      <c r="I915" t="s">
        <v>741</v>
      </c>
      <c r="J915" s="22">
        <v>44561</v>
      </c>
      <c r="K915">
        <v>44426.7</v>
      </c>
      <c r="L915">
        <v>44649.03</v>
      </c>
      <c r="M915">
        <v>44307.27</v>
      </c>
      <c r="N915">
        <v>44596.07</v>
      </c>
      <c r="O915">
        <v>153756188</v>
      </c>
    </row>
    <row r="916" spans="1:15" x14ac:dyDescent="0.3">
      <c r="A916" t="s">
        <v>740</v>
      </c>
      <c r="B916" s="22">
        <v>45567</v>
      </c>
      <c r="C916">
        <v>665</v>
      </c>
      <c r="D916">
        <v>669</v>
      </c>
      <c r="E916">
        <v>650.9</v>
      </c>
      <c r="F916">
        <v>656.96</v>
      </c>
      <c r="G916">
        <v>4304</v>
      </c>
      <c r="I916" t="s">
        <v>741</v>
      </c>
      <c r="J916" s="22">
        <v>44560</v>
      </c>
      <c r="K916">
        <v>44433.86</v>
      </c>
      <c r="L916">
        <v>44595.85</v>
      </c>
      <c r="M916">
        <v>44319.83</v>
      </c>
      <c r="N916">
        <v>44416.2</v>
      </c>
      <c r="O916">
        <v>121310195</v>
      </c>
    </row>
    <row r="917" spans="1:15" x14ac:dyDescent="0.3">
      <c r="A917" t="s">
        <v>740</v>
      </c>
      <c r="B917" s="22">
        <v>45568</v>
      </c>
      <c r="C917">
        <v>668</v>
      </c>
      <c r="D917">
        <v>668</v>
      </c>
      <c r="E917">
        <v>661</v>
      </c>
      <c r="F917">
        <v>662.52</v>
      </c>
      <c r="G917">
        <v>3364</v>
      </c>
      <c r="I917" t="s">
        <v>741</v>
      </c>
      <c r="J917" s="22">
        <v>44559</v>
      </c>
      <c r="K917">
        <v>44003.77</v>
      </c>
      <c r="L917">
        <v>44267.199999999997</v>
      </c>
      <c r="M917">
        <v>43941.64</v>
      </c>
      <c r="N917">
        <v>44260.11</v>
      </c>
      <c r="O917">
        <v>136249887</v>
      </c>
    </row>
    <row r="918" spans="1:15" x14ac:dyDescent="0.3">
      <c r="A918" t="s">
        <v>740</v>
      </c>
      <c r="B918" s="22">
        <v>45569</v>
      </c>
      <c r="C918">
        <v>661.99</v>
      </c>
      <c r="D918">
        <v>672</v>
      </c>
      <c r="E918">
        <v>660</v>
      </c>
      <c r="F918">
        <v>663.55</v>
      </c>
      <c r="G918">
        <v>3010</v>
      </c>
      <c r="I918" t="s">
        <v>741</v>
      </c>
      <c r="J918" s="22">
        <v>44558</v>
      </c>
      <c r="K918">
        <v>43967.77</v>
      </c>
      <c r="L918">
        <v>44117.17</v>
      </c>
      <c r="M918">
        <v>43906.26</v>
      </c>
      <c r="N918">
        <v>44043.74</v>
      </c>
      <c r="O918">
        <v>63135884</v>
      </c>
    </row>
    <row r="919" spans="1:15" x14ac:dyDescent="0.3">
      <c r="A919" t="s">
        <v>740</v>
      </c>
      <c r="B919" s="22">
        <v>45572</v>
      </c>
      <c r="C919">
        <v>681</v>
      </c>
      <c r="D919">
        <v>689</v>
      </c>
      <c r="E919">
        <v>668</v>
      </c>
      <c r="F919">
        <v>677.25</v>
      </c>
      <c r="G919">
        <v>57835</v>
      </c>
      <c r="I919" t="s">
        <v>741</v>
      </c>
      <c r="J919" s="22">
        <v>44557</v>
      </c>
      <c r="K919">
        <v>44131.22</v>
      </c>
      <c r="L919">
        <v>44171.96</v>
      </c>
      <c r="M919">
        <v>43846.01</v>
      </c>
      <c r="N919">
        <v>43913.440000000002</v>
      </c>
      <c r="O919">
        <v>53456464</v>
      </c>
    </row>
    <row r="920" spans="1:15" x14ac:dyDescent="0.3">
      <c r="A920" t="s">
        <v>740</v>
      </c>
      <c r="B920" s="22">
        <v>45573</v>
      </c>
      <c r="C920">
        <v>682</v>
      </c>
      <c r="D920">
        <v>685</v>
      </c>
      <c r="E920">
        <v>672</v>
      </c>
      <c r="F920">
        <v>672.98</v>
      </c>
      <c r="G920">
        <v>7413</v>
      </c>
      <c r="I920" t="s">
        <v>741</v>
      </c>
      <c r="J920" s="22">
        <v>44554</v>
      </c>
      <c r="K920">
        <v>44283.51</v>
      </c>
      <c r="L920">
        <v>44468.89</v>
      </c>
      <c r="M920">
        <v>44040.84</v>
      </c>
      <c r="N920">
        <v>44118.39</v>
      </c>
      <c r="O920">
        <v>70961849</v>
      </c>
    </row>
    <row r="921" spans="1:15" x14ac:dyDescent="0.3">
      <c r="A921" t="s">
        <v>740</v>
      </c>
      <c r="B921" s="22">
        <v>45574</v>
      </c>
      <c r="C921">
        <v>680</v>
      </c>
      <c r="D921">
        <v>688</v>
      </c>
      <c r="E921">
        <v>675.01</v>
      </c>
      <c r="F921">
        <v>679.97</v>
      </c>
      <c r="G921">
        <v>35068</v>
      </c>
      <c r="I921" t="s">
        <v>741</v>
      </c>
      <c r="J921" s="22">
        <v>44553</v>
      </c>
      <c r="K921">
        <v>44234.48</v>
      </c>
      <c r="L921">
        <v>44447.73</v>
      </c>
      <c r="M921">
        <v>44108.69</v>
      </c>
      <c r="N921">
        <v>44266.9</v>
      </c>
      <c r="O921">
        <v>85053428</v>
      </c>
    </row>
    <row r="922" spans="1:15" x14ac:dyDescent="0.3">
      <c r="A922" t="s">
        <v>740</v>
      </c>
      <c r="B922" s="22">
        <v>45575</v>
      </c>
      <c r="C922">
        <v>685</v>
      </c>
      <c r="D922">
        <v>685</v>
      </c>
      <c r="E922">
        <v>675.01</v>
      </c>
      <c r="F922">
        <v>683.57</v>
      </c>
      <c r="G922">
        <v>4933</v>
      </c>
      <c r="I922" t="s">
        <v>741</v>
      </c>
      <c r="J922" s="22">
        <v>44552</v>
      </c>
      <c r="K922">
        <v>44235.88</v>
      </c>
      <c r="L922">
        <v>44292.91</v>
      </c>
      <c r="M922">
        <v>44091.199999999997</v>
      </c>
      <c r="N922">
        <v>44174.97</v>
      </c>
      <c r="O922">
        <v>68020357</v>
      </c>
    </row>
    <row r="923" spans="1:15" x14ac:dyDescent="0.3">
      <c r="A923" t="s">
        <v>740</v>
      </c>
      <c r="B923" s="22">
        <v>45576</v>
      </c>
      <c r="C923">
        <v>700</v>
      </c>
      <c r="D923">
        <v>751.93</v>
      </c>
      <c r="E923">
        <v>700</v>
      </c>
      <c r="F923">
        <v>751.93</v>
      </c>
      <c r="G923">
        <v>58921</v>
      </c>
      <c r="I923" t="s">
        <v>741</v>
      </c>
      <c r="J923" s="22">
        <v>44551</v>
      </c>
      <c r="K923">
        <v>44416.84</v>
      </c>
      <c r="L923">
        <v>44594.66</v>
      </c>
      <c r="M923">
        <v>44118.19</v>
      </c>
      <c r="N923">
        <v>44177.07</v>
      </c>
      <c r="O923">
        <v>98460875</v>
      </c>
    </row>
    <row r="924" spans="1:15" x14ac:dyDescent="0.3">
      <c r="A924" t="s">
        <v>740</v>
      </c>
      <c r="B924" s="22">
        <v>45579</v>
      </c>
      <c r="C924">
        <v>770</v>
      </c>
      <c r="D924">
        <v>819.99</v>
      </c>
      <c r="E924">
        <v>770</v>
      </c>
      <c r="F924">
        <v>814.35</v>
      </c>
      <c r="G924">
        <v>58905</v>
      </c>
      <c r="I924" t="s">
        <v>741</v>
      </c>
      <c r="J924" s="22">
        <v>44550</v>
      </c>
      <c r="K924">
        <v>43926.85</v>
      </c>
      <c r="L924">
        <v>44484.76</v>
      </c>
      <c r="M924">
        <v>43808.84</v>
      </c>
      <c r="N924">
        <v>44339.95</v>
      </c>
      <c r="O924">
        <v>118592687</v>
      </c>
    </row>
    <row r="925" spans="1:15" x14ac:dyDescent="0.3">
      <c r="A925" t="s">
        <v>740</v>
      </c>
      <c r="B925" s="22">
        <v>45580</v>
      </c>
      <c r="C925">
        <v>818.99</v>
      </c>
      <c r="D925">
        <v>820</v>
      </c>
      <c r="E925">
        <v>790</v>
      </c>
      <c r="F925">
        <v>790.82</v>
      </c>
      <c r="G925">
        <v>21107</v>
      </c>
      <c r="I925" t="s">
        <v>741</v>
      </c>
      <c r="J925" s="22">
        <v>44547</v>
      </c>
      <c r="K925">
        <v>43728.23</v>
      </c>
      <c r="L925">
        <v>44000.95</v>
      </c>
      <c r="M925">
        <v>43556.58</v>
      </c>
      <c r="N925">
        <v>43900.68</v>
      </c>
      <c r="O925">
        <v>105080742</v>
      </c>
    </row>
    <row r="926" spans="1:15" x14ac:dyDescent="0.3">
      <c r="A926" t="s">
        <v>740</v>
      </c>
      <c r="B926" s="22">
        <v>45581</v>
      </c>
      <c r="C926">
        <v>791.01</v>
      </c>
      <c r="D926">
        <v>799</v>
      </c>
      <c r="E926">
        <v>783</v>
      </c>
      <c r="F926">
        <v>787.49</v>
      </c>
      <c r="G926">
        <v>9386</v>
      </c>
      <c r="I926" t="s">
        <v>741</v>
      </c>
      <c r="J926" s="22">
        <v>44546</v>
      </c>
      <c r="K926">
        <v>44386.96</v>
      </c>
      <c r="L926">
        <v>44395.96</v>
      </c>
      <c r="M926">
        <v>43605.96</v>
      </c>
      <c r="N926">
        <v>43731.199999999997</v>
      </c>
      <c r="O926">
        <v>124153448</v>
      </c>
    </row>
    <row r="927" spans="1:15" x14ac:dyDescent="0.3">
      <c r="A927" t="s">
        <v>740</v>
      </c>
      <c r="B927" s="22">
        <v>45582</v>
      </c>
      <c r="C927">
        <v>798.99</v>
      </c>
      <c r="D927">
        <v>798.99</v>
      </c>
      <c r="E927">
        <v>775</v>
      </c>
      <c r="F927">
        <v>788.1</v>
      </c>
      <c r="G927">
        <v>3095</v>
      </c>
      <c r="I927" t="s">
        <v>741</v>
      </c>
      <c r="J927" s="22">
        <v>44545</v>
      </c>
      <c r="K927">
        <v>43771.5</v>
      </c>
      <c r="L927">
        <v>44507.51</v>
      </c>
      <c r="M927">
        <v>43672.480000000003</v>
      </c>
      <c r="N927">
        <v>44366.86</v>
      </c>
      <c r="O927">
        <v>178349476</v>
      </c>
    </row>
    <row r="928" spans="1:15" x14ac:dyDescent="0.3">
      <c r="A928" t="s">
        <v>740</v>
      </c>
      <c r="B928" s="22">
        <v>45583</v>
      </c>
      <c r="C928">
        <v>797.99</v>
      </c>
      <c r="D928">
        <v>800</v>
      </c>
      <c r="E928">
        <v>775.2</v>
      </c>
      <c r="F928">
        <v>791.85</v>
      </c>
      <c r="G928">
        <v>3725</v>
      </c>
      <c r="I928" t="s">
        <v>741</v>
      </c>
      <c r="J928" s="22">
        <v>44544</v>
      </c>
      <c r="K928">
        <v>43017.57</v>
      </c>
      <c r="L928">
        <v>43265.8</v>
      </c>
      <c r="M928">
        <v>42710.12</v>
      </c>
      <c r="N928">
        <v>43246.71</v>
      </c>
      <c r="O928">
        <v>92577271</v>
      </c>
    </row>
    <row r="929" spans="1:15" x14ac:dyDescent="0.3">
      <c r="A929" t="s">
        <v>740</v>
      </c>
      <c r="B929" s="22">
        <v>45586</v>
      </c>
      <c r="C929">
        <v>780</v>
      </c>
      <c r="D929">
        <v>818</v>
      </c>
      <c r="E929">
        <v>780</v>
      </c>
      <c r="F929">
        <v>806.14</v>
      </c>
      <c r="G929">
        <v>14285</v>
      </c>
      <c r="I929" t="s">
        <v>741</v>
      </c>
      <c r="J929" s="22">
        <v>44543</v>
      </c>
      <c r="K929">
        <v>43427.61</v>
      </c>
      <c r="L929">
        <v>43478.62</v>
      </c>
      <c r="M929">
        <v>42803.83</v>
      </c>
      <c r="N929">
        <v>42876.37</v>
      </c>
      <c r="O929">
        <v>71267282</v>
      </c>
    </row>
    <row r="930" spans="1:15" x14ac:dyDescent="0.3">
      <c r="A930" t="s">
        <v>740</v>
      </c>
      <c r="B930" s="22">
        <v>45587</v>
      </c>
      <c r="C930">
        <v>808</v>
      </c>
      <c r="D930">
        <v>850</v>
      </c>
      <c r="E930">
        <v>799</v>
      </c>
      <c r="F930">
        <v>844.72</v>
      </c>
      <c r="G930">
        <v>20948</v>
      </c>
      <c r="I930" t="s">
        <v>741</v>
      </c>
      <c r="J930" s="22">
        <v>44540</v>
      </c>
      <c r="K930">
        <v>43592.01</v>
      </c>
      <c r="L930">
        <v>43607.51</v>
      </c>
      <c r="M930">
        <v>43044.99</v>
      </c>
      <c r="N930">
        <v>43395.78</v>
      </c>
      <c r="O930">
        <v>82480882</v>
      </c>
    </row>
    <row r="931" spans="1:15" x14ac:dyDescent="0.3">
      <c r="A931" t="s">
        <v>740</v>
      </c>
      <c r="B931" s="22">
        <v>45588</v>
      </c>
      <c r="C931">
        <v>860</v>
      </c>
      <c r="D931">
        <v>860</v>
      </c>
      <c r="E931">
        <v>827</v>
      </c>
      <c r="F931">
        <v>831.28</v>
      </c>
      <c r="G931">
        <v>9953</v>
      </c>
      <c r="I931" t="s">
        <v>741</v>
      </c>
      <c r="J931" s="22">
        <v>44539</v>
      </c>
      <c r="K931">
        <v>43975.4</v>
      </c>
      <c r="L931">
        <v>43997.73</v>
      </c>
      <c r="M931">
        <v>43273.760000000002</v>
      </c>
      <c r="N931">
        <v>43518.84</v>
      </c>
      <c r="O931">
        <v>97403386</v>
      </c>
    </row>
    <row r="932" spans="1:15" x14ac:dyDescent="0.3">
      <c r="A932" t="s">
        <v>740</v>
      </c>
      <c r="B932" s="22">
        <v>45589</v>
      </c>
      <c r="C932">
        <v>830</v>
      </c>
      <c r="D932">
        <v>830</v>
      </c>
      <c r="E932">
        <v>751</v>
      </c>
      <c r="F932">
        <v>820.3</v>
      </c>
      <c r="G932">
        <v>6589</v>
      </c>
      <c r="I932" t="s">
        <v>741</v>
      </c>
      <c r="J932" s="22">
        <v>44538</v>
      </c>
      <c r="K932">
        <v>44059.9</v>
      </c>
      <c r="L932">
        <v>44139.22</v>
      </c>
      <c r="M932">
        <v>43652.29</v>
      </c>
      <c r="N932">
        <v>43846.87</v>
      </c>
      <c r="O932">
        <v>73487620</v>
      </c>
    </row>
    <row r="933" spans="1:15" x14ac:dyDescent="0.3">
      <c r="A933" t="s">
        <v>740</v>
      </c>
      <c r="B933" s="22">
        <v>45590</v>
      </c>
      <c r="C933">
        <v>830</v>
      </c>
      <c r="D933">
        <v>895</v>
      </c>
      <c r="E933">
        <v>813</v>
      </c>
      <c r="F933">
        <v>828.58</v>
      </c>
      <c r="G933">
        <v>5672</v>
      </c>
      <c r="I933" t="s">
        <v>741</v>
      </c>
      <c r="J933" s="22">
        <v>44537</v>
      </c>
      <c r="K933">
        <v>43358.74</v>
      </c>
      <c r="L933">
        <v>44066.16</v>
      </c>
      <c r="M933">
        <v>43334.94</v>
      </c>
      <c r="N933">
        <v>43853.49</v>
      </c>
      <c r="O933">
        <v>89333224</v>
      </c>
    </row>
    <row r="934" spans="1:15" x14ac:dyDescent="0.3">
      <c r="A934" t="s">
        <v>740</v>
      </c>
      <c r="B934" s="22">
        <v>45593</v>
      </c>
      <c r="C934">
        <v>814.5</v>
      </c>
      <c r="D934">
        <v>820</v>
      </c>
      <c r="E934">
        <v>750</v>
      </c>
      <c r="F934">
        <v>804.39</v>
      </c>
      <c r="G934">
        <v>6263</v>
      </c>
      <c r="I934" t="s">
        <v>741</v>
      </c>
      <c r="J934" s="22">
        <v>44536</v>
      </c>
      <c r="K934">
        <v>43382.22</v>
      </c>
      <c r="L934">
        <v>43556.27</v>
      </c>
      <c r="M934">
        <v>42972.02</v>
      </c>
      <c r="N934">
        <v>43280.77</v>
      </c>
      <c r="O934">
        <v>74061338</v>
      </c>
    </row>
    <row r="935" spans="1:15" x14ac:dyDescent="0.3">
      <c r="A935" t="s">
        <v>740</v>
      </c>
      <c r="B935" s="22">
        <v>45594</v>
      </c>
      <c r="C935">
        <v>804.65</v>
      </c>
      <c r="D935">
        <v>825</v>
      </c>
      <c r="E935">
        <v>798</v>
      </c>
      <c r="F935">
        <v>816.61</v>
      </c>
      <c r="G935">
        <v>2398</v>
      </c>
      <c r="I935" t="s">
        <v>741</v>
      </c>
      <c r="J935" s="22">
        <v>44533</v>
      </c>
      <c r="K935">
        <v>42881.87</v>
      </c>
      <c r="L935">
        <v>43590.86</v>
      </c>
      <c r="M935">
        <v>42752.76</v>
      </c>
      <c r="N935">
        <v>43232.83</v>
      </c>
      <c r="O935">
        <v>139331967</v>
      </c>
    </row>
    <row r="936" spans="1:15" x14ac:dyDescent="0.3">
      <c r="A936" t="s">
        <v>740</v>
      </c>
      <c r="B936" s="22">
        <v>45595</v>
      </c>
      <c r="C936">
        <v>825</v>
      </c>
      <c r="D936">
        <v>880</v>
      </c>
      <c r="E936">
        <v>807</v>
      </c>
      <c r="F936">
        <v>862.12</v>
      </c>
      <c r="G936">
        <v>63036</v>
      </c>
      <c r="I936" t="s">
        <v>741</v>
      </c>
      <c r="J936" s="22">
        <v>44532</v>
      </c>
      <c r="K936">
        <v>45225.08</v>
      </c>
      <c r="L936">
        <v>45225.08</v>
      </c>
      <c r="M936">
        <v>43086.91</v>
      </c>
      <c r="N936">
        <v>43234.15</v>
      </c>
      <c r="O936">
        <v>213437001</v>
      </c>
    </row>
    <row r="937" spans="1:15" x14ac:dyDescent="0.3">
      <c r="A937" t="s">
        <v>740</v>
      </c>
      <c r="B937" s="22">
        <v>45596</v>
      </c>
      <c r="C937">
        <v>876.01</v>
      </c>
      <c r="D937">
        <v>876.01</v>
      </c>
      <c r="E937">
        <v>838.5</v>
      </c>
      <c r="F937">
        <v>847.23</v>
      </c>
      <c r="G937">
        <v>21565</v>
      </c>
      <c r="I937" t="s">
        <v>741</v>
      </c>
      <c r="J937" s="22">
        <v>44531</v>
      </c>
      <c r="K937">
        <v>45218.91</v>
      </c>
      <c r="L937">
        <v>45460.73</v>
      </c>
      <c r="M937">
        <v>45150.720000000001</v>
      </c>
      <c r="N937">
        <v>45369.14</v>
      </c>
      <c r="O937">
        <v>85036666</v>
      </c>
    </row>
    <row r="938" spans="1:15" x14ac:dyDescent="0.3">
      <c r="A938" t="s">
        <v>740</v>
      </c>
      <c r="B938" s="22">
        <v>45597</v>
      </c>
      <c r="C938">
        <v>839.02</v>
      </c>
      <c r="D938">
        <v>875</v>
      </c>
      <c r="E938">
        <v>837</v>
      </c>
      <c r="F938">
        <v>841.8</v>
      </c>
      <c r="G938">
        <v>8463</v>
      </c>
      <c r="I938" t="s">
        <v>741</v>
      </c>
      <c r="J938" s="22">
        <v>44530</v>
      </c>
      <c r="K938">
        <v>45511.46</v>
      </c>
      <c r="L938">
        <v>45757.599999999999</v>
      </c>
      <c r="M938">
        <v>44727.96</v>
      </c>
      <c r="N938">
        <v>45072.38</v>
      </c>
      <c r="O938">
        <v>266877538</v>
      </c>
    </row>
    <row r="939" spans="1:15" x14ac:dyDescent="0.3">
      <c r="A939" t="s">
        <v>740</v>
      </c>
      <c r="B939" s="22">
        <v>45600</v>
      </c>
      <c r="C939">
        <v>841.8</v>
      </c>
      <c r="D939">
        <v>841.8</v>
      </c>
      <c r="E939">
        <v>820.02</v>
      </c>
      <c r="F939">
        <v>833.07</v>
      </c>
      <c r="G939">
        <v>15776</v>
      </c>
      <c r="I939" t="s">
        <v>741</v>
      </c>
      <c r="J939" s="22">
        <v>44529</v>
      </c>
      <c r="K939">
        <v>44027.519999999997</v>
      </c>
      <c r="L939">
        <v>45416.99</v>
      </c>
      <c r="M939">
        <v>43933.5</v>
      </c>
      <c r="N939">
        <v>45330.05</v>
      </c>
      <c r="O939">
        <v>109625271</v>
      </c>
    </row>
    <row r="940" spans="1:15" x14ac:dyDescent="0.3">
      <c r="A940" t="s">
        <v>740</v>
      </c>
      <c r="B940" s="22">
        <v>45601</v>
      </c>
      <c r="C940">
        <v>839</v>
      </c>
      <c r="D940">
        <v>865</v>
      </c>
      <c r="E940">
        <v>834</v>
      </c>
      <c r="F940">
        <v>857.6</v>
      </c>
      <c r="G940">
        <v>14520</v>
      </c>
      <c r="I940" t="s">
        <v>741</v>
      </c>
      <c r="J940" s="22">
        <v>44526</v>
      </c>
      <c r="K940">
        <v>43939.74</v>
      </c>
      <c r="L940">
        <v>44333.71</v>
      </c>
      <c r="M940">
        <v>43735.71</v>
      </c>
      <c r="N940">
        <v>44114.16</v>
      </c>
      <c r="O940">
        <v>116969213</v>
      </c>
    </row>
    <row r="941" spans="1:15" x14ac:dyDescent="0.3">
      <c r="A941" t="s">
        <v>740</v>
      </c>
      <c r="B941" s="22">
        <v>45602</v>
      </c>
      <c r="C941">
        <v>870</v>
      </c>
      <c r="D941">
        <v>890</v>
      </c>
      <c r="E941">
        <v>865</v>
      </c>
      <c r="F941">
        <v>887.4</v>
      </c>
      <c r="G941">
        <v>22786</v>
      </c>
      <c r="I941" t="s">
        <v>741</v>
      </c>
      <c r="J941" s="22">
        <v>44525</v>
      </c>
      <c r="K941">
        <v>44412.88</v>
      </c>
      <c r="L941">
        <v>44516.82</v>
      </c>
      <c r="M941">
        <v>43734.79</v>
      </c>
      <c r="N941">
        <v>43935.75</v>
      </c>
      <c r="O941">
        <v>97335744</v>
      </c>
    </row>
    <row r="942" spans="1:15" x14ac:dyDescent="0.3">
      <c r="A942" t="s">
        <v>740</v>
      </c>
      <c r="B942" s="22">
        <v>45603</v>
      </c>
      <c r="C942">
        <v>887.4</v>
      </c>
      <c r="D942">
        <v>900</v>
      </c>
      <c r="E942">
        <v>880.1</v>
      </c>
      <c r="F942">
        <v>888.84</v>
      </c>
      <c r="G942">
        <v>13103</v>
      </c>
      <c r="I942" t="s">
        <v>741</v>
      </c>
      <c r="J942" s="22">
        <v>44524</v>
      </c>
      <c r="K942">
        <v>44952.92</v>
      </c>
      <c r="L942">
        <v>44984.28</v>
      </c>
      <c r="M942">
        <v>44207.83</v>
      </c>
      <c r="N942">
        <v>44363.7</v>
      </c>
      <c r="O942">
        <v>140130347</v>
      </c>
    </row>
    <row r="943" spans="1:15" x14ac:dyDescent="0.3">
      <c r="A943" t="s">
        <v>740</v>
      </c>
      <c r="B943" s="22">
        <v>45604</v>
      </c>
      <c r="C943">
        <v>888.85</v>
      </c>
      <c r="D943">
        <v>916</v>
      </c>
      <c r="E943">
        <v>885</v>
      </c>
      <c r="F943">
        <v>885.81</v>
      </c>
      <c r="G943">
        <v>20865</v>
      </c>
      <c r="I943" t="s">
        <v>741</v>
      </c>
      <c r="J943" s="22">
        <v>44523</v>
      </c>
      <c r="K943">
        <v>45842.98</v>
      </c>
      <c r="L943">
        <v>45916.28</v>
      </c>
      <c r="M943">
        <v>44881.11</v>
      </c>
      <c r="N943">
        <v>44948.52</v>
      </c>
      <c r="O943">
        <v>110558838</v>
      </c>
    </row>
    <row r="944" spans="1:15" x14ac:dyDescent="0.3">
      <c r="A944" t="s">
        <v>740</v>
      </c>
      <c r="B944" s="22">
        <v>45607</v>
      </c>
      <c r="C944">
        <v>860</v>
      </c>
      <c r="D944">
        <v>863.99</v>
      </c>
      <c r="E944">
        <v>855.3</v>
      </c>
      <c r="F944">
        <v>859</v>
      </c>
      <c r="G944">
        <v>8202</v>
      </c>
      <c r="I944" t="s">
        <v>741</v>
      </c>
      <c r="J944" s="22">
        <v>44522</v>
      </c>
      <c r="K944">
        <v>46528.03</v>
      </c>
      <c r="L944">
        <v>46602.59</v>
      </c>
      <c r="M944">
        <v>45716.6</v>
      </c>
      <c r="N944">
        <v>45745</v>
      </c>
      <c r="O944">
        <v>126432858</v>
      </c>
    </row>
    <row r="945" spans="1:15" x14ac:dyDescent="0.3">
      <c r="A945" t="s">
        <v>740</v>
      </c>
      <c r="B945" s="22">
        <v>45608</v>
      </c>
      <c r="C945">
        <v>862.99</v>
      </c>
      <c r="D945">
        <v>874.9</v>
      </c>
      <c r="E945">
        <v>860.1</v>
      </c>
      <c r="F945">
        <v>869.96</v>
      </c>
      <c r="G945">
        <v>12977</v>
      </c>
      <c r="I945" t="s">
        <v>741</v>
      </c>
      <c r="J945" s="22">
        <v>44519</v>
      </c>
      <c r="K945">
        <v>46055.11</v>
      </c>
      <c r="L945">
        <v>46601.79</v>
      </c>
      <c r="M945">
        <v>46001.41</v>
      </c>
      <c r="N945">
        <v>46489.41</v>
      </c>
      <c r="O945">
        <v>128242556</v>
      </c>
    </row>
    <row r="946" spans="1:15" x14ac:dyDescent="0.3">
      <c r="A946" t="s">
        <v>740</v>
      </c>
      <c r="B946" s="22">
        <v>45609</v>
      </c>
      <c r="C946">
        <v>869.96</v>
      </c>
      <c r="D946">
        <v>872.15</v>
      </c>
      <c r="E946">
        <v>850</v>
      </c>
      <c r="F946">
        <v>868.19</v>
      </c>
      <c r="G946">
        <v>4093</v>
      </c>
      <c r="I946" t="s">
        <v>741</v>
      </c>
      <c r="J946" s="22">
        <v>44518</v>
      </c>
      <c r="K946">
        <v>46097.51</v>
      </c>
      <c r="L946">
        <v>46293.08</v>
      </c>
      <c r="M946">
        <v>45728.42</v>
      </c>
      <c r="N946">
        <v>46110.5</v>
      </c>
      <c r="O946">
        <v>86439288</v>
      </c>
    </row>
    <row r="947" spans="1:15" x14ac:dyDescent="0.3">
      <c r="A947" t="s">
        <v>740</v>
      </c>
      <c r="B947" s="22">
        <v>45610</v>
      </c>
      <c r="C947">
        <v>860</v>
      </c>
      <c r="D947">
        <v>874.99</v>
      </c>
      <c r="E947">
        <v>859</v>
      </c>
      <c r="F947">
        <v>861.63</v>
      </c>
      <c r="G947">
        <v>5180</v>
      </c>
      <c r="I947" t="s">
        <v>741</v>
      </c>
      <c r="J947" s="22">
        <v>44517</v>
      </c>
      <c r="K947">
        <v>46637.46</v>
      </c>
      <c r="L947">
        <v>46655.9</v>
      </c>
      <c r="M947">
        <v>46069.599999999999</v>
      </c>
      <c r="N947">
        <v>46194.42</v>
      </c>
      <c r="O947">
        <v>93572103</v>
      </c>
    </row>
    <row r="948" spans="1:15" x14ac:dyDescent="0.3">
      <c r="A948" t="s">
        <v>740</v>
      </c>
      <c r="B948" s="22">
        <v>45611</v>
      </c>
      <c r="C948">
        <v>870</v>
      </c>
      <c r="D948">
        <v>870</v>
      </c>
      <c r="E948">
        <v>859.11</v>
      </c>
      <c r="F948">
        <v>861.09</v>
      </c>
      <c r="G948">
        <v>6243</v>
      </c>
      <c r="I948" t="s">
        <v>741</v>
      </c>
      <c r="J948" s="22">
        <v>44516</v>
      </c>
      <c r="K948">
        <v>45870.04</v>
      </c>
      <c r="L948">
        <v>46628.7</v>
      </c>
      <c r="M948">
        <v>45870.04</v>
      </c>
      <c r="N948">
        <v>46542.91</v>
      </c>
      <c r="O948">
        <v>96445193</v>
      </c>
    </row>
    <row r="949" spans="1:15" x14ac:dyDescent="0.3">
      <c r="A949" t="s">
        <v>740</v>
      </c>
      <c r="B949" s="22">
        <v>45614</v>
      </c>
      <c r="C949">
        <v>873.9</v>
      </c>
      <c r="D949">
        <v>873.99</v>
      </c>
      <c r="E949">
        <v>860</v>
      </c>
      <c r="F949">
        <v>860.37</v>
      </c>
      <c r="G949">
        <v>3608</v>
      </c>
      <c r="I949" t="s">
        <v>741</v>
      </c>
      <c r="J949" s="22">
        <v>44515</v>
      </c>
      <c r="K949">
        <v>45670.91</v>
      </c>
      <c r="L949">
        <v>45910.96</v>
      </c>
      <c r="M949">
        <v>45544.99</v>
      </c>
      <c r="N949">
        <v>45736.26</v>
      </c>
      <c r="O949">
        <v>57496942</v>
      </c>
    </row>
    <row r="950" spans="1:15" x14ac:dyDescent="0.3">
      <c r="A950" t="s">
        <v>740</v>
      </c>
      <c r="B950" s="22">
        <v>45615</v>
      </c>
      <c r="C950">
        <v>868</v>
      </c>
      <c r="D950">
        <v>869</v>
      </c>
      <c r="E950">
        <v>781</v>
      </c>
      <c r="F950">
        <v>860.2</v>
      </c>
      <c r="G950">
        <v>3848</v>
      </c>
      <c r="I950" t="s">
        <v>741</v>
      </c>
      <c r="J950" s="22">
        <v>44512</v>
      </c>
      <c r="K950">
        <v>46341.24</v>
      </c>
      <c r="L950">
        <v>46409.760000000002</v>
      </c>
      <c r="M950">
        <v>45706.42</v>
      </c>
      <c r="N950">
        <v>45749.15</v>
      </c>
      <c r="O950">
        <v>83044802</v>
      </c>
    </row>
    <row r="951" spans="1:15" x14ac:dyDescent="0.3">
      <c r="A951" t="s">
        <v>740</v>
      </c>
      <c r="B951" s="22">
        <v>45616</v>
      </c>
      <c r="C951">
        <v>864</v>
      </c>
      <c r="D951">
        <v>865</v>
      </c>
      <c r="E951">
        <v>856.05</v>
      </c>
      <c r="F951">
        <v>859.94</v>
      </c>
      <c r="G951">
        <v>3149</v>
      </c>
      <c r="I951" t="s">
        <v>741</v>
      </c>
      <c r="J951" s="22">
        <v>44511</v>
      </c>
      <c r="K951">
        <v>46675.68</v>
      </c>
      <c r="L951">
        <v>46843.69</v>
      </c>
      <c r="M951">
        <v>46323.19</v>
      </c>
      <c r="N951">
        <v>46348.18</v>
      </c>
      <c r="O951">
        <v>83981243</v>
      </c>
    </row>
    <row r="952" spans="1:15" x14ac:dyDescent="0.3">
      <c r="A952" t="s">
        <v>740</v>
      </c>
      <c r="B952" s="22">
        <v>45617</v>
      </c>
      <c r="C952">
        <v>862</v>
      </c>
      <c r="D952">
        <v>865</v>
      </c>
      <c r="E952">
        <v>855</v>
      </c>
      <c r="F952">
        <v>863.02</v>
      </c>
      <c r="G952">
        <v>4931</v>
      </c>
      <c r="I952" t="s">
        <v>741</v>
      </c>
      <c r="J952" s="22">
        <v>44510</v>
      </c>
      <c r="K952">
        <v>46548.41</v>
      </c>
      <c r="L952">
        <v>46755.5</v>
      </c>
      <c r="M952">
        <v>46422.28</v>
      </c>
      <c r="N952">
        <v>46629.88</v>
      </c>
      <c r="O952">
        <v>84042266</v>
      </c>
    </row>
    <row r="953" spans="1:15" x14ac:dyDescent="0.3">
      <c r="A953" t="s">
        <v>740</v>
      </c>
      <c r="B953" s="22">
        <v>45618</v>
      </c>
      <c r="C953">
        <v>864.9</v>
      </c>
      <c r="D953">
        <v>864.9</v>
      </c>
      <c r="E953">
        <v>851.05</v>
      </c>
      <c r="F953">
        <v>855.67</v>
      </c>
      <c r="G953">
        <v>4107</v>
      </c>
      <c r="I953" t="s">
        <v>741</v>
      </c>
      <c r="J953" s="22">
        <v>44509</v>
      </c>
      <c r="K953">
        <v>47145.69</v>
      </c>
      <c r="L953">
        <v>47179.14</v>
      </c>
      <c r="M953">
        <v>46306.91</v>
      </c>
      <c r="N953">
        <v>46399.91</v>
      </c>
      <c r="O953">
        <v>130934628</v>
      </c>
    </row>
    <row r="954" spans="1:15" x14ac:dyDescent="0.3">
      <c r="A954" t="s">
        <v>740</v>
      </c>
      <c r="B954" s="22">
        <v>45621</v>
      </c>
      <c r="C954">
        <v>856</v>
      </c>
      <c r="D954">
        <v>861.99</v>
      </c>
      <c r="E954">
        <v>832.58</v>
      </c>
      <c r="F954">
        <v>852.71</v>
      </c>
      <c r="G954">
        <v>5388</v>
      </c>
      <c r="I954" t="s">
        <v>741</v>
      </c>
      <c r="J954" s="22">
        <v>44508</v>
      </c>
      <c r="K954">
        <v>47301.29</v>
      </c>
      <c r="L954">
        <v>47443.28</v>
      </c>
      <c r="M954">
        <v>47019.74</v>
      </c>
      <c r="N954">
        <v>47115.040000000001</v>
      </c>
      <c r="O954">
        <v>102264574</v>
      </c>
    </row>
    <row r="955" spans="1:15" x14ac:dyDescent="0.3">
      <c r="A955" t="s">
        <v>740</v>
      </c>
      <c r="B955" s="22">
        <v>45622</v>
      </c>
      <c r="C955">
        <v>856</v>
      </c>
      <c r="D955">
        <v>856</v>
      </c>
      <c r="E955">
        <v>816</v>
      </c>
      <c r="F955">
        <v>818.01</v>
      </c>
      <c r="G955">
        <v>10317</v>
      </c>
      <c r="I955" t="s">
        <v>741</v>
      </c>
      <c r="J955" s="22">
        <v>44505</v>
      </c>
      <c r="K955">
        <v>47325.11</v>
      </c>
      <c r="L955">
        <v>47608.46</v>
      </c>
      <c r="M955">
        <v>47184.06</v>
      </c>
      <c r="N955">
        <v>47295.8</v>
      </c>
      <c r="O955">
        <v>150547037</v>
      </c>
    </row>
    <row r="956" spans="1:15" x14ac:dyDescent="0.3">
      <c r="A956" t="s">
        <v>740</v>
      </c>
      <c r="B956" s="22">
        <v>45623</v>
      </c>
      <c r="C956">
        <v>850</v>
      </c>
      <c r="D956">
        <v>869.5</v>
      </c>
      <c r="E956">
        <v>830</v>
      </c>
      <c r="F956">
        <v>858.65</v>
      </c>
      <c r="G956">
        <v>5308</v>
      </c>
      <c r="I956" t="s">
        <v>741</v>
      </c>
      <c r="J956" s="22">
        <v>44504</v>
      </c>
      <c r="K956">
        <v>47075.88</v>
      </c>
      <c r="L956">
        <v>47242.82</v>
      </c>
      <c r="M956">
        <v>46936.480000000003</v>
      </c>
      <c r="N956">
        <v>47219.18</v>
      </c>
      <c r="O956">
        <v>177958705</v>
      </c>
    </row>
    <row r="957" spans="1:15" x14ac:dyDescent="0.3">
      <c r="A957" t="s">
        <v>740</v>
      </c>
      <c r="B957" s="22">
        <v>45624</v>
      </c>
      <c r="C957">
        <v>862</v>
      </c>
      <c r="D957">
        <v>865</v>
      </c>
      <c r="E957">
        <v>850</v>
      </c>
      <c r="F957">
        <v>863.01</v>
      </c>
      <c r="G957">
        <v>2975</v>
      </c>
      <c r="I957" t="s">
        <v>741</v>
      </c>
      <c r="J957" s="22">
        <v>44503</v>
      </c>
      <c r="K957">
        <v>47183.45</v>
      </c>
      <c r="L957">
        <v>47320.07</v>
      </c>
      <c r="M957">
        <v>46968.28</v>
      </c>
      <c r="N957">
        <v>47032.44</v>
      </c>
      <c r="O957">
        <v>165881084</v>
      </c>
    </row>
    <row r="958" spans="1:15" x14ac:dyDescent="0.3">
      <c r="A958" t="s">
        <v>740</v>
      </c>
      <c r="B958" s="22">
        <v>45625</v>
      </c>
      <c r="C958">
        <v>873</v>
      </c>
      <c r="D958">
        <v>873</v>
      </c>
      <c r="E958">
        <v>835</v>
      </c>
      <c r="F958">
        <v>857.73</v>
      </c>
      <c r="G958">
        <v>3415</v>
      </c>
      <c r="I958" t="s">
        <v>741</v>
      </c>
      <c r="J958" s="22">
        <v>44502</v>
      </c>
      <c r="K958">
        <v>47079.06</v>
      </c>
      <c r="L958">
        <v>47314.75</v>
      </c>
      <c r="M958">
        <v>47079.06</v>
      </c>
      <c r="N958">
        <v>47112.92</v>
      </c>
      <c r="O958">
        <v>139279761</v>
      </c>
    </row>
    <row r="959" spans="1:15" x14ac:dyDescent="0.3">
      <c r="A959" t="s">
        <v>740</v>
      </c>
      <c r="B959" s="22">
        <v>45628</v>
      </c>
      <c r="C959">
        <v>865</v>
      </c>
      <c r="D959">
        <v>865</v>
      </c>
      <c r="E959">
        <v>848.01</v>
      </c>
      <c r="F959">
        <v>854.85</v>
      </c>
      <c r="G959">
        <v>10173</v>
      </c>
      <c r="I959" t="s">
        <v>741</v>
      </c>
      <c r="J959" s="22">
        <v>44501</v>
      </c>
      <c r="K959">
        <v>46551.91</v>
      </c>
      <c r="L959">
        <v>47257.13</v>
      </c>
      <c r="M959">
        <v>46551.91</v>
      </c>
      <c r="N959">
        <v>46974.78</v>
      </c>
      <c r="O959">
        <v>193806019</v>
      </c>
    </row>
    <row r="960" spans="1:15" x14ac:dyDescent="0.3">
      <c r="A960" t="s">
        <v>740</v>
      </c>
      <c r="B960" s="22">
        <v>45629</v>
      </c>
      <c r="C960">
        <v>860</v>
      </c>
      <c r="D960">
        <v>894.4</v>
      </c>
      <c r="E960">
        <v>851</v>
      </c>
      <c r="F960">
        <v>877.22</v>
      </c>
      <c r="G960">
        <v>10701</v>
      </c>
      <c r="I960" t="s">
        <v>741</v>
      </c>
      <c r="J960" s="22">
        <v>44498</v>
      </c>
      <c r="K960">
        <v>45985.41</v>
      </c>
      <c r="L960">
        <v>46292.03</v>
      </c>
      <c r="M960">
        <v>45681.59</v>
      </c>
      <c r="N960">
        <v>46218.92</v>
      </c>
      <c r="O960">
        <v>138127965</v>
      </c>
    </row>
    <row r="961" spans="1:15" x14ac:dyDescent="0.3">
      <c r="A961" t="s">
        <v>740</v>
      </c>
      <c r="B961" s="22">
        <v>45630</v>
      </c>
      <c r="C961">
        <v>880</v>
      </c>
      <c r="D961">
        <v>880</v>
      </c>
      <c r="E961">
        <v>864.54</v>
      </c>
      <c r="F961">
        <v>874.22</v>
      </c>
      <c r="G961">
        <v>2373</v>
      </c>
      <c r="I961" t="s">
        <v>741</v>
      </c>
      <c r="J961" s="22">
        <v>44497</v>
      </c>
      <c r="K961">
        <v>45791.92</v>
      </c>
      <c r="L961">
        <v>46061.62</v>
      </c>
      <c r="M961">
        <v>45765.760000000002</v>
      </c>
      <c r="N961">
        <v>45990.73</v>
      </c>
      <c r="O961">
        <v>95420087</v>
      </c>
    </row>
    <row r="962" spans="1:15" x14ac:dyDescent="0.3">
      <c r="A962" t="s">
        <v>740</v>
      </c>
      <c r="B962" s="22">
        <v>45631</v>
      </c>
      <c r="C962">
        <v>884</v>
      </c>
      <c r="D962">
        <v>884</v>
      </c>
      <c r="E962">
        <v>865.38</v>
      </c>
      <c r="F962">
        <v>871.44</v>
      </c>
      <c r="G962">
        <v>12802</v>
      </c>
      <c r="I962" t="s">
        <v>741</v>
      </c>
      <c r="J962" s="22">
        <v>44496</v>
      </c>
      <c r="K962">
        <v>45227.8</v>
      </c>
      <c r="L962">
        <v>46024.76</v>
      </c>
      <c r="M962">
        <v>45537.46</v>
      </c>
      <c r="N962">
        <v>45851.040000000001</v>
      </c>
      <c r="O962">
        <v>88034256</v>
      </c>
    </row>
    <row r="963" spans="1:15" x14ac:dyDescent="0.3">
      <c r="A963" t="s">
        <v>740</v>
      </c>
      <c r="B963" s="22">
        <v>45632</v>
      </c>
      <c r="C963">
        <v>874</v>
      </c>
      <c r="D963">
        <v>880</v>
      </c>
      <c r="E963">
        <v>852.02</v>
      </c>
      <c r="F963">
        <v>864</v>
      </c>
      <c r="G963">
        <v>12925</v>
      </c>
      <c r="I963" t="s">
        <v>741</v>
      </c>
      <c r="J963" s="22">
        <v>44495</v>
      </c>
      <c r="K963">
        <v>45423.41</v>
      </c>
      <c r="L963">
        <v>45516.77</v>
      </c>
      <c r="M963">
        <v>45211.21</v>
      </c>
      <c r="N963">
        <v>45255.97</v>
      </c>
      <c r="O963">
        <v>69347389</v>
      </c>
    </row>
    <row r="964" spans="1:15" x14ac:dyDescent="0.3">
      <c r="A964" t="s">
        <v>740</v>
      </c>
      <c r="B964" s="22">
        <v>45635</v>
      </c>
      <c r="C964">
        <v>864</v>
      </c>
      <c r="D964">
        <v>900</v>
      </c>
      <c r="E964">
        <v>856</v>
      </c>
      <c r="F964">
        <v>885.51</v>
      </c>
      <c r="G964">
        <v>19610</v>
      </c>
      <c r="I964" t="s">
        <v>741</v>
      </c>
      <c r="J964" s="22">
        <v>44494</v>
      </c>
      <c r="K964">
        <v>45608.03</v>
      </c>
      <c r="L964">
        <v>45655.25</v>
      </c>
      <c r="M964">
        <v>45308.06</v>
      </c>
      <c r="N964">
        <v>45429.21</v>
      </c>
      <c r="O964">
        <v>48920048</v>
      </c>
    </row>
    <row r="965" spans="1:15" x14ac:dyDescent="0.3">
      <c r="A965" t="s">
        <v>740</v>
      </c>
      <c r="B965" s="22">
        <v>45636</v>
      </c>
      <c r="C965">
        <v>890</v>
      </c>
      <c r="D965">
        <v>897</v>
      </c>
      <c r="E965">
        <v>865</v>
      </c>
      <c r="F965">
        <v>873.14</v>
      </c>
      <c r="G965">
        <v>5889</v>
      </c>
      <c r="I965" t="s">
        <v>741</v>
      </c>
      <c r="J965" s="22">
        <v>44491</v>
      </c>
      <c r="K965">
        <v>45958.21</v>
      </c>
      <c r="L965">
        <v>46037.95</v>
      </c>
      <c r="M965">
        <v>45179.95</v>
      </c>
      <c r="N965">
        <v>45578.36</v>
      </c>
      <c r="O965">
        <v>141981087</v>
      </c>
    </row>
    <row r="966" spans="1:15" x14ac:dyDescent="0.3">
      <c r="A966" t="s">
        <v>740</v>
      </c>
      <c r="B966" s="22">
        <v>45637</v>
      </c>
      <c r="C966">
        <v>875</v>
      </c>
      <c r="D966">
        <v>885</v>
      </c>
      <c r="E966">
        <v>841</v>
      </c>
      <c r="F966">
        <v>884.29</v>
      </c>
      <c r="G966">
        <v>5907</v>
      </c>
      <c r="I966" t="s">
        <v>741</v>
      </c>
      <c r="J966" s="22">
        <v>44490</v>
      </c>
      <c r="K966">
        <v>45509.37</v>
      </c>
      <c r="L966">
        <v>46164.480000000003</v>
      </c>
      <c r="M966">
        <v>45462.63</v>
      </c>
      <c r="N966">
        <v>45821.4</v>
      </c>
      <c r="O966">
        <v>181068114</v>
      </c>
    </row>
    <row r="967" spans="1:15" x14ac:dyDescent="0.3">
      <c r="A967" t="s">
        <v>740</v>
      </c>
      <c r="B967" s="22">
        <v>45638</v>
      </c>
      <c r="C967">
        <v>884.43</v>
      </c>
      <c r="D967">
        <v>884.43</v>
      </c>
      <c r="E967">
        <v>860</v>
      </c>
      <c r="F967">
        <v>869.84</v>
      </c>
      <c r="G967">
        <v>31422</v>
      </c>
      <c r="I967" t="s">
        <v>741</v>
      </c>
      <c r="J967" s="22">
        <v>44489</v>
      </c>
      <c r="K967">
        <v>44753.88</v>
      </c>
      <c r="L967">
        <v>45564.28</v>
      </c>
      <c r="M967">
        <v>44629.45</v>
      </c>
      <c r="N967">
        <v>45499.46</v>
      </c>
      <c r="O967">
        <v>132668141</v>
      </c>
    </row>
    <row r="968" spans="1:15" x14ac:dyDescent="0.3">
      <c r="A968" t="s">
        <v>740</v>
      </c>
      <c r="B968" s="22">
        <v>45639</v>
      </c>
      <c r="C968">
        <v>868</v>
      </c>
      <c r="D968">
        <v>868.49</v>
      </c>
      <c r="E968">
        <v>851</v>
      </c>
      <c r="F968">
        <v>857.22</v>
      </c>
      <c r="G968">
        <v>9486</v>
      </c>
      <c r="I968" t="s">
        <v>741</v>
      </c>
      <c r="J968" s="22">
        <v>44487</v>
      </c>
      <c r="K968">
        <v>44655.519999999997</v>
      </c>
      <c r="L968">
        <v>44993.66</v>
      </c>
      <c r="M968">
        <v>44442.28</v>
      </c>
      <c r="N968">
        <v>44629.45</v>
      </c>
      <c r="O968">
        <v>102247288</v>
      </c>
    </row>
    <row r="969" spans="1:15" x14ac:dyDescent="0.3">
      <c r="A969" t="s">
        <v>740</v>
      </c>
      <c r="B969" s="22">
        <v>45642</v>
      </c>
      <c r="C969">
        <v>857</v>
      </c>
      <c r="D969">
        <v>866.29</v>
      </c>
      <c r="E969">
        <v>840.1</v>
      </c>
      <c r="F969">
        <v>859.91</v>
      </c>
      <c r="G969">
        <v>11085</v>
      </c>
      <c r="I969" t="s">
        <v>741</v>
      </c>
      <c r="J969" s="22">
        <v>44484</v>
      </c>
      <c r="K969">
        <v>44383.97</v>
      </c>
      <c r="L969">
        <v>44834.83</v>
      </c>
      <c r="M969">
        <v>44193.47</v>
      </c>
      <c r="N969">
        <v>44821.53</v>
      </c>
      <c r="O969">
        <v>152023463</v>
      </c>
    </row>
    <row r="970" spans="1:15" x14ac:dyDescent="0.3">
      <c r="A970" t="s">
        <v>740</v>
      </c>
      <c r="B970" s="22">
        <v>45643</v>
      </c>
      <c r="C970">
        <v>864.99</v>
      </c>
      <c r="D970">
        <v>864.99</v>
      </c>
      <c r="E970">
        <v>842.52</v>
      </c>
      <c r="F970">
        <v>851.14</v>
      </c>
      <c r="G970">
        <v>3959</v>
      </c>
      <c r="I970" t="s">
        <v>741</v>
      </c>
      <c r="J970" s="22">
        <v>44483</v>
      </c>
      <c r="K970">
        <v>43116.27</v>
      </c>
      <c r="L970">
        <v>44433.33</v>
      </c>
      <c r="M970">
        <v>43042.44</v>
      </c>
      <c r="N970">
        <v>44333.68</v>
      </c>
      <c r="O970">
        <v>150131659</v>
      </c>
    </row>
    <row r="971" spans="1:15" x14ac:dyDescent="0.3">
      <c r="A971" t="s">
        <v>740</v>
      </c>
      <c r="B971" s="22">
        <v>45644</v>
      </c>
      <c r="C971">
        <v>856.2</v>
      </c>
      <c r="D971">
        <v>857.9</v>
      </c>
      <c r="E971">
        <v>822</v>
      </c>
      <c r="F971">
        <v>825.15</v>
      </c>
      <c r="G971">
        <v>12289</v>
      </c>
      <c r="I971" t="s">
        <v>741</v>
      </c>
      <c r="J971" s="22">
        <v>44482</v>
      </c>
      <c r="K971">
        <v>43935.61</v>
      </c>
      <c r="L971">
        <v>44172.74</v>
      </c>
      <c r="M971">
        <v>43067.61</v>
      </c>
      <c r="N971">
        <v>43221.78</v>
      </c>
      <c r="O971">
        <v>156336367</v>
      </c>
    </row>
    <row r="972" spans="1:15" x14ac:dyDescent="0.3">
      <c r="A972" t="s">
        <v>740</v>
      </c>
      <c r="B972" s="22">
        <v>45645</v>
      </c>
      <c r="C972">
        <v>836</v>
      </c>
      <c r="D972">
        <v>850</v>
      </c>
      <c r="E972">
        <v>795</v>
      </c>
      <c r="F972">
        <v>801.61</v>
      </c>
      <c r="G972">
        <v>19159</v>
      </c>
      <c r="I972" t="s">
        <v>741</v>
      </c>
      <c r="J972" s="22">
        <v>44481</v>
      </c>
      <c r="K972">
        <v>43821.63</v>
      </c>
      <c r="L972">
        <v>44051.16</v>
      </c>
      <c r="M972">
        <v>43149.21</v>
      </c>
      <c r="N972">
        <v>43883.08</v>
      </c>
      <c r="O972">
        <v>188656539</v>
      </c>
    </row>
    <row r="973" spans="1:15" x14ac:dyDescent="0.3">
      <c r="A973" t="s">
        <v>740</v>
      </c>
      <c r="B973" s="22">
        <v>45646</v>
      </c>
      <c r="C973">
        <v>807</v>
      </c>
      <c r="D973">
        <v>840</v>
      </c>
      <c r="E973">
        <v>780</v>
      </c>
      <c r="F973">
        <v>798.85</v>
      </c>
      <c r="G973">
        <v>17530</v>
      </c>
      <c r="I973" t="s">
        <v>741</v>
      </c>
      <c r="J973" s="22">
        <v>44480</v>
      </c>
      <c r="K973">
        <v>44525.85</v>
      </c>
      <c r="L973">
        <v>44544.1</v>
      </c>
      <c r="M973">
        <v>43718.37</v>
      </c>
      <c r="N973">
        <v>43829.35</v>
      </c>
      <c r="O973">
        <v>88783309</v>
      </c>
    </row>
    <row r="974" spans="1:15" x14ac:dyDescent="0.3">
      <c r="A974" t="s">
        <v>740</v>
      </c>
      <c r="B974" s="22">
        <v>45649</v>
      </c>
      <c r="C974">
        <v>800</v>
      </c>
      <c r="D974">
        <v>830</v>
      </c>
      <c r="E974">
        <v>798.85</v>
      </c>
      <c r="F974">
        <v>820.85</v>
      </c>
      <c r="G974">
        <v>6338</v>
      </c>
      <c r="I974" t="s">
        <v>741</v>
      </c>
      <c r="J974" s="22">
        <v>44477</v>
      </c>
      <c r="K974">
        <v>44590.77</v>
      </c>
      <c r="L974">
        <v>44671.22</v>
      </c>
      <c r="M974">
        <v>44336.25</v>
      </c>
      <c r="N974">
        <v>44477.23</v>
      </c>
      <c r="O974">
        <v>66192136</v>
      </c>
    </row>
    <row r="975" spans="1:15" x14ac:dyDescent="0.3">
      <c r="A975" t="s">
        <v>740</v>
      </c>
      <c r="B975" s="22">
        <v>45650</v>
      </c>
      <c r="C975">
        <v>834.99</v>
      </c>
      <c r="D975">
        <v>834.99</v>
      </c>
      <c r="E975">
        <v>815.25</v>
      </c>
      <c r="F975">
        <v>817.24</v>
      </c>
      <c r="G975">
        <v>3405</v>
      </c>
      <c r="I975" t="s">
        <v>741</v>
      </c>
      <c r="J975" s="22">
        <v>44476</v>
      </c>
      <c r="K975">
        <v>44615</v>
      </c>
      <c r="L975">
        <v>44947.38</v>
      </c>
      <c r="M975">
        <v>44537.599999999999</v>
      </c>
      <c r="N975">
        <v>44586.04</v>
      </c>
      <c r="O975">
        <v>111941622</v>
      </c>
    </row>
    <row r="976" spans="1:15" x14ac:dyDescent="0.3">
      <c r="A976" t="s">
        <v>740</v>
      </c>
      <c r="B976" s="22">
        <v>45652</v>
      </c>
      <c r="C976">
        <v>817.24</v>
      </c>
      <c r="D976">
        <v>817.24</v>
      </c>
      <c r="E976">
        <v>770.78</v>
      </c>
      <c r="F976">
        <v>801.72</v>
      </c>
      <c r="G976">
        <v>3348</v>
      </c>
      <c r="I976" t="s">
        <v>741</v>
      </c>
      <c r="J976" s="22">
        <v>44475</v>
      </c>
      <c r="K976">
        <v>44730.84</v>
      </c>
      <c r="L976">
        <v>44795.199999999997</v>
      </c>
      <c r="M976">
        <v>44283.61</v>
      </c>
      <c r="N976">
        <v>44373.23</v>
      </c>
      <c r="O976">
        <v>123016364</v>
      </c>
    </row>
    <row r="977" spans="1:15" x14ac:dyDescent="0.3">
      <c r="A977" t="s">
        <v>740</v>
      </c>
      <c r="B977" s="22">
        <v>45653</v>
      </c>
      <c r="C977">
        <v>810</v>
      </c>
      <c r="D977">
        <v>820</v>
      </c>
      <c r="E977">
        <v>805</v>
      </c>
      <c r="F977">
        <v>818.29</v>
      </c>
      <c r="G977">
        <v>5218</v>
      </c>
      <c r="I977" t="s">
        <v>741</v>
      </c>
      <c r="J977" s="22">
        <v>44474</v>
      </c>
      <c r="K977">
        <v>45092.44</v>
      </c>
      <c r="L977">
        <v>45104.41</v>
      </c>
      <c r="M977">
        <v>44593.75</v>
      </c>
      <c r="N977">
        <v>44666.57</v>
      </c>
      <c r="O977">
        <v>141633952</v>
      </c>
    </row>
    <row r="978" spans="1:15" x14ac:dyDescent="0.3">
      <c r="A978" t="s">
        <v>740</v>
      </c>
      <c r="B978" s="22">
        <v>45656</v>
      </c>
      <c r="C978">
        <v>810.01</v>
      </c>
      <c r="D978">
        <v>824.89</v>
      </c>
      <c r="E978">
        <v>750</v>
      </c>
      <c r="F978">
        <v>819.15</v>
      </c>
      <c r="G978">
        <v>10156</v>
      </c>
      <c r="I978" t="s">
        <v>741</v>
      </c>
      <c r="J978" s="22">
        <v>44473</v>
      </c>
      <c r="K978">
        <v>44705.31</v>
      </c>
      <c r="L978">
        <v>45105.04</v>
      </c>
      <c r="M978">
        <v>44552.7</v>
      </c>
      <c r="N978">
        <v>45044.5</v>
      </c>
      <c r="O978">
        <v>94364877</v>
      </c>
    </row>
    <row r="979" spans="1:15" x14ac:dyDescent="0.3">
      <c r="A979" t="s">
        <v>740</v>
      </c>
      <c r="B979" s="22">
        <v>45657</v>
      </c>
      <c r="C979">
        <v>825.01</v>
      </c>
      <c r="D979">
        <v>885</v>
      </c>
      <c r="E979">
        <v>800</v>
      </c>
      <c r="F979">
        <v>806.6</v>
      </c>
      <c r="G979">
        <v>18987</v>
      </c>
      <c r="I979" t="s">
        <v>741</v>
      </c>
      <c r="J979" s="22">
        <v>44470</v>
      </c>
      <c r="K979">
        <v>44861.7</v>
      </c>
      <c r="L979">
        <v>45003.26</v>
      </c>
      <c r="M979">
        <v>44597.9</v>
      </c>
      <c r="N979">
        <v>44871.7</v>
      </c>
      <c r="O979">
        <v>111345129</v>
      </c>
    </row>
    <row r="980" spans="1:15" x14ac:dyDescent="0.3">
      <c r="A980" t="s">
        <v>740</v>
      </c>
      <c r="B980" s="22">
        <v>45658</v>
      </c>
      <c r="C980">
        <v>815</v>
      </c>
      <c r="D980">
        <v>830</v>
      </c>
      <c r="E980">
        <v>789</v>
      </c>
      <c r="F980">
        <v>805.44</v>
      </c>
      <c r="G980">
        <v>18242</v>
      </c>
      <c r="I980" t="s">
        <v>741</v>
      </c>
      <c r="J980" s="22">
        <v>44469</v>
      </c>
      <c r="K980">
        <v>44281.39</v>
      </c>
      <c r="L980">
        <v>44899.6</v>
      </c>
      <c r="M980">
        <v>43972.09</v>
      </c>
      <c r="N980">
        <v>44899.6</v>
      </c>
      <c r="O980">
        <v>212619364</v>
      </c>
    </row>
    <row r="981" spans="1:15" x14ac:dyDescent="0.3">
      <c r="A981" t="s">
        <v>740</v>
      </c>
      <c r="B981" s="22">
        <v>45659</v>
      </c>
      <c r="C981">
        <v>809.99</v>
      </c>
      <c r="D981">
        <v>829</v>
      </c>
      <c r="E981">
        <v>809.99</v>
      </c>
      <c r="F981">
        <v>813.99</v>
      </c>
      <c r="G981">
        <v>8506</v>
      </c>
      <c r="I981" t="s">
        <v>741</v>
      </c>
      <c r="J981" s="22">
        <v>44468</v>
      </c>
      <c r="K981">
        <v>45283.79</v>
      </c>
      <c r="L981">
        <v>45342.26</v>
      </c>
      <c r="M981">
        <v>43973.91</v>
      </c>
      <c r="N981">
        <v>44366.74</v>
      </c>
      <c r="O981">
        <v>208738040</v>
      </c>
    </row>
    <row r="982" spans="1:15" x14ac:dyDescent="0.3">
      <c r="A982" t="s">
        <v>740</v>
      </c>
      <c r="B982" s="22">
        <v>45660</v>
      </c>
      <c r="C982">
        <v>820</v>
      </c>
      <c r="D982">
        <v>820</v>
      </c>
      <c r="E982">
        <v>800</v>
      </c>
      <c r="F982">
        <v>806.5</v>
      </c>
      <c r="G982">
        <v>6444</v>
      </c>
      <c r="I982" t="s">
        <v>741</v>
      </c>
      <c r="J982" s="22">
        <v>44467</v>
      </c>
      <c r="K982">
        <v>44865.34</v>
      </c>
      <c r="L982">
        <v>45294.37</v>
      </c>
      <c r="M982">
        <v>44747.11</v>
      </c>
      <c r="N982">
        <v>45274.93</v>
      </c>
      <c r="O982">
        <v>175444998</v>
      </c>
    </row>
    <row r="983" spans="1:15" x14ac:dyDescent="0.3">
      <c r="A983" t="s">
        <v>740</v>
      </c>
      <c r="B983" s="22">
        <v>45663</v>
      </c>
      <c r="C983">
        <v>810</v>
      </c>
      <c r="D983">
        <v>820</v>
      </c>
      <c r="E983">
        <v>807.01</v>
      </c>
      <c r="F983">
        <v>810.65</v>
      </c>
      <c r="G983">
        <v>5660</v>
      </c>
      <c r="I983" t="s">
        <v>741</v>
      </c>
      <c r="J983" s="22">
        <v>44466</v>
      </c>
      <c r="K983">
        <v>45176.83</v>
      </c>
      <c r="L983">
        <v>45236.480000000003</v>
      </c>
      <c r="M983">
        <v>44336.6</v>
      </c>
      <c r="N983">
        <v>44817.760000000002</v>
      </c>
      <c r="O983">
        <v>162704454</v>
      </c>
    </row>
    <row r="984" spans="1:15" x14ac:dyDescent="0.3">
      <c r="A984" t="s">
        <v>740</v>
      </c>
      <c r="B984" s="22">
        <v>45664</v>
      </c>
      <c r="C984">
        <v>801.52</v>
      </c>
      <c r="D984">
        <v>812</v>
      </c>
      <c r="E984">
        <v>800.92</v>
      </c>
      <c r="F984">
        <v>806.58</v>
      </c>
      <c r="G984">
        <v>4119</v>
      </c>
      <c r="I984" t="s">
        <v>741</v>
      </c>
      <c r="J984" s="22">
        <v>44463</v>
      </c>
      <c r="K984">
        <v>45301.42</v>
      </c>
      <c r="L984">
        <v>45424.26</v>
      </c>
      <c r="M984">
        <v>44858.400000000001</v>
      </c>
      <c r="N984">
        <v>45073.52</v>
      </c>
      <c r="O984">
        <v>186692444</v>
      </c>
    </row>
    <row r="985" spans="1:15" x14ac:dyDescent="0.3">
      <c r="A985" t="s">
        <v>740</v>
      </c>
      <c r="B985" s="22">
        <v>45665</v>
      </c>
      <c r="C985">
        <v>811.99</v>
      </c>
      <c r="D985">
        <v>814.85</v>
      </c>
      <c r="E985">
        <v>805.01</v>
      </c>
      <c r="F985">
        <v>807.33</v>
      </c>
      <c r="G985">
        <v>3278</v>
      </c>
      <c r="I985" t="s">
        <v>741</v>
      </c>
      <c r="J985" s="22">
        <v>44462</v>
      </c>
      <c r="K985">
        <v>45754.53</v>
      </c>
      <c r="L985">
        <v>45939.39</v>
      </c>
      <c r="M985">
        <v>45083.51</v>
      </c>
      <c r="N985">
        <v>45296.88</v>
      </c>
      <c r="O985">
        <v>131199565</v>
      </c>
    </row>
    <row r="986" spans="1:15" x14ac:dyDescent="0.3">
      <c r="A986" t="s">
        <v>740</v>
      </c>
      <c r="B986" s="22">
        <v>45666</v>
      </c>
      <c r="C986">
        <v>807.33</v>
      </c>
      <c r="D986">
        <v>808</v>
      </c>
      <c r="E986">
        <v>761</v>
      </c>
      <c r="F986">
        <v>786.04</v>
      </c>
      <c r="G986">
        <v>7911</v>
      </c>
      <c r="I986" t="s">
        <v>741</v>
      </c>
      <c r="J986" s="22">
        <v>44461</v>
      </c>
      <c r="K986">
        <v>45995.15</v>
      </c>
      <c r="L986">
        <v>46017.62</v>
      </c>
      <c r="M986">
        <v>44788.17</v>
      </c>
      <c r="N986">
        <v>45597.24</v>
      </c>
      <c r="O986">
        <v>227489954</v>
      </c>
    </row>
    <row r="987" spans="1:15" x14ac:dyDescent="0.3">
      <c r="A987" t="s">
        <v>740</v>
      </c>
      <c r="B987" s="22">
        <v>45667</v>
      </c>
      <c r="C987">
        <v>786</v>
      </c>
      <c r="D987">
        <v>798</v>
      </c>
      <c r="E987">
        <v>765</v>
      </c>
      <c r="F987">
        <v>791.92</v>
      </c>
      <c r="G987">
        <v>10049</v>
      </c>
      <c r="I987" t="s">
        <v>741</v>
      </c>
      <c r="J987" s="22">
        <v>44460</v>
      </c>
      <c r="K987">
        <v>46545.29</v>
      </c>
      <c r="L987">
        <v>46834.03</v>
      </c>
      <c r="M987">
        <v>45775.91</v>
      </c>
      <c r="N987">
        <v>46008.85</v>
      </c>
      <c r="O987">
        <v>132425826</v>
      </c>
    </row>
    <row r="988" spans="1:15" x14ac:dyDescent="0.3">
      <c r="A988" t="s">
        <v>740</v>
      </c>
      <c r="B988" s="22">
        <v>45670</v>
      </c>
      <c r="C988">
        <v>800</v>
      </c>
      <c r="D988">
        <v>800</v>
      </c>
      <c r="E988">
        <v>791.94</v>
      </c>
      <c r="F988">
        <v>799.64</v>
      </c>
      <c r="G988">
        <v>9311</v>
      </c>
      <c r="I988" t="s">
        <v>741</v>
      </c>
      <c r="J988" s="22">
        <v>44459</v>
      </c>
      <c r="K988">
        <v>46650.53</v>
      </c>
      <c r="L988">
        <v>46694.5</v>
      </c>
      <c r="M988">
        <v>46214.74</v>
      </c>
      <c r="N988">
        <v>46528.21</v>
      </c>
      <c r="O988">
        <v>75261742</v>
      </c>
    </row>
    <row r="989" spans="1:15" x14ac:dyDescent="0.3">
      <c r="A989" t="s">
        <v>740</v>
      </c>
      <c r="B989" s="22">
        <v>45671</v>
      </c>
      <c r="C989">
        <v>799.65</v>
      </c>
      <c r="D989">
        <v>800</v>
      </c>
      <c r="E989">
        <v>795</v>
      </c>
      <c r="F989">
        <v>797.53</v>
      </c>
      <c r="G989">
        <v>3824</v>
      </c>
      <c r="I989" t="s">
        <v>741</v>
      </c>
      <c r="J989" s="22">
        <v>44456</v>
      </c>
      <c r="K989">
        <v>46978.54</v>
      </c>
      <c r="L989">
        <v>47183.08</v>
      </c>
      <c r="M989">
        <v>46554.73</v>
      </c>
      <c r="N989">
        <v>46636.08</v>
      </c>
      <c r="O989">
        <v>163219161</v>
      </c>
    </row>
    <row r="990" spans="1:15" x14ac:dyDescent="0.3">
      <c r="A990" t="s">
        <v>740</v>
      </c>
      <c r="B990" s="22">
        <v>45672</v>
      </c>
      <c r="C990">
        <v>800</v>
      </c>
      <c r="D990">
        <v>809.99</v>
      </c>
      <c r="E990">
        <v>792</v>
      </c>
      <c r="F990">
        <v>793.65</v>
      </c>
      <c r="G990">
        <v>11397</v>
      </c>
      <c r="I990" t="s">
        <v>741</v>
      </c>
      <c r="J990" s="22">
        <v>44455</v>
      </c>
      <c r="K990">
        <v>46697.39</v>
      </c>
      <c r="L990">
        <v>46960.66</v>
      </c>
      <c r="M990">
        <v>46625.83</v>
      </c>
      <c r="N990">
        <v>46920.46</v>
      </c>
      <c r="O990">
        <v>133579163</v>
      </c>
    </row>
    <row r="991" spans="1:15" x14ac:dyDescent="0.3">
      <c r="A991" t="s">
        <v>740</v>
      </c>
      <c r="B991" s="22">
        <v>45673</v>
      </c>
      <c r="C991">
        <v>808</v>
      </c>
      <c r="D991">
        <v>808</v>
      </c>
      <c r="E991">
        <v>791</v>
      </c>
      <c r="F991">
        <v>794.83</v>
      </c>
      <c r="G991">
        <v>8412</v>
      </c>
      <c r="I991" t="s">
        <v>741</v>
      </c>
      <c r="J991" s="22">
        <v>44454</v>
      </c>
      <c r="K991">
        <v>46928.57</v>
      </c>
      <c r="L991">
        <v>46952.31</v>
      </c>
      <c r="M991">
        <v>46503.69</v>
      </c>
      <c r="N991">
        <v>46716.72</v>
      </c>
      <c r="O991">
        <v>118284304</v>
      </c>
    </row>
    <row r="992" spans="1:15" x14ac:dyDescent="0.3">
      <c r="A992" t="s">
        <v>740</v>
      </c>
      <c r="B992" s="22">
        <v>45674</v>
      </c>
      <c r="C992">
        <v>791.13</v>
      </c>
      <c r="D992">
        <v>801</v>
      </c>
      <c r="E992">
        <v>791</v>
      </c>
      <c r="F992">
        <v>794.52</v>
      </c>
      <c r="G992">
        <v>1724</v>
      </c>
      <c r="I992" t="s">
        <v>741</v>
      </c>
      <c r="J992" s="22">
        <v>44453</v>
      </c>
      <c r="K992">
        <v>47350.89</v>
      </c>
      <c r="L992">
        <v>47387.34</v>
      </c>
      <c r="M992">
        <v>46607.21</v>
      </c>
      <c r="N992">
        <v>46891.34</v>
      </c>
      <c r="O992">
        <v>199432699</v>
      </c>
    </row>
    <row r="993" spans="1:15" x14ac:dyDescent="0.3">
      <c r="A993" t="s">
        <v>740</v>
      </c>
      <c r="B993" s="22">
        <v>45677</v>
      </c>
      <c r="C993">
        <v>814</v>
      </c>
      <c r="D993">
        <v>814</v>
      </c>
      <c r="E993">
        <v>798</v>
      </c>
      <c r="F993">
        <v>798.78</v>
      </c>
      <c r="G993">
        <v>10604</v>
      </c>
      <c r="I993" t="s">
        <v>741</v>
      </c>
      <c r="J993" s="22">
        <v>44452</v>
      </c>
      <c r="K993">
        <v>47265.43</v>
      </c>
      <c r="L993">
        <v>47377.07</v>
      </c>
      <c r="M993">
        <v>47168.75</v>
      </c>
      <c r="N993">
        <v>47270.46</v>
      </c>
      <c r="O993">
        <v>130018036</v>
      </c>
    </row>
    <row r="994" spans="1:15" x14ac:dyDescent="0.3">
      <c r="A994" t="s">
        <v>740</v>
      </c>
      <c r="B994" s="22">
        <v>45678</v>
      </c>
      <c r="C994">
        <v>800</v>
      </c>
      <c r="D994">
        <v>815</v>
      </c>
      <c r="E994">
        <v>799</v>
      </c>
      <c r="F994">
        <v>810.66</v>
      </c>
      <c r="G994">
        <v>7670</v>
      </c>
      <c r="I994" t="s">
        <v>741</v>
      </c>
      <c r="J994" s="22">
        <v>44449</v>
      </c>
      <c r="K994">
        <v>46696.65</v>
      </c>
      <c r="L994">
        <v>47226.11</v>
      </c>
      <c r="M994">
        <v>46664.09</v>
      </c>
      <c r="N994">
        <v>47198.29</v>
      </c>
      <c r="O994">
        <v>174654881</v>
      </c>
    </row>
    <row r="995" spans="1:15" x14ac:dyDescent="0.3">
      <c r="A995" t="s">
        <v>740</v>
      </c>
      <c r="B995" s="22">
        <v>45679</v>
      </c>
      <c r="C995">
        <v>815</v>
      </c>
      <c r="D995">
        <v>824.97</v>
      </c>
      <c r="E995">
        <v>784</v>
      </c>
      <c r="F995">
        <v>787.47</v>
      </c>
      <c r="G995">
        <v>28532</v>
      </c>
      <c r="I995" t="s">
        <v>741</v>
      </c>
      <c r="J995" s="22">
        <v>44448</v>
      </c>
      <c r="K995">
        <v>46517.77</v>
      </c>
      <c r="L995">
        <v>46665.48</v>
      </c>
      <c r="M995">
        <v>46413.96</v>
      </c>
      <c r="N995">
        <v>46625.120000000003</v>
      </c>
      <c r="O995">
        <v>90614592</v>
      </c>
    </row>
    <row r="996" spans="1:15" x14ac:dyDescent="0.3">
      <c r="A996" t="s">
        <v>740</v>
      </c>
      <c r="B996" s="22">
        <v>45680</v>
      </c>
      <c r="C996">
        <v>790.05</v>
      </c>
      <c r="D996">
        <v>801.95</v>
      </c>
      <c r="E996">
        <v>790</v>
      </c>
      <c r="F996">
        <v>795.24</v>
      </c>
      <c r="G996">
        <v>6616</v>
      </c>
      <c r="I996" t="s">
        <v>741</v>
      </c>
      <c r="J996" s="22">
        <v>44447</v>
      </c>
      <c r="K996">
        <v>46756.41</v>
      </c>
      <c r="L996">
        <v>46877.78</v>
      </c>
      <c r="M996">
        <v>46307</v>
      </c>
      <c r="N996">
        <v>46396.71</v>
      </c>
      <c r="O996">
        <v>143551584</v>
      </c>
    </row>
    <row r="997" spans="1:15" x14ac:dyDescent="0.3">
      <c r="A997" t="s">
        <v>740</v>
      </c>
      <c r="B997" s="22">
        <v>45681</v>
      </c>
      <c r="C997">
        <v>798.99</v>
      </c>
      <c r="D997">
        <v>799</v>
      </c>
      <c r="E997">
        <v>770</v>
      </c>
      <c r="F997">
        <v>792.83</v>
      </c>
      <c r="G997">
        <v>7153</v>
      </c>
      <c r="I997" t="s">
        <v>741</v>
      </c>
      <c r="J997" s="22">
        <v>44446</v>
      </c>
      <c r="K997">
        <v>46923.33</v>
      </c>
      <c r="L997">
        <v>46995.1</v>
      </c>
      <c r="M997">
        <v>46617.98</v>
      </c>
      <c r="N997">
        <v>46729.96</v>
      </c>
      <c r="O997">
        <v>126001060</v>
      </c>
    </row>
    <row r="998" spans="1:15" x14ac:dyDescent="0.3">
      <c r="A998" t="s">
        <v>740</v>
      </c>
      <c r="B998" s="22">
        <v>45684</v>
      </c>
      <c r="C998">
        <v>799.1</v>
      </c>
      <c r="D998">
        <v>800</v>
      </c>
      <c r="E998">
        <v>790.01</v>
      </c>
      <c r="F998">
        <v>794.97</v>
      </c>
      <c r="G998">
        <v>4550</v>
      </c>
      <c r="I998" t="s">
        <v>741</v>
      </c>
      <c r="J998" s="22">
        <v>44445</v>
      </c>
      <c r="K998">
        <v>46987.79</v>
      </c>
      <c r="L998">
        <v>47087.839999999997</v>
      </c>
      <c r="M998">
        <v>46885.85</v>
      </c>
      <c r="N998">
        <v>46918.52</v>
      </c>
      <c r="O998">
        <v>94853488</v>
      </c>
    </row>
    <row r="999" spans="1:15" x14ac:dyDescent="0.3">
      <c r="A999" t="s">
        <v>740</v>
      </c>
      <c r="B999" s="22">
        <v>45685</v>
      </c>
      <c r="C999">
        <v>798</v>
      </c>
      <c r="D999">
        <v>803.7</v>
      </c>
      <c r="E999">
        <v>774</v>
      </c>
      <c r="F999">
        <v>783.64</v>
      </c>
      <c r="G999">
        <v>7092</v>
      </c>
      <c r="I999" t="s">
        <v>741</v>
      </c>
      <c r="J999" s="22">
        <v>44442</v>
      </c>
      <c r="K999">
        <v>46998.7</v>
      </c>
      <c r="L999">
        <v>47115.95</v>
      </c>
      <c r="M999">
        <v>46879.28</v>
      </c>
      <c r="N999">
        <v>46957.47</v>
      </c>
      <c r="O999">
        <v>113755957</v>
      </c>
    </row>
    <row r="1000" spans="1:15" x14ac:dyDescent="0.3">
      <c r="A1000" t="s">
        <v>740</v>
      </c>
      <c r="B1000" s="22">
        <v>45686</v>
      </c>
      <c r="C1000">
        <v>798.97</v>
      </c>
      <c r="D1000">
        <v>799.01</v>
      </c>
      <c r="E1000">
        <v>790.01</v>
      </c>
      <c r="F1000">
        <v>793.9</v>
      </c>
      <c r="G1000">
        <v>2560</v>
      </c>
      <c r="I1000" t="s">
        <v>741</v>
      </c>
      <c r="J1000" s="22">
        <v>44441</v>
      </c>
      <c r="K1000">
        <v>47480.41</v>
      </c>
      <c r="L1000">
        <v>47491.32</v>
      </c>
      <c r="M1000">
        <v>46873.06</v>
      </c>
      <c r="N1000">
        <v>46903.06</v>
      </c>
      <c r="O1000">
        <v>168360689</v>
      </c>
    </row>
    <row r="1001" spans="1:15" x14ac:dyDescent="0.3">
      <c r="A1001" t="s">
        <v>740</v>
      </c>
      <c r="B1001" s="22">
        <v>45687</v>
      </c>
      <c r="C1001">
        <v>798</v>
      </c>
      <c r="D1001">
        <v>873.29</v>
      </c>
      <c r="E1001">
        <v>794</v>
      </c>
      <c r="F1001">
        <v>873.29</v>
      </c>
      <c r="G1001">
        <v>63485</v>
      </c>
      <c r="I1001" t="s">
        <v>741</v>
      </c>
      <c r="J1001" s="22">
        <v>44440</v>
      </c>
      <c r="K1001">
        <v>47423.49</v>
      </c>
      <c r="L1001">
        <v>47629.2</v>
      </c>
      <c r="M1001">
        <v>47352.54</v>
      </c>
      <c r="N1001">
        <v>47413.46</v>
      </c>
      <c r="O1001">
        <v>111881575</v>
      </c>
    </row>
    <row r="1002" spans="1:15" x14ac:dyDescent="0.3">
      <c r="A1002" t="s">
        <v>740</v>
      </c>
      <c r="B1002" s="22">
        <v>45688</v>
      </c>
      <c r="C1002">
        <v>900</v>
      </c>
      <c r="D1002">
        <v>960.62</v>
      </c>
      <c r="E1002">
        <v>900</v>
      </c>
      <c r="F1002">
        <v>920.72</v>
      </c>
      <c r="G1002">
        <v>84819</v>
      </c>
      <c r="I1002" t="s">
        <v>741</v>
      </c>
      <c r="J1002" s="22">
        <v>44439</v>
      </c>
      <c r="K1002">
        <v>47406.239999999998</v>
      </c>
      <c r="L1002">
        <v>47596.81</v>
      </c>
      <c r="M1002">
        <v>47349.49</v>
      </c>
      <c r="N1002">
        <v>47419.74</v>
      </c>
      <c r="O1002">
        <v>128812516</v>
      </c>
    </row>
    <row r="1003" spans="1:15" x14ac:dyDescent="0.3">
      <c r="A1003" t="s">
        <v>740</v>
      </c>
      <c r="B1003" s="22">
        <v>45691</v>
      </c>
      <c r="C1003">
        <v>920.71</v>
      </c>
      <c r="D1003">
        <v>940</v>
      </c>
      <c r="E1003">
        <v>900.1</v>
      </c>
      <c r="F1003">
        <v>909.99</v>
      </c>
      <c r="G1003">
        <v>25506</v>
      </c>
      <c r="I1003" t="s">
        <v>741</v>
      </c>
      <c r="J1003" s="22">
        <v>44438</v>
      </c>
      <c r="K1003">
        <v>47158.45</v>
      </c>
      <c r="L1003">
        <v>47468.14</v>
      </c>
      <c r="M1003">
        <v>47158.45</v>
      </c>
      <c r="N1003">
        <v>47365.7</v>
      </c>
      <c r="O1003">
        <v>147181132</v>
      </c>
    </row>
    <row r="1004" spans="1:15" x14ac:dyDescent="0.3">
      <c r="A1004" t="s">
        <v>740</v>
      </c>
      <c r="B1004" s="22">
        <v>45692</v>
      </c>
      <c r="C1004">
        <v>919.44</v>
      </c>
      <c r="D1004">
        <v>919.44</v>
      </c>
      <c r="E1004">
        <v>880</v>
      </c>
      <c r="F1004">
        <v>881.73</v>
      </c>
      <c r="G1004">
        <v>17095</v>
      </c>
      <c r="I1004" t="s">
        <v>741</v>
      </c>
      <c r="J1004" s="22">
        <v>44435</v>
      </c>
      <c r="K1004">
        <v>47372</v>
      </c>
      <c r="L1004">
        <v>47392.24</v>
      </c>
      <c r="M1004">
        <v>46869.1</v>
      </c>
      <c r="N1004">
        <v>47136.53</v>
      </c>
      <c r="O1004">
        <v>181761567</v>
      </c>
    </row>
    <row r="1005" spans="1:15" x14ac:dyDescent="0.3">
      <c r="A1005" t="s">
        <v>740</v>
      </c>
      <c r="B1005" s="22">
        <v>45694</v>
      </c>
      <c r="C1005">
        <v>889.99</v>
      </c>
      <c r="D1005">
        <v>889.99</v>
      </c>
      <c r="E1005">
        <v>850</v>
      </c>
      <c r="F1005">
        <v>862.48</v>
      </c>
      <c r="G1005">
        <v>14614</v>
      </c>
      <c r="I1005" t="s">
        <v>741</v>
      </c>
      <c r="J1005" s="22">
        <v>44434</v>
      </c>
      <c r="K1005">
        <v>47658.28</v>
      </c>
      <c r="L1005">
        <v>47759.5</v>
      </c>
      <c r="M1005">
        <v>47260.35</v>
      </c>
      <c r="N1005">
        <v>47363.27</v>
      </c>
      <c r="O1005">
        <v>124954605</v>
      </c>
    </row>
    <row r="1006" spans="1:15" x14ac:dyDescent="0.3">
      <c r="A1006" t="s">
        <v>740</v>
      </c>
      <c r="B1006" s="22">
        <v>45695</v>
      </c>
      <c r="C1006">
        <v>855</v>
      </c>
      <c r="D1006">
        <v>865</v>
      </c>
      <c r="E1006">
        <v>850</v>
      </c>
      <c r="F1006">
        <v>852.45</v>
      </c>
      <c r="G1006">
        <v>5728</v>
      </c>
      <c r="I1006" t="s">
        <v>741</v>
      </c>
      <c r="J1006" s="22">
        <v>44433</v>
      </c>
      <c r="K1006">
        <v>47862.51</v>
      </c>
      <c r="L1006">
        <v>47916.95</v>
      </c>
      <c r="M1006">
        <v>47617.93</v>
      </c>
      <c r="N1006">
        <v>47635.9</v>
      </c>
      <c r="O1006">
        <v>128944862</v>
      </c>
    </row>
    <row r="1007" spans="1:15" x14ac:dyDescent="0.3">
      <c r="A1007" t="s">
        <v>740</v>
      </c>
      <c r="B1007" s="22">
        <v>45698</v>
      </c>
      <c r="C1007">
        <v>859.9</v>
      </c>
      <c r="D1007">
        <v>860</v>
      </c>
      <c r="E1007">
        <v>845</v>
      </c>
      <c r="F1007">
        <v>852.12</v>
      </c>
      <c r="G1007">
        <v>8218</v>
      </c>
      <c r="I1007" t="s">
        <v>741</v>
      </c>
      <c r="J1007" s="22">
        <v>44432</v>
      </c>
      <c r="K1007">
        <v>48089.35</v>
      </c>
      <c r="L1007">
        <v>48114.95</v>
      </c>
      <c r="M1007">
        <v>47739.53</v>
      </c>
      <c r="N1007">
        <v>47828.71</v>
      </c>
      <c r="O1007">
        <v>129476119</v>
      </c>
    </row>
    <row r="1008" spans="1:15" x14ac:dyDescent="0.3">
      <c r="A1008" t="s">
        <v>740</v>
      </c>
      <c r="B1008" s="22">
        <v>45699</v>
      </c>
      <c r="C1008">
        <v>859.99</v>
      </c>
      <c r="D1008">
        <v>869.89</v>
      </c>
      <c r="E1008">
        <v>850</v>
      </c>
      <c r="F1008">
        <v>853.59</v>
      </c>
      <c r="G1008">
        <v>10910</v>
      </c>
      <c r="I1008" t="s">
        <v>741</v>
      </c>
      <c r="J1008" s="22">
        <v>44431</v>
      </c>
      <c r="K1008">
        <v>47681.64</v>
      </c>
      <c r="L1008">
        <v>48146.19</v>
      </c>
      <c r="M1008">
        <v>47681.64</v>
      </c>
      <c r="N1008">
        <v>48112.21</v>
      </c>
      <c r="O1008">
        <v>147539228</v>
      </c>
    </row>
    <row r="1009" spans="1:15" x14ac:dyDescent="0.3">
      <c r="A1009" t="s">
        <v>740</v>
      </c>
      <c r="B1009" s="22">
        <v>45700</v>
      </c>
      <c r="C1009">
        <v>859.99</v>
      </c>
      <c r="D1009">
        <v>860</v>
      </c>
      <c r="E1009">
        <v>850</v>
      </c>
      <c r="F1009">
        <v>855.22</v>
      </c>
      <c r="G1009">
        <v>6085</v>
      </c>
      <c r="I1009" t="s">
        <v>741</v>
      </c>
      <c r="J1009" s="22">
        <v>44428</v>
      </c>
      <c r="K1009">
        <v>47406.6</v>
      </c>
      <c r="L1009">
        <v>47644.34</v>
      </c>
      <c r="M1009">
        <v>47337.13</v>
      </c>
      <c r="N1009">
        <v>47599.82</v>
      </c>
      <c r="O1009">
        <v>119839311</v>
      </c>
    </row>
    <row r="1010" spans="1:15" x14ac:dyDescent="0.3">
      <c r="A1010" t="s">
        <v>740</v>
      </c>
      <c r="B1010" s="22">
        <v>45701</v>
      </c>
      <c r="C1010">
        <v>856</v>
      </c>
      <c r="D1010">
        <v>879.99</v>
      </c>
      <c r="E1010">
        <v>853.56</v>
      </c>
      <c r="F1010">
        <v>871.13</v>
      </c>
      <c r="G1010">
        <v>8663</v>
      </c>
      <c r="I1010" t="s">
        <v>741</v>
      </c>
      <c r="J1010" s="22">
        <v>44425</v>
      </c>
      <c r="K1010">
        <v>46975.13</v>
      </c>
      <c r="L1010">
        <v>47274.52</v>
      </c>
      <c r="M1010">
        <v>46975.13</v>
      </c>
      <c r="N1010">
        <v>47258.45</v>
      </c>
      <c r="O1010">
        <v>81902829</v>
      </c>
    </row>
    <row r="1011" spans="1:15" x14ac:dyDescent="0.3">
      <c r="A1011" t="s">
        <v>740</v>
      </c>
      <c r="B1011" s="22">
        <v>45702</v>
      </c>
      <c r="C1011">
        <v>893</v>
      </c>
      <c r="D1011">
        <v>893</v>
      </c>
      <c r="E1011">
        <v>870.01</v>
      </c>
      <c r="F1011">
        <v>877.99</v>
      </c>
      <c r="G1011">
        <v>17965</v>
      </c>
      <c r="I1011" t="s">
        <v>741</v>
      </c>
      <c r="J1011" s="22">
        <v>44424</v>
      </c>
      <c r="K1011">
        <v>47134.71</v>
      </c>
      <c r="L1011">
        <v>47173.03</v>
      </c>
      <c r="M1011">
        <v>46672.19</v>
      </c>
      <c r="N1011">
        <v>46912.79</v>
      </c>
      <c r="O1011">
        <v>88224626</v>
      </c>
    </row>
    <row r="1012" spans="1:15" x14ac:dyDescent="0.3">
      <c r="A1012" t="s">
        <v>740</v>
      </c>
      <c r="B1012" s="22">
        <v>45705</v>
      </c>
      <c r="C1012">
        <v>900</v>
      </c>
      <c r="D1012">
        <v>925</v>
      </c>
      <c r="E1012">
        <v>878</v>
      </c>
      <c r="F1012">
        <v>901.88</v>
      </c>
      <c r="G1012">
        <v>49273</v>
      </c>
      <c r="I1012" t="s">
        <v>741</v>
      </c>
      <c r="J1012" s="22">
        <v>44421</v>
      </c>
      <c r="K1012">
        <v>47319.839999999997</v>
      </c>
      <c r="L1012">
        <v>47320.31</v>
      </c>
      <c r="M1012">
        <v>47123.38</v>
      </c>
      <c r="N1012">
        <v>47169.84</v>
      </c>
      <c r="O1012">
        <v>56393997</v>
      </c>
    </row>
    <row r="1013" spans="1:15" x14ac:dyDescent="0.3">
      <c r="A1013" t="s">
        <v>740</v>
      </c>
      <c r="B1013" s="22">
        <v>45706</v>
      </c>
      <c r="C1013">
        <v>917.89</v>
      </c>
      <c r="D1013">
        <v>930</v>
      </c>
      <c r="E1013">
        <v>902</v>
      </c>
      <c r="F1013">
        <v>926.99</v>
      </c>
      <c r="G1013">
        <v>25039</v>
      </c>
      <c r="I1013" t="s">
        <v>741</v>
      </c>
      <c r="J1013" s="22">
        <v>44420</v>
      </c>
      <c r="K1013">
        <v>47503.44</v>
      </c>
      <c r="L1013">
        <v>47556.54</v>
      </c>
      <c r="M1013">
        <v>47175</v>
      </c>
      <c r="N1013">
        <v>47270.76</v>
      </c>
      <c r="O1013">
        <v>93989645</v>
      </c>
    </row>
    <row r="1014" spans="1:15" x14ac:dyDescent="0.3">
      <c r="A1014" t="s">
        <v>740</v>
      </c>
      <c r="B1014" s="22">
        <v>45707</v>
      </c>
      <c r="C1014">
        <v>928</v>
      </c>
      <c r="D1014">
        <v>934.95</v>
      </c>
      <c r="E1014">
        <v>921.42</v>
      </c>
      <c r="F1014">
        <v>929.05</v>
      </c>
      <c r="G1014">
        <v>15781</v>
      </c>
      <c r="I1014" t="s">
        <v>741</v>
      </c>
      <c r="J1014" s="22">
        <v>44419</v>
      </c>
      <c r="K1014">
        <v>47312.14</v>
      </c>
      <c r="L1014">
        <v>47627.59</v>
      </c>
      <c r="M1014">
        <v>47291.59</v>
      </c>
      <c r="N1014">
        <v>47377.38</v>
      </c>
      <c r="O1014">
        <v>138307014</v>
      </c>
    </row>
    <row r="1015" spans="1:15" x14ac:dyDescent="0.3">
      <c r="A1015" t="s">
        <v>740</v>
      </c>
      <c r="B1015" s="22">
        <v>45708</v>
      </c>
      <c r="C1015">
        <v>930</v>
      </c>
      <c r="D1015">
        <v>930</v>
      </c>
      <c r="E1015">
        <v>915</v>
      </c>
      <c r="F1015">
        <v>917.07</v>
      </c>
      <c r="G1015">
        <v>21356</v>
      </c>
      <c r="I1015" t="s">
        <v>741</v>
      </c>
      <c r="J1015" s="22">
        <v>44418</v>
      </c>
      <c r="K1015">
        <v>47127.98</v>
      </c>
      <c r="L1015">
        <v>47272.88</v>
      </c>
      <c r="M1015">
        <v>46928.160000000003</v>
      </c>
      <c r="N1015">
        <v>47135.48</v>
      </c>
      <c r="O1015">
        <v>128467360</v>
      </c>
    </row>
    <row r="1016" spans="1:15" x14ac:dyDescent="0.3">
      <c r="A1016" t="s">
        <v>740</v>
      </c>
      <c r="B1016" s="22">
        <v>45709</v>
      </c>
      <c r="C1016">
        <v>920</v>
      </c>
      <c r="D1016">
        <v>924.9</v>
      </c>
      <c r="E1016">
        <v>900</v>
      </c>
      <c r="F1016">
        <v>919.78</v>
      </c>
      <c r="G1016">
        <v>6120</v>
      </c>
      <c r="I1016" t="s">
        <v>741</v>
      </c>
      <c r="J1016" s="22">
        <v>44417</v>
      </c>
      <c r="K1016">
        <v>47542.61</v>
      </c>
      <c r="L1016">
        <v>47625.42</v>
      </c>
      <c r="M1016">
        <v>47039.45</v>
      </c>
      <c r="N1016">
        <v>47123.62</v>
      </c>
      <c r="O1016">
        <v>107174904</v>
      </c>
    </row>
    <row r="1017" spans="1:15" x14ac:dyDescent="0.3">
      <c r="A1017" t="s">
        <v>740</v>
      </c>
      <c r="B1017" s="22">
        <v>45712</v>
      </c>
      <c r="C1017">
        <v>918</v>
      </c>
      <c r="D1017">
        <v>925</v>
      </c>
      <c r="E1017">
        <v>905.05</v>
      </c>
      <c r="F1017">
        <v>921.61</v>
      </c>
      <c r="G1017">
        <v>11635</v>
      </c>
      <c r="I1017" t="s">
        <v>741</v>
      </c>
      <c r="J1017" s="22">
        <v>44414</v>
      </c>
      <c r="K1017">
        <v>47658.92</v>
      </c>
      <c r="L1017">
        <v>47752.95</v>
      </c>
      <c r="M1017">
        <v>47425.03</v>
      </c>
      <c r="N1017">
        <v>47489.95</v>
      </c>
      <c r="O1017">
        <v>137087074</v>
      </c>
    </row>
    <row r="1018" spans="1:15" x14ac:dyDescent="0.3">
      <c r="A1018" t="s">
        <v>740</v>
      </c>
      <c r="B1018" s="22">
        <v>45713</v>
      </c>
      <c r="C1018">
        <v>915.01</v>
      </c>
      <c r="D1018">
        <v>921.99</v>
      </c>
      <c r="E1018">
        <v>909</v>
      </c>
      <c r="F1018">
        <v>909.99</v>
      </c>
      <c r="G1018">
        <v>8543</v>
      </c>
      <c r="I1018" t="s">
        <v>741</v>
      </c>
      <c r="J1018" s="22">
        <v>44413</v>
      </c>
      <c r="K1018">
        <v>47826.52</v>
      </c>
      <c r="L1018">
        <v>47896.84</v>
      </c>
      <c r="M1018">
        <v>47582.77</v>
      </c>
      <c r="N1018">
        <v>47640.88</v>
      </c>
      <c r="O1018">
        <v>207127795</v>
      </c>
    </row>
    <row r="1019" spans="1:15" x14ac:dyDescent="0.3">
      <c r="A1019" t="s">
        <v>740</v>
      </c>
      <c r="B1019" s="22">
        <v>45714</v>
      </c>
      <c r="C1019">
        <v>916.98</v>
      </c>
      <c r="D1019">
        <v>927</v>
      </c>
      <c r="E1019">
        <v>910</v>
      </c>
      <c r="F1019">
        <v>916.08</v>
      </c>
      <c r="G1019">
        <v>7875</v>
      </c>
      <c r="I1019" t="s">
        <v>741</v>
      </c>
      <c r="J1019" s="22">
        <v>44412</v>
      </c>
      <c r="K1019">
        <v>47825.88</v>
      </c>
      <c r="L1019">
        <v>47980.12</v>
      </c>
      <c r="M1019">
        <v>47709.38</v>
      </c>
      <c r="N1019">
        <v>47789.88</v>
      </c>
      <c r="O1019">
        <v>165225226</v>
      </c>
    </row>
    <row r="1020" spans="1:15" x14ac:dyDescent="0.3">
      <c r="A1020" t="s">
        <v>740</v>
      </c>
      <c r="B1020" s="22">
        <v>45715</v>
      </c>
      <c r="C1020">
        <v>916</v>
      </c>
      <c r="D1020">
        <v>924.89</v>
      </c>
      <c r="E1020">
        <v>912.02</v>
      </c>
      <c r="F1020">
        <v>913.1</v>
      </c>
      <c r="G1020">
        <v>3645</v>
      </c>
      <c r="I1020" t="s">
        <v>741</v>
      </c>
      <c r="J1020" s="22">
        <v>44411</v>
      </c>
      <c r="K1020">
        <v>47529.599999999999</v>
      </c>
      <c r="L1020">
        <v>47808.63</v>
      </c>
      <c r="M1020">
        <v>47513.18</v>
      </c>
      <c r="N1020">
        <v>47758.32</v>
      </c>
      <c r="O1020">
        <v>143341857</v>
      </c>
    </row>
    <row r="1021" spans="1:15" x14ac:dyDescent="0.3">
      <c r="A1021" t="s">
        <v>740</v>
      </c>
      <c r="B1021" s="22">
        <v>45716</v>
      </c>
      <c r="C1021">
        <v>912</v>
      </c>
      <c r="D1021">
        <v>919.5</v>
      </c>
      <c r="E1021">
        <v>912</v>
      </c>
      <c r="F1021">
        <v>915.68</v>
      </c>
      <c r="G1021">
        <v>4041</v>
      </c>
      <c r="I1021" t="s">
        <v>741</v>
      </c>
      <c r="J1021" s="22">
        <v>44410</v>
      </c>
      <c r="K1021">
        <v>47104.52</v>
      </c>
      <c r="L1021">
        <v>47508.74</v>
      </c>
      <c r="M1021">
        <v>47047.14</v>
      </c>
      <c r="N1021">
        <v>47453.25</v>
      </c>
      <c r="O1021">
        <v>89313070</v>
      </c>
    </row>
    <row r="1022" spans="1:15" x14ac:dyDescent="0.3">
      <c r="A1022" t="s">
        <v>740</v>
      </c>
      <c r="B1022" s="22">
        <v>45719</v>
      </c>
      <c r="C1022">
        <v>916</v>
      </c>
      <c r="D1022">
        <v>916</v>
      </c>
      <c r="E1022">
        <v>908</v>
      </c>
      <c r="F1022">
        <v>910.97</v>
      </c>
      <c r="G1022">
        <v>3703</v>
      </c>
      <c r="I1022" t="s">
        <v>741</v>
      </c>
      <c r="J1022" s="22">
        <v>44407</v>
      </c>
      <c r="K1022">
        <v>47417.87</v>
      </c>
      <c r="L1022">
        <v>47642.79</v>
      </c>
      <c r="M1022">
        <v>46921.599999999999</v>
      </c>
      <c r="N1022">
        <v>47055.29</v>
      </c>
      <c r="O1022">
        <v>156531487</v>
      </c>
    </row>
    <row r="1023" spans="1:15" x14ac:dyDescent="0.3">
      <c r="A1023" t="s">
        <v>740</v>
      </c>
      <c r="B1023" s="22">
        <v>45720</v>
      </c>
      <c r="C1023">
        <v>911</v>
      </c>
      <c r="D1023">
        <v>911.01</v>
      </c>
      <c r="E1023">
        <v>901.11</v>
      </c>
      <c r="F1023">
        <v>909.06</v>
      </c>
      <c r="G1023">
        <v>1942</v>
      </c>
      <c r="I1023" t="s">
        <v>741</v>
      </c>
      <c r="J1023" s="22">
        <v>44406</v>
      </c>
      <c r="K1023">
        <v>47354.09</v>
      </c>
      <c r="L1023">
        <v>47374.559999999998</v>
      </c>
      <c r="M1023">
        <v>46955.09</v>
      </c>
      <c r="N1023">
        <v>47312.33</v>
      </c>
      <c r="O1023">
        <v>156475235</v>
      </c>
    </row>
    <row r="1024" spans="1:15" x14ac:dyDescent="0.3">
      <c r="A1024" t="s">
        <v>740</v>
      </c>
      <c r="B1024" s="22">
        <v>45721</v>
      </c>
      <c r="C1024">
        <v>909.06</v>
      </c>
      <c r="D1024">
        <v>913.08</v>
      </c>
      <c r="E1024">
        <v>899</v>
      </c>
      <c r="F1024">
        <v>901.99</v>
      </c>
      <c r="G1024">
        <v>4765</v>
      </c>
      <c r="I1024" t="s">
        <v>741</v>
      </c>
      <c r="J1024" s="22">
        <v>44405</v>
      </c>
      <c r="K1024">
        <v>47780.959999999999</v>
      </c>
      <c r="L1024">
        <v>47874.69</v>
      </c>
      <c r="M1024">
        <v>47241.55</v>
      </c>
      <c r="N1024">
        <v>47318.03</v>
      </c>
      <c r="O1024">
        <v>128927617</v>
      </c>
    </row>
    <row r="1025" spans="1:15" x14ac:dyDescent="0.3">
      <c r="A1025" t="s">
        <v>740</v>
      </c>
      <c r="B1025" s="22">
        <v>45722</v>
      </c>
      <c r="C1025">
        <v>907</v>
      </c>
      <c r="D1025">
        <v>907</v>
      </c>
      <c r="E1025">
        <v>884</v>
      </c>
      <c r="F1025">
        <v>886.42</v>
      </c>
      <c r="G1025">
        <v>11362</v>
      </c>
      <c r="I1025" t="s">
        <v>741</v>
      </c>
      <c r="J1025" s="22">
        <v>44404</v>
      </c>
      <c r="K1025">
        <v>47712.99</v>
      </c>
      <c r="L1025">
        <v>47910.12</v>
      </c>
      <c r="M1025">
        <v>47616.73</v>
      </c>
      <c r="N1025">
        <v>47686.99</v>
      </c>
      <c r="O1025">
        <v>162297006</v>
      </c>
    </row>
    <row r="1026" spans="1:15" x14ac:dyDescent="0.3">
      <c r="A1026" t="s">
        <v>740</v>
      </c>
      <c r="B1026" s="22">
        <v>45723</v>
      </c>
      <c r="C1026">
        <v>881.12</v>
      </c>
      <c r="D1026">
        <v>889.9</v>
      </c>
      <c r="E1026">
        <v>869.6</v>
      </c>
      <c r="F1026">
        <v>870.45</v>
      </c>
      <c r="G1026">
        <v>15268</v>
      </c>
      <c r="I1026" t="s">
        <v>741</v>
      </c>
      <c r="J1026" s="22">
        <v>44403</v>
      </c>
      <c r="K1026">
        <v>47832.84</v>
      </c>
      <c r="L1026">
        <v>47930.85</v>
      </c>
      <c r="M1026">
        <v>47606.89</v>
      </c>
      <c r="N1026">
        <v>47672.68</v>
      </c>
      <c r="O1026">
        <v>91315872</v>
      </c>
    </row>
    <row r="1027" spans="1:15" x14ac:dyDescent="0.3">
      <c r="A1027" t="s">
        <v>740</v>
      </c>
      <c r="B1027" s="22">
        <v>45726</v>
      </c>
      <c r="C1027">
        <v>870</v>
      </c>
      <c r="D1027">
        <v>870</v>
      </c>
      <c r="E1027">
        <v>860</v>
      </c>
      <c r="F1027">
        <v>863.74</v>
      </c>
      <c r="G1027">
        <v>13863</v>
      </c>
      <c r="I1027" t="s">
        <v>741</v>
      </c>
      <c r="J1027" s="22">
        <v>44400</v>
      </c>
      <c r="K1027">
        <v>47873.26</v>
      </c>
      <c r="L1027">
        <v>47947.66</v>
      </c>
      <c r="M1027">
        <v>47686.5</v>
      </c>
      <c r="N1027">
        <v>47793.07</v>
      </c>
      <c r="O1027">
        <v>122865664</v>
      </c>
    </row>
    <row r="1028" spans="1:15" x14ac:dyDescent="0.3">
      <c r="A1028" t="s">
        <v>740</v>
      </c>
      <c r="B1028" s="22">
        <v>45727</v>
      </c>
      <c r="C1028">
        <v>863.74</v>
      </c>
      <c r="D1028">
        <v>874.85</v>
      </c>
      <c r="E1028">
        <v>858</v>
      </c>
      <c r="F1028">
        <v>872.17</v>
      </c>
      <c r="G1028">
        <v>4196</v>
      </c>
      <c r="I1028" t="s">
        <v>741</v>
      </c>
      <c r="J1028" s="22">
        <v>44396</v>
      </c>
      <c r="K1028">
        <v>47978.3</v>
      </c>
      <c r="L1028">
        <v>48006.44</v>
      </c>
      <c r="M1028">
        <v>47751.38</v>
      </c>
      <c r="N1028">
        <v>47873.26</v>
      </c>
      <c r="O1028">
        <v>108549437</v>
      </c>
    </row>
    <row r="1029" spans="1:15" x14ac:dyDescent="0.3">
      <c r="A1029" t="s">
        <v>740</v>
      </c>
      <c r="B1029" s="22">
        <v>45728</v>
      </c>
      <c r="C1029">
        <v>872.17</v>
      </c>
      <c r="D1029">
        <v>885</v>
      </c>
      <c r="E1029">
        <v>872.17</v>
      </c>
      <c r="F1029">
        <v>883.47</v>
      </c>
      <c r="G1029">
        <v>12136</v>
      </c>
      <c r="I1029" t="s">
        <v>741</v>
      </c>
      <c r="J1029" s="22">
        <v>44393</v>
      </c>
      <c r="K1029">
        <v>47672.83</v>
      </c>
      <c r="L1029">
        <v>47892.2</v>
      </c>
      <c r="M1029">
        <v>47627.61</v>
      </c>
      <c r="N1029">
        <v>47834.33</v>
      </c>
      <c r="O1029">
        <v>109205226</v>
      </c>
    </row>
    <row r="1030" spans="1:15" x14ac:dyDescent="0.3">
      <c r="A1030" t="s">
        <v>740</v>
      </c>
      <c r="B1030" s="22">
        <v>45729</v>
      </c>
      <c r="C1030">
        <v>889.89</v>
      </c>
      <c r="D1030">
        <v>891.9</v>
      </c>
      <c r="E1030">
        <v>884.6</v>
      </c>
      <c r="F1030">
        <v>889.1</v>
      </c>
      <c r="G1030">
        <v>5381</v>
      </c>
      <c r="I1030" t="s">
        <v>741</v>
      </c>
      <c r="J1030" s="22">
        <v>44392</v>
      </c>
      <c r="K1030">
        <v>47498.61</v>
      </c>
      <c r="L1030">
        <v>47737.38</v>
      </c>
      <c r="M1030">
        <v>47388.42</v>
      </c>
      <c r="N1030">
        <v>47628.26</v>
      </c>
      <c r="O1030">
        <v>191691580</v>
      </c>
    </row>
    <row r="1031" spans="1:15" x14ac:dyDescent="0.3">
      <c r="A1031" t="s">
        <v>740</v>
      </c>
      <c r="B1031" s="22">
        <v>45730</v>
      </c>
      <c r="C1031">
        <v>890</v>
      </c>
      <c r="D1031">
        <v>892</v>
      </c>
      <c r="E1031">
        <v>886</v>
      </c>
      <c r="F1031">
        <v>889.57</v>
      </c>
      <c r="G1031">
        <v>6575</v>
      </c>
      <c r="I1031" t="s">
        <v>741</v>
      </c>
      <c r="J1031" s="22">
        <v>44391</v>
      </c>
      <c r="K1031">
        <v>47523.72</v>
      </c>
      <c r="L1031">
        <v>47595.72</v>
      </c>
      <c r="M1031">
        <v>47442.19</v>
      </c>
      <c r="N1031">
        <v>47491.47</v>
      </c>
      <c r="O1031">
        <v>162998975</v>
      </c>
    </row>
    <row r="1032" spans="1:15" x14ac:dyDescent="0.3">
      <c r="A1032" t="s">
        <v>740</v>
      </c>
      <c r="B1032" s="22">
        <v>45733</v>
      </c>
      <c r="C1032">
        <v>890</v>
      </c>
      <c r="D1032">
        <v>900</v>
      </c>
      <c r="E1032">
        <v>870</v>
      </c>
      <c r="F1032">
        <v>894</v>
      </c>
      <c r="G1032">
        <v>5264</v>
      </c>
      <c r="I1032" t="s">
        <v>741</v>
      </c>
      <c r="J1032" s="22">
        <v>44390</v>
      </c>
      <c r="K1032">
        <v>47453.49</v>
      </c>
      <c r="L1032">
        <v>47586.07</v>
      </c>
      <c r="M1032">
        <v>47439.89</v>
      </c>
      <c r="N1032">
        <v>47480.49</v>
      </c>
      <c r="O1032">
        <v>102458788</v>
      </c>
    </row>
    <row r="1033" spans="1:15" x14ac:dyDescent="0.3">
      <c r="A1033" t="s">
        <v>740</v>
      </c>
      <c r="B1033" s="22">
        <v>45734</v>
      </c>
      <c r="C1033">
        <v>894</v>
      </c>
      <c r="D1033">
        <v>905.99</v>
      </c>
      <c r="E1033">
        <v>894</v>
      </c>
      <c r="F1033">
        <v>905.72</v>
      </c>
      <c r="G1033">
        <v>9273</v>
      </c>
      <c r="I1033" t="s">
        <v>741</v>
      </c>
      <c r="J1033" s="22">
        <v>44389</v>
      </c>
      <c r="K1033">
        <v>47563.839999999997</v>
      </c>
      <c r="L1033">
        <v>47715.28</v>
      </c>
      <c r="M1033">
        <v>47407.85</v>
      </c>
      <c r="N1033">
        <v>47447.08</v>
      </c>
      <c r="O1033">
        <v>107164599</v>
      </c>
    </row>
    <row r="1034" spans="1:15" x14ac:dyDescent="0.3">
      <c r="A1034" t="s">
        <v>740</v>
      </c>
      <c r="B1034" s="22">
        <v>45735</v>
      </c>
      <c r="C1034">
        <v>908.99</v>
      </c>
      <c r="D1034">
        <v>910</v>
      </c>
      <c r="E1034">
        <v>903.04</v>
      </c>
      <c r="F1034">
        <v>906.88</v>
      </c>
      <c r="G1034">
        <v>6201</v>
      </c>
      <c r="I1034" t="s">
        <v>741</v>
      </c>
      <c r="J1034" s="22">
        <v>44386</v>
      </c>
      <c r="K1034">
        <v>47960.62</v>
      </c>
      <c r="L1034">
        <v>48043.17</v>
      </c>
      <c r="M1034">
        <v>47544.08</v>
      </c>
      <c r="N1034">
        <v>47563.45</v>
      </c>
      <c r="O1034">
        <v>124661402</v>
      </c>
    </row>
    <row r="1035" spans="1:15" x14ac:dyDescent="0.3">
      <c r="A1035" t="s">
        <v>740</v>
      </c>
      <c r="B1035" s="22">
        <v>45736</v>
      </c>
      <c r="C1035">
        <v>914</v>
      </c>
      <c r="D1035">
        <v>914</v>
      </c>
      <c r="E1035">
        <v>901</v>
      </c>
      <c r="F1035">
        <v>906.92</v>
      </c>
      <c r="G1035">
        <v>4971</v>
      </c>
      <c r="I1035" t="s">
        <v>741</v>
      </c>
      <c r="J1035" s="22">
        <v>44385</v>
      </c>
      <c r="K1035">
        <v>47374.07</v>
      </c>
      <c r="L1035">
        <v>48053.17</v>
      </c>
      <c r="M1035">
        <v>47374.07</v>
      </c>
      <c r="N1035">
        <v>48053.17</v>
      </c>
      <c r="O1035">
        <v>187887582</v>
      </c>
    </row>
    <row r="1036" spans="1:15" x14ac:dyDescent="0.3">
      <c r="A1036" t="s">
        <v>740</v>
      </c>
      <c r="B1036" s="22">
        <v>45737</v>
      </c>
      <c r="C1036">
        <v>907.46</v>
      </c>
      <c r="D1036">
        <v>907.46</v>
      </c>
      <c r="E1036">
        <v>885</v>
      </c>
      <c r="F1036">
        <v>895.2</v>
      </c>
      <c r="G1036">
        <v>7356</v>
      </c>
      <c r="I1036" t="s">
        <v>741</v>
      </c>
      <c r="J1036" s="22">
        <v>44384</v>
      </c>
      <c r="K1036">
        <v>47331.7</v>
      </c>
      <c r="L1036">
        <v>47375.67</v>
      </c>
      <c r="M1036">
        <v>47034.64</v>
      </c>
      <c r="N1036">
        <v>47247.92</v>
      </c>
      <c r="O1036">
        <v>158292162</v>
      </c>
    </row>
    <row r="1037" spans="1:15" x14ac:dyDescent="0.3">
      <c r="A1037" t="s">
        <v>740</v>
      </c>
      <c r="B1037" s="22">
        <v>45740</v>
      </c>
      <c r="C1037">
        <v>901</v>
      </c>
      <c r="D1037">
        <v>942</v>
      </c>
      <c r="E1037">
        <v>901</v>
      </c>
      <c r="F1037">
        <v>925.07</v>
      </c>
      <c r="G1037">
        <v>32191</v>
      </c>
      <c r="I1037" t="s">
        <v>741</v>
      </c>
      <c r="J1037" s="22">
        <v>44383</v>
      </c>
      <c r="K1037">
        <v>47530.52</v>
      </c>
      <c r="L1037">
        <v>47665.41</v>
      </c>
      <c r="M1037">
        <v>47242.52</v>
      </c>
      <c r="N1037">
        <v>47346.16</v>
      </c>
      <c r="O1037">
        <v>213106406</v>
      </c>
    </row>
    <row r="1038" spans="1:15" x14ac:dyDescent="0.3">
      <c r="A1038" t="s">
        <v>740</v>
      </c>
      <c r="B1038" s="22">
        <v>45741</v>
      </c>
      <c r="C1038">
        <v>925</v>
      </c>
      <c r="D1038">
        <v>939.33</v>
      </c>
      <c r="E1038">
        <v>905</v>
      </c>
      <c r="F1038">
        <v>936.28</v>
      </c>
      <c r="G1038">
        <v>10414</v>
      </c>
      <c r="I1038" t="s">
        <v>741</v>
      </c>
      <c r="J1038" s="22">
        <v>44382</v>
      </c>
      <c r="K1038">
        <v>47716.28</v>
      </c>
      <c r="L1038">
        <v>47742.23</v>
      </c>
      <c r="M1038">
        <v>47375.13</v>
      </c>
      <c r="N1038">
        <v>47429.120000000003</v>
      </c>
      <c r="O1038">
        <v>201863020</v>
      </c>
    </row>
    <row r="1039" spans="1:15" x14ac:dyDescent="0.3">
      <c r="A1039" t="s">
        <v>740</v>
      </c>
      <c r="B1039" s="22">
        <v>45742</v>
      </c>
      <c r="C1039">
        <v>970</v>
      </c>
      <c r="D1039">
        <v>970</v>
      </c>
      <c r="E1039">
        <v>935</v>
      </c>
      <c r="F1039">
        <v>942.33</v>
      </c>
      <c r="G1039">
        <v>11524</v>
      </c>
      <c r="I1039" t="s">
        <v>741</v>
      </c>
      <c r="J1039" s="22">
        <v>44379</v>
      </c>
      <c r="K1039">
        <v>47876.2</v>
      </c>
      <c r="L1039">
        <v>48079.85</v>
      </c>
      <c r="M1039">
        <v>47637.760000000002</v>
      </c>
      <c r="N1039">
        <v>47686.18</v>
      </c>
      <c r="O1039">
        <v>170918051</v>
      </c>
    </row>
    <row r="1040" spans="1:15" x14ac:dyDescent="0.3">
      <c r="A1040" t="s">
        <v>740</v>
      </c>
      <c r="B1040" s="22">
        <v>45743</v>
      </c>
      <c r="C1040">
        <v>941</v>
      </c>
      <c r="D1040">
        <v>945</v>
      </c>
      <c r="E1040">
        <v>935</v>
      </c>
      <c r="F1040">
        <v>943.66</v>
      </c>
      <c r="G1040">
        <v>5803</v>
      </c>
      <c r="I1040" t="s">
        <v>741</v>
      </c>
      <c r="J1040" s="22">
        <v>44378</v>
      </c>
      <c r="K1040">
        <v>47568.98</v>
      </c>
      <c r="L1040">
        <v>47843.46</v>
      </c>
      <c r="M1040">
        <v>47547.4</v>
      </c>
      <c r="N1040">
        <v>47800.57</v>
      </c>
      <c r="O1040">
        <v>139993682</v>
      </c>
    </row>
    <row r="1041" spans="1:15" x14ac:dyDescent="0.3">
      <c r="A1041" t="s">
        <v>740</v>
      </c>
      <c r="B1041" s="22">
        <v>45750</v>
      </c>
      <c r="C1041">
        <v>939.99</v>
      </c>
      <c r="D1041">
        <v>943.66</v>
      </c>
      <c r="E1041">
        <v>916</v>
      </c>
      <c r="F1041">
        <v>928.23</v>
      </c>
      <c r="G1041">
        <v>7354</v>
      </c>
      <c r="I1041" t="s">
        <v>741</v>
      </c>
      <c r="J1041" s="22">
        <v>44377</v>
      </c>
      <c r="K1041">
        <v>47230.239999999998</v>
      </c>
      <c r="L1041">
        <v>47460.31</v>
      </c>
      <c r="M1041">
        <v>47171.69</v>
      </c>
      <c r="N1041">
        <v>47356.02</v>
      </c>
      <c r="O1041">
        <v>152999118</v>
      </c>
    </row>
    <row r="1042" spans="1:15" x14ac:dyDescent="0.3">
      <c r="A1042" t="s">
        <v>740</v>
      </c>
      <c r="B1042" s="22">
        <v>45751</v>
      </c>
      <c r="C1042">
        <v>939.75</v>
      </c>
      <c r="D1042">
        <v>944.99</v>
      </c>
      <c r="E1042">
        <v>901</v>
      </c>
      <c r="F1042">
        <v>927.14</v>
      </c>
      <c r="G1042">
        <v>13822</v>
      </c>
      <c r="I1042" t="s">
        <v>741</v>
      </c>
      <c r="J1042" s="22">
        <v>44376</v>
      </c>
      <c r="K1042">
        <v>46986.47</v>
      </c>
      <c r="L1042">
        <v>47508.82</v>
      </c>
      <c r="M1042">
        <v>47058.44</v>
      </c>
      <c r="N1042">
        <v>47137.77</v>
      </c>
      <c r="O1042">
        <v>205459425</v>
      </c>
    </row>
    <row r="1043" spans="1:15" x14ac:dyDescent="0.3">
      <c r="A1043" t="s">
        <v>740</v>
      </c>
      <c r="B1043" s="22">
        <v>45754</v>
      </c>
      <c r="C1043">
        <v>921</v>
      </c>
      <c r="D1043">
        <v>921</v>
      </c>
      <c r="E1043">
        <v>834.43</v>
      </c>
      <c r="F1043">
        <v>901.05</v>
      </c>
      <c r="G1043">
        <v>17316</v>
      </c>
      <c r="I1043" t="s">
        <v>741</v>
      </c>
      <c r="J1043" s="22">
        <v>44375</v>
      </c>
      <c r="K1043">
        <v>47602.09</v>
      </c>
      <c r="L1043">
        <v>47665.84</v>
      </c>
      <c r="M1043">
        <v>46900.26</v>
      </c>
      <c r="N1043">
        <v>47002.35</v>
      </c>
      <c r="O1043">
        <v>223946845</v>
      </c>
    </row>
    <row r="1044" spans="1:15" x14ac:dyDescent="0.3">
      <c r="A1044" t="s">
        <v>740</v>
      </c>
      <c r="B1044" s="22">
        <v>45755</v>
      </c>
      <c r="C1044">
        <v>900</v>
      </c>
      <c r="D1044">
        <v>919.95</v>
      </c>
      <c r="E1044">
        <v>900</v>
      </c>
      <c r="F1044">
        <v>915.36</v>
      </c>
      <c r="G1044">
        <v>7568</v>
      </c>
      <c r="I1044" t="s">
        <v>741</v>
      </c>
      <c r="J1044" s="22">
        <v>44372</v>
      </c>
      <c r="K1044">
        <v>47977.47</v>
      </c>
      <c r="L1044">
        <v>48040.1</v>
      </c>
      <c r="M1044">
        <v>47475.81</v>
      </c>
      <c r="N1044">
        <v>47603.360000000001</v>
      </c>
      <c r="O1044">
        <v>262501097</v>
      </c>
    </row>
    <row r="1045" spans="1:15" x14ac:dyDescent="0.3">
      <c r="A1045" t="s">
        <v>740</v>
      </c>
      <c r="B1045" s="22">
        <v>45756</v>
      </c>
      <c r="C1045">
        <v>881.01</v>
      </c>
      <c r="D1045">
        <v>928</v>
      </c>
      <c r="E1045">
        <v>881.01</v>
      </c>
      <c r="F1045">
        <v>902.14</v>
      </c>
      <c r="G1045">
        <v>11858</v>
      </c>
      <c r="I1045" t="s">
        <v>741</v>
      </c>
      <c r="J1045" s="22">
        <v>44371</v>
      </c>
      <c r="K1045">
        <v>47956.57</v>
      </c>
      <c r="L1045">
        <v>48118.23</v>
      </c>
      <c r="M1045">
        <v>47897.39</v>
      </c>
      <c r="N1045">
        <v>47962.54</v>
      </c>
      <c r="O1045">
        <v>150163934</v>
      </c>
    </row>
    <row r="1046" spans="1:15" x14ac:dyDescent="0.3">
      <c r="A1046" t="s">
        <v>740</v>
      </c>
      <c r="B1046" s="22">
        <v>45757</v>
      </c>
      <c r="C1046">
        <v>919</v>
      </c>
      <c r="D1046">
        <v>919.99</v>
      </c>
      <c r="E1046">
        <v>910</v>
      </c>
      <c r="F1046">
        <v>917.26</v>
      </c>
      <c r="G1046">
        <v>7017</v>
      </c>
      <c r="I1046" t="s">
        <v>741</v>
      </c>
      <c r="J1046" s="22">
        <v>44370</v>
      </c>
      <c r="K1046">
        <v>48053.75</v>
      </c>
      <c r="L1046">
        <v>48134.95</v>
      </c>
      <c r="M1046">
        <v>47865.11</v>
      </c>
      <c r="N1046">
        <v>47900.7</v>
      </c>
      <c r="O1046">
        <v>237206903</v>
      </c>
    </row>
    <row r="1047" spans="1:15" x14ac:dyDescent="0.3">
      <c r="A1047" t="s">
        <v>740</v>
      </c>
      <c r="B1047" s="22">
        <v>45758</v>
      </c>
      <c r="C1047">
        <v>912</v>
      </c>
      <c r="D1047">
        <v>930</v>
      </c>
      <c r="E1047">
        <v>900.02</v>
      </c>
      <c r="F1047">
        <v>924.41</v>
      </c>
      <c r="G1047">
        <v>6926</v>
      </c>
      <c r="I1047" t="s">
        <v>741</v>
      </c>
      <c r="J1047" s="22">
        <v>44369</v>
      </c>
      <c r="K1047">
        <v>48035.46</v>
      </c>
      <c r="L1047">
        <v>48154.8</v>
      </c>
      <c r="M1047">
        <v>47931.78</v>
      </c>
      <c r="N1047">
        <v>47987.14</v>
      </c>
      <c r="O1047">
        <v>209250013</v>
      </c>
    </row>
    <row r="1048" spans="1:15" x14ac:dyDescent="0.3">
      <c r="A1048" t="s">
        <v>740</v>
      </c>
      <c r="B1048" s="22">
        <v>45761</v>
      </c>
      <c r="C1048">
        <v>928</v>
      </c>
      <c r="D1048">
        <v>959</v>
      </c>
      <c r="E1048">
        <v>914.61</v>
      </c>
      <c r="F1048">
        <v>950.45</v>
      </c>
      <c r="G1048">
        <v>47837</v>
      </c>
      <c r="I1048" t="s">
        <v>741</v>
      </c>
      <c r="J1048" s="22">
        <v>44368</v>
      </c>
      <c r="K1048">
        <v>48325.8</v>
      </c>
      <c r="L1048">
        <v>48372.01</v>
      </c>
      <c r="M1048">
        <v>47963.97</v>
      </c>
      <c r="N1048">
        <v>48012.52</v>
      </c>
      <c r="O1048">
        <v>227403647</v>
      </c>
    </row>
    <row r="1049" spans="1:15" x14ac:dyDescent="0.3">
      <c r="A1049" t="s">
        <v>740</v>
      </c>
      <c r="B1049" s="22">
        <v>45762</v>
      </c>
      <c r="C1049">
        <v>964</v>
      </c>
      <c r="D1049">
        <v>1045.5</v>
      </c>
      <c r="E1049">
        <v>950.01</v>
      </c>
      <c r="F1049">
        <v>1039.5</v>
      </c>
      <c r="G1049">
        <v>37539</v>
      </c>
      <c r="I1049" t="s">
        <v>741</v>
      </c>
      <c r="J1049" s="22">
        <v>44365</v>
      </c>
      <c r="K1049">
        <v>48153.919999999998</v>
      </c>
      <c r="L1049">
        <v>48411.87</v>
      </c>
      <c r="M1049">
        <v>48022.720000000001</v>
      </c>
      <c r="N1049">
        <v>48238.67</v>
      </c>
      <c r="O1049">
        <v>304366997</v>
      </c>
    </row>
    <row r="1050" spans="1:15" x14ac:dyDescent="0.3">
      <c r="A1050" t="s">
        <v>740</v>
      </c>
      <c r="B1050" s="22">
        <v>45763</v>
      </c>
      <c r="C1050">
        <v>1040</v>
      </c>
      <c r="D1050">
        <v>1119.5</v>
      </c>
      <c r="E1050">
        <v>1039.5</v>
      </c>
      <c r="F1050">
        <v>1082.67</v>
      </c>
      <c r="G1050">
        <v>29024</v>
      </c>
      <c r="I1050" t="s">
        <v>741</v>
      </c>
      <c r="J1050" s="22">
        <v>44364</v>
      </c>
      <c r="K1050">
        <v>48454.96</v>
      </c>
      <c r="L1050">
        <v>48544.65</v>
      </c>
      <c r="M1050">
        <v>48115.839999999997</v>
      </c>
      <c r="N1050">
        <v>48157.63</v>
      </c>
      <c r="O1050">
        <v>290742124</v>
      </c>
    </row>
    <row r="1051" spans="1:15" x14ac:dyDescent="0.3">
      <c r="A1051" t="s">
        <v>740</v>
      </c>
      <c r="B1051" s="22">
        <v>45764</v>
      </c>
      <c r="C1051">
        <v>1075</v>
      </c>
      <c r="D1051">
        <v>1096</v>
      </c>
      <c r="E1051">
        <v>1065.01</v>
      </c>
      <c r="F1051">
        <v>1070.02</v>
      </c>
      <c r="G1051">
        <v>8351</v>
      </c>
      <c r="I1051" t="s">
        <v>741</v>
      </c>
      <c r="J1051" s="22">
        <v>44363</v>
      </c>
      <c r="K1051">
        <v>48792.27</v>
      </c>
      <c r="L1051">
        <v>48878.2</v>
      </c>
      <c r="M1051">
        <v>48426.67</v>
      </c>
      <c r="N1051">
        <v>48480.9</v>
      </c>
      <c r="O1051">
        <v>409175859</v>
      </c>
    </row>
    <row r="1052" spans="1:15" x14ac:dyDescent="0.3">
      <c r="A1052" t="s">
        <v>740</v>
      </c>
      <c r="B1052" s="22">
        <v>45765</v>
      </c>
      <c r="C1052">
        <v>1070.0999999999999</v>
      </c>
      <c r="D1052">
        <v>1130</v>
      </c>
      <c r="E1052">
        <v>1030</v>
      </c>
      <c r="F1052">
        <v>1072.74</v>
      </c>
      <c r="G1052">
        <v>14455</v>
      </c>
      <c r="I1052" t="s">
        <v>741</v>
      </c>
      <c r="J1052" s="22">
        <v>44362</v>
      </c>
      <c r="K1052">
        <v>48773.55</v>
      </c>
      <c r="L1052">
        <v>48841.65</v>
      </c>
      <c r="M1052">
        <v>48510.71</v>
      </c>
      <c r="N1052">
        <v>48632.56</v>
      </c>
      <c r="O1052">
        <v>699381522</v>
      </c>
    </row>
    <row r="1053" spans="1:15" x14ac:dyDescent="0.3">
      <c r="A1053" t="s">
        <v>740</v>
      </c>
      <c r="B1053" s="22">
        <v>45768</v>
      </c>
      <c r="C1053">
        <v>1100</v>
      </c>
      <c r="D1053">
        <v>1120</v>
      </c>
      <c r="E1053">
        <v>1075</v>
      </c>
      <c r="F1053">
        <v>1116.1300000000001</v>
      </c>
      <c r="G1053">
        <v>29394</v>
      </c>
      <c r="I1053" t="s">
        <v>741</v>
      </c>
      <c r="J1053" s="22">
        <v>44361</v>
      </c>
      <c r="K1053">
        <v>48515.66</v>
      </c>
      <c r="L1053">
        <v>48986.94</v>
      </c>
      <c r="M1053">
        <v>48515.66</v>
      </c>
      <c r="N1053">
        <v>48726.080000000002</v>
      </c>
      <c r="O1053">
        <v>507488762</v>
      </c>
    </row>
    <row r="1054" spans="1:15" x14ac:dyDescent="0.3">
      <c r="A1054" t="s">
        <v>740</v>
      </c>
      <c r="B1054" s="22">
        <v>45769</v>
      </c>
      <c r="C1054">
        <v>1129.49</v>
      </c>
      <c r="D1054">
        <v>1227.5</v>
      </c>
      <c r="E1054">
        <v>1100</v>
      </c>
      <c r="F1054">
        <v>1177.75</v>
      </c>
      <c r="G1054">
        <v>29987</v>
      </c>
      <c r="I1054" t="s">
        <v>741</v>
      </c>
      <c r="J1054" s="22">
        <v>44358</v>
      </c>
      <c r="K1054">
        <v>48384.03</v>
      </c>
      <c r="L1054">
        <v>48531.61</v>
      </c>
      <c r="M1054">
        <v>48243.15</v>
      </c>
      <c r="N1054">
        <v>48304.72</v>
      </c>
      <c r="O1054">
        <v>373933118</v>
      </c>
    </row>
    <row r="1055" spans="1:15" x14ac:dyDescent="0.3">
      <c r="A1055" t="s">
        <v>740</v>
      </c>
      <c r="B1055" s="22">
        <v>45770</v>
      </c>
      <c r="C1055">
        <v>1199</v>
      </c>
      <c r="D1055">
        <v>1199</v>
      </c>
      <c r="E1055">
        <v>1120</v>
      </c>
      <c r="F1055">
        <v>1161</v>
      </c>
      <c r="G1055">
        <v>11306</v>
      </c>
      <c r="I1055" t="s">
        <v>741</v>
      </c>
      <c r="J1055" s="22">
        <v>44357</v>
      </c>
      <c r="K1055">
        <v>47825.29</v>
      </c>
      <c r="L1055">
        <v>48288.29</v>
      </c>
      <c r="M1055">
        <v>47825.29</v>
      </c>
      <c r="N1055">
        <v>48251.49</v>
      </c>
      <c r="O1055">
        <v>296571812</v>
      </c>
    </row>
    <row r="1056" spans="1:15" x14ac:dyDescent="0.3">
      <c r="A1056" t="s">
        <v>740</v>
      </c>
      <c r="B1056" s="22">
        <v>45771</v>
      </c>
      <c r="C1056">
        <v>1132</v>
      </c>
      <c r="D1056">
        <v>1159</v>
      </c>
      <c r="E1056">
        <v>1105</v>
      </c>
      <c r="F1056">
        <v>1141.1199999999999</v>
      </c>
      <c r="G1056">
        <v>9110</v>
      </c>
      <c r="I1056" t="s">
        <v>741</v>
      </c>
      <c r="J1056" s="22">
        <v>44356</v>
      </c>
      <c r="K1056">
        <v>48232.99</v>
      </c>
      <c r="L1056">
        <v>48313.35</v>
      </c>
      <c r="M1056">
        <v>47725.94</v>
      </c>
      <c r="N1056">
        <v>47777.62</v>
      </c>
      <c r="O1056">
        <v>296727403</v>
      </c>
    </row>
    <row r="1057" spans="1:15" x14ac:dyDescent="0.3">
      <c r="A1057" t="s">
        <v>740</v>
      </c>
      <c r="B1057" s="22">
        <v>45772</v>
      </c>
      <c r="C1057">
        <v>1140</v>
      </c>
      <c r="D1057">
        <v>1165</v>
      </c>
      <c r="E1057">
        <v>1100.01</v>
      </c>
      <c r="F1057">
        <v>1153.68</v>
      </c>
      <c r="G1057">
        <v>7230</v>
      </c>
      <c r="I1057" t="s">
        <v>741</v>
      </c>
      <c r="J1057" s="22">
        <v>44355</v>
      </c>
      <c r="K1057">
        <v>48340.93</v>
      </c>
      <c r="L1057">
        <v>48409.88</v>
      </c>
      <c r="M1057">
        <v>48000.17</v>
      </c>
      <c r="N1057">
        <v>48147.98</v>
      </c>
      <c r="O1057">
        <v>265113800</v>
      </c>
    </row>
    <row r="1058" spans="1:15" x14ac:dyDescent="0.3">
      <c r="A1058" t="s">
        <v>740</v>
      </c>
      <c r="B1058" s="22">
        <v>45775</v>
      </c>
      <c r="C1058">
        <v>1160</v>
      </c>
      <c r="D1058">
        <v>1170</v>
      </c>
      <c r="E1058">
        <v>1130</v>
      </c>
      <c r="F1058">
        <v>1142.2</v>
      </c>
      <c r="G1058">
        <v>8945</v>
      </c>
      <c r="I1058" t="s">
        <v>741</v>
      </c>
      <c r="J1058" s="22">
        <v>44354</v>
      </c>
      <c r="K1058">
        <v>48241.79</v>
      </c>
      <c r="L1058">
        <v>48636.29</v>
      </c>
      <c r="M1058">
        <v>48211.14</v>
      </c>
      <c r="N1058">
        <v>48302.66</v>
      </c>
      <c r="O1058">
        <v>320037887</v>
      </c>
    </row>
    <row r="1059" spans="1:15" x14ac:dyDescent="0.3">
      <c r="A1059" t="s">
        <v>740</v>
      </c>
      <c r="B1059" s="22">
        <v>45776</v>
      </c>
      <c r="C1059">
        <v>1140.01</v>
      </c>
      <c r="D1059">
        <v>1200</v>
      </c>
      <c r="E1059">
        <v>1125</v>
      </c>
      <c r="F1059">
        <v>1191.06</v>
      </c>
      <c r="G1059">
        <v>12014</v>
      </c>
      <c r="I1059" t="s">
        <v>741</v>
      </c>
      <c r="J1059" s="22">
        <v>44351</v>
      </c>
      <c r="K1059">
        <v>48172.99</v>
      </c>
      <c r="L1059">
        <v>48426.63</v>
      </c>
      <c r="M1059">
        <v>48106.98</v>
      </c>
      <c r="N1059">
        <v>48211.7</v>
      </c>
      <c r="O1059">
        <v>317434552</v>
      </c>
    </row>
    <row r="1060" spans="1:15" x14ac:dyDescent="0.3">
      <c r="A1060" t="s">
        <v>740</v>
      </c>
      <c r="B1060" s="22">
        <v>45777</v>
      </c>
      <c r="C1060">
        <v>1192</v>
      </c>
      <c r="D1060">
        <v>1225</v>
      </c>
      <c r="E1060">
        <v>1135</v>
      </c>
      <c r="F1060">
        <v>1174.54</v>
      </c>
      <c r="G1060">
        <v>40668</v>
      </c>
      <c r="I1060" t="s">
        <v>741</v>
      </c>
      <c r="J1060" s="22">
        <v>44350</v>
      </c>
      <c r="K1060">
        <v>48270.64</v>
      </c>
      <c r="L1060">
        <v>48434.400000000001</v>
      </c>
      <c r="M1060">
        <v>48010.32</v>
      </c>
      <c r="N1060">
        <v>48093.53</v>
      </c>
      <c r="O1060">
        <v>253507625</v>
      </c>
    </row>
    <row r="1061" spans="1:15" x14ac:dyDescent="0.3">
      <c r="A1061" t="s">
        <v>740</v>
      </c>
      <c r="B1061" s="22">
        <v>45779</v>
      </c>
      <c r="C1061">
        <v>1199</v>
      </c>
      <c r="D1061">
        <v>1200</v>
      </c>
      <c r="E1061">
        <v>1160.01</v>
      </c>
      <c r="F1061">
        <v>1175.55</v>
      </c>
      <c r="G1061">
        <v>11433</v>
      </c>
      <c r="I1061" t="s">
        <v>741</v>
      </c>
      <c r="J1061" s="22">
        <v>44349</v>
      </c>
      <c r="K1061">
        <v>48286.31</v>
      </c>
      <c r="L1061">
        <v>48286.46</v>
      </c>
      <c r="M1061">
        <v>47957.91</v>
      </c>
      <c r="N1061">
        <v>48126.9</v>
      </c>
      <c r="O1061">
        <v>361191723</v>
      </c>
    </row>
    <row r="1062" spans="1:15" x14ac:dyDescent="0.3">
      <c r="A1062" t="s">
        <v>740</v>
      </c>
      <c r="B1062" s="22">
        <v>45782</v>
      </c>
      <c r="C1062">
        <v>1175.56</v>
      </c>
      <c r="D1062">
        <v>1180</v>
      </c>
      <c r="E1062">
        <v>1135</v>
      </c>
      <c r="F1062">
        <v>1150.3599999999999</v>
      </c>
      <c r="G1062">
        <v>14566</v>
      </c>
      <c r="I1062" t="s">
        <v>741</v>
      </c>
      <c r="J1062" s="22">
        <v>44348</v>
      </c>
      <c r="K1062">
        <v>48067.32</v>
      </c>
      <c r="L1062">
        <v>48241.55</v>
      </c>
      <c r="M1062">
        <v>47914.53</v>
      </c>
      <c r="N1062">
        <v>48191.26</v>
      </c>
      <c r="O1062">
        <v>456371011</v>
      </c>
    </row>
    <row r="1063" spans="1:15" x14ac:dyDescent="0.3">
      <c r="A1063" t="s">
        <v>740</v>
      </c>
      <c r="B1063" s="22">
        <v>45783</v>
      </c>
      <c r="C1063">
        <v>1170</v>
      </c>
      <c r="D1063">
        <v>1170</v>
      </c>
      <c r="E1063">
        <v>1144.5</v>
      </c>
      <c r="F1063">
        <v>1145.1400000000001</v>
      </c>
      <c r="G1063">
        <v>5255</v>
      </c>
      <c r="I1063" t="s">
        <v>741</v>
      </c>
      <c r="J1063" s="22">
        <v>44347</v>
      </c>
      <c r="K1063">
        <v>47395.39</v>
      </c>
      <c r="L1063">
        <v>47979.86</v>
      </c>
      <c r="M1063">
        <v>47395.39</v>
      </c>
      <c r="N1063">
        <v>47896.34</v>
      </c>
      <c r="O1063">
        <v>409980135</v>
      </c>
    </row>
    <row r="1064" spans="1:15" x14ac:dyDescent="0.3">
      <c r="A1064" t="s">
        <v>740</v>
      </c>
      <c r="B1064" s="22">
        <v>45784</v>
      </c>
      <c r="C1064">
        <v>1030.6300000000001</v>
      </c>
      <c r="D1064">
        <v>1140</v>
      </c>
      <c r="E1064">
        <v>1030.6300000000001</v>
      </c>
      <c r="F1064">
        <v>1102.95</v>
      </c>
      <c r="G1064">
        <v>11657</v>
      </c>
      <c r="I1064" t="s">
        <v>741</v>
      </c>
      <c r="J1064" s="22">
        <v>44344</v>
      </c>
      <c r="K1064">
        <v>46827.519999999997</v>
      </c>
      <c r="L1064">
        <v>47248.28</v>
      </c>
      <c r="M1064">
        <v>46698.23</v>
      </c>
      <c r="N1064">
        <v>47126.29</v>
      </c>
      <c r="O1064">
        <v>223696244</v>
      </c>
    </row>
    <row r="1065" spans="1:15" x14ac:dyDescent="0.3">
      <c r="A1065" t="s">
        <v>740</v>
      </c>
      <c r="B1065" s="22">
        <v>45785</v>
      </c>
      <c r="C1065">
        <v>1100</v>
      </c>
      <c r="D1065">
        <v>1130</v>
      </c>
      <c r="E1065">
        <v>992.66</v>
      </c>
      <c r="F1065">
        <v>1042.77</v>
      </c>
      <c r="G1065">
        <v>20499</v>
      </c>
      <c r="I1065" t="s">
        <v>741</v>
      </c>
      <c r="J1065" s="22">
        <v>44343</v>
      </c>
      <c r="K1065">
        <v>46987.199999999997</v>
      </c>
      <c r="L1065">
        <v>47206.15</v>
      </c>
      <c r="M1065">
        <v>46675.69</v>
      </c>
      <c r="N1065">
        <v>46790.75</v>
      </c>
      <c r="O1065">
        <v>512472483</v>
      </c>
    </row>
    <row r="1066" spans="1:15" x14ac:dyDescent="0.3">
      <c r="A1066" t="s">
        <v>740</v>
      </c>
      <c r="B1066" s="22">
        <v>45786</v>
      </c>
      <c r="C1066">
        <v>1042</v>
      </c>
      <c r="D1066">
        <v>1110</v>
      </c>
      <c r="E1066">
        <v>1006</v>
      </c>
      <c r="F1066">
        <v>1084.47</v>
      </c>
      <c r="G1066">
        <v>14626</v>
      </c>
      <c r="I1066" t="s">
        <v>741</v>
      </c>
      <c r="J1066" s="22">
        <v>44342</v>
      </c>
      <c r="K1066">
        <v>46437.52</v>
      </c>
      <c r="L1066">
        <v>46856.27</v>
      </c>
      <c r="M1066">
        <v>46424.43</v>
      </c>
      <c r="N1066">
        <v>46812.31</v>
      </c>
      <c r="O1066">
        <v>306272522</v>
      </c>
    </row>
    <row r="1067" spans="1:15" x14ac:dyDescent="0.3">
      <c r="A1067" t="s">
        <v>740</v>
      </c>
      <c r="B1067" s="22">
        <v>45789</v>
      </c>
      <c r="C1067">
        <v>1192.92</v>
      </c>
      <c r="D1067">
        <v>1192.92</v>
      </c>
      <c r="E1067">
        <v>1100</v>
      </c>
      <c r="F1067">
        <v>1192.8900000000001</v>
      </c>
      <c r="G1067">
        <v>36502</v>
      </c>
      <c r="I1067" t="s">
        <v>741</v>
      </c>
      <c r="J1067" s="22">
        <v>44341</v>
      </c>
      <c r="K1067">
        <v>46148.35</v>
      </c>
      <c r="L1067">
        <v>46371.69</v>
      </c>
      <c r="M1067">
        <v>46047.66</v>
      </c>
      <c r="N1067">
        <v>46300.66</v>
      </c>
      <c r="O1067">
        <v>224827398</v>
      </c>
    </row>
    <row r="1068" spans="1:15" x14ac:dyDescent="0.3">
      <c r="A1068" t="s">
        <v>740</v>
      </c>
      <c r="B1068" s="22">
        <v>45790</v>
      </c>
      <c r="C1068">
        <v>1190</v>
      </c>
      <c r="D1068">
        <v>1199.8900000000001</v>
      </c>
      <c r="E1068">
        <v>1165</v>
      </c>
      <c r="F1068">
        <v>1166.02</v>
      </c>
      <c r="G1068">
        <v>22904</v>
      </c>
      <c r="I1068" t="s">
        <v>741</v>
      </c>
      <c r="J1068" s="22">
        <v>44340</v>
      </c>
      <c r="K1068">
        <v>46133.93</v>
      </c>
      <c r="L1068">
        <v>46314.83</v>
      </c>
      <c r="M1068">
        <v>45914.98</v>
      </c>
      <c r="N1068">
        <v>46097.11</v>
      </c>
      <c r="O1068">
        <v>191697769</v>
      </c>
    </row>
    <row r="1069" spans="1:15" x14ac:dyDescent="0.3">
      <c r="A1069" t="s">
        <v>740</v>
      </c>
      <c r="B1069" s="22">
        <v>45791</v>
      </c>
      <c r="C1069">
        <v>1167</v>
      </c>
      <c r="D1069">
        <v>1179.9000000000001</v>
      </c>
      <c r="E1069">
        <v>1160</v>
      </c>
      <c r="F1069">
        <v>1169.17</v>
      </c>
      <c r="G1069">
        <v>8848</v>
      </c>
      <c r="I1069" t="s">
        <v>741</v>
      </c>
      <c r="J1069" s="22">
        <v>44337</v>
      </c>
      <c r="K1069">
        <v>45646.25</v>
      </c>
      <c r="L1069">
        <v>45948.15</v>
      </c>
      <c r="M1069">
        <v>45560.13</v>
      </c>
      <c r="N1069">
        <v>45914.98</v>
      </c>
      <c r="O1069">
        <v>294853032</v>
      </c>
    </row>
    <row r="1070" spans="1:15" x14ac:dyDescent="0.3">
      <c r="A1070" t="s">
        <v>740</v>
      </c>
      <c r="B1070" s="22">
        <v>45792</v>
      </c>
      <c r="C1070">
        <v>1169</v>
      </c>
      <c r="D1070">
        <v>1173.9000000000001</v>
      </c>
      <c r="E1070">
        <v>1149.8499999999999</v>
      </c>
      <c r="F1070">
        <v>1149.99</v>
      </c>
      <c r="G1070">
        <v>21497</v>
      </c>
      <c r="I1070" t="s">
        <v>741</v>
      </c>
      <c r="J1070" s="22">
        <v>44336</v>
      </c>
      <c r="K1070">
        <v>45709.67</v>
      </c>
      <c r="L1070">
        <v>45831.12</v>
      </c>
      <c r="M1070">
        <v>45518.74</v>
      </c>
      <c r="N1070">
        <v>45574.07</v>
      </c>
      <c r="O1070">
        <v>376148630</v>
      </c>
    </row>
    <row r="1071" spans="1:15" x14ac:dyDescent="0.3">
      <c r="A1071" t="s">
        <v>740</v>
      </c>
      <c r="B1071" s="22">
        <v>45793</v>
      </c>
      <c r="C1071">
        <v>1157.7</v>
      </c>
      <c r="D1071">
        <v>1165</v>
      </c>
      <c r="E1071">
        <v>1144</v>
      </c>
      <c r="F1071">
        <v>1145.83</v>
      </c>
      <c r="G1071">
        <v>6899</v>
      </c>
      <c r="I1071" t="s">
        <v>741</v>
      </c>
      <c r="J1071" s="22">
        <v>44335</v>
      </c>
      <c r="K1071">
        <v>45898.06</v>
      </c>
      <c r="L1071">
        <v>45981.82</v>
      </c>
      <c r="M1071">
        <v>45610.91</v>
      </c>
      <c r="N1071">
        <v>45682.11</v>
      </c>
      <c r="O1071">
        <v>297556614</v>
      </c>
    </row>
    <row r="1072" spans="1:15" x14ac:dyDescent="0.3">
      <c r="A1072" t="s">
        <v>740</v>
      </c>
      <c r="B1072" s="22">
        <v>45796</v>
      </c>
      <c r="C1072">
        <v>1147</v>
      </c>
      <c r="D1072">
        <v>1169.9000000000001</v>
      </c>
      <c r="E1072">
        <v>1147</v>
      </c>
      <c r="F1072">
        <v>1152.69</v>
      </c>
      <c r="G1072">
        <v>5100</v>
      </c>
      <c r="I1072" t="s">
        <v>741</v>
      </c>
      <c r="J1072" s="22">
        <v>44334</v>
      </c>
      <c r="K1072">
        <v>45835.13</v>
      </c>
      <c r="L1072">
        <v>46034.46</v>
      </c>
      <c r="M1072">
        <v>45617.54</v>
      </c>
      <c r="N1072">
        <v>45981.82</v>
      </c>
      <c r="O1072">
        <v>216311577</v>
      </c>
    </row>
    <row r="1073" spans="1:15" x14ac:dyDescent="0.3">
      <c r="A1073" t="s">
        <v>740</v>
      </c>
      <c r="B1073" s="22">
        <v>45797</v>
      </c>
      <c r="C1073">
        <v>1159.9000000000001</v>
      </c>
      <c r="D1073">
        <v>1167</v>
      </c>
      <c r="E1073">
        <v>1145.07</v>
      </c>
      <c r="F1073">
        <v>1153.8399999999999</v>
      </c>
      <c r="G1073">
        <v>19317</v>
      </c>
      <c r="I1073" t="s">
        <v>741</v>
      </c>
      <c r="J1073" s="22">
        <v>44333</v>
      </c>
      <c r="K1073">
        <v>45499.519999999997</v>
      </c>
      <c r="L1073">
        <v>45807.49</v>
      </c>
      <c r="M1073">
        <v>45352.54</v>
      </c>
      <c r="N1073">
        <v>45796.31</v>
      </c>
      <c r="O1073">
        <v>201903651</v>
      </c>
    </row>
    <row r="1074" spans="1:15" x14ac:dyDescent="0.3">
      <c r="A1074" t="s">
        <v>740</v>
      </c>
      <c r="B1074" s="22">
        <v>45798</v>
      </c>
      <c r="C1074">
        <v>1160</v>
      </c>
      <c r="D1074">
        <v>1160</v>
      </c>
      <c r="E1074">
        <v>1149.07</v>
      </c>
      <c r="F1074">
        <v>1152.01</v>
      </c>
      <c r="G1074">
        <v>8330</v>
      </c>
      <c r="I1074" t="s">
        <v>741</v>
      </c>
      <c r="J1074" s="22">
        <v>44322</v>
      </c>
      <c r="K1074">
        <v>45116.02</v>
      </c>
      <c r="L1074">
        <v>45245.37</v>
      </c>
      <c r="M1074">
        <v>44889.59</v>
      </c>
      <c r="N1074">
        <v>45174.67</v>
      </c>
      <c r="O1074">
        <v>78642212</v>
      </c>
    </row>
    <row r="1075" spans="1:15" x14ac:dyDescent="0.3">
      <c r="A1075" t="s">
        <v>740</v>
      </c>
      <c r="B1075" s="22">
        <v>45799</v>
      </c>
      <c r="C1075">
        <v>1164.8800000000001</v>
      </c>
      <c r="D1075">
        <v>1164.8800000000001</v>
      </c>
      <c r="E1075">
        <v>1139</v>
      </c>
      <c r="F1075">
        <v>1141.25</v>
      </c>
      <c r="G1075">
        <v>9775</v>
      </c>
      <c r="I1075" t="s">
        <v>741</v>
      </c>
      <c r="J1075" s="22">
        <v>44321</v>
      </c>
      <c r="K1075">
        <v>44961.65</v>
      </c>
      <c r="L1075">
        <v>45173.61</v>
      </c>
      <c r="M1075">
        <v>44728.37</v>
      </c>
      <c r="N1075">
        <v>44943.61</v>
      </c>
      <c r="O1075">
        <v>129445703</v>
      </c>
    </row>
    <row r="1076" spans="1:15" x14ac:dyDescent="0.3">
      <c r="A1076" t="s">
        <v>740</v>
      </c>
      <c r="B1076" s="22">
        <v>45800</v>
      </c>
      <c r="C1076">
        <v>1140</v>
      </c>
      <c r="D1076">
        <v>1155</v>
      </c>
      <c r="E1076">
        <v>1136.05</v>
      </c>
      <c r="F1076">
        <v>1141.6400000000001</v>
      </c>
      <c r="G1076">
        <v>3873</v>
      </c>
      <c r="I1076" t="s">
        <v>741</v>
      </c>
      <c r="J1076" s="22">
        <v>44320</v>
      </c>
      <c r="K1076">
        <v>44121.8</v>
      </c>
      <c r="L1076">
        <v>44620.41</v>
      </c>
      <c r="M1076">
        <v>44121.8</v>
      </c>
      <c r="N1076">
        <v>44563.59</v>
      </c>
      <c r="O1076">
        <v>108320905</v>
      </c>
    </row>
    <row r="1077" spans="1:15" x14ac:dyDescent="0.3">
      <c r="A1077" t="s">
        <v>740</v>
      </c>
      <c r="B1077" s="22">
        <v>45803</v>
      </c>
      <c r="C1077">
        <v>1141.6400000000001</v>
      </c>
      <c r="D1077">
        <v>1143.5</v>
      </c>
      <c r="E1077">
        <v>1130</v>
      </c>
      <c r="F1077">
        <v>1135</v>
      </c>
      <c r="G1077">
        <v>7597</v>
      </c>
      <c r="I1077" t="s">
        <v>741</v>
      </c>
      <c r="J1077" s="22">
        <v>44319</v>
      </c>
      <c r="K1077">
        <v>44210.09</v>
      </c>
      <c r="L1077">
        <v>44326.01</v>
      </c>
      <c r="M1077">
        <v>43630.07</v>
      </c>
      <c r="N1077">
        <v>44076.2</v>
      </c>
      <c r="O1077">
        <v>125276315</v>
      </c>
    </row>
    <row r="1078" spans="1:15" x14ac:dyDescent="0.3">
      <c r="A1078" t="s">
        <v>740</v>
      </c>
      <c r="B1078" s="22">
        <v>45804</v>
      </c>
      <c r="C1078">
        <v>1135</v>
      </c>
      <c r="D1078">
        <v>1135</v>
      </c>
      <c r="E1078">
        <v>1105</v>
      </c>
      <c r="F1078">
        <v>1116.0999999999999</v>
      </c>
      <c r="G1078">
        <v>11162</v>
      </c>
      <c r="I1078" t="s">
        <v>741</v>
      </c>
      <c r="J1078" s="22">
        <v>44316</v>
      </c>
      <c r="K1078">
        <v>44933.62</v>
      </c>
      <c r="L1078">
        <v>45056.9</v>
      </c>
      <c r="M1078">
        <v>44144.23</v>
      </c>
      <c r="N1078">
        <v>44262.35</v>
      </c>
      <c r="O1078">
        <v>153942599</v>
      </c>
    </row>
    <row r="1079" spans="1:15" x14ac:dyDescent="0.3">
      <c r="A1079" t="s">
        <v>740</v>
      </c>
      <c r="B1079" s="22">
        <v>45806</v>
      </c>
      <c r="C1079">
        <v>1110</v>
      </c>
      <c r="D1079">
        <v>1125</v>
      </c>
      <c r="E1079">
        <v>1100.01</v>
      </c>
      <c r="F1079">
        <v>1117.6500000000001</v>
      </c>
      <c r="G1079">
        <v>9402</v>
      </c>
      <c r="I1079" t="s">
        <v>741</v>
      </c>
      <c r="J1079" s="22">
        <v>44315</v>
      </c>
      <c r="K1079">
        <v>45123.1</v>
      </c>
      <c r="L1079">
        <v>45143.34</v>
      </c>
      <c r="M1079">
        <v>44777.72</v>
      </c>
      <c r="N1079">
        <v>44863.11</v>
      </c>
      <c r="O1079">
        <v>138959463</v>
      </c>
    </row>
    <row r="1080" spans="1:15" x14ac:dyDescent="0.3">
      <c r="A1080" t="s">
        <v>740</v>
      </c>
      <c r="B1080" s="22">
        <v>45807</v>
      </c>
      <c r="C1080">
        <v>1106</v>
      </c>
      <c r="D1080">
        <v>1135</v>
      </c>
      <c r="E1080">
        <v>1100.1500000000001</v>
      </c>
      <c r="F1080">
        <v>1126.05</v>
      </c>
      <c r="G1080">
        <v>8667</v>
      </c>
      <c r="I1080" t="s">
        <v>741</v>
      </c>
      <c r="J1080" s="22">
        <v>44314</v>
      </c>
      <c r="K1080">
        <v>45351.97</v>
      </c>
      <c r="L1080">
        <v>45589.26</v>
      </c>
      <c r="M1080">
        <v>45020.83</v>
      </c>
      <c r="N1080">
        <v>45059.12</v>
      </c>
      <c r="O1080">
        <v>140915480</v>
      </c>
    </row>
    <row r="1081" spans="1:15" x14ac:dyDescent="0.3">
      <c r="A1081" t="s">
        <v>740</v>
      </c>
      <c r="B1081" s="22">
        <v>45810</v>
      </c>
      <c r="C1081">
        <v>1124</v>
      </c>
      <c r="D1081">
        <v>1130</v>
      </c>
      <c r="E1081">
        <v>1122</v>
      </c>
      <c r="F1081">
        <v>1125.28</v>
      </c>
      <c r="G1081">
        <v>8650</v>
      </c>
      <c r="I1081" t="s">
        <v>741</v>
      </c>
      <c r="J1081" s="22">
        <v>44313</v>
      </c>
      <c r="K1081">
        <v>45696.12</v>
      </c>
      <c r="L1081">
        <v>45937.68</v>
      </c>
      <c r="M1081">
        <v>45161.68</v>
      </c>
      <c r="N1081">
        <v>45292.87</v>
      </c>
      <c r="O1081">
        <v>172204555</v>
      </c>
    </row>
    <row r="1082" spans="1:15" x14ac:dyDescent="0.3">
      <c r="A1082" t="s">
        <v>740</v>
      </c>
      <c r="B1082" s="22">
        <v>45811</v>
      </c>
      <c r="C1082">
        <v>1134.99</v>
      </c>
      <c r="D1082">
        <v>1134.99</v>
      </c>
      <c r="E1082">
        <v>1125.3</v>
      </c>
      <c r="F1082">
        <v>1129.79</v>
      </c>
      <c r="G1082">
        <v>7747</v>
      </c>
      <c r="I1082" t="s">
        <v>741</v>
      </c>
      <c r="J1082" s="22">
        <v>44312</v>
      </c>
      <c r="K1082">
        <v>44574.1</v>
      </c>
      <c r="L1082">
        <v>45952.45</v>
      </c>
      <c r="M1082">
        <v>44388.71</v>
      </c>
      <c r="N1082">
        <v>45682.77</v>
      </c>
      <c r="O1082">
        <v>204065636</v>
      </c>
    </row>
    <row r="1083" spans="1:15" x14ac:dyDescent="0.3">
      <c r="A1083" t="s">
        <v>740</v>
      </c>
      <c r="B1083" s="22">
        <v>45812</v>
      </c>
      <c r="C1083">
        <v>1130</v>
      </c>
      <c r="D1083">
        <v>1142</v>
      </c>
      <c r="E1083">
        <v>1127.05</v>
      </c>
      <c r="F1083">
        <v>1137.3800000000001</v>
      </c>
      <c r="G1083">
        <v>11963</v>
      </c>
      <c r="I1083" t="s">
        <v>741</v>
      </c>
      <c r="J1083" s="22">
        <v>44309</v>
      </c>
      <c r="K1083">
        <v>44851.78</v>
      </c>
      <c r="L1083">
        <v>44858.6</v>
      </c>
      <c r="M1083">
        <v>44360.51</v>
      </c>
      <c r="N1083">
        <v>44706.76</v>
      </c>
      <c r="O1083">
        <v>96999702</v>
      </c>
    </row>
    <row r="1084" spans="1:15" x14ac:dyDescent="0.3">
      <c r="A1084" t="s">
        <v>740</v>
      </c>
      <c r="B1084" s="22">
        <v>45813</v>
      </c>
      <c r="C1084">
        <v>1124</v>
      </c>
      <c r="D1084">
        <v>1124</v>
      </c>
      <c r="E1084">
        <v>1100</v>
      </c>
      <c r="F1084">
        <v>1108.44</v>
      </c>
      <c r="G1084">
        <v>16053</v>
      </c>
      <c r="I1084" t="s">
        <v>741</v>
      </c>
      <c r="J1084" s="22">
        <v>44308</v>
      </c>
      <c r="K1084">
        <v>45370.89</v>
      </c>
      <c r="L1084">
        <v>45494.14</v>
      </c>
      <c r="M1084">
        <v>44882.59</v>
      </c>
      <c r="N1084">
        <v>44929.61</v>
      </c>
      <c r="O1084">
        <v>139538852</v>
      </c>
    </row>
    <row r="1085" spans="1:15" x14ac:dyDescent="0.3">
      <c r="A1085" t="s">
        <v>740</v>
      </c>
      <c r="B1085" s="22">
        <v>45818</v>
      </c>
      <c r="C1085">
        <v>1120</v>
      </c>
      <c r="D1085">
        <v>1122</v>
      </c>
      <c r="E1085">
        <v>1100</v>
      </c>
      <c r="F1085">
        <v>1102.75</v>
      </c>
      <c r="G1085">
        <v>8252</v>
      </c>
      <c r="I1085" t="s">
        <v>741</v>
      </c>
      <c r="J1085" s="22">
        <v>44307</v>
      </c>
      <c r="K1085">
        <v>45538.07</v>
      </c>
      <c r="L1085">
        <v>45626.879999999997</v>
      </c>
      <c r="M1085">
        <v>45226.18</v>
      </c>
      <c r="N1085">
        <v>45306.54</v>
      </c>
      <c r="O1085">
        <v>171317725</v>
      </c>
    </row>
    <row r="1086" spans="1:15" x14ac:dyDescent="0.3">
      <c r="A1086" t="s">
        <v>740</v>
      </c>
      <c r="B1086" s="22">
        <v>45819</v>
      </c>
      <c r="C1086">
        <v>1050</v>
      </c>
      <c r="D1086">
        <v>1055</v>
      </c>
      <c r="E1086">
        <v>992.48</v>
      </c>
      <c r="F1086">
        <v>1049.69</v>
      </c>
      <c r="G1086">
        <v>68784</v>
      </c>
      <c r="I1086" t="s">
        <v>741</v>
      </c>
      <c r="J1086" s="22">
        <v>44306</v>
      </c>
      <c r="K1086">
        <v>45233.42</v>
      </c>
      <c r="L1086">
        <v>45558.13</v>
      </c>
      <c r="M1086">
        <v>45221.1</v>
      </c>
      <c r="N1086">
        <v>45399.78</v>
      </c>
      <c r="O1086">
        <v>128388089</v>
      </c>
    </row>
    <row r="1087" spans="1:15" x14ac:dyDescent="0.3">
      <c r="A1087" t="s">
        <v>740</v>
      </c>
      <c r="B1087" s="22">
        <v>45820</v>
      </c>
      <c r="C1087">
        <v>1049.69</v>
      </c>
      <c r="D1087">
        <v>1049.69</v>
      </c>
      <c r="E1087">
        <v>1037</v>
      </c>
      <c r="F1087">
        <v>1039.3399999999999</v>
      </c>
      <c r="G1087">
        <v>11770</v>
      </c>
      <c r="I1087" t="s">
        <v>741</v>
      </c>
      <c r="J1087" s="22">
        <v>44305</v>
      </c>
      <c r="K1087">
        <v>45057.33</v>
      </c>
      <c r="L1087">
        <v>45251.79</v>
      </c>
      <c r="M1087">
        <v>44606.06</v>
      </c>
      <c r="N1087">
        <v>44913.57</v>
      </c>
      <c r="O1087">
        <v>131249513</v>
      </c>
    </row>
    <row r="1088" spans="1:15" x14ac:dyDescent="0.3">
      <c r="A1088" t="s">
        <v>740</v>
      </c>
      <c r="B1088" s="22">
        <v>45821</v>
      </c>
      <c r="C1088">
        <v>1025</v>
      </c>
      <c r="D1088">
        <v>1055</v>
      </c>
      <c r="E1088">
        <v>1000</v>
      </c>
      <c r="F1088">
        <v>1046.3599999999999</v>
      </c>
      <c r="G1088">
        <v>9733</v>
      </c>
      <c r="I1088" t="s">
        <v>741</v>
      </c>
      <c r="J1088" s="22">
        <v>44302</v>
      </c>
      <c r="K1088">
        <v>45343.55</v>
      </c>
      <c r="L1088">
        <v>45471.35</v>
      </c>
      <c r="M1088">
        <v>45269.03</v>
      </c>
      <c r="N1088">
        <v>45305.63</v>
      </c>
      <c r="O1088">
        <v>55283679</v>
      </c>
    </row>
    <row r="1089" spans="1:15" x14ac:dyDescent="0.3">
      <c r="A1089" t="s">
        <v>740</v>
      </c>
      <c r="B1089" s="22">
        <v>45824</v>
      </c>
      <c r="C1089">
        <v>1050</v>
      </c>
      <c r="D1089">
        <v>1050</v>
      </c>
      <c r="E1089">
        <v>1025</v>
      </c>
      <c r="F1089">
        <v>1032.75</v>
      </c>
      <c r="G1089">
        <v>7705</v>
      </c>
      <c r="I1089" t="s">
        <v>741</v>
      </c>
      <c r="J1089" s="22">
        <v>44301</v>
      </c>
      <c r="K1089">
        <v>45357.63</v>
      </c>
      <c r="L1089">
        <v>45447.49</v>
      </c>
      <c r="M1089">
        <v>45174.89</v>
      </c>
      <c r="N1089">
        <v>45230.18</v>
      </c>
      <c r="O1089">
        <v>85559305</v>
      </c>
    </row>
    <row r="1090" spans="1:15" x14ac:dyDescent="0.3">
      <c r="A1090" t="s">
        <v>740</v>
      </c>
      <c r="B1090" s="22">
        <v>45825</v>
      </c>
      <c r="C1090">
        <v>1040</v>
      </c>
      <c r="D1090">
        <v>1040</v>
      </c>
      <c r="E1090">
        <v>1030</v>
      </c>
      <c r="F1090">
        <v>1032</v>
      </c>
      <c r="G1090">
        <v>2939</v>
      </c>
      <c r="I1090" t="s">
        <v>741</v>
      </c>
      <c r="J1090" s="22">
        <v>44300</v>
      </c>
      <c r="K1090">
        <v>45099.5</v>
      </c>
      <c r="L1090">
        <v>45347.4</v>
      </c>
      <c r="M1090">
        <v>45082.85</v>
      </c>
      <c r="N1090">
        <v>45311.22</v>
      </c>
      <c r="O1090">
        <v>135875281</v>
      </c>
    </row>
    <row r="1091" spans="1:15" x14ac:dyDescent="0.3">
      <c r="A1091" t="s">
        <v>740</v>
      </c>
      <c r="B1091" s="22">
        <v>45826</v>
      </c>
      <c r="C1091">
        <v>1032</v>
      </c>
      <c r="D1091">
        <v>1037.8</v>
      </c>
      <c r="E1091">
        <v>1010</v>
      </c>
      <c r="F1091">
        <v>1020.22</v>
      </c>
      <c r="G1091">
        <v>4017</v>
      </c>
      <c r="I1091" t="s">
        <v>741</v>
      </c>
      <c r="J1091" s="22">
        <v>44299</v>
      </c>
      <c r="K1091">
        <v>44933.7</v>
      </c>
      <c r="L1091">
        <v>45133.41</v>
      </c>
      <c r="M1091">
        <v>44788.88</v>
      </c>
      <c r="N1091">
        <v>45048.57</v>
      </c>
      <c r="O1091">
        <v>183852391</v>
      </c>
    </row>
    <row r="1092" spans="1:15" x14ac:dyDescent="0.3">
      <c r="A1092" t="s">
        <v>740</v>
      </c>
      <c r="B1092" s="22">
        <v>45827</v>
      </c>
      <c r="C1092">
        <v>1020.4</v>
      </c>
      <c r="D1092">
        <v>1035.7</v>
      </c>
      <c r="E1092">
        <v>1010</v>
      </c>
      <c r="F1092">
        <v>1012.94</v>
      </c>
      <c r="G1092">
        <v>8750</v>
      </c>
      <c r="I1092" t="s">
        <v>741</v>
      </c>
      <c r="J1092" s="22">
        <v>44298</v>
      </c>
      <c r="K1092">
        <v>45226.33</v>
      </c>
      <c r="L1092">
        <v>45268.68</v>
      </c>
      <c r="M1092">
        <v>44757.31</v>
      </c>
      <c r="N1092">
        <v>44978.05</v>
      </c>
      <c r="O1092">
        <v>173419005</v>
      </c>
    </row>
    <row r="1093" spans="1:15" x14ac:dyDescent="0.3">
      <c r="A1093" t="s">
        <v>740</v>
      </c>
      <c r="B1093" s="22">
        <v>45828</v>
      </c>
      <c r="C1093">
        <v>1012.94</v>
      </c>
      <c r="D1093">
        <v>1018.9</v>
      </c>
      <c r="E1093">
        <v>990.1</v>
      </c>
      <c r="F1093">
        <v>1003.09</v>
      </c>
      <c r="G1093">
        <v>5883</v>
      </c>
      <c r="I1093" t="s">
        <v>741</v>
      </c>
      <c r="J1093" s="22">
        <v>44295</v>
      </c>
      <c r="K1093">
        <v>44868.04</v>
      </c>
      <c r="L1093">
        <v>45249.98</v>
      </c>
      <c r="M1093">
        <v>44843.25</v>
      </c>
      <c r="N1093">
        <v>45186.48</v>
      </c>
      <c r="O1093">
        <v>293005438</v>
      </c>
    </row>
    <row r="1094" spans="1:15" x14ac:dyDescent="0.3">
      <c r="A1094" t="s">
        <v>740</v>
      </c>
      <c r="B1094" s="22">
        <v>45831</v>
      </c>
      <c r="C1094">
        <v>1001.99</v>
      </c>
      <c r="D1094">
        <v>1002.5</v>
      </c>
      <c r="E1094">
        <v>913</v>
      </c>
      <c r="F1094">
        <v>982.31</v>
      </c>
      <c r="G1094">
        <v>5659</v>
      </c>
      <c r="I1094" t="s">
        <v>741</v>
      </c>
      <c r="J1094" s="22">
        <v>44294</v>
      </c>
      <c r="K1094">
        <v>44176.5</v>
      </c>
      <c r="L1094">
        <v>44759.37</v>
      </c>
      <c r="M1094">
        <v>44096.85</v>
      </c>
      <c r="N1094">
        <v>44741.36</v>
      </c>
      <c r="O1094">
        <v>186036071</v>
      </c>
    </row>
    <row r="1095" spans="1:15" x14ac:dyDescent="0.3">
      <c r="A1095" t="s">
        <v>740</v>
      </c>
      <c r="B1095" s="22">
        <v>45832</v>
      </c>
      <c r="C1095">
        <v>1001</v>
      </c>
      <c r="D1095">
        <v>1048.8699999999999</v>
      </c>
      <c r="E1095">
        <v>1001</v>
      </c>
      <c r="F1095">
        <v>1029.03</v>
      </c>
      <c r="G1095">
        <v>7034</v>
      </c>
      <c r="I1095" t="s">
        <v>741</v>
      </c>
      <c r="J1095" s="22">
        <v>44293</v>
      </c>
      <c r="K1095">
        <v>44557.47</v>
      </c>
      <c r="L1095">
        <v>44571.91</v>
      </c>
      <c r="M1095">
        <v>43751.77</v>
      </c>
      <c r="N1095">
        <v>43953.58</v>
      </c>
      <c r="O1095">
        <v>195146264</v>
      </c>
    </row>
    <row r="1096" spans="1:15" x14ac:dyDescent="0.3">
      <c r="A1096" t="s">
        <v>740</v>
      </c>
      <c r="B1096" s="22">
        <v>45833</v>
      </c>
      <c r="C1096">
        <v>1034.99</v>
      </c>
      <c r="D1096">
        <v>1034.99</v>
      </c>
      <c r="E1096">
        <v>1025.02</v>
      </c>
      <c r="F1096">
        <v>1027.78</v>
      </c>
      <c r="G1096">
        <v>4690</v>
      </c>
      <c r="I1096" t="s">
        <v>741</v>
      </c>
      <c r="J1096" s="22">
        <v>44292</v>
      </c>
      <c r="K1096">
        <v>43617.27</v>
      </c>
      <c r="L1096">
        <v>44478.239999999998</v>
      </c>
      <c r="M1096">
        <v>43595.09</v>
      </c>
      <c r="N1096">
        <v>44404.7</v>
      </c>
      <c r="O1096">
        <v>157971446</v>
      </c>
    </row>
    <row r="1097" spans="1:15" x14ac:dyDescent="0.3">
      <c r="A1097" t="s">
        <v>740</v>
      </c>
      <c r="B1097" s="22">
        <v>45834</v>
      </c>
      <c r="C1097">
        <v>1030</v>
      </c>
      <c r="D1097">
        <v>1035</v>
      </c>
      <c r="E1097">
        <v>1010</v>
      </c>
      <c r="F1097">
        <v>1018.3</v>
      </c>
      <c r="G1097">
        <v>4946</v>
      </c>
      <c r="I1097" t="s">
        <v>741</v>
      </c>
      <c r="J1097" s="22">
        <v>44291</v>
      </c>
      <c r="K1097">
        <v>44397.09</v>
      </c>
      <c r="L1097">
        <v>44431.24</v>
      </c>
      <c r="M1097">
        <v>43471.19</v>
      </c>
      <c r="N1097">
        <v>43548.21</v>
      </c>
      <c r="O1097">
        <v>139198336</v>
      </c>
    </row>
    <row r="1098" spans="1:15" x14ac:dyDescent="0.3">
      <c r="A1098" t="s">
        <v>740</v>
      </c>
      <c r="B1098" s="22">
        <v>45835</v>
      </c>
      <c r="C1098">
        <v>1018</v>
      </c>
      <c r="D1098">
        <v>1033.6600000000001</v>
      </c>
      <c r="E1098">
        <v>1010</v>
      </c>
      <c r="F1098">
        <v>1017.79</v>
      </c>
      <c r="G1098">
        <v>3701</v>
      </c>
      <c r="I1098" t="s">
        <v>741</v>
      </c>
      <c r="J1098" s="22">
        <v>44288</v>
      </c>
      <c r="K1098">
        <v>44573.64</v>
      </c>
      <c r="L1098">
        <v>44610.44</v>
      </c>
      <c r="M1098">
        <v>44197.9</v>
      </c>
      <c r="N1098">
        <v>44300.95</v>
      </c>
      <c r="O1098">
        <v>140758262</v>
      </c>
    </row>
    <row r="1099" spans="1:15" x14ac:dyDescent="0.3">
      <c r="A1099" t="s">
        <v>740</v>
      </c>
      <c r="B1099" s="22">
        <v>45838</v>
      </c>
      <c r="C1099">
        <v>1026</v>
      </c>
      <c r="D1099">
        <v>1041</v>
      </c>
      <c r="E1099">
        <v>1017.79</v>
      </c>
      <c r="F1099">
        <v>1030.57</v>
      </c>
      <c r="G1099">
        <v>17251</v>
      </c>
      <c r="I1099" t="s">
        <v>741</v>
      </c>
      <c r="J1099" s="22">
        <v>44287</v>
      </c>
      <c r="K1099">
        <v>44697.83</v>
      </c>
      <c r="L1099">
        <v>44879.79</v>
      </c>
      <c r="M1099">
        <v>44330.81</v>
      </c>
      <c r="N1099">
        <v>44428.1</v>
      </c>
      <c r="O1099">
        <v>188643901</v>
      </c>
    </row>
    <row r="1100" spans="1:15" x14ac:dyDescent="0.3">
      <c r="A1100" t="s">
        <v>740</v>
      </c>
      <c r="B1100" s="22">
        <v>45839</v>
      </c>
      <c r="C1100">
        <v>1044.9000000000001</v>
      </c>
      <c r="D1100">
        <v>1047.55</v>
      </c>
      <c r="E1100">
        <v>1021.07</v>
      </c>
      <c r="F1100">
        <v>1033.82</v>
      </c>
      <c r="G1100">
        <v>7089</v>
      </c>
      <c r="I1100" t="s">
        <v>741</v>
      </c>
      <c r="J1100" s="22">
        <v>44286</v>
      </c>
      <c r="K1100">
        <v>44778.36</v>
      </c>
      <c r="L1100">
        <v>45133.25</v>
      </c>
      <c r="M1100">
        <v>44477.82</v>
      </c>
      <c r="N1100">
        <v>44587.85</v>
      </c>
      <c r="O1100">
        <v>238759718</v>
      </c>
    </row>
    <row r="1101" spans="1:15" x14ac:dyDescent="0.3">
      <c r="A1101" t="s">
        <v>740</v>
      </c>
      <c r="B1101" s="22">
        <v>45840</v>
      </c>
      <c r="C1101">
        <v>1044.99</v>
      </c>
      <c r="D1101">
        <v>1044.99</v>
      </c>
      <c r="E1101">
        <v>1028.0999999999999</v>
      </c>
      <c r="F1101">
        <v>1041.26</v>
      </c>
      <c r="G1101">
        <v>7167</v>
      </c>
      <c r="I1101" t="s">
        <v>741</v>
      </c>
      <c r="J1101" s="22">
        <v>44285</v>
      </c>
      <c r="K1101">
        <v>44332</v>
      </c>
      <c r="L1101">
        <v>44808.63</v>
      </c>
      <c r="M1101">
        <v>44199.26</v>
      </c>
      <c r="N1101">
        <v>44491.03</v>
      </c>
      <c r="O1101">
        <v>175401199</v>
      </c>
    </row>
    <row r="1102" spans="1:15" x14ac:dyDescent="0.3">
      <c r="A1102" t="s">
        <v>740</v>
      </c>
      <c r="B1102" s="22">
        <v>45841</v>
      </c>
      <c r="C1102">
        <v>1039.8</v>
      </c>
      <c r="D1102">
        <v>1085</v>
      </c>
      <c r="E1102">
        <v>1035.01</v>
      </c>
      <c r="F1102">
        <v>1076.81</v>
      </c>
      <c r="G1102">
        <v>21081</v>
      </c>
      <c r="I1102" t="s">
        <v>741</v>
      </c>
      <c r="J1102" s="22">
        <v>44284</v>
      </c>
      <c r="K1102">
        <v>45450.18</v>
      </c>
      <c r="L1102">
        <v>45450.18</v>
      </c>
      <c r="M1102">
        <v>44312.97</v>
      </c>
      <c r="N1102">
        <v>44431.8</v>
      </c>
      <c r="O1102">
        <v>316168616</v>
      </c>
    </row>
    <row r="1103" spans="1:15" x14ac:dyDescent="0.3">
      <c r="A1103" t="s">
        <v>740</v>
      </c>
      <c r="B1103" s="22">
        <v>45842</v>
      </c>
      <c r="C1103">
        <v>1082.5</v>
      </c>
      <c r="D1103">
        <v>1112.92</v>
      </c>
      <c r="E1103">
        <v>1076.82</v>
      </c>
      <c r="F1103">
        <v>1079.96</v>
      </c>
      <c r="G1103">
        <v>10012</v>
      </c>
      <c r="I1103" t="s">
        <v>741</v>
      </c>
      <c r="J1103" s="22">
        <v>44281</v>
      </c>
      <c r="K1103">
        <v>45703.88</v>
      </c>
      <c r="L1103">
        <v>45764.24</v>
      </c>
      <c r="M1103">
        <v>45434.43</v>
      </c>
      <c r="N1103">
        <v>45521.63</v>
      </c>
      <c r="O1103">
        <v>321407499</v>
      </c>
    </row>
    <row r="1104" spans="1:15" x14ac:dyDescent="0.3">
      <c r="A1104" t="s">
        <v>740</v>
      </c>
      <c r="B1104" s="22">
        <v>45845</v>
      </c>
      <c r="C1104">
        <v>1079.96</v>
      </c>
      <c r="D1104">
        <v>1079.96</v>
      </c>
      <c r="E1104">
        <v>1056.02</v>
      </c>
      <c r="F1104">
        <v>1069.96</v>
      </c>
      <c r="G1104">
        <v>3973</v>
      </c>
      <c r="I1104" t="s">
        <v>741</v>
      </c>
      <c r="J1104" s="22">
        <v>44280</v>
      </c>
      <c r="K1104">
        <v>45706.58</v>
      </c>
      <c r="L1104">
        <v>46000.11</v>
      </c>
      <c r="M1104">
        <v>45544.2</v>
      </c>
      <c r="N1104">
        <v>45726.16</v>
      </c>
      <c r="O1104">
        <v>292487850</v>
      </c>
    </row>
    <row r="1105" spans="1:15" x14ac:dyDescent="0.3">
      <c r="A1105" t="s">
        <v>740</v>
      </c>
      <c r="B1105" s="22">
        <v>45846</v>
      </c>
      <c r="C1105">
        <v>1068</v>
      </c>
      <c r="D1105">
        <v>1079</v>
      </c>
      <c r="E1105">
        <v>1058</v>
      </c>
      <c r="F1105">
        <v>1064.56</v>
      </c>
      <c r="G1105">
        <v>3365</v>
      </c>
      <c r="I1105" t="s">
        <v>741</v>
      </c>
      <c r="J1105" s="22">
        <v>44279</v>
      </c>
      <c r="K1105">
        <v>45390.73</v>
      </c>
      <c r="L1105">
        <v>45593.61</v>
      </c>
      <c r="M1105">
        <v>45255.55</v>
      </c>
      <c r="N1105">
        <v>45544.19</v>
      </c>
      <c r="O1105">
        <v>272534268</v>
      </c>
    </row>
    <row r="1106" spans="1:15" x14ac:dyDescent="0.3">
      <c r="A1106" t="s">
        <v>740</v>
      </c>
      <c r="B1106" s="22">
        <v>45847</v>
      </c>
      <c r="C1106">
        <v>1070</v>
      </c>
      <c r="D1106">
        <v>1070</v>
      </c>
      <c r="E1106">
        <v>1050</v>
      </c>
      <c r="F1106">
        <v>1059.6400000000001</v>
      </c>
      <c r="G1106">
        <v>3766</v>
      </c>
      <c r="I1106" t="s">
        <v>741</v>
      </c>
      <c r="J1106" s="22">
        <v>44277</v>
      </c>
      <c r="K1106">
        <v>44917.5</v>
      </c>
      <c r="L1106">
        <v>45465.63</v>
      </c>
      <c r="M1106">
        <v>44735.57</v>
      </c>
      <c r="N1106">
        <v>45407.33</v>
      </c>
      <c r="O1106">
        <v>277361580</v>
      </c>
    </row>
    <row r="1107" spans="1:15" x14ac:dyDescent="0.3">
      <c r="A1107" t="s">
        <v>740</v>
      </c>
      <c r="B1107" s="22">
        <v>45848</v>
      </c>
      <c r="C1107">
        <v>1075.9000000000001</v>
      </c>
      <c r="D1107">
        <v>1092</v>
      </c>
      <c r="E1107">
        <v>1060.0999999999999</v>
      </c>
      <c r="F1107">
        <v>1082.19</v>
      </c>
      <c r="G1107">
        <v>7381</v>
      </c>
      <c r="I1107" t="s">
        <v>741</v>
      </c>
      <c r="J1107" s="22">
        <v>44274</v>
      </c>
      <c r="K1107">
        <v>44768.18</v>
      </c>
      <c r="L1107">
        <v>45172.33</v>
      </c>
      <c r="M1107">
        <v>44393.279999999999</v>
      </c>
      <c r="N1107">
        <v>44901.31</v>
      </c>
      <c r="O1107">
        <v>289180849</v>
      </c>
    </row>
    <row r="1108" spans="1:15" x14ac:dyDescent="0.3">
      <c r="A1108" t="s">
        <v>740</v>
      </c>
      <c r="B1108" s="22">
        <v>45849</v>
      </c>
      <c r="C1108">
        <v>1094</v>
      </c>
      <c r="D1108">
        <v>1109</v>
      </c>
      <c r="E1108">
        <v>1090</v>
      </c>
      <c r="F1108">
        <v>1092.71</v>
      </c>
      <c r="G1108">
        <v>14639</v>
      </c>
      <c r="I1108" t="s">
        <v>741</v>
      </c>
      <c r="J1108" s="22">
        <v>44273</v>
      </c>
      <c r="K1108">
        <v>45502.95</v>
      </c>
      <c r="L1108">
        <v>45612.95</v>
      </c>
      <c r="M1108">
        <v>44641.29</v>
      </c>
      <c r="N1108">
        <v>44724.09</v>
      </c>
      <c r="O1108">
        <v>299928331</v>
      </c>
    </row>
    <row r="1109" spans="1:15" x14ac:dyDescent="0.3">
      <c r="A1109" t="s">
        <v>740</v>
      </c>
      <c r="B1109" s="22">
        <v>45852</v>
      </c>
      <c r="C1109">
        <v>1073.2</v>
      </c>
      <c r="D1109">
        <v>1170</v>
      </c>
      <c r="E1109">
        <v>1073.2</v>
      </c>
      <c r="F1109">
        <v>1142.04</v>
      </c>
      <c r="G1109">
        <v>26237</v>
      </c>
      <c r="I1109" t="s">
        <v>741</v>
      </c>
      <c r="J1109" s="22">
        <v>44272</v>
      </c>
      <c r="K1109">
        <v>45175.09</v>
      </c>
      <c r="L1109">
        <v>45541.04</v>
      </c>
      <c r="M1109">
        <v>45175.09</v>
      </c>
      <c r="N1109">
        <v>45450.31</v>
      </c>
      <c r="O1109">
        <v>263125791</v>
      </c>
    </row>
    <row r="1110" spans="1:15" x14ac:dyDescent="0.3">
      <c r="A1110" t="s">
        <v>740</v>
      </c>
      <c r="B1110" s="22">
        <v>45853</v>
      </c>
      <c r="C1110">
        <v>1160</v>
      </c>
      <c r="D1110">
        <v>1160</v>
      </c>
      <c r="E1110">
        <v>1085</v>
      </c>
      <c r="F1110">
        <v>1095.57</v>
      </c>
      <c r="G1110">
        <v>30279</v>
      </c>
      <c r="I1110" t="s">
        <v>741</v>
      </c>
      <c r="J1110" s="22">
        <v>44271</v>
      </c>
      <c r="K1110">
        <v>44869.17</v>
      </c>
      <c r="L1110">
        <v>44910.93</v>
      </c>
      <c r="M1110">
        <v>44545.43</v>
      </c>
      <c r="N1110">
        <v>44857.06</v>
      </c>
      <c r="O1110">
        <v>168579970</v>
      </c>
    </row>
    <row r="1111" spans="1:15" x14ac:dyDescent="0.3">
      <c r="A1111" t="s">
        <v>740</v>
      </c>
      <c r="B1111" s="22">
        <v>45854</v>
      </c>
      <c r="C1111">
        <v>1096.01</v>
      </c>
      <c r="D1111">
        <v>1103.9100000000001</v>
      </c>
      <c r="E1111">
        <v>1047.51</v>
      </c>
      <c r="F1111">
        <v>1056.55</v>
      </c>
      <c r="G1111">
        <v>29618</v>
      </c>
      <c r="I1111" t="s">
        <v>741</v>
      </c>
      <c r="J1111" s="22">
        <v>44270</v>
      </c>
      <c r="K1111">
        <v>44326.98</v>
      </c>
      <c r="L1111">
        <v>44839.19</v>
      </c>
      <c r="M1111">
        <v>43788.08</v>
      </c>
      <c r="N1111">
        <v>44766.59</v>
      </c>
      <c r="O1111">
        <v>239611699</v>
      </c>
    </row>
    <row r="1112" spans="1:15" x14ac:dyDescent="0.3">
      <c r="A1112" t="s">
        <v>740</v>
      </c>
      <c r="B1112" s="22">
        <v>45855</v>
      </c>
      <c r="C1112">
        <v>1050.01</v>
      </c>
      <c r="D1112">
        <v>1073.95</v>
      </c>
      <c r="E1112">
        <v>1050.01</v>
      </c>
      <c r="F1112">
        <v>1069.28</v>
      </c>
      <c r="G1112">
        <v>8557</v>
      </c>
      <c r="I1112" t="s">
        <v>741</v>
      </c>
      <c r="J1112" s="22">
        <v>44267</v>
      </c>
      <c r="K1112">
        <v>42880.27</v>
      </c>
      <c r="L1112">
        <v>43986.18</v>
      </c>
      <c r="M1112">
        <v>42779.76</v>
      </c>
      <c r="N1112">
        <v>43788.08</v>
      </c>
      <c r="O1112">
        <v>169799260</v>
      </c>
    </row>
    <row r="1113" spans="1:15" x14ac:dyDescent="0.3">
      <c r="A1113" t="s">
        <v>740</v>
      </c>
      <c r="B1113" s="22">
        <v>45856</v>
      </c>
      <c r="C1113">
        <v>1071.99</v>
      </c>
      <c r="D1113">
        <v>1074.99</v>
      </c>
      <c r="E1113">
        <v>1030</v>
      </c>
      <c r="F1113">
        <v>1052.81</v>
      </c>
      <c r="G1113">
        <v>30181</v>
      </c>
      <c r="I1113" t="s">
        <v>741</v>
      </c>
      <c r="J1113" s="22">
        <v>44266</v>
      </c>
      <c r="K1113">
        <v>43645</v>
      </c>
      <c r="L1113">
        <v>43892.31</v>
      </c>
      <c r="M1113">
        <v>42688.2</v>
      </c>
      <c r="N1113">
        <v>42779.76</v>
      </c>
      <c r="O1113">
        <v>196928637</v>
      </c>
    </row>
    <row r="1114" spans="1:15" x14ac:dyDescent="0.3">
      <c r="A1114" t="s">
        <v>740</v>
      </c>
      <c r="B1114" s="22">
        <v>45859</v>
      </c>
      <c r="C1114">
        <v>1032</v>
      </c>
      <c r="D1114">
        <v>1060</v>
      </c>
      <c r="E1114">
        <v>1032</v>
      </c>
      <c r="F1114">
        <v>1055.72</v>
      </c>
      <c r="G1114">
        <v>19040</v>
      </c>
      <c r="I1114" t="s">
        <v>741</v>
      </c>
      <c r="J1114" s="22">
        <v>44265</v>
      </c>
      <c r="K1114">
        <v>44285.74</v>
      </c>
      <c r="L1114">
        <v>44424.04</v>
      </c>
      <c r="M1114">
        <v>43620.77</v>
      </c>
      <c r="N1114">
        <v>43691.68</v>
      </c>
      <c r="O1114">
        <v>188317275</v>
      </c>
    </row>
    <row r="1115" spans="1:15" x14ac:dyDescent="0.3">
      <c r="A1115" t="s">
        <v>740</v>
      </c>
      <c r="B1115" s="22">
        <v>45860</v>
      </c>
      <c r="C1115">
        <v>1065.9000000000001</v>
      </c>
      <c r="D1115">
        <v>1090</v>
      </c>
      <c r="E1115">
        <v>1042</v>
      </c>
      <c r="F1115">
        <v>1083.57</v>
      </c>
      <c r="G1115">
        <v>17160</v>
      </c>
      <c r="I1115" t="s">
        <v>741</v>
      </c>
      <c r="J1115" s="22">
        <v>44264</v>
      </c>
      <c r="K1115">
        <v>45018.77</v>
      </c>
      <c r="L1115">
        <v>45129.55</v>
      </c>
      <c r="M1115">
        <v>43946.3</v>
      </c>
      <c r="N1115">
        <v>44222.91</v>
      </c>
      <c r="O1115">
        <v>231666016</v>
      </c>
    </row>
    <row r="1116" spans="1:15" x14ac:dyDescent="0.3">
      <c r="A1116" t="s">
        <v>740</v>
      </c>
      <c r="B1116" s="22">
        <v>45861</v>
      </c>
      <c r="C1116">
        <v>1083.57</v>
      </c>
      <c r="D1116">
        <v>1119</v>
      </c>
      <c r="E1116">
        <v>1083.57</v>
      </c>
      <c r="F1116">
        <v>1100.9100000000001</v>
      </c>
      <c r="G1116">
        <v>17422</v>
      </c>
      <c r="I1116" t="s">
        <v>741</v>
      </c>
      <c r="J1116" s="22">
        <v>44263</v>
      </c>
      <c r="K1116">
        <v>46421.38</v>
      </c>
      <c r="L1116">
        <v>46435.75</v>
      </c>
      <c r="M1116">
        <v>44848.66</v>
      </c>
      <c r="N1116">
        <v>45051.05</v>
      </c>
      <c r="O1116">
        <v>235649640</v>
      </c>
    </row>
    <row r="1117" spans="1:15" x14ac:dyDescent="0.3">
      <c r="A1117" t="s">
        <v>740</v>
      </c>
      <c r="B1117" s="22">
        <v>45862</v>
      </c>
      <c r="C1117">
        <v>1119</v>
      </c>
      <c r="D1117">
        <v>1119</v>
      </c>
      <c r="E1117">
        <v>1080</v>
      </c>
      <c r="F1117">
        <v>1098.8599999999999</v>
      </c>
      <c r="G1117">
        <v>19220</v>
      </c>
      <c r="I1117" t="s">
        <v>741</v>
      </c>
      <c r="J1117" s="22">
        <v>44260</v>
      </c>
      <c r="K1117">
        <v>45424.86</v>
      </c>
      <c r="L1117">
        <v>45947.11</v>
      </c>
      <c r="M1117">
        <v>45166.5</v>
      </c>
      <c r="N1117">
        <v>45837.35</v>
      </c>
      <c r="O1117">
        <v>168080239</v>
      </c>
    </row>
    <row r="1118" spans="1:15" x14ac:dyDescent="0.3">
      <c r="A1118" t="s">
        <v>740</v>
      </c>
      <c r="B1118" s="22">
        <v>45863</v>
      </c>
      <c r="C1118">
        <v>1105</v>
      </c>
      <c r="D1118">
        <v>1198</v>
      </c>
      <c r="E1118">
        <v>1090</v>
      </c>
      <c r="F1118">
        <v>1160.25</v>
      </c>
      <c r="G1118">
        <v>108849</v>
      </c>
      <c r="I1118" t="s">
        <v>741</v>
      </c>
      <c r="J1118" s="22">
        <v>44259</v>
      </c>
      <c r="K1118">
        <v>45161.68</v>
      </c>
      <c r="L1118">
        <v>45809.29</v>
      </c>
      <c r="M1118">
        <v>45087.63</v>
      </c>
      <c r="N1118">
        <v>45278.53</v>
      </c>
      <c r="O1118">
        <v>215942457</v>
      </c>
    </row>
    <row r="1119" spans="1:15" x14ac:dyDescent="0.3">
      <c r="A1119" t="s">
        <v>740</v>
      </c>
      <c r="B1119" s="22">
        <v>45866</v>
      </c>
      <c r="C1119">
        <v>1170</v>
      </c>
      <c r="D1119">
        <v>1260</v>
      </c>
      <c r="E1119">
        <v>1165</v>
      </c>
      <c r="F1119">
        <v>1237.54</v>
      </c>
      <c r="G1119">
        <v>83074</v>
      </c>
      <c r="I1119" t="s">
        <v>741</v>
      </c>
      <c r="J1119" s="22">
        <v>44258</v>
      </c>
      <c r="K1119">
        <v>46013.440000000002</v>
      </c>
      <c r="L1119">
        <v>46189.25</v>
      </c>
      <c r="M1119">
        <v>45923.57</v>
      </c>
      <c r="N1119">
        <v>46160.78</v>
      </c>
      <c r="O1119">
        <v>198943781</v>
      </c>
    </row>
    <row r="1120" spans="1:15" x14ac:dyDescent="0.3">
      <c r="A1120" t="s">
        <v>740</v>
      </c>
      <c r="B1120" s="22">
        <v>45867</v>
      </c>
      <c r="C1120">
        <v>1249.98</v>
      </c>
      <c r="D1120">
        <v>1260</v>
      </c>
      <c r="E1120">
        <v>1216.01</v>
      </c>
      <c r="F1120">
        <v>1224.98</v>
      </c>
      <c r="G1120">
        <v>21201</v>
      </c>
      <c r="I1120" t="s">
        <v>741</v>
      </c>
      <c r="J1120" s="22">
        <v>44257</v>
      </c>
      <c r="K1120">
        <v>45671.6</v>
      </c>
      <c r="L1120">
        <v>46077.919999999998</v>
      </c>
      <c r="M1120">
        <v>45530.98</v>
      </c>
      <c r="N1120">
        <v>45964.27</v>
      </c>
      <c r="O1120">
        <v>203648466</v>
      </c>
    </row>
    <row r="1121" spans="1:15" x14ac:dyDescent="0.3">
      <c r="A1121" t="s">
        <v>740</v>
      </c>
      <c r="B1121" s="22">
        <v>45868</v>
      </c>
      <c r="C1121">
        <v>1220.2</v>
      </c>
      <c r="D1121">
        <v>1223</v>
      </c>
      <c r="E1121">
        <v>1197.5</v>
      </c>
      <c r="F1121">
        <v>1205.06</v>
      </c>
      <c r="G1121">
        <v>7546</v>
      </c>
      <c r="I1121" t="s">
        <v>741</v>
      </c>
      <c r="J1121" s="22">
        <v>44256</v>
      </c>
      <c r="K1121">
        <v>45856.59</v>
      </c>
      <c r="L1121">
        <v>46014.23</v>
      </c>
      <c r="M1121">
        <v>45088.58</v>
      </c>
      <c r="N1121">
        <v>45593.43</v>
      </c>
      <c r="O1121">
        <v>176290634</v>
      </c>
    </row>
    <row r="1122" spans="1:15" x14ac:dyDescent="0.3">
      <c r="A1122" t="s">
        <v>740</v>
      </c>
      <c r="B1122" s="22">
        <v>45869</v>
      </c>
      <c r="C1122">
        <v>1211</v>
      </c>
      <c r="D1122">
        <v>1250</v>
      </c>
      <c r="E1122">
        <v>1210</v>
      </c>
      <c r="F1122">
        <v>1230.31</v>
      </c>
      <c r="G1122">
        <v>18204</v>
      </c>
      <c r="I1122" t="s">
        <v>741</v>
      </c>
      <c r="J1122" s="22">
        <v>44253</v>
      </c>
      <c r="K1122">
        <v>45937.9</v>
      </c>
      <c r="L1122">
        <v>46239.89</v>
      </c>
      <c r="M1122">
        <v>45753.07</v>
      </c>
      <c r="N1122">
        <v>45865.02</v>
      </c>
      <c r="O1122">
        <v>233081167</v>
      </c>
    </row>
    <row r="1123" spans="1:15" x14ac:dyDescent="0.3">
      <c r="A1123" t="s">
        <v>740</v>
      </c>
      <c r="B1123" s="22">
        <v>45870</v>
      </c>
      <c r="C1123">
        <v>1244</v>
      </c>
      <c r="D1123">
        <v>1244</v>
      </c>
      <c r="E1123">
        <v>1216</v>
      </c>
      <c r="F1123">
        <v>1232.04</v>
      </c>
      <c r="G1123">
        <v>17311</v>
      </c>
      <c r="I1123" t="s">
        <v>741</v>
      </c>
      <c r="J1123" s="22">
        <v>44252</v>
      </c>
      <c r="K1123">
        <v>45628.92</v>
      </c>
      <c r="L1123">
        <v>46007.92</v>
      </c>
      <c r="M1123">
        <v>45628.92</v>
      </c>
      <c r="N1123">
        <v>45965.62</v>
      </c>
      <c r="O1123">
        <v>202337030</v>
      </c>
    </row>
    <row r="1124" spans="1:15" x14ac:dyDescent="0.3">
      <c r="A1124" t="s">
        <v>740</v>
      </c>
      <c r="B1124" s="22">
        <v>45873</v>
      </c>
      <c r="C1124">
        <v>1234</v>
      </c>
      <c r="D1124">
        <v>1240</v>
      </c>
      <c r="E1124">
        <v>1220</v>
      </c>
      <c r="F1124">
        <v>1223.69</v>
      </c>
      <c r="G1124">
        <v>5440</v>
      </c>
      <c r="I1124" t="s">
        <v>741</v>
      </c>
      <c r="J1124" s="22">
        <v>44251</v>
      </c>
      <c r="K1124">
        <v>45782.97</v>
      </c>
      <c r="L1124">
        <v>45887.82</v>
      </c>
      <c r="M1124">
        <v>45205.48</v>
      </c>
      <c r="N1124">
        <v>45362.58</v>
      </c>
      <c r="O1124">
        <v>280817029</v>
      </c>
    </row>
    <row r="1125" spans="1:15" x14ac:dyDescent="0.3">
      <c r="A1125" t="s">
        <v>740</v>
      </c>
      <c r="B1125" s="22">
        <v>45874</v>
      </c>
      <c r="C1125">
        <v>1223.69</v>
      </c>
      <c r="D1125">
        <v>1238</v>
      </c>
      <c r="E1125">
        <v>1220</v>
      </c>
      <c r="F1125">
        <v>1228.45</v>
      </c>
      <c r="G1125">
        <v>8558</v>
      </c>
      <c r="I1125" t="s">
        <v>741</v>
      </c>
      <c r="J1125" s="22">
        <v>44250</v>
      </c>
      <c r="K1125">
        <v>46005.27</v>
      </c>
      <c r="L1125">
        <v>46085.33</v>
      </c>
      <c r="M1125">
        <v>45659.23</v>
      </c>
      <c r="N1125">
        <v>45728.75</v>
      </c>
      <c r="O1125">
        <v>256327171</v>
      </c>
    </row>
    <row r="1126" spans="1:15" x14ac:dyDescent="0.3">
      <c r="A1126" t="s">
        <v>740</v>
      </c>
      <c r="B1126" s="22">
        <v>45875</v>
      </c>
      <c r="C1126">
        <v>1239.99</v>
      </c>
      <c r="D1126">
        <v>1239.99</v>
      </c>
      <c r="E1126">
        <v>1176</v>
      </c>
      <c r="F1126">
        <v>1230.17</v>
      </c>
      <c r="G1126">
        <v>15054</v>
      </c>
      <c r="I1126" t="s">
        <v>741</v>
      </c>
      <c r="J1126" s="22">
        <v>44249</v>
      </c>
      <c r="K1126">
        <v>46339.8</v>
      </c>
      <c r="L1126">
        <v>46407.47</v>
      </c>
      <c r="M1126">
        <v>45762.07</v>
      </c>
      <c r="N1126">
        <v>45890.04</v>
      </c>
      <c r="O1126">
        <v>292157028</v>
      </c>
    </row>
    <row r="1127" spans="1:15" x14ac:dyDescent="0.3">
      <c r="A1127" t="s">
        <v>740</v>
      </c>
      <c r="B1127" s="22">
        <v>45876</v>
      </c>
      <c r="C1127">
        <v>1210</v>
      </c>
      <c r="D1127">
        <v>1231</v>
      </c>
      <c r="E1127">
        <v>1210</v>
      </c>
      <c r="F1127">
        <v>1215.22</v>
      </c>
      <c r="G1127">
        <v>13977</v>
      </c>
      <c r="I1127" t="s">
        <v>741</v>
      </c>
      <c r="J1127" s="22">
        <v>44246</v>
      </c>
      <c r="K1127">
        <v>46165.21</v>
      </c>
      <c r="L1127">
        <v>46378.400000000001</v>
      </c>
      <c r="M1127">
        <v>46137.2</v>
      </c>
      <c r="N1127">
        <v>46227.65</v>
      </c>
      <c r="O1127">
        <v>312314392</v>
      </c>
    </row>
    <row r="1128" spans="1:15" x14ac:dyDescent="0.3">
      <c r="A1128" t="s">
        <v>740</v>
      </c>
      <c r="B1128" s="22">
        <v>45877</v>
      </c>
      <c r="C1128">
        <v>1225</v>
      </c>
      <c r="D1128">
        <v>1250</v>
      </c>
      <c r="E1128">
        <v>1215.1600000000001</v>
      </c>
      <c r="F1128">
        <v>1224.77</v>
      </c>
      <c r="G1128">
        <v>9354</v>
      </c>
      <c r="I1128" t="s">
        <v>741</v>
      </c>
      <c r="J1128" s="22">
        <v>44245</v>
      </c>
      <c r="K1128">
        <v>46805.760000000002</v>
      </c>
      <c r="L1128">
        <v>46817.51</v>
      </c>
      <c r="M1128">
        <v>46120.53</v>
      </c>
      <c r="N1128">
        <v>46142.74</v>
      </c>
      <c r="O1128">
        <v>207943586</v>
      </c>
    </row>
    <row r="1129" spans="1:15" x14ac:dyDescent="0.3">
      <c r="A1129" t="s">
        <v>740</v>
      </c>
      <c r="B1129" s="22">
        <v>45880</v>
      </c>
      <c r="C1129">
        <v>1204.1600000000001</v>
      </c>
      <c r="D1129">
        <v>1260</v>
      </c>
      <c r="E1129">
        <v>1204.1600000000001</v>
      </c>
      <c r="F1129">
        <v>1239.23</v>
      </c>
      <c r="G1129">
        <v>6715</v>
      </c>
      <c r="I1129" t="s">
        <v>741</v>
      </c>
      <c r="J1129" s="22">
        <v>44244</v>
      </c>
      <c r="K1129">
        <v>46925.46</v>
      </c>
      <c r="L1129">
        <v>47305.86</v>
      </c>
      <c r="M1129">
        <v>46726.21</v>
      </c>
      <c r="N1129">
        <v>46768.14</v>
      </c>
      <c r="O1129">
        <v>223532677</v>
      </c>
    </row>
    <row r="1130" spans="1:15" x14ac:dyDescent="0.3">
      <c r="A1130" t="s">
        <v>740</v>
      </c>
      <c r="B1130" s="22">
        <v>45881</v>
      </c>
      <c r="C1130">
        <v>1235</v>
      </c>
      <c r="D1130">
        <v>1249.9000000000001</v>
      </c>
      <c r="E1130">
        <v>1230.0999999999999</v>
      </c>
      <c r="F1130">
        <v>1234.6600000000001</v>
      </c>
      <c r="G1130">
        <v>3960</v>
      </c>
      <c r="I1130" t="s">
        <v>741</v>
      </c>
      <c r="J1130" s="22">
        <v>44243</v>
      </c>
      <c r="K1130">
        <v>46445.55</v>
      </c>
      <c r="L1130">
        <v>46884.53</v>
      </c>
      <c r="M1130">
        <v>46445.55</v>
      </c>
      <c r="N1130">
        <v>46867.95</v>
      </c>
      <c r="O1130">
        <v>224787946</v>
      </c>
    </row>
    <row r="1131" spans="1:15" x14ac:dyDescent="0.3">
      <c r="A1131" t="s">
        <v>740</v>
      </c>
      <c r="B1131" s="22">
        <v>45882</v>
      </c>
      <c r="C1131">
        <v>1234</v>
      </c>
      <c r="D1131">
        <v>1240</v>
      </c>
      <c r="E1131">
        <v>1229.1300000000001</v>
      </c>
      <c r="F1131">
        <v>1229.6199999999999</v>
      </c>
      <c r="G1131">
        <v>7548</v>
      </c>
      <c r="I1131" t="s">
        <v>741</v>
      </c>
      <c r="J1131" s="22">
        <v>44242</v>
      </c>
      <c r="K1131">
        <v>46098.74</v>
      </c>
      <c r="L1131">
        <v>46507.42</v>
      </c>
      <c r="M1131">
        <v>46098.74</v>
      </c>
      <c r="N1131">
        <v>46375.59</v>
      </c>
      <c r="O1131">
        <v>249081852</v>
      </c>
    </row>
    <row r="1132" spans="1:15" x14ac:dyDescent="0.3">
      <c r="A1132" t="s">
        <v>740</v>
      </c>
      <c r="B1132" s="22">
        <v>45884</v>
      </c>
      <c r="C1132">
        <v>1228</v>
      </c>
      <c r="D1132">
        <v>1239.99</v>
      </c>
      <c r="E1132">
        <v>1216</v>
      </c>
      <c r="F1132">
        <v>1222.93</v>
      </c>
      <c r="G1132">
        <v>4202</v>
      </c>
      <c r="I1132" t="s">
        <v>741</v>
      </c>
      <c r="J1132" s="22">
        <v>44239</v>
      </c>
      <c r="K1132">
        <v>46067.08</v>
      </c>
      <c r="L1132">
        <v>46358.73</v>
      </c>
      <c r="M1132">
        <v>45728.62</v>
      </c>
      <c r="N1132">
        <v>45808.36</v>
      </c>
      <c r="O1132">
        <v>199656469</v>
      </c>
    </row>
    <row r="1133" spans="1:15" x14ac:dyDescent="0.3">
      <c r="A1133" t="s">
        <v>740</v>
      </c>
      <c r="B1133" s="22">
        <v>45887</v>
      </c>
      <c r="C1133">
        <v>1238.5</v>
      </c>
      <c r="D1133">
        <v>1238.5</v>
      </c>
      <c r="E1133">
        <v>1218.05</v>
      </c>
      <c r="F1133">
        <v>1221.4000000000001</v>
      </c>
      <c r="G1133">
        <v>4056</v>
      </c>
      <c r="I1133" t="s">
        <v>741</v>
      </c>
      <c r="J1133" s="22">
        <v>44238</v>
      </c>
      <c r="K1133">
        <v>46720.01</v>
      </c>
      <c r="L1133">
        <v>46937.45</v>
      </c>
      <c r="M1133">
        <v>45960.44</v>
      </c>
      <c r="N1133">
        <v>46055.519999999997</v>
      </c>
      <c r="O1133">
        <v>366026585</v>
      </c>
    </row>
    <row r="1134" spans="1:15" x14ac:dyDescent="0.3">
      <c r="A1134" t="s">
        <v>740</v>
      </c>
      <c r="B1134" s="22">
        <v>45888</v>
      </c>
      <c r="C1134">
        <v>1220</v>
      </c>
      <c r="D1134">
        <v>1234</v>
      </c>
      <c r="E1134">
        <v>1220</v>
      </c>
      <c r="F1134">
        <v>1232.98</v>
      </c>
      <c r="G1134">
        <v>7213</v>
      </c>
      <c r="I1134" t="s">
        <v>741</v>
      </c>
      <c r="J1134" s="22">
        <v>44237</v>
      </c>
      <c r="K1134">
        <v>46653.760000000002</v>
      </c>
      <c r="L1134">
        <v>46846.78</v>
      </c>
      <c r="M1134">
        <v>46341.760000000002</v>
      </c>
      <c r="N1134">
        <v>46644.29</v>
      </c>
      <c r="O1134">
        <v>314398230</v>
      </c>
    </row>
    <row r="1135" spans="1:15" x14ac:dyDescent="0.3">
      <c r="A1135" t="s">
        <v>740</v>
      </c>
      <c r="B1135" s="22">
        <v>45889</v>
      </c>
      <c r="C1135">
        <v>1232.98</v>
      </c>
      <c r="D1135">
        <v>1238</v>
      </c>
      <c r="E1135">
        <v>1222.05</v>
      </c>
      <c r="F1135">
        <v>1230.6400000000001</v>
      </c>
      <c r="G1135">
        <v>8636</v>
      </c>
      <c r="I1135" t="s">
        <v>741</v>
      </c>
      <c r="J1135" s="22">
        <v>44236</v>
      </c>
      <c r="K1135">
        <v>46888.41</v>
      </c>
      <c r="L1135">
        <v>46991.87</v>
      </c>
      <c r="M1135">
        <v>46628.97</v>
      </c>
      <c r="N1135">
        <v>46674.77</v>
      </c>
      <c r="O1135">
        <v>278819109</v>
      </c>
    </row>
    <row r="1136" spans="1:15" x14ac:dyDescent="0.3">
      <c r="A1136" t="s">
        <v>740</v>
      </c>
      <c r="B1136" s="22">
        <v>45890</v>
      </c>
      <c r="C1136">
        <v>1222.07</v>
      </c>
      <c r="D1136">
        <v>1230</v>
      </c>
      <c r="E1136">
        <v>1220.01</v>
      </c>
      <c r="F1136">
        <v>1227.8399999999999</v>
      </c>
      <c r="G1136">
        <v>7171</v>
      </c>
      <c r="I1136" t="s">
        <v>741</v>
      </c>
      <c r="J1136" s="22">
        <v>44235</v>
      </c>
      <c r="K1136">
        <v>47013.02</v>
      </c>
      <c r="L1136">
        <v>47074.16</v>
      </c>
      <c r="M1136">
        <v>46659.21</v>
      </c>
      <c r="N1136">
        <v>46721.87</v>
      </c>
      <c r="O1136">
        <v>189859902</v>
      </c>
    </row>
    <row r="1137" spans="1:15" x14ac:dyDescent="0.3">
      <c r="A1137" t="s">
        <v>740</v>
      </c>
      <c r="B1137" s="22">
        <v>45891</v>
      </c>
      <c r="C1137">
        <v>1234.95</v>
      </c>
      <c r="D1137">
        <v>1235</v>
      </c>
      <c r="E1137">
        <v>1222</v>
      </c>
      <c r="F1137">
        <v>1233.19</v>
      </c>
      <c r="G1137">
        <v>4878</v>
      </c>
      <c r="I1137" t="s">
        <v>741</v>
      </c>
      <c r="J1137" s="22">
        <v>44231</v>
      </c>
      <c r="K1137">
        <v>47136.09</v>
      </c>
      <c r="L1137">
        <v>47341.58</v>
      </c>
      <c r="M1137">
        <v>46743.13</v>
      </c>
      <c r="N1137">
        <v>46905.79</v>
      </c>
      <c r="O1137">
        <v>238322754</v>
      </c>
    </row>
    <row r="1138" spans="1:15" x14ac:dyDescent="0.3">
      <c r="A1138" t="s">
        <v>740</v>
      </c>
      <c r="B1138" s="22">
        <v>45894</v>
      </c>
      <c r="C1138">
        <v>1235</v>
      </c>
      <c r="D1138">
        <v>1235</v>
      </c>
      <c r="E1138">
        <v>1220.05</v>
      </c>
      <c r="F1138">
        <v>1228</v>
      </c>
      <c r="G1138">
        <v>3215</v>
      </c>
      <c r="I1138" t="s">
        <v>741</v>
      </c>
      <c r="J1138" s="22">
        <v>44230</v>
      </c>
      <c r="K1138">
        <v>46743.14</v>
      </c>
      <c r="L1138">
        <v>47124.02</v>
      </c>
      <c r="M1138">
        <v>46743.14</v>
      </c>
      <c r="N1138">
        <v>46933.63</v>
      </c>
      <c r="O1138">
        <v>324703577</v>
      </c>
    </row>
    <row r="1139" spans="1:15" x14ac:dyDescent="0.3">
      <c r="A1139" t="s">
        <v>740</v>
      </c>
      <c r="B1139" s="22">
        <v>45895</v>
      </c>
      <c r="C1139">
        <v>1225</v>
      </c>
      <c r="D1139">
        <v>1235</v>
      </c>
      <c r="E1139">
        <v>1220.05</v>
      </c>
      <c r="F1139">
        <v>1225.07</v>
      </c>
      <c r="G1139">
        <v>9502</v>
      </c>
      <c r="I1139" t="s">
        <v>741</v>
      </c>
      <c r="J1139" s="22">
        <v>44229</v>
      </c>
      <c r="K1139">
        <v>46430.5</v>
      </c>
      <c r="L1139">
        <v>46643.85</v>
      </c>
      <c r="M1139">
        <v>46260.94</v>
      </c>
      <c r="N1139">
        <v>46580.34</v>
      </c>
      <c r="O1139">
        <v>266310676</v>
      </c>
    </row>
    <row r="1140" spans="1:15" x14ac:dyDescent="0.3">
      <c r="A1140" t="s">
        <v>740</v>
      </c>
      <c r="B1140" s="22">
        <v>45896</v>
      </c>
      <c r="C1140">
        <v>1227</v>
      </c>
      <c r="D1140">
        <v>1229.77</v>
      </c>
      <c r="E1140">
        <v>1220</v>
      </c>
      <c r="F1140">
        <v>1224.1500000000001</v>
      </c>
      <c r="G1140">
        <v>6775</v>
      </c>
      <c r="I1140" t="s">
        <v>741</v>
      </c>
      <c r="J1140" s="22">
        <v>44228</v>
      </c>
      <c r="K1140">
        <v>46539.24</v>
      </c>
      <c r="L1140">
        <v>46762.64</v>
      </c>
      <c r="M1140">
        <v>46188.25</v>
      </c>
      <c r="N1140">
        <v>46248.45</v>
      </c>
      <c r="O1140">
        <v>375686085</v>
      </c>
    </row>
    <row r="1141" spans="1:15" x14ac:dyDescent="0.3">
      <c r="A1141" t="s">
        <v>740</v>
      </c>
      <c r="B1141" s="22">
        <v>45897</v>
      </c>
      <c r="C1141">
        <v>1222.0999999999999</v>
      </c>
      <c r="D1141">
        <v>1229</v>
      </c>
      <c r="E1141">
        <v>1220</v>
      </c>
      <c r="F1141">
        <v>1224.6300000000001</v>
      </c>
      <c r="G1141">
        <v>4492</v>
      </c>
      <c r="I1141" t="s">
        <v>741</v>
      </c>
      <c r="J1141" s="22">
        <v>44225</v>
      </c>
      <c r="K1141">
        <v>46295.23</v>
      </c>
      <c r="L1141">
        <v>46656.98</v>
      </c>
      <c r="M1141">
        <v>46265.19</v>
      </c>
      <c r="N1141">
        <v>46385.54</v>
      </c>
      <c r="O1141">
        <v>484691738</v>
      </c>
    </row>
    <row r="1142" spans="1:15" x14ac:dyDescent="0.3">
      <c r="A1142" t="s">
        <v>740</v>
      </c>
      <c r="B1142" s="22">
        <v>45898</v>
      </c>
      <c r="C1142">
        <v>1230</v>
      </c>
      <c r="D1142">
        <v>1234</v>
      </c>
      <c r="E1142">
        <v>1220.1500000000001</v>
      </c>
      <c r="F1142">
        <v>1230.4100000000001</v>
      </c>
      <c r="G1142">
        <v>2014</v>
      </c>
      <c r="I1142" t="s">
        <v>741</v>
      </c>
      <c r="J1142" s="22">
        <v>44224</v>
      </c>
      <c r="K1142">
        <v>46450.03</v>
      </c>
      <c r="L1142">
        <v>46646.720000000001</v>
      </c>
      <c r="M1142">
        <v>46110.92</v>
      </c>
      <c r="N1142">
        <v>46166.05</v>
      </c>
      <c r="O1142">
        <v>296475223</v>
      </c>
    </row>
    <row r="1143" spans="1:15" x14ac:dyDescent="0.3">
      <c r="A1143" t="s">
        <v>740</v>
      </c>
      <c r="B1143" s="22">
        <v>45901</v>
      </c>
      <c r="C1143">
        <v>1220.2</v>
      </c>
      <c r="D1143">
        <v>1231</v>
      </c>
      <c r="E1143">
        <v>1220.2</v>
      </c>
      <c r="F1143">
        <v>1224.46</v>
      </c>
      <c r="G1143">
        <v>4269</v>
      </c>
      <c r="I1143" t="s">
        <v>741</v>
      </c>
      <c r="J1143" s="22">
        <v>44223</v>
      </c>
      <c r="K1143">
        <v>46362.879999999997</v>
      </c>
      <c r="L1143">
        <v>46698.53</v>
      </c>
      <c r="M1143">
        <v>46314.99</v>
      </c>
      <c r="N1143">
        <v>46458.13</v>
      </c>
      <c r="O1143">
        <v>373945436</v>
      </c>
    </row>
    <row r="1144" spans="1:15" x14ac:dyDescent="0.3">
      <c r="A1144" t="s">
        <v>740</v>
      </c>
      <c r="B1144" s="22">
        <v>45902</v>
      </c>
      <c r="C1144">
        <v>1224.47</v>
      </c>
      <c r="D1144">
        <v>1230.98</v>
      </c>
      <c r="E1144">
        <v>1105</v>
      </c>
      <c r="F1144">
        <v>1230</v>
      </c>
      <c r="G1144">
        <v>7806</v>
      </c>
      <c r="I1144" t="s">
        <v>741</v>
      </c>
      <c r="J1144" s="22">
        <v>44222</v>
      </c>
      <c r="K1144">
        <v>46182.87</v>
      </c>
      <c r="L1144">
        <v>46398.01</v>
      </c>
      <c r="M1144">
        <v>46095.8</v>
      </c>
      <c r="N1144">
        <v>46287.38</v>
      </c>
      <c r="O1144">
        <v>341573515</v>
      </c>
    </row>
    <row r="1145" spans="1:15" x14ac:dyDescent="0.3">
      <c r="A1145" t="s">
        <v>740</v>
      </c>
      <c r="B1145" s="22">
        <v>45903</v>
      </c>
      <c r="C1145">
        <v>1226</v>
      </c>
      <c r="D1145">
        <v>1235</v>
      </c>
      <c r="E1145">
        <v>1221.05</v>
      </c>
      <c r="F1145">
        <v>1227.29</v>
      </c>
      <c r="G1145">
        <v>4550</v>
      </c>
      <c r="I1145" t="s">
        <v>741</v>
      </c>
      <c r="J1145" s="22">
        <v>44221</v>
      </c>
      <c r="K1145">
        <v>45983.62</v>
      </c>
      <c r="L1145">
        <v>46189.43</v>
      </c>
      <c r="M1145">
        <v>45983.62</v>
      </c>
      <c r="N1145">
        <v>46087.64</v>
      </c>
      <c r="O1145">
        <v>258299827</v>
      </c>
    </row>
    <row r="1146" spans="1:15" x14ac:dyDescent="0.3">
      <c r="A1146" t="s">
        <v>740</v>
      </c>
      <c r="B1146" s="22">
        <v>45904</v>
      </c>
      <c r="C1146">
        <v>1225.31</v>
      </c>
      <c r="D1146">
        <v>1236.8800000000001</v>
      </c>
      <c r="E1146">
        <v>1225.05</v>
      </c>
      <c r="F1146">
        <v>1231.19</v>
      </c>
      <c r="G1146">
        <v>3791</v>
      </c>
      <c r="I1146" t="s">
        <v>741</v>
      </c>
      <c r="J1146" s="22">
        <v>44218</v>
      </c>
      <c r="K1146">
        <v>45993.23</v>
      </c>
      <c r="L1146">
        <v>46116.85</v>
      </c>
      <c r="M1146">
        <v>45690.5</v>
      </c>
      <c r="N1146">
        <v>45868.04</v>
      </c>
      <c r="O1146">
        <v>236248570</v>
      </c>
    </row>
    <row r="1147" spans="1:15" x14ac:dyDescent="0.3">
      <c r="A1147" t="s">
        <v>740</v>
      </c>
      <c r="B1147" s="22">
        <v>45905</v>
      </c>
      <c r="C1147">
        <v>1225.5</v>
      </c>
      <c r="D1147">
        <v>1238.98</v>
      </c>
      <c r="E1147">
        <v>1223</v>
      </c>
      <c r="F1147">
        <v>1231.2</v>
      </c>
      <c r="G1147">
        <v>4714</v>
      </c>
      <c r="I1147" t="s">
        <v>741</v>
      </c>
      <c r="J1147" s="22">
        <v>44217</v>
      </c>
      <c r="K1147">
        <v>45697.24</v>
      </c>
      <c r="L1147">
        <v>46143.53</v>
      </c>
      <c r="M1147">
        <v>45695.89</v>
      </c>
      <c r="N1147">
        <v>45984.46</v>
      </c>
      <c r="O1147">
        <v>333345007</v>
      </c>
    </row>
    <row r="1148" spans="1:15" x14ac:dyDescent="0.3">
      <c r="A1148" t="s">
        <v>740</v>
      </c>
      <c r="B1148" s="22">
        <v>45908</v>
      </c>
      <c r="C1148">
        <v>1235</v>
      </c>
      <c r="D1148">
        <v>1237</v>
      </c>
      <c r="E1148">
        <v>1220</v>
      </c>
      <c r="F1148">
        <v>1235.06</v>
      </c>
      <c r="G1148">
        <v>10110</v>
      </c>
      <c r="I1148" t="s">
        <v>741</v>
      </c>
      <c r="J1148" s="22">
        <v>44216</v>
      </c>
      <c r="K1148">
        <v>45862.7</v>
      </c>
      <c r="L1148">
        <v>45862.7</v>
      </c>
      <c r="M1148">
        <v>45545.43</v>
      </c>
      <c r="N1148">
        <v>45676.94</v>
      </c>
      <c r="O1148">
        <v>219022358</v>
      </c>
    </row>
    <row r="1149" spans="1:15" x14ac:dyDescent="0.3">
      <c r="A1149" t="s">
        <v>740</v>
      </c>
      <c r="B1149" s="22">
        <v>45909</v>
      </c>
      <c r="C1149">
        <v>1226.1600000000001</v>
      </c>
      <c r="D1149">
        <v>1239</v>
      </c>
      <c r="E1149">
        <v>1226.1600000000001</v>
      </c>
      <c r="F1149">
        <v>1229.99</v>
      </c>
      <c r="G1149">
        <v>12722</v>
      </c>
      <c r="I1149" t="s">
        <v>741</v>
      </c>
      <c r="J1149" s="22">
        <v>44215</v>
      </c>
      <c r="K1149">
        <v>45750.92</v>
      </c>
      <c r="L1149">
        <v>45982.77</v>
      </c>
      <c r="M1149">
        <v>45596.69</v>
      </c>
      <c r="N1149">
        <v>45903.23</v>
      </c>
      <c r="O1149">
        <v>224057124</v>
      </c>
    </row>
    <row r="1150" spans="1:15" x14ac:dyDescent="0.3">
      <c r="A1150" t="s">
        <v>740</v>
      </c>
      <c r="B1150" s="22">
        <v>45910</v>
      </c>
      <c r="C1150">
        <v>1230</v>
      </c>
      <c r="D1150">
        <v>1237</v>
      </c>
      <c r="E1150">
        <v>1201</v>
      </c>
      <c r="F1150">
        <v>1221.18</v>
      </c>
      <c r="G1150">
        <v>12190</v>
      </c>
      <c r="I1150" t="s">
        <v>741</v>
      </c>
      <c r="J1150" s="22">
        <v>44214</v>
      </c>
      <c r="K1150">
        <v>45950.46</v>
      </c>
      <c r="L1150">
        <v>46066.48</v>
      </c>
      <c r="M1150">
        <v>45712.07</v>
      </c>
      <c r="N1150">
        <v>45726.68</v>
      </c>
      <c r="O1150">
        <v>285141893</v>
      </c>
    </row>
    <row r="1151" spans="1:15" x14ac:dyDescent="0.3">
      <c r="A1151" t="s">
        <v>740</v>
      </c>
      <c r="B1151" s="22">
        <v>45911</v>
      </c>
      <c r="C1151">
        <v>1230</v>
      </c>
      <c r="D1151">
        <v>1232</v>
      </c>
      <c r="E1151">
        <v>1220</v>
      </c>
      <c r="F1151">
        <v>1221.49</v>
      </c>
      <c r="G1151">
        <v>10971</v>
      </c>
      <c r="I1151" t="s">
        <v>741</v>
      </c>
      <c r="J1151" s="22">
        <v>44211</v>
      </c>
      <c r="K1151">
        <v>46080.85</v>
      </c>
      <c r="L1151">
        <v>46177.38</v>
      </c>
      <c r="M1151">
        <v>45873.08</v>
      </c>
      <c r="N1151">
        <v>45931</v>
      </c>
      <c r="O1151">
        <v>221928753</v>
      </c>
    </row>
    <row r="1152" spans="1:15" x14ac:dyDescent="0.3">
      <c r="A1152" t="s">
        <v>740</v>
      </c>
      <c r="B1152" s="22">
        <v>45912</v>
      </c>
      <c r="C1152">
        <v>1232</v>
      </c>
      <c r="D1152">
        <v>1320</v>
      </c>
      <c r="E1152">
        <v>1230</v>
      </c>
      <c r="F1152">
        <v>1268.0999999999999</v>
      </c>
      <c r="G1152">
        <v>25229</v>
      </c>
      <c r="I1152" t="s">
        <v>741</v>
      </c>
      <c r="J1152" s="22">
        <v>44210</v>
      </c>
      <c r="K1152">
        <v>46150.45</v>
      </c>
      <c r="L1152">
        <v>46272.58</v>
      </c>
      <c r="M1152">
        <v>45852.83</v>
      </c>
      <c r="N1152">
        <v>45989.35</v>
      </c>
      <c r="O1152">
        <v>286401278</v>
      </c>
    </row>
    <row r="1153" spans="1:15" x14ac:dyDescent="0.3">
      <c r="A1153" t="s">
        <v>740</v>
      </c>
      <c r="B1153" s="22">
        <v>45915</v>
      </c>
      <c r="C1153">
        <v>1280</v>
      </c>
      <c r="D1153">
        <v>1340</v>
      </c>
      <c r="E1153">
        <v>1277.8599999999999</v>
      </c>
      <c r="F1153">
        <v>1317.9</v>
      </c>
      <c r="G1153">
        <v>23089</v>
      </c>
      <c r="I1153" t="s">
        <v>741</v>
      </c>
      <c r="J1153" s="22">
        <v>44209</v>
      </c>
      <c r="K1153">
        <v>46185.65</v>
      </c>
      <c r="L1153">
        <v>46316.33</v>
      </c>
      <c r="M1153">
        <v>46058.12</v>
      </c>
      <c r="N1153">
        <v>46091.96</v>
      </c>
      <c r="O1153">
        <v>466266888</v>
      </c>
    </row>
    <row r="1154" spans="1:15" x14ac:dyDescent="0.3">
      <c r="A1154" t="s">
        <v>740</v>
      </c>
      <c r="B1154" s="22">
        <v>45916</v>
      </c>
      <c r="C1154">
        <v>1340</v>
      </c>
      <c r="D1154">
        <v>1343</v>
      </c>
      <c r="E1154">
        <v>1317</v>
      </c>
      <c r="F1154">
        <v>1328.1</v>
      </c>
      <c r="G1154">
        <v>7942</v>
      </c>
      <c r="I1154" t="s">
        <v>741</v>
      </c>
      <c r="J1154" s="22">
        <v>44208</v>
      </c>
      <c r="K1154">
        <v>45707.7</v>
      </c>
      <c r="L1154">
        <v>46013.36</v>
      </c>
      <c r="M1154">
        <v>45701.279999999999</v>
      </c>
      <c r="N1154">
        <v>45922.04</v>
      </c>
      <c r="O1154">
        <v>506698986</v>
      </c>
    </row>
    <row r="1155" spans="1:15" x14ac:dyDescent="0.3">
      <c r="A1155" t="s">
        <v>740</v>
      </c>
      <c r="B1155" s="22">
        <v>45917</v>
      </c>
      <c r="C1155">
        <v>1328.21</v>
      </c>
      <c r="D1155">
        <v>1343</v>
      </c>
      <c r="E1155">
        <v>1328.2</v>
      </c>
      <c r="F1155">
        <v>1340.47</v>
      </c>
      <c r="G1155">
        <v>9254</v>
      </c>
      <c r="I1155" t="s">
        <v>741</v>
      </c>
      <c r="J1155" s="22">
        <v>44207</v>
      </c>
      <c r="K1155">
        <v>45962.94</v>
      </c>
      <c r="L1155">
        <v>46108.97</v>
      </c>
      <c r="M1155">
        <v>45527.34</v>
      </c>
      <c r="N1155">
        <v>45605.42</v>
      </c>
      <c r="O1155">
        <v>264622365</v>
      </c>
    </row>
    <row r="1156" spans="1:15" x14ac:dyDescent="0.3">
      <c r="A1156" t="s">
        <v>740</v>
      </c>
      <c r="B1156" s="22">
        <v>45918</v>
      </c>
      <c r="C1156">
        <v>1344.99</v>
      </c>
      <c r="D1156">
        <v>1374</v>
      </c>
      <c r="E1156">
        <v>1335</v>
      </c>
      <c r="F1156">
        <v>1359.06</v>
      </c>
      <c r="G1156">
        <v>6581</v>
      </c>
      <c r="I1156" t="s">
        <v>741</v>
      </c>
      <c r="J1156" s="22">
        <v>44204</v>
      </c>
      <c r="K1156">
        <v>45515.45</v>
      </c>
      <c r="L1156">
        <v>45916.33</v>
      </c>
      <c r="M1156">
        <v>45503.43</v>
      </c>
      <c r="N1156">
        <v>45654.34</v>
      </c>
      <c r="O1156">
        <v>457583141</v>
      </c>
    </row>
    <row r="1157" spans="1:15" x14ac:dyDescent="0.3">
      <c r="A1157" t="s">
        <v>740</v>
      </c>
      <c r="B1157" s="22">
        <v>45919</v>
      </c>
      <c r="C1157">
        <v>1359.35</v>
      </c>
      <c r="D1157">
        <v>1370</v>
      </c>
      <c r="E1157">
        <v>1349</v>
      </c>
      <c r="F1157">
        <v>1350</v>
      </c>
      <c r="G1157">
        <v>7730</v>
      </c>
      <c r="I1157" t="s">
        <v>741</v>
      </c>
      <c r="J1157" s="22">
        <v>44203</v>
      </c>
      <c r="K1157">
        <v>45161.11</v>
      </c>
      <c r="L1157">
        <v>45619.8</v>
      </c>
      <c r="M1157">
        <v>45153.42</v>
      </c>
      <c r="N1157">
        <v>45344.54</v>
      </c>
      <c r="O1157">
        <v>394721233</v>
      </c>
    </row>
    <row r="1158" spans="1:15" x14ac:dyDescent="0.3">
      <c r="A1158" t="s">
        <v>740</v>
      </c>
      <c r="B1158" s="22">
        <v>45922</v>
      </c>
      <c r="C1158">
        <v>1364.9</v>
      </c>
      <c r="D1158">
        <v>1364.9</v>
      </c>
      <c r="E1158">
        <v>1340</v>
      </c>
      <c r="F1158">
        <v>1351.9</v>
      </c>
      <c r="G1158">
        <v>13908</v>
      </c>
      <c r="I1158" t="s">
        <v>741</v>
      </c>
      <c r="J1158" s="22">
        <v>44202</v>
      </c>
      <c r="K1158">
        <v>44812.38</v>
      </c>
      <c r="L1158">
        <v>45194.63</v>
      </c>
      <c r="M1158">
        <v>44812.38</v>
      </c>
      <c r="N1158">
        <v>45153.42</v>
      </c>
      <c r="O1158">
        <v>373173822</v>
      </c>
    </row>
    <row r="1159" spans="1:15" x14ac:dyDescent="0.3">
      <c r="A1159" t="s">
        <v>740</v>
      </c>
      <c r="B1159" s="22">
        <v>45923</v>
      </c>
      <c r="C1159">
        <v>1363</v>
      </c>
      <c r="D1159">
        <v>1376</v>
      </c>
      <c r="E1159">
        <v>1341.01</v>
      </c>
      <c r="F1159">
        <v>1367.51</v>
      </c>
      <c r="G1159">
        <v>17592</v>
      </c>
      <c r="I1159" t="s">
        <v>741</v>
      </c>
      <c r="J1159" s="22">
        <v>44201</v>
      </c>
      <c r="K1159">
        <v>44710.89</v>
      </c>
      <c r="L1159">
        <v>44830.28</v>
      </c>
      <c r="M1159">
        <v>44458.71</v>
      </c>
      <c r="N1159">
        <v>44650.43</v>
      </c>
      <c r="O1159">
        <v>282286985</v>
      </c>
    </row>
    <row r="1160" spans="1:15" x14ac:dyDescent="0.3">
      <c r="A1160" t="s">
        <v>740</v>
      </c>
      <c r="B1160" s="22">
        <v>45924</v>
      </c>
      <c r="C1160">
        <v>1368.9</v>
      </c>
      <c r="D1160">
        <v>1375</v>
      </c>
      <c r="E1160">
        <v>1360.1</v>
      </c>
      <c r="F1160">
        <v>1370.01</v>
      </c>
      <c r="G1160">
        <v>3742</v>
      </c>
      <c r="I1160" t="s">
        <v>741</v>
      </c>
      <c r="J1160" s="22">
        <v>44200</v>
      </c>
      <c r="K1160">
        <v>44516.23</v>
      </c>
      <c r="L1160">
        <v>45074.37</v>
      </c>
      <c r="M1160">
        <v>44493.77</v>
      </c>
      <c r="N1160">
        <v>44686.46</v>
      </c>
      <c r="O1160">
        <v>335131019</v>
      </c>
    </row>
    <row r="1161" spans="1:15" x14ac:dyDescent="0.3">
      <c r="A1161" t="s">
        <v>740</v>
      </c>
      <c r="B1161" s="22">
        <v>45925</v>
      </c>
      <c r="C1161">
        <v>1372</v>
      </c>
      <c r="D1161">
        <v>1379.9</v>
      </c>
      <c r="E1161">
        <v>1325.02</v>
      </c>
      <c r="F1161">
        <v>1350.21</v>
      </c>
      <c r="G1161">
        <v>19710</v>
      </c>
      <c r="I1161" t="s">
        <v>741</v>
      </c>
      <c r="J1161" s="22">
        <v>44197</v>
      </c>
      <c r="K1161">
        <v>43922.879999999997</v>
      </c>
      <c r="L1161">
        <v>44874.86</v>
      </c>
      <c r="M1161">
        <v>43851.71</v>
      </c>
      <c r="N1161">
        <v>44434.8</v>
      </c>
      <c r="O1161">
        <v>386326077</v>
      </c>
    </row>
    <row r="1162" spans="1:15" x14ac:dyDescent="0.3">
      <c r="A1162" t="s">
        <v>740</v>
      </c>
      <c r="B1162" s="22">
        <v>45926</v>
      </c>
      <c r="C1162">
        <v>1360</v>
      </c>
      <c r="D1162">
        <v>1360</v>
      </c>
      <c r="E1162">
        <v>1320</v>
      </c>
      <c r="F1162">
        <v>1331.18</v>
      </c>
      <c r="G1162">
        <v>10542</v>
      </c>
      <c r="I1162" t="s">
        <v>741</v>
      </c>
      <c r="J1162" s="22">
        <v>44196</v>
      </c>
      <c r="K1162">
        <v>43814.47</v>
      </c>
      <c r="L1162">
        <v>43891.06</v>
      </c>
      <c r="M1162">
        <v>43665.93</v>
      </c>
      <c r="N1162">
        <v>43755.38</v>
      </c>
      <c r="O1162">
        <v>320622978</v>
      </c>
    </row>
    <row r="1163" spans="1:15" x14ac:dyDescent="0.3">
      <c r="A1163" t="s">
        <v>740</v>
      </c>
      <c r="B1163" s="22">
        <v>45929</v>
      </c>
      <c r="C1163">
        <v>1331.18</v>
      </c>
      <c r="D1163">
        <v>1345</v>
      </c>
      <c r="E1163">
        <v>1316</v>
      </c>
      <c r="F1163">
        <v>1340.72</v>
      </c>
      <c r="G1163">
        <v>3993</v>
      </c>
      <c r="I1163" t="s">
        <v>741</v>
      </c>
      <c r="J1163" s="22">
        <v>44195</v>
      </c>
      <c r="K1163">
        <v>43323.15</v>
      </c>
      <c r="L1163">
        <v>43750.25</v>
      </c>
      <c r="M1163">
        <v>43323.15</v>
      </c>
      <c r="N1163">
        <v>43694.76</v>
      </c>
      <c r="O1163">
        <v>227301619</v>
      </c>
    </row>
    <row r="1164" spans="1:15" x14ac:dyDescent="0.3">
      <c r="A1164" t="s">
        <v>740</v>
      </c>
      <c r="B1164" s="22">
        <v>45930</v>
      </c>
      <c r="C1164">
        <v>1335.1</v>
      </c>
      <c r="D1164">
        <v>1356</v>
      </c>
      <c r="E1164">
        <v>1335</v>
      </c>
      <c r="F1164">
        <v>1342.3</v>
      </c>
      <c r="G1164">
        <v>8092</v>
      </c>
      <c r="I1164" t="s">
        <v>741</v>
      </c>
      <c r="J1164" s="22">
        <v>44194</v>
      </c>
      <c r="K1164">
        <v>43790.1</v>
      </c>
      <c r="L1164">
        <v>43912.1</v>
      </c>
      <c r="M1164">
        <v>43203.68</v>
      </c>
      <c r="N1164">
        <v>43282.27</v>
      </c>
      <c r="O1164">
        <v>297891645</v>
      </c>
    </row>
    <row r="1165" spans="1:15" x14ac:dyDescent="0.3">
      <c r="A1165" t="s">
        <v>740</v>
      </c>
      <c r="B1165" s="22">
        <v>45931</v>
      </c>
      <c r="C1165">
        <v>1344.2</v>
      </c>
      <c r="D1165">
        <v>1370</v>
      </c>
      <c r="E1165">
        <v>1344.2</v>
      </c>
      <c r="F1165">
        <v>1361.5</v>
      </c>
      <c r="G1165">
        <v>5710</v>
      </c>
      <c r="I1165" t="s">
        <v>741</v>
      </c>
      <c r="J1165" s="22">
        <v>44193</v>
      </c>
      <c r="K1165">
        <v>43564.2</v>
      </c>
      <c r="L1165">
        <v>43761.81</v>
      </c>
      <c r="M1165">
        <v>43534.96</v>
      </c>
      <c r="N1165">
        <v>43674.28</v>
      </c>
      <c r="O1165">
        <v>241173221</v>
      </c>
    </row>
    <row r="1166" spans="1:15" x14ac:dyDescent="0.3">
      <c r="A1166" t="s">
        <v>740</v>
      </c>
      <c r="B1166" s="22">
        <v>45932</v>
      </c>
      <c r="C1166">
        <v>1361.45</v>
      </c>
      <c r="D1166">
        <v>1373.2</v>
      </c>
      <c r="E1166">
        <v>1359.25</v>
      </c>
      <c r="F1166">
        <v>1366.92</v>
      </c>
      <c r="G1166">
        <v>6002</v>
      </c>
      <c r="I1166" t="s">
        <v>741</v>
      </c>
      <c r="J1166" s="22">
        <v>44189</v>
      </c>
      <c r="K1166">
        <v>43208.480000000003</v>
      </c>
      <c r="L1166">
        <v>43631.360000000001</v>
      </c>
      <c r="M1166">
        <v>43208.480000000003</v>
      </c>
      <c r="N1166">
        <v>43416.77</v>
      </c>
      <c r="O1166">
        <v>322753923</v>
      </c>
    </row>
    <row r="1167" spans="1:15" x14ac:dyDescent="0.3">
      <c r="A1167" t="s">
        <v>740</v>
      </c>
      <c r="B1167" s="22">
        <v>45933</v>
      </c>
      <c r="C1167">
        <v>1370</v>
      </c>
      <c r="D1167">
        <v>1419.98</v>
      </c>
      <c r="E1167">
        <v>1365</v>
      </c>
      <c r="F1167">
        <v>1410.69</v>
      </c>
      <c r="G1167">
        <v>10512</v>
      </c>
      <c r="I1167" t="s">
        <v>741</v>
      </c>
      <c r="J1167" s="22">
        <v>44188</v>
      </c>
      <c r="K1167">
        <v>42904.5</v>
      </c>
      <c r="L1167">
        <v>43214.37</v>
      </c>
      <c r="M1167">
        <v>42852.79</v>
      </c>
      <c r="N1167">
        <v>43087.7</v>
      </c>
      <c r="O1167">
        <v>164651666</v>
      </c>
    </row>
    <row r="1168" spans="1:15" x14ac:dyDescent="0.3">
      <c r="A1168" t="s">
        <v>740</v>
      </c>
      <c r="B1168" s="22">
        <v>45936</v>
      </c>
      <c r="C1168">
        <v>1415</v>
      </c>
      <c r="D1168">
        <v>1440</v>
      </c>
      <c r="E1168">
        <v>1391</v>
      </c>
      <c r="F1168">
        <v>1418.87</v>
      </c>
      <c r="G1168">
        <v>4037</v>
      </c>
      <c r="I1168" t="s">
        <v>741</v>
      </c>
      <c r="J1168" s="22">
        <v>44187</v>
      </c>
      <c r="K1168">
        <v>43310.38</v>
      </c>
      <c r="L1168">
        <v>43478.97</v>
      </c>
      <c r="M1168">
        <v>42757.49</v>
      </c>
      <c r="N1168">
        <v>42906.94</v>
      </c>
      <c r="O1168">
        <v>201169723</v>
      </c>
    </row>
    <row r="1169" spans="1:15" x14ac:dyDescent="0.3">
      <c r="A1169" t="s">
        <v>740</v>
      </c>
      <c r="B1169" s="22">
        <v>45937</v>
      </c>
      <c r="C1169">
        <v>1420</v>
      </c>
      <c r="D1169">
        <v>1422</v>
      </c>
      <c r="E1169">
        <v>1401</v>
      </c>
      <c r="F1169">
        <v>1405.92</v>
      </c>
      <c r="G1169">
        <v>4631</v>
      </c>
      <c r="I1169" t="s">
        <v>741</v>
      </c>
      <c r="J1169" s="22">
        <v>44186</v>
      </c>
      <c r="K1169">
        <v>43732</v>
      </c>
      <c r="L1169">
        <v>43791.06</v>
      </c>
      <c r="M1169">
        <v>43287.54</v>
      </c>
      <c r="N1169">
        <v>43333.760000000002</v>
      </c>
      <c r="O1169">
        <v>243629732</v>
      </c>
    </row>
    <row r="1170" spans="1:15" x14ac:dyDescent="0.3">
      <c r="A1170" t="s">
        <v>740</v>
      </c>
      <c r="B1170" s="22">
        <v>45938</v>
      </c>
      <c r="C1170">
        <v>1410</v>
      </c>
      <c r="D1170">
        <v>1415</v>
      </c>
      <c r="E1170">
        <v>1395</v>
      </c>
      <c r="F1170">
        <v>1401.79</v>
      </c>
      <c r="G1170">
        <v>7960</v>
      </c>
      <c r="I1170" t="s">
        <v>741</v>
      </c>
      <c r="J1170" s="22">
        <v>44183</v>
      </c>
      <c r="K1170">
        <v>43866.42</v>
      </c>
      <c r="L1170">
        <v>43955.56</v>
      </c>
      <c r="M1170">
        <v>43638.04</v>
      </c>
      <c r="N1170">
        <v>43740.55</v>
      </c>
      <c r="O1170">
        <v>247708731</v>
      </c>
    </row>
    <row r="1171" spans="1:15" x14ac:dyDescent="0.3">
      <c r="A1171" t="s">
        <v>740</v>
      </c>
      <c r="B1171" s="22">
        <v>45939</v>
      </c>
      <c r="C1171">
        <v>1392</v>
      </c>
      <c r="D1171">
        <v>1420</v>
      </c>
      <c r="E1171">
        <v>1390</v>
      </c>
      <c r="F1171">
        <v>1393.7</v>
      </c>
      <c r="G1171">
        <v>3041</v>
      </c>
      <c r="I1171" t="s">
        <v>741</v>
      </c>
      <c r="J1171" s="22">
        <v>44182</v>
      </c>
      <c r="K1171">
        <v>43503.199999999997</v>
      </c>
      <c r="L1171">
        <v>43793.22</v>
      </c>
      <c r="M1171">
        <v>43503.199999999997</v>
      </c>
      <c r="N1171">
        <v>43766.69</v>
      </c>
      <c r="O1171">
        <v>286340005</v>
      </c>
    </row>
    <row r="1172" spans="1:15" x14ac:dyDescent="0.3">
      <c r="A1172" t="s">
        <v>740</v>
      </c>
      <c r="B1172" s="22">
        <v>45940</v>
      </c>
      <c r="C1172">
        <v>1393.7</v>
      </c>
      <c r="D1172">
        <v>1393.7</v>
      </c>
      <c r="E1172">
        <v>1345.05</v>
      </c>
      <c r="F1172">
        <v>1371.94</v>
      </c>
      <c r="G1172">
        <v>14465</v>
      </c>
      <c r="I1172" t="s">
        <v>741</v>
      </c>
      <c r="J1172" s="22">
        <v>44181</v>
      </c>
      <c r="K1172">
        <v>43351.72</v>
      </c>
      <c r="L1172">
        <v>43556.97</v>
      </c>
      <c r="M1172">
        <v>43175.35</v>
      </c>
      <c r="N1172">
        <v>43360.19</v>
      </c>
      <c r="O1172">
        <v>252474699</v>
      </c>
    </row>
    <row r="1173" spans="1:15" x14ac:dyDescent="0.3">
      <c r="A1173" t="s">
        <v>740</v>
      </c>
      <c r="B1173" s="22">
        <v>45943</v>
      </c>
      <c r="C1173">
        <v>1375</v>
      </c>
      <c r="D1173">
        <v>1400</v>
      </c>
      <c r="E1173">
        <v>1372</v>
      </c>
      <c r="F1173">
        <v>1379.98</v>
      </c>
      <c r="G1173">
        <v>23918</v>
      </c>
      <c r="I1173" t="s">
        <v>741</v>
      </c>
      <c r="J1173" s="22">
        <v>44180</v>
      </c>
      <c r="K1173">
        <v>43375.73</v>
      </c>
      <c r="L1173">
        <v>43711.86</v>
      </c>
      <c r="M1173">
        <v>43123.09</v>
      </c>
      <c r="N1173">
        <v>43250.84</v>
      </c>
      <c r="O1173">
        <v>405410875</v>
      </c>
    </row>
    <row r="1174" spans="1:15" x14ac:dyDescent="0.3">
      <c r="A1174" t="s">
        <v>740</v>
      </c>
      <c r="B1174" s="22">
        <v>45944</v>
      </c>
      <c r="C1174">
        <v>1395</v>
      </c>
      <c r="D1174">
        <v>1395</v>
      </c>
      <c r="E1174">
        <v>1345</v>
      </c>
      <c r="F1174">
        <v>1392.09</v>
      </c>
      <c r="G1174">
        <v>6360</v>
      </c>
      <c r="I1174" t="s">
        <v>741</v>
      </c>
      <c r="J1174" s="22">
        <v>44179</v>
      </c>
      <c r="K1174">
        <v>42556.83</v>
      </c>
      <c r="L1174">
        <v>43321.5</v>
      </c>
      <c r="M1174">
        <v>42547.28</v>
      </c>
      <c r="N1174">
        <v>43266.22</v>
      </c>
      <c r="O1174">
        <v>337635686</v>
      </c>
    </row>
    <row r="1175" spans="1:15" x14ac:dyDescent="0.3">
      <c r="A1175" t="s">
        <v>740</v>
      </c>
      <c r="B1175" s="22">
        <v>45945</v>
      </c>
      <c r="C1175">
        <v>1392.1</v>
      </c>
      <c r="D1175">
        <v>1402</v>
      </c>
      <c r="E1175">
        <v>1380</v>
      </c>
      <c r="F1175">
        <v>1380.64</v>
      </c>
      <c r="G1175">
        <v>31124</v>
      </c>
      <c r="I1175" t="s">
        <v>741</v>
      </c>
      <c r="J1175" s="22">
        <v>44176</v>
      </c>
      <c r="K1175">
        <v>42477.74</v>
      </c>
      <c r="L1175">
        <v>42628.01</v>
      </c>
      <c r="M1175">
        <v>42423.76</v>
      </c>
      <c r="N1175">
        <v>42470.39</v>
      </c>
      <c r="O1175">
        <v>302793694</v>
      </c>
    </row>
    <row r="1176" spans="1:15" x14ac:dyDescent="0.3">
      <c r="A1176" t="s">
        <v>740</v>
      </c>
      <c r="B1176" s="22">
        <v>45946</v>
      </c>
      <c r="C1176">
        <v>1380</v>
      </c>
      <c r="D1176">
        <v>1398.94</v>
      </c>
      <c r="E1176">
        <v>1380</v>
      </c>
      <c r="F1176">
        <v>1388.77</v>
      </c>
      <c r="G1176">
        <v>13979</v>
      </c>
      <c r="I1176" t="s">
        <v>741</v>
      </c>
      <c r="J1176" s="22">
        <v>44175</v>
      </c>
      <c r="K1176">
        <v>42243.45</v>
      </c>
      <c r="L1176">
        <v>42441.31</v>
      </c>
      <c r="M1176">
        <v>42119.63</v>
      </c>
      <c r="N1176">
        <v>42305.84</v>
      </c>
      <c r="O1176">
        <v>308315660</v>
      </c>
    </row>
    <row r="1177" spans="1:15" x14ac:dyDescent="0.3">
      <c r="A1177" t="s">
        <v>740</v>
      </c>
      <c r="B1177" s="22">
        <v>45947</v>
      </c>
      <c r="C1177">
        <v>1386</v>
      </c>
      <c r="D1177">
        <v>1388.7</v>
      </c>
      <c r="E1177">
        <v>1378.5</v>
      </c>
      <c r="F1177">
        <v>1387.71</v>
      </c>
      <c r="G1177">
        <v>14951</v>
      </c>
      <c r="I1177" t="s">
        <v>741</v>
      </c>
      <c r="J1177" s="22">
        <v>44174</v>
      </c>
      <c r="K1177">
        <v>42085.77</v>
      </c>
      <c r="L1177">
        <v>42350.41</v>
      </c>
      <c r="M1177">
        <v>42024.19</v>
      </c>
      <c r="N1177">
        <v>42204.03</v>
      </c>
      <c r="O1177">
        <v>244324577</v>
      </c>
    </row>
    <row r="1178" spans="1:15" x14ac:dyDescent="0.3">
      <c r="A1178" t="s">
        <v>740</v>
      </c>
      <c r="B1178" s="22">
        <v>45950</v>
      </c>
      <c r="C1178">
        <v>1399.89</v>
      </c>
      <c r="D1178">
        <v>1399.89</v>
      </c>
      <c r="E1178">
        <v>1380</v>
      </c>
      <c r="F1178">
        <v>1383.95</v>
      </c>
      <c r="G1178">
        <v>19731</v>
      </c>
      <c r="I1178" t="s">
        <v>741</v>
      </c>
      <c r="J1178" s="22">
        <v>44173</v>
      </c>
      <c r="K1178">
        <v>42119.39</v>
      </c>
      <c r="L1178">
        <v>42233.96</v>
      </c>
      <c r="M1178">
        <v>41946.55</v>
      </c>
      <c r="N1178">
        <v>42101.78</v>
      </c>
      <c r="O1178">
        <v>194702194</v>
      </c>
    </row>
    <row r="1179" spans="1:15" x14ac:dyDescent="0.3">
      <c r="A1179" t="s">
        <v>740</v>
      </c>
      <c r="B1179" s="22">
        <v>45951</v>
      </c>
      <c r="C1179">
        <v>1400</v>
      </c>
      <c r="D1179">
        <v>1410</v>
      </c>
      <c r="E1179">
        <v>1380.01</v>
      </c>
      <c r="F1179">
        <v>1385.83</v>
      </c>
      <c r="G1179">
        <v>20034</v>
      </c>
      <c r="I1179" t="s">
        <v>741</v>
      </c>
      <c r="J1179" s="22">
        <v>44172</v>
      </c>
      <c r="K1179">
        <v>42247.57</v>
      </c>
      <c r="L1179">
        <v>42321.37</v>
      </c>
      <c r="M1179">
        <v>42044.59</v>
      </c>
      <c r="N1179">
        <v>42115.31</v>
      </c>
      <c r="O1179">
        <v>191147941</v>
      </c>
    </row>
    <row r="1180" spans="1:15" x14ac:dyDescent="0.3">
      <c r="A1180" t="s">
        <v>740</v>
      </c>
      <c r="B1180" s="22">
        <v>45952</v>
      </c>
      <c r="C1180">
        <v>1387.16</v>
      </c>
      <c r="D1180">
        <v>1399.93</v>
      </c>
      <c r="E1180">
        <v>1385</v>
      </c>
      <c r="F1180">
        <v>1394.86</v>
      </c>
      <c r="G1180">
        <v>16048</v>
      </c>
      <c r="I1180" t="s">
        <v>741</v>
      </c>
      <c r="J1180" s="22">
        <v>44169</v>
      </c>
      <c r="K1180">
        <v>42146.27</v>
      </c>
      <c r="L1180">
        <v>42316.52</v>
      </c>
      <c r="M1180">
        <v>42138.33</v>
      </c>
      <c r="N1180">
        <v>42207</v>
      </c>
      <c r="O1180">
        <v>237168610</v>
      </c>
    </row>
    <row r="1181" spans="1:15" x14ac:dyDescent="0.3">
      <c r="A1181" t="s">
        <v>740</v>
      </c>
      <c r="B1181" s="22">
        <v>45953</v>
      </c>
      <c r="C1181">
        <v>1391.5</v>
      </c>
      <c r="D1181">
        <v>1398</v>
      </c>
      <c r="E1181">
        <v>1385.02</v>
      </c>
      <c r="F1181">
        <v>1394.47</v>
      </c>
      <c r="G1181">
        <v>3734</v>
      </c>
      <c r="I1181" t="s">
        <v>741</v>
      </c>
      <c r="J1181" s="22">
        <v>44168</v>
      </c>
      <c r="K1181">
        <v>42165.56</v>
      </c>
      <c r="L1181">
        <v>42412.51</v>
      </c>
      <c r="M1181">
        <v>42009.3</v>
      </c>
      <c r="N1181">
        <v>42047.72</v>
      </c>
      <c r="O1181">
        <v>240184394</v>
      </c>
    </row>
    <row r="1182" spans="1:15" x14ac:dyDescent="0.3">
      <c r="A1182" t="s">
        <v>740</v>
      </c>
      <c r="B1182" s="22">
        <v>45954</v>
      </c>
      <c r="C1182">
        <v>1394</v>
      </c>
      <c r="D1182">
        <v>1408.9</v>
      </c>
      <c r="E1182">
        <v>1390</v>
      </c>
      <c r="F1182">
        <v>1398.07</v>
      </c>
      <c r="G1182">
        <v>2142</v>
      </c>
      <c r="I1182" t="s">
        <v>741</v>
      </c>
      <c r="J1182" s="22">
        <v>44167</v>
      </c>
      <c r="K1182">
        <v>41676.550000000003</v>
      </c>
      <c r="L1182">
        <v>42072.9</v>
      </c>
      <c r="M1182">
        <v>41676.550000000003</v>
      </c>
      <c r="N1182">
        <v>42027.38</v>
      </c>
      <c r="O1182">
        <v>280957162</v>
      </c>
    </row>
    <row r="1183" spans="1:15" x14ac:dyDescent="0.3">
      <c r="A1183" t="s">
        <v>740</v>
      </c>
      <c r="B1183" s="22">
        <v>45957</v>
      </c>
      <c r="C1183">
        <v>1398.07</v>
      </c>
      <c r="D1183">
        <v>1408</v>
      </c>
      <c r="E1183">
        <v>1380</v>
      </c>
      <c r="F1183">
        <v>1389.11</v>
      </c>
      <c r="G1183">
        <v>9891</v>
      </c>
      <c r="I1183" t="s">
        <v>741</v>
      </c>
      <c r="J1183" s="22">
        <v>44166</v>
      </c>
      <c r="K1183">
        <v>41092.19</v>
      </c>
      <c r="L1183">
        <v>41724.04</v>
      </c>
      <c r="M1183">
        <v>41092.19</v>
      </c>
      <c r="N1183">
        <v>41665.269999999997</v>
      </c>
      <c r="O1183">
        <v>299837417</v>
      </c>
    </row>
    <row r="1184" spans="1:15" x14ac:dyDescent="0.3">
      <c r="A1184" t="s">
        <v>740</v>
      </c>
      <c r="B1184" s="22">
        <v>45958</v>
      </c>
      <c r="C1184">
        <v>1399</v>
      </c>
      <c r="D1184">
        <v>1404</v>
      </c>
      <c r="E1184">
        <v>1385</v>
      </c>
      <c r="F1184">
        <v>1398.44</v>
      </c>
      <c r="G1184">
        <v>8469</v>
      </c>
      <c r="I1184" t="s">
        <v>741</v>
      </c>
      <c r="J1184" s="22">
        <v>44165</v>
      </c>
      <c r="K1184">
        <v>40782.699999999997</v>
      </c>
      <c r="L1184">
        <v>41115.1</v>
      </c>
      <c r="M1184">
        <v>40669.49</v>
      </c>
      <c r="N1184">
        <v>41068.82</v>
      </c>
      <c r="O1184">
        <v>184486424</v>
      </c>
    </row>
    <row r="1185" spans="1:15" x14ac:dyDescent="0.3">
      <c r="A1185" t="s">
        <v>740</v>
      </c>
      <c r="B1185" s="22">
        <v>45959</v>
      </c>
      <c r="C1185">
        <v>1403.99</v>
      </c>
      <c r="D1185">
        <v>1403.99</v>
      </c>
      <c r="E1185">
        <v>1385</v>
      </c>
      <c r="F1185">
        <v>1397.17</v>
      </c>
      <c r="G1185">
        <v>2906</v>
      </c>
      <c r="I1185" t="s">
        <v>741</v>
      </c>
      <c r="J1185" s="22">
        <v>44162</v>
      </c>
      <c r="K1185">
        <v>40976.639999999999</v>
      </c>
      <c r="L1185">
        <v>41067.129999999997</v>
      </c>
      <c r="M1185">
        <v>40751.54</v>
      </c>
      <c r="N1185">
        <v>40807.089999999997</v>
      </c>
      <c r="O1185">
        <v>247890232</v>
      </c>
    </row>
    <row r="1186" spans="1:15" x14ac:dyDescent="0.3">
      <c r="A1186" t="s">
        <v>740</v>
      </c>
      <c r="B1186" s="22">
        <v>45960</v>
      </c>
      <c r="C1186">
        <v>1399.99</v>
      </c>
      <c r="D1186">
        <v>1445</v>
      </c>
      <c r="E1186">
        <v>1387</v>
      </c>
      <c r="F1186">
        <v>1433.35</v>
      </c>
      <c r="G1186">
        <v>37302</v>
      </c>
      <c r="I1186" t="s">
        <v>741</v>
      </c>
      <c r="J1186" s="22">
        <v>44161</v>
      </c>
      <c r="K1186">
        <v>40655.300000000003</v>
      </c>
      <c r="L1186">
        <v>41128.5</v>
      </c>
      <c r="M1186">
        <v>40655.300000000003</v>
      </c>
      <c r="N1186">
        <v>41031.03</v>
      </c>
      <c r="O1186">
        <v>248715663</v>
      </c>
    </row>
    <row r="1187" spans="1:15" x14ac:dyDescent="0.3">
      <c r="A1187" t="s">
        <v>740</v>
      </c>
      <c r="B1187" s="22">
        <v>45961</v>
      </c>
      <c r="C1187">
        <v>1445</v>
      </c>
      <c r="D1187">
        <v>1475.9</v>
      </c>
      <c r="E1187">
        <v>1435</v>
      </c>
      <c r="F1187">
        <v>1454.71</v>
      </c>
      <c r="G1187">
        <v>21367</v>
      </c>
      <c r="I1187" t="s">
        <v>741</v>
      </c>
      <c r="J1187" s="22">
        <v>44160</v>
      </c>
      <c r="K1187">
        <v>40054.410000000003</v>
      </c>
      <c r="L1187">
        <v>40431.56</v>
      </c>
      <c r="M1187">
        <v>40014.18</v>
      </c>
      <c r="N1187">
        <v>40377.53</v>
      </c>
      <c r="O1187">
        <v>142905342</v>
      </c>
    </row>
    <row r="1188" spans="1:15" x14ac:dyDescent="0.3">
      <c r="A1188" t="s">
        <v>740</v>
      </c>
      <c r="B1188" s="22">
        <v>45964</v>
      </c>
      <c r="C1188">
        <v>1497</v>
      </c>
      <c r="D1188">
        <v>1540</v>
      </c>
      <c r="E1188">
        <v>1462.12</v>
      </c>
      <c r="F1188">
        <v>1526.51</v>
      </c>
      <c r="G1188">
        <v>18042</v>
      </c>
      <c r="I1188" t="s">
        <v>741</v>
      </c>
      <c r="J1188" s="22">
        <v>44159</v>
      </c>
      <c r="K1188">
        <v>39789.58</v>
      </c>
      <c r="L1188">
        <v>40021.33</v>
      </c>
      <c r="M1188">
        <v>39631.040000000001</v>
      </c>
      <c r="N1188">
        <v>39863.360000000001</v>
      </c>
      <c r="O1188">
        <v>105951913</v>
      </c>
    </row>
    <row r="1189" spans="1:15" x14ac:dyDescent="0.3">
      <c r="A1189" t="s">
        <v>740</v>
      </c>
      <c r="B1189" s="22">
        <v>45965</v>
      </c>
      <c r="C1189">
        <v>1520.01</v>
      </c>
      <c r="D1189">
        <v>1544.49</v>
      </c>
      <c r="E1189">
        <v>1500</v>
      </c>
      <c r="F1189">
        <v>1506.67</v>
      </c>
      <c r="G1189">
        <v>10429</v>
      </c>
      <c r="I1189" t="s">
        <v>741</v>
      </c>
      <c r="J1189" s="22">
        <v>44158</v>
      </c>
      <c r="K1189">
        <v>40143.57</v>
      </c>
      <c r="L1189">
        <v>40153.86</v>
      </c>
      <c r="M1189">
        <v>39314.28</v>
      </c>
      <c r="N1189">
        <v>39632.519999999997</v>
      </c>
      <c r="O1189">
        <v>117917672</v>
      </c>
    </row>
    <row r="1190" spans="1:15" x14ac:dyDescent="0.3">
      <c r="A1190" t="s">
        <v>740</v>
      </c>
      <c r="B1190" s="22">
        <v>45966</v>
      </c>
      <c r="C1190">
        <v>1524</v>
      </c>
      <c r="D1190">
        <v>1524</v>
      </c>
      <c r="E1190">
        <v>1510</v>
      </c>
      <c r="F1190">
        <v>1515.08</v>
      </c>
      <c r="G1190">
        <v>7457</v>
      </c>
      <c r="I1190" t="s">
        <v>741</v>
      </c>
      <c r="J1190" s="22">
        <v>44155</v>
      </c>
      <c r="K1190">
        <v>40527.160000000003</v>
      </c>
      <c r="L1190">
        <v>40598.239999999998</v>
      </c>
      <c r="M1190">
        <v>40126.800000000003</v>
      </c>
      <c r="N1190">
        <v>40187.18</v>
      </c>
      <c r="O1190">
        <v>125377472</v>
      </c>
    </row>
    <row r="1191" spans="1:15" x14ac:dyDescent="0.3">
      <c r="A1191" t="s">
        <v>740</v>
      </c>
      <c r="B1191" s="22">
        <v>45967</v>
      </c>
      <c r="C1191">
        <v>1515.08</v>
      </c>
      <c r="D1191">
        <v>1526</v>
      </c>
      <c r="E1191">
        <v>1514</v>
      </c>
      <c r="F1191">
        <v>1515.53</v>
      </c>
      <c r="G1191">
        <v>3645</v>
      </c>
      <c r="I1191" t="s">
        <v>741</v>
      </c>
      <c r="J1191" s="22">
        <v>44154</v>
      </c>
      <c r="K1191">
        <v>40527.519999999997</v>
      </c>
      <c r="L1191">
        <v>40746.01</v>
      </c>
      <c r="M1191">
        <v>40428.879999999997</v>
      </c>
      <c r="N1191">
        <v>40540.699999999997</v>
      </c>
      <c r="O1191">
        <v>110821404</v>
      </c>
    </row>
    <row r="1192" spans="1:15" x14ac:dyDescent="0.3">
      <c r="A1192" t="s">
        <v>740</v>
      </c>
      <c r="B1192" s="22">
        <v>45968</v>
      </c>
      <c r="C1192">
        <v>1521.99</v>
      </c>
      <c r="D1192">
        <v>1530</v>
      </c>
      <c r="E1192">
        <v>1515.2</v>
      </c>
      <c r="F1192">
        <v>1527.01</v>
      </c>
      <c r="G1192">
        <v>4785</v>
      </c>
      <c r="I1192" t="s">
        <v>741</v>
      </c>
      <c r="J1192" s="22">
        <v>44153</v>
      </c>
      <c r="K1192">
        <v>40642.400000000001</v>
      </c>
      <c r="L1192">
        <v>40658.15</v>
      </c>
      <c r="M1192">
        <v>40344.620000000003</v>
      </c>
      <c r="N1192">
        <v>40514.67</v>
      </c>
      <c r="O1192">
        <v>78589339</v>
      </c>
    </row>
    <row r="1193" spans="1:15" x14ac:dyDescent="0.3">
      <c r="I1193" t="s">
        <v>741</v>
      </c>
      <c r="J1193" s="22">
        <v>44152</v>
      </c>
      <c r="K1193">
        <v>40614.89</v>
      </c>
      <c r="L1193">
        <v>40963.58</v>
      </c>
      <c r="M1193">
        <v>40504.75</v>
      </c>
      <c r="N1193">
        <v>40652.67</v>
      </c>
      <c r="O1193">
        <v>79554656</v>
      </c>
    </row>
    <row r="1194" spans="1:15" x14ac:dyDescent="0.3">
      <c r="I1194" t="s">
        <v>741</v>
      </c>
      <c r="J1194" s="22">
        <v>44151</v>
      </c>
      <c r="K1194">
        <v>40574.720000000001</v>
      </c>
      <c r="L1194">
        <v>40794.69</v>
      </c>
      <c r="M1194">
        <v>40470.120000000003</v>
      </c>
      <c r="N1194">
        <v>40504.75</v>
      </c>
      <c r="O1194">
        <v>115795848</v>
      </c>
    </row>
    <row r="1195" spans="1:15" x14ac:dyDescent="0.3">
      <c r="I1195" t="s">
        <v>741</v>
      </c>
      <c r="J1195" s="22">
        <v>44148</v>
      </c>
      <c r="K1195">
        <v>40501.660000000003</v>
      </c>
      <c r="L1195">
        <v>40690.68</v>
      </c>
      <c r="M1195">
        <v>40259.1</v>
      </c>
      <c r="N1195">
        <v>40569.35</v>
      </c>
      <c r="O1195">
        <v>120410473</v>
      </c>
    </row>
    <row r="1196" spans="1:15" x14ac:dyDescent="0.3">
      <c r="I1196" t="s">
        <v>741</v>
      </c>
      <c r="J1196" s="22">
        <v>44147</v>
      </c>
      <c r="K1196">
        <v>41178.68</v>
      </c>
      <c r="L1196">
        <v>41183.81</v>
      </c>
      <c r="M1196">
        <v>40492.14</v>
      </c>
      <c r="N1196">
        <v>40564.550000000003</v>
      </c>
      <c r="O1196">
        <v>167110782</v>
      </c>
    </row>
    <row r="1197" spans="1:15" x14ac:dyDescent="0.3">
      <c r="I1197" t="s">
        <v>741</v>
      </c>
      <c r="J1197" s="22">
        <v>44146</v>
      </c>
      <c r="K1197">
        <v>41216.089999999997</v>
      </c>
      <c r="L1197">
        <v>41331.440000000002</v>
      </c>
      <c r="M1197">
        <v>40900.03</v>
      </c>
      <c r="N1197">
        <v>41197.32</v>
      </c>
      <c r="O1197">
        <v>129685163</v>
      </c>
    </row>
    <row r="1198" spans="1:15" x14ac:dyDescent="0.3">
      <c r="I1198" t="s">
        <v>741</v>
      </c>
      <c r="J1198" s="22">
        <v>44145</v>
      </c>
      <c r="K1198">
        <v>41479.32</v>
      </c>
      <c r="L1198">
        <v>41602.400000000001</v>
      </c>
      <c r="M1198">
        <v>41077.01</v>
      </c>
      <c r="N1198">
        <v>41153.050000000003</v>
      </c>
      <c r="O1198">
        <v>211603556</v>
      </c>
    </row>
    <row r="1199" spans="1:15" x14ac:dyDescent="0.3">
      <c r="I1199" t="s">
        <v>741</v>
      </c>
      <c r="J1199" s="22">
        <v>44144</v>
      </c>
      <c r="K1199">
        <v>40832.61</v>
      </c>
      <c r="L1199">
        <v>40945.68</v>
      </c>
      <c r="M1199">
        <v>40596.99</v>
      </c>
      <c r="N1199">
        <v>40784.04</v>
      </c>
      <c r="O1199">
        <v>148292195</v>
      </c>
    </row>
    <row r="1200" spans="1:15" x14ac:dyDescent="0.3">
      <c r="I1200" t="s">
        <v>741</v>
      </c>
      <c r="J1200" s="22">
        <v>44141</v>
      </c>
      <c r="K1200">
        <v>41144.089999999997</v>
      </c>
      <c r="L1200">
        <v>41147.050000000003</v>
      </c>
      <c r="M1200">
        <v>40675.15</v>
      </c>
      <c r="N1200">
        <v>40731.61</v>
      </c>
      <c r="O1200">
        <v>185324168</v>
      </c>
    </row>
    <row r="1201" spans="9:15" x14ac:dyDescent="0.3">
      <c r="I1201" t="s">
        <v>741</v>
      </c>
      <c r="J1201" s="22">
        <v>44140</v>
      </c>
      <c r="K1201">
        <v>40461.14</v>
      </c>
      <c r="L1201">
        <v>41086.06</v>
      </c>
      <c r="M1201">
        <v>40461.14</v>
      </c>
      <c r="N1201">
        <v>41071.300000000003</v>
      </c>
      <c r="O1201">
        <v>193380341</v>
      </c>
    </row>
    <row r="1202" spans="9:15" x14ac:dyDescent="0.3">
      <c r="I1202" t="s">
        <v>741</v>
      </c>
      <c r="J1202" s="22">
        <v>44139</v>
      </c>
      <c r="K1202">
        <v>40753.03</v>
      </c>
      <c r="L1202">
        <v>40914.589999999997</v>
      </c>
      <c r="M1202">
        <v>40223</v>
      </c>
      <c r="N1202">
        <v>40281.96</v>
      </c>
      <c r="O1202">
        <v>234053645</v>
      </c>
    </row>
    <row r="1203" spans="9:15" x14ac:dyDescent="0.3">
      <c r="I1203" t="s">
        <v>741</v>
      </c>
      <c r="J1203" s="22">
        <v>44138</v>
      </c>
      <c r="K1203">
        <v>39345.75</v>
      </c>
      <c r="L1203">
        <v>40499.64</v>
      </c>
      <c r="M1203">
        <v>39345.75</v>
      </c>
      <c r="N1203">
        <v>40480.879999999997</v>
      </c>
      <c r="O1203">
        <v>229345656</v>
      </c>
    </row>
    <row r="1204" spans="9:15" x14ac:dyDescent="0.3">
      <c r="I1204" t="s">
        <v>741</v>
      </c>
      <c r="J1204" s="22">
        <v>44137</v>
      </c>
      <c r="K1204">
        <v>39703.31</v>
      </c>
      <c r="L1204">
        <v>39703.31</v>
      </c>
      <c r="M1204">
        <v>38776.699999999997</v>
      </c>
      <c r="N1204">
        <v>39112.18</v>
      </c>
      <c r="O1204">
        <v>205637393</v>
      </c>
    </row>
    <row r="1205" spans="9:15" x14ac:dyDescent="0.3">
      <c r="I1205" t="s">
        <v>741</v>
      </c>
      <c r="J1205" s="22">
        <v>44133</v>
      </c>
      <c r="K1205">
        <v>41032.65</v>
      </c>
      <c r="L1205">
        <v>41033.129999999997</v>
      </c>
      <c r="M1205">
        <v>39275.43</v>
      </c>
      <c r="N1205">
        <v>39888</v>
      </c>
      <c r="O1205">
        <v>374814823</v>
      </c>
    </row>
    <row r="1206" spans="9:15" x14ac:dyDescent="0.3">
      <c r="I1206" t="s">
        <v>741</v>
      </c>
      <c r="J1206" s="22">
        <v>44132</v>
      </c>
      <c r="K1206">
        <v>41386.29</v>
      </c>
      <c r="L1206">
        <v>41695.81</v>
      </c>
      <c r="M1206">
        <v>41069.68</v>
      </c>
      <c r="N1206">
        <v>41186.86</v>
      </c>
      <c r="O1206">
        <v>258480059</v>
      </c>
    </row>
    <row r="1207" spans="9:15" x14ac:dyDescent="0.3">
      <c r="I1207" t="s">
        <v>741</v>
      </c>
      <c r="J1207" s="22">
        <v>44131</v>
      </c>
      <c r="K1207">
        <v>41879.370000000003</v>
      </c>
      <c r="L1207">
        <v>41927.68</v>
      </c>
      <c r="M1207">
        <v>41327.160000000003</v>
      </c>
      <c r="N1207">
        <v>41381.83</v>
      </c>
      <c r="O1207">
        <v>305460502</v>
      </c>
    </row>
    <row r="1208" spans="9:15" x14ac:dyDescent="0.3">
      <c r="I1208" t="s">
        <v>741</v>
      </c>
      <c r="J1208" s="22">
        <v>44130</v>
      </c>
      <c r="K1208">
        <v>41370.019999999997</v>
      </c>
      <c r="L1208">
        <v>41876.79</v>
      </c>
      <c r="M1208">
        <v>41362.32</v>
      </c>
      <c r="N1208">
        <v>41850.47</v>
      </c>
      <c r="O1208">
        <v>285908457</v>
      </c>
    </row>
    <row r="1209" spans="9:15" x14ac:dyDescent="0.3">
      <c r="I1209" t="s">
        <v>741</v>
      </c>
      <c r="J1209" s="22">
        <v>44127</v>
      </c>
      <c r="K1209">
        <v>41302.31</v>
      </c>
      <c r="L1209">
        <v>41383.379999999997</v>
      </c>
      <c r="M1209">
        <v>41062.75</v>
      </c>
      <c r="N1209">
        <v>41266</v>
      </c>
      <c r="O1209">
        <v>220410918</v>
      </c>
    </row>
    <row r="1210" spans="9:15" x14ac:dyDescent="0.3">
      <c r="I1210" t="s">
        <v>741</v>
      </c>
      <c r="J1210" s="22">
        <v>44126</v>
      </c>
      <c r="K1210">
        <v>41587.61</v>
      </c>
      <c r="L1210">
        <v>41818.239999999998</v>
      </c>
      <c r="M1210">
        <v>41088.379999999997</v>
      </c>
      <c r="N1210">
        <v>41199.019999999997</v>
      </c>
      <c r="O1210">
        <v>348078249</v>
      </c>
    </row>
    <row r="1211" spans="9:15" x14ac:dyDescent="0.3">
      <c r="I1211" t="s">
        <v>741</v>
      </c>
      <c r="J1211" s="22">
        <v>44125</v>
      </c>
      <c r="K1211">
        <v>41054.94</v>
      </c>
      <c r="L1211">
        <v>41613.050000000003</v>
      </c>
      <c r="M1211">
        <v>41031.32</v>
      </c>
      <c r="N1211">
        <v>41535.919999999998</v>
      </c>
      <c r="O1211">
        <v>398482820</v>
      </c>
    </row>
    <row r="1212" spans="9:15" x14ac:dyDescent="0.3">
      <c r="I1212" t="s">
        <v>741</v>
      </c>
      <c r="J1212" s="22">
        <v>44124</v>
      </c>
      <c r="K1212">
        <v>40389.769999999997</v>
      </c>
      <c r="L1212">
        <v>41056.949999999997</v>
      </c>
      <c r="M1212">
        <v>40384.75</v>
      </c>
      <c r="N1212">
        <v>40956.58</v>
      </c>
      <c r="O1212">
        <v>323057725</v>
      </c>
    </row>
    <row r="1213" spans="9:15" x14ac:dyDescent="0.3">
      <c r="I1213" t="s">
        <v>741</v>
      </c>
      <c r="J1213" s="22">
        <v>44123</v>
      </c>
      <c r="K1213">
        <v>40168.44</v>
      </c>
      <c r="L1213">
        <v>40491.85</v>
      </c>
      <c r="M1213">
        <v>40075.919999999998</v>
      </c>
      <c r="N1213">
        <v>40340.17</v>
      </c>
      <c r="O1213">
        <v>182423521</v>
      </c>
    </row>
    <row r="1214" spans="9:15" x14ac:dyDescent="0.3">
      <c r="I1214" t="s">
        <v>741</v>
      </c>
      <c r="J1214" s="22">
        <v>44120</v>
      </c>
      <c r="K1214">
        <v>40097.74</v>
      </c>
      <c r="L1214">
        <v>40220.730000000003</v>
      </c>
      <c r="M1214">
        <v>39742.25</v>
      </c>
      <c r="N1214">
        <v>40164.019999999997</v>
      </c>
      <c r="O1214">
        <v>155497935</v>
      </c>
    </row>
    <row r="1215" spans="9:15" x14ac:dyDescent="0.3">
      <c r="I1215" t="s">
        <v>741</v>
      </c>
      <c r="J1215" s="22">
        <v>44119</v>
      </c>
      <c r="K1215">
        <v>40233.279999999999</v>
      </c>
      <c r="L1215">
        <v>40533.67</v>
      </c>
      <c r="M1215">
        <v>39999.160000000003</v>
      </c>
      <c r="N1215">
        <v>40068.49</v>
      </c>
      <c r="O1215">
        <v>211930940</v>
      </c>
    </row>
    <row r="1216" spans="9:15" x14ac:dyDescent="0.3">
      <c r="I1216" t="s">
        <v>741</v>
      </c>
      <c r="J1216" s="22">
        <v>44118</v>
      </c>
      <c r="K1216">
        <v>40062.980000000003</v>
      </c>
      <c r="L1216">
        <v>40183.870000000003</v>
      </c>
      <c r="M1216">
        <v>39840.35</v>
      </c>
      <c r="N1216">
        <v>40144.29</v>
      </c>
      <c r="O1216">
        <v>156592822</v>
      </c>
    </row>
    <row r="1217" spans="9:15" x14ac:dyDescent="0.3">
      <c r="I1217" t="s">
        <v>741</v>
      </c>
      <c r="J1217" s="22">
        <v>44117</v>
      </c>
      <c r="K1217">
        <v>40202.75</v>
      </c>
      <c r="L1217">
        <v>40301.360000000001</v>
      </c>
      <c r="M1217">
        <v>39645.730000000003</v>
      </c>
      <c r="N1217">
        <v>40006.67</v>
      </c>
      <c r="O1217">
        <v>195242747</v>
      </c>
    </row>
    <row r="1218" spans="9:15" x14ac:dyDescent="0.3">
      <c r="I1218" t="s">
        <v>741</v>
      </c>
      <c r="J1218" s="22">
        <v>44116</v>
      </c>
      <c r="K1218">
        <v>40822.71</v>
      </c>
      <c r="L1218">
        <v>41052.03</v>
      </c>
      <c r="M1218">
        <v>40149.06</v>
      </c>
      <c r="N1218">
        <v>40209.82</v>
      </c>
      <c r="O1218">
        <v>217242102</v>
      </c>
    </row>
    <row r="1219" spans="9:15" x14ac:dyDescent="0.3">
      <c r="I1219" t="s">
        <v>741</v>
      </c>
      <c r="J1219" s="22">
        <v>44113</v>
      </c>
      <c r="K1219">
        <v>40370.82</v>
      </c>
      <c r="L1219">
        <v>40840.57</v>
      </c>
      <c r="M1219">
        <v>40304.839999999997</v>
      </c>
      <c r="N1219">
        <v>40798.43</v>
      </c>
      <c r="O1219">
        <v>240643496</v>
      </c>
    </row>
    <row r="1220" spans="9:15" x14ac:dyDescent="0.3">
      <c r="I1220" t="s">
        <v>741</v>
      </c>
      <c r="J1220" s="22">
        <v>44112</v>
      </c>
      <c r="K1220">
        <v>39953.82</v>
      </c>
      <c r="L1220">
        <v>40414.230000000003</v>
      </c>
      <c r="M1220">
        <v>39865.93</v>
      </c>
      <c r="N1220">
        <v>40353.620000000003</v>
      </c>
      <c r="O1220">
        <v>355090222</v>
      </c>
    </row>
    <row r="1221" spans="9:15" x14ac:dyDescent="0.3">
      <c r="I1221" t="s">
        <v>741</v>
      </c>
      <c r="J1221" s="22">
        <v>44111</v>
      </c>
      <c r="K1221">
        <v>39233.86</v>
      </c>
      <c r="L1221">
        <v>39920.800000000003</v>
      </c>
      <c r="M1221">
        <v>39160.14</v>
      </c>
      <c r="N1221">
        <v>39849.96</v>
      </c>
      <c r="O1221">
        <v>270114188</v>
      </c>
    </row>
    <row r="1222" spans="9:15" x14ac:dyDescent="0.3">
      <c r="I1222" t="s">
        <v>741</v>
      </c>
      <c r="J1222" s="22">
        <v>44110</v>
      </c>
      <c r="K1222">
        <v>39134.03</v>
      </c>
      <c r="L1222">
        <v>39349.29</v>
      </c>
      <c r="M1222">
        <v>38568.949999999997</v>
      </c>
      <c r="N1222">
        <v>39127.480000000003</v>
      </c>
      <c r="O1222">
        <v>274463845</v>
      </c>
    </row>
    <row r="1223" spans="9:15" x14ac:dyDescent="0.3">
      <c r="I1223" t="s">
        <v>741</v>
      </c>
      <c r="J1223" s="22">
        <v>44109</v>
      </c>
      <c r="K1223">
        <v>40029.11</v>
      </c>
      <c r="L1223">
        <v>40029.11</v>
      </c>
      <c r="M1223">
        <v>38864.769999999997</v>
      </c>
      <c r="N1223">
        <v>39072.47</v>
      </c>
      <c r="O1223">
        <v>277944438</v>
      </c>
    </row>
    <row r="1224" spans="9:15" x14ac:dyDescent="0.3">
      <c r="I1224" t="s">
        <v>741</v>
      </c>
      <c r="J1224" s="22">
        <v>44106</v>
      </c>
      <c r="K1224">
        <v>40655.870000000003</v>
      </c>
      <c r="L1224">
        <v>40844.29</v>
      </c>
      <c r="M1224">
        <v>39902.28</v>
      </c>
      <c r="N1224">
        <v>40070.83</v>
      </c>
      <c r="O1224">
        <v>255943110</v>
      </c>
    </row>
    <row r="1225" spans="9:15" x14ac:dyDescent="0.3">
      <c r="I1225" t="s">
        <v>741</v>
      </c>
      <c r="J1225" s="22">
        <v>44105</v>
      </c>
      <c r="K1225">
        <v>40521.93</v>
      </c>
      <c r="L1225">
        <v>40739.089999999997</v>
      </c>
      <c r="M1225">
        <v>40112.29</v>
      </c>
      <c r="N1225">
        <v>40676.92</v>
      </c>
      <c r="O1225">
        <v>268423355</v>
      </c>
    </row>
    <row r="1226" spans="9:15" x14ac:dyDescent="0.3">
      <c r="I1226" t="s">
        <v>741</v>
      </c>
      <c r="J1226" s="22">
        <v>44104</v>
      </c>
      <c r="K1226">
        <v>41285.160000000003</v>
      </c>
      <c r="L1226">
        <v>41439.61</v>
      </c>
      <c r="M1226">
        <v>40494.9</v>
      </c>
      <c r="N1226">
        <v>40571.480000000003</v>
      </c>
      <c r="O1226">
        <v>336699094</v>
      </c>
    </row>
    <row r="1227" spans="9:15" x14ac:dyDescent="0.3">
      <c r="I1227" t="s">
        <v>741</v>
      </c>
      <c r="J1227" s="22">
        <v>44103</v>
      </c>
      <c r="K1227">
        <v>40694.839999999997</v>
      </c>
      <c r="L1227">
        <v>41445.47</v>
      </c>
      <c r="M1227">
        <v>40389.800000000003</v>
      </c>
      <c r="N1227">
        <v>41204.36</v>
      </c>
      <c r="O1227">
        <v>243683541</v>
      </c>
    </row>
    <row r="1228" spans="9:15" x14ac:dyDescent="0.3">
      <c r="I1228" t="s">
        <v>741</v>
      </c>
      <c r="J1228" s="22">
        <v>44102</v>
      </c>
      <c r="K1228">
        <v>41723.82</v>
      </c>
      <c r="L1228">
        <v>41785.730000000003</v>
      </c>
      <c r="M1228">
        <v>40640.22</v>
      </c>
      <c r="N1228">
        <v>40740.949999999997</v>
      </c>
      <c r="O1228">
        <v>282068039</v>
      </c>
    </row>
    <row r="1229" spans="9:15" x14ac:dyDescent="0.3">
      <c r="I1229" t="s">
        <v>741</v>
      </c>
      <c r="J1229" s="22">
        <v>44099</v>
      </c>
      <c r="K1229">
        <v>41805.230000000003</v>
      </c>
      <c r="L1229">
        <v>42100.73</v>
      </c>
      <c r="M1229">
        <v>41601.94</v>
      </c>
      <c r="N1229">
        <v>41701.230000000003</v>
      </c>
      <c r="O1229">
        <v>314270954</v>
      </c>
    </row>
    <row r="1230" spans="9:15" x14ac:dyDescent="0.3">
      <c r="I1230" t="s">
        <v>741</v>
      </c>
      <c r="J1230" s="22">
        <v>44098</v>
      </c>
      <c r="K1230">
        <v>41900.33</v>
      </c>
      <c r="L1230">
        <v>41942.35</v>
      </c>
      <c r="M1230">
        <v>41416.9</v>
      </c>
      <c r="N1230">
        <v>41806.370000000003</v>
      </c>
      <c r="O1230">
        <v>272439781</v>
      </c>
    </row>
    <row r="1231" spans="9:15" x14ac:dyDescent="0.3">
      <c r="I1231" t="s">
        <v>741</v>
      </c>
      <c r="J1231" s="22">
        <v>44097</v>
      </c>
      <c r="K1231">
        <v>41869.18</v>
      </c>
      <c r="L1231">
        <v>42023.06</v>
      </c>
      <c r="M1231">
        <v>41753.4</v>
      </c>
      <c r="N1231">
        <v>41876.26</v>
      </c>
      <c r="O1231">
        <v>251509954</v>
      </c>
    </row>
    <row r="1232" spans="9:15" x14ac:dyDescent="0.3">
      <c r="I1232" t="s">
        <v>741</v>
      </c>
      <c r="J1232" s="22">
        <v>44096</v>
      </c>
      <c r="K1232">
        <v>42115.94</v>
      </c>
      <c r="L1232">
        <v>42161.24</v>
      </c>
      <c r="M1232">
        <v>41672.449999999997</v>
      </c>
      <c r="N1232">
        <v>41828.910000000003</v>
      </c>
      <c r="O1232">
        <v>249981533</v>
      </c>
    </row>
    <row r="1233" spans="9:15" x14ac:dyDescent="0.3">
      <c r="I1233" t="s">
        <v>741</v>
      </c>
      <c r="J1233" s="22">
        <v>44095</v>
      </c>
      <c r="K1233">
        <v>42524.17</v>
      </c>
      <c r="L1233">
        <v>42553.23</v>
      </c>
      <c r="M1233">
        <v>42120.88</v>
      </c>
      <c r="N1233">
        <v>42174.13</v>
      </c>
      <c r="O1233">
        <v>231106009</v>
      </c>
    </row>
    <row r="1234" spans="9:15" x14ac:dyDescent="0.3">
      <c r="I1234" t="s">
        <v>741</v>
      </c>
      <c r="J1234" s="22">
        <v>44092</v>
      </c>
      <c r="K1234">
        <v>42371.360000000001</v>
      </c>
      <c r="L1234">
        <v>42554.84</v>
      </c>
      <c r="M1234">
        <v>42234.38</v>
      </c>
      <c r="N1234">
        <v>42504.76</v>
      </c>
      <c r="O1234">
        <v>331721308</v>
      </c>
    </row>
    <row r="1235" spans="9:15" x14ac:dyDescent="0.3">
      <c r="I1235" t="s">
        <v>741</v>
      </c>
      <c r="J1235" s="22">
        <v>44091</v>
      </c>
      <c r="K1235">
        <v>42475.17</v>
      </c>
      <c r="L1235">
        <v>42632.41</v>
      </c>
      <c r="M1235">
        <v>42276.59</v>
      </c>
      <c r="N1235">
        <v>42334.76</v>
      </c>
      <c r="O1235">
        <v>324373187</v>
      </c>
    </row>
    <row r="1236" spans="9:15" x14ac:dyDescent="0.3">
      <c r="I1236" t="s">
        <v>741</v>
      </c>
      <c r="J1236" s="22">
        <v>44090</v>
      </c>
      <c r="K1236">
        <v>42442.15</v>
      </c>
      <c r="L1236">
        <v>42544.87</v>
      </c>
      <c r="M1236">
        <v>42088.12</v>
      </c>
      <c r="N1236">
        <v>42282.28</v>
      </c>
      <c r="O1236">
        <v>300270901</v>
      </c>
    </row>
    <row r="1237" spans="9:15" x14ac:dyDescent="0.3">
      <c r="I1237" t="s">
        <v>741</v>
      </c>
      <c r="J1237" s="22">
        <v>44089</v>
      </c>
      <c r="K1237">
        <v>42594.98</v>
      </c>
      <c r="L1237">
        <v>42831.01</v>
      </c>
      <c r="M1237">
        <v>42263.22</v>
      </c>
      <c r="N1237">
        <v>42346.42</v>
      </c>
      <c r="O1237">
        <v>411064768</v>
      </c>
    </row>
    <row r="1238" spans="9:15" x14ac:dyDescent="0.3">
      <c r="I1238" t="s">
        <v>741</v>
      </c>
      <c r="J1238" s="22">
        <v>44088</v>
      </c>
      <c r="K1238">
        <v>42631.77</v>
      </c>
      <c r="L1238">
        <v>42722.59</v>
      </c>
      <c r="M1238">
        <v>42367.81</v>
      </c>
      <c r="N1238">
        <v>42531.31</v>
      </c>
      <c r="O1238">
        <v>289623250</v>
      </c>
    </row>
    <row r="1239" spans="9:15" x14ac:dyDescent="0.3">
      <c r="I1239" t="s">
        <v>741</v>
      </c>
      <c r="J1239" s="22">
        <v>44085</v>
      </c>
      <c r="K1239">
        <v>42745.81</v>
      </c>
      <c r="L1239">
        <v>42869.69</v>
      </c>
      <c r="M1239">
        <v>42454.44</v>
      </c>
      <c r="N1239">
        <v>42530.67</v>
      </c>
      <c r="O1239">
        <v>309721854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4072EA-FFBB-4055-A4B1-582D19F1DB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Assumption</vt:lpstr>
      <vt:lpstr>Executive Summary</vt:lpstr>
      <vt:lpstr>Overview</vt:lpstr>
      <vt:lpstr>SOFP</vt:lpstr>
      <vt:lpstr>P&amp;L</vt:lpstr>
      <vt:lpstr>CF</vt:lpstr>
      <vt:lpstr>Material Input</vt:lpstr>
      <vt:lpstr>Depreciation</vt:lpstr>
      <vt:lpstr>Human Resource</vt:lpstr>
      <vt:lpstr>CPI</vt:lpstr>
      <vt:lpstr>Sales Proportion</vt:lpstr>
      <vt:lpstr>Product Prices Quarterly</vt:lpstr>
      <vt:lpstr>Price Hikes</vt:lpstr>
      <vt:lpstr>Fuel</vt:lpstr>
      <vt:lpstr>IMF Global CPI</vt:lpstr>
      <vt:lpstr>USD PKR</vt:lpstr>
      <vt:lpstr>National Prod. &amp; Sales</vt:lpstr>
      <vt:lpstr>National Prod. &amp; Sales Pivot</vt:lpstr>
      <vt:lpstr>Beta</vt:lpstr>
      <vt:lpstr>Stock Price Weekly</vt:lpstr>
      <vt:lpstr>Stock Price Daily</vt:lpstr>
      <vt:lpstr>Stock Data</vt:lpstr>
      <vt:lpstr>Cases</vt:lpstr>
      <vt:lpstr>Electricty_Base_tariff</vt:lpstr>
      <vt:lpstr>EX_Rate</vt:lpstr>
      <vt:lpstr>Fuel_cost</vt:lpstr>
      <vt:lpstr>Global_CPI_Value</vt:lpstr>
      <vt:lpstr>National_Sale_Change_Value</vt:lpstr>
      <vt:lpstr>Pakistan_CPI_Value</vt:lpstr>
      <vt:lpstr>Sale_Price_change_value</vt:lpstr>
      <vt:lpstr>Sale_Proportion_Change_Value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Taaha Hasnain</dc:creator>
  <cp:lastModifiedBy>Taaha Hasnain</cp:lastModifiedBy>
  <dcterms:created xsi:type="dcterms:W3CDTF">2025-10-02T07:37:59Z</dcterms:created>
  <dcterms:modified xsi:type="dcterms:W3CDTF">2025-11-09T20:44:19Z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96e47c-21d4-4f4a-8670-ebb43e744cc4_Enabled">
    <vt:lpwstr>true</vt:lpwstr>
  </property>
  <property fmtid="{D5CDD505-2E9C-101B-9397-08002B2CF9AE}" pid="3" name="MSIP_Label_3796e47c-21d4-4f4a-8670-ebb43e744cc4_SetDate">
    <vt:lpwstr>2025-10-02T07:38:39Z</vt:lpwstr>
  </property>
  <property fmtid="{D5CDD505-2E9C-101B-9397-08002B2CF9AE}" pid="4" name="MSIP_Label_3796e47c-21d4-4f4a-8670-ebb43e744cc4_Method">
    <vt:lpwstr>Privileged</vt:lpwstr>
  </property>
  <property fmtid="{D5CDD505-2E9C-101B-9397-08002B2CF9AE}" pid="5" name="MSIP_Label_3796e47c-21d4-4f4a-8670-ebb43e744cc4_Name">
    <vt:lpwstr>PERSONAL</vt:lpwstr>
  </property>
  <property fmtid="{D5CDD505-2E9C-101B-9397-08002B2CF9AE}" pid="6" name="MSIP_Label_3796e47c-21d4-4f4a-8670-ebb43e744cc4_SiteId">
    <vt:lpwstr>d6f6af94-f516-4217-a014-f61ce26f86db</vt:lpwstr>
  </property>
  <property fmtid="{D5CDD505-2E9C-101B-9397-08002B2CF9AE}" pid="7" name="MSIP_Label_3796e47c-21d4-4f4a-8670-ebb43e744cc4_ActionId">
    <vt:lpwstr>062aa26d-812c-4b94-a9f2-c8f7203ce104</vt:lpwstr>
  </property>
  <property fmtid="{D5CDD505-2E9C-101B-9397-08002B2CF9AE}" pid="8" name="MSIP_Label_3796e47c-21d4-4f4a-8670-ebb43e744cc4_ContentBits">
    <vt:lpwstr>0</vt:lpwstr>
  </property>
  <property fmtid="{D5CDD505-2E9C-101B-9397-08002B2CF9AE}" pid="9" name="MSIP_Label_3796e47c-21d4-4f4a-8670-ebb43e744cc4_Tag">
    <vt:lpwstr>10, 0, 1, 1</vt:lpwstr>
  </property>
</Properties>
</file>